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DieseArbeitsmappe" defaultThemeVersion="124226"/>
  <bookViews>
    <workbookView xWindow="180" yWindow="30" windowWidth="15600" windowHeight="7500" activeTab="6"/>
  </bookViews>
  <sheets>
    <sheet name="Dev_Log" sheetId="9" r:id="rId1"/>
    <sheet name="AgingInforce" sheetId="14" r:id="rId2"/>
    <sheet name="Inforce" sheetId="8" r:id="rId3"/>
    <sheet name="Contract Assumptions" sheetId="10" r:id="rId4"/>
    <sheet name="Payoff" sheetId="1" r:id="rId5"/>
    <sheet name="Debug" sheetId="13" r:id="rId6"/>
    <sheet name="AUDIT" sheetId="11" r:id="rId7"/>
  </sheets>
  <definedNames>
    <definedName name="AV0">'Contract Assumptions'!$I$12</definedName>
    <definedName name="AV0_AFTER_BEF">'Contract Assumptions'!$I$11</definedName>
    <definedName name="AV0_BEF_BEF">'Contract Assumptions'!$I$10</definedName>
    <definedName name="Base_lapse_p_m">'Contract Assumptions'!$D$36</definedName>
    <definedName name="BK0">'Contract Assumptions'!$I$46</definedName>
    <definedName name="Bonus_rate">'Contract Assumptions'!$I$40</definedName>
    <definedName name="CapVolReturns">Payoff!$S$6</definedName>
    <definedName name="Contract_period">'Contract Assumptions'!$D$17</definedName>
    <definedName name="coupon_by_freq">'Contract Assumptions'!$I$36</definedName>
    <definedName name="Curency">'Contract Assumptions'!$D$10</definedName>
    <definedName name="Def_period_duration">'Contract Assumptions'!$D$21</definedName>
    <definedName name="DF">Payoff!$T$6</definedName>
    <definedName name="Duration">'Contract Assumptions'!$D$20</definedName>
    <definedName name="Dyn_lapse_Y_N?">'Contract Assumptions'!$D$34</definedName>
    <definedName name="EHC">'Contract Assumptions'!$I$21</definedName>
    <definedName name="End_MP">AUDIT!$D$45</definedName>
    <definedName name="excelLanguage">AUDIT!$D$8</definedName>
    <definedName name="ExpectedInforce_MP">INDIRECT("AgingInforce!" &amp; letterRow &amp; 3+fut_proj &amp; letterClm &amp; "3:" &amp; letterRow &amp; 3+fut_proj &amp; letterClm &amp; expInforce_lastClm,FALSE)</definedName>
    <definedName name="expInforce_filename">AUDIT!$D$59</definedName>
    <definedName name="expInforce_lastClm">AUDIT!$D$64</definedName>
    <definedName name="expInforce_path">AUDIT!$D$58</definedName>
    <definedName name="Feq_coupon">'Contract Assumptions'!$I$35</definedName>
    <definedName name="First_MP">AUDIT!$D$44</definedName>
    <definedName name="Fixed_fee">'Contract Assumptions'!$I$20</definedName>
    <definedName name="fund_fees_p_m">'Contract Assumptions'!$I$17</definedName>
    <definedName name="fut_lastProj">AUDIT!$D$61</definedName>
    <definedName name="fut_proj">AUDIT!$D$60</definedName>
    <definedName name="Inforce_data">Inforce!$B$3:$BN$30000</definedName>
    <definedName name="Initial_Def_period_duration">'Contract Assumptions'!$D$19</definedName>
    <definedName name="Iteration">AUDIT!$D$20</definedName>
    <definedName name="Lapse_Y_N">'Contract Assumptions'!$D$33</definedName>
    <definedName name="last_bonus_payment">'Contract Assumptions'!$I$45</definedName>
    <definedName name="last_bonus_valuation">'Contract Assumptions'!$I$44</definedName>
    <definedName name="letterClm">AUDIT!$D$11</definedName>
    <definedName name="letterRow">AUDIT!$D$10</definedName>
    <definedName name="manual_return">AUDIT!$D$56</definedName>
    <definedName name="manual_return_NB">AUDIT!$D$57</definedName>
    <definedName name="manual_return_Y_N?">AUDIT!$D$55</definedName>
    <definedName name="Max_bonus_amount_by_freq">'Contract Assumptions'!$I$43</definedName>
    <definedName name="Mod_Def_period_duration">'Contract Assumptions'!$D$28</definedName>
    <definedName name="moneyness_table">'Contract Assumptions'!$C$38:$D$41</definedName>
    <definedName name="MP">AUDIT!$D$19</definedName>
    <definedName name="mp_end">AUDIT!$D$30</definedName>
    <definedName name="mp_end_expinf">AUDIT!$D$63</definedName>
    <definedName name="mp_start">AUDIT!$D$29</definedName>
    <definedName name="mp_start_expinf">AUDIT!$D$62</definedName>
    <definedName name="Nb_Coupons">'Contract Assumptions'!$D$29</definedName>
    <definedName name="NB_Y_N?">'Contract Assumptions'!$D$16</definedName>
    <definedName name="Net_premium">'Contract Assumptions'!$I$30</definedName>
    <definedName name="output_path">AUDIT!$D$17</definedName>
    <definedName name="output_run">AUDIT!$I$10:$S$1048576</definedName>
    <definedName name="Perf_Bonus_Y_N?">'Contract Assumptions'!$I$39</definedName>
    <definedName name="Perf_by_freq">'Contract Assumptions'!$I$42</definedName>
    <definedName name="Perf_Level">'Contract Assumptions'!$I$41</definedName>
    <definedName name="Premium_Paid">'Contract Assumptions'!$I$28</definedName>
    <definedName name="Prod_Code">'Contract Assumptions'!$D$9</definedName>
    <definedName name="prorata">'Contract Assumptions'!$D$27</definedName>
    <definedName name="pv_av">Payoff!$CG$6</definedName>
    <definedName name="pv_fixed_charge">Payoff!$CF$6</definedName>
    <definedName name="pv_fund_charge">Payoff!$CE$6</definedName>
    <definedName name="pv_gc">Payoff!$CD$6</definedName>
    <definedName name="pv_wb_claims">Payoff!$CC$6</definedName>
    <definedName name="ratchet_Y_N?">'Contract Assumptions'!$I$38</definedName>
    <definedName name="remaning_months">'Contract Assumptions'!$D$18</definedName>
    <definedName name="RRC">'Contract Assumptions'!$I$18</definedName>
    <definedName name="RRC_p_m">'Contract Assumptions'!$I$19</definedName>
    <definedName name="scen_directory">AUDIT!$D$42</definedName>
    <definedName name="Scen_File">AUDIT!$D$43</definedName>
    <definedName name="scn_end">AUDIT!$D$32</definedName>
    <definedName name="scn_start">AUDIT!$D$31</definedName>
    <definedName name="snc">AUDIT!$D$47</definedName>
    <definedName name="Switch">AUDIT!$D$40</definedName>
    <definedName name="Valn_Date">'Contract Assumptions'!$D$22</definedName>
    <definedName name="wb_rate">'Contract Assumptions'!$I$34</definedName>
    <definedName name="x_1">'Contract Assumptions'!$C$38</definedName>
    <definedName name="x_2">'Contract Assumptions'!$C$39</definedName>
    <definedName name="x_3">'Contract Assumptions'!$C$40</definedName>
    <definedName name="x_4">'Contract Assumptions'!$C$41</definedName>
    <definedName name="yearly_coupon">'Contract Assumptions'!$I$37</definedName>
  </definedNames>
  <calcPr calcId="145621"/>
</workbook>
</file>

<file path=xl/calcChain.xml><?xml version="1.0" encoding="utf-8"?>
<calcChain xmlns="http://schemas.openxmlformats.org/spreadsheetml/2006/main">
  <c r="P3" i="11" l="1"/>
  <c r="L3" i="11"/>
  <c r="K3" i="11" s="1"/>
  <c r="D63" i="11" l="1" a="1"/>
  <c r="D63" i="11" s="1"/>
  <c r="P7" i="1" l="1"/>
  <c r="Q2" i="1" s="1"/>
  <c r="D57" i="11"/>
  <c r="D10" i="11" l="1"/>
  <c r="D11" i="11"/>
  <c r="D59" i="11" l="1"/>
  <c r="D56" i="11" l="1"/>
  <c r="I10" i="10" l="1"/>
  <c r="I44" i="10"/>
  <c r="C3" i="14" l="1"/>
  <c r="AH6" i="1" l="1"/>
  <c r="AG6" i="1"/>
  <c r="AF6" i="1"/>
  <c r="AE6" i="1"/>
  <c r="AD6" i="1"/>
  <c r="AE7" i="1"/>
  <c r="K6" i="1"/>
  <c r="K7" i="1"/>
  <c r="I35" i="10" l="1"/>
  <c r="D36" i="10"/>
  <c r="BK9" i="1" s="1"/>
  <c r="BK358" i="1" l="1"/>
  <c r="BK342" i="1"/>
  <c r="BK326" i="1"/>
  <c r="BK310" i="1"/>
  <c r="BK294" i="1"/>
  <c r="BK278" i="1"/>
  <c r="BK262" i="1"/>
  <c r="BK246" i="1"/>
  <c r="BK230" i="1"/>
  <c r="BK214" i="1"/>
  <c r="BK198" i="1"/>
  <c r="BK182" i="1"/>
  <c r="BK166" i="1"/>
  <c r="BK150" i="1"/>
  <c r="BK134" i="1"/>
  <c r="BK118" i="1"/>
  <c r="BK102" i="1"/>
  <c r="BK86" i="1"/>
  <c r="BK70" i="1"/>
  <c r="BK54" i="1"/>
  <c r="BK38" i="1"/>
  <c r="BK22" i="1"/>
  <c r="BK362" i="1"/>
  <c r="BK346" i="1"/>
  <c r="BK330" i="1"/>
  <c r="BK314" i="1"/>
  <c r="BK298" i="1"/>
  <c r="BK282" i="1"/>
  <c r="BK266" i="1"/>
  <c r="BK250" i="1"/>
  <c r="BK234" i="1"/>
  <c r="BK218" i="1"/>
  <c r="BK202" i="1"/>
  <c r="BK186" i="1"/>
  <c r="BK170" i="1"/>
  <c r="BK154" i="1"/>
  <c r="BK138" i="1"/>
  <c r="BK122" i="1"/>
  <c r="BK106" i="1"/>
  <c r="BK90" i="1"/>
  <c r="BK74" i="1"/>
  <c r="BK58" i="1"/>
  <c r="BK42" i="1"/>
  <c r="BK26" i="1"/>
  <c r="BK10" i="1"/>
  <c r="BK366" i="1"/>
  <c r="BK350" i="1"/>
  <c r="BK334" i="1"/>
  <c r="BK318" i="1"/>
  <c r="BK302" i="1"/>
  <c r="BK286" i="1"/>
  <c r="BK270" i="1"/>
  <c r="BK254" i="1"/>
  <c r="BK238" i="1"/>
  <c r="BK222" i="1"/>
  <c r="BK206" i="1"/>
  <c r="BK190" i="1"/>
  <c r="BK174" i="1"/>
  <c r="BK158" i="1"/>
  <c r="BK142" i="1"/>
  <c r="BK126" i="1"/>
  <c r="BK110" i="1"/>
  <c r="BK94" i="1"/>
  <c r="BK78" i="1"/>
  <c r="BK62" i="1"/>
  <c r="BK46" i="1"/>
  <c r="BK30" i="1"/>
  <c r="BK14" i="1"/>
  <c r="BK7" i="1"/>
  <c r="BK354" i="1"/>
  <c r="BK338" i="1"/>
  <c r="BK322" i="1"/>
  <c r="BK306" i="1"/>
  <c r="BK290" i="1"/>
  <c r="BK274" i="1"/>
  <c r="BK258" i="1"/>
  <c r="BK242" i="1"/>
  <c r="BK226" i="1"/>
  <c r="BK210" i="1"/>
  <c r="BK194" i="1"/>
  <c r="BK178" i="1"/>
  <c r="BK162" i="1"/>
  <c r="BK146" i="1"/>
  <c r="BK130" i="1"/>
  <c r="BK114" i="1"/>
  <c r="BK98" i="1"/>
  <c r="BK82" i="1"/>
  <c r="BK66" i="1"/>
  <c r="BK50" i="1"/>
  <c r="BK34" i="1"/>
  <c r="BK18" i="1"/>
  <c r="BK363" i="1"/>
  <c r="BK359" i="1"/>
  <c r="BK355" i="1"/>
  <c r="BK351" i="1"/>
  <c r="BK347" i="1"/>
  <c r="BK343" i="1"/>
  <c r="BK339" i="1"/>
  <c r="BK335" i="1"/>
  <c r="BK331" i="1"/>
  <c r="BK327" i="1"/>
  <c r="BK323" i="1"/>
  <c r="BK319" i="1"/>
  <c r="BK315" i="1"/>
  <c r="BK311" i="1"/>
  <c r="BK307" i="1"/>
  <c r="BK303" i="1"/>
  <c r="BK299" i="1"/>
  <c r="BK295" i="1"/>
  <c r="BK291" i="1"/>
  <c r="BK287" i="1"/>
  <c r="BK283" i="1"/>
  <c r="BK279" i="1"/>
  <c r="BK275" i="1"/>
  <c r="BK271" i="1"/>
  <c r="BK267" i="1"/>
  <c r="BK263" i="1"/>
  <c r="BK259" i="1"/>
  <c r="BK255" i="1"/>
  <c r="BK251" i="1"/>
  <c r="BK247" i="1"/>
  <c r="BK243" i="1"/>
  <c r="BK239" i="1"/>
  <c r="BK235" i="1"/>
  <c r="BK231" i="1"/>
  <c r="BK227" i="1"/>
  <c r="BK223" i="1"/>
  <c r="BK219" i="1"/>
  <c r="BK215" i="1"/>
  <c r="BK211" i="1"/>
  <c r="BK207" i="1"/>
  <c r="BK203" i="1"/>
  <c r="BK199" i="1"/>
  <c r="BK195" i="1"/>
  <c r="BK191" i="1"/>
  <c r="BK187" i="1"/>
  <c r="BK183" i="1"/>
  <c r="BK179" i="1"/>
  <c r="BK175" i="1"/>
  <c r="BK171" i="1"/>
  <c r="BK167" i="1"/>
  <c r="BK163" i="1"/>
  <c r="BK159" i="1"/>
  <c r="BK155" i="1"/>
  <c r="BK151" i="1"/>
  <c r="BK147" i="1"/>
  <c r="BK143" i="1"/>
  <c r="BK139" i="1"/>
  <c r="BK135" i="1"/>
  <c r="BK131" i="1"/>
  <c r="BK127" i="1"/>
  <c r="BK123" i="1"/>
  <c r="BK119" i="1"/>
  <c r="BK115" i="1"/>
  <c r="BK111" i="1"/>
  <c r="BK107" i="1"/>
  <c r="BK103" i="1"/>
  <c r="BK99" i="1"/>
  <c r="BK95" i="1"/>
  <c r="BK91" i="1"/>
  <c r="BK87" i="1"/>
  <c r="BK83" i="1"/>
  <c r="BK79" i="1"/>
  <c r="BK75" i="1"/>
  <c r="BK71" i="1"/>
  <c r="BK67" i="1"/>
  <c r="BK63" i="1"/>
  <c r="BK59" i="1"/>
  <c r="BK55" i="1"/>
  <c r="BK51" i="1"/>
  <c r="BK47" i="1"/>
  <c r="BK43" i="1"/>
  <c r="BK39" i="1"/>
  <c r="BK35" i="1"/>
  <c r="BK31" i="1"/>
  <c r="BK27" i="1"/>
  <c r="BK23" i="1"/>
  <c r="BK19" i="1"/>
  <c r="BK15" i="1"/>
  <c r="BK11" i="1"/>
  <c r="BK360" i="1"/>
  <c r="BK352" i="1"/>
  <c r="BK344" i="1"/>
  <c r="BK340" i="1"/>
  <c r="BK336" i="1"/>
  <c r="BK332" i="1"/>
  <c r="BK328" i="1"/>
  <c r="BK324" i="1"/>
  <c r="BK320" i="1"/>
  <c r="BK316" i="1"/>
  <c r="BK312" i="1"/>
  <c r="BK308" i="1"/>
  <c r="BK304" i="1"/>
  <c r="BK300" i="1"/>
  <c r="BK296" i="1"/>
  <c r="BK292" i="1"/>
  <c r="BK288" i="1"/>
  <c r="BK284" i="1"/>
  <c r="BK280" i="1"/>
  <c r="BK276" i="1"/>
  <c r="BK272" i="1"/>
  <c r="BK268" i="1"/>
  <c r="BK264" i="1"/>
  <c r="BK260" i="1"/>
  <c r="BK256" i="1"/>
  <c r="BK252" i="1"/>
  <c r="BK248" i="1"/>
  <c r="BK244" i="1"/>
  <c r="BK240" i="1"/>
  <c r="BK236" i="1"/>
  <c r="BK232" i="1"/>
  <c r="BK228" i="1"/>
  <c r="BK224" i="1"/>
  <c r="BK220" i="1"/>
  <c r="BK216" i="1"/>
  <c r="BK212" i="1"/>
  <c r="BK208" i="1"/>
  <c r="BK204" i="1"/>
  <c r="BK200" i="1"/>
  <c r="BK196" i="1"/>
  <c r="BK192" i="1"/>
  <c r="BK188" i="1"/>
  <c r="BK184" i="1"/>
  <c r="BK180" i="1"/>
  <c r="BK176" i="1"/>
  <c r="BK172" i="1"/>
  <c r="BK168" i="1"/>
  <c r="BK164" i="1"/>
  <c r="BK160" i="1"/>
  <c r="BK156" i="1"/>
  <c r="BK152" i="1"/>
  <c r="BK148" i="1"/>
  <c r="BK144" i="1"/>
  <c r="BK140" i="1"/>
  <c r="BK136" i="1"/>
  <c r="BK132" i="1"/>
  <c r="BK128" i="1"/>
  <c r="BK124" i="1"/>
  <c r="BK120" i="1"/>
  <c r="BK116" i="1"/>
  <c r="BK112" i="1"/>
  <c r="BK108" i="1"/>
  <c r="BK104" i="1"/>
  <c r="BK100" i="1"/>
  <c r="BK96" i="1"/>
  <c r="BK92" i="1"/>
  <c r="BK88" i="1"/>
  <c r="BK84" i="1"/>
  <c r="BK80" i="1"/>
  <c r="BK76" i="1"/>
  <c r="BK72" i="1"/>
  <c r="BK68" i="1"/>
  <c r="BK64" i="1"/>
  <c r="BK60" i="1"/>
  <c r="BK56" i="1"/>
  <c r="BK52" i="1"/>
  <c r="BK48" i="1"/>
  <c r="BK44" i="1"/>
  <c r="BK40" i="1"/>
  <c r="BK36" i="1"/>
  <c r="BK32" i="1"/>
  <c r="BK28" i="1"/>
  <c r="BK24" i="1"/>
  <c r="BK20" i="1"/>
  <c r="BK16" i="1"/>
  <c r="BK12" i="1"/>
  <c r="BK8" i="1"/>
  <c r="BK364" i="1"/>
  <c r="BK356" i="1"/>
  <c r="BK348" i="1"/>
  <c r="BK365" i="1"/>
  <c r="BK361" i="1"/>
  <c r="BK357" i="1"/>
  <c r="BK353" i="1"/>
  <c r="BK349" i="1"/>
  <c r="BK345" i="1"/>
  <c r="BK341" i="1"/>
  <c r="BK337" i="1"/>
  <c r="BK333" i="1"/>
  <c r="BK329" i="1"/>
  <c r="BK325" i="1"/>
  <c r="BK321" i="1"/>
  <c r="BK317" i="1"/>
  <c r="BK313" i="1"/>
  <c r="BK309" i="1"/>
  <c r="BK305" i="1"/>
  <c r="BK301" i="1"/>
  <c r="BK297" i="1"/>
  <c r="BK293" i="1"/>
  <c r="BK289" i="1"/>
  <c r="BK285" i="1"/>
  <c r="BK281" i="1"/>
  <c r="BK277" i="1"/>
  <c r="BK273" i="1"/>
  <c r="BK269" i="1"/>
  <c r="BK265" i="1"/>
  <c r="BK261" i="1"/>
  <c r="BK257" i="1"/>
  <c r="BK253" i="1"/>
  <c r="BK249" i="1"/>
  <c r="BK245" i="1"/>
  <c r="BK241" i="1"/>
  <c r="BK237" i="1"/>
  <c r="BK233" i="1"/>
  <c r="BK229" i="1"/>
  <c r="BK225" i="1"/>
  <c r="BK221" i="1"/>
  <c r="BK217" i="1"/>
  <c r="BK213" i="1"/>
  <c r="BK209" i="1"/>
  <c r="BK205" i="1"/>
  <c r="BK201" i="1"/>
  <c r="BK197" i="1"/>
  <c r="BK193" i="1"/>
  <c r="BK189" i="1"/>
  <c r="BK185" i="1"/>
  <c r="BK181" i="1"/>
  <c r="BK177" i="1"/>
  <c r="BK173" i="1"/>
  <c r="BK169" i="1"/>
  <c r="BK165" i="1"/>
  <c r="BK161" i="1"/>
  <c r="BK157" i="1"/>
  <c r="BK153" i="1"/>
  <c r="BK149" i="1"/>
  <c r="BK145" i="1"/>
  <c r="BK141" i="1"/>
  <c r="BK137" i="1"/>
  <c r="BK133" i="1"/>
  <c r="BK129" i="1"/>
  <c r="BK125" i="1"/>
  <c r="BK121" i="1"/>
  <c r="BK117" i="1"/>
  <c r="BK113" i="1"/>
  <c r="BK109" i="1"/>
  <c r="BK105" i="1"/>
  <c r="BK101" i="1"/>
  <c r="BK97" i="1"/>
  <c r="BK93" i="1"/>
  <c r="BK89" i="1"/>
  <c r="BK85" i="1"/>
  <c r="BK81" i="1"/>
  <c r="BK77" i="1"/>
  <c r="BK73" i="1"/>
  <c r="BK69" i="1"/>
  <c r="BK65" i="1"/>
  <c r="BK61" i="1"/>
  <c r="BK57" i="1"/>
  <c r="BK53" i="1"/>
  <c r="BK49" i="1"/>
  <c r="BK45" i="1"/>
  <c r="BK41" i="1"/>
  <c r="BK37" i="1"/>
  <c r="BK33" i="1"/>
  <c r="BK29" i="1"/>
  <c r="BK25" i="1"/>
  <c r="BK21" i="1"/>
  <c r="BK17" i="1"/>
  <c r="BK13" i="1"/>
  <c r="Q8" i="11"/>
  <c r="BD6" i="1"/>
  <c r="AG7" i="1"/>
  <c r="I20" i="10"/>
  <c r="B30" i="1"/>
  <c r="B42" i="1" s="1"/>
  <c r="B54" i="1" s="1"/>
  <c r="B66" i="1" s="1"/>
  <c r="B78" i="1" s="1"/>
  <c r="B90" i="1" s="1"/>
  <c r="B102" i="1" s="1"/>
  <c r="B114" i="1" s="1"/>
  <c r="B126" i="1" s="1"/>
  <c r="B138" i="1" s="1"/>
  <c r="B150" i="1" s="1"/>
  <c r="B162" i="1" s="1"/>
  <c r="B174" i="1" s="1"/>
  <c r="B186" i="1" s="1"/>
  <c r="B198" i="1" s="1"/>
  <c r="B210" i="1" s="1"/>
  <c r="B222" i="1" s="1"/>
  <c r="B234" i="1" s="1"/>
  <c r="B246" i="1" s="1"/>
  <c r="B258" i="1" s="1"/>
  <c r="B270" i="1" s="1"/>
  <c r="B282" i="1" s="1"/>
  <c r="B294" i="1" s="1"/>
  <c r="B306" i="1" s="1"/>
  <c r="B318" i="1" s="1"/>
  <c r="B330" i="1" s="1"/>
  <c r="B342" i="1" s="1"/>
  <c r="B354" i="1" s="1"/>
  <c r="B366" i="1" s="1"/>
  <c r="B29" i="1"/>
  <c r="B41" i="1" s="1"/>
  <c r="B53" i="1" s="1"/>
  <c r="B65" i="1" s="1"/>
  <c r="B77" i="1" s="1"/>
  <c r="B89" i="1" s="1"/>
  <c r="B101" i="1" s="1"/>
  <c r="B113" i="1" s="1"/>
  <c r="B125" i="1" s="1"/>
  <c r="B137" i="1" s="1"/>
  <c r="B149" i="1" s="1"/>
  <c r="B161" i="1" s="1"/>
  <c r="B173" i="1" s="1"/>
  <c r="B185" i="1" s="1"/>
  <c r="B197" i="1" s="1"/>
  <c r="B209" i="1" s="1"/>
  <c r="B221" i="1" s="1"/>
  <c r="B233" i="1" s="1"/>
  <c r="B245" i="1" s="1"/>
  <c r="B257" i="1" s="1"/>
  <c r="B269" i="1" s="1"/>
  <c r="B281" i="1" s="1"/>
  <c r="B293" i="1" s="1"/>
  <c r="B305" i="1" s="1"/>
  <c r="B317" i="1" s="1"/>
  <c r="B329" i="1" s="1"/>
  <c r="B341" i="1" s="1"/>
  <c r="B353" i="1" s="1"/>
  <c r="B365" i="1" s="1"/>
  <c r="B28" i="1"/>
  <c r="B40" i="1" s="1"/>
  <c r="B52" i="1" s="1"/>
  <c r="B64" i="1" s="1"/>
  <c r="B76" i="1" s="1"/>
  <c r="B88" i="1" s="1"/>
  <c r="B100" i="1" s="1"/>
  <c r="B112" i="1" s="1"/>
  <c r="B124" i="1" s="1"/>
  <c r="B136" i="1" s="1"/>
  <c r="B148" i="1" s="1"/>
  <c r="B160" i="1" s="1"/>
  <c r="B172" i="1" s="1"/>
  <c r="B184" i="1" s="1"/>
  <c r="B196" i="1" s="1"/>
  <c r="B208" i="1" s="1"/>
  <c r="B220" i="1" s="1"/>
  <c r="B232" i="1" s="1"/>
  <c r="B244" i="1" s="1"/>
  <c r="B256" i="1" s="1"/>
  <c r="B268" i="1" s="1"/>
  <c r="B280" i="1" s="1"/>
  <c r="B292" i="1" s="1"/>
  <c r="B304" i="1" s="1"/>
  <c r="B316" i="1" s="1"/>
  <c r="B328" i="1" s="1"/>
  <c r="B340" i="1" s="1"/>
  <c r="B352" i="1" s="1"/>
  <c r="B364" i="1" s="1"/>
  <c r="B27" i="1"/>
  <c r="B39" i="1" s="1"/>
  <c r="B51" i="1" s="1"/>
  <c r="B63" i="1" s="1"/>
  <c r="B75" i="1" s="1"/>
  <c r="B87" i="1" s="1"/>
  <c r="B99" i="1" s="1"/>
  <c r="B111" i="1" s="1"/>
  <c r="B123" i="1" s="1"/>
  <c r="B135" i="1" s="1"/>
  <c r="B147" i="1" s="1"/>
  <c r="B159" i="1" s="1"/>
  <c r="B171" i="1" s="1"/>
  <c r="B183" i="1" s="1"/>
  <c r="B195" i="1" s="1"/>
  <c r="B207" i="1" s="1"/>
  <c r="B219" i="1" s="1"/>
  <c r="B231" i="1" s="1"/>
  <c r="B243" i="1" s="1"/>
  <c r="B255" i="1" s="1"/>
  <c r="B267" i="1" s="1"/>
  <c r="B279" i="1" s="1"/>
  <c r="B291" i="1" s="1"/>
  <c r="B303" i="1" s="1"/>
  <c r="B315" i="1" s="1"/>
  <c r="B327" i="1" s="1"/>
  <c r="B339" i="1" s="1"/>
  <c r="B351" i="1" s="1"/>
  <c r="B363" i="1" s="1"/>
  <c r="B26" i="1"/>
  <c r="B38" i="1" s="1"/>
  <c r="B50" i="1" s="1"/>
  <c r="B62" i="1" s="1"/>
  <c r="B74" i="1" s="1"/>
  <c r="B86" i="1" s="1"/>
  <c r="B98" i="1" s="1"/>
  <c r="B110" i="1" s="1"/>
  <c r="B122" i="1" s="1"/>
  <c r="B134" i="1" s="1"/>
  <c r="B146" i="1" s="1"/>
  <c r="B158" i="1" s="1"/>
  <c r="B170" i="1" s="1"/>
  <c r="B182" i="1" s="1"/>
  <c r="B194" i="1" s="1"/>
  <c r="B206" i="1" s="1"/>
  <c r="B218" i="1" s="1"/>
  <c r="B230" i="1" s="1"/>
  <c r="B242" i="1" s="1"/>
  <c r="B254" i="1" s="1"/>
  <c r="B266" i="1" s="1"/>
  <c r="B278" i="1" s="1"/>
  <c r="B290" i="1" s="1"/>
  <c r="B302" i="1" s="1"/>
  <c r="B314" i="1" s="1"/>
  <c r="B326" i="1" s="1"/>
  <c r="B338" i="1" s="1"/>
  <c r="B350" i="1" s="1"/>
  <c r="B362" i="1" s="1"/>
  <c r="B25" i="1"/>
  <c r="B37" i="1" s="1"/>
  <c r="B49" i="1" s="1"/>
  <c r="B61" i="1" s="1"/>
  <c r="B73" i="1" s="1"/>
  <c r="B85" i="1" s="1"/>
  <c r="B97" i="1" s="1"/>
  <c r="B109" i="1" s="1"/>
  <c r="B121" i="1" s="1"/>
  <c r="B133" i="1" s="1"/>
  <c r="B145" i="1" s="1"/>
  <c r="B157" i="1" s="1"/>
  <c r="B169" i="1" s="1"/>
  <c r="B181" i="1" s="1"/>
  <c r="B193" i="1" s="1"/>
  <c r="B205" i="1" s="1"/>
  <c r="B217" i="1" s="1"/>
  <c r="B229" i="1" s="1"/>
  <c r="B241" i="1" s="1"/>
  <c r="B253" i="1" s="1"/>
  <c r="B265" i="1" s="1"/>
  <c r="B277" i="1" s="1"/>
  <c r="B289" i="1" s="1"/>
  <c r="B301" i="1" s="1"/>
  <c r="B313" i="1" s="1"/>
  <c r="B325" i="1" s="1"/>
  <c r="B337" i="1" s="1"/>
  <c r="B349" i="1" s="1"/>
  <c r="B361" i="1" s="1"/>
  <c r="B24" i="1"/>
  <c r="B36" i="1" s="1"/>
  <c r="B48" i="1" s="1"/>
  <c r="B60" i="1" s="1"/>
  <c r="B72" i="1" s="1"/>
  <c r="B84" i="1" s="1"/>
  <c r="B96" i="1" s="1"/>
  <c r="B108" i="1" s="1"/>
  <c r="B120" i="1" s="1"/>
  <c r="B132" i="1" s="1"/>
  <c r="B144" i="1" s="1"/>
  <c r="B156" i="1" s="1"/>
  <c r="B168" i="1" s="1"/>
  <c r="B180" i="1" s="1"/>
  <c r="B192" i="1" s="1"/>
  <c r="B204" i="1" s="1"/>
  <c r="B216" i="1" s="1"/>
  <c r="B228" i="1" s="1"/>
  <c r="B240" i="1" s="1"/>
  <c r="B252" i="1" s="1"/>
  <c r="B264" i="1" s="1"/>
  <c r="B276" i="1" s="1"/>
  <c r="B288" i="1" s="1"/>
  <c r="B300" i="1" s="1"/>
  <c r="B312" i="1" s="1"/>
  <c r="B324" i="1" s="1"/>
  <c r="B336" i="1" s="1"/>
  <c r="B348" i="1" s="1"/>
  <c r="B360" i="1" s="1"/>
  <c r="B23" i="1"/>
  <c r="B35" i="1" s="1"/>
  <c r="B47" i="1" s="1"/>
  <c r="B59" i="1" s="1"/>
  <c r="B71" i="1" s="1"/>
  <c r="B83" i="1" s="1"/>
  <c r="B95" i="1" s="1"/>
  <c r="B107" i="1" s="1"/>
  <c r="B119" i="1" s="1"/>
  <c r="B131" i="1" s="1"/>
  <c r="B143" i="1" s="1"/>
  <c r="B155" i="1" s="1"/>
  <c r="B167" i="1" s="1"/>
  <c r="B179" i="1" s="1"/>
  <c r="B191" i="1" s="1"/>
  <c r="B203" i="1" s="1"/>
  <c r="B215" i="1" s="1"/>
  <c r="B227" i="1" s="1"/>
  <c r="B239" i="1" s="1"/>
  <c r="B251" i="1" s="1"/>
  <c r="B263" i="1" s="1"/>
  <c r="B275" i="1" s="1"/>
  <c r="B287" i="1" s="1"/>
  <c r="B299" i="1" s="1"/>
  <c r="B311" i="1" s="1"/>
  <c r="B323" i="1" s="1"/>
  <c r="B335" i="1" s="1"/>
  <c r="B347" i="1" s="1"/>
  <c r="B359" i="1" s="1"/>
  <c r="B22" i="1"/>
  <c r="B34" i="1" s="1"/>
  <c r="B46" i="1" s="1"/>
  <c r="B58" i="1" s="1"/>
  <c r="B70" i="1" s="1"/>
  <c r="B82" i="1" s="1"/>
  <c r="B94" i="1" s="1"/>
  <c r="B106" i="1" s="1"/>
  <c r="B118" i="1" s="1"/>
  <c r="B130" i="1" s="1"/>
  <c r="B142" i="1" s="1"/>
  <c r="B154" i="1" s="1"/>
  <c r="B166" i="1" s="1"/>
  <c r="B178" i="1" s="1"/>
  <c r="B190" i="1" s="1"/>
  <c r="B202" i="1" s="1"/>
  <c r="B214" i="1" s="1"/>
  <c r="B226" i="1" s="1"/>
  <c r="B238" i="1" s="1"/>
  <c r="B250" i="1" s="1"/>
  <c r="B262" i="1" s="1"/>
  <c r="B274" i="1" s="1"/>
  <c r="B286" i="1" s="1"/>
  <c r="B298" i="1" s="1"/>
  <c r="B310" i="1" s="1"/>
  <c r="B322" i="1" s="1"/>
  <c r="B334" i="1" s="1"/>
  <c r="B346" i="1" s="1"/>
  <c r="B358" i="1" s="1"/>
  <c r="B21" i="1"/>
  <c r="B33" i="1" s="1"/>
  <c r="B45" i="1" s="1"/>
  <c r="B57" i="1" s="1"/>
  <c r="B69" i="1" s="1"/>
  <c r="B81" i="1" s="1"/>
  <c r="B93" i="1" s="1"/>
  <c r="B105" i="1" s="1"/>
  <c r="B117" i="1" s="1"/>
  <c r="B129" i="1" s="1"/>
  <c r="B141" i="1" s="1"/>
  <c r="B153" i="1" s="1"/>
  <c r="B165" i="1" s="1"/>
  <c r="B177" i="1" s="1"/>
  <c r="B189" i="1" s="1"/>
  <c r="B201" i="1" s="1"/>
  <c r="B213" i="1" s="1"/>
  <c r="B225" i="1" s="1"/>
  <c r="B237" i="1" s="1"/>
  <c r="B249" i="1" s="1"/>
  <c r="B261" i="1" s="1"/>
  <c r="B273" i="1" s="1"/>
  <c r="B285" i="1" s="1"/>
  <c r="B297" i="1" s="1"/>
  <c r="B309" i="1" s="1"/>
  <c r="B321" i="1" s="1"/>
  <c r="B333" i="1" s="1"/>
  <c r="B345" i="1" s="1"/>
  <c r="B357" i="1" s="1"/>
  <c r="B20" i="1"/>
  <c r="B32" i="1" s="1"/>
  <c r="B44" i="1" s="1"/>
  <c r="B56" i="1" s="1"/>
  <c r="B68" i="1" s="1"/>
  <c r="B80" i="1" s="1"/>
  <c r="B92" i="1" s="1"/>
  <c r="B104" i="1" s="1"/>
  <c r="B116" i="1" s="1"/>
  <c r="B128" i="1" s="1"/>
  <c r="B140" i="1" s="1"/>
  <c r="B152" i="1" s="1"/>
  <c r="B164" i="1" s="1"/>
  <c r="B176" i="1" s="1"/>
  <c r="B188" i="1" s="1"/>
  <c r="B200" i="1" s="1"/>
  <c r="B212" i="1" s="1"/>
  <c r="B224" i="1" s="1"/>
  <c r="B236" i="1" s="1"/>
  <c r="B248" i="1" s="1"/>
  <c r="B260" i="1" s="1"/>
  <c r="B272" i="1" s="1"/>
  <c r="B284" i="1" s="1"/>
  <c r="B296" i="1" s="1"/>
  <c r="B308" i="1" s="1"/>
  <c r="B320" i="1" s="1"/>
  <c r="B332" i="1" s="1"/>
  <c r="B344" i="1" s="1"/>
  <c r="B356" i="1" s="1"/>
  <c r="B19" i="1"/>
  <c r="B31" i="1" s="1"/>
  <c r="B43" i="1" s="1"/>
  <c r="B55" i="1" s="1"/>
  <c r="B67" i="1" s="1"/>
  <c r="B79" i="1" s="1"/>
  <c r="B91" i="1" s="1"/>
  <c r="B103" i="1" s="1"/>
  <c r="B115" i="1" s="1"/>
  <c r="B127" i="1" s="1"/>
  <c r="B139" i="1" s="1"/>
  <c r="B151" i="1" s="1"/>
  <c r="B163" i="1" s="1"/>
  <c r="B175" i="1" s="1"/>
  <c r="B187" i="1" s="1"/>
  <c r="B199" i="1" s="1"/>
  <c r="B211" i="1" s="1"/>
  <c r="B223" i="1" s="1"/>
  <c r="B235" i="1" s="1"/>
  <c r="B247" i="1" s="1"/>
  <c r="B259" i="1" s="1"/>
  <c r="B271" i="1" s="1"/>
  <c r="B283" i="1" s="1"/>
  <c r="B295" i="1" s="1"/>
  <c r="B307" i="1" s="1"/>
  <c r="B319" i="1" s="1"/>
  <c r="B331" i="1" s="1"/>
  <c r="B343" i="1" s="1"/>
  <c r="B355" i="1" s="1"/>
  <c r="P8" i="1"/>
  <c r="C8" i="1"/>
  <c r="R8" i="1" s="1"/>
  <c r="BZ7" i="1"/>
  <c r="BV7" i="1"/>
  <c r="BH7" i="1"/>
  <c r="BG7" i="1"/>
  <c r="BF7" i="1"/>
  <c r="BE7" i="1"/>
  <c r="BD7" i="1"/>
  <c r="AV7" i="1"/>
  <c r="AU7" i="1"/>
  <c r="AT7" i="1"/>
  <c r="AS7" i="1"/>
  <c r="AR7" i="1"/>
  <c r="AQ7" i="1"/>
  <c r="AH7" i="1"/>
  <c r="AF7" i="1"/>
  <c r="AD7" i="1"/>
  <c r="R7" i="1"/>
  <c r="M7" i="1"/>
  <c r="L7" i="1"/>
  <c r="J7" i="1"/>
  <c r="I7" i="1"/>
  <c r="H7" i="1"/>
  <c r="BV6" i="1"/>
  <c r="BG6" i="1"/>
  <c r="BF6" i="1"/>
  <c r="BE6" i="1"/>
  <c r="AQ8" i="8" l="1"/>
  <c r="AQ12" i="8"/>
  <c r="AQ16" i="8"/>
  <c r="AQ20" i="8"/>
  <c r="AQ24" i="8"/>
  <c r="AQ28" i="8"/>
  <c r="AQ32" i="8"/>
  <c r="AQ36" i="8"/>
  <c r="AQ40" i="8"/>
  <c r="AQ44" i="8"/>
  <c r="AQ48" i="8"/>
  <c r="AQ52" i="8"/>
  <c r="AQ56" i="8"/>
  <c r="AQ60" i="8"/>
  <c r="AQ64" i="8"/>
  <c r="AQ68" i="8"/>
  <c r="AQ72" i="8"/>
  <c r="AQ76" i="8"/>
  <c r="AQ80" i="8"/>
  <c r="AQ84" i="8"/>
  <c r="AQ88" i="8"/>
  <c r="AQ92" i="8"/>
  <c r="AQ96" i="8"/>
  <c r="AQ100" i="8"/>
  <c r="AQ104" i="8"/>
  <c r="AQ108" i="8"/>
  <c r="AQ112" i="8"/>
  <c r="AQ116" i="8"/>
  <c r="AQ120" i="8"/>
  <c r="AQ124" i="8"/>
  <c r="AQ128" i="8"/>
  <c r="AQ132" i="8"/>
  <c r="AQ11" i="8"/>
  <c r="AQ23" i="8"/>
  <c r="AQ35" i="8"/>
  <c r="AQ47" i="8"/>
  <c r="AQ59" i="8"/>
  <c r="AQ67" i="8"/>
  <c r="AQ75" i="8"/>
  <c r="AQ87" i="8"/>
  <c r="AQ103" i="8"/>
  <c r="AQ111" i="8"/>
  <c r="AQ123" i="8"/>
  <c r="AQ131" i="8"/>
  <c r="AQ5" i="8"/>
  <c r="AQ9" i="8"/>
  <c r="AQ13" i="8"/>
  <c r="AQ17" i="8"/>
  <c r="AQ21" i="8"/>
  <c r="AQ25" i="8"/>
  <c r="AQ29" i="8"/>
  <c r="AQ33" i="8"/>
  <c r="AQ37" i="8"/>
  <c r="AQ41" i="8"/>
  <c r="AQ45" i="8"/>
  <c r="AQ49" i="8"/>
  <c r="AQ53" i="8"/>
  <c r="AQ57" i="8"/>
  <c r="AQ61" i="8"/>
  <c r="AQ65" i="8"/>
  <c r="AQ69" i="8"/>
  <c r="AQ73" i="8"/>
  <c r="AQ77" i="8"/>
  <c r="AQ81" i="8"/>
  <c r="AQ85" i="8"/>
  <c r="AQ89" i="8"/>
  <c r="AQ93" i="8"/>
  <c r="AQ97" i="8"/>
  <c r="AQ101" i="8"/>
  <c r="AQ105" i="8"/>
  <c r="AQ109" i="8"/>
  <c r="AQ113" i="8"/>
  <c r="AQ117" i="8"/>
  <c r="AQ121" i="8"/>
  <c r="AQ125" i="8"/>
  <c r="AQ129" i="8"/>
  <c r="AQ4" i="8"/>
  <c r="AQ15" i="8"/>
  <c r="AQ27" i="8"/>
  <c r="AQ39" i="8"/>
  <c r="AQ51" i="8"/>
  <c r="AQ71" i="8"/>
  <c r="AQ83" i="8"/>
  <c r="AQ95" i="8"/>
  <c r="AQ107" i="8"/>
  <c r="AQ119" i="8"/>
  <c r="AQ6" i="8"/>
  <c r="AQ10" i="8"/>
  <c r="AQ14" i="8"/>
  <c r="AQ18" i="8"/>
  <c r="AQ22" i="8"/>
  <c r="AQ26" i="8"/>
  <c r="AQ30" i="8"/>
  <c r="AQ34" i="8"/>
  <c r="AQ38" i="8"/>
  <c r="AQ42" i="8"/>
  <c r="AQ46" i="8"/>
  <c r="AQ50" i="8"/>
  <c r="AQ54" i="8"/>
  <c r="AQ58" i="8"/>
  <c r="AQ62" i="8"/>
  <c r="AQ66" i="8"/>
  <c r="AQ70" i="8"/>
  <c r="AQ74" i="8"/>
  <c r="AQ78" i="8"/>
  <c r="AQ82" i="8"/>
  <c r="AQ86" i="8"/>
  <c r="AQ90" i="8"/>
  <c r="AQ94" i="8"/>
  <c r="AQ98" i="8"/>
  <c r="AQ102" i="8"/>
  <c r="AQ106" i="8"/>
  <c r="AQ110" i="8"/>
  <c r="AQ114" i="8"/>
  <c r="AQ118" i="8"/>
  <c r="AQ122" i="8"/>
  <c r="AQ126" i="8"/>
  <c r="AQ130" i="8"/>
  <c r="AQ7" i="8"/>
  <c r="AQ19" i="8"/>
  <c r="AQ31" i="8"/>
  <c r="AQ43" i="8"/>
  <c r="AQ55" i="8"/>
  <c r="AQ63" i="8"/>
  <c r="AQ79" i="8"/>
  <c r="AQ91" i="8"/>
  <c r="AQ99" i="8"/>
  <c r="AQ115" i="8"/>
  <c r="AQ127" i="8"/>
  <c r="AE8" i="1"/>
  <c r="BH8" i="1"/>
  <c r="AG8" i="1"/>
  <c r="I8" i="1"/>
  <c r="M8" i="1"/>
  <c r="AQ8" i="1"/>
  <c r="AU8" i="1"/>
  <c r="BG8" i="1"/>
  <c r="C9" i="1"/>
  <c r="H8" i="1"/>
  <c r="L8" i="1"/>
  <c r="AH8" i="1"/>
  <c r="AT8" i="1"/>
  <c r="BF8" i="1"/>
  <c r="BV8" i="1"/>
  <c r="K8" i="1"/>
  <c r="AF8" i="1"/>
  <c r="AS8" i="1"/>
  <c r="BE8" i="1"/>
  <c r="BZ8" i="1"/>
  <c r="J8" i="1"/>
  <c r="AD8" i="1"/>
  <c r="AR8" i="1"/>
  <c r="AV8" i="1"/>
  <c r="BD8" i="1"/>
  <c r="D26" i="10"/>
  <c r="D25" i="10"/>
  <c r="D24" i="10"/>
  <c r="D23" i="10"/>
  <c r="D22" i="10"/>
  <c r="I42" i="10"/>
  <c r="I47" i="10"/>
  <c r="I46" i="10"/>
  <c r="BA6" i="1" s="1"/>
  <c r="I37" i="10"/>
  <c r="I34" i="10"/>
  <c r="I33" i="10"/>
  <c r="I32" i="10"/>
  <c r="I31" i="10"/>
  <c r="I30" i="10"/>
  <c r="I29" i="10"/>
  <c r="I28" i="10"/>
  <c r="I43" i="10" s="1"/>
  <c r="I27" i="10"/>
  <c r="I21" i="10"/>
  <c r="I16" i="10"/>
  <c r="I15" i="10"/>
  <c r="I14" i="10"/>
  <c r="I13" i="10"/>
  <c r="I12" i="10"/>
  <c r="AC6" i="1" s="1"/>
  <c r="I11" i="10"/>
  <c r="I9" i="10"/>
  <c r="D19" i="10"/>
  <c r="D17" i="10"/>
  <c r="D16" i="10"/>
  <c r="D15" i="10"/>
  <c r="D11" i="10"/>
  <c r="D10" i="10"/>
  <c r="D9" i="10"/>
  <c r="AQ3" i="8" l="1"/>
  <c r="D64" i="11" s="1" a="1"/>
  <c r="D64" i="11" s="1"/>
  <c r="D21" i="10"/>
  <c r="D28" i="10" s="1"/>
  <c r="BL7" i="1"/>
  <c r="BM7" i="1" s="1"/>
  <c r="AE9" i="1"/>
  <c r="R9" i="1"/>
  <c r="P9" i="1"/>
  <c r="D29" i="10"/>
  <c r="E27" i="10"/>
  <c r="D27" i="10"/>
  <c r="BC6" i="1"/>
  <c r="F7" i="1"/>
  <c r="G7" i="1"/>
  <c r="AG9" i="1"/>
  <c r="BV9" i="1"/>
  <c r="BF9" i="1"/>
  <c r="AT9" i="1"/>
  <c r="AH9" i="1"/>
  <c r="L9" i="1"/>
  <c r="H9" i="1"/>
  <c r="C10" i="1"/>
  <c r="BG9" i="1"/>
  <c r="AU9" i="1"/>
  <c r="AQ9" i="1"/>
  <c r="M9" i="1"/>
  <c r="I9" i="1"/>
  <c r="BH9" i="1"/>
  <c r="BD9" i="1"/>
  <c r="AV9" i="1"/>
  <c r="AR9" i="1"/>
  <c r="AD9" i="1"/>
  <c r="J9" i="1"/>
  <c r="BZ9" i="1"/>
  <c r="BE9" i="1"/>
  <c r="AS9" i="1"/>
  <c r="AF9" i="1"/>
  <c r="K9" i="1"/>
  <c r="D20" i="10"/>
  <c r="D1" i="14"/>
  <c r="D3" i="14" s="1"/>
  <c r="E1" i="14" l="1"/>
  <c r="E3" i="14" s="1"/>
  <c r="AE10" i="1"/>
  <c r="R10" i="1"/>
  <c r="P10" i="1"/>
  <c r="BO7" i="1"/>
  <c r="BN7" i="1"/>
  <c r="BP7" i="1" s="1"/>
  <c r="D18" i="10"/>
  <c r="E7" i="1"/>
  <c r="D6" i="1"/>
  <c r="D7" i="1"/>
  <c r="E6" i="1"/>
  <c r="F8" i="1"/>
  <c r="G8" i="1"/>
  <c r="AG10" i="1"/>
  <c r="BH10" i="1"/>
  <c r="BD10" i="1"/>
  <c r="AV10" i="1"/>
  <c r="AR10" i="1"/>
  <c r="AD10" i="1"/>
  <c r="J10" i="1"/>
  <c r="BZ10" i="1"/>
  <c r="BE10" i="1"/>
  <c r="AS10" i="1"/>
  <c r="AF10" i="1"/>
  <c r="K10" i="1"/>
  <c r="BV10" i="1"/>
  <c r="BF10" i="1"/>
  <c r="AT10" i="1"/>
  <c r="AH10" i="1"/>
  <c r="L10" i="1"/>
  <c r="H10" i="1"/>
  <c r="C11" i="1"/>
  <c r="BG10" i="1"/>
  <c r="AU10" i="1"/>
  <c r="AQ10" i="1"/>
  <c r="M10" i="1"/>
  <c r="I10" i="1"/>
  <c r="AN307" i="14" l="1"/>
  <c r="AN311" i="14"/>
  <c r="AN315" i="14"/>
  <c r="AN319" i="14"/>
  <c r="AN323" i="14"/>
  <c r="AN327" i="14"/>
  <c r="AN331" i="14"/>
  <c r="AN335" i="14"/>
  <c r="AN339" i="14"/>
  <c r="AN343" i="14"/>
  <c r="AN347" i="14"/>
  <c r="AN351" i="14"/>
  <c r="AN355" i="14"/>
  <c r="AN359" i="14"/>
  <c r="AN363" i="14"/>
  <c r="AN367" i="14"/>
  <c r="AN371" i="14"/>
  <c r="AN375" i="14"/>
  <c r="AN379" i="14"/>
  <c r="AN383" i="14"/>
  <c r="AN387" i="14"/>
  <c r="AN391" i="14"/>
  <c r="AN395" i="14"/>
  <c r="AN399" i="14"/>
  <c r="AN403" i="14"/>
  <c r="AN407" i="14"/>
  <c r="AN411" i="14"/>
  <c r="AN415" i="14"/>
  <c r="AN419" i="14"/>
  <c r="AN423" i="14"/>
  <c r="AN427" i="14"/>
  <c r="AN431" i="14"/>
  <c r="AN435" i="14"/>
  <c r="AN439" i="14"/>
  <c r="AN443" i="14"/>
  <c r="AN447" i="14"/>
  <c r="AN451" i="14"/>
  <c r="AN455" i="14"/>
  <c r="AN459" i="14"/>
  <c r="AN463" i="14"/>
  <c r="AN467" i="14"/>
  <c r="AN471" i="14"/>
  <c r="AN475" i="14"/>
  <c r="AN479" i="14"/>
  <c r="AN483" i="14"/>
  <c r="AN487" i="14"/>
  <c r="AN491" i="14"/>
  <c r="AN495" i="14"/>
  <c r="AN499" i="14"/>
  <c r="AN503" i="14"/>
  <c r="AN507" i="14"/>
  <c r="AN511" i="14"/>
  <c r="AN515" i="14"/>
  <c r="AN519" i="14"/>
  <c r="AN523" i="14"/>
  <c r="AN527" i="14"/>
  <c r="AN531" i="14"/>
  <c r="AN535" i="14"/>
  <c r="AN539" i="14"/>
  <c r="AN543" i="14"/>
  <c r="AN547" i="14"/>
  <c r="AN551" i="14"/>
  <c r="AN555" i="14"/>
  <c r="AN559" i="14"/>
  <c r="AN563" i="14"/>
  <c r="AN567" i="14"/>
  <c r="AN571" i="14"/>
  <c r="AN575" i="14"/>
  <c r="AN579" i="14"/>
  <c r="AN583" i="14"/>
  <c r="AN587" i="14"/>
  <c r="AN591" i="14"/>
  <c r="AN595" i="14"/>
  <c r="AN599" i="14"/>
  <c r="AN603" i="14"/>
  <c r="AN607" i="14"/>
  <c r="AN611" i="14"/>
  <c r="AN615" i="14"/>
  <c r="AN619" i="14"/>
  <c r="AN623" i="14"/>
  <c r="AN627" i="14"/>
  <c r="AN631" i="14"/>
  <c r="AN635" i="14"/>
  <c r="AN639" i="14"/>
  <c r="AN643" i="14"/>
  <c r="AN647" i="14"/>
  <c r="AN651" i="14"/>
  <c r="AN655" i="14"/>
  <c r="AN659" i="14"/>
  <c r="AN663" i="14"/>
  <c r="AN667" i="14"/>
  <c r="AN671" i="14"/>
  <c r="AN675" i="14"/>
  <c r="AN679" i="14"/>
  <c r="AN683" i="14"/>
  <c r="AN687" i="14"/>
  <c r="AN691" i="14"/>
  <c r="AN695" i="14"/>
  <c r="AN699" i="14"/>
  <c r="AN703" i="14"/>
  <c r="AN707" i="14"/>
  <c r="AN711" i="14"/>
  <c r="AN715" i="14"/>
  <c r="AN719" i="14"/>
  <c r="AN723" i="14"/>
  <c r="AM306" i="14"/>
  <c r="AM310" i="14"/>
  <c r="AM314" i="14"/>
  <c r="AM318" i="14"/>
  <c r="AM322" i="14"/>
  <c r="AM326" i="14"/>
  <c r="AM330" i="14"/>
  <c r="AM334" i="14"/>
  <c r="AM338" i="14"/>
  <c r="AM342" i="14"/>
  <c r="AM346" i="14"/>
  <c r="AM350" i="14"/>
  <c r="AM354" i="14"/>
  <c r="AM358" i="14"/>
  <c r="AM362" i="14"/>
  <c r="AM366" i="14"/>
  <c r="AM370" i="14"/>
  <c r="AM374" i="14"/>
  <c r="AM378" i="14"/>
  <c r="AM382" i="14"/>
  <c r="AM386" i="14"/>
  <c r="AM390" i="14"/>
  <c r="AM394" i="14"/>
  <c r="AM398" i="14"/>
  <c r="AM402" i="14"/>
  <c r="AM406" i="14"/>
  <c r="AM410" i="14"/>
  <c r="AM414" i="14"/>
  <c r="AM418" i="14"/>
  <c r="AM422" i="14"/>
  <c r="AM426" i="14"/>
  <c r="AM430" i="14"/>
  <c r="AM434" i="14"/>
  <c r="AM438" i="14"/>
  <c r="AM442" i="14"/>
  <c r="AM446" i="14"/>
  <c r="AM450" i="14"/>
  <c r="AM454" i="14"/>
  <c r="AM458" i="14"/>
  <c r="AM462" i="14"/>
  <c r="AM466" i="14"/>
  <c r="AM470" i="14"/>
  <c r="AM474" i="14"/>
  <c r="AM478" i="14"/>
  <c r="AM482" i="14"/>
  <c r="AM486" i="14"/>
  <c r="AM490" i="14"/>
  <c r="AM494" i="14"/>
  <c r="AM498" i="14"/>
  <c r="AM502" i="14"/>
  <c r="AM506" i="14"/>
  <c r="AM510" i="14"/>
  <c r="AM514" i="14"/>
  <c r="AM518" i="14"/>
  <c r="AM522" i="14"/>
  <c r="AM526" i="14"/>
  <c r="AM530" i="14"/>
  <c r="AM534" i="14"/>
  <c r="AM538" i="14"/>
  <c r="AM542" i="14"/>
  <c r="AM546" i="14"/>
  <c r="AM550" i="14"/>
  <c r="AM554" i="14"/>
  <c r="AM558" i="14"/>
  <c r="AM562" i="14"/>
  <c r="AM566" i="14"/>
  <c r="AM570" i="14"/>
  <c r="AM574" i="14"/>
  <c r="AM578" i="14"/>
  <c r="AM582" i="14"/>
  <c r="AM586" i="14"/>
  <c r="AM590" i="14"/>
  <c r="AM594" i="14"/>
  <c r="AM598" i="14"/>
  <c r="AM602" i="14"/>
  <c r="AM606" i="14"/>
  <c r="AM610" i="14"/>
  <c r="AM614" i="14"/>
  <c r="AM618" i="14"/>
  <c r="AM622" i="14"/>
  <c r="AM626" i="14"/>
  <c r="AM630" i="14"/>
  <c r="AM634" i="14"/>
  <c r="AM638" i="14"/>
  <c r="AM642" i="14"/>
  <c r="AM646" i="14"/>
  <c r="AM650" i="14"/>
  <c r="AM654" i="14"/>
  <c r="AM658" i="14"/>
  <c r="AM662" i="14"/>
  <c r="AM666" i="14"/>
  <c r="AM670" i="14"/>
  <c r="AM674" i="14"/>
  <c r="AM678" i="14"/>
  <c r="AM682" i="14"/>
  <c r="AM686" i="14"/>
  <c r="AM690" i="14"/>
  <c r="AM694" i="14"/>
  <c r="AM698" i="14"/>
  <c r="AM702" i="14"/>
  <c r="AM706" i="14"/>
  <c r="AM710" i="14"/>
  <c r="AM714" i="14"/>
  <c r="AM718" i="14"/>
  <c r="AM722" i="14"/>
  <c r="AM571" i="14"/>
  <c r="AM591" i="14"/>
  <c r="AM603" i="14"/>
  <c r="AM615" i="14"/>
  <c r="AM623" i="14"/>
  <c r="AM635" i="14"/>
  <c r="AM647" i="14"/>
  <c r="AM659" i="14"/>
  <c r="AM675" i="14"/>
  <c r="AM691" i="14"/>
  <c r="AM707" i="14"/>
  <c r="AM723" i="14"/>
  <c r="AN306" i="14"/>
  <c r="AN310" i="14"/>
  <c r="AN314" i="14"/>
  <c r="AN318" i="14"/>
  <c r="AN322" i="14"/>
  <c r="AN326" i="14"/>
  <c r="AN330" i="14"/>
  <c r="AN334" i="14"/>
  <c r="AN338" i="14"/>
  <c r="AN342" i="14"/>
  <c r="AN346" i="14"/>
  <c r="AN350" i="14"/>
  <c r="AN354" i="14"/>
  <c r="AN358" i="14"/>
  <c r="AN362" i="14"/>
  <c r="AN366" i="14"/>
  <c r="AN370" i="14"/>
  <c r="AN374" i="14"/>
  <c r="AN378" i="14"/>
  <c r="AN382" i="14"/>
  <c r="AN386" i="14"/>
  <c r="AN390" i="14"/>
  <c r="AN394" i="14"/>
  <c r="AN398" i="14"/>
  <c r="AN402" i="14"/>
  <c r="AN406" i="14"/>
  <c r="AN410" i="14"/>
  <c r="AN414" i="14"/>
  <c r="AN418" i="14"/>
  <c r="AN422" i="14"/>
  <c r="AN426" i="14"/>
  <c r="AN430" i="14"/>
  <c r="AN434" i="14"/>
  <c r="AN438" i="14"/>
  <c r="AN442" i="14"/>
  <c r="AN446" i="14"/>
  <c r="AN450" i="14"/>
  <c r="AN454" i="14"/>
  <c r="AN458" i="14"/>
  <c r="AN462" i="14"/>
  <c r="AN466" i="14"/>
  <c r="AN470" i="14"/>
  <c r="AN474" i="14"/>
  <c r="AN478" i="14"/>
  <c r="AN482" i="14"/>
  <c r="AN486" i="14"/>
  <c r="AN490" i="14"/>
  <c r="AN494" i="14"/>
  <c r="AN498" i="14"/>
  <c r="AN502" i="14"/>
  <c r="AN506" i="14"/>
  <c r="AN510" i="14"/>
  <c r="AN514" i="14"/>
  <c r="AN518" i="14"/>
  <c r="AN522" i="14"/>
  <c r="AN526" i="14"/>
  <c r="AN530" i="14"/>
  <c r="AN534" i="14"/>
  <c r="AN538" i="14"/>
  <c r="AN542" i="14"/>
  <c r="AN546" i="14"/>
  <c r="AN550" i="14"/>
  <c r="AN554" i="14"/>
  <c r="AN558" i="14"/>
  <c r="AN562" i="14"/>
  <c r="AN566" i="14"/>
  <c r="AN570" i="14"/>
  <c r="AN574" i="14"/>
  <c r="AN578" i="14"/>
  <c r="AN582" i="14"/>
  <c r="AN586" i="14"/>
  <c r="AN590" i="14"/>
  <c r="AN594" i="14"/>
  <c r="AN598" i="14"/>
  <c r="AN602" i="14"/>
  <c r="AN606" i="14"/>
  <c r="AN610" i="14"/>
  <c r="AN614" i="14"/>
  <c r="AN618" i="14"/>
  <c r="AN622" i="14"/>
  <c r="AN626" i="14"/>
  <c r="AN630" i="14"/>
  <c r="AN634" i="14"/>
  <c r="AN638" i="14"/>
  <c r="AN642" i="14"/>
  <c r="AN646" i="14"/>
  <c r="AN650" i="14"/>
  <c r="AN654" i="14"/>
  <c r="AN658" i="14"/>
  <c r="AN662" i="14"/>
  <c r="AN666" i="14"/>
  <c r="AN670" i="14"/>
  <c r="AN674" i="14"/>
  <c r="AN678" i="14"/>
  <c r="AN682" i="14"/>
  <c r="AN686" i="14"/>
  <c r="AN690" i="14"/>
  <c r="AN694" i="14"/>
  <c r="AN698" i="14"/>
  <c r="AN702" i="14"/>
  <c r="AN706" i="14"/>
  <c r="AN710" i="14"/>
  <c r="AN714" i="14"/>
  <c r="AN718" i="14"/>
  <c r="AN722" i="14"/>
  <c r="AM305" i="14"/>
  <c r="AM309" i="14"/>
  <c r="AM313" i="14"/>
  <c r="AM317" i="14"/>
  <c r="AM321" i="14"/>
  <c r="AM325" i="14"/>
  <c r="AM329" i="14"/>
  <c r="AM333" i="14"/>
  <c r="AM337" i="14"/>
  <c r="AM341" i="14"/>
  <c r="AM345" i="14"/>
  <c r="AM349" i="14"/>
  <c r="AM353" i="14"/>
  <c r="AM357" i="14"/>
  <c r="AM361" i="14"/>
  <c r="AM365" i="14"/>
  <c r="AM369" i="14"/>
  <c r="AM373" i="14"/>
  <c r="AM377" i="14"/>
  <c r="AM381" i="14"/>
  <c r="AM385" i="14"/>
  <c r="AM389" i="14"/>
  <c r="AM393" i="14"/>
  <c r="AM397" i="14"/>
  <c r="AM401" i="14"/>
  <c r="AM405" i="14"/>
  <c r="AM409" i="14"/>
  <c r="AM413" i="14"/>
  <c r="AM417" i="14"/>
  <c r="AM421" i="14"/>
  <c r="AM425" i="14"/>
  <c r="AM429" i="14"/>
  <c r="AM433" i="14"/>
  <c r="AM437" i="14"/>
  <c r="AM441" i="14"/>
  <c r="AM445" i="14"/>
  <c r="AM449" i="14"/>
  <c r="AM453" i="14"/>
  <c r="AM457" i="14"/>
  <c r="AM461" i="14"/>
  <c r="AM465" i="14"/>
  <c r="AM469" i="14"/>
  <c r="AM473" i="14"/>
  <c r="AM477" i="14"/>
  <c r="AM481" i="14"/>
  <c r="AM485" i="14"/>
  <c r="AM489" i="14"/>
  <c r="AM493" i="14"/>
  <c r="AM497" i="14"/>
  <c r="AM501" i="14"/>
  <c r="AM505" i="14"/>
  <c r="AM509" i="14"/>
  <c r="AM513" i="14"/>
  <c r="AM517" i="14"/>
  <c r="AM521" i="14"/>
  <c r="AM525" i="14"/>
  <c r="AM529" i="14"/>
  <c r="AM533" i="14"/>
  <c r="AM537" i="14"/>
  <c r="AM541" i="14"/>
  <c r="AM545" i="14"/>
  <c r="AM549" i="14"/>
  <c r="AM553" i="14"/>
  <c r="AM557" i="14"/>
  <c r="AM561" i="14"/>
  <c r="AM565" i="14"/>
  <c r="AM569" i="14"/>
  <c r="AM573" i="14"/>
  <c r="AM577" i="14"/>
  <c r="AM581" i="14"/>
  <c r="AM585" i="14"/>
  <c r="AM589" i="14"/>
  <c r="AM593" i="14"/>
  <c r="AM597" i="14"/>
  <c r="AM601" i="14"/>
  <c r="AM605" i="14"/>
  <c r="AM609" i="14"/>
  <c r="AM613" i="14"/>
  <c r="AM617" i="14"/>
  <c r="AM621" i="14"/>
  <c r="AM625" i="14"/>
  <c r="AM629" i="14"/>
  <c r="AM633" i="14"/>
  <c r="AM637" i="14"/>
  <c r="AM641" i="14"/>
  <c r="AM645" i="14"/>
  <c r="AM649" i="14"/>
  <c r="AM653" i="14"/>
  <c r="AM657" i="14"/>
  <c r="AM661" i="14"/>
  <c r="AM665" i="14"/>
  <c r="AM669" i="14"/>
  <c r="AM673" i="14"/>
  <c r="AM677" i="14"/>
  <c r="AM681" i="14"/>
  <c r="AM685" i="14"/>
  <c r="AM689" i="14"/>
  <c r="AM693" i="14"/>
  <c r="AM697" i="14"/>
  <c r="AM701" i="14"/>
  <c r="AM705" i="14"/>
  <c r="AM709" i="14"/>
  <c r="AM713" i="14"/>
  <c r="AM717" i="14"/>
  <c r="AM721" i="14"/>
  <c r="AM567" i="14"/>
  <c r="AM587" i="14"/>
  <c r="AM599" i="14"/>
  <c r="AM611" i="14"/>
  <c r="AM619" i="14"/>
  <c r="AM631" i="14"/>
  <c r="AM651" i="14"/>
  <c r="AM663" i="14"/>
  <c r="AM679" i="14"/>
  <c r="AM695" i="14"/>
  <c r="AM711" i="14"/>
  <c r="AN305" i="14"/>
  <c r="AN309" i="14"/>
  <c r="AN313" i="14"/>
  <c r="AN317" i="14"/>
  <c r="AN321" i="14"/>
  <c r="AN325" i="14"/>
  <c r="AN329" i="14"/>
  <c r="AN333" i="14"/>
  <c r="AN337" i="14"/>
  <c r="AN341" i="14"/>
  <c r="AN345" i="14"/>
  <c r="AN349" i="14"/>
  <c r="AN353" i="14"/>
  <c r="AN357" i="14"/>
  <c r="AN361" i="14"/>
  <c r="AN365" i="14"/>
  <c r="AN369" i="14"/>
  <c r="AN373" i="14"/>
  <c r="AN377" i="14"/>
  <c r="AN381" i="14"/>
  <c r="AN385" i="14"/>
  <c r="AN389" i="14"/>
  <c r="AN393" i="14"/>
  <c r="AN397" i="14"/>
  <c r="AN401" i="14"/>
  <c r="AN405" i="14"/>
  <c r="AN409" i="14"/>
  <c r="AN413" i="14"/>
  <c r="AN417" i="14"/>
  <c r="AN421" i="14"/>
  <c r="AN425" i="14"/>
  <c r="AN429" i="14"/>
  <c r="AN433" i="14"/>
  <c r="AN437" i="14"/>
  <c r="AN441" i="14"/>
  <c r="AN445" i="14"/>
  <c r="AN449" i="14"/>
  <c r="AN453" i="14"/>
  <c r="AN457" i="14"/>
  <c r="AN461" i="14"/>
  <c r="AN465" i="14"/>
  <c r="AN469" i="14"/>
  <c r="AN473" i="14"/>
  <c r="AN477" i="14"/>
  <c r="AN481" i="14"/>
  <c r="AN485" i="14"/>
  <c r="AN489" i="14"/>
  <c r="AN493" i="14"/>
  <c r="AN497" i="14"/>
  <c r="AN501" i="14"/>
  <c r="AN505" i="14"/>
  <c r="AN509" i="14"/>
  <c r="AN513" i="14"/>
  <c r="AN517" i="14"/>
  <c r="AN521" i="14"/>
  <c r="AN525" i="14"/>
  <c r="AN529" i="14"/>
  <c r="AN533" i="14"/>
  <c r="AN537" i="14"/>
  <c r="AN541" i="14"/>
  <c r="AN545" i="14"/>
  <c r="AN549" i="14"/>
  <c r="AN553" i="14"/>
  <c r="AN557" i="14"/>
  <c r="AN561" i="14"/>
  <c r="AN565" i="14"/>
  <c r="AN569" i="14"/>
  <c r="AN573" i="14"/>
  <c r="AN577" i="14"/>
  <c r="AN581" i="14"/>
  <c r="AN585" i="14"/>
  <c r="AN589" i="14"/>
  <c r="AN593" i="14"/>
  <c r="AN597" i="14"/>
  <c r="AN601" i="14"/>
  <c r="AN605" i="14"/>
  <c r="AN609" i="14"/>
  <c r="AN613" i="14"/>
  <c r="AN617" i="14"/>
  <c r="AN621" i="14"/>
  <c r="AN625" i="14"/>
  <c r="AN629" i="14"/>
  <c r="AN633" i="14"/>
  <c r="AN637" i="14"/>
  <c r="AN641" i="14"/>
  <c r="AN645" i="14"/>
  <c r="AN649" i="14"/>
  <c r="AN653" i="14"/>
  <c r="AN657" i="14"/>
  <c r="AN661" i="14"/>
  <c r="AN665" i="14"/>
  <c r="AN669" i="14"/>
  <c r="AN673" i="14"/>
  <c r="AN677" i="14"/>
  <c r="AN681" i="14"/>
  <c r="AN685" i="14"/>
  <c r="AN689" i="14"/>
  <c r="AN693" i="14"/>
  <c r="AN697" i="14"/>
  <c r="AN701" i="14"/>
  <c r="AN705" i="14"/>
  <c r="AN709" i="14"/>
  <c r="AN713" i="14"/>
  <c r="AN717" i="14"/>
  <c r="AN721" i="14"/>
  <c r="AM308" i="14"/>
  <c r="AM312" i="14"/>
  <c r="AM316" i="14"/>
  <c r="AM320" i="14"/>
  <c r="AM324" i="14"/>
  <c r="AM328" i="14"/>
  <c r="AM332" i="14"/>
  <c r="AM336" i="14"/>
  <c r="AM340" i="14"/>
  <c r="AM344" i="14"/>
  <c r="AM348" i="14"/>
  <c r="AM352" i="14"/>
  <c r="AM356" i="14"/>
  <c r="AM360" i="14"/>
  <c r="AM364" i="14"/>
  <c r="AM368" i="14"/>
  <c r="AM372" i="14"/>
  <c r="AM376" i="14"/>
  <c r="AM380" i="14"/>
  <c r="AM384" i="14"/>
  <c r="AM388" i="14"/>
  <c r="AM392" i="14"/>
  <c r="AM396" i="14"/>
  <c r="AM400" i="14"/>
  <c r="AM404" i="14"/>
  <c r="AM408" i="14"/>
  <c r="AM412" i="14"/>
  <c r="AM416" i="14"/>
  <c r="AM420" i="14"/>
  <c r="AM424" i="14"/>
  <c r="AM428" i="14"/>
  <c r="AM432" i="14"/>
  <c r="AM436" i="14"/>
  <c r="AM440" i="14"/>
  <c r="AM444" i="14"/>
  <c r="AM448" i="14"/>
  <c r="AM452" i="14"/>
  <c r="AM456" i="14"/>
  <c r="AM460" i="14"/>
  <c r="AM464" i="14"/>
  <c r="AM468" i="14"/>
  <c r="AM472" i="14"/>
  <c r="AM476" i="14"/>
  <c r="AM480" i="14"/>
  <c r="AM484" i="14"/>
  <c r="AM488" i="14"/>
  <c r="AM492" i="14"/>
  <c r="AM496" i="14"/>
  <c r="AM500" i="14"/>
  <c r="AM504" i="14"/>
  <c r="AM508" i="14"/>
  <c r="AM512" i="14"/>
  <c r="AM516" i="14"/>
  <c r="AM520" i="14"/>
  <c r="AM524" i="14"/>
  <c r="AM528" i="14"/>
  <c r="AM532" i="14"/>
  <c r="AM536" i="14"/>
  <c r="AM540" i="14"/>
  <c r="AM544" i="14"/>
  <c r="AM548" i="14"/>
  <c r="AM552" i="14"/>
  <c r="AM556" i="14"/>
  <c r="AM560" i="14"/>
  <c r="AM564" i="14"/>
  <c r="AM568" i="14"/>
  <c r="AM572" i="14"/>
  <c r="AM576" i="14"/>
  <c r="AM580" i="14"/>
  <c r="AM584" i="14"/>
  <c r="AM588" i="14"/>
  <c r="AM592" i="14"/>
  <c r="AM596" i="14"/>
  <c r="AM600" i="14"/>
  <c r="AM604" i="14"/>
  <c r="AM608" i="14"/>
  <c r="AM612" i="14"/>
  <c r="AM616" i="14"/>
  <c r="AM620" i="14"/>
  <c r="AM624" i="14"/>
  <c r="AM628" i="14"/>
  <c r="AM632" i="14"/>
  <c r="AM636" i="14"/>
  <c r="AM640" i="14"/>
  <c r="AM644" i="14"/>
  <c r="AM648" i="14"/>
  <c r="AM652" i="14"/>
  <c r="AM656" i="14"/>
  <c r="AM660" i="14"/>
  <c r="AM664" i="14"/>
  <c r="AM668" i="14"/>
  <c r="AM672" i="14"/>
  <c r="AM676" i="14"/>
  <c r="AM680" i="14"/>
  <c r="AM684" i="14"/>
  <c r="AM688" i="14"/>
  <c r="AM692" i="14"/>
  <c r="AM696" i="14"/>
  <c r="AM700" i="14"/>
  <c r="AM704" i="14"/>
  <c r="AM708" i="14"/>
  <c r="AM712" i="14"/>
  <c r="AM716" i="14"/>
  <c r="AM720" i="14"/>
  <c r="AM643" i="14"/>
  <c r="AM667" i="14"/>
  <c r="AM683" i="14"/>
  <c r="AM699" i="14"/>
  <c r="AM715" i="14"/>
  <c r="AN308" i="14"/>
  <c r="AN312" i="14"/>
  <c r="AN316" i="14"/>
  <c r="AN320" i="14"/>
  <c r="AN324" i="14"/>
  <c r="AN328" i="14"/>
  <c r="AN332" i="14"/>
  <c r="AN336" i="14"/>
  <c r="AN340" i="14"/>
  <c r="AN344" i="14"/>
  <c r="AN348" i="14"/>
  <c r="AN352" i="14"/>
  <c r="AN356" i="14"/>
  <c r="AN360" i="14"/>
  <c r="AN364" i="14"/>
  <c r="AN368" i="14"/>
  <c r="AN372" i="14"/>
  <c r="AN376" i="14"/>
  <c r="AN380" i="14"/>
  <c r="AN384" i="14"/>
  <c r="AN388" i="14"/>
  <c r="AN392" i="14"/>
  <c r="AN396" i="14"/>
  <c r="AN400" i="14"/>
  <c r="AN404" i="14"/>
  <c r="AN408" i="14"/>
  <c r="AN412" i="14"/>
  <c r="AN416" i="14"/>
  <c r="AN420" i="14"/>
  <c r="AN424" i="14"/>
  <c r="AN428" i="14"/>
  <c r="AN432" i="14"/>
  <c r="AN436" i="14"/>
  <c r="AN440" i="14"/>
  <c r="AN444" i="14"/>
  <c r="AN448" i="14"/>
  <c r="AN452" i="14"/>
  <c r="AN456" i="14"/>
  <c r="AN460" i="14"/>
  <c r="AN464" i="14"/>
  <c r="AN468" i="14"/>
  <c r="AN472" i="14"/>
  <c r="AN476" i="14"/>
  <c r="AN480" i="14"/>
  <c r="AN484" i="14"/>
  <c r="AN488" i="14"/>
  <c r="AN492" i="14"/>
  <c r="AN496" i="14"/>
  <c r="AN500" i="14"/>
  <c r="AN504" i="14"/>
  <c r="AN508" i="14"/>
  <c r="AN512" i="14"/>
  <c r="AN516" i="14"/>
  <c r="AN520" i="14"/>
  <c r="AN524" i="14"/>
  <c r="AN528" i="14"/>
  <c r="AN532" i="14"/>
  <c r="AN536" i="14"/>
  <c r="AN540" i="14"/>
  <c r="AN544" i="14"/>
  <c r="AN548" i="14"/>
  <c r="AN552" i="14"/>
  <c r="AN556" i="14"/>
  <c r="AN560" i="14"/>
  <c r="AN564" i="14"/>
  <c r="AN568" i="14"/>
  <c r="AN572" i="14"/>
  <c r="AN576" i="14"/>
  <c r="AN580" i="14"/>
  <c r="AN584" i="14"/>
  <c r="AN588" i="14"/>
  <c r="AN592" i="14"/>
  <c r="AN596" i="14"/>
  <c r="AN600" i="14"/>
  <c r="AN604" i="14"/>
  <c r="AN608" i="14"/>
  <c r="AN612" i="14"/>
  <c r="AN616" i="14"/>
  <c r="AN620" i="14"/>
  <c r="AN624" i="14"/>
  <c r="AN628" i="14"/>
  <c r="AN632" i="14"/>
  <c r="AN636" i="14"/>
  <c r="AN640" i="14"/>
  <c r="AN644" i="14"/>
  <c r="AN648" i="14"/>
  <c r="AN652" i="14"/>
  <c r="AN656" i="14"/>
  <c r="AN660" i="14"/>
  <c r="AN664" i="14"/>
  <c r="AN668" i="14"/>
  <c r="AN672" i="14"/>
  <c r="AN676" i="14"/>
  <c r="AN680" i="14"/>
  <c r="AN684" i="14"/>
  <c r="AN688" i="14"/>
  <c r="AN692" i="14"/>
  <c r="AN696" i="14"/>
  <c r="AN700" i="14"/>
  <c r="AN704" i="14"/>
  <c r="AN708" i="14"/>
  <c r="AN712" i="14"/>
  <c r="AN716" i="14"/>
  <c r="AN720" i="14"/>
  <c r="AM307" i="14"/>
  <c r="AM311" i="14"/>
  <c r="AM315" i="14"/>
  <c r="AM319" i="14"/>
  <c r="AM323" i="14"/>
  <c r="AM327" i="14"/>
  <c r="AM331" i="14"/>
  <c r="AM335" i="14"/>
  <c r="AM339" i="14"/>
  <c r="AM343" i="14"/>
  <c r="AM347" i="14"/>
  <c r="AM351" i="14"/>
  <c r="AM355" i="14"/>
  <c r="AM359" i="14"/>
  <c r="AM363" i="14"/>
  <c r="AM367" i="14"/>
  <c r="AM371" i="14"/>
  <c r="AM375" i="14"/>
  <c r="AM379" i="14"/>
  <c r="AM383" i="14"/>
  <c r="AM387" i="14"/>
  <c r="AM391" i="14"/>
  <c r="AM395" i="14"/>
  <c r="AM399" i="14"/>
  <c r="AM403" i="14"/>
  <c r="AM407" i="14"/>
  <c r="AM411" i="14"/>
  <c r="AM415" i="14"/>
  <c r="AM419" i="14"/>
  <c r="AM423" i="14"/>
  <c r="AM427" i="14"/>
  <c r="AM431" i="14"/>
  <c r="AM435" i="14"/>
  <c r="AM439" i="14"/>
  <c r="AM443" i="14"/>
  <c r="AM447" i="14"/>
  <c r="AM451" i="14"/>
  <c r="AM455" i="14"/>
  <c r="AM459" i="14"/>
  <c r="AM463" i="14"/>
  <c r="AM467" i="14"/>
  <c r="AM471" i="14"/>
  <c r="AM475" i="14"/>
  <c r="AM479" i="14"/>
  <c r="AM483" i="14"/>
  <c r="AM487" i="14"/>
  <c r="AM491" i="14"/>
  <c r="AM495" i="14"/>
  <c r="AM499" i="14"/>
  <c r="AM503" i="14"/>
  <c r="AM507" i="14"/>
  <c r="AM511" i="14"/>
  <c r="AM515" i="14"/>
  <c r="AM519" i="14"/>
  <c r="AM523" i="14"/>
  <c r="AM527" i="14"/>
  <c r="AM531" i="14"/>
  <c r="AM535" i="14"/>
  <c r="AM539" i="14"/>
  <c r="AM543" i="14"/>
  <c r="AM547" i="14"/>
  <c r="AM551" i="14"/>
  <c r="AM555" i="14"/>
  <c r="AM559" i="14"/>
  <c r="AM563" i="14"/>
  <c r="AM575" i="14"/>
  <c r="AM579" i="14"/>
  <c r="AM583" i="14"/>
  <c r="AM595" i="14"/>
  <c r="AM607" i="14"/>
  <c r="AM627" i="14"/>
  <c r="AM639" i="14"/>
  <c r="AM655" i="14"/>
  <c r="AM671" i="14"/>
  <c r="AM687" i="14"/>
  <c r="AM703" i="14"/>
  <c r="AM719" i="14"/>
  <c r="AE306" i="14"/>
  <c r="AE310" i="14"/>
  <c r="AE314" i="14"/>
  <c r="AE318" i="14"/>
  <c r="AE322" i="14"/>
  <c r="AE326" i="14"/>
  <c r="AE330" i="14"/>
  <c r="AE334" i="14"/>
  <c r="AE338" i="14"/>
  <c r="AE342" i="14"/>
  <c r="AE346" i="14"/>
  <c r="AE350" i="14"/>
  <c r="AE354" i="14"/>
  <c r="AE358" i="14"/>
  <c r="AE362" i="14"/>
  <c r="AE366" i="14"/>
  <c r="AE370" i="14"/>
  <c r="AE374" i="14"/>
  <c r="AE378" i="14"/>
  <c r="AE382" i="14"/>
  <c r="AE386" i="14"/>
  <c r="AE390" i="14"/>
  <c r="AE394" i="14"/>
  <c r="AE398" i="14"/>
  <c r="AE402" i="14"/>
  <c r="AE406" i="14"/>
  <c r="AE410" i="14"/>
  <c r="AE414" i="14"/>
  <c r="AE418" i="14"/>
  <c r="AE422" i="14"/>
  <c r="AE426" i="14"/>
  <c r="AE430" i="14"/>
  <c r="AE434" i="14"/>
  <c r="AE438" i="14"/>
  <c r="AE442" i="14"/>
  <c r="AE446" i="14"/>
  <c r="AE450" i="14"/>
  <c r="AE454" i="14"/>
  <c r="AE458" i="14"/>
  <c r="AE462" i="14"/>
  <c r="AE466" i="14"/>
  <c r="AE470" i="14"/>
  <c r="AE474" i="14"/>
  <c r="AE478" i="14"/>
  <c r="AE482" i="14"/>
  <c r="AE486" i="14"/>
  <c r="AE490" i="14"/>
  <c r="AE494" i="14"/>
  <c r="AE498" i="14"/>
  <c r="AE502" i="14"/>
  <c r="AE506" i="14"/>
  <c r="AE510" i="14"/>
  <c r="AE514" i="14"/>
  <c r="AE518" i="14"/>
  <c r="AE522" i="14"/>
  <c r="AE526" i="14"/>
  <c r="AE530" i="14"/>
  <c r="AE534" i="14"/>
  <c r="AE538" i="14"/>
  <c r="AE542" i="14"/>
  <c r="AE546" i="14"/>
  <c r="AE550" i="14"/>
  <c r="AE554" i="14"/>
  <c r="AE558" i="14"/>
  <c r="AE562" i="14"/>
  <c r="AE566" i="14"/>
  <c r="AE570" i="14"/>
  <c r="AE574" i="14"/>
  <c r="AE578" i="14"/>
  <c r="AE582" i="14"/>
  <c r="AE586" i="14"/>
  <c r="AE590" i="14"/>
  <c r="AE594" i="14"/>
  <c r="AE598" i="14"/>
  <c r="AE602" i="14"/>
  <c r="AE606" i="14"/>
  <c r="AE610" i="14"/>
  <c r="AE614" i="14"/>
  <c r="AE618" i="14"/>
  <c r="AE622" i="14"/>
  <c r="AE626" i="14"/>
  <c r="AE630" i="14"/>
  <c r="AE634" i="14"/>
  <c r="AE638" i="14"/>
  <c r="AE642" i="14"/>
  <c r="AE646" i="14"/>
  <c r="AE650" i="14"/>
  <c r="AE654" i="14"/>
  <c r="AE658" i="14"/>
  <c r="AE662" i="14"/>
  <c r="AE666" i="14"/>
  <c r="AE670" i="14"/>
  <c r="AE674" i="14"/>
  <c r="AE678" i="14"/>
  <c r="AE682" i="14"/>
  <c r="AE686" i="14"/>
  <c r="AE690" i="14"/>
  <c r="AE694" i="14"/>
  <c r="AE698" i="14"/>
  <c r="AE702" i="14"/>
  <c r="AE706" i="14"/>
  <c r="AE710" i="14"/>
  <c r="AE714" i="14"/>
  <c r="AE718" i="14"/>
  <c r="AE722" i="14"/>
  <c r="AJ306" i="14"/>
  <c r="AK307" i="14"/>
  <c r="AL308" i="14"/>
  <c r="AJ310" i="14"/>
  <c r="AK311" i="14"/>
  <c r="AL312" i="14"/>
  <c r="AJ314" i="14"/>
  <c r="AK315" i="14"/>
  <c r="AL316" i="14"/>
  <c r="AJ318" i="14"/>
  <c r="AK319" i="14"/>
  <c r="AL320" i="14"/>
  <c r="AJ322" i="14"/>
  <c r="AK323" i="14"/>
  <c r="AL324" i="14"/>
  <c r="AJ326" i="14"/>
  <c r="AK327" i="14"/>
  <c r="AL328" i="14"/>
  <c r="AJ330" i="14"/>
  <c r="AK331" i="14"/>
  <c r="AL332" i="14"/>
  <c r="AJ334" i="14"/>
  <c r="AK335" i="14"/>
  <c r="AL336" i="14"/>
  <c r="AJ338" i="14"/>
  <c r="AK339" i="14"/>
  <c r="AL340" i="14"/>
  <c r="AJ342" i="14"/>
  <c r="AE305" i="14"/>
  <c r="AE309" i="14"/>
  <c r="AE313" i="14"/>
  <c r="AE317" i="14"/>
  <c r="AE321" i="14"/>
  <c r="AE325" i="14"/>
  <c r="AE329" i="14"/>
  <c r="AE333" i="14"/>
  <c r="AE337" i="14"/>
  <c r="AE341" i="14"/>
  <c r="AE345" i="14"/>
  <c r="AE349" i="14"/>
  <c r="AE353" i="14"/>
  <c r="AE357" i="14"/>
  <c r="AE361" i="14"/>
  <c r="AE365" i="14"/>
  <c r="AE369" i="14"/>
  <c r="AE373" i="14"/>
  <c r="AE377" i="14"/>
  <c r="AE381" i="14"/>
  <c r="AE385" i="14"/>
  <c r="AE389" i="14"/>
  <c r="AE393" i="14"/>
  <c r="AE397" i="14"/>
  <c r="AE401" i="14"/>
  <c r="AE405" i="14"/>
  <c r="AE409" i="14"/>
  <c r="AE413" i="14"/>
  <c r="AE417" i="14"/>
  <c r="AE421" i="14"/>
  <c r="AE425" i="14"/>
  <c r="AE429" i="14"/>
  <c r="AE433" i="14"/>
  <c r="AE437" i="14"/>
  <c r="AE441" i="14"/>
  <c r="AE445" i="14"/>
  <c r="AE449" i="14"/>
  <c r="AE453" i="14"/>
  <c r="AE457" i="14"/>
  <c r="AE461" i="14"/>
  <c r="AE465" i="14"/>
  <c r="AE469" i="14"/>
  <c r="AE473" i="14"/>
  <c r="AE477" i="14"/>
  <c r="AE481" i="14"/>
  <c r="AE485" i="14"/>
  <c r="AE489" i="14"/>
  <c r="AE493" i="14"/>
  <c r="AE497" i="14"/>
  <c r="AE501" i="14"/>
  <c r="AE505" i="14"/>
  <c r="AE509" i="14"/>
  <c r="AE513" i="14"/>
  <c r="AE517" i="14"/>
  <c r="AE521" i="14"/>
  <c r="AE525" i="14"/>
  <c r="AE529" i="14"/>
  <c r="AE533" i="14"/>
  <c r="AE537" i="14"/>
  <c r="AE541" i="14"/>
  <c r="AE545" i="14"/>
  <c r="AE549" i="14"/>
  <c r="AE553" i="14"/>
  <c r="AE557" i="14"/>
  <c r="AE561" i="14"/>
  <c r="AE565" i="14"/>
  <c r="AE569" i="14"/>
  <c r="AE573" i="14"/>
  <c r="AE577" i="14"/>
  <c r="AE581" i="14"/>
  <c r="AE585" i="14"/>
  <c r="AE589" i="14"/>
  <c r="AE593" i="14"/>
  <c r="AE597" i="14"/>
  <c r="AE601" i="14"/>
  <c r="AE605" i="14"/>
  <c r="AE609" i="14"/>
  <c r="AE613" i="14"/>
  <c r="AE617" i="14"/>
  <c r="AE621" i="14"/>
  <c r="AE625" i="14"/>
  <c r="AE629" i="14"/>
  <c r="AE633" i="14"/>
  <c r="AE637" i="14"/>
  <c r="AE641" i="14"/>
  <c r="AE645" i="14"/>
  <c r="AE649" i="14"/>
  <c r="AE653" i="14"/>
  <c r="AE657" i="14"/>
  <c r="AE661" i="14"/>
  <c r="AE665" i="14"/>
  <c r="AE669" i="14"/>
  <c r="AE673" i="14"/>
  <c r="AE677" i="14"/>
  <c r="AE681" i="14"/>
  <c r="AE685" i="14"/>
  <c r="AE689" i="14"/>
  <c r="AE693" i="14"/>
  <c r="AE697" i="14"/>
  <c r="AE701" i="14"/>
  <c r="AE705" i="14"/>
  <c r="AE709" i="14"/>
  <c r="AE713" i="14"/>
  <c r="AE717" i="14"/>
  <c r="AE721" i="14"/>
  <c r="AL305" i="14"/>
  <c r="AJ307" i="14"/>
  <c r="AK308" i="14"/>
  <c r="AL309" i="14"/>
  <c r="AJ311" i="14"/>
  <c r="AK312" i="14"/>
  <c r="AL313" i="14"/>
  <c r="AJ315" i="14"/>
  <c r="AK316" i="14"/>
  <c r="AL317" i="14"/>
  <c r="AJ319" i="14"/>
  <c r="AK320" i="14"/>
  <c r="AL321" i="14"/>
  <c r="AJ323" i="14"/>
  <c r="AK324" i="14"/>
  <c r="AL325" i="14"/>
  <c r="AJ327" i="14"/>
  <c r="AK328" i="14"/>
  <c r="AL329" i="14"/>
  <c r="AJ331" i="14"/>
  <c r="AK332" i="14"/>
  <c r="AL333" i="14"/>
  <c r="AJ335" i="14"/>
  <c r="AK336" i="14"/>
  <c r="AL337" i="14"/>
  <c r="AJ339" i="14"/>
  <c r="AK340" i="14"/>
  <c r="AL341" i="14"/>
  <c r="AE308" i="14"/>
  <c r="AE312" i="14"/>
  <c r="AE316" i="14"/>
  <c r="AE320" i="14"/>
  <c r="AE324" i="14"/>
  <c r="AE328" i="14"/>
  <c r="AE332" i="14"/>
  <c r="AE336" i="14"/>
  <c r="AE340" i="14"/>
  <c r="AE344" i="14"/>
  <c r="AE348" i="14"/>
  <c r="AE352" i="14"/>
  <c r="AE356" i="14"/>
  <c r="AE360" i="14"/>
  <c r="AE364" i="14"/>
  <c r="AE368" i="14"/>
  <c r="AE372" i="14"/>
  <c r="AE376" i="14"/>
  <c r="AE380" i="14"/>
  <c r="AE384" i="14"/>
  <c r="AE388" i="14"/>
  <c r="AE392" i="14"/>
  <c r="AE396" i="14"/>
  <c r="AE400" i="14"/>
  <c r="AE404" i="14"/>
  <c r="AE408" i="14"/>
  <c r="AE412" i="14"/>
  <c r="AE416" i="14"/>
  <c r="AE420" i="14"/>
  <c r="AE424" i="14"/>
  <c r="AE428" i="14"/>
  <c r="AE432" i="14"/>
  <c r="AE436" i="14"/>
  <c r="AE440" i="14"/>
  <c r="AE444" i="14"/>
  <c r="AE448" i="14"/>
  <c r="AE452" i="14"/>
  <c r="AE456" i="14"/>
  <c r="AE460" i="14"/>
  <c r="AE464" i="14"/>
  <c r="AE468" i="14"/>
  <c r="AE472" i="14"/>
  <c r="AE476" i="14"/>
  <c r="AE480" i="14"/>
  <c r="AE484" i="14"/>
  <c r="AE488" i="14"/>
  <c r="AE492" i="14"/>
  <c r="AE496" i="14"/>
  <c r="AE500" i="14"/>
  <c r="AE504" i="14"/>
  <c r="AE508" i="14"/>
  <c r="AE512" i="14"/>
  <c r="AE516" i="14"/>
  <c r="AE520" i="14"/>
  <c r="AE524" i="14"/>
  <c r="AE528" i="14"/>
  <c r="AE532" i="14"/>
  <c r="AE536" i="14"/>
  <c r="AE540" i="14"/>
  <c r="AE544" i="14"/>
  <c r="AE548" i="14"/>
  <c r="AE552" i="14"/>
  <c r="AE556" i="14"/>
  <c r="AE560" i="14"/>
  <c r="AE564" i="14"/>
  <c r="AE568" i="14"/>
  <c r="AE572" i="14"/>
  <c r="AE576" i="14"/>
  <c r="AE580" i="14"/>
  <c r="AE584" i="14"/>
  <c r="AE588" i="14"/>
  <c r="AE592" i="14"/>
  <c r="AE596" i="14"/>
  <c r="AE600" i="14"/>
  <c r="AE604" i="14"/>
  <c r="AE608" i="14"/>
  <c r="AE612" i="14"/>
  <c r="AE616" i="14"/>
  <c r="AE620" i="14"/>
  <c r="AE624" i="14"/>
  <c r="AE628" i="14"/>
  <c r="AE632" i="14"/>
  <c r="AE636" i="14"/>
  <c r="AE640" i="14"/>
  <c r="AE644" i="14"/>
  <c r="AE648" i="14"/>
  <c r="AE652" i="14"/>
  <c r="AE656" i="14"/>
  <c r="AE660" i="14"/>
  <c r="AE664" i="14"/>
  <c r="AE668" i="14"/>
  <c r="AE672" i="14"/>
  <c r="AE676" i="14"/>
  <c r="AE680" i="14"/>
  <c r="AE684" i="14"/>
  <c r="AE688" i="14"/>
  <c r="AE692" i="14"/>
  <c r="AE696" i="14"/>
  <c r="AE700" i="14"/>
  <c r="AE704" i="14"/>
  <c r="AE708" i="14"/>
  <c r="AE712" i="14"/>
  <c r="AE716" i="14"/>
  <c r="AE720" i="14"/>
  <c r="AK305" i="14"/>
  <c r="AL306" i="14"/>
  <c r="AJ308" i="14"/>
  <c r="AK309" i="14"/>
  <c r="AL310" i="14"/>
  <c r="AJ312" i="14"/>
  <c r="AK313" i="14"/>
  <c r="AL314" i="14"/>
  <c r="AJ316" i="14"/>
  <c r="AK317" i="14"/>
  <c r="AL318" i="14"/>
  <c r="AJ320" i="14"/>
  <c r="AK321" i="14"/>
  <c r="AL322" i="14"/>
  <c r="AJ324" i="14"/>
  <c r="AK325" i="14"/>
  <c r="AL326" i="14"/>
  <c r="AJ328" i="14"/>
  <c r="AK329" i="14"/>
  <c r="AL330" i="14"/>
  <c r="AJ332" i="14"/>
  <c r="AK333" i="14"/>
  <c r="AL334" i="14"/>
  <c r="AJ336" i="14"/>
  <c r="AK337" i="14"/>
  <c r="AL338" i="14"/>
  <c r="AJ340" i="14"/>
  <c r="AK341" i="14"/>
  <c r="AE307" i="14"/>
  <c r="AE311" i="14"/>
  <c r="AE315" i="14"/>
  <c r="AE319" i="14"/>
  <c r="AE323" i="14"/>
  <c r="AE327" i="14"/>
  <c r="AE331" i="14"/>
  <c r="AE335" i="14"/>
  <c r="AE339" i="14"/>
  <c r="AE343" i="14"/>
  <c r="AE347" i="14"/>
  <c r="AE351" i="14"/>
  <c r="AE355" i="14"/>
  <c r="AE359" i="14"/>
  <c r="AE363" i="14"/>
  <c r="AE367" i="14"/>
  <c r="AE371" i="14"/>
  <c r="AE375" i="14"/>
  <c r="AE379" i="14"/>
  <c r="AE383" i="14"/>
  <c r="AE387" i="14"/>
  <c r="AE391" i="14"/>
  <c r="AE395" i="14"/>
  <c r="AE399" i="14"/>
  <c r="AE403" i="14"/>
  <c r="AE407" i="14"/>
  <c r="AE411" i="14"/>
  <c r="AE415" i="14"/>
  <c r="AE419" i="14"/>
  <c r="AE423" i="14"/>
  <c r="AE427" i="14"/>
  <c r="AE431" i="14"/>
  <c r="AE435" i="14"/>
  <c r="AE439" i="14"/>
  <c r="AE443" i="14"/>
  <c r="AE447" i="14"/>
  <c r="AE451" i="14"/>
  <c r="AE455" i="14"/>
  <c r="AE459" i="14"/>
  <c r="AE463" i="14"/>
  <c r="AE467" i="14"/>
  <c r="AE471" i="14"/>
  <c r="AE475" i="14"/>
  <c r="AE479" i="14"/>
  <c r="AE483" i="14"/>
  <c r="AE487" i="14"/>
  <c r="AE491" i="14"/>
  <c r="AE495" i="14"/>
  <c r="AE499" i="14"/>
  <c r="AE503" i="14"/>
  <c r="AE507" i="14"/>
  <c r="AE511" i="14"/>
  <c r="AE515" i="14"/>
  <c r="AE519" i="14"/>
  <c r="AE523" i="14"/>
  <c r="AE527" i="14"/>
  <c r="AE531" i="14"/>
  <c r="AE535" i="14"/>
  <c r="AE539" i="14"/>
  <c r="AE543" i="14"/>
  <c r="AE547" i="14"/>
  <c r="AE551" i="14"/>
  <c r="AE555" i="14"/>
  <c r="AE559" i="14"/>
  <c r="AE563" i="14"/>
  <c r="AE567" i="14"/>
  <c r="AE571" i="14"/>
  <c r="AE575" i="14"/>
  <c r="AE579" i="14"/>
  <c r="AE583" i="14"/>
  <c r="AE587" i="14"/>
  <c r="AE591" i="14"/>
  <c r="AE595" i="14"/>
  <c r="AE599" i="14"/>
  <c r="AE603" i="14"/>
  <c r="AE607" i="14"/>
  <c r="AE611" i="14"/>
  <c r="AE615" i="14"/>
  <c r="AE619" i="14"/>
  <c r="AE623" i="14"/>
  <c r="AE627" i="14"/>
  <c r="AE631" i="14"/>
  <c r="AE635" i="14"/>
  <c r="AE639" i="14"/>
  <c r="AE643" i="14"/>
  <c r="AE647" i="14"/>
  <c r="AE651" i="14"/>
  <c r="AE655" i="14"/>
  <c r="AE659" i="14"/>
  <c r="AE663" i="14"/>
  <c r="AE667" i="14"/>
  <c r="AE671" i="14"/>
  <c r="AE675" i="14"/>
  <c r="AE679" i="14"/>
  <c r="AE683" i="14"/>
  <c r="AE687" i="14"/>
  <c r="AE691" i="14"/>
  <c r="AE695" i="14"/>
  <c r="AE699" i="14"/>
  <c r="AE703" i="14"/>
  <c r="AE707" i="14"/>
  <c r="AE711" i="14"/>
  <c r="AE715" i="14"/>
  <c r="AE719" i="14"/>
  <c r="AE723" i="14"/>
  <c r="AJ305" i="14"/>
  <c r="AK306" i="14"/>
  <c r="AL307" i="14"/>
  <c r="AJ309" i="14"/>
  <c r="AK310" i="14"/>
  <c r="AL311" i="14"/>
  <c r="AJ313" i="14"/>
  <c r="AK314" i="14"/>
  <c r="AL315" i="14"/>
  <c r="AJ317" i="14"/>
  <c r="AK318" i="14"/>
  <c r="AL319" i="14"/>
  <c r="AJ321" i="14"/>
  <c r="AK322" i="14"/>
  <c r="AL323" i="14"/>
  <c r="AJ325" i="14"/>
  <c r="AK326" i="14"/>
  <c r="AL327" i="14"/>
  <c r="AJ329" i="14"/>
  <c r="AK330" i="14"/>
  <c r="AL331" i="14"/>
  <c r="AJ333" i="14"/>
  <c r="AK334" i="14"/>
  <c r="AL335" i="14"/>
  <c r="AJ337" i="14"/>
  <c r="AK338" i="14"/>
  <c r="AL339" i="14"/>
  <c r="AJ341" i="14"/>
  <c r="AL342" i="14"/>
  <c r="AJ344" i="14"/>
  <c r="AK345" i="14"/>
  <c r="AL346" i="14"/>
  <c r="AJ348" i="14"/>
  <c r="AK349" i="14"/>
  <c r="AL350" i="14"/>
  <c r="AJ352" i="14"/>
  <c r="AK353" i="14"/>
  <c r="AL354" i="14"/>
  <c r="AJ356" i="14"/>
  <c r="AK357" i="14"/>
  <c r="AL358" i="14"/>
  <c r="AJ360" i="14"/>
  <c r="AK361" i="14"/>
  <c r="AL362" i="14"/>
  <c r="AJ364" i="14"/>
  <c r="AK365" i="14"/>
  <c r="AL366" i="14"/>
  <c r="AJ368" i="14"/>
  <c r="AK369" i="14"/>
  <c r="AL370" i="14"/>
  <c r="AJ372" i="14"/>
  <c r="AK373" i="14"/>
  <c r="AL374" i="14"/>
  <c r="AJ376" i="14"/>
  <c r="AK377" i="14"/>
  <c r="AL378" i="14"/>
  <c r="AJ380" i="14"/>
  <c r="AK381" i="14"/>
  <c r="AL382" i="14"/>
  <c r="AJ384" i="14"/>
  <c r="AK385" i="14"/>
  <c r="AL386" i="14"/>
  <c r="AJ388" i="14"/>
  <c r="AK389" i="14"/>
  <c r="AL390" i="14"/>
  <c r="AJ392" i="14"/>
  <c r="AK393" i="14"/>
  <c r="AL394" i="14"/>
  <c r="AJ396" i="14"/>
  <c r="AK397" i="14"/>
  <c r="AL398" i="14"/>
  <c r="AJ400" i="14"/>
  <c r="AK401" i="14"/>
  <c r="AL402" i="14"/>
  <c r="AJ404" i="14"/>
  <c r="AK405" i="14"/>
  <c r="AL406" i="14"/>
  <c r="AJ408" i="14"/>
  <c r="AK409" i="14"/>
  <c r="AL410" i="14"/>
  <c r="AJ412" i="14"/>
  <c r="AK413" i="14"/>
  <c r="AL414" i="14"/>
  <c r="AJ416" i="14"/>
  <c r="AK417" i="14"/>
  <c r="AL418" i="14"/>
  <c r="AJ420" i="14"/>
  <c r="AK421" i="14"/>
  <c r="AL422" i="14"/>
  <c r="AJ424" i="14"/>
  <c r="AK425" i="14"/>
  <c r="AL426" i="14"/>
  <c r="AJ428" i="14"/>
  <c r="AK429" i="14"/>
  <c r="AL430" i="14"/>
  <c r="AJ432" i="14"/>
  <c r="AK433" i="14"/>
  <c r="AL434" i="14"/>
  <c r="AJ436" i="14"/>
  <c r="AK437" i="14"/>
  <c r="AL438" i="14"/>
  <c r="AJ440" i="14"/>
  <c r="AK441" i="14"/>
  <c r="AL442" i="14"/>
  <c r="AJ444" i="14"/>
  <c r="AK445" i="14"/>
  <c r="AL446" i="14"/>
  <c r="AJ448" i="14"/>
  <c r="AK449" i="14"/>
  <c r="AL450" i="14"/>
  <c r="AJ452" i="14"/>
  <c r="AK453" i="14"/>
  <c r="AL454" i="14"/>
  <c r="AJ456" i="14"/>
  <c r="AK457" i="14"/>
  <c r="AL458" i="14"/>
  <c r="AJ460" i="14"/>
  <c r="AK461" i="14"/>
  <c r="AL462" i="14"/>
  <c r="AJ464" i="14"/>
  <c r="AK465" i="14"/>
  <c r="AL466" i="14"/>
  <c r="AJ468" i="14"/>
  <c r="AK469" i="14"/>
  <c r="AL470" i="14"/>
  <c r="AJ472" i="14"/>
  <c r="AK473" i="14"/>
  <c r="AL474" i="14"/>
  <c r="AJ476" i="14"/>
  <c r="AK477" i="14"/>
  <c r="AL478" i="14"/>
  <c r="AJ480" i="14"/>
  <c r="AK481" i="14"/>
  <c r="AL482" i="14"/>
  <c r="AJ484" i="14"/>
  <c r="AK485" i="14"/>
  <c r="AL486" i="14"/>
  <c r="AJ488" i="14"/>
  <c r="AK489" i="14"/>
  <c r="AL490" i="14"/>
  <c r="AJ492" i="14"/>
  <c r="AK493" i="14"/>
  <c r="AL494" i="14"/>
  <c r="AJ496" i="14"/>
  <c r="AK497" i="14"/>
  <c r="AL498" i="14"/>
  <c r="AJ500" i="14"/>
  <c r="AK501" i="14"/>
  <c r="AL502" i="14"/>
  <c r="AJ504" i="14"/>
  <c r="AK505" i="14"/>
  <c r="AL506" i="14"/>
  <c r="AJ508" i="14"/>
  <c r="AK509" i="14"/>
  <c r="AL510" i="14"/>
  <c r="AJ512" i="14"/>
  <c r="AK513" i="14"/>
  <c r="AL514" i="14"/>
  <c r="AJ516" i="14"/>
  <c r="AK517" i="14"/>
  <c r="AL518" i="14"/>
  <c r="AJ520" i="14"/>
  <c r="AK521" i="14"/>
  <c r="AL522" i="14"/>
  <c r="AJ524" i="14"/>
  <c r="AK525" i="14"/>
  <c r="AL526" i="14"/>
  <c r="AJ528" i="14"/>
  <c r="AK529" i="14"/>
  <c r="AL530" i="14"/>
  <c r="AJ532" i="14"/>
  <c r="AK533" i="14"/>
  <c r="AL534" i="14"/>
  <c r="AJ536" i="14"/>
  <c r="AK537" i="14"/>
  <c r="AL538" i="14"/>
  <c r="AJ540" i="14"/>
  <c r="AK541" i="14"/>
  <c r="AL542" i="14"/>
  <c r="AJ544" i="14"/>
  <c r="AK545" i="14"/>
  <c r="AL546" i="14"/>
  <c r="AJ548" i="14"/>
  <c r="AK549" i="14"/>
  <c r="AL550" i="14"/>
  <c r="AJ552" i="14"/>
  <c r="AK553" i="14"/>
  <c r="AL554" i="14"/>
  <c r="AJ556" i="14"/>
  <c r="AK557" i="14"/>
  <c r="AL558" i="14"/>
  <c r="AJ560" i="14"/>
  <c r="AK561" i="14"/>
  <c r="AL562" i="14"/>
  <c r="AJ564" i="14"/>
  <c r="AK565" i="14"/>
  <c r="AL566" i="14"/>
  <c r="AJ568" i="14"/>
  <c r="AK569" i="14"/>
  <c r="AL570" i="14"/>
  <c r="AJ572" i="14"/>
  <c r="AK573" i="14"/>
  <c r="AL574" i="14"/>
  <c r="AJ576" i="14"/>
  <c r="AK577" i="14"/>
  <c r="AL578" i="14"/>
  <c r="AJ580" i="14"/>
  <c r="AK581" i="14"/>
  <c r="AL582" i="14"/>
  <c r="AJ584" i="14"/>
  <c r="AK585" i="14"/>
  <c r="AL586" i="14"/>
  <c r="AJ588" i="14"/>
  <c r="AK589" i="14"/>
  <c r="AL590" i="14"/>
  <c r="AJ592" i="14"/>
  <c r="AK593" i="14"/>
  <c r="AL594" i="14"/>
  <c r="AJ596" i="14"/>
  <c r="AK597" i="14"/>
  <c r="AL598" i="14"/>
  <c r="AJ600" i="14"/>
  <c r="AK601" i="14"/>
  <c r="AL602" i="14"/>
  <c r="AJ604" i="14"/>
  <c r="AK605" i="14"/>
  <c r="AL606" i="14"/>
  <c r="AJ608" i="14"/>
  <c r="AK609" i="14"/>
  <c r="AL610" i="14"/>
  <c r="AJ612" i="14"/>
  <c r="AK613" i="14"/>
  <c r="AL614" i="14"/>
  <c r="AJ616" i="14"/>
  <c r="AK617" i="14"/>
  <c r="AL618" i="14"/>
  <c r="AJ620" i="14"/>
  <c r="AK621" i="14"/>
  <c r="AL622" i="14"/>
  <c r="AJ624" i="14"/>
  <c r="AK625" i="14"/>
  <c r="AL626" i="14"/>
  <c r="AJ628" i="14"/>
  <c r="AK629" i="14"/>
  <c r="AL630" i="14"/>
  <c r="AJ632" i="14"/>
  <c r="AK633" i="14"/>
  <c r="AL634" i="14"/>
  <c r="AJ636" i="14"/>
  <c r="AK637" i="14"/>
  <c r="AL638" i="14"/>
  <c r="AJ640" i="14"/>
  <c r="AK641" i="14"/>
  <c r="AL642" i="14"/>
  <c r="AJ644" i="14"/>
  <c r="AK645" i="14"/>
  <c r="AL646" i="14"/>
  <c r="AJ648" i="14"/>
  <c r="AK649" i="14"/>
  <c r="AL650" i="14"/>
  <c r="AJ652" i="14"/>
  <c r="AK653" i="14"/>
  <c r="AL654" i="14"/>
  <c r="AJ656" i="14"/>
  <c r="AK657" i="14"/>
  <c r="AL658" i="14"/>
  <c r="AJ660" i="14"/>
  <c r="AK661" i="14"/>
  <c r="AL662" i="14"/>
  <c r="AJ664" i="14"/>
  <c r="AK665" i="14"/>
  <c r="AL666" i="14"/>
  <c r="AJ668" i="14"/>
  <c r="AK669" i="14"/>
  <c r="AL670" i="14"/>
  <c r="AJ672" i="14"/>
  <c r="AK673" i="14"/>
  <c r="AL674" i="14"/>
  <c r="AJ676" i="14"/>
  <c r="AK677" i="14"/>
  <c r="AL678" i="14"/>
  <c r="AJ680" i="14"/>
  <c r="AK681" i="14"/>
  <c r="AL682" i="14"/>
  <c r="AK342" i="14"/>
  <c r="AL343" i="14"/>
  <c r="AJ345" i="14"/>
  <c r="AK346" i="14"/>
  <c r="AL347" i="14"/>
  <c r="AJ349" i="14"/>
  <c r="AK350" i="14"/>
  <c r="AL351" i="14"/>
  <c r="AJ353" i="14"/>
  <c r="AK354" i="14"/>
  <c r="AL355" i="14"/>
  <c r="AJ357" i="14"/>
  <c r="AK358" i="14"/>
  <c r="AL359" i="14"/>
  <c r="AJ361" i="14"/>
  <c r="AK362" i="14"/>
  <c r="AL363" i="14"/>
  <c r="AJ365" i="14"/>
  <c r="AK366" i="14"/>
  <c r="AL367" i="14"/>
  <c r="AJ369" i="14"/>
  <c r="AK370" i="14"/>
  <c r="AL371" i="14"/>
  <c r="AJ373" i="14"/>
  <c r="AK374" i="14"/>
  <c r="AL375" i="14"/>
  <c r="AJ377" i="14"/>
  <c r="AK378" i="14"/>
  <c r="AL379" i="14"/>
  <c r="AJ381" i="14"/>
  <c r="AK382" i="14"/>
  <c r="AL383" i="14"/>
  <c r="AJ385" i="14"/>
  <c r="AK386" i="14"/>
  <c r="AL387" i="14"/>
  <c r="AJ389" i="14"/>
  <c r="AK390" i="14"/>
  <c r="AL391" i="14"/>
  <c r="AJ393" i="14"/>
  <c r="AK394" i="14"/>
  <c r="AL395" i="14"/>
  <c r="AJ397" i="14"/>
  <c r="AK398" i="14"/>
  <c r="AL399" i="14"/>
  <c r="AJ401" i="14"/>
  <c r="AK402" i="14"/>
  <c r="AL403" i="14"/>
  <c r="AJ405" i="14"/>
  <c r="AK406" i="14"/>
  <c r="AL407" i="14"/>
  <c r="AJ409" i="14"/>
  <c r="AK410" i="14"/>
  <c r="AL411" i="14"/>
  <c r="AJ413" i="14"/>
  <c r="AK414" i="14"/>
  <c r="AL415" i="14"/>
  <c r="AJ417" i="14"/>
  <c r="AK418" i="14"/>
  <c r="AL419" i="14"/>
  <c r="AJ421" i="14"/>
  <c r="AK422" i="14"/>
  <c r="AL423" i="14"/>
  <c r="AJ425" i="14"/>
  <c r="AK426" i="14"/>
  <c r="AL427" i="14"/>
  <c r="AJ429" i="14"/>
  <c r="AK430" i="14"/>
  <c r="AL431" i="14"/>
  <c r="AJ433" i="14"/>
  <c r="AK434" i="14"/>
  <c r="AL435" i="14"/>
  <c r="AJ437" i="14"/>
  <c r="AK438" i="14"/>
  <c r="AL439" i="14"/>
  <c r="AJ441" i="14"/>
  <c r="AK442" i="14"/>
  <c r="AL443" i="14"/>
  <c r="AJ445" i="14"/>
  <c r="AK446" i="14"/>
  <c r="AL447" i="14"/>
  <c r="AJ449" i="14"/>
  <c r="AK450" i="14"/>
  <c r="AL451" i="14"/>
  <c r="AJ453" i="14"/>
  <c r="AK454" i="14"/>
  <c r="AL455" i="14"/>
  <c r="AJ457" i="14"/>
  <c r="AK458" i="14"/>
  <c r="AL459" i="14"/>
  <c r="AJ461" i="14"/>
  <c r="AK462" i="14"/>
  <c r="AL463" i="14"/>
  <c r="AJ465" i="14"/>
  <c r="AK466" i="14"/>
  <c r="AL467" i="14"/>
  <c r="AJ469" i="14"/>
  <c r="AK470" i="14"/>
  <c r="AL471" i="14"/>
  <c r="AJ473" i="14"/>
  <c r="AK474" i="14"/>
  <c r="AL475" i="14"/>
  <c r="AJ477" i="14"/>
  <c r="AK478" i="14"/>
  <c r="AL479" i="14"/>
  <c r="AJ481" i="14"/>
  <c r="AK482" i="14"/>
  <c r="AL483" i="14"/>
  <c r="AJ485" i="14"/>
  <c r="AK486" i="14"/>
  <c r="AL487" i="14"/>
  <c r="AJ489" i="14"/>
  <c r="AK490" i="14"/>
  <c r="AL491" i="14"/>
  <c r="AJ493" i="14"/>
  <c r="AK494" i="14"/>
  <c r="AL495" i="14"/>
  <c r="AJ497" i="14"/>
  <c r="AK498" i="14"/>
  <c r="AL499" i="14"/>
  <c r="AJ501" i="14"/>
  <c r="AK502" i="14"/>
  <c r="AL503" i="14"/>
  <c r="AJ505" i="14"/>
  <c r="AK506" i="14"/>
  <c r="AL507" i="14"/>
  <c r="AJ509" i="14"/>
  <c r="AK510" i="14"/>
  <c r="AL511" i="14"/>
  <c r="AJ513" i="14"/>
  <c r="AK514" i="14"/>
  <c r="AL515" i="14"/>
  <c r="AJ517" i="14"/>
  <c r="AK518" i="14"/>
  <c r="AL519" i="14"/>
  <c r="AJ521" i="14"/>
  <c r="AK522" i="14"/>
  <c r="AL523" i="14"/>
  <c r="AJ525" i="14"/>
  <c r="AK526" i="14"/>
  <c r="AL527" i="14"/>
  <c r="AJ529" i="14"/>
  <c r="AK530" i="14"/>
  <c r="AL531" i="14"/>
  <c r="AJ533" i="14"/>
  <c r="AK534" i="14"/>
  <c r="AL535" i="14"/>
  <c r="AJ537" i="14"/>
  <c r="AK538" i="14"/>
  <c r="AL539" i="14"/>
  <c r="AJ541" i="14"/>
  <c r="AK542" i="14"/>
  <c r="AL543" i="14"/>
  <c r="AJ545" i="14"/>
  <c r="AK546" i="14"/>
  <c r="AL547" i="14"/>
  <c r="AJ549" i="14"/>
  <c r="AK550" i="14"/>
  <c r="AL551" i="14"/>
  <c r="AJ553" i="14"/>
  <c r="AK554" i="14"/>
  <c r="AL555" i="14"/>
  <c r="AJ557" i="14"/>
  <c r="AK558" i="14"/>
  <c r="AL559" i="14"/>
  <c r="AJ561" i="14"/>
  <c r="AK562" i="14"/>
  <c r="AL563" i="14"/>
  <c r="AJ565" i="14"/>
  <c r="AK566" i="14"/>
  <c r="AL567" i="14"/>
  <c r="AJ569" i="14"/>
  <c r="AK570" i="14"/>
  <c r="AL571" i="14"/>
  <c r="AJ573" i="14"/>
  <c r="AK574" i="14"/>
  <c r="AL575" i="14"/>
  <c r="AJ577" i="14"/>
  <c r="AK578" i="14"/>
  <c r="AL579" i="14"/>
  <c r="AJ581" i="14"/>
  <c r="AK582" i="14"/>
  <c r="AL583" i="14"/>
  <c r="AJ585" i="14"/>
  <c r="AK586" i="14"/>
  <c r="AL587" i="14"/>
  <c r="AJ589" i="14"/>
  <c r="AK590" i="14"/>
  <c r="AL591" i="14"/>
  <c r="AJ593" i="14"/>
  <c r="AK594" i="14"/>
  <c r="AL595" i="14"/>
  <c r="AJ597" i="14"/>
  <c r="AK598" i="14"/>
  <c r="AL599" i="14"/>
  <c r="AJ601" i="14"/>
  <c r="AK602" i="14"/>
  <c r="AL603" i="14"/>
  <c r="AJ605" i="14"/>
  <c r="AK606" i="14"/>
  <c r="AL607" i="14"/>
  <c r="AJ609" i="14"/>
  <c r="AK610" i="14"/>
  <c r="AL611" i="14"/>
  <c r="AJ613" i="14"/>
  <c r="AK614" i="14"/>
  <c r="AL615" i="14"/>
  <c r="AJ617" i="14"/>
  <c r="AK618" i="14"/>
  <c r="AL619" i="14"/>
  <c r="AJ621" i="14"/>
  <c r="AK622" i="14"/>
  <c r="AL623" i="14"/>
  <c r="AJ625" i="14"/>
  <c r="AK626" i="14"/>
  <c r="AL627" i="14"/>
  <c r="AJ629" i="14"/>
  <c r="AK630" i="14"/>
  <c r="AL631" i="14"/>
  <c r="AJ633" i="14"/>
  <c r="AK634" i="14"/>
  <c r="AL635" i="14"/>
  <c r="AJ637" i="14"/>
  <c r="AK638" i="14"/>
  <c r="AL639" i="14"/>
  <c r="AJ641" i="14"/>
  <c r="AK642" i="14"/>
  <c r="AL643" i="14"/>
  <c r="AJ645" i="14"/>
  <c r="AK646" i="14"/>
  <c r="AL647" i="14"/>
  <c r="AJ649" i="14"/>
  <c r="AK650" i="14"/>
  <c r="AL651" i="14"/>
  <c r="AJ653" i="14"/>
  <c r="AK654" i="14"/>
  <c r="AL655" i="14"/>
  <c r="AJ657" i="14"/>
  <c r="AK658" i="14"/>
  <c r="AL659" i="14"/>
  <c r="AJ661" i="14"/>
  <c r="AK662" i="14"/>
  <c r="AL663" i="14"/>
  <c r="AJ665" i="14"/>
  <c r="AK666" i="14"/>
  <c r="AL667" i="14"/>
  <c r="AJ669" i="14"/>
  <c r="AK670" i="14"/>
  <c r="AL671" i="14"/>
  <c r="AJ673" i="14"/>
  <c r="AK674" i="14"/>
  <c r="AL675" i="14"/>
  <c r="AJ677" i="14"/>
  <c r="AK678" i="14"/>
  <c r="AL679" i="14"/>
  <c r="AJ681" i="14"/>
  <c r="AK682" i="14"/>
  <c r="AL683" i="14"/>
  <c r="AK343" i="14"/>
  <c r="AL344" i="14"/>
  <c r="AJ346" i="14"/>
  <c r="AK347" i="14"/>
  <c r="AL348" i="14"/>
  <c r="AJ350" i="14"/>
  <c r="AK351" i="14"/>
  <c r="AL352" i="14"/>
  <c r="AJ354" i="14"/>
  <c r="AK355" i="14"/>
  <c r="AL356" i="14"/>
  <c r="AJ358" i="14"/>
  <c r="AK359" i="14"/>
  <c r="AL360" i="14"/>
  <c r="AJ362" i="14"/>
  <c r="AK363" i="14"/>
  <c r="AL364" i="14"/>
  <c r="AJ366" i="14"/>
  <c r="AK367" i="14"/>
  <c r="AL368" i="14"/>
  <c r="AJ370" i="14"/>
  <c r="AK371" i="14"/>
  <c r="AL372" i="14"/>
  <c r="AJ374" i="14"/>
  <c r="AK375" i="14"/>
  <c r="AL376" i="14"/>
  <c r="AJ378" i="14"/>
  <c r="AK379" i="14"/>
  <c r="AL380" i="14"/>
  <c r="AJ382" i="14"/>
  <c r="AK383" i="14"/>
  <c r="AL384" i="14"/>
  <c r="AJ386" i="14"/>
  <c r="AK387" i="14"/>
  <c r="AL388" i="14"/>
  <c r="AJ390" i="14"/>
  <c r="AK391" i="14"/>
  <c r="AL392" i="14"/>
  <c r="AJ394" i="14"/>
  <c r="AK395" i="14"/>
  <c r="AL396" i="14"/>
  <c r="AJ398" i="14"/>
  <c r="AK399" i="14"/>
  <c r="AL400" i="14"/>
  <c r="AJ402" i="14"/>
  <c r="AK403" i="14"/>
  <c r="AL404" i="14"/>
  <c r="AJ406" i="14"/>
  <c r="AK407" i="14"/>
  <c r="AL408" i="14"/>
  <c r="AJ410" i="14"/>
  <c r="AK411" i="14"/>
  <c r="AL412" i="14"/>
  <c r="AJ414" i="14"/>
  <c r="AK415" i="14"/>
  <c r="AL416" i="14"/>
  <c r="AJ418" i="14"/>
  <c r="AK419" i="14"/>
  <c r="AL420" i="14"/>
  <c r="AJ422" i="14"/>
  <c r="AK423" i="14"/>
  <c r="AL424" i="14"/>
  <c r="AJ426" i="14"/>
  <c r="AK427" i="14"/>
  <c r="AL428" i="14"/>
  <c r="AJ430" i="14"/>
  <c r="AK431" i="14"/>
  <c r="AL432" i="14"/>
  <c r="AJ434" i="14"/>
  <c r="AK435" i="14"/>
  <c r="AL436" i="14"/>
  <c r="AJ438" i="14"/>
  <c r="AK439" i="14"/>
  <c r="AL440" i="14"/>
  <c r="AJ442" i="14"/>
  <c r="AK443" i="14"/>
  <c r="AL444" i="14"/>
  <c r="AJ446" i="14"/>
  <c r="AK447" i="14"/>
  <c r="AL448" i="14"/>
  <c r="AJ450" i="14"/>
  <c r="AK451" i="14"/>
  <c r="AL452" i="14"/>
  <c r="AJ454" i="14"/>
  <c r="AK455" i="14"/>
  <c r="AL456" i="14"/>
  <c r="AJ458" i="14"/>
  <c r="AK459" i="14"/>
  <c r="AL460" i="14"/>
  <c r="AJ462" i="14"/>
  <c r="AK463" i="14"/>
  <c r="AL464" i="14"/>
  <c r="AJ466" i="14"/>
  <c r="AK467" i="14"/>
  <c r="AL468" i="14"/>
  <c r="AJ470" i="14"/>
  <c r="AK471" i="14"/>
  <c r="AL472" i="14"/>
  <c r="AJ474" i="14"/>
  <c r="AK475" i="14"/>
  <c r="AL476" i="14"/>
  <c r="AJ478" i="14"/>
  <c r="AK479" i="14"/>
  <c r="AL480" i="14"/>
  <c r="AJ482" i="14"/>
  <c r="AK483" i="14"/>
  <c r="AL484" i="14"/>
  <c r="AJ486" i="14"/>
  <c r="AK487" i="14"/>
  <c r="AL488" i="14"/>
  <c r="AJ490" i="14"/>
  <c r="AK491" i="14"/>
  <c r="AL492" i="14"/>
  <c r="AJ494" i="14"/>
  <c r="AK495" i="14"/>
  <c r="AL496" i="14"/>
  <c r="AJ498" i="14"/>
  <c r="AK499" i="14"/>
  <c r="AL500" i="14"/>
  <c r="AJ502" i="14"/>
  <c r="AK503" i="14"/>
  <c r="AL504" i="14"/>
  <c r="AJ506" i="14"/>
  <c r="AK507" i="14"/>
  <c r="AL508" i="14"/>
  <c r="AJ510" i="14"/>
  <c r="AK511" i="14"/>
  <c r="AL512" i="14"/>
  <c r="AJ514" i="14"/>
  <c r="AK515" i="14"/>
  <c r="AL516" i="14"/>
  <c r="AJ518" i="14"/>
  <c r="AK519" i="14"/>
  <c r="AL520" i="14"/>
  <c r="AJ522" i="14"/>
  <c r="AK523" i="14"/>
  <c r="AL524" i="14"/>
  <c r="AJ526" i="14"/>
  <c r="AK527" i="14"/>
  <c r="AL528" i="14"/>
  <c r="AJ530" i="14"/>
  <c r="AK531" i="14"/>
  <c r="AL532" i="14"/>
  <c r="AJ534" i="14"/>
  <c r="AK535" i="14"/>
  <c r="AL536" i="14"/>
  <c r="AJ538" i="14"/>
  <c r="AK539" i="14"/>
  <c r="AL540" i="14"/>
  <c r="AJ542" i="14"/>
  <c r="AK543" i="14"/>
  <c r="AL544" i="14"/>
  <c r="AJ546" i="14"/>
  <c r="AK547" i="14"/>
  <c r="AL548" i="14"/>
  <c r="AJ550" i="14"/>
  <c r="AK551" i="14"/>
  <c r="AL552" i="14"/>
  <c r="AJ554" i="14"/>
  <c r="AK555" i="14"/>
  <c r="AL556" i="14"/>
  <c r="AJ558" i="14"/>
  <c r="AK559" i="14"/>
  <c r="AL560" i="14"/>
  <c r="AJ562" i="14"/>
  <c r="AK563" i="14"/>
  <c r="AL564" i="14"/>
  <c r="AJ566" i="14"/>
  <c r="AK567" i="14"/>
  <c r="AL568" i="14"/>
  <c r="AJ570" i="14"/>
  <c r="AK571" i="14"/>
  <c r="AL572" i="14"/>
  <c r="AJ574" i="14"/>
  <c r="AK575" i="14"/>
  <c r="AL576" i="14"/>
  <c r="AJ578" i="14"/>
  <c r="AK579" i="14"/>
  <c r="AL580" i="14"/>
  <c r="AJ582" i="14"/>
  <c r="AK583" i="14"/>
  <c r="AL584" i="14"/>
  <c r="AJ586" i="14"/>
  <c r="AK587" i="14"/>
  <c r="AL588" i="14"/>
  <c r="AJ590" i="14"/>
  <c r="AK591" i="14"/>
  <c r="AL592" i="14"/>
  <c r="AJ594" i="14"/>
  <c r="AK595" i="14"/>
  <c r="AL596" i="14"/>
  <c r="AJ598" i="14"/>
  <c r="AK599" i="14"/>
  <c r="AL600" i="14"/>
  <c r="AJ602" i="14"/>
  <c r="AK603" i="14"/>
  <c r="AL604" i="14"/>
  <c r="AJ606" i="14"/>
  <c r="AK607" i="14"/>
  <c r="AL608" i="14"/>
  <c r="AJ610" i="14"/>
  <c r="AK611" i="14"/>
  <c r="AL612" i="14"/>
  <c r="AJ614" i="14"/>
  <c r="AK615" i="14"/>
  <c r="AL616" i="14"/>
  <c r="AJ618" i="14"/>
  <c r="AK619" i="14"/>
  <c r="AL620" i="14"/>
  <c r="AJ622" i="14"/>
  <c r="AK623" i="14"/>
  <c r="AL624" i="14"/>
  <c r="AJ626" i="14"/>
  <c r="AK627" i="14"/>
  <c r="AL628" i="14"/>
  <c r="AJ630" i="14"/>
  <c r="AK631" i="14"/>
  <c r="AL632" i="14"/>
  <c r="AJ634" i="14"/>
  <c r="AK635" i="14"/>
  <c r="AL636" i="14"/>
  <c r="AJ638" i="14"/>
  <c r="AK639" i="14"/>
  <c r="AL640" i="14"/>
  <c r="AJ642" i="14"/>
  <c r="AK643" i="14"/>
  <c r="AL644" i="14"/>
  <c r="AJ646" i="14"/>
  <c r="AK647" i="14"/>
  <c r="AL648" i="14"/>
  <c r="AJ650" i="14"/>
  <c r="AK651" i="14"/>
  <c r="AL652" i="14"/>
  <c r="AJ654" i="14"/>
  <c r="AK655" i="14"/>
  <c r="AL656" i="14"/>
  <c r="AJ658" i="14"/>
  <c r="AK659" i="14"/>
  <c r="AL660" i="14"/>
  <c r="AJ662" i="14"/>
  <c r="AK663" i="14"/>
  <c r="AL664" i="14"/>
  <c r="AJ666" i="14"/>
  <c r="AK667" i="14"/>
  <c r="AL668" i="14"/>
  <c r="AJ670" i="14"/>
  <c r="AK671" i="14"/>
  <c r="AL672" i="14"/>
  <c r="AJ674" i="14"/>
  <c r="AK675" i="14"/>
  <c r="AL676" i="14"/>
  <c r="AJ678" i="14"/>
  <c r="AK679" i="14"/>
  <c r="AL680" i="14"/>
  <c r="AJ682" i="14"/>
  <c r="AJ343" i="14"/>
  <c r="AK344" i="14"/>
  <c r="AL345" i="14"/>
  <c r="AJ347" i="14"/>
  <c r="AK348" i="14"/>
  <c r="AL349" i="14"/>
  <c r="AJ351" i="14"/>
  <c r="AK352" i="14"/>
  <c r="AL353" i="14"/>
  <c r="AJ355" i="14"/>
  <c r="AK356" i="14"/>
  <c r="AL357" i="14"/>
  <c r="AJ359" i="14"/>
  <c r="AK360" i="14"/>
  <c r="AL361" i="14"/>
  <c r="AJ363" i="14"/>
  <c r="AK364" i="14"/>
  <c r="AL365" i="14"/>
  <c r="AJ367" i="14"/>
  <c r="AK368" i="14"/>
  <c r="AL369" i="14"/>
  <c r="AJ371" i="14"/>
  <c r="AK372" i="14"/>
  <c r="AL373" i="14"/>
  <c r="AJ375" i="14"/>
  <c r="AK376" i="14"/>
  <c r="AL377" i="14"/>
  <c r="AJ379" i="14"/>
  <c r="AK380" i="14"/>
  <c r="AL381" i="14"/>
  <c r="AJ383" i="14"/>
  <c r="AK384" i="14"/>
  <c r="AL385" i="14"/>
  <c r="AJ387" i="14"/>
  <c r="AK388" i="14"/>
  <c r="AL389" i="14"/>
  <c r="AJ391" i="14"/>
  <c r="AK392" i="14"/>
  <c r="AL393" i="14"/>
  <c r="AJ395" i="14"/>
  <c r="AK396" i="14"/>
  <c r="AL397" i="14"/>
  <c r="AJ399" i="14"/>
  <c r="AK400" i="14"/>
  <c r="AL401" i="14"/>
  <c r="AJ403" i="14"/>
  <c r="AK404" i="14"/>
  <c r="AL405" i="14"/>
  <c r="AJ407" i="14"/>
  <c r="AK408" i="14"/>
  <c r="AL409" i="14"/>
  <c r="AJ411" i="14"/>
  <c r="AK412" i="14"/>
  <c r="AL413" i="14"/>
  <c r="AJ415" i="14"/>
  <c r="AK416" i="14"/>
  <c r="AL417" i="14"/>
  <c r="AJ419" i="14"/>
  <c r="AK420" i="14"/>
  <c r="AL421" i="14"/>
  <c r="AJ423" i="14"/>
  <c r="AK424" i="14"/>
  <c r="AL425" i="14"/>
  <c r="AJ427" i="14"/>
  <c r="AK428" i="14"/>
  <c r="AL429" i="14"/>
  <c r="AJ431" i="14"/>
  <c r="AK432" i="14"/>
  <c r="AL433" i="14"/>
  <c r="AJ435" i="14"/>
  <c r="AK436" i="14"/>
  <c r="AL437" i="14"/>
  <c r="AJ439" i="14"/>
  <c r="AK440" i="14"/>
  <c r="AL441" i="14"/>
  <c r="AJ443" i="14"/>
  <c r="AK444" i="14"/>
  <c r="AL445" i="14"/>
  <c r="AJ447" i="14"/>
  <c r="AK448" i="14"/>
  <c r="AL449" i="14"/>
  <c r="AJ451" i="14"/>
  <c r="AK452" i="14"/>
  <c r="AL453" i="14"/>
  <c r="AJ455" i="14"/>
  <c r="AK456" i="14"/>
  <c r="AL457" i="14"/>
  <c r="AJ459" i="14"/>
  <c r="AK460" i="14"/>
  <c r="AL461" i="14"/>
  <c r="AJ463" i="14"/>
  <c r="AK464" i="14"/>
  <c r="AL465" i="14"/>
  <c r="AJ467" i="14"/>
  <c r="AK468" i="14"/>
  <c r="AL469" i="14"/>
  <c r="AJ471" i="14"/>
  <c r="AK472" i="14"/>
  <c r="AL473" i="14"/>
  <c r="AJ475" i="14"/>
  <c r="AK476" i="14"/>
  <c r="AL477" i="14"/>
  <c r="AJ479" i="14"/>
  <c r="AK480" i="14"/>
  <c r="AL481" i="14"/>
  <c r="AJ483" i="14"/>
  <c r="AK484" i="14"/>
  <c r="AL485" i="14"/>
  <c r="AJ487" i="14"/>
  <c r="AK488" i="14"/>
  <c r="AL489" i="14"/>
  <c r="AJ491" i="14"/>
  <c r="AK492" i="14"/>
  <c r="AL493" i="14"/>
  <c r="AJ495" i="14"/>
  <c r="AK496" i="14"/>
  <c r="AL497" i="14"/>
  <c r="AJ499" i="14"/>
  <c r="AK500" i="14"/>
  <c r="AL501" i="14"/>
  <c r="AJ503" i="14"/>
  <c r="AK504" i="14"/>
  <c r="AL505" i="14"/>
  <c r="AJ507" i="14"/>
  <c r="AK508" i="14"/>
  <c r="AL509" i="14"/>
  <c r="AJ511" i="14"/>
  <c r="AK512" i="14"/>
  <c r="AL513" i="14"/>
  <c r="AJ515" i="14"/>
  <c r="AK516" i="14"/>
  <c r="AL517" i="14"/>
  <c r="AJ519" i="14"/>
  <c r="AK520" i="14"/>
  <c r="AL521" i="14"/>
  <c r="AJ523" i="14"/>
  <c r="AK524" i="14"/>
  <c r="AL525" i="14"/>
  <c r="AJ527" i="14"/>
  <c r="AK528" i="14"/>
  <c r="AL529" i="14"/>
  <c r="AJ531" i="14"/>
  <c r="AK532" i="14"/>
  <c r="AL533" i="14"/>
  <c r="AJ535" i="14"/>
  <c r="AK536" i="14"/>
  <c r="AL537" i="14"/>
  <c r="AJ539" i="14"/>
  <c r="AK540" i="14"/>
  <c r="AL541" i="14"/>
  <c r="AJ543" i="14"/>
  <c r="AK544" i="14"/>
  <c r="AL545" i="14"/>
  <c r="AJ547" i="14"/>
  <c r="AK548" i="14"/>
  <c r="AL549" i="14"/>
  <c r="AJ551" i="14"/>
  <c r="AK552" i="14"/>
  <c r="AL553" i="14"/>
  <c r="AJ555" i="14"/>
  <c r="AK556" i="14"/>
  <c r="AL557" i="14"/>
  <c r="AJ559" i="14"/>
  <c r="AK560" i="14"/>
  <c r="AL561" i="14"/>
  <c r="AJ563" i="14"/>
  <c r="AK564" i="14"/>
  <c r="AL565" i="14"/>
  <c r="AJ567" i="14"/>
  <c r="AK568" i="14"/>
  <c r="AL569" i="14"/>
  <c r="AJ571" i="14"/>
  <c r="AK572" i="14"/>
  <c r="AL573" i="14"/>
  <c r="AJ575" i="14"/>
  <c r="AK576" i="14"/>
  <c r="AL577" i="14"/>
  <c r="AJ579" i="14"/>
  <c r="AK580" i="14"/>
  <c r="AL581" i="14"/>
  <c r="AJ583" i="14"/>
  <c r="AK584" i="14"/>
  <c r="AL585" i="14"/>
  <c r="AJ587" i="14"/>
  <c r="AK588" i="14"/>
  <c r="AL589" i="14"/>
  <c r="AJ591" i="14"/>
  <c r="AK592" i="14"/>
  <c r="AL593" i="14"/>
  <c r="AJ595" i="14"/>
  <c r="AK596" i="14"/>
  <c r="AL597" i="14"/>
  <c r="AJ599" i="14"/>
  <c r="AK600" i="14"/>
  <c r="AL601" i="14"/>
  <c r="AJ603" i="14"/>
  <c r="AK604" i="14"/>
  <c r="AL605" i="14"/>
  <c r="AJ607" i="14"/>
  <c r="AK608" i="14"/>
  <c r="AL609" i="14"/>
  <c r="AJ611" i="14"/>
  <c r="AK612" i="14"/>
  <c r="AL613" i="14"/>
  <c r="AJ615" i="14"/>
  <c r="AK616" i="14"/>
  <c r="AL617" i="14"/>
  <c r="AJ619" i="14"/>
  <c r="AK620" i="14"/>
  <c r="AL621" i="14"/>
  <c r="AJ623" i="14"/>
  <c r="AK624" i="14"/>
  <c r="AL625" i="14"/>
  <c r="AJ627" i="14"/>
  <c r="AK628" i="14"/>
  <c r="AL629" i="14"/>
  <c r="AJ631" i="14"/>
  <c r="AK632" i="14"/>
  <c r="AL633" i="14"/>
  <c r="AJ635" i="14"/>
  <c r="AK636" i="14"/>
  <c r="AL637" i="14"/>
  <c r="AJ639" i="14"/>
  <c r="AK640" i="14"/>
  <c r="AL641" i="14"/>
  <c r="AJ643" i="14"/>
  <c r="AK644" i="14"/>
  <c r="AL645" i="14"/>
  <c r="AJ647" i="14"/>
  <c r="AK648" i="14"/>
  <c r="AL649" i="14"/>
  <c r="AJ651" i="14"/>
  <c r="AK652" i="14"/>
  <c r="AL653" i="14"/>
  <c r="AJ655" i="14"/>
  <c r="AK656" i="14"/>
  <c r="AL657" i="14"/>
  <c r="AJ659" i="14"/>
  <c r="AK660" i="14"/>
  <c r="AL661" i="14"/>
  <c r="AJ663" i="14"/>
  <c r="AK664" i="14"/>
  <c r="AL665" i="14"/>
  <c r="AJ667" i="14"/>
  <c r="AK668" i="14"/>
  <c r="AL669" i="14"/>
  <c r="AJ671" i="14"/>
  <c r="AK672" i="14"/>
  <c r="AL673" i="14"/>
  <c r="AJ675" i="14"/>
  <c r="AK676" i="14"/>
  <c r="AL677" i="14"/>
  <c r="AJ679" i="14"/>
  <c r="AK680" i="14"/>
  <c r="AL681" i="14"/>
  <c r="AJ683" i="14"/>
  <c r="AJ684" i="14"/>
  <c r="AK685" i="14"/>
  <c r="AL686" i="14"/>
  <c r="AJ688" i="14"/>
  <c r="AK689" i="14"/>
  <c r="AL690" i="14"/>
  <c r="AJ692" i="14"/>
  <c r="AK693" i="14"/>
  <c r="AL694" i="14"/>
  <c r="AJ696" i="14"/>
  <c r="AK697" i="14"/>
  <c r="AL698" i="14"/>
  <c r="AJ700" i="14"/>
  <c r="AK701" i="14"/>
  <c r="AL702" i="14"/>
  <c r="AJ704" i="14"/>
  <c r="AK705" i="14"/>
  <c r="AL706" i="14"/>
  <c r="AJ708" i="14"/>
  <c r="AK709" i="14"/>
  <c r="AL710" i="14"/>
  <c r="AJ712" i="14"/>
  <c r="AK713" i="14"/>
  <c r="AL714" i="14"/>
  <c r="AJ716" i="14"/>
  <c r="AK717" i="14"/>
  <c r="AL718" i="14"/>
  <c r="AJ720" i="14"/>
  <c r="AK721" i="14"/>
  <c r="AL722" i="14"/>
  <c r="AF307" i="14"/>
  <c r="AF311" i="14"/>
  <c r="AF315" i="14"/>
  <c r="AF319" i="14"/>
  <c r="AF323" i="14"/>
  <c r="AF327" i="14"/>
  <c r="AF331" i="14"/>
  <c r="AF335" i="14"/>
  <c r="AF339" i="14"/>
  <c r="AF343" i="14"/>
  <c r="AF347" i="14"/>
  <c r="AF351" i="14"/>
  <c r="AF355" i="14"/>
  <c r="AF359" i="14"/>
  <c r="AF363" i="14"/>
  <c r="AF367" i="14"/>
  <c r="AF371" i="14"/>
  <c r="AF375" i="14"/>
  <c r="AF379" i="14"/>
  <c r="AF383" i="14"/>
  <c r="AF387" i="14"/>
  <c r="AF391" i="14"/>
  <c r="AF395" i="14"/>
  <c r="AF399" i="14"/>
  <c r="AF403" i="14"/>
  <c r="AF407" i="14"/>
  <c r="AF411" i="14"/>
  <c r="AF415" i="14"/>
  <c r="AF419" i="14"/>
  <c r="AF423" i="14"/>
  <c r="AF427" i="14"/>
  <c r="AF431" i="14"/>
  <c r="AF435" i="14"/>
  <c r="AF439" i="14"/>
  <c r="AF443" i="14"/>
  <c r="AF447" i="14"/>
  <c r="AF451" i="14"/>
  <c r="AF455" i="14"/>
  <c r="AF459" i="14"/>
  <c r="AF463" i="14"/>
  <c r="AF467" i="14"/>
  <c r="AF471" i="14"/>
  <c r="AF475" i="14"/>
  <c r="AF479" i="14"/>
  <c r="AF483" i="14"/>
  <c r="AF487" i="14"/>
  <c r="AF491" i="14"/>
  <c r="AF495" i="14"/>
  <c r="AF499" i="14"/>
  <c r="AF503" i="14"/>
  <c r="AF507" i="14"/>
  <c r="AF511" i="14"/>
  <c r="AF515" i="14"/>
  <c r="AF519" i="14"/>
  <c r="AF523" i="14"/>
  <c r="AF527" i="14"/>
  <c r="AF531" i="14"/>
  <c r="AF535" i="14"/>
  <c r="AF539" i="14"/>
  <c r="AF543" i="14"/>
  <c r="AF547" i="14"/>
  <c r="AF551" i="14"/>
  <c r="AF555" i="14"/>
  <c r="AF559" i="14"/>
  <c r="AF563" i="14"/>
  <c r="AF567" i="14"/>
  <c r="AF571" i="14"/>
  <c r="AF575" i="14"/>
  <c r="AF579" i="14"/>
  <c r="AF583" i="14"/>
  <c r="AF587" i="14"/>
  <c r="AF591" i="14"/>
  <c r="AF595" i="14"/>
  <c r="AF599" i="14"/>
  <c r="AF603" i="14"/>
  <c r="AF607" i="14"/>
  <c r="AF611" i="14"/>
  <c r="AF615" i="14"/>
  <c r="AF619" i="14"/>
  <c r="AF623" i="14"/>
  <c r="AF627" i="14"/>
  <c r="AF631" i="14"/>
  <c r="AF635" i="14"/>
  <c r="AF639" i="14"/>
  <c r="AF643" i="14"/>
  <c r="AF647" i="14"/>
  <c r="AF651" i="14"/>
  <c r="AF655" i="14"/>
  <c r="AF659" i="14"/>
  <c r="AF663" i="14"/>
  <c r="AF667" i="14"/>
  <c r="AF671" i="14"/>
  <c r="AF675" i="14"/>
  <c r="AF679" i="14"/>
  <c r="AF683" i="14"/>
  <c r="AF687" i="14"/>
  <c r="AF691" i="14"/>
  <c r="AF695" i="14"/>
  <c r="AF699" i="14"/>
  <c r="AF703" i="14"/>
  <c r="AF707" i="14"/>
  <c r="AF711" i="14"/>
  <c r="AF715" i="14"/>
  <c r="AF719" i="14"/>
  <c r="AF723" i="14"/>
  <c r="AG306" i="14"/>
  <c r="AG310" i="14"/>
  <c r="AG314" i="14"/>
  <c r="AG318" i="14"/>
  <c r="AG322" i="14"/>
  <c r="AG326" i="14"/>
  <c r="AG330" i="14"/>
  <c r="AG334" i="14"/>
  <c r="AG338" i="14"/>
  <c r="AG342" i="14"/>
  <c r="AG346" i="14"/>
  <c r="AG350" i="14"/>
  <c r="AG354" i="14"/>
  <c r="AG358" i="14"/>
  <c r="AG362" i="14"/>
  <c r="AG366" i="14"/>
  <c r="AG370" i="14"/>
  <c r="AG374" i="14"/>
  <c r="AG378" i="14"/>
  <c r="AG382" i="14"/>
  <c r="AG386" i="14"/>
  <c r="AG390" i="14"/>
  <c r="AG394" i="14"/>
  <c r="AG398" i="14"/>
  <c r="AG402" i="14"/>
  <c r="AG406" i="14"/>
  <c r="AG410" i="14"/>
  <c r="AG414" i="14"/>
  <c r="AG418" i="14"/>
  <c r="AG422" i="14"/>
  <c r="AG426" i="14"/>
  <c r="AG430" i="14"/>
  <c r="AG434" i="14"/>
  <c r="AG438" i="14"/>
  <c r="AG442" i="14"/>
  <c r="AG446" i="14"/>
  <c r="AG450" i="14"/>
  <c r="AG454" i="14"/>
  <c r="AG458" i="14"/>
  <c r="AG462" i="14"/>
  <c r="AG466" i="14"/>
  <c r="AG470" i="14"/>
  <c r="AG474" i="14"/>
  <c r="AG478" i="14"/>
  <c r="AG482" i="14"/>
  <c r="AG486" i="14"/>
  <c r="AG490" i="14"/>
  <c r="AG494" i="14"/>
  <c r="AG498" i="14"/>
  <c r="AG502" i="14"/>
  <c r="AG506" i="14"/>
  <c r="AG510" i="14"/>
  <c r="AG514" i="14"/>
  <c r="AG518" i="14"/>
  <c r="AG522" i="14"/>
  <c r="AG526" i="14"/>
  <c r="AG530" i="14"/>
  <c r="AG534" i="14"/>
  <c r="AG538" i="14"/>
  <c r="AG542" i="14"/>
  <c r="AG546" i="14"/>
  <c r="AG550" i="14"/>
  <c r="AG554" i="14"/>
  <c r="AG558" i="14"/>
  <c r="AG562" i="14"/>
  <c r="AG566" i="14"/>
  <c r="AG570" i="14"/>
  <c r="AG574" i="14"/>
  <c r="AG578" i="14"/>
  <c r="AG582" i="14"/>
  <c r="AG586" i="14"/>
  <c r="AG590" i="14"/>
  <c r="AG594" i="14"/>
  <c r="AG598" i="14"/>
  <c r="AG602" i="14"/>
  <c r="AG606" i="14"/>
  <c r="AG610" i="14"/>
  <c r="AG614" i="14"/>
  <c r="AG618" i="14"/>
  <c r="AG622" i="14"/>
  <c r="AG626" i="14"/>
  <c r="AG630" i="14"/>
  <c r="AG634" i="14"/>
  <c r="AG638" i="14"/>
  <c r="AG642" i="14"/>
  <c r="AG646" i="14"/>
  <c r="AG650" i="14"/>
  <c r="AG654" i="14"/>
  <c r="AG658" i="14"/>
  <c r="AG662" i="14"/>
  <c r="AG666" i="14"/>
  <c r="AG670" i="14"/>
  <c r="AG674" i="14"/>
  <c r="AG678" i="14"/>
  <c r="AG682" i="14"/>
  <c r="AG686" i="14"/>
  <c r="AG690" i="14"/>
  <c r="AG694" i="14"/>
  <c r="AG698" i="14"/>
  <c r="AG702" i="14"/>
  <c r="AG706" i="14"/>
  <c r="AG710" i="14"/>
  <c r="AG714" i="14"/>
  <c r="AG718" i="14"/>
  <c r="AG722" i="14"/>
  <c r="AH720" i="14"/>
  <c r="AH716" i="14"/>
  <c r="AH712" i="14"/>
  <c r="AH708" i="14"/>
  <c r="AH704" i="14"/>
  <c r="AH700" i="14"/>
  <c r="AH696" i="14"/>
  <c r="AH692" i="14"/>
  <c r="AH688" i="14"/>
  <c r="AH684" i="14"/>
  <c r="AH680" i="14"/>
  <c r="AH676" i="14"/>
  <c r="AH672" i="14"/>
  <c r="AH668" i="14"/>
  <c r="AH664" i="14"/>
  <c r="AH660" i="14"/>
  <c r="AH656" i="14"/>
  <c r="AH652" i="14"/>
  <c r="AH648" i="14"/>
  <c r="AH644" i="14"/>
  <c r="AH640" i="14"/>
  <c r="AH636" i="14"/>
  <c r="AH632" i="14"/>
  <c r="AH628" i="14"/>
  <c r="AH624" i="14"/>
  <c r="AH620" i="14"/>
  <c r="AH616" i="14"/>
  <c r="AH612" i="14"/>
  <c r="AH608" i="14"/>
  <c r="AH604" i="14"/>
  <c r="AH600" i="14"/>
  <c r="AH596" i="14"/>
  <c r="AH592" i="14"/>
  <c r="AH588" i="14"/>
  <c r="AH584" i="14"/>
  <c r="AH580" i="14"/>
  <c r="AH576" i="14"/>
  <c r="AH572" i="14"/>
  <c r="AH568" i="14"/>
  <c r="AH564" i="14"/>
  <c r="AH560" i="14"/>
  <c r="AH556" i="14"/>
  <c r="AH552" i="14"/>
  <c r="AH548" i="14"/>
  <c r="AH544" i="14"/>
  <c r="AH540" i="14"/>
  <c r="AH536" i="14"/>
  <c r="AH532" i="14"/>
  <c r="AH528" i="14"/>
  <c r="AH524" i="14"/>
  <c r="AH520" i="14"/>
  <c r="AH516" i="14"/>
  <c r="AH512" i="14"/>
  <c r="AH508" i="14"/>
  <c r="AH504" i="14"/>
  <c r="AH500" i="14"/>
  <c r="AH496" i="14"/>
  <c r="AH492" i="14"/>
  <c r="AH488" i="14"/>
  <c r="AH484" i="14"/>
  <c r="AH480" i="14"/>
  <c r="AH476" i="14"/>
  <c r="AH472" i="14"/>
  <c r="AH468" i="14"/>
  <c r="AH464" i="14"/>
  <c r="AH460" i="14"/>
  <c r="AH456" i="14"/>
  <c r="AH452" i="14"/>
  <c r="AH448" i="14"/>
  <c r="AH444" i="14"/>
  <c r="AH440" i="14"/>
  <c r="AH436" i="14"/>
  <c r="AH432" i="14"/>
  <c r="AH428" i="14"/>
  <c r="AH424" i="14"/>
  <c r="AH420" i="14"/>
  <c r="AH416" i="14"/>
  <c r="AH412" i="14"/>
  <c r="AH408" i="14"/>
  <c r="AH404" i="14"/>
  <c r="AH400" i="14"/>
  <c r="AH396" i="14"/>
  <c r="AH392" i="14"/>
  <c r="AH388" i="14"/>
  <c r="AH384" i="14"/>
  <c r="AH380" i="14"/>
  <c r="AH376" i="14"/>
  <c r="AH372" i="14"/>
  <c r="AH368" i="14"/>
  <c r="AH364" i="14"/>
  <c r="AH360" i="14"/>
  <c r="AH356" i="14"/>
  <c r="AH352" i="14"/>
  <c r="AH348" i="14"/>
  <c r="AH344" i="14"/>
  <c r="AH340" i="14"/>
  <c r="AH336" i="14"/>
  <c r="AH332" i="14"/>
  <c r="AH328" i="14"/>
  <c r="AH324" i="14"/>
  <c r="AH320" i="14"/>
  <c r="AH316" i="14"/>
  <c r="AH312" i="14"/>
  <c r="AH308" i="14"/>
  <c r="AD305" i="14"/>
  <c r="AD309" i="14"/>
  <c r="AD313" i="14"/>
  <c r="AD317" i="14"/>
  <c r="AD321" i="14"/>
  <c r="AD325" i="14"/>
  <c r="AD329" i="14"/>
  <c r="AD333" i="14"/>
  <c r="AD337" i="14"/>
  <c r="AD341" i="14"/>
  <c r="AD345" i="14"/>
  <c r="AD349" i="14"/>
  <c r="AD353" i="14"/>
  <c r="AD357" i="14"/>
  <c r="AD361" i="14"/>
  <c r="AD365" i="14"/>
  <c r="AD369" i="14"/>
  <c r="AD373" i="14"/>
  <c r="AD377" i="14"/>
  <c r="AD381" i="14"/>
  <c r="AD385" i="14"/>
  <c r="AD389" i="14"/>
  <c r="AD393" i="14"/>
  <c r="AD397" i="14"/>
  <c r="AD401" i="14"/>
  <c r="AD405" i="14"/>
  <c r="AD409" i="14"/>
  <c r="AD413" i="14"/>
  <c r="AD417" i="14"/>
  <c r="AD421" i="14"/>
  <c r="AD425" i="14"/>
  <c r="AD429" i="14"/>
  <c r="AD433" i="14"/>
  <c r="AD437" i="14"/>
  <c r="AD441" i="14"/>
  <c r="AD445" i="14"/>
  <c r="AD449" i="14"/>
  <c r="AD453" i="14"/>
  <c r="AD457" i="14"/>
  <c r="AD461" i="14"/>
  <c r="AD465" i="14"/>
  <c r="AD469" i="14"/>
  <c r="AD473" i="14"/>
  <c r="AD477" i="14"/>
  <c r="AD481" i="14"/>
  <c r="AD485" i="14"/>
  <c r="AD489" i="14"/>
  <c r="AD493" i="14"/>
  <c r="AD497" i="14"/>
  <c r="AD501" i="14"/>
  <c r="AD505" i="14"/>
  <c r="AD509" i="14"/>
  <c r="AD513" i="14"/>
  <c r="AD517" i="14"/>
  <c r="AD521" i="14"/>
  <c r="AD525" i="14"/>
  <c r="AD529" i="14"/>
  <c r="AD533" i="14"/>
  <c r="AD537" i="14"/>
  <c r="AD541" i="14"/>
  <c r="AD545" i="14"/>
  <c r="AD549" i="14"/>
  <c r="AD553" i="14"/>
  <c r="AD557" i="14"/>
  <c r="AD561" i="14"/>
  <c r="AD565" i="14"/>
  <c r="AD569" i="14"/>
  <c r="AD573" i="14"/>
  <c r="AD577" i="14"/>
  <c r="AD581" i="14"/>
  <c r="AD585" i="14"/>
  <c r="AD589" i="14"/>
  <c r="AD593" i="14"/>
  <c r="AD597" i="14"/>
  <c r="AD601" i="14"/>
  <c r="AD605" i="14"/>
  <c r="AD609" i="14"/>
  <c r="AD613" i="14"/>
  <c r="AD617" i="14"/>
  <c r="AD621" i="14"/>
  <c r="AD625" i="14"/>
  <c r="AD629" i="14"/>
  <c r="AD633" i="14"/>
  <c r="AD637" i="14"/>
  <c r="AD641" i="14"/>
  <c r="AD645" i="14"/>
  <c r="AD649" i="14"/>
  <c r="AD653" i="14"/>
  <c r="AD657" i="14"/>
  <c r="AD661" i="14"/>
  <c r="AD665" i="14"/>
  <c r="AD669" i="14"/>
  <c r="AD673" i="14"/>
  <c r="AD677" i="14"/>
  <c r="AD681" i="14"/>
  <c r="AD685" i="14"/>
  <c r="AD689" i="14"/>
  <c r="AD693" i="14"/>
  <c r="AD697" i="14"/>
  <c r="AD701" i="14"/>
  <c r="AD705" i="14"/>
  <c r="AD709" i="14"/>
  <c r="AD713" i="14"/>
  <c r="AD717" i="14"/>
  <c r="AD721" i="14"/>
  <c r="AI722" i="14"/>
  <c r="AK683" i="14"/>
  <c r="AJ685" i="14"/>
  <c r="AK686" i="14"/>
  <c r="AL687" i="14"/>
  <c r="AJ689" i="14"/>
  <c r="AK690" i="14"/>
  <c r="AL691" i="14"/>
  <c r="AJ693" i="14"/>
  <c r="AK694" i="14"/>
  <c r="AL695" i="14"/>
  <c r="AJ697" i="14"/>
  <c r="AK698" i="14"/>
  <c r="AL699" i="14"/>
  <c r="AJ701" i="14"/>
  <c r="AK702" i="14"/>
  <c r="AL703" i="14"/>
  <c r="AJ705" i="14"/>
  <c r="AK706" i="14"/>
  <c r="AL707" i="14"/>
  <c r="AJ709" i="14"/>
  <c r="AK710" i="14"/>
  <c r="AL711" i="14"/>
  <c r="AJ713" i="14"/>
  <c r="AK714" i="14"/>
  <c r="AL715" i="14"/>
  <c r="AJ717" i="14"/>
  <c r="AK718" i="14"/>
  <c r="AL719" i="14"/>
  <c r="AJ721" i="14"/>
  <c r="AK722" i="14"/>
  <c r="AL723" i="14"/>
  <c r="AF306" i="14"/>
  <c r="AF310" i="14"/>
  <c r="AF314" i="14"/>
  <c r="AF318" i="14"/>
  <c r="AF322" i="14"/>
  <c r="AF326" i="14"/>
  <c r="AF330" i="14"/>
  <c r="AF334" i="14"/>
  <c r="AF338" i="14"/>
  <c r="AF342" i="14"/>
  <c r="AF346" i="14"/>
  <c r="AF350" i="14"/>
  <c r="AF354" i="14"/>
  <c r="AF358" i="14"/>
  <c r="AF362" i="14"/>
  <c r="AF366" i="14"/>
  <c r="AF370" i="14"/>
  <c r="AF374" i="14"/>
  <c r="AF378" i="14"/>
  <c r="AF382" i="14"/>
  <c r="AF386" i="14"/>
  <c r="AF390" i="14"/>
  <c r="AF394" i="14"/>
  <c r="AF398" i="14"/>
  <c r="AF402" i="14"/>
  <c r="AF406" i="14"/>
  <c r="AF410" i="14"/>
  <c r="AF414" i="14"/>
  <c r="AF418" i="14"/>
  <c r="AF422" i="14"/>
  <c r="AF426" i="14"/>
  <c r="AF430" i="14"/>
  <c r="AF434" i="14"/>
  <c r="AF438" i="14"/>
  <c r="AF442" i="14"/>
  <c r="AF446" i="14"/>
  <c r="AF450" i="14"/>
  <c r="AF454" i="14"/>
  <c r="AF458" i="14"/>
  <c r="AF462" i="14"/>
  <c r="AF466" i="14"/>
  <c r="AF470" i="14"/>
  <c r="AF474" i="14"/>
  <c r="AF478" i="14"/>
  <c r="AF482" i="14"/>
  <c r="AF486" i="14"/>
  <c r="AF490" i="14"/>
  <c r="AF494" i="14"/>
  <c r="AF498" i="14"/>
  <c r="AF502" i="14"/>
  <c r="AF506" i="14"/>
  <c r="AF510" i="14"/>
  <c r="AF514" i="14"/>
  <c r="AF518" i="14"/>
  <c r="AF522" i="14"/>
  <c r="AF526" i="14"/>
  <c r="AF530" i="14"/>
  <c r="AF534" i="14"/>
  <c r="AF538" i="14"/>
  <c r="AF542" i="14"/>
  <c r="AF546" i="14"/>
  <c r="AF550" i="14"/>
  <c r="AF554" i="14"/>
  <c r="AF558" i="14"/>
  <c r="AF562" i="14"/>
  <c r="AF566" i="14"/>
  <c r="AF570" i="14"/>
  <c r="AF574" i="14"/>
  <c r="AF578" i="14"/>
  <c r="AF582" i="14"/>
  <c r="AF586" i="14"/>
  <c r="AF590" i="14"/>
  <c r="AF594" i="14"/>
  <c r="AF598" i="14"/>
  <c r="AF602" i="14"/>
  <c r="AF606" i="14"/>
  <c r="AF610" i="14"/>
  <c r="AF614" i="14"/>
  <c r="AF618" i="14"/>
  <c r="AF622" i="14"/>
  <c r="AF626" i="14"/>
  <c r="AF630" i="14"/>
  <c r="AF634" i="14"/>
  <c r="AF638" i="14"/>
  <c r="AF642" i="14"/>
  <c r="AF646" i="14"/>
  <c r="AF650" i="14"/>
  <c r="AF654" i="14"/>
  <c r="AF658" i="14"/>
  <c r="AF662" i="14"/>
  <c r="AF666" i="14"/>
  <c r="AF670" i="14"/>
  <c r="AF674" i="14"/>
  <c r="AF678" i="14"/>
  <c r="AF682" i="14"/>
  <c r="AF686" i="14"/>
  <c r="AF690" i="14"/>
  <c r="AF694" i="14"/>
  <c r="AF698" i="14"/>
  <c r="AF702" i="14"/>
  <c r="AF706" i="14"/>
  <c r="AF710" i="14"/>
  <c r="AF714" i="14"/>
  <c r="AF718" i="14"/>
  <c r="AF722" i="14"/>
  <c r="AG305" i="14"/>
  <c r="AG309" i="14"/>
  <c r="AG313" i="14"/>
  <c r="AG317" i="14"/>
  <c r="AG321" i="14"/>
  <c r="AG325" i="14"/>
  <c r="AG329" i="14"/>
  <c r="AG333" i="14"/>
  <c r="AG337" i="14"/>
  <c r="AG341" i="14"/>
  <c r="AG345" i="14"/>
  <c r="AG349" i="14"/>
  <c r="AG353" i="14"/>
  <c r="AG357" i="14"/>
  <c r="AG361" i="14"/>
  <c r="AG365" i="14"/>
  <c r="AG369" i="14"/>
  <c r="AG373" i="14"/>
  <c r="AG377" i="14"/>
  <c r="AG381" i="14"/>
  <c r="AG385" i="14"/>
  <c r="AG389" i="14"/>
  <c r="AG393" i="14"/>
  <c r="AG397" i="14"/>
  <c r="AG401" i="14"/>
  <c r="AG405" i="14"/>
  <c r="AG409" i="14"/>
  <c r="AG413" i="14"/>
  <c r="AG417" i="14"/>
  <c r="AG421" i="14"/>
  <c r="AG425" i="14"/>
  <c r="AG429" i="14"/>
  <c r="AG433" i="14"/>
  <c r="AG437" i="14"/>
  <c r="AG441" i="14"/>
  <c r="AG445" i="14"/>
  <c r="AG449" i="14"/>
  <c r="AG453" i="14"/>
  <c r="AG457" i="14"/>
  <c r="AG461" i="14"/>
  <c r="AG465" i="14"/>
  <c r="AG469" i="14"/>
  <c r="AG473" i="14"/>
  <c r="AG477" i="14"/>
  <c r="AG481" i="14"/>
  <c r="AG485" i="14"/>
  <c r="AG489" i="14"/>
  <c r="AG493" i="14"/>
  <c r="AG497" i="14"/>
  <c r="AG501" i="14"/>
  <c r="AG505" i="14"/>
  <c r="AG509" i="14"/>
  <c r="AG513" i="14"/>
  <c r="AG517" i="14"/>
  <c r="AG521" i="14"/>
  <c r="AG525" i="14"/>
  <c r="AG529" i="14"/>
  <c r="AG533" i="14"/>
  <c r="AG537" i="14"/>
  <c r="AG541" i="14"/>
  <c r="AG545" i="14"/>
  <c r="AG549" i="14"/>
  <c r="AG553" i="14"/>
  <c r="AG557" i="14"/>
  <c r="AG561" i="14"/>
  <c r="AG565" i="14"/>
  <c r="AG569" i="14"/>
  <c r="AG573" i="14"/>
  <c r="AG577" i="14"/>
  <c r="AG581" i="14"/>
  <c r="AG585" i="14"/>
  <c r="AG589" i="14"/>
  <c r="AG593" i="14"/>
  <c r="AG597" i="14"/>
  <c r="AG601" i="14"/>
  <c r="AG605" i="14"/>
  <c r="AG609" i="14"/>
  <c r="AG613" i="14"/>
  <c r="AG617" i="14"/>
  <c r="AG621" i="14"/>
  <c r="AG625" i="14"/>
  <c r="AG629" i="14"/>
  <c r="AG633" i="14"/>
  <c r="AG637" i="14"/>
  <c r="AG641" i="14"/>
  <c r="AG645" i="14"/>
  <c r="AG649" i="14"/>
  <c r="AG653" i="14"/>
  <c r="AG657" i="14"/>
  <c r="AG661" i="14"/>
  <c r="AG665" i="14"/>
  <c r="AG669" i="14"/>
  <c r="AG673" i="14"/>
  <c r="AG677" i="14"/>
  <c r="AG681" i="14"/>
  <c r="AG685" i="14"/>
  <c r="AG689" i="14"/>
  <c r="AG693" i="14"/>
  <c r="AG697" i="14"/>
  <c r="AG701" i="14"/>
  <c r="AG705" i="14"/>
  <c r="AG709" i="14"/>
  <c r="AG713" i="14"/>
  <c r="AG717" i="14"/>
  <c r="AG721" i="14"/>
  <c r="AH721" i="14"/>
  <c r="AH717" i="14"/>
  <c r="AH713" i="14"/>
  <c r="AH709" i="14"/>
  <c r="AH705" i="14"/>
  <c r="AH701" i="14"/>
  <c r="AH697" i="14"/>
  <c r="AH693" i="14"/>
  <c r="AH689" i="14"/>
  <c r="AH685" i="14"/>
  <c r="AH681" i="14"/>
  <c r="AH677" i="14"/>
  <c r="AH673" i="14"/>
  <c r="AH669" i="14"/>
  <c r="AH665" i="14"/>
  <c r="AH661" i="14"/>
  <c r="AH657" i="14"/>
  <c r="AH653" i="14"/>
  <c r="AH649" i="14"/>
  <c r="AH645" i="14"/>
  <c r="AH641" i="14"/>
  <c r="AH637" i="14"/>
  <c r="AH633" i="14"/>
  <c r="AH629" i="14"/>
  <c r="AH625" i="14"/>
  <c r="AH621" i="14"/>
  <c r="AH617" i="14"/>
  <c r="AH613" i="14"/>
  <c r="AH609" i="14"/>
  <c r="AH605" i="14"/>
  <c r="AH601" i="14"/>
  <c r="AH597" i="14"/>
  <c r="AH593" i="14"/>
  <c r="AH589" i="14"/>
  <c r="AH585" i="14"/>
  <c r="AH581" i="14"/>
  <c r="AH577" i="14"/>
  <c r="AH573" i="14"/>
  <c r="AH569" i="14"/>
  <c r="AH565" i="14"/>
  <c r="AH561" i="14"/>
  <c r="AH557" i="14"/>
  <c r="AH553" i="14"/>
  <c r="AH549" i="14"/>
  <c r="AH545" i="14"/>
  <c r="AH541" i="14"/>
  <c r="AH537" i="14"/>
  <c r="AH533" i="14"/>
  <c r="AH529" i="14"/>
  <c r="AH525" i="14"/>
  <c r="AH521" i="14"/>
  <c r="AH517" i="14"/>
  <c r="AH513" i="14"/>
  <c r="AH509" i="14"/>
  <c r="AH505" i="14"/>
  <c r="AH501" i="14"/>
  <c r="AH497" i="14"/>
  <c r="AH493" i="14"/>
  <c r="AH489" i="14"/>
  <c r="AH485" i="14"/>
  <c r="AH481" i="14"/>
  <c r="AH477" i="14"/>
  <c r="AH473" i="14"/>
  <c r="AH469" i="14"/>
  <c r="AH465" i="14"/>
  <c r="AH461" i="14"/>
  <c r="AH457" i="14"/>
  <c r="AH453" i="14"/>
  <c r="AH449" i="14"/>
  <c r="AH445" i="14"/>
  <c r="AH441" i="14"/>
  <c r="AH437" i="14"/>
  <c r="AH433" i="14"/>
  <c r="AH429" i="14"/>
  <c r="AH425" i="14"/>
  <c r="AH421" i="14"/>
  <c r="AH417" i="14"/>
  <c r="AH413" i="14"/>
  <c r="AH409" i="14"/>
  <c r="AH405" i="14"/>
  <c r="AH401" i="14"/>
  <c r="AH397" i="14"/>
  <c r="AH393" i="14"/>
  <c r="AH389" i="14"/>
  <c r="AH385" i="14"/>
  <c r="AH381" i="14"/>
  <c r="AH377" i="14"/>
  <c r="AH373" i="14"/>
  <c r="AH369" i="14"/>
  <c r="AH365" i="14"/>
  <c r="AH361" i="14"/>
  <c r="AH357" i="14"/>
  <c r="AH353" i="14"/>
  <c r="AH349" i="14"/>
  <c r="AH345" i="14"/>
  <c r="AH341" i="14"/>
  <c r="AH337" i="14"/>
  <c r="AH333" i="14"/>
  <c r="AH329" i="14"/>
  <c r="AH325" i="14"/>
  <c r="AH321" i="14"/>
  <c r="AH317" i="14"/>
  <c r="AH313" i="14"/>
  <c r="AH309" i="14"/>
  <c r="AH305" i="14"/>
  <c r="AD308" i="14"/>
  <c r="AD312" i="14"/>
  <c r="AD316" i="14"/>
  <c r="AD320" i="14"/>
  <c r="AD324" i="14"/>
  <c r="AD328" i="14"/>
  <c r="AD332" i="14"/>
  <c r="AD336" i="14"/>
  <c r="AD340" i="14"/>
  <c r="AD344" i="14"/>
  <c r="AD348" i="14"/>
  <c r="AD352" i="14"/>
  <c r="AD356" i="14"/>
  <c r="AD360" i="14"/>
  <c r="AD364" i="14"/>
  <c r="AD368" i="14"/>
  <c r="AD372" i="14"/>
  <c r="AD376" i="14"/>
  <c r="AD380" i="14"/>
  <c r="AD384" i="14"/>
  <c r="AD388" i="14"/>
  <c r="AD392" i="14"/>
  <c r="AD396" i="14"/>
  <c r="AD400" i="14"/>
  <c r="AD404" i="14"/>
  <c r="AD408" i="14"/>
  <c r="AD412" i="14"/>
  <c r="AD416" i="14"/>
  <c r="AD420" i="14"/>
  <c r="AD424" i="14"/>
  <c r="AD428" i="14"/>
  <c r="AD432" i="14"/>
  <c r="AD436" i="14"/>
  <c r="AD440" i="14"/>
  <c r="AD444" i="14"/>
  <c r="AD448" i="14"/>
  <c r="AD452" i="14"/>
  <c r="AD456" i="14"/>
  <c r="AD460" i="14"/>
  <c r="AD464" i="14"/>
  <c r="AD468" i="14"/>
  <c r="AD472" i="14"/>
  <c r="AD476" i="14"/>
  <c r="AD480" i="14"/>
  <c r="AD484" i="14"/>
  <c r="AD488" i="14"/>
  <c r="AD492" i="14"/>
  <c r="AD496" i="14"/>
  <c r="AD500" i="14"/>
  <c r="AD504" i="14"/>
  <c r="AD508" i="14"/>
  <c r="AD512" i="14"/>
  <c r="AD516" i="14"/>
  <c r="AD520" i="14"/>
  <c r="AD524" i="14"/>
  <c r="AD528" i="14"/>
  <c r="AD532" i="14"/>
  <c r="AD536" i="14"/>
  <c r="AD540" i="14"/>
  <c r="AD544" i="14"/>
  <c r="AD548" i="14"/>
  <c r="AD552" i="14"/>
  <c r="AD556" i="14"/>
  <c r="AD560" i="14"/>
  <c r="AD564" i="14"/>
  <c r="AD568" i="14"/>
  <c r="AD572" i="14"/>
  <c r="AD576" i="14"/>
  <c r="AD580" i="14"/>
  <c r="AD584" i="14"/>
  <c r="AD588" i="14"/>
  <c r="AD592" i="14"/>
  <c r="AD596" i="14"/>
  <c r="AD600" i="14"/>
  <c r="AD604" i="14"/>
  <c r="AD608" i="14"/>
  <c r="AD612" i="14"/>
  <c r="AD616" i="14"/>
  <c r="AD620" i="14"/>
  <c r="AD624" i="14"/>
  <c r="AD628" i="14"/>
  <c r="AD632" i="14"/>
  <c r="AD636" i="14"/>
  <c r="AD640" i="14"/>
  <c r="AD644" i="14"/>
  <c r="AD648" i="14"/>
  <c r="AD652" i="14"/>
  <c r="AD656" i="14"/>
  <c r="AD660" i="14"/>
  <c r="AD664" i="14"/>
  <c r="AD668" i="14"/>
  <c r="AD672" i="14"/>
  <c r="AD676" i="14"/>
  <c r="AD680" i="14"/>
  <c r="AD684" i="14"/>
  <c r="AD688" i="14"/>
  <c r="AD692" i="14"/>
  <c r="AD696" i="14"/>
  <c r="AD700" i="14"/>
  <c r="AD704" i="14"/>
  <c r="AD708" i="14"/>
  <c r="AD712" i="14"/>
  <c r="AD716" i="14"/>
  <c r="AD720" i="14"/>
  <c r="AI723" i="14"/>
  <c r="AL684" i="14"/>
  <c r="AJ686" i="14"/>
  <c r="AK687" i="14"/>
  <c r="AL688" i="14"/>
  <c r="AJ690" i="14"/>
  <c r="AK691" i="14"/>
  <c r="AL692" i="14"/>
  <c r="AJ694" i="14"/>
  <c r="AK695" i="14"/>
  <c r="AL696" i="14"/>
  <c r="AJ698" i="14"/>
  <c r="AK699" i="14"/>
  <c r="AL700" i="14"/>
  <c r="AJ702" i="14"/>
  <c r="AK703" i="14"/>
  <c r="AL704" i="14"/>
  <c r="AJ706" i="14"/>
  <c r="AK707" i="14"/>
  <c r="AL708" i="14"/>
  <c r="AJ710" i="14"/>
  <c r="AK711" i="14"/>
  <c r="AL712" i="14"/>
  <c r="AJ714" i="14"/>
  <c r="AK715" i="14"/>
  <c r="AL716" i="14"/>
  <c r="AJ718" i="14"/>
  <c r="AK719" i="14"/>
  <c r="AL720" i="14"/>
  <c r="AJ722" i="14"/>
  <c r="AK723" i="14"/>
  <c r="AF305" i="14"/>
  <c r="AF309" i="14"/>
  <c r="AF313" i="14"/>
  <c r="AF317" i="14"/>
  <c r="AF321" i="14"/>
  <c r="AF325" i="14"/>
  <c r="AF329" i="14"/>
  <c r="AF333" i="14"/>
  <c r="AF337" i="14"/>
  <c r="AF341" i="14"/>
  <c r="AF345" i="14"/>
  <c r="AF349" i="14"/>
  <c r="AF353" i="14"/>
  <c r="AF357" i="14"/>
  <c r="AF361" i="14"/>
  <c r="AF365" i="14"/>
  <c r="AF369" i="14"/>
  <c r="AF373" i="14"/>
  <c r="AF377" i="14"/>
  <c r="AF381" i="14"/>
  <c r="AF385" i="14"/>
  <c r="AF389" i="14"/>
  <c r="AF393" i="14"/>
  <c r="AF397" i="14"/>
  <c r="AF401" i="14"/>
  <c r="AF405" i="14"/>
  <c r="AF409" i="14"/>
  <c r="AF413" i="14"/>
  <c r="AF417" i="14"/>
  <c r="AF421" i="14"/>
  <c r="AF425" i="14"/>
  <c r="AF429" i="14"/>
  <c r="AF433" i="14"/>
  <c r="AF437" i="14"/>
  <c r="AF441" i="14"/>
  <c r="AF445" i="14"/>
  <c r="AF449" i="14"/>
  <c r="AF453" i="14"/>
  <c r="AF457" i="14"/>
  <c r="AF461" i="14"/>
  <c r="AF465" i="14"/>
  <c r="AF469" i="14"/>
  <c r="AF473" i="14"/>
  <c r="AF477" i="14"/>
  <c r="AF481" i="14"/>
  <c r="AF485" i="14"/>
  <c r="AF489" i="14"/>
  <c r="AF493" i="14"/>
  <c r="AF497" i="14"/>
  <c r="AF501" i="14"/>
  <c r="AF505" i="14"/>
  <c r="AF509" i="14"/>
  <c r="AF513" i="14"/>
  <c r="AF517" i="14"/>
  <c r="AF521" i="14"/>
  <c r="AF525" i="14"/>
  <c r="AF529" i="14"/>
  <c r="AF533" i="14"/>
  <c r="AF537" i="14"/>
  <c r="AF541" i="14"/>
  <c r="AF545" i="14"/>
  <c r="AF549" i="14"/>
  <c r="AF553" i="14"/>
  <c r="AF557" i="14"/>
  <c r="AF561" i="14"/>
  <c r="AF565" i="14"/>
  <c r="AF569" i="14"/>
  <c r="AF573" i="14"/>
  <c r="AF577" i="14"/>
  <c r="AF581" i="14"/>
  <c r="AF585" i="14"/>
  <c r="AF589" i="14"/>
  <c r="AF593" i="14"/>
  <c r="AF597" i="14"/>
  <c r="AF601" i="14"/>
  <c r="AF605" i="14"/>
  <c r="AF609" i="14"/>
  <c r="AF613" i="14"/>
  <c r="AF617" i="14"/>
  <c r="AF621" i="14"/>
  <c r="AF625" i="14"/>
  <c r="AF629" i="14"/>
  <c r="AF633" i="14"/>
  <c r="AF637" i="14"/>
  <c r="AF641" i="14"/>
  <c r="AF645" i="14"/>
  <c r="AF649" i="14"/>
  <c r="AF653" i="14"/>
  <c r="AF657" i="14"/>
  <c r="AF661" i="14"/>
  <c r="AF665" i="14"/>
  <c r="AF669" i="14"/>
  <c r="AF673" i="14"/>
  <c r="AF677" i="14"/>
  <c r="AF681" i="14"/>
  <c r="AF685" i="14"/>
  <c r="AF689" i="14"/>
  <c r="AF693" i="14"/>
  <c r="AF697" i="14"/>
  <c r="AF701" i="14"/>
  <c r="AF705" i="14"/>
  <c r="AF709" i="14"/>
  <c r="AF713" i="14"/>
  <c r="AF717" i="14"/>
  <c r="AF721" i="14"/>
  <c r="AG308" i="14"/>
  <c r="AG312" i="14"/>
  <c r="AG316" i="14"/>
  <c r="AG320" i="14"/>
  <c r="AG324" i="14"/>
  <c r="AG328" i="14"/>
  <c r="AG332" i="14"/>
  <c r="AG336" i="14"/>
  <c r="AG340" i="14"/>
  <c r="AG344" i="14"/>
  <c r="AG348" i="14"/>
  <c r="AG352" i="14"/>
  <c r="AG356" i="14"/>
  <c r="AG360" i="14"/>
  <c r="AG364" i="14"/>
  <c r="AG368" i="14"/>
  <c r="AG372" i="14"/>
  <c r="AG376" i="14"/>
  <c r="AG380" i="14"/>
  <c r="AG384" i="14"/>
  <c r="AG388" i="14"/>
  <c r="AG392" i="14"/>
  <c r="AG396" i="14"/>
  <c r="AG400" i="14"/>
  <c r="AG404" i="14"/>
  <c r="AG408" i="14"/>
  <c r="AG412" i="14"/>
  <c r="AG416" i="14"/>
  <c r="AG420" i="14"/>
  <c r="AG424" i="14"/>
  <c r="AG428" i="14"/>
  <c r="AG432" i="14"/>
  <c r="AG436" i="14"/>
  <c r="AG440" i="14"/>
  <c r="AG444" i="14"/>
  <c r="AG448" i="14"/>
  <c r="AG452" i="14"/>
  <c r="AG456" i="14"/>
  <c r="AG460" i="14"/>
  <c r="AG464" i="14"/>
  <c r="AG468" i="14"/>
  <c r="AG472" i="14"/>
  <c r="AG476" i="14"/>
  <c r="AG480" i="14"/>
  <c r="AG484" i="14"/>
  <c r="AG488" i="14"/>
  <c r="AG492" i="14"/>
  <c r="AG496" i="14"/>
  <c r="AG500" i="14"/>
  <c r="AG504" i="14"/>
  <c r="AG508" i="14"/>
  <c r="AG512" i="14"/>
  <c r="AG516" i="14"/>
  <c r="AG520" i="14"/>
  <c r="AG524" i="14"/>
  <c r="AG528" i="14"/>
  <c r="AG532" i="14"/>
  <c r="AG536" i="14"/>
  <c r="AG540" i="14"/>
  <c r="AG544" i="14"/>
  <c r="AG548" i="14"/>
  <c r="AG552" i="14"/>
  <c r="AG556" i="14"/>
  <c r="AG560" i="14"/>
  <c r="AG564" i="14"/>
  <c r="AG568" i="14"/>
  <c r="AG572" i="14"/>
  <c r="AG576" i="14"/>
  <c r="AG580" i="14"/>
  <c r="AG584" i="14"/>
  <c r="AG588" i="14"/>
  <c r="AG592" i="14"/>
  <c r="AG596" i="14"/>
  <c r="AG600" i="14"/>
  <c r="AG604" i="14"/>
  <c r="AG608" i="14"/>
  <c r="AG612" i="14"/>
  <c r="AG616" i="14"/>
  <c r="AG620" i="14"/>
  <c r="AG624" i="14"/>
  <c r="AG628" i="14"/>
  <c r="AG632" i="14"/>
  <c r="AG636" i="14"/>
  <c r="AG640" i="14"/>
  <c r="AG644" i="14"/>
  <c r="AG648" i="14"/>
  <c r="AG652" i="14"/>
  <c r="AG656" i="14"/>
  <c r="AG660" i="14"/>
  <c r="AG664" i="14"/>
  <c r="AG668" i="14"/>
  <c r="AG672" i="14"/>
  <c r="AG676" i="14"/>
  <c r="AG680" i="14"/>
  <c r="AG684" i="14"/>
  <c r="AG688" i="14"/>
  <c r="AG692" i="14"/>
  <c r="AG696" i="14"/>
  <c r="AG700" i="14"/>
  <c r="AG704" i="14"/>
  <c r="AG708" i="14"/>
  <c r="AG712" i="14"/>
  <c r="AG716" i="14"/>
  <c r="AG720" i="14"/>
  <c r="AH722" i="14"/>
  <c r="AH718" i="14"/>
  <c r="AH714" i="14"/>
  <c r="AH710" i="14"/>
  <c r="AH706" i="14"/>
  <c r="AH702" i="14"/>
  <c r="AH698" i="14"/>
  <c r="AH694" i="14"/>
  <c r="AH690" i="14"/>
  <c r="AH686" i="14"/>
  <c r="AH682" i="14"/>
  <c r="AH678" i="14"/>
  <c r="AH674" i="14"/>
  <c r="AH670" i="14"/>
  <c r="AH666" i="14"/>
  <c r="AH662" i="14"/>
  <c r="AH658" i="14"/>
  <c r="AH654" i="14"/>
  <c r="AH650" i="14"/>
  <c r="AH646" i="14"/>
  <c r="AH642" i="14"/>
  <c r="AH638" i="14"/>
  <c r="AH634" i="14"/>
  <c r="AH630" i="14"/>
  <c r="AH626" i="14"/>
  <c r="AH622" i="14"/>
  <c r="AH618" i="14"/>
  <c r="AH614" i="14"/>
  <c r="AH610" i="14"/>
  <c r="AH606" i="14"/>
  <c r="AH602" i="14"/>
  <c r="AH598" i="14"/>
  <c r="AH594" i="14"/>
  <c r="AH590" i="14"/>
  <c r="AH586" i="14"/>
  <c r="AH582" i="14"/>
  <c r="AH578" i="14"/>
  <c r="AH574" i="14"/>
  <c r="AH570" i="14"/>
  <c r="AH566" i="14"/>
  <c r="AH562" i="14"/>
  <c r="AH558" i="14"/>
  <c r="AH554" i="14"/>
  <c r="AH550" i="14"/>
  <c r="AH546" i="14"/>
  <c r="AH542" i="14"/>
  <c r="AH538" i="14"/>
  <c r="AH534" i="14"/>
  <c r="AH530" i="14"/>
  <c r="AH526" i="14"/>
  <c r="AH522" i="14"/>
  <c r="AH518" i="14"/>
  <c r="AH514" i="14"/>
  <c r="AH510" i="14"/>
  <c r="AH506" i="14"/>
  <c r="AH502" i="14"/>
  <c r="AH498" i="14"/>
  <c r="AH494" i="14"/>
  <c r="AH490" i="14"/>
  <c r="AH486" i="14"/>
  <c r="AH482" i="14"/>
  <c r="AH478" i="14"/>
  <c r="AH474" i="14"/>
  <c r="AH470" i="14"/>
  <c r="AH466" i="14"/>
  <c r="AH462" i="14"/>
  <c r="AH458" i="14"/>
  <c r="AH454" i="14"/>
  <c r="AH450" i="14"/>
  <c r="AH446" i="14"/>
  <c r="AH442" i="14"/>
  <c r="AH438" i="14"/>
  <c r="AH434" i="14"/>
  <c r="AH430" i="14"/>
  <c r="AH426" i="14"/>
  <c r="AH422" i="14"/>
  <c r="AH418" i="14"/>
  <c r="AH414" i="14"/>
  <c r="AH410" i="14"/>
  <c r="AH406" i="14"/>
  <c r="AH402" i="14"/>
  <c r="AH398" i="14"/>
  <c r="AH394" i="14"/>
  <c r="AH390" i="14"/>
  <c r="AH386" i="14"/>
  <c r="AH382" i="14"/>
  <c r="AH378" i="14"/>
  <c r="AH374" i="14"/>
  <c r="AH370" i="14"/>
  <c r="AH366" i="14"/>
  <c r="AH362" i="14"/>
  <c r="AH358" i="14"/>
  <c r="AH354" i="14"/>
  <c r="AH350" i="14"/>
  <c r="AH346" i="14"/>
  <c r="AH342" i="14"/>
  <c r="AH338" i="14"/>
  <c r="AH334" i="14"/>
  <c r="AH330" i="14"/>
  <c r="AH326" i="14"/>
  <c r="AH322" i="14"/>
  <c r="AH318" i="14"/>
  <c r="AH314" i="14"/>
  <c r="AH310" i="14"/>
  <c r="AH306" i="14"/>
  <c r="AD307" i="14"/>
  <c r="AD311" i="14"/>
  <c r="AD315" i="14"/>
  <c r="AD319" i="14"/>
  <c r="AD323" i="14"/>
  <c r="AD327" i="14"/>
  <c r="AD331" i="14"/>
  <c r="AD335" i="14"/>
  <c r="AD339" i="14"/>
  <c r="AD343" i="14"/>
  <c r="AD347" i="14"/>
  <c r="AD351" i="14"/>
  <c r="AD355" i="14"/>
  <c r="AD359" i="14"/>
  <c r="AD363" i="14"/>
  <c r="AD367" i="14"/>
  <c r="AD371" i="14"/>
  <c r="AD375" i="14"/>
  <c r="AD379" i="14"/>
  <c r="AD383" i="14"/>
  <c r="AD387" i="14"/>
  <c r="AD391" i="14"/>
  <c r="AD395" i="14"/>
  <c r="AD399" i="14"/>
  <c r="AD403" i="14"/>
  <c r="AD407" i="14"/>
  <c r="AD411" i="14"/>
  <c r="AD415" i="14"/>
  <c r="AD419" i="14"/>
  <c r="AD423" i="14"/>
  <c r="AD427" i="14"/>
  <c r="AD431" i="14"/>
  <c r="AD435" i="14"/>
  <c r="AD439" i="14"/>
  <c r="AD443" i="14"/>
  <c r="AD447" i="14"/>
  <c r="AD451" i="14"/>
  <c r="AD455" i="14"/>
  <c r="AD459" i="14"/>
  <c r="AD463" i="14"/>
  <c r="AD467" i="14"/>
  <c r="AD471" i="14"/>
  <c r="AD475" i="14"/>
  <c r="AD479" i="14"/>
  <c r="AD483" i="14"/>
  <c r="AD487" i="14"/>
  <c r="AD491" i="14"/>
  <c r="AD495" i="14"/>
  <c r="AD499" i="14"/>
  <c r="AD503" i="14"/>
  <c r="AD507" i="14"/>
  <c r="AD511" i="14"/>
  <c r="AD515" i="14"/>
  <c r="AD519" i="14"/>
  <c r="AD523" i="14"/>
  <c r="AD527" i="14"/>
  <c r="AD531" i="14"/>
  <c r="AD535" i="14"/>
  <c r="AD539" i="14"/>
  <c r="AD543" i="14"/>
  <c r="AD547" i="14"/>
  <c r="AD551" i="14"/>
  <c r="AD555" i="14"/>
  <c r="AD559" i="14"/>
  <c r="AD563" i="14"/>
  <c r="AD567" i="14"/>
  <c r="AD571" i="14"/>
  <c r="AD575" i="14"/>
  <c r="AD579" i="14"/>
  <c r="AD583" i="14"/>
  <c r="AD587" i="14"/>
  <c r="AD591" i="14"/>
  <c r="AD595" i="14"/>
  <c r="AD599" i="14"/>
  <c r="AD603" i="14"/>
  <c r="AD607" i="14"/>
  <c r="AD611" i="14"/>
  <c r="AD615" i="14"/>
  <c r="AD619" i="14"/>
  <c r="AD623" i="14"/>
  <c r="AD627" i="14"/>
  <c r="AD631" i="14"/>
  <c r="AD635" i="14"/>
  <c r="AD639" i="14"/>
  <c r="AD643" i="14"/>
  <c r="AD647" i="14"/>
  <c r="AD651" i="14"/>
  <c r="AD655" i="14"/>
  <c r="AD659" i="14"/>
  <c r="AD663" i="14"/>
  <c r="AD667" i="14"/>
  <c r="AD671" i="14"/>
  <c r="AD675" i="14"/>
  <c r="AD679" i="14"/>
  <c r="AD683" i="14"/>
  <c r="AD687" i="14"/>
  <c r="AD691" i="14"/>
  <c r="AD695" i="14"/>
  <c r="AD699" i="14"/>
  <c r="AD703" i="14"/>
  <c r="AD707" i="14"/>
  <c r="AD711" i="14"/>
  <c r="AD715" i="14"/>
  <c r="AD719" i="14"/>
  <c r="AD723" i="14"/>
  <c r="AK684" i="14"/>
  <c r="AL685" i="14"/>
  <c r="AJ687" i="14"/>
  <c r="AK688" i="14"/>
  <c r="AL689" i="14"/>
  <c r="AJ691" i="14"/>
  <c r="AK692" i="14"/>
  <c r="AL693" i="14"/>
  <c r="AJ695" i="14"/>
  <c r="AK696" i="14"/>
  <c r="AL697" i="14"/>
  <c r="AJ699" i="14"/>
  <c r="AK700" i="14"/>
  <c r="AL701" i="14"/>
  <c r="AJ703" i="14"/>
  <c r="AK704" i="14"/>
  <c r="AL705" i="14"/>
  <c r="AJ707" i="14"/>
  <c r="AK708" i="14"/>
  <c r="AL709" i="14"/>
  <c r="AJ711" i="14"/>
  <c r="AK712" i="14"/>
  <c r="AL713" i="14"/>
  <c r="AJ715" i="14"/>
  <c r="AK716" i="14"/>
  <c r="AL717" i="14"/>
  <c r="AJ719" i="14"/>
  <c r="AK720" i="14"/>
  <c r="AL721" i="14"/>
  <c r="AJ723" i="14"/>
  <c r="AF308" i="14"/>
  <c r="AF312" i="14"/>
  <c r="AF316" i="14"/>
  <c r="AF320" i="14"/>
  <c r="AF324" i="14"/>
  <c r="AF328" i="14"/>
  <c r="AF332" i="14"/>
  <c r="AF336" i="14"/>
  <c r="AF340" i="14"/>
  <c r="AF344" i="14"/>
  <c r="AF348" i="14"/>
  <c r="AF352" i="14"/>
  <c r="AF356" i="14"/>
  <c r="AF360" i="14"/>
  <c r="AF364" i="14"/>
  <c r="AF368" i="14"/>
  <c r="AF372" i="14"/>
  <c r="AF376" i="14"/>
  <c r="AF380" i="14"/>
  <c r="AF384" i="14"/>
  <c r="AF388" i="14"/>
  <c r="AF392" i="14"/>
  <c r="AF396" i="14"/>
  <c r="AF400" i="14"/>
  <c r="AF404" i="14"/>
  <c r="AF408" i="14"/>
  <c r="AF412" i="14"/>
  <c r="AF416" i="14"/>
  <c r="AF420" i="14"/>
  <c r="AF424" i="14"/>
  <c r="AF428" i="14"/>
  <c r="AF432" i="14"/>
  <c r="AF436" i="14"/>
  <c r="AF440" i="14"/>
  <c r="AF444" i="14"/>
  <c r="AF448" i="14"/>
  <c r="AF452" i="14"/>
  <c r="AF456" i="14"/>
  <c r="AF460" i="14"/>
  <c r="AF464" i="14"/>
  <c r="AF468" i="14"/>
  <c r="AF472" i="14"/>
  <c r="AF476" i="14"/>
  <c r="AF480" i="14"/>
  <c r="AF484" i="14"/>
  <c r="AF488" i="14"/>
  <c r="AF492" i="14"/>
  <c r="AF496" i="14"/>
  <c r="AF500" i="14"/>
  <c r="AF504" i="14"/>
  <c r="AF508" i="14"/>
  <c r="AF512" i="14"/>
  <c r="AF516" i="14"/>
  <c r="AF520" i="14"/>
  <c r="AF524" i="14"/>
  <c r="AF528" i="14"/>
  <c r="AF532" i="14"/>
  <c r="AF536" i="14"/>
  <c r="AF540" i="14"/>
  <c r="AF544" i="14"/>
  <c r="AF548" i="14"/>
  <c r="AF552" i="14"/>
  <c r="AF556" i="14"/>
  <c r="AF560" i="14"/>
  <c r="AF564" i="14"/>
  <c r="AF568" i="14"/>
  <c r="AF572" i="14"/>
  <c r="AF576" i="14"/>
  <c r="AF580" i="14"/>
  <c r="AF584" i="14"/>
  <c r="AF588" i="14"/>
  <c r="AF592" i="14"/>
  <c r="AF596" i="14"/>
  <c r="AF600" i="14"/>
  <c r="AF604" i="14"/>
  <c r="AF608" i="14"/>
  <c r="AF612" i="14"/>
  <c r="AF616" i="14"/>
  <c r="AF620" i="14"/>
  <c r="AF624" i="14"/>
  <c r="AF628" i="14"/>
  <c r="AF632" i="14"/>
  <c r="AF636" i="14"/>
  <c r="AF640" i="14"/>
  <c r="AF644" i="14"/>
  <c r="AF648" i="14"/>
  <c r="AF652" i="14"/>
  <c r="AF656" i="14"/>
  <c r="AF660" i="14"/>
  <c r="AF664" i="14"/>
  <c r="AF668" i="14"/>
  <c r="AF672" i="14"/>
  <c r="AF676" i="14"/>
  <c r="AF680" i="14"/>
  <c r="AF684" i="14"/>
  <c r="AF688" i="14"/>
  <c r="AF692" i="14"/>
  <c r="AF696" i="14"/>
  <c r="AF700" i="14"/>
  <c r="AF704" i="14"/>
  <c r="AF708" i="14"/>
  <c r="AF712" i="14"/>
  <c r="AF716" i="14"/>
  <c r="AF720" i="14"/>
  <c r="AG307" i="14"/>
  <c r="AG311" i="14"/>
  <c r="AG315" i="14"/>
  <c r="AG319" i="14"/>
  <c r="AG323" i="14"/>
  <c r="AG327" i="14"/>
  <c r="AG331" i="14"/>
  <c r="AG335" i="14"/>
  <c r="AG339" i="14"/>
  <c r="AG343" i="14"/>
  <c r="AG347" i="14"/>
  <c r="AG351" i="14"/>
  <c r="AG355" i="14"/>
  <c r="AG359" i="14"/>
  <c r="AG363" i="14"/>
  <c r="AG367" i="14"/>
  <c r="AG371" i="14"/>
  <c r="AG375" i="14"/>
  <c r="AG379" i="14"/>
  <c r="AG383" i="14"/>
  <c r="AG387" i="14"/>
  <c r="AG391" i="14"/>
  <c r="AG395" i="14"/>
  <c r="AG399" i="14"/>
  <c r="AG403" i="14"/>
  <c r="AG407" i="14"/>
  <c r="AG411" i="14"/>
  <c r="AG415" i="14"/>
  <c r="AG419" i="14"/>
  <c r="AG423" i="14"/>
  <c r="AG427" i="14"/>
  <c r="AG431" i="14"/>
  <c r="AG435" i="14"/>
  <c r="AG439" i="14"/>
  <c r="AG443" i="14"/>
  <c r="AG447" i="14"/>
  <c r="AG451" i="14"/>
  <c r="AG455" i="14"/>
  <c r="AG459" i="14"/>
  <c r="AG463" i="14"/>
  <c r="AG467" i="14"/>
  <c r="AG471" i="14"/>
  <c r="AG475" i="14"/>
  <c r="AG479" i="14"/>
  <c r="AG483" i="14"/>
  <c r="AG487" i="14"/>
  <c r="AG491" i="14"/>
  <c r="AG495" i="14"/>
  <c r="AG499" i="14"/>
  <c r="AG503" i="14"/>
  <c r="AG507" i="14"/>
  <c r="AG511" i="14"/>
  <c r="AG515" i="14"/>
  <c r="AG519" i="14"/>
  <c r="AG523" i="14"/>
  <c r="AG527" i="14"/>
  <c r="AG531" i="14"/>
  <c r="AG535" i="14"/>
  <c r="AG539" i="14"/>
  <c r="AG543" i="14"/>
  <c r="AG547" i="14"/>
  <c r="AG551" i="14"/>
  <c r="AG555" i="14"/>
  <c r="AG559" i="14"/>
  <c r="AG563" i="14"/>
  <c r="AG567" i="14"/>
  <c r="AG571" i="14"/>
  <c r="AG575" i="14"/>
  <c r="AG579" i="14"/>
  <c r="AG583" i="14"/>
  <c r="AG587" i="14"/>
  <c r="AG591" i="14"/>
  <c r="AG595" i="14"/>
  <c r="AG599" i="14"/>
  <c r="AG603" i="14"/>
  <c r="AG607" i="14"/>
  <c r="AG611" i="14"/>
  <c r="AG615" i="14"/>
  <c r="AG619" i="14"/>
  <c r="AG623" i="14"/>
  <c r="AG627" i="14"/>
  <c r="AG631" i="14"/>
  <c r="AG635" i="14"/>
  <c r="AG639" i="14"/>
  <c r="AG643" i="14"/>
  <c r="AG647" i="14"/>
  <c r="AG651" i="14"/>
  <c r="AG655" i="14"/>
  <c r="AG659" i="14"/>
  <c r="AG663" i="14"/>
  <c r="AG667" i="14"/>
  <c r="AG671" i="14"/>
  <c r="AG675" i="14"/>
  <c r="AG679" i="14"/>
  <c r="AG683" i="14"/>
  <c r="AG687" i="14"/>
  <c r="AG691" i="14"/>
  <c r="AG695" i="14"/>
  <c r="AG699" i="14"/>
  <c r="AG703" i="14"/>
  <c r="AG707" i="14"/>
  <c r="AG711" i="14"/>
  <c r="AG715" i="14"/>
  <c r="AG719" i="14"/>
  <c r="AG723" i="14"/>
  <c r="AH723" i="14"/>
  <c r="AH719" i="14"/>
  <c r="AH715" i="14"/>
  <c r="AH711" i="14"/>
  <c r="AH707" i="14"/>
  <c r="AH703" i="14"/>
  <c r="AH699" i="14"/>
  <c r="AH695" i="14"/>
  <c r="AH691" i="14"/>
  <c r="AH687" i="14"/>
  <c r="AH683" i="14"/>
  <c r="AH679" i="14"/>
  <c r="AH675" i="14"/>
  <c r="AH671" i="14"/>
  <c r="AH667" i="14"/>
  <c r="AH663" i="14"/>
  <c r="AH659" i="14"/>
  <c r="AH655" i="14"/>
  <c r="AH651" i="14"/>
  <c r="AH647" i="14"/>
  <c r="AH643" i="14"/>
  <c r="AH639" i="14"/>
  <c r="AH635" i="14"/>
  <c r="AH631" i="14"/>
  <c r="AH627" i="14"/>
  <c r="AH623" i="14"/>
  <c r="AH619" i="14"/>
  <c r="AH615" i="14"/>
  <c r="AH611" i="14"/>
  <c r="AH607" i="14"/>
  <c r="AH603" i="14"/>
  <c r="AH599" i="14"/>
  <c r="AH595" i="14"/>
  <c r="AH591" i="14"/>
  <c r="AH587" i="14"/>
  <c r="AH583" i="14"/>
  <c r="AH579" i="14"/>
  <c r="AH575" i="14"/>
  <c r="AH571" i="14"/>
  <c r="AH567" i="14"/>
  <c r="AH563" i="14"/>
  <c r="AH559" i="14"/>
  <c r="AH555" i="14"/>
  <c r="AH551" i="14"/>
  <c r="AH547" i="14"/>
  <c r="AH543" i="14"/>
  <c r="AH539" i="14"/>
  <c r="AH535" i="14"/>
  <c r="AH531" i="14"/>
  <c r="AH527" i="14"/>
  <c r="AH523" i="14"/>
  <c r="AH519" i="14"/>
  <c r="AH515" i="14"/>
  <c r="AH511" i="14"/>
  <c r="AH507" i="14"/>
  <c r="AH503" i="14"/>
  <c r="AH499" i="14"/>
  <c r="AH495" i="14"/>
  <c r="AH491" i="14"/>
  <c r="AH487" i="14"/>
  <c r="AH483" i="14"/>
  <c r="AH479" i="14"/>
  <c r="AH475" i="14"/>
  <c r="AH471" i="14"/>
  <c r="AH467" i="14"/>
  <c r="AH463" i="14"/>
  <c r="AH459" i="14"/>
  <c r="AH455" i="14"/>
  <c r="AH451" i="14"/>
  <c r="AH447" i="14"/>
  <c r="AH443" i="14"/>
  <c r="AH439" i="14"/>
  <c r="AH435" i="14"/>
  <c r="AH431" i="14"/>
  <c r="AH427" i="14"/>
  <c r="AH423" i="14"/>
  <c r="AH419" i="14"/>
  <c r="AH415" i="14"/>
  <c r="AH411" i="14"/>
  <c r="AH407" i="14"/>
  <c r="AH403" i="14"/>
  <c r="AH399" i="14"/>
  <c r="AH395" i="14"/>
  <c r="AH391" i="14"/>
  <c r="AH387" i="14"/>
  <c r="AH383" i="14"/>
  <c r="AH379" i="14"/>
  <c r="AH375" i="14"/>
  <c r="AH371" i="14"/>
  <c r="AH367" i="14"/>
  <c r="AH363" i="14"/>
  <c r="AH359" i="14"/>
  <c r="AH355" i="14"/>
  <c r="AH351" i="14"/>
  <c r="AH347" i="14"/>
  <c r="AH343" i="14"/>
  <c r="AH339" i="14"/>
  <c r="AH335" i="14"/>
  <c r="AH331" i="14"/>
  <c r="AH327" i="14"/>
  <c r="AH323" i="14"/>
  <c r="AH319" i="14"/>
  <c r="AH315" i="14"/>
  <c r="AH311" i="14"/>
  <c r="AH307" i="14"/>
  <c r="AD306" i="14"/>
  <c r="AD310" i="14"/>
  <c r="AD314" i="14"/>
  <c r="AD318" i="14"/>
  <c r="AD322" i="14"/>
  <c r="AD326" i="14"/>
  <c r="AD330" i="14"/>
  <c r="AD334" i="14"/>
  <c r="AD338" i="14"/>
  <c r="AD342" i="14"/>
  <c r="AD346" i="14"/>
  <c r="AD350" i="14"/>
  <c r="AD354" i="14"/>
  <c r="AD358" i="14"/>
  <c r="AD362" i="14"/>
  <c r="AD366" i="14"/>
  <c r="AD370" i="14"/>
  <c r="AD374" i="14"/>
  <c r="AD378" i="14"/>
  <c r="AD382" i="14"/>
  <c r="AD386" i="14"/>
  <c r="AD390" i="14"/>
  <c r="AD394" i="14"/>
  <c r="AD398" i="14"/>
  <c r="AD402" i="14"/>
  <c r="AD406" i="14"/>
  <c r="AD410" i="14"/>
  <c r="AD414" i="14"/>
  <c r="AD418" i="14"/>
  <c r="AD422" i="14"/>
  <c r="AD426" i="14"/>
  <c r="AD430" i="14"/>
  <c r="AD434" i="14"/>
  <c r="AD438" i="14"/>
  <c r="AD442" i="14"/>
  <c r="AD446" i="14"/>
  <c r="AD450" i="14"/>
  <c r="AD454" i="14"/>
  <c r="AD458" i="14"/>
  <c r="AD462" i="14"/>
  <c r="AD466" i="14"/>
  <c r="AD470" i="14"/>
  <c r="AD474" i="14"/>
  <c r="AD478" i="14"/>
  <c r="AD482" i="14"/>
  <c r="AD486" i="14"/>
  <c r="AD490" i="14"/>
  <c r="AD494" i="14"/>
  <c r="AD498" i="14"/>
  <c r="AD502" i="14"/>
  <c r="AD506" i="14"/>
  <c r="AD510" i="14"/>
  <c r="AD514" i="14"/>
  <c r="AD518" i="14"/>
  <c r="AD522" i="14"/>
  <c r="AD526" i="14"/>
  <c r="AD530" i="14"/>
  <c r="AD534" i="14"/>
  <c r="AD538" i="14"/>
  <c r="AD542" i="14"/>
  <c r="AD546" i="14"/>
  <c r="AD550" i="14"/>
  <c r="AD554" i="14"/>
  <c r="AD558" i="14"/>
  <c r="AD562" i="14"/>
  <c r="AD566" i="14"/>
  <c r="AD570" i="14"/>
  <c r="AD574" i="14"/>
  <c r="AD578" i="14"/>
  <c r="AD582" i="14"/>
  <c r="AD586" i="14"/>
  <c r="AD590" i="14"/>
  <c r="AD594" i="14"/>
  <c r="AD598" i="14"/>
  <c r="AD602" i="14"/>
  <c r="AD606" i="14"/>
  <c r="AD610" i="14"/>
  <c r="AD614" i="14"/>
  <c r="AD618" i="14"/>
  <c r="AD622" i="14"/>
  <c r="AD626" i="14"/>
  <c r="AD630" i="14"/>
  <c r="AD634" i="14"/>
  <c r="AD638" i="14"/>
  <c r="AD642" i="14"/>
  <c r="AD646" i="14"/>
  <c r="AD650" i="14"/>
  <c r="AD654" i="14"/>
  <c r="AD658" i="14"/>
  <c r="AD662" i="14"/>
  <c r="AD666" i="14"/>
  <c r="AD670" i="14"/>
  <c r="AD674" i="14"/>
  <c r="AD678" i="14"/>
  <c r="AD682" i="14"/>
  <c r="AD686" i="14"/>
  <c r="AD690" i="14"/>
  <c r="AD694" i="14"/>
  <c r="AD698" i="14"/>
  <c r="AD702" i="14"/>
  <c r="AD706" i="14"/>
  <c r="AD710" i="14"/>
  <c r="AD714" i="14"/>
  <c r="AD718" i="14"/>
  <c r="AD722" i="14"/>
  <c r="AI719" i="14"/>
  <c r="AI715" i="14"/>
  <c r="AI711" i="14"/>
  <c r="AI707" i="14"/>
  <c r="AI703" i="14"/>
  <c r="AI699" i="14"/>
  <c r="AI695" i="14"/>
  <c r="AI691" i="14"/>
  <c r="AI687" i="14"/>
  <c r="AI683" i="14"/>
  <c r="AI679" i="14"/>
  <c r="AI675" i="14"/>
  <c r="AI671" i="14"/>
  <c r="AI667" i="14"/>
  <c r="AI663" i="14"/>
  <c r="AI659" i="14"/>
  <c r="AI655" i="14"/>
  <c r="AI651" i="14"/>
  <c r="AI647" i="14"/>
  <c r="AI643" i="14"/>
  <c r="AI639" i="14"/>
  <c r="AI635" i="14"/>
  <c r="AI631" i="14"/>
  <c r="AI627" i="14"/>
  <c r="AI623" i="14"/>
  <c r="AI619" i="14"/>
  <c r="AI615" i="14"/>
  <c r="AI611" i="14"/>
  <c r="AI607" i="14"/>
  <c r="AI603" i="14"/>
  <c r="AI599" i="14"/>
  <c r="AI595" i="14"/>
  <c r="AI591" i="14"/>
  <c r="AI587" i="14"/>
  <c r="AI583" i="14"/>
  <c r="AI579" i="14"/>
  <c r="AI575" i="14"/>
  <c r="AI571" i="14"/>
  <c r="AI567" i="14"/>
  <c r="AI563" i="14"/>
  <c r="AI559" i="14"/>
  <c r="AI555" i="14"/>
  <c r="AI551" i="14"/>
  <c r="AI547" i="14"/>
  <c r="AI543" i="14"/>
  <c r="AI539" i="14"/>
  <c r="AI535" i="14"/>
  <c r="AI531" i="14"/>
  <c r="AI527" i="14"/>
  <c r="AI523" i="14"/>
  <c r="AI519" i="14"/>
  <c r="AI515" i="14"/>
  <c r="AI511" i="14"/>
  <c r="AI507" i="14"/>
  <c r="AI503" i="14"/>
  <c r="AI499" i="14"/>
  <c r="AI495" i="14"/>
  <c r="AI491" i="14"/>
  <c r="AI487" i="14"/>
  <c r="AI483" i="14"/>
  <c r="AI479" i="14"/>
  <c r="AI475" i="14"/>
  <c r="AI471" i="14"/>
  <c r="AI467" i="14"/>
  <c r="AI463" i="14"/>
  <c r="AI459" i="14"/>
  <c r="AI455" i="14"/>
  <c r="AI451" i="14"/>
  <c r="AI447" i="14"/>
  <c r="AI443" i="14"/>
  <c r="AI439" i="14"/>
  <c r="AI435" i="14"/>
  <c r="AI431" i="14"/>
  <c r="AI427" i="14"/>
  <c r="AI423" i="14"/>
  <c r="AI419" i="14"/>
  <c r="AI415" i="14"/>
  <c r="AI411" i="14"/>
  <c r="AI407" i="14"/>
  <c r="AI403" i="14"/>
  <c r="AI399" i="14"/>
  <c r="AI395" i="14"/>
  <c r="AI391" i="14"/>
  <c r="AI387" i="14"/>
  <c r="AI383" i="14"/>
  <c r="AI379" i="14"/>
  <c r="AI375" i="14"/>
  <c r="AI371" i="14"/>
  <c r="AI367" i="14"/>
  <c r="AI363" i="14"/>
  <c r="AI359" i="14"/>
  <c r="AI355" i="14"/>
  <c r="AI351" i="14"/>
  <c r="AI347" i="14"/>
  <c r="AI343" i="14"/>
  <c r="AI339" i="14"/>
  <c r="AI335" i="14"/>
  <c r="AI331" i="14"/>
  <c r="AI327" i="14"/>
  <c r="AI323" i="14"/>
  <c r="AI319" i="14"/>
  <c r="AI315" i="14"/>
  <c r="AI311" i="14"/>
  <c r="AI307" i="14"/>
  <c r="AC306" i="14"/>
  <c r="AC310" i="14"/>
  <c r="AC314" i="14"/>
  <c r="AC318" i="14"/>
  <c r="AC322" i="14"/>
  <c r="AC326" i="14"/>
  <c r="AC330" i="14"/>
  <c r="AC334" i="14"/>
  <c r="AC338" i="14"/>
  <c r="AC342" i="14"/>
  <c r="AC346" i="14"/>
  <c r="AC350" i="14"/>
  <c r="AC354" i="14"/>
  <c r="AC358" i="14"/>
  <c r="AC362" i="14"/>
  <c r="AC366" i="14"/>
  <c r="AC370" i="14"/>
  <c r="AC374" i="14"/>
  <c r="AC378" i="14"/>
  <c r="AC382" i="14"/>
  <c r="AC386" i="14"/>
  <c r="AC390" i="14"/>
  <c r="AC394" i="14"/>
  <c r="AC398" i="14"/>
  <c r="AC402" i="14"/>
  <c r="AC406" i="14"/>
  <c r="AC410" i="14"/>
  <c r="AC414" i="14"/>
  <c r="AC418" i="14"/>
  <c r="AC422" i="14"/>
  <c r="AC426" i="14"/>
  <c r="AC430" i="14"/>
  <c r="AC434" i="14"/>
  <c r="AC438" i="14"/>
  <c r="AC442" i="14"/>
  <c r="AC446" i="14"/>
  <c r="AC450" i="14"/>
  <c r="AC454" i="14"/>
  <c r="AC458" i="14"/>
  <c r="AC462" i="14"/>
  <c r="AC466" i="14"/>
  <c r="AC470" i="14"/>
  <c r="AC474" i="14"/>
  <c r="AC478" i="14"/>
  <c r="AC482" i="14"/>
  <c r="AC486" i="14"/>
  <c r="AC490" i="14"/>
  <c r="AC494" i="14"/>
  <c r="AC498" i="14"/>
  <c r="AC502" i="14"/>
  <c r="AC506" i="14"/>
  <c r="AC510" i="14"/>
  <c r="AC514" i="14"/>
  <c r="AC518" i="14"/>
  <c r="AC522" i="14"/>
  <c r="AC526" i="14"/>
  <c r="AC530" i="14"/>
  <c r="AC534" i="14"/>
  <c r="AC538" i="14"/>
  <c r="AC542" i="14"/>
  <c r="AC546" i="14"/>
  <c r="AC550" i="14"/>
  <c r="AC554" i="14"/>
  <c r="AC558" i="14"/>
  <c r="AC562" i="14"/>
  <c r="AC566" i="14"/>
  <c r="AC570" i="14"/>
  <c r="AC574" i="14"/>
  <c r="AC578" i="14"/>
  <c r="AC582" i="14"/>
  <c r="AC586" i="14"/>
  <c r="AC590" i="14"/>
  <c r="AC594" i="14"/>
  <c r="AC598" i="14"/>
  <c r="AC602" i="14"/>
  <c r="AC606" i="14"/>
  <c r="AC610" i="14"/>
  <c r="AC614" i="14"/>
  <c r="AC618" i="14"/>
  <c r="AC622" i="14"/>
  <c r="AC626" i="14"/>
  <c r="AC630" i="14"/>
  <c r="AC634" i="14"/>
  <c r="AC638" i="14"/>
  <c r="AC642" i="14"/>
  <c r="AC646" i="14"/>
  <c r="AC650" i="14"/>
  <c r="AC654" i="14"/>
  <c r="AC658" i="14"/>
  <c r="AC662" i="14"/>
  <c r="AC666" i="14"/>
  <c r="AC670" i="14"/>
  <c r="AC674" i="14"/>
  <c r="AC678" i="14"/>
  <c r="AC682" i="14"/>
  <c r="AC686" i="14"/>
  <c r="AC690" i="14"/>
  <c r="AC694" i="14"/>
  <c r="AC698" i="14"/>
  <c r="AC702" i="14"/>
  <c r="AC706" i="14"/>
  <c r="AC710" i="14"/>
  <c r="AC714" i="14"/>
  <c r="AC718" i="14"/>
  <c r="AC722" i="14"/>
  <c r="W721" i="14"/>
  <c r="W717" i="14"/>
  <c r="W713" i="14"/>
  <c r="W709" i="14"/>
  <c r="W705" i="14"/>
  <c r="W701" i="14"/>
  <c r="W697" i="14"/>
  <c r="W693" i="14"/>
  <c r="W689" i="14"/>
  <c r="W685" i="14"/>
  <c r="W681" i="14"/>
  <c r="W677" i="14"/>
  <c r="W673" i="14"/>
  <c r="W669" i="14"/>
  <c r="W665" i="14"/>
  <c r="W661" i="14"/>
  <c r="W657" i="14"/>
  <c r="W653" i="14"/>
  <c r="W649" i="14"/>
  <c r="W645" i="14"/>
  <c r="W641" i="14"/>
  <c r="W637" i="14"/>
  <c r="W633" i="14"/>
  <c r="W629" i="14"/>
  <c r="W625" i="14"/>
  <c r="W621" i="14"/>
  <c r="W617" i="14"/>
  <c r="W613" i="14"/>
  <c r="W609" i="14"/>
  <c r="W605" i="14"/>
  <c r="W601" i="14"/>
  <c r="W597" i="14"/>
  <c r="W593" i="14"/>
  <c r="W589" i="14"/>
  <c r="W585" i="14"/>
  <c r="W581" i="14"/>
  <c r="W577" i="14"/>
  <c r="W573" i="14"/>
  <c r="W569" i="14"/>
  <c r="W565" i="14"/>
  <c r="W561" i="14"/>
  <c r="W557" i="14"/>
  <c r="W553" i="14"/>
  <c r="W549" i="14"/>
  <c r="W545" i="14"/>
  <c r="W541" i="14"/>
  <c r="W537" i="14"/>
  <c r="W533" i="14"/>
  <c r="W529" i="14"/>
  <c r="W525" i="14"/>
  <c r="W521" i="14"/>
  <c r="W517" i="14"/>
  <c r="W513" i="14"/>
  <c r="W509" i="14"/>
  <c r="W505" i="14"/>
  <c r="W501" i="14"/>
  <c r="W497" i="14"/>
  <c r="W493" i="14"/>
  <c r="W489" i="14"/>
  <c r="W485" i="14"/>
  <c r="W481" i="14"/>
  <c r="W477" i="14"/>
  <c r="W473" i="14"/>
  <c r="W469" i="14"/>
  <c r="W465" i="14"/>
  <c r="W461" i="14"/>
  <c r="W457" i="14"/>
  <c r="W453" i="14"/>
  <c r="W449" i="14"/>
  <c r="W445" i="14"/>
  <c r="W441" i="14"/>
  <c r="W437" i="14"/>
  <c r="W433" i="14"/>
  <c r="W429" i="14"/>
  <c r="W425" i="14"/>
  <c r="W421" i="14"/>
  <c r="W417" i="14"/>
  <c r="W413" i="14"/>
  <c r="W409" i="14"/>
  <c r="W405" i="14"/>
  <c r="W401" i="14"/>
  <c r="W397" i="14"/>
  <c r="W393" i="14"/>
  <c r="W389" i="14"/>
  <c r="W385" i="14"/>
  <c r="W381" i="14"/>
  <c r="W377" i="14"/>
  <c r="W373" i="14"/>
  <c r="W369" i="14"/>
  <c r="W365" i="14"/>
  <c r="W361" i="14"/>
  <c r="W357" i="14"/>
  <c r="W353" i="14"/>
  <c r="W349" i="14"/>
  <c r="W345" i="14"/>
  <c r="W341" i="14"/>
  <c r="W337" i="14"/>
  <c r="W333" i="14"/>
  <c r="W329" i="14"/>
  <c r="W325" i="14"/>
  <c r="W321" i="14"/>
  <c r="W317" i="14"/>
  <c r="W313" i="14"/>
  <c r="W309" i="14"/>
  <c r="W305" i="14"/>
  <c r="V308" i="14"/>
  <c r="V312" i="14"/>
  <c r="V316" i="14"/>
  <c r="V320" i="14"/>
  <c r="V324" i="14"/>
  <c r="V328" i="14"/>
  <c r="V332" i="14"/>
  <c r="V336" i="14"/>
  <c r="V340" i="14"/>
  <c r="V344" i="14"/>
  <c r="V348" i="14"/>
  <c r="V352" i="14"/>
  <c r="V356" i="14"/>
  <c r="V360" i="14"/>
  <c r="V364" i="14"/>
  <c r="V368" i="14"/>
  <c r="V372" i="14"/>
  <c r="V376" i="14"/>
  <c r="V380" i="14"/>
  <c r="V384" i="14"/>
  <c r="V388" i="14"/>
  <c r="V392" i="14"/>
  <c r="V396" i="14"/>
  <c r="V400" i="14"/>
  <c r="V404" i="14"/>
  <c r="V408" i="14"/>
  <c r="V412" i="14"/>
  <c r="V416" i="14"/>
  <c r="V420" i="14"/>
  <c r="V424" i="14"/>
  <c r="V428" i="14"/>
  <c r="V432" i="14"/>
  <c r="V436" i="14"/>
  <c r="V440" i="14"/>
  <c r="V444" i="14"/>
  <c r="V448" i="14"/>
  <c r="V452" i="14"/>
  <c r="V456" i="14"/>
  <c r="V460" i="14"/>
  <c r="V464" i="14"/>
  <c r="V468" i="14"/>
  <c r="V472" i="14"/>
  <c r="V476" i="14"/>
  <c r="V480" i="14"/>
  <c r="V484" i="14"/>
  <c r="V488" i="14"/>
  <c r="V492" i="14"/>
  <c r="V496" i="14"/>
  <c r="V500" i="14"/>
  <c r="V504" i="14"/>
  <c r="V508" i="14"/>
  <c r="V512" i="14"/>
  <c r="V516" i="14"/>
  <c r="V520" i="14"/>
  <c r="V524" i="14"/>
  <c r="V528" i="14"/>
  <c r="V532" i="14"/>
  <c r="V536" i="14"/>
  <c r="V540" i="14"/>
  <c r="V544" i="14"/>
  <c r="V548" i="14"/>
  <c r="V552" i="14"/>
  <c r="V556" i="14"/>
  <c r="V560" i="14"/>
  <c r="V564" i="14"/>
  <c r="V568" i="14"/>
  <c r="V572" i="14"/>
  <c r="V576" i="14"/>
  <c r="V580" i="14"/>
  <c r="V584" i="14"/>
  <c r="V588" i="14"/>
  <c r="V592" i="14"/>
  <c r="V596" i="14"/>
  <c r="V600" i="14"/>
  <c r="V604" i="14"/>
  <c r="V608" i="14"/>
  <c r="V612" i="14"/>
  <c r="V616" i="14"/>
  <c r="V620" i="14"/>
  <c r="V624" i="14"/>
  <c r="V628" i="14"/>
  <c r="V632" i="14"/>
  <c r="V636" i="14"/>
  <c r="V640" i="14"/>
  <c r="V644" i="14"/>
  <c r="V648" i="14"/>
  <c r="V652" i="14"/>
  <c r="V656" i="14"/>
  <c r="V660" i="14"/>
  <c r="V664" i="14"/>
  <c r="V668" i="14"/>
  <c r="V672" i="14"/>
  <c r="V676" i="14"/>
  <c r="V680" i="14"/>
  <c r="V684" i="14"/>
  <c r="V688" i="14"/>
  <c r="V692" i="14"/>
  <c r="V696" i="14"/>
  <c r="V700" i="14"/>
  <c r="V704" i="14"/>
  <c r="V708" i="14"/>
  <c r="V712" i="14"/>
  <c r="V716" i="14"/>
  <c r="V720" i="14"/>
  <c r="AI720" i="14"/>
  <c r="AI716" i="14"/>
  <c r="AI712" i="14"/>
  <c r="AI708" i="14"/>
  <c r="AI704" i="14"/>
  <c r="AI700" i="14"/>
  <c r="AI696" i="14"/>
  <c r="AI692" i="14"/>
  <c r="AI688" i="14"/>
  <c r="AI684" i="14"/>
  <c r="AI680" i="14"/>
  <c r="AI676" i="14"/>
  <c r="AI672" i="14"/>
  <c r="AI668" i="14"/>
  <c r="AI664" i="14"/>
  <c r="AI660" i="14"/>
  <c r="AI656" i="14"/>
  <c r="AI652" i="14"/>
  <c r="AI648" i="14"/>
  <c r="AI644" i="14"/>
  <c r="AI640" i="14"/>
  <c r="AI636" i="14"/>
  <c r="AI632" i="14"/>
  <c r="AI628" i="14"/>
  <c r="AI624" i="14"/>
  <c r="AI620" i="14"/>
  <c r="AI616" i="14"/>
  <c r="AI612" i="14"/>
  <c r="AI608" i="14"/>
  <c r="AI604" i="14"/>
  <c r="AI600" i="14"/>
  <c r="AI596" i="14"/>
  <c r="AI592" i="14"/>
  <c r="AI588" i="14"/>
  <c r="AI584" i="14"/>
  <c r="AI580" i="14"/>
  <c r="AI576" i="14"/>
  <c r="AI572" i="14"/>
  <c r="AI568" i="14"/>
  <c r="AI564" i="14"/>
  <c r="AI560" i="14"/>
  <c r="AI556" i="14"/>
  <c r="AI552" i="14"/>
  <c r="AI548" i="14"/>
  <c r="AI544" i="14"/>
  <c r="AI540" i="14"/>
  <c r="AI536" i="14"/>
  <c r="AI532" i="14"/>
  <c r="AI528" i="14"/>
  <c r="AI524" i="14"/>
  <c r="AI520" i="14"/>
  <c r="AI516" i="14"/>
  <c r="AI512" i="14"/>
  <c r="AI508" i="14"/>
  <c r="AI504" i="14"/>
  <c r="AI500" i="14"/>
  <c r="AI496" i="14"/>
  <c r="AI492" i="14"/>
  <c r="AI488" i="14"/>
  <c r="AI484" i="14"/>
  <c r="AI480" i="14"/>
  <c r="AI476" i="14"/>
  <c r="AI472" i="14"/>
  <c r="AI468" i="14"/>
  <c r="AI464" i="14"/>
  <c r="AI460" i="14"/>
  <c r="AI456" i="14"/>
  <c r="AI452" i="14"/>
  <c r="AI448" i="14"/>
  <c r="AI444" i="14"/>
  <c r="AI440" i="14"/>
  <c r="AI436" i="14"/>
  <c r="AI432" i="14"/>
  <c r="AI428" i="14"/>
  <c r="AI424" i="14"/>
  <c r="AI420" i="14"/>
  <c r="AI416" i="14"/>
  <c r="AI412" i="14"/>
  <c r="AI408" i="14"/>
  <c r="AI404" i="14"/>
  <c r="AI400" i="14"/>
  <c r="AI396" i="14"/>
  <c r="AI392" i="14"/>
  <c r="AI388" i="14"/>
  <c r="AI384" i="14"/>
  <c r="AI380" i="14"/>
  <c r="AI376" i="14"/>
  <c r="AI372" i="14"/>
  <c r="AI368" i="14"/>
  <c r="AI364" i="14"/>
  <c r="AI360" i="14"/>
  <c r="AI356" i="14"/>
  <c r="AI352" i="14"/>
  <c r="AI348" i="14"/>
  <c r="AI344" i="14"/>
  <c r="AI340" i="14"/>
  <c r="AI336" i="14"/>
  <c r="AI332" i="14"/>
  <c r="AI328" i="14"/>
  <c r="AI324" i="14"/>
  <c r="AI320" i="14"/>
  <c r="AI316" i="14"/>
  <c r="AI312" i="14"/>
  <c r="AI308" i="14"/>
  <c r="AC305" i="14"/>
  <c r="AC309" i="14"/>
  <c r="AC313" i="14"/>
  <c r="AC317" i="14"/>
  <c r="AC321" i="14"/>
  <c r="AC325" i="14"/>
  <c r="AC329" i="14"/>
  <c r="AC333" i="14"/>
  <c r="AC337" i="14"/>
  <c r="AC341" i="14"/>
  <c r="AC345" i="14"/>
  <c r="AC349" i="14"/>
  <c r="AC353" i="14"/>
  <c r="AC357" i="14"/>
  <c r="AC361" i="14"/>
  <c r="AC365" i="14"/>
  <c r="AC369" i="14"/>
  <c r="AC373" i="14"/>
  <c r="AC377" i="14"/>
  <c r="AC381" i="14"/>
  <c r="AC385" i="14"/>
  <c r="AC389" i="14"/>
  <c r="AC393" i="14"/>
  <c r="AC397" i="14"/>
  <c r="AC401" i="14"/>
  <c r="AC405" i="14"/>
  <c r="AC409" i="14"/>
  <c r="AC413" i="14"/>
  <c r="AC417" i="14"/>
  <c r="AC421" i="14"/>
  <c r="AC425" i="14"/>
  <c r="AC429" i="14"/>
  <c r="AC433" i="14"/>
  <c r="AC437" i="14"/>
  <c r="AC441" i="14"/>
  <c r="AC445" i="14"/>
  <c r="AC449" i="14"/>
  <c r="AC453" i="14"/>
  <c r="AC457" i="14"/>
  <c r="AC461" i="14"/>
  <c r="AC465" i="14"/>
  <c r="AC469" i="14"/>
  <c r="AC473" i="14"/>
  <c r="AC477" i="14"/>
  <c r="AC481" i="14"/>
  <c r="AC485" i="14"/>
  <c r="AC489" i="14"/>
  <c r="AC493" i="14"/>
  <c r="AC497" i="14"/>
  <c r="AC501" i="14"/>
  <c r="AC505" i="14"/>
  <c r="AC509" i="14"/>
  <c r="AC513" i="14"/>
  <c r="AC517" i="14"/>
  <c r="AC521" i="14"/>
  <c r="AC525" i="14"/>
  <c r="AC529" i="14"/>
  <c r="AC533" i="14"/>
  <c r="AC537" i="14"/>
  <c r="AC541" i="14"/>
  <c r="AC545" i="14"/>
  <c r="AC549" i="14"/>
  <c r="AC553" i="14"/>
  <c r="AC557" i="14"/>
  <c r="AC561" i="14"/>
  <c r="AC565" i="14"/>
  <c r="AC569" i="14"/>
  <c r="AC573" i="14"/>
  <c r="AC577" i="14"/>
  <c r="AC581" i="14"/>
  <c r="AC585" i="14"/>
  <c r="AC589" i="14"/>
  <c r="AC593" i="14"/>
  <c r="AC597" i="14"/>
  <c r="AC601" i="14"/>
  <c r="AC605" i="14"/>
  <c r="AC609" i="14"/>
  <c r="AC613" i="14"/>
  <c r="AC617" i="14"/>
  <c r="AC621" i="14"/>
  <c r="AC625" i="14"/>
  <c r="AC629" i="14"/>
  <c r="AC633" i="14"/>
  <c r="AC637" i="14"/>
  <c r="AC641" i="14"/>
  <c r="AC645" i="14"/>
  <c r="AC649" i="14"/>
  <c r="AC653" i="14"/>
  <c r="AC657" i="14"/>
  <c r="AC661" i="14"/>
  <c r="AC665" i="14"/>
  <c r="AC669" i="14"/>
  <c r="AC673" i="14"/>
  <c r="AC677" i="14"/>
  <c r="AC681" i="14"/>
  <c r="AC685" i="14"/>
  <c r="AC689" i="14"/>
  <c r="AC693" i="14"/>
  <c r="AC697" i="14"/>
  <c r="AC701" i="14"/>
  <c r="AC705" i="14"/>
  <c r="AC709" i="14"/>
  <c r="AC713" i="14"/>
  <c r="AC717" i="14"/>
  <c r="AC721" i="14"/>
  <c r="W722" i="14"/>
  <c r="W718" i="14"/>
  <c r="W714" i="14"/>
  <c r="W710" i="14"/>
  <c r="W706" i="14"/>
  <c r="W702" i="14"/>
  <c r="W698" i="14"/>
  <c r="W694" i="14"/>
  <c r="W690" i="14"/>
  <c r="W686" i="14"/>
  <c r="W682" i="14"/>
  <c r="W678" i="14"/>
  <c r="W674" i="14"/>
  <c r="W670" i="14"/>
  <c r="W666" i="14"/>
  <c r="W662" i="14"/>
  <c r="W658" i="14"/>
  <c r="W654" i="14"/>
  <c r="W650" i="14"/>
  <c r="W646" i="14"/>
  <c r="W642" i="14"/>
  <c r="W638" i="14"/>
  <c r="W634" i="14"/>
  <c r="W630" i="14"/>
  <c r="W626" i="14"/>
  <c r="W622" i="14"/>
  <c r="W618" i="14"/>
  <c r="W614" i="14"/>
  <c r="W610" i="14"/>
  <c r="W606" i="14"/>
  <c r="W602" i="14"/>
  <c r="W598" i="14"/>
  <c r="W594" i="14"/>
  <c r="W590" i="14"/>
  <c r="W586" i="14"/>
  <c r="W582" i="14"/>
  <c r="W578" i="14"/>
  <c r="W574" i="14"/>
  <c r="W570" i="14"/>
  <c r="W566" i="14"/>
  <c r="W562" i="14"/>
  <c r="W558" i="14"/>
  <c r="W554" i="14"/>
  <c r="W550" i="14"/>
  <c r="W546" i="14"/>
  <c r="W542" i="14"/>
  <c r="W538" i="14"/>
  <c r="W534" i="14"/>
  <c r="W530" i="14"/>
  <c r="W526" i="14"/>
  <c r="W522" i="14"/>
  <c r="W518" i="14"/>
  <c r="W514" i="14"/>
  <c r="W510" i="14"/>
  <c r="W506" i="14"/>
  <c r="W502" i="14"/>
  <c r="W498" i="14"/>
  <c r="W494" i="14"/>
  <c r="W490" i="14"/>
  <c r="W486" i="14"/>
  <c r="W482" i="14"/>
  <c r="W478" i="14"/>
  <c r="W474" i="14"/>
  <c r="W470" i="14"/>
  <c r="W466" i="14"/>
  <c r="W462" i="14"/>
  <c r="W458" i="14"/>
  <c r="W454" i="14"/>
  <c r="W450" i="14"/>
  <c r="W446" i="14"/>
  <c r="W442" i="14"/>
  <c r="W438" i="14"/>
  <c r="W434" i="14"/>
  <c r="W430" i="14"/>
  <c r="W426" i="14"/>
  <c r="W422" i="14"/>
  <c r="W418" i="14"/>
  <c r="W414" i="14"/>
  <c r="W410" i="14"/>
  <c r="W406" i="14"/>
  <c r="W402" i="14"/>
  <c r="W398" i="14"/>
  <c r="W394" i="14"/>
  <c r="W390" i="14"/>
  <c r="W386" i="14"/>
  <c r="W382" i="14"/>
  <c r="W378" i="14"/>
  <c r="W374" i="14"/>
  <c r="W370" i="14"/>
  <c r="W366" i="14"/>
  <c r="W362" i="14"/>
  <c r="W358" i="14"/>
  <c r="W354" i="14"/>
  <c r="W350" i="14"/>
  <c r="W346" i="14"/>
  <c r="W342" i="14"/>
  <c r="W338" i="14"/>
  <c r="W334" i="14"/>
  <c r="W330" i="14"/>
  <c r="W326" i="14"/>
  <c r="W322" i="14"/>
  <c r="W318" i="14"/>
  <c r="W314" i="14"/>
  <c r="W310" i="14"/>
  <c r="W306" i="14"/>
  <c r="V307" i="14"/>
  <c r="V311" i="14"/>
  <c r="V315" i="14"/>
  <c r="V319" i="14"/>
  <c r="V323" i="14"/>
  <c r="V327" i="14"/>
  <c r="V331" i="14"/>
  <c r="V335" i="14"/>
  <c r="V339" i="14"/>
  <c r="V343" i="14"/>
  <c r="V347" i="14"/>
  <c r="V351" i="14"/>
  <c r="V355" i="14"/>
  <c r="V359" i="14"/>
  <c r="V363" i="14"/>
  <c r="V367" i="14"/>
  <c r="V371" i="14"/>
  <c r="V375" i="14"/>
  <c r="V379" i="14"/>
  <c r="V383" i="14"/>
  <c r="V387" i="14"/>
  <c r="V391" i="14"/>
  <c r="V395" i="14"/>
  <c r="V399" i="14"/>
  <c r="V403" i="14"/>
  <c r="V407" i="14"/>
  <c r="V411" i="14"/>
  <c r="V415" i="14"/>
  <c r="V419" i="14"/>
  <c r="V423" i="14"/>
  <c r="V427" i="14"/>
  <c r="V431" i="14"/>
  <c r="V435" i="14"/>
  <c r="V439" i="14"/>
  <c r="V443" i="14"/>
  <c r="V447" i="14"/>
  <c r="V451" i="14"/>
  <c r="V455" i="14"/>
  <c r="V459" i="14"/>
  <c r="V463" i="14"/>
  <c r="V467" i="14"/>
  <c r="V471" i="14"/>
  <c r="V475" i="14"/>
  <c r="V479" i="14"/>
  <c r="V483" i="14"/>
  <c r="V487" i="14"/>
  <c r="V491" i="14"/>
  <c r="V495" i="14"/>
  <c r="V499" i="14"/>
  <c r="V503" i="14"/>
  <c r="V507" i="14"/>
  <c r="V511" i="14"/>
  <c r="V515" i="14"/>
  <c r="V519" i="14"/>
  <c r="V523" i="14"/>
  <c r="V527" i="14"/>
  <c r="V531" i="14"/>
  <c r="V535" i="14"/>
  <c r="V539" i="14"/>
  <c r="V543" i="14"/>
  <c r="V547" i="14"/>
  <c r="V551" i="14"/>
  <c r="V555" i="14"/>
  <c r="V559" i="14"/>
  <c r="V563" i="14"/>
  <c r="V567" i="14"/>
  <c r="V571" i="14"/>
  <c r="V575" i="14"/>
  <c r="V579" i="14"/>
  <c r="V583" i="14"/>
  <c r="V587" i="14"/>
  <c r="V591" i="14"/>
  <c r="V595" i="14"/>
  <c r="V599" i="14"/>
  <c r="V603" i="14"/>
  <c r="V607" i="14"/>
  <c r="V611" i="14"/>
  <c r="V615" i="14"/>
  <c r="V619" i="14"/>
  <c r="V623" i="14"/>
  <c r="V627" i="14"/>
  <c r="V631" i="14"/>
  <c r="V635" i="14"/>
  <c r="V639" i="14"/>
  <c r="V643" i="14"/>
  <c r="V647" i="14"/>
  <c r="V651" i="14"/>
  <c r="V655" i="14"/>
  <c r="V659" i="14"/>
  <c r="V663" i="14"/>
  <c r="V667" i="14"/>
  <c r="V671" i="14"/>
  <c r="V675" i="14"/>
  <c r="V679" i="14"/>
  <c r="V683" i="14"/>
  <c r="V687" i="14"/>
  <c r="V691" i="14"/>
  <c r="V695" i="14"/>
  <c r="V699" i="14"/>
  <c r="V703" i="14"/>
  <c r="V707" i="14"/>
  <c r="V711" i="14"/>
  <c r="V715" i="14"/>
  <c r="V719" i="14"/>
  <c r="V723" i="14"/>
  <c r="AI721" i="14"/>
  <c r="AI717" i="14"/>
  <c r="AI713" i="14"/>
  <c r="AI709" i="14"/>
  <c r="AI705" i="14"/>
  <c r="AI701" i="14"/>
  <c r="AI697" i="14"/>
  <c r="AI693" i="14"/>
  <c r="AI689" i="14"/>
  <c r="AI685" i="14"/>
  <c r="AI681" i="14"/>
  <c r="AI677" i="14"/>
  <c r="AI673" i="14"/>
  <c r="AI669" i="14"/>
  <c r="AI665" i="14"/>
  <c r="AI661" i="14"/>
  <c r="AI657" i="14"/>
  <c r="AI653" i="14"/>
  <c r="AI649" i="14"/>
  <c r="AI645" i="14"/>
  <c r="AI641" i="14"/>
  <c r="AI637" i="14"/>
  <c r="AI633" i="14"/>
  <c r="AI629" i="14"/>
  <c r="AI625" i="14"/>
  <c r="AI621" i="14"/>
  <c r="AI617" i="14"/>
  <c r="AI613" i="14"/>
  <c r="AI609" i="14"/>
  <c r="AI605" i="14"/>
  <c r="AI601" i="14"/>
  <c r="AI597" i="14"/>
  <c r="AI593" i="14"/>
  <c r="AI589" i="14"/>
  <c r="AI585" i="14"/>
  <c r="AI581" i="14"/>
  <c r="AI577" i="14"/>
  <c r="AI573" i="14"/>
  <c r="AI569" i="14"/>
  <c r="AI565" i="14"/>
  <c r="AI561" i="14"/>
  <c r="AI557" i="14"/>
  <c r="AI553" i="14"/>
  <c r="AI549" i="14"/>
  <c r="AI545" i="14"/>
  <c r="AI541" i="14"/>
  <c r="AI537" i="14"/>
  <c r="AI533" i="14"/>
  <c r="AI529" i="14"/>
  <c r="AI525" i="14"/>
  <c r="AI521" i="14"/>
  <c r="AI517" i="14"/>
  <c r="AI513" i="14"/>
  <c r="AI509" i="14"/>
  <c r="AI505" i="14"/>
  <c r="AI501" i="14"/>
  <c r="AI497" i="14"/>
  <c r="AI493" i="14"/>
  <c r="AI489" i="14"/>
  <c r="AI485" i="14"/>
  <c r="AI481" i="14"/>
  <c r="AI477" i="14"/>
  <c r="AI473" i="14"/>
  <c r="AI469" i="14"/>
  <c r="AI465" i="14"/>
  <c r="AI461" i="14"/>
  <c r="AI457" i="14"/>
  <c r="AI453" i="14"/>
  <c r="AI449" i="14"/>
  <c r="AI445" i="14"/>
  <c r="AI441" i="14"/>
  <c r="AI437" i="14"/>
  <c r="AI433" i="14"/>
  <c r="AI429" i="14"/>
  <c r="AI425" i="14"/>
  <c r="AI421" i="14"/>
  <c r="AI417" i="14"/>
  <c r="AI413" i="14"/>
  <c r="AI409" i="14"/>
  <c r="AI405" i="14"/>
  <c r="AI401" i="14"/>
  <c r="AI397" i="14"/>
  <c r="AI393" i="14"/>
  <c r="AI389" i="14"/>
  <c r="AI385" i="14"/>
  <c r="AI381" i="14"/>
  <c r="AI377" i="14"/>
  <c r="AI373" i="14"/>
  <c r="AI369" i="14"/>
  <c r="AI365" i="14"/>
  <c r="AI361" i="14"/>
  <c r="AI357" i="14"/>
  <c r="AI353" i="14"/>
  <c r="AI349" i="14"/>
  <c r="AI345" i="14"/>
  <c r="AI341" i="14"/>
  <c r="AI337" i="14"/>
  <c r="AI333" i="14"/>
  <c r="AI329" i="14"/>
  <c r="AI325" i="14"/>
  <c r="AI321" i="14"/>
  <c r="AI317" i="14"/>
  <c r="AI313" i="14"/>
  <c r="AI309" i="14"/>
  <c r="AI305" i="14"/>
  <c r="AC308" i="14"/>
  <c r="AC312" i="14"/>
  <c r="AC316" i="14"/>
  <c r="AC320" i="14"/>
  <c r="AC324" i="14"/>
  <c r="AC328" i="14"/>
  <c r="AC332" i="14"/>
  <c r="AC336" i="14"/>
  <c r="AC340" i="14"/>
  <c r="AC344" i="14"/>
  <c r="AC348" i="14"/>
  <c r="AC352" i="14"/>
  <c r="AC356" i="14"/>
  <c r="AC360" i="14"/>
  <c r="AC364" i="14"/>
  <c r="AC368" i="14"/>
  <c r="AC372" i="14"/>
  <c r="AC376" i="14"/>
  <c r="AC380" i="14"/>
  <c r="AC384" i="14"/>
  <c r="AC388" i="14"/>
  <c r="AC392" i="14"/>
  <c r="AC396" i="14"/>
  <c r="AC400" i="14"/>
  <c r="AC404" i="14"/>
  <c r="AC408" i="14"/>
  <c r="AC412" i="14"/>
  <c r="AC416" i="14"/>
  <c r="AC420" i="14"/>
  <c r="AC424" i="14"/>
  <c r="AC428" i="14"/>
  <c r="AC432" i="14"/>
  <c r="AC436" i="14"/>
  <c r="AC440" i="14"/>
  <c r="AC444" i="14"/>
  <c r="AC448" i="14"/>
  <c r="AC452" i="14"/>
  <c r="AC456" i="14"/>
  <c r="AC460" i="14"/>
  <c r="AC464" i="14"/>
  <c r="AC468" i="14"/>
  <c r="AC472" i="14"/>
  <c r="AC476" i="14"/>
  <c r="AC480" i="14"/>
  <c r="AC484" i="14"/>
  <c r="AC488" i="14"/>
  <c r="AC492" i="14"/>
  <c r="AC496" i="14"/>
  <c r="AC500" i="14"/>
  <c r="AC504" i="14"/>
  <c r="AC508" i="14"/>
  <c r="AC512" i="14"/>
  <c r="AC516" i="14"/>
  <c r="AC520" i="14"/>
  <c r="AC524" i="14"/>
  <c r="AC528" i="14"/>
  <c r="AC532" i="14"/>
  <c r="AC536" i="14"/>
  <c r="AC540" i="14"/>
  <c r="AC544" i="14"/>
  <c r="AC548" i="14"/>
  <c r="AC552" i="14"/>
  <c r="AC556" i="14"/>
  <c r="AC560" i="14"/>
  <c r="AC564" i="14"/>
  <c r="AC568" i="14"/>
  <c r="AC572" i="14"/>
  <c r="AC576" i="14"/>
  <c r="AC580" i="14"/>
  <c r="AC584" i="14"/>
  <c r="AC588" i="14"/>
  <c r="AC592" i="14"/>
  <c r="AC596" i="14"/>
  <c r="AC600" i="14"/>
  <c r="AC604" i="14"/>
  <c r="AC608" i="14"/>
  <c r="AC612" i="14"/>
  <c r="AC616" i="14"/>
  <c r="AC620" i="14"/>
  <c r="AC624" i="14"/>
  <c r="AC628" i="14"/>
  <c r="AC632" i="14"/>
  <c r="AC636" i="14"/>
  <c r="AC640" i="14"/>
  <c r="AC644" i="14"/>
  <c r="AC648" i="14"/>
  <c r="AC652" i="14"/>
  <c r="AC656" i="14"/>
  <c r="AC660" i="14"/>
  <c r="AC664" i="14"/>
  <c r="AC668" i="14"/>
  <c r="AC672" i="14"/>
  <c r="AC676" i="14"/>
  <c r="AC680" i="14"/>
  <c r="AC684" i="14"/>
  <c r="AC688" i="14"/>
  <c r="AC692" i="14"/>
  <c r="AC696" i="14"/>
  <c r="AC700" i="14"/>
  <c r="AC704" i="14"/>
  <c r="AC708" i="14"/>
  <c r="AC712" i="14"/>
  <c r="AC716" i="14"/>
  <c r="AC720" i="14"/>
  <c r="W723" i="14"/>
  <c r="W719" i="14"/>
  <c r="W715" i="14"/>
  <c r="W711" i="14"/>
  <c r="W707" i="14"/>
  <c r="W703" i="14"/>
  <c r="W699" i="14"/>
  <c r="W695" i="14"/>
  <c r="W691" i="14"/>
  <c r="W687" i="14"/>
  <c r="W683" i="14"/>
  <c r="W679" i="14"/>
  <c r="W675" i="14"/>
  <c r="W671" i="14"/>
  <c r="W667" i="14"/>
  <c r="W663" i="14"/>
  <c r="W659" i="14"/>
  <c r="W655" i="14"/>
  <c r="W651" i="14"/>
  <c r="W647" i="14"/>
  <c r="W643" i="14"/>
  <c r="W639" i="14"/>
  <c r="W635" i="14"/>
  <c r="W631" i="14"/>
  <c r="W627" i="14"/>
  <c r="W623" i="14"/>
  <c r="W619" i="14"/>
  <c r="W615" i="14"/>
  <c r="W611" i="14"/>
  <c r="W607" i="14"/>
  <c r="W603" i="14"/>
  <c r="W599" i="14"/>
  <c r="W595" i="14"/>
  <c r="W591" i="14"/>
  <c r="W587" i="14"/>
  <c r="W583" i="14"/>
  <c r="W579" i="14"/>
  <c r="W575" i="14"/>
  <c r="W571" i="14"/>
  <c r="W567" i="14"/>
  <c r="W563" i="14"/>
  <c r="W559" i="14"/>
  <c r="W555" i="14"/>
  <c r="W551" i="14"/>
  <c r="W547" i="14"/>
  <c r="W543" i="14"/>
  <c r="W539" i="14"/>
  <c r="W535" i="14"/>
  <c r="W531" i="14"/>
  <c r="W527" i="14"/>
  <c r="W523" i="14"/>
  <c r="W519" i="14"/>
  <c r="W515" i="14"/>
  <c r="W511" i="14"/>
  <c r="W507" i="14"/>
  <c r="W503" i="14"/>
  <c r="W499" i="14"/>
  <c r="W495" i="14"/>
  <c r="W491" i="14"/>
  <c r="W487" i="14"/>
  <c r="W483" i="14"/>
  <c r="W479" i="14"/>
  <c r="W475" i="14"/>
  <c r="W471" i="14"/>
  <c r="W467" i="14"/>
  <c r="W463" i="14"/>
  <c r="W459" i="14"/>
  <c r="W455" i="14"/>
  <c r="W451" i="14"/>
  <c r="W447" i="14"/>
  <c r="W443" i="14"/>
  <c r="W439" i="14"/>
  <c r="W435" i="14"/>
  <c r="W431" i="14"/>
  <c r="W427" i="14"/>
  <c r="W423" i="14"/>
  <c r="W419" i="14"/>
  <c r="W415" i="14"/>
  <c r="W411" i="14"/>
  <c r="W407" i="14"/>
  <c r="W403" i="14"/>
  <c r="W399" i="14"/>
  <c r="W395" i="14"/>
  <c r="W391" i="14"/>
  <c r="W387" i="14"/>
  <c r="W383" i="14"/>
  <c r="W379" i="14"/>
  <c r="W375" i="14"/>
  <c r="W371" i="14"/>
  <c r="W367" i="14"/>
  <c r="W363" i="14"/>
  <c r="W359" i="14"/>
  <c r="W355" i="14"/>
  <c r="W351" i="14"/>
  <c r="W347" i="14"/>
  <c r="W343" i="14"/>
  <c r="W339" i="14"/>
  <c r="W335" i="14"/>
  <c r="W331" i="14"/>
  <c r="W327" i="14"/>
  <c r="W323" i="14"/>
  <c r="W319" i="14"/>
  <c r="W315" i="14"/>
  <c r="W311" i="14"/>
  <c r="W307" i="14"/>
  <c r="V306" i="14"/>
  <c r="V310" i="14"/>
  <c r="V314" i="14"/>
  <c r="V318" i="14"/>
  <c r="V322" i="14"/>
  <c r="V326" i="14"/>
  <c r="V330" i="14"/>
  <c r="V334" i="14"/>
  <c r="V338" i="14"/>
  <c r="V342" i="14"/>
  <c r="V346" i="14"/>
  <c r="V350" i="14"/>
  <c r="V354" i="14"/>
  <c r="V358" i="14"/>
  <c r="V362" i="14"/>
  <c r="V366" i="14"/>
  <c r="V370" i="14"/>
  <c r="V374" i="14"/>
  <c r="V378" i="14"/>
  <c r="V382" i="14"/>
  <c r="V386" i="14"/>
  <c r="V390" i="14"/>
  <c r="V394" i="14"/>
  <c r="V398" i="14"/>
  <c r="V402" i="14"/>
  <c r="V406" i="14"/>
  <c r="V410" i="14"/>
  <c r="V414" i="14"/>
  <c r="V418" i="14"/>
  <c r="V422" i="14"/>
  <c r="V426" i="14"/>
  <c r="V430" i="14"/>
  <c r="V434" i="14"/>
  <c r="V438" i="14"/>
  <c r="V442" i="14"/>
  <c r="V446" i="14"/>
  <c r="V450" i="14"/>
  <c r="V454" i="14"/>
  <c r="V458" i="14"/>
  <c r="V462" i="14"/>
  <c r="V466" i="14"/>
  <c r="V470" i="14"/>
  <c r="V474" i="14"/>
  <c r="V478" i="14"/>
  <c r="V482" i="14"/>
  <c r="V486" i="14"/>
  <c r="V490" i="14"/>
  <c r="V494" i="14"/>
  <c r="V498" i="14"/>
  <c r="V502" i="14"/>
  <c r="V506" i="14"/>
  <c r="V510" i="14"/>
  <c r="V514" i="14"/>
  <c r="V518" i="14"/>
  <c r="V522" i="14"/>
  <c r="V526" i="14"/>
  <c r="V530" i="14"/>
  <c r="V534" i="14"/>
  <c r="V538" i="14"/>
  <c r="V542" i="14"/>
  <c r="V546" i="14"/>
  <c r="V550" i="14"/>
  <c r="V554" i="14"/>
  <c r="V558" i="14"/>
  <c r="V562" i="14"/>
  <c r="V566" i="14"/>
  <c r="V570" i="14"/>
  <c r="V574" i="14"/>
  <c r="V578" i="14"/>
  <c r="V582" i="14"/>
  <c r="V586" i="14"/>
  <c r="V590" i="14"/>
  <c r="V594" i="14"/>
  <c r="V598" i="14"/>
  <c r="V602" i="14"/>
  <c r="V606" i="14"/>
  <c r="V610" i="14"/>
  <c r="V614" i="14"/>
  <c r="V618" i="14"/>
  <c r="V622" i="14"/>
  <c r="V626" i="14"/>
  <c r="V630" i="14"/>
  <c r="V634" i="14"/>
  <c r="V638" i="14"/>
  <c r="V642" i="14"/>
  <c r="V646" i="14"/>
  <c r="V650" i="14"/>
  <c r="V654" i="14"/>
  <c r="V658" i="14"/>
  <c r="V662" i="14"/>
  <c r="V666" i="14"/>
  <c r="V670" i="14"/>
  <c r="V674" i="14"/>
  <c r="V678" i="14"/>
  <c r="V682" i="14"/>
  <c r="V686" i="14"/>
  <c r="V690" i="14"/>
  <c r="V694" i="14"/>
  <c r="V698" i="14"/>
  <c r="V702" i="14"/>
  <c r="V706" i="14"/>
  <c r="V710" i="14"/>
  <c r="V714" i="14"/>
  <c r="V718" i="14"/>
  <c r="V722" i="14"/>
  <c r="AI718" i="14"/>
  <c r="AI714" i="14"/>
  <c r="AI710" i="14"/>
  <c r="AI706" i="14"/>
  <c r="AI702" i="14"/>
  <c r="AI698" i="14"/>
  <c r="AI694" i="14"/>
  <c r="AI690" i="14"/>
  <c r="AI686" i="14"/>
  <c r="AI682" i="14"/>
  <c r="AI678" i="14"/>
  <c r="AI674" i="14"/>
  <c r="AI670" i="14"/>
  <c r="AI666" i="14"/>
  <c r="AI662" i="14"/>
  <c r="AI658" i="14"/>
  <c r="AI654" i="14"/>
  <c r="AI650" i="14"/>
  <c r="AI646" i="14"/>
  <c r="AI642" i="14"/>
  <c r="AI638" i="14"/>
  <c r="AI634" i="14"/>
  <c r="AI630" i="14"/>
  <c r="AI626" i="14"/>
  <c r="AI622" i="14"/>
  <c r="AI618" i="14"/>
  <c r="AI614" i="14"/>
  <c r="AI610" i="14"/>
  <c r="AI606" i="14"/>
  <c r="AI602" i="14"/>
  <c r="AI598" i="14"/>
  <c r="AI594" i="14"/>
  <c r="AI590" i="14"/>
  <c r="AI586" i="14"/>
  <c r="AI582" i="14"/>
  <c r="AI578" i="14"/>
  <c r="AI574" i="14"/>
  <c r="AI570" i="14"/>
  <c r="AI566" i="14"/>
  <c r="AI562" i="14"/>
  <c r="AI558" i="14"/>
  <c r="AI554" i="14"/>
  <c r="AI550" i="14"/>
  <c r="AI546" i="14"/>
  <c r="AI542" i="14"/>
  <c r="AI538" i="14"/>
  <c r="AI534" i="14"/>
  <c r="AI530" i="14"/>
  <c r="AI526" i="14"/>
  <c r="AI522" i="14"/>
  <c r="AI518" i="14"/>
  <c r="AI514" i="14"/>
  <c r="AI510" i="14"/>
  <c r="AI506" i="14"/>
  <c r="AI502" i="14"/>
  <c r="AI498" i="14"/>
  <c r="AI494" i="14"/>
  <c r="AI490" i="14"/>
  <c r="AI486" i="14"/>
  <c r="AI482" i="14"/>
  <c r="AI478" i="14"/>
  <c r="AI474" i="14"/>
  <c r="AI470" i="14"/>
  <c r="AI466" i="14"/>
  <c r="AI462" i="14"/>
  <c r="AI458" i="14"/>
  <c r="AI454" i="14"/>
  <c r="AI450" i="14"/>
  <c r="AI446" i="14"/>
  <c r="AI442" i="14"/>
  <c r="AI438" i="14"/>
  <c r="AI434" i="14"/>
  <c r="AI430" i="14"/>
  <c r="AI426" i="14"/>
  <c r="AI422" i="14"/>
  <c r="AI418" i="14"/>
  <c r="AI414" i="14"/>
  <c r="AI410" i="14"/>
  <c r="AI406" i="14"/>
  <c r="AI402" i="14"/>
  <c r="AI398" i="14"/>
  <c r="AI394" i="14"/>
  <c r="AI390" i="14"/>
  <c r="AI386" i="14"/>
  <c r="AI382" i="14"/>
  <c r="AI378" i="14"/>
  <c r="AI374" i="14"/>
  <c r="AI370" i="14"/>
  <c r="AI366" i="14"/>
  <c r="AI362" i="14"/>
  <c r="AI358" i="14"/>
  <c r="AI354" i="14"/>
  <c r="AI350" i="14"/>
  <c r="AI346" i="14"/>
  <c r="AI342" i="14"/>
  <c r="AI338" i="14"/>
  <c r="AI334" i="14"/>
  <c r="AI330" i="14"/>
  <c r="AI326" i="14"/>
  <c r="AI322" i="14"/>
  <c r="AI318" i="14"/>
  <c r="AI314" i="14"/>
  <c r="AI310" i="14"/>
  <c r="AI306" i="14"/>
  <c r="AC307" i="14"/>
  <c r="AC311" i="14"/>
  <c r="AC315" i="14"/>
  <c r="AC319" i="14"/>
  <c r="AC323" i="14"/>
  <c r="AC327" i="14"/>
  <c r="AC331" i="14"/>
  <c r="AC335" i="14"/>
  <c r="AC339" i="14"/>
  <c r="AC343" i="14"/>
  <c r="AC347" i="14"/>
  <c r="AC351" i="14"/>
  <c r="AC355" i="14"/>
  <c r="AC359" i="14"/>
  <c r="AC363" i="14"/>
  <c r="AC367" i="14"/>
  <c r="AC371" i="14"/>
  <c r="AC375" i="14"/>
  <c r="AC379" i="14"/>
  <c r="AC383" i="14"/>
  <c r="AC387" i="14"/>
  <c r="AC391" i="14"/>
  <c r="AC395" i="14"/>
  <c r="AC399" i="14"/>
  <c r="AC403" i="14"/>
  <c r="AC407" i="14"/>
  <c r="AC411" i="14"/>
  <c r="AC415" i="14"/>
  <c r="AC419" i="14"/>
  <c r="AC423" i="14"/>
  <c r="AC427" i="14"/>
  <c r="AC431" i="14"/>
  <c r="AC435" i="14"/>
  <c r="AC439" i="14"/>
  <c r="AC443" i="14"/>
  <c r="AC447" i="14"/>
  <c r="AC451" i="14"/>
  <c r="AC455" i="14"/>
  <c r="AC459" i="14"/>
  <c r="AC463" i="14"/>
  <c r="AC467" i="14"/>
  <c r="AC471" i="14"/>
  <c r="AC475" i="14"/>
  <c r="AC479" i="14"/>
  <c r="AC483" i="14"/>
  <c r="AC487" i="14"/>
  <c r="AC491" i="14"/>
  <c r="AC495" i="14"/>
  <c r="AC499" i="14"/>
  <c r="AC503" i="14"/>
  <c r="AC507" i="14"/>
  <c r="AC511" i="14"/>
  <c r="AC515" i="14"/>
  <c r="AC519" i="14"/>
  <c r="AC523" i="14"/>
  <c r="AC527" i="14"/>
  <c r="AC531" i="14"/>
  <c r="AC535" i="14"/>
  <c r="AC539" i="14"/>
  <c r="AC543" i="14"/>
  <c r="AC547" i="14"/>
  <c r="AC551" i="14"/>
  <c r="AC555" i="14"/>
  <c r="AC559" i="14"/>
  <c r="AC563" i="14"/>
  <c r="AC567" i="14"/>
  <c r="AC571" i="14"/>
  <c r="AC575" i="14"/>
  <c r="AC579" i="14"/>
  <c r="AC583" i="14"/>
  <c r="AC587" i="14"/>
  <c r="AC591" i="14"/>
  <c r="AC595" i="14"/>
  <c r="AC599" i="14"/>
  <c r="AC603" i="14"/>
  <c r="AC607" i="14"/>
  <c r="AC611" i="14"/>
  <c r="AC615" i="14"/>
  <c r="AC619" i="14"/>
  <c r="AC623" i="14"/>
  <c r="AC627" i="14"/>
  <c r="AC631" i="14"/>
  <c r="AC635" i="14"/>
  <c r="AC639" i="14"/>
  <c r="AC643" i="14"/>
  <c r="AC647" i="14"/>
  <c r="AC651" i="14"/>
  <c r="AC655" i="14"/>
  <c r="AC659" i="14"/>
  <c r="AC663" i="14"/>
  <c r="AC667" i="14"/>
  <c r="AC671" i="14"/>
  <c r="AC675" i="14"/>
  <c r="AC679" i="14"/>
  <c r="AC683" i="14"/>
  <c r="AC687" i="14"/>
  <c r="AC691" i="14"/>
  <c r="AC695" i="14"/>
  <c r="AC699" i="14"/>
  <c r="AC703" i="14"/>
  <c r="AC707" i="14"/>
  <c r="AC711" i="14"/>
  <c r="AC715" i="14"/>
  <c r="AC719" i="14"/>
  <c r="AC723" i="14"/>
  <c r="W720" i="14"/>
  <c r="W716" i="14"/>
  <c r="W712" i="14"/>
  <c r="W708" i="14"/>
  <c r="W704" i="14"/>
  <c r="W700" i="14"/>
  <c r="W696" i="14"/>
  <c r="W692" i="14"/>
  <c r="W688" i="14"/>
  <c r="W684" i="14"/>
  <c r="W680" i="14"/>
  <c r="W676" i="14"/>
  <c r="W672" i="14"/>
  <c r="W668" i="14"/>
  <c r="W664" i="14"/>
  <c r="W660" i="14"/>
  <c r="W656" i="14"/>
  <c r="W652" i="14"/>
  <c r="W648" i="14"/>
  <c r="W644" i="14"/>
  <c r="W640" i="14"/>
  <c r="W636" i="14"/>
  <c r="W632" i="14"/>
  <c r="W628" i="14"/>
  <c r="W624" i="14"/>
  <c r="W620" i="14"/>
  <c r="W616" i="14"/>
  <c r="W612" i="14"/>
  <c r="W608" i="14"/>
  <c r="W604" i="14"/>
  <c r="W600" i="14"/>
  <c r="W596" i="14"/>
  <c r="W592" i="14"/>
  <c r="W588" i="14"/>
  <c r="W584" i="14"/>
  <c r="W580" i="14"/>
  <c r="W576" i="14"/>
  <c r="W572" i="14"/>
  <c r="W568" i="14"/>
  <c r="W564" i="14"/>
  <c r="W560" i="14"/>
  <c r="W556" i="14"/>
  <c r="W552" i="14"/>
  <c r="W548" i="14"/>
  <c r="W544" i="14"/>
  <c r="W540" i="14"/>
  <c r="W536" i="14"/>
  <c r="W532" i="14"/>
  <c r="W528" i="14"/>
  <c r="W524" i="14"/>
  <c r="W520" i="14"/>
  <c r="W516" i="14"/>
  <c r="W512" i="14"/>
  <c r="W508" i="14"/>
  <c r="W504" i="14"/>
  <c r="W500" i="14"/>
  <c r="W496" i="14"/>
  <c r="W492" i="14"/>
  <c r="W488" i="14"/>
  <c r="W484" i="14"/>
  <c r="W480" i="14"/>
  <c r="W476" i="14"/>
  <c r="W472" i="14"/>
  <c r="W468" i="14"/>
  <c r="W464" i="14"/>
  <c r="W460" i="14"/>
  <c r="W456" i="14"/>
  <c r="W452" i="14"/>
  <c r="W448" i="14"/>
  <c r="W444" i="14"/>
  <c r="W440" i="14"/>
  <c r="W436" i="14"/>
  <c r="W432" i="14"/>
  <c r="W428" i="14"/>
  <c r="W424" i="14"/>
  <c r="W420" i="14"/>
  <c r="W416" i="14"/>
  <c r="W412" i="14"/>
  <c r="W408" i="14"/>
  <c r="W404" i="14"/>
  <c r="W400" i="14"/>
  <c r="W396" i="14"/>
  <c r="W392" i="14"/>
  <c r="W388" i="14"/>
  <c r="W384" i="14"/>
  <c r="W380" i="14"/>
  <c r="W376" i="14"/>
  <c r="W372" i="14"/>
  <c r="W368" i="14"/>
  <c r="W364" i="14"/>
  <c r="W360" i="14"/>
  <c r="W356" i="14"/>
  <c r="W352" i="14"/>
  <c r="W348" i="14"/>
  <c r="W344" i="14"/>
  <c r="W340" i="14"/>
  <c r="W336" i="14"/>
  <c r="W332" i="14"/>
  <c r="W328" i="14"/>
  <c r="W324" i="14"/>
  <c r="W320" i="14"/>
  <c r="W316" i="14"/>
  <c r="W312" i="14"/>
  <c r="W308" i="14"/>
  <c r="V305" i="14"/>
  <c r="V309" i="14"/>
  <c r="V313" i="14"/>
  <c r="V317" i="14"/>
  <c r="V321" i="14"/>
  <c r="V325" i="14"/>
  <c r="V329" i="14"/>
  <c r="V333" i="14"/>
  <c r="V337" i="14"/>
  <c r="V341" i="14"/>
  <c r="V345" i="14"/>
  <c r="V349" i="14"/>
  <c r="V353" i="14"/>
  <c r="V357" i="14"/>
  <c r="V361" i="14"/>
  <c r="V365" i="14"/>
  <c r="V369" i="14"/>
  <c r="V373" i="14"/>
  <c r="V377" i="14"/>
  <c r="V381" i="14"/>
  <c r="V385" i="14"/>
  <c r="V389" i="14"/>
  <c r="V393" i="14"/>
  <c r="V397" i="14"/>
  <c r="V401" i="14"/>
  <c r="V405" i="14"/>
  <c r="V409" i="14"/>
  <c r="V413" i="14"/>
  <c r="V417" i="14"/>
  <c r="V421" i="14"/>
  <c r="V425" i="14"/>
  <c r="V429" i="14"/>
  <c r="V433" i="14"/>
  <c r="V437" i="14"/>
  <c r="V441" i="14"/>
  <c r="V445" i="14"/>
  <c r="V449" i="14"/>
  <c r="V453" i="14"/>
  <c r="V457" i="14"/>
  <c r="V461" i="14"/>
  <c r="V465" i="14"/>
  <c r="V469" i="14"/>
  <c r="V473" i="14"/>
  <c r="V477" i="14"/>
  <c r="V481" i="14"/>
  <c r="V485" i="14"/>
  <c r="V489" i="14"/>
  <c r="V493" i="14"/>
  <c r="V497" i="14"/>
  <c r="V501" i="14"/>
  <c r="V505" i="14"/>
  <c r="V509" i="14"/>
  <c r="V513" i="14"/>
  <c r="V517" i="14"/>
  <c r="V521" i="14"/>
  <c r="V525" i="14"/>
  <c r="V529" i="14"/>
  <c r="V533" i="14"/>
  <c r="V537" i="14"/>
  <c r="V541" i="14"/>
  <c r="V545" i="14"/>
  <c r="V549" i="14"/>
  <c r="V553" i="14"/>
  <c r="V557" i="14"/>
  <c r="V561" i="14"/>
  <c r="V565" i="14"/>
  <c r="V569" i="14"/>
  <c r="V573" i="14"/>
  <c r="V577" i="14"/>
  <c r="V581" i="14"/>
  <c r="V585" i="14"/>
  <c r="V589" i="14"/>
  <c r="V593" i="14"/>
  <c r="V597" i="14"/>
  <c r="V601" i="14"/>
  <c r="V605" i="14"/>
  <c r="V609" i="14"/>
  <c r="V613" i="14"/>
  <c r="V617" i="14"/>
  <c r="V621" i="14"/>
  <c r="V625" i="14"/>
  <c r="V629" i="14"/>
  <c r="V633" i="14"/>
  <c r="V637" i="14"/>
  <c r="V641" i="14"/>
  <c r="V645" i="14"/>
  <c r="V649" i="14"/>
  <c r="V653" i="14"/>
  <c r="V657" i="14"/>
  <c r="V661" i="14"/>
  <c r="V665" i="14"/>
  <c r="V669" i="14"/>
  <c r="V673" i="14"/>
  <c r="V677" i="14"/>
  <c r="V681" i="14"/>
  <c r="V685" i="14"/>
  <c r="V689" i="14"/>
  <c r="V693" i="14"/>
  <c r="V697" i="14"/>
  <c r="V701" i="14"/>
  <c r="V705" i="14"/>
  <c r="V709" i="14"/>
  <c r="V713" i="14"/>
  <c r="V717" i="14"/>
  <c r="V721" i="14"/>
  <c r="AB308" i="14"/>
  <c r="AB312" i="14"/>
  <c r="AB316" i="14"/>
  <c r="AB320" i="14"/>
  <c r="AB324" i="14"/>
  <c r="AB328" i="14"/>
  <c r="AB332" i="14"/>
  <c r="AB336" i="14"/>
  <c r="AB340" i="14"/>
  <c r="AB344" i="14"/>
  <c r="AB348" i="14"/>
  <c r="AB352" i="14"/>
  <c r="AB356" i="14"/>
  <c r="AB360" i="14"/>
  <c r="AB364" i="14"/>
  <c r="AB368" i="14"/>
  <c r="AB372" i="14"/>
  <c r="AB376" i="14"/>
  <c r="AB380" i="14"/>
  <c r="AB384" i="14"/>
  <c r="AB388" i="14"/>
  <c r="AB392" i="14"/>
  <c r="AB396" i="14"/>
  <c r="AB400" i="14"/>
  <c r="AB404" i="14"/>
  <c r="AB408" i="14"/>
  <c r="AB412" i="14"/>
  <c r="AB416" i="14"/>
  <c r="AB420" i="14"/>
  <c r="AB424" i="14"/>
  <c r="AB428" i="14"/>
  <c r="AB432" i="14"/>
  <c r="AB436" i="14"/>
  <c r="AB440" i="14"/>
  <c r="AB444" i="14"/>
  <c r="AB448" i="14"/>
  <c r="AB452" i="14"/>
  <c r="AB456" i="14"/>
  <c r="AB460" i="14"/>
  <c r="AB464" i="14"/>
  <c r="AB468" i="14"/>
  <c r="AB472" i="14"/>
  <c r="AB476" i="14"/>
  <c r="AB480" i="14"/>
  <c r="AB484" i="14"/>
  <c r="AB488" i="14"/>
  <c r="AB492" i="14"/>
  <c r="AB496" i="14"/>
  <c r="AB500" i="14"/>
  <c r="AB504" i="14"/>
  <c r="AB508" i="14"/>
  <c r="AB512" i="14"/>
  <c r="AB516" i="14"/>
  <c r="AB520" i="14"/>
  <c r="AB524" i="14"/>
  <c r="AB528" i="14"/>
  <c r="AB532" i="14"/>
  <c r="AB536" i="14"/>
  <c r="AB540" i="14"/>
  <c r="AB544" i="14"/>
  <c r="AB548" i="14"/>
  <c r="AB552" i="14"/>
  <c r="AB556" i="14"/>
  <c r="AB560" i="14"/>
  <c r="AB564" i="14"/>
  <c r="AB568" i="14"/>
  <c r="AB572" i="14"/>
  <c r="AB576" i="14"/>
  <c r="AB580" i="14"/>
  <c r="AB584" i="14"/>
  <c r="AB588" i="14"/>
  <c r="AB592" i="14"/>
  <c r="AB596" i="14"/>
  <c r="AB600" i="14"/>
  <c r="AB604" i="14"/>
  <c r="AB608" i="14"/>
  <c r="AB612" i="14"/>
  <c r="AB616" i="14"/>
  <c r="AB620" i="14"/>
  <c r="AB624" i="14"/>
  <c r="AB628" i="14"/>
  <c r="AB632" i="14"/>
  <c r="AB636" i="14"/>
  <c r="AB640" i="14"/>
  <c r="AB644" i="14"/>
  <c r="AB648" i="14"/>
  <c r="AB652" i="14"/>
  <c r="AB656" i="14"/>
  <c r="AB660" i="14"/>
  <c r="AB664" i="14"/>
  <c r="AB668" i="14"/>
  <c r="AB672" i="14"/>
  <c r="AB676" i="14"/>
  <c r="AB680" i="14"/>
  <c r="AB684" i="14"/>
  <c r="AB688" i="14"/>
  <c r="AB692" i="14"/>
  <c r="AB696" i="14"/>
  <c r="AB700" i="14"/>
  <c r="AB704" i="14"/>
  <c r="AB708" i="14"/>
  <c r="AB712" i="14"/>
  <c r="AB716" i="14"/>
  <c r="AB720" i="14"/>
  <c r="AA305" i="14"/>
  <c r="AA309" i="14"/>
  <c r="AA313" i="14"/>
  <c r="AA317" i="14"/>
  <c r="AA321" i="14"/>
  <c r="AA325" i="14"/>
  <c r="AA329" i="14"/>
  <c r="AA333" i="14"/>
  <c r="AA337" i="14"/>
  <c r="AA341" i="14"/>
  <c r="AA345" i="14"/>
  <c r="AA349" i="14"/>
  <c r="AA353" i="14"/>
  <c r="AA357" i="14"/>
  <c r="AA361" i="14"/>
  <c r="AA365" i="14"/>
  <c r="AA369" i="14"/>
  <c r="AA373" i="14"/>
  <c r="AA377" i="14"/>
  <c r="AA381" i="14"/>
  <c r="AA385" i="14"/>
  <c r="AA389" i="14"/>
  <c r="AA393" i="14"/>
  <c r="AA397" i="14"/>
  <c r="AA401" i="14"/>
  <c r="AA405" i="14"/>
  <c r="AA409" i="14"/>
  <c r="AA413" i="14"/>
  <c r="AA417" i="14"/>
  <c r="AA421" i="14"/>
  <c r="AA425" i="14"/>
  <c r="AA429" i="14"/>
  <c r="AA433" i="14"/>
  <c r="AA437" i="14"/>
  <c r="AA441" i="14"/>
  <c r="AA445" i="14"/>
  <c r="AA449" i="14"/>
  <c r="AA453" i="14"/>
  <c r="AA457" i="14"/>
  <c r="AA461" i="14"/>
  <c r="AA465" i="14"/>
  <c r="AA469" i="14"/>
  <c r="AA473" i="14"/>
  <c r="AA477" i="14"/>
  <c r="AA481" i="14"/>
  <c r="AA485" i="14"/>
  <c r="AA489" i="14"/>
  <c r="AA493" i="14"/>
  <c r="AA497" i="14"/>
  <c r="AA501" i="14"/>
  <c r="AA505" i="14"/>
  <c r="AA509" i="14"/>
  <c r="AA513" i="14"/>
  <c r="AA517" i="14"/>
  <c r="AA521" i="14"/>
  <c r="AA525" i="14"/>
  <c r="AA529" i="14"/>
  <c r="AA533" i="14"/>
  <c r="AA537" i="14"/>
  <c r="AA541" i="14"/>
  <c r="AA545" i="14"/>
  <c r="AA549" i="14"/>
  <c r="AA553" i="14"/>
  <c r="AA557" i="14"/>
  <c r="AB307" i="14"/>
  <c r="AB311" i="14"/>
  <c r="AB315" i="14"/>
  <c r="AB319" i="14"/>
  <c r="AB323" i="14"/>
  <c r="AB327" i="14"/>
  <c r="AB331" i="14"/>
  <c r="AB335" i="14"/>
  <c r="AB339" i="14"/>
  <c r="AB343" i="14"/>
  <c r="AB347" i="14"/>
  <c r="AB351" i="14"/>
  <c r="AB355" i="14"/>
  <c r="AB359" i="14"/>
  <c r="AB363" i="14"/>
  <c r="AB367" i="14"/>
  <c r="AB371" i="14"/>
  <c r="AB375" i="14"/>
  <c r="AB379" i="14"/>
  <c r="AB383" i="14"/>
  <c r="AB387" i="14"/>
  <c r="AB391" i="14"/>
  <c r="AB395" i="14"/>
  <c r="AB399" i="14"/>
  <c r="AB403" i="14"/>
  <c r="AB407" i="14"/>
  <c r="AB411" i="14"/>
  <c r="AB415" i="14"/>
  <c r="AB419" i="14"/>
  <c r="AB423" i="14"/>
  <c r="AB427" i="14"/>
  <c r="AB431" i="14"/>
  <c r="AB435" i="14"/>
  <c r="AB439" i="14"/>
  <c r="AB443" i="14"/>
  <c r="AB447" i="14"/>
  <c r="AB451" i="14"/>
  <c r="AB455" i="14"/>
  <c r="AB459" i="14"/>
  <c r="AB463" i="14"/>
  <c r="AB467" i="14"/>
  <c r="AB471" i="14"/>
  <c r="AB475" i="14"/>
  <c r="AB479" i="14"/>
  <c r="AB483" i="14"/>
  <c r="AB487" i="14"/>
  <c r="AB491" i="14"/>
  <c r="AB495" i="14"/>
  <c r="AB499" i="14"/>
  <c r="AB503" i="14"/>
  <c r="AB507" i="14"/>
  <c r="AB511" i="14"/>
  <c r="AB515" i="14"/>
  <c r="AB519" i="14"/>
  <c r="AB523" i="14"/>
  <c r="AB527" i="14"/>
  <c r="AB531" i="14"/>
  <c r="AB535" i="14"/>
  <c r="AB539" i="14"/>
  <c r="AB543" i="14"/>
  <c r="AB547" i="14"/>
  <c r="AB551" i="14"/>
  <c r="AB555" i="14"/>
  <c r="AB559" i="14"/>
  <c r="AB563" i="14"/>
  <c r="AB567" i="14"/>
  <c r="AB571" i="14"/>
  <c r="AB575" i="14"/>
  <c r="AB579" i="14"/>
  <c r="AB583" i="14"/>
  <c r="AB587" i="14"/>
  <c r="AB591" i="14"/>
  <c r="AB595" i="14"/>
  <c r="AB599" i="14"/>
  <c r="AB603" i="14"/>
  <c r="AB607" i="14"/>
  <c r="AB611" i="14"/>
  <c r="AB615" i="14"/>
  <c r="AB619" i="14"/>
  <c r="AB623" i="14"/>
  <c r="AB627" i="14"/>
  <c r="AB631" i="14"/>
  <c r="AB635" i="14"/>
  <c r="AB639" i="14"/>
  <c r="AB643" i="14"/>
  <c r="AB647" i="14"/>
  <c r="AB651" i="14"/>
  <c r="AB655" i="14"/>
  <c r="AB659" i="14"/>
  <c r="AB663" i="14"/>
  <c r="AB667" i="14"/>
  <c r="AB671" i="14"/>
  <c r="AB675" i="14"/>
  <c r="AB679" i="14"/>
  <c r="AB683" i="14"/>
  <c r="AB687" i="14"/>
  <c r="AB691" i="14"/>
  <c r="AB695" i="14"/>
  <c r="AB699" i="14"/>
  <c r="AB703" i="14"/>
  <c r="AB707" i="14"/>
  <c r="AB711" i="14"/>
  <c r="AB715" i="14"/>
  <c r="AB719" i="14"/>
  <c r="AB723" i="14"/>
  <c r="AA308" i="14"/>
  <c r="AA312" i="14"/>
  <c r="AA316" i="14"/>
  <c r="AA320" i="14"/>
  <c r="AA324" i="14"/>
  <c r="AA328" i="14"/>
  <c r="AA332" i="14"/>
  <c r="AA336" i="14"/>
  <c r="AA340" i="14"/>
  <c r="AA344" i="14"/>
  <c r="AA348" i="14"/>
  <c r="AA352" i="14"/>
  <c r="AA356" i="14"/>
  <c r="AA360" i="14"/>
  <c r="AA364" i="14"/>
  <c r="AA368" i="14"/>
  <c r="AA372" i="14"/>
  <c r="AA376" i="14"/>
  <c r="AA380" i="14"/>
  <c r="AA384" i="14"/>
  <c r="AA388" i="14"/>
  <c r="AA392" i="14"/>
  <c r="AA396" i="14"/>
  <c r="AA400" i="14"/>
  <c r="AA404" i="14"/>
  <c r="AA408" i="14"/>
  <c r="AA412" i="14"/>
  <c r="AA416" i="14"/>
  <c r="AA420" i="14"/>
  <c r="AA424" i="14"/>
  <c r="AA428" i="14"/>
  <c r="AA432" i="14"/>
  <c r="AA436" i="14"/>
  <c r="AA440" i="14"/>
  <c r="AA444" i="14"/>
  <c r="AA448" i="14"/>
  <c r="AA452" i="14"/>
  <c r="AA456" i="14"/>
  <c r="AA460" i="14"/>
  <c r="AA464" i="14"/>
  <c r="AA468" i="14"/>
  <c r="AA472" i="14"/>
  <c r="AA476" i="14"/>
  <c r="AA480" i="14"/>
  <c r="AA484" i="14"/>
  <c r="AA488" i="14"/>
  <c r="AA492" i="14"/>
  <c r="AA496" i="14"/>
  <c r="AA500" i="14"/>
  <c r="AA504" i="14"/>
  <c r="AA508" i="14"/>
  <c r="AA512" i="14"/>
  <c r="AA516" i="14"/>
  <c r="AA520" i="14"/>
  <c r="AA524" i="14"/>
  <c r="AA528" i="14"/>
  <c r="AA532" i="14"/>
  <c r="AA536" i="14"/>
  <c r="AA540" i="14"/>
  <c r="AA544" i="14"/>
  <c r="AA548" i="14"/>
  <c r="AA552" i="14"/>
  <c r="AA556" i="14"/>
  <c r="AA560" i="14"/>
  <c r="AA564" i="14"/>
  <c r="AA568" i="14"/>
  <c r="AA572" i="14"/>
  <c r="AA576" i="14"/>
  <c r="AA580" i="14"/>
  <c r="AA584" i="14"/>
  <c r="AA588" i="14"/>
  <c r="AA592" i="14"/>
  <c r="AA596" i="14"/>
  <c r="AA600" i="14"/>
  <c r="AA604" i="14"/>
  <c r="AA608" i="14"/>
  <c r="AA612" i="14"/>
  <c r="AA616" i="14"/>
  <c r="AA620" i="14"/>
  <c r="AA624" i="14"/>
  <c r="AA628" i="14"/>
  <c r="AA632" i="14"/>
  <c r="AA636" i="14"/>
  <c r="AA640" i="14"/>
  <c r="AA644" i="14"/>
  <c r="AA648" i="14"/>
  <c r="AA652" i="14"/>
  <c r="AA656" i="14"/>
  <c r="AA660" i="14"/>
  <c r="AA664" i="14"/>
  <c r="AA668" i="14"/>
  <c r="AA672" i="14"/>
  <c r="AA676" i="14"/>
  <c r="AA680" i="14"/>
  <c r="AA684" i="14"/>
  <c r="AA688" i="14"/>
  <c r="AA692" i="14"/>
  <c r="AA696" i="14"/>
  <c r="AA700" i="14"/>
  <c r="AA704" i="14"/>
  <c r="AA708" i="14"/>
  <c r="AA712" i="14"/>
  <c r="AA716" i="14"/>
  <c r="AA720" i="14"/>
  <c r="AB306" i="14"/>
  <c r="AB310" i="14"/>
  <c r="AB314" i="14"/>
  <c r="AB318" i="14"/>
  <c r="AB322" i="14"/>
  <c r="AB326" i="14"/>
  <c r="AB330" i="14"/>
  <c r="AB334" i="14"/>
  <c r="AB338" i="14"/>
  <c r="AB342" i="14"/>
  <c r="AB346" i="14"/>
  <c r="AB350" i="14"/>
  <c r="AB354" i="14"/>
  <c r="AB358" i="14"/>
  <c r="AB362" i="14"/>
  <c r="AB366" i="14"/>
  <c r="AB370" i="14"/>
  <c r="AB374" i="14"/>
  <c r="AB378" i="14"/>
  <c r="AB382" i="14"/>
  <c r="AB386" i="14"/>
  <c r="AB390" i="14"/>
  <c r="AB394" i="14"/>
  <c r="AB398" i="14"/>
  <c r="AB402" i="14"/>
  <c r="AB406" i="14"/>
  <c r="AB410" i="14"/>
  <c r="AB414" i="14"/>
  <c r="AB418" i="14"/>
  <c r="AB422" i="14"/>
  <c r="AB426" i="14"/>
  <c r="AB430" i="14"/>
  <c r="AB434" i="14"/>
  <c r="AB438" i="14"/>
  <c r="AB442" i="14"/>
  <c r="AB446" i="14"/>
  <c r="AB450" i="14"/>
  <c r="AB454" i="14"/>
  <c r="AB458" i="14"/>
  <c r="AB462" i="14"/>
  <c r="AB466" i="14"/>
  <c r="AB470" i="14"/>
  <c r="AB474" i="14"/>
  <c r="AB478" i="14"/>
  <c r="AB482" i="14"/>
  <c r="AB486" i="14"/>
  <c r="AB490" i="14"/>
  <c r="AB494" i="14"/>
  <c r="AB498" i="14"/>
  <c r="AB502" i="14"/>
  <c r="AB506" i="14"/>
  <c r="AB510" i="14"/>
  <c r="AB514" i="14"/>
  <c r="AB518" i="14"/>
  <c r="AB522" i="14"/>
  <c r="AB526" i="14"/>
  <c r="AB530" i="14"/>
  <c r="AB534" i="14"/>
  <c r="AB538" i="14"/>
  <c r="AB542" i="14"/>
  <c r="AB546" i="14"/>
  <c r="AB550" i="14"/>
  <c r="AB554" i="14"/>
  <c r="AB558" i="14"/>
  <c r="AB562" i="14"/>
  <c r="AB566" i="14"/>
  <c r="AB570" i="14"/>
  <c r="AB574" i="14"/>
  <c r="AB578" i="14"/>
  <c r="AB582" i="14"/>
  <c r="AB586" i="14"/>
  <c r="AB590" i="14"/>
  <c r="AB594" i="14"/>
  <c r="AB598" i="14"/>
  <c r="AB602" i="14"/>
  <c r="AB606" i="14"/>
  <c r="AB610" i="14"/>
  <c r="AB614" i="14"/>
  <c r="AB618" i="14"/>
  <c r="AB622" i="14"/>
  <c r="AB626" i="14"/>
  <c r="AB630" i="14"/>
  <c r="AB634" i="14"/>
  <c r="AB638" i="14"/>
  <c r="AB642" i="14"/>
  <c r="AB646" i="14"/>
  <c r="AB650" i="14"/>
  <c r="AB654" i="14"/>
  <c r="AB658" i="14"/>
  <c r="AB662" i="14"/>
  <c r="AB666" i="14"/>
  <c r="AB670" i="14"/>
  <c r="AB674" i="14"/>
  <c r="AB678" i="14"/>
  <c r="AB682" i="14"/>
  <c r="AB686" i="14"/>
  <c r="AB690" i="14"/>
  <c r="AB694" i="14"/>
  <c r="AB698" i="14"/>
  <c r="AB702" i="14"/>
  <c r="AB706" i="14"/>
  <c r="AB710" i="14"/>
  <c r="AB714" i="14"/>
  <c r="AB718" i="14"/>
  <c r="AB722" i="14"/>
  <c r="AA307" i="14"/>
  <c r="AA311" i="14"/>
  <c r="AA315" i="14"/>
  <c r="AA319" i="14"/>
  <c r="AA323" i="14"/>
  <c r="AA327" i="14"/>
  <c r="AA331" i="14"/>
  <c r="AA335" i="14"/>
  <c r="AA339" i="14"/>
  <c r="AA343" i="14"/>
  <c r="AA347" i="14"/>
  <c r="AA351" i="14"/>
  <c r="AA355" i="14"/>
  <c r="AA359" i="14"/>
  <c r="AA363" i="14"/>
  <c r="AA367" i="14"/>
  <c r="AA371" i="14"/>
  <c r="AA375" i="14"/>
  <c r="AA379" i="14"/>
  <c r="AA383" i="14"/>
  <c r="AA387" i="14"/>
  <c r="AA391" i="14"/>
  <c r="AA395" i="14"/>
  <c r="AA399" i="14"/>
  <c r="AA403" i="14"/>
  <c r="AA407" i="14"/>
  <c r="AA411" i="14"/>
  <c r="AA415" i="14"/>
  <c r="AA419" i="14"/>
  <c r="AA423" i="14"/>
  <c r="AA427" i="14"/>
  <c r="AA431" i="14"/>
  <c r="AA435" i="14"/>
  <c r="AA439" i="14"/>
  <c r="AA443" i="14"/>
  <c r="AA447" i="14"/>
  <c r="AA451" i="14"/>
  <c r="AA455" i="14"/>
  <c r="AA459" i="14"/>
  <c r="AA463" i="14"/>
  <c r="AA467" i="14"/>
  <c r="AA471" i="14"/>
  <c r="AA475" i="14"/>
  <c r="AA479" i="14"/>
  <c r="AA483" i="14"/>
  <c r="AA487" i="14"/>
  <c r="AA491" i="14"/>
  <c r="AA495" i="14"/>
  <c r="AA499" i="14"/>
  <c r="AA503" i="14"/>
  <c r="AA507" i="14"/>
  <c r="AA511" i="14"/>
  <c r="AA515" i="14"/>
  <c r="AA519" i="14"/>
  <c r="AA523" i="14"/>
  <c r="AA527" i="14"/>
  <c r="AA531" i="14"/>
  <c r="AA535" i="14"/>
  <c r="AA539" i="14"/>
  <c r="AA543" i="14"/>
  <c r="AA547" i="14"/>
  <c r="AA551" i="14"/>
  <c r="AA555" i="14"/>
  <c r="AA559" i="14"/>
  <c r="AA563" i="14"/>
  <c r="AA567" i="14"/>
  <c r="AA571" i="14"/>
  <c r="AA575" i="14"/>
  <c r="AA579" i="14"/>
  <c r="AA583" i="14"/>
  <c r="AA587" i="14"/>
  <c r="AA591" i="14"/>
  <c r="AA595" i="14"/>
  <c r="AA599" i="14"/>
  <c r="AA603" i="14"/>
  <c r="AA607" i="14"/>
  <c r="AA611" i="14"/>
  <c r="AA615" i="14"/>
  <c r="AA619" i="14"/>
  <c r="AA623" i="14"/>
  <c r="AA627" i="14"/>
  <c r="AA631" i="14"/>
  <c r="AA635" i="14"/>
  <c r="AA639" i="14"/>
  <c r="AA643" i="14"/>
  <c r="AA647" i="14"/>
  <c r="AA651" i="14"/>
  <c r="AA655" i="14"/>
  <c r="AA659" i="14"/>
  <c r="AA663" i="14"/>
  <c r="AA667" i="14"/>
  <c r="AA671" i="14"/>
  <c r="AA675" i="14"/>
  <c r="AA679" i="14"/>
  <c r="AA683" i="14"/>
  <c r="AA687" i="14"/>
  <c r="AA691" i="14"/>
  <c r="AA695" i="14"/>
  <c r="AA699" i="14"/>
  <c r="AA703" i="14"/>
  <c r="AA707" i="14"/>
  <c r="AA711" i="14"/>
  <c r="AA715" i="14"/>
  <c r="AA719" i="14"/>
  <c r="AA723" i="14"/>
  <c r="AB305" i="14"/>
  <c r="AB309" i="14"/>
  <c r="AB313" i="14"/>
  <c r="AB317" i="14"/>
  <c r="AB321" i="14"/>
  <c r="AB325" i="14"/>
  <c r="AB329" i="14"/>
  <c r="AB333" i="14"/>
  <c r="AB337" i="14"/>
  <c r="AB341" i="14"/>
  <c r="AB345" i="14"/>
  <c r="AB349" i="14"/>
  <c r="AB353" i="14"/>
  <c r="AB357" i="14"/>
  <c r="AB361" i="14"/>
  <c r="AB365" i="14"/>
  <c r="AB369" i="14"/>
  <c r="AB373" i="14"/>
  <c r="AB377" i="14"/>
  <c r="AB381" i="14"/>
  <c r="AB385" i="14"/>
  <c r="AB389" i="14"/>
  <c r="AB393" i="14"/>
  <c r="AB397" i="14"/>
  <c r="AB401" i="14"/>
  <c r="AB405" i="14"/>
  <c r="AB409" i="14"/>
  <c r="AB413" i="14"/>
  <c r="AB417" i="14"/>
  <c r="AB421" i="14"/>
  <c r="AB425" i="14"/>
  <c r="AB429" i="14"/>
  <c r="AB433" i="14"/>
  <c r="AB437" i="14"/>
  <c r="AB441" i="14"/>
  <c r="AB445" i="14"/>
  <c r="AB449" i="14"/>
  <c r="AB453" i="14"/>
  <c r="AB457" i="14"/>
  <c r="AB461" i="14"/>
  <c r="AB465" i="14"/>
  <c r="AB469" i="14"/>
  <c r="AB473" i="14"/>
  <c r="AB477" i="14"/>
  <c r="AB481" i="14"/>
  <c r="AB485" i="14"/>
  <c r="AB489" i="14"/>
  <c r="AB493" i="14"/>
  <c r="AB497" i="14"/>
  <c r="AB501" i="14"/>
  <c r="AB505" i="14"/>
  <c r="AB509" i="14"/>
  <c r="AB513" i="14"/>
  <c r="AB517" i="14"/>
  <c r="AB521" i="14"/>
  <c r="AB525" i="14"/>
  <c r="AB529" i="14"/>
  <c r="AB533" i="14"/>
  <c r="AB537" i="14"/>
  <c r="AB541" i="14"/>
  <c r="AB545" i="14"/>
  <c r="AB549" i="14"/>
  <c r="AB553" i="14"/>
  <c r="AB557" i="14"/>
  <c r="AB561" i="14"/>
  <c r="AB565" i="14"/>
  <c r="AB569" i="14"/>
  <c r="AB573" i="14"/>
  <c r="AB577" i="14"/>
  <c r="AB581" i="14"/>
  <c r="AB585" i="14"/>
  <c r="AB589" i="14"/>
  <c r="AB593" i="14"/>
  <c r="AB597" i="14"/>
  <c r="AB601" i="14"/>
  <c r="AB605" i="14"/>
  <c r="AB609" i="14"/>
  <c r="AB613" i="14"/>
  <c r="AB617" i="14"/>
  <c r="AB621" i="14"/>
  <c r="AB625" i="14"/>
  <c r="AB629" i="14"/>
  <c r="AB633" i="14"/>
  <c r="AB637" i="14"/>
  <c r="AB641" i="14"/>
  <c r="AB645" i="14"/>
  <c r="AB649" i="14"/>
  <c r="AB653" i="14"/>
  <c r="AB657" i="14"/>
  <c r="AB661" i="14"/>
  <c r="AB665" i="14"/>
  <c r="AB669" i="14"/>
  <c r="AB673" i="14"/>
  <c r="AB677" i="14"/>
  <c r="AB681" i="14"/>
  <c r="AB685" i="14"/>
  <c r="AB689" i="14"/>
  <c r="AB693" i="14"/>
  <c r="AB697" i="14"/>
  <c r="AB701" i="14"/>
  <c r="AB705" i="14"/>
  <c r="AB709" i="14"/>
  <c r="AB713" i="14"/>
  <c r="AB717" i="14"/>
  <c r="AB721" i="14"/>
  <c r="AA306" i="14"/>
  <c r="AA310" i="14"/>
  <c r="AA314" i="14"/>
  <c r="AA318" i="14"/>
  <c r="AA322" i="14"/>
  <c r="AA326" i="14"/>
  <c r="AA330" i="14"/>
  <c r="AA334" i="14"/>
  <c r="AA338" i="14"/>
  <c r="AA342" i="14"/>
  <c r="AA346" i="14"/>
  <c r="AA350" i="14"/>
  <c r="AA354" i="14"/>
  <c r="AA358" i="14"/>
  <c r="AA362" i="14"/>
  <c r="AA366" i="14"/>
  <c r="AA370" i="14"/>
  <c r="AA374" i="14"/>
  <c r="AA378" i="14"/>
  <c r="AA382" i="14"/>
  <c r="AA386" i="14"/>
  <c r="AA390" i="14"/>
  <c r="AA394" i="14"/>
  <c r="AA398" i="14"/>
  <c r="AA402" i="14"/>
  <c r="AA406" i="14"/>
  <c r="AA410" i="14"/>
  <c r="AA414" i="14"/>
  <c r="AA418" i="14"/>
  <c r="AA422" i="14"/>
  <c r="AA426" i="14"/>
  <c r="AA430" i="14"/>
  <c r="AA434" i="14"/>
  <c r="AA438" i="14"/>
  <c r="AA442" i="14"/>
  <c r="AA446" i="14"/>
  <c r="AA450" i="14"/>
  <c r="AA454" i="14"/>
  <c r="AA458" i="14"/>
  <c r="AA462" i="14"/>
  <c r="AA466" i="14"/>
  <c r="AA470" i="14"/>
  <c r="AA474" i="14"/>
  <c r="AA478" i="14"/>
  <c r="AA482" i="14"/>
  <c r="AA486" i="14"/>
  <c r="AA490" i="14"/>
  <c r="AA494" i="14"/>
  <c r="AA498" i="14"/>
  <c r="AA502" i="14"/>
  <c r="AA506" i="14"/>
  <c r="AA510" i="14"/>
  <c r="AA514" i="14"/>
  <c r="AA518" i="14"/>
  <c r="AA522" i="14"/>
  <c r="AA526" i="14"/>
  <c r="AA530" i="14"/>
  <c r="AA534" i="14"/>
  <c r="AA538" i="14"/>
  <c r="AA542" i="14"/>
  <c r="AA546" i="14"/>
  <c r="AA550" i="14"/>
  <c r="AA554" i="14"/>
  <c r="AA558" i="14"/>
  <c r="AA562" i="14"/>
  <c r="AA566" i="14"/>
  <c r="AA570" i="14"/>
  <c r="AA574" i="14"/>
  <c r="AA578" i="14"/>
  <c r="AA582" i="14"/>
  <c r="AA586" i="14"/>
  <c r="AA590" i="14"/>
  <c r="AA594" i="14"/>
  <c r="AA598" i="14"/>
  <c r="AA602" i="14"/>
  <c r="AA606" i="14"/>
  <c r="AA610" i="14"/>
  <c r="AA614" i="14"/>
  <c r="AA618" i="14"/>
  <c r="AA622" i="14"/>
  <c r="AA626" i="14"/>
  <c r="AA630" i="14"/>
  <c r="AA634" i="14"/>
  <c r="AA638" i="14"/>
  <c r="AA642" i="14"/>
  <c r="AA646" i="14"/>
  <c r="AA650" i="14"/>
  <c r="AA654" i="14"/>
  <c r="AA658" i="14"/>
  <c r="AA662" i="14"/>
  <c r="AA666" i="14"/>
  <c r="AA670" i="14"/>
  <c r="AA674" i="14"/>
  <c r="AA678" i="14"/>
  <c r="AA682" i="14"/>
  <c r="AA686" i="14"/>
  <c r="AA690" i="14"/>
  <c r="AA694" i="14"/>
  <c r="AA698" i="14"/>
  <c r="AA702" i="14"/>
  <c r="AA706" i="14"/>
  <c r="AA710" i="14"/>
  <c r="AA714" i="14"/>
  <c r="AA718" i="14"/>
  <c r="AA722" i="14"/>
  <c r="AA569" i="14"/>
  <c r="AA585" i="14"/>
  <c r="AA601" i="14"/>
  <c r="AA617" i="14"/>
  <c r="AA633" i="14"/>
  <c r="AA649" i="14"/>
  <c r="AA665" i="14"/>
  <c r="AA681" i="14"/>
  <c r="AA697" i="14"/>
  <c r="AA713" i="14"/>
  <c r="Z305" i="14"/>
  <c r="Z309" i="14"/>
  <c r="Z313" i="14"/>
  <c r="Z317" i="14"/>
  <c r="Z321" i="14"/>
  <c r="Z325" i="14"/>
  <c r="Z329" i="14"/>
  <c r="Z333" i="14"/>
  <c r="Z337" i="14"/>
  <c r="Z341" i="14"/>
  <c r="Z345" i="14"/>
  <c r="Z349" i="14"/>
  <c r="Z353" i="14"/>
  <c r="Z357" i="14"/>
  <c r="Z361" i="14"/>
  <c r="Z365" i="14"/>
  <c r="Z369" i="14"/>
  <c r="Z373" i="14"/>
  <c r="Z377" i="14"/>
  <c r="Z381" i="14"/>
  <c r="Z385" i="14"/>
  <c r="Z389" i="14"/>
  <c r="Z393" i="14"/>
  <c r="Z397" i="14"/>
  <c r="Z401" i="14"/>
  <c r="Z405" i="14"/>
  <c r="Z409" i="14"/>
  <c r="Z413" i="14"/>
  <c r="Z417" i="14"/>
  <c r="Z421" i="14"/>
  <c r="Z425" i="14"/>
  <c r="Z429" i="14"/>
  <c r="Z433" i="14"/>
  <c r="Z437" i="14"/>
  <c r="Z441" i="14"/>
  <c r="Z445" i="14"/>
  <c r="Z449" i="14"/>
  <c r="Z453" i="14"/>
  <c r="Z457" i="14"/>
  <c r="Z461" i="14"/>
  <c r="Z465" i="14"/>
  <c r="Z469" i="14"/>
  <c r="Z473" i="14"/>
  <c r="Z477" i="14"/>
  <c r="Z481" i="14"/>
  <c r="Z485" i="14"/>
  <c r="Z489" i="14"/>
  <c r="Z493" i="14"/>
  <c r="Z497" i="14"/>
  <c r="Z501" i="14"/>
  <c r="Z505" i="14"/>
  <c r="Z509" i="14"/>
  <c r="Z513" i="14"/>
  <c r="Z517" i="14"/>
  <c r="Z521" i="14"/>
  <c r="Z525" i="14"/>
  <c r="Z529" i="14"/>
  <c r="Z533" i="14"/>
  <c r="Z537" i="14"/>
  <c r="Z541" i="14"/>
  <c r="Z545" i="14"/>
  <c r="Z549" i="14"/>
  <c r="Z553" i="14"/>
  <c r="Z557" i="14"/>
  <c r="Z561" i="14"/>
  <c r="Z565" i="14"/>
  <c r="Z569" i="14"/>
  <c r="Z573" i="14"/>
  <c r="Z577" i="14"/>
  <c r="Z581" i="14"/>
  <c r="Z585" i="14"/>
  <c r="Z589" i="14"/>
  <c r="Z593" i="14"/>
  <c r="Z597" i="14"/>
  <c r="Z601" i="14"/>
  <c r="Z605" i="14"/>
  <c r="Z609" i="14"/>
  <c r="Z613" i="14"/>
  <c r="Z617" i="14"/>
  <c r="Z621" i="14"/>
  <c r="Z625" i="14"/>
  <c r="Z629" i="14"/>
  <c r="Z633" i="14"/>
  <c r="Z637" i="14"/>
  <c r="Z641" i="14"/>
  <c r="Z645" i="14"/>
  <c r="Z649" i="14"/>
  <c r="Z653" i="14"/>
  <c r="Z657" i="14"/>
  <c r="Z661" i="14"/>
  <c r="Z665" i="14"/>
  <c r="Z669" i="14"/>
  <c r="Z673" i="14"/>
  <c r="Z677" i="14"/>
  <c r="Z681" i="14"/>
  <c r="Z685" i="14"/>
  <c r="Z689" i="14"/>
  <c r="Z693" i="14"/>
  <c r="Z697" i="14"/>
  <c r="Z701" i="14"/>
  <c r="Z705" i="14"/>
  <c r="Z709" i="14"/>
  <c r="Z713" i="14"/>
  <c r="Z717" i="14"/>
  <c r="Z721" i="14"/>
  <c r="Y305" i="14"/>
  <c r="Y309" i="14"/>
  <c r="Y313" i="14"/>
  <c r="Y317" i="14"/>
  <c r="Y321" i="14"/>
  <c r="Y325" i="14"/>
  <c r="Y329" i="14"/>
  <c r="Y333" i="14"/>
  <c r="Y337" i="14"/>
  <c r="Y341" i="14"/>
  <c r="Y345" i="14"/>
  <c r="Y349" i="14"/>
  <c r="Y353" i="14"/>
  <c r="Y357" i="14"/>
  <c r="Y361" i="14"/>
  <c r="Y365" i="14"/>
  <c r="Y369" i="14"/>
  <c r="Y373" i="14"/>
  <c r="Y377" i="14"/>
  <c r="Y381" i="14"/>
  <c r="Y385" i="14"/>
  <c r="Y389" i="14"/>
  <c r="Y393" i="14"/>
  <c r="Y397" i="14"/>
  <c r="Y401" i="14"/>
  <c r="Y405" i="14"/>
  <c r="Y409" i="14"/>
  <c r="Y413" i="14"/>
  <c r="Y417" i="14"/>
  <c r="Y421" i="14"/>
  <c r="Y425" i="14"/>
  <c r="Y429" i="14"/>
  <c r="Y433" i="14"/>
  <c r="Y437" i="14"/>
  <c r="Y441" i="14"/>
  <c r="Y445" i="14"/>
  <c r="Y449" i="14"/>
  <c r="Y453" i="14"/>
  <c r="Y457" i="14"/>
  <c r="Y461" i="14"/>
  <c r="Y465" i="14"/>
  <c r="Y469" i="14"/>
  <c r="Y473" i="14"/>
  <c r="Y477" i="14"/>
  <c r="Y481" i="14"/>
  <c r="Y485" i="14"/>
  <c r="Y489" i="14"/>
  <c r="Y493" i="14"/>
  <c r="Y497" i="14"/>
  <c r="Y501" i="14"/>
  <c r="Y505" i="14"/>
  <c r="Y509" i="14"/>
  <c r="Y513" i="14"/>
  <c r="Y517" i="14"/>
  <c r="Y521" i="14"/>
  <c r="Y525" i="14"/>
  <c r="Y529" i="14"/>
  <c r="Y533" i="14"/>
  <c r="Y537" i="14"/>
  <c r="Y541" i="14"/>
  <c r="Y545" i="14"/>
  <c r="Y549" i="14"/>
  <c r="Y553" i="14"/>
  <c r="Y557" i="14"/>
  <c r="Y561" i="14"/>
  <c r="Y565" i="14"/>
  <c r="Y569" i="14"/>
  <c r="Y573" i="14"/>
  <c r="Y577" i="14"/>
  <c r="Y581" i="14"/>
  <c r="Y585" i="14"/>
  <c r="Y589" i="14"/>
  <c r="Y593" i="14"/>
  <c r="Y597" i="14"/>
  <c r="Y601" i="14"/>
  <c r="Y605" i="14"/>
  <c r="Y609" i="14"/>
  <c r="Y613" i="14"/>
  <c r="Y617" i="14"/>
  <c r="Y621" i="14"/>
  <c r="Y625" i="14"/>
  <c r="Y629" i="14"/>
  <c r="Y633" i="14"/>
  <c r="Y637" i="14"/>
  <c r="Y641" i="14"/>
  <c r="Y645" i="14"/>
  <c r="Y649" i="14"/>
  <c r="Y653" i="14"/>
  <c r="Y657" i="14"/>
  <c r="Y661" i="14"/>
  <c r="Y665" i="14"/>
  <c r="Y669" i="14"/>
  <c r="Y673" i="14"/>
  <c r="Y677" i="14"/>
  <c r="Y681" i="14"/>
  <c r="Y685" i="14"/>
  <c r="Y689" i="14"/>
  <c r="Y693" i="14"/>
  <c r="Y697" i="14"/>
  <c r="Y701" i="14"/>
  <c r="Y705" i="14"/>
  <c r="Y709" i="14"/>
  <c r="Y713" i="14"/>
  <c r="Y717" i="14"/>
  <c r="Y721" i="14"/>
  <c r="X723" i="14"/>
  <c r="X719" i="14"/>
  <c r="X715" i="14"/>
  <c r="X711" i="14"/>
  <c r="X707" i="14"/>
  <c r="X703" i="14"/>
  <c r="X699" i="14"/>
  <c r="X695" i="14"/>
  <c r="X691" i="14"/>
  <c r="X687" i="14"/>
  <c r="X683" i="14"/>
  <c r="AA565" i="14"/>
  <c r="AA581" i="14"/>
  <c r="AA597" i="14"/>
  <c r="AA613" i="14"/>
  <c r="AA629" i="14"/>
  <c r="AA645" i="14"/>
  <c r="AA661" i="14"/>
  <c r="AA677" i="14"/>
  <c r="AA693" i="14"/>
  <c r="AA709" i="14"/>
  <c r="Z308" i="14"/>
  <c r="Z312" i="14"/>
  <c r="Z316" i="14"/>
  <c r="Z320" i="14"/>
  <c r="Z324" i="14"/>
  <c r="Z328" i="14"/>
  <c r="Z332" i="14"/>
  <c r="Z336" i="14"/>
  <c r="Z340" i="14"/>
  <c r="Z344" i="14"/>
  <c r="Z348" i="14"/>
  <c r="Z352" i="14"/>
  <c r="Z356" i="14"/>
  <c r="Z360" i="14"/>
  <c r="Z364" i="14"/>
  <c r="Z368" i="14"/>
  <c r="Z372" i="14"/>
  <c r="Z376" i="14"/>
  <c r="Z380" i="14"/>
  <c r="Z384" i="14"/>
  <c r="Z388" i="14"/>
  <c r="Z392" i="14"/>
  <c r="Z396" i="14"/>
  <c r="Z400" i="14"/>
  <c r="Z404" i="14"/>
  <c r="Z408" i="14"/>
  <c r="Z412" i="14"/>
  <c r="Z416" i="14"/>
  <c r="Z420" i="14"/>
  <c r="Z424" i="14"/>
  <c r="Z428" i="14"/>
  <c r="Z432" i="14"/>
  <c r="Z436" i="14"/>
  <c r="Z440" i="14"/>
  <c r="Z444" i="14"/>
  <c r="Z448" i="14"/>
  <c r="Z452" i="14"/>
  <c r="Z456" i="14"/>
  <c r="Z460" i="14"/>
  <c r="Z464" i="14"/>
  <c r="Z468" i="14"/>
  <c r="Z472" i="14"/>
  <c r="Z476" i="14"/>
  <c r="Z480" i="14"/>
  <c r="Z484" i="14"/>
  <c r="Z488" i="14"/>
  <c r="Z492" i="14"/>
  <c r="Z496" i="14"/>
  <c r="Z500" i="14"/>
  <c r="Z504" i="14"/>
  <c r="Z508" i="14"/>
  <c r="Z512" i="14"/>
  <c r="Z516" i="14"/>
  <c r="Z520" i="14"/>
  <c r="Z524" i="14"/>
  <c r="Z528" i="14"/>
  <c r="Z532" i="14"/>
  <c r="Z536" i="14"/>
  <c r="Z540" i="14"/>
  <c r="Z544" i="14"/>
  <c r="Z548" i="14"/>
  <c r="Z552" i="14"/>
  <c r="Z556" i="14"/>
  <c r="Z560" i="14"/>
  <c r="Z564" i="14"/>
  <c r="Z568" i="14"/>
  <c r="Z572" i="14"/>
  <c r="Z576" i="14"/>
  <c r="Z580" i="14"/>
  <c r="Z584" i="14"/>
  <c r="Z588" i="14"/>
  <c r="Z592" i="14"/>
  <c r="Z596" i="14"/>
  <c r="Z600" i="14"/>
  <c r="Z604" i="14"/>
  <c r="Z608" i="14"/>
  <c r="Z612" i="14"/>
  <c r="Z616" i="14"/>
  <c r="Z620" i="14"/>
  <c r="Z624" i="14"/>
  <c r="Z628" i="14"/>
  <c r="Z632" i="14"/>
  <c r="Z636" i="14"/>
  <c r="Z640" i="14"/>
  <c r="Z644" i="14"/>
  <c r="Z648" i="14"/>
  <c r="Z652" i="14"/>
  <c r="Z656" i="14"/>
  <c r="Z660" i="14"/>
  <c r="Z664" i="14"/>
  <c r="Z668" i="14"/>
  <c r="Z672" i="14"/>
  <c r="Z676" i="14"/>
  <c r="Z680" i="14"/>
  <c r="Z684" i="14"/>
  <c r="Z688" i="14"/>
  <c r="Z692" i="14"/>
  <c r="Z696" i="14"/>
  <c r="Z700" i="14"/>
  <c r="Z704" i="14"/>
  <c r="Z708" i="14"/>
  <c r="Z712" i="14"/>
  <c r="Z716" i="14"/>
  <c r="Z720" i="14"/>
  <c r="Y308" i="14"/>
  <c r="Y312" i="14"/>
  <c r="Y316" i="14"/>
  <c r="Y320" i="14"/>
  <c r="Y324" i="14"/>
  <c r="Y328" i="14"/>
  <c r="Y332" i="14"/>
  <c r="Y336" i="14"/>
  <c r="Y340" i="14"/>
  <c r="Y344" i="14"/>
  <c r="Y348" i="14"/>
  <c r="Y352" i="14"/>
  <c r="Y356" i="14"/>
  <c r="Y360" i="14"/>
  <c r="Y364" i="14"/>
  <c r="Y368" i="14"/>
  <c r="Y372" i="14"/>
  <c r="Y376" i="14"/>
  <c r="Y380" i="14"/>
  <c r="Y384" i="14"/>
  <c r="Y388" i="14"/>
  <c r="Y392" i="14"/>
  <c r="Y396" i="14"/>
  <c r="Y400" i="14"/>
  <c r="Y404" i="14"/>
  <c r="Y408" i="14"/>
  <c r="Y412" i="14"/>
  <c r="Y416" i="14"/>
  <c r="Y420" i="14"/>
  <c r="Y424" i="14"/>
  <c r="Y428" i="14"/>
  <c r="Y432" i="14"/>
  <c r="Y436" i="14"/>
  <c r="Y440" i="14"/>
  <c r="Y444" i="14"/>
  <c r="Y448" i="14"/>
  <c r="Y452" i="14"/>
  <c r="Y456" i="14"/>
  <c r="Y460" i="14"/>
  <c r="Y464" i="14"/>
  <c r="Y468" i="14"/>
  <c r="Y472" i="14"/>
  <c r="Y476" i="14"/>
  <c r="Y480" i="14"/>
  <c r="Y484" i="14"/>
  <c r="Y488" i="14"/>
  <c r="Y492" i="14"/>
  <c r="Y496" i="14"/>
  <c r="Y500" i="14"/>
  <c r="Y504" i="14"/>
  <c r="Y508" i="14"/>
  <c r="Y512" i="14"/>
  <c r="Y516" i="14"/>
  <c r="Y520" i="14"/>
  <c r="Y524" i="14"/>
  <c r="Y528" i="14"/>
  <c r="Y532" i="14"/>
  <c r="Y536" i="14"/>
  <c r="Y540" i="14"/>
  <c r="Y544" i="14"/>
  <c r="Y548" i="14"/>
  <c r="Y552" i="14"/>
  <c r="Y556" i="14"/>
  <c r="Y560" i="14"/>
  <c r="Y564" i="14"/>
  <c r="Y568" i="14"/>
  <c r="Y572" i="14"/>
  <c r="Y576" i="14"/>
  <c r="Y580" i="14"/>
  <c r="Y584" i="14"/>
  <c r="Y588" i="14"/>
  <c r="Y592" i="14"/>
  <c r="Y596" i="14"/>
  <c r="Y600" i="14"/>
  <c r="Y604" i="14"/>
  <c r="Y608" i="14"/>
  <c r="Y612" i="14"/>
  <c r="Y616" i="14"/>
  <c r="Y620" i="14"/>
  <c r="Y624" i="14"/>
  <c r="Y628" i="14"/>
  <c r="Y632" i="14"/>
  <c r="Y636" i="14"/>
  <c r="Y640" i="14"/>
  <c r="Y644" i="14"/>
  <c r="Y648" i="14"/>
  <c r="Y652" i="14"/>
  <c r="Y656" i="14"/>
  <c r="Y660" i="14"/>
  <c r="Y664" i="14"/>
  <c r="Y668" i="14"/>
  <c r="Y672" i="14"/>
  <c r="Y676" i="14"/>
  <c r="Y680" i="14"/>
  <c r="Y684" i="14"/>
  <c r="Y688" i="14"/>
  <c r="Y692" i="14"/>
  <c r="Y696" i="14"/>
  <c r="Y700" i="14"/>
  <c r="Y704" i="14"/>
  <c r="Y708" i="14"/>
  <c r="Y712" i="14"/>
  <c r="Y716" i="14"/>
  <c r="Y720" i="14"/>
  <c r="AA561" i="14"/>
  <c r="AA577" i="14"/>
  <c r="AA593" i="14"/>
  <c r="AA609" i="14"/>
  <c r="AA625" i="14"/>
  <c r="AA641" i="14"/>
  <c r="AA657" i="14"/>
  <c r="AA673" i="14"/>
  <c r="AA689" i="14"/>
  <c r="AA705" i="14"/>
  <c r="AA721" i="14"/>
  <c r="Z307" i="14"/>
  <c r="Z311" i="14"/>
  <c r="Z315" i="14"/>
  <c r="Z319" i="14"/>
  <c r="Z323" i="14"/>
  <c r="Z327" i="14"/>
  <c r="Z331" i="14"/>
  <c r="Z335" i="14"/>
  <c r="Z339" i="14"/>
  <c r="Z343" i="14"/>
  <c r="Z347" i="14"/>
  <c r="Z351" i="14"/>
  <c r="Z355" i="14"/>
  <c r="Z359" i="14"/>
  <c r="Z363" i="14"/>
  <c r="Z367" i="14"/>
  <c r="Z371" i="14"/>
  <c r="Z375" i="14"/>
  <c r="Z379" i="14"/>
  <c r="Z383" i="14"/>
  <c r="Z387" i="14"/>
  <c r="Z391" i="14"/>
  <c r="Z395" i="14"/>
  <c r="Z399" i="14"/>
  <c r="Z403" i="14"/>
  <c r="Z407" i="14"/>
  <c r="Z411" i="14"/>
  <c r="Z415" i="14"/>
  <c r="Z419" i="14"/>
  <c r="Z423" i="14"/>
  <c r="Z427" i="14"/>
  <c r="Z431" i="14"/>
  <c r="Z435" i="14"/>
  <c r="Z439" i="14"/>
  <c r="Z443" i="14"/>
  <c r="Z447" i="14"/>
  <c r="Z451" i="14"/>
  <c r="Z455" i="14"/>
  <c r="Z459" i="14"/>
  <c r="Z463" i="14"/>
  <c r="Z467" i="14"/>
  <c r="Z471" i="14"/>
  <c r="Z475" i="14"/>
  <c r="Z479" i="14"/>
  <c r="Z483" i="14"/>
  <c r="Z487" i="14"/>
  <c r="Z491" i="14"/>
  <c r="Z495" i="14"/>
  <c r="Z499" i="14"/>
  <c r="Z503" i="14"/>
  <c r="Z507" i="14"/>
  <c r="Z511" i="14"/>
  <c r="Z515" i="14"/>
  <c r="Z519" i="14"/>
  <c r="Z523" i="14"/>
  <c r="Z527" i="14"/>
  <c r="Z531" i="14"/>
  <c r="Z535" i="14"/>
  <c r="Z539" i="14"/>
  <c r="Z543" i="14"/>
  <c r="Z547" i="14"/>
  <c r="Z551" i="14"/>
  <c r="Z555" i="14"/>
  <c r="Z559" i="14"/>
  <c r="Z563" i="14"/>
  <c r="Z567" i="14"/>
  <c r="Z571" i="14"/>
  <c r="Z575" i="14"/>
  <c r="Z579" i="14"/>
  <c r="Z583" i="14"/>
  <c r="Z587" i="14"/>
  <c r="Z591" i="14"/>
  <c r="Z595" i="14"/>
  <c r="Z599" i="14"/>
  <c r="Z603" i="14"/>
  <c r="Z607" i="14"/>
  <c r="Z611" i="14"/>
  <c r="Z615" i="14"/>
  <c r="Z619" i="14"/>
  <c r="Z623" i="14"/>
  <c r="Z627" i="14"/>
  <c r="Z631" i="14"/>
  <c r="Z635" i="14"/>
  <c r="Z639" i="14"/>
  <c r="Z643" i="14"/>
  <c r="Z647" i="14"/>
  <c r="Z651" i="14"/>
  <c r="Z655" i="14"/>
  <c r="Z659" i="14"/>
  <c r="Z663" i="14"/>
  <c r="Z667" i="14"/>
  <c r="Z671" i="14"/>
  <c r="Z675" i="14"/>
  <c r="Z679" i="14"/>
  <c r="Z683" i="14"/>
  <c r="Z687" i="14"/>
  <c r="Z691" i="14"/>
  <c r="Z695" i="14"/>
  <c r="Z699" i="14"/>
  <c r="Z703" i="14"/>
  <c r="Z707" i="14"/>
  <c r="Z711" i="14"/>
  <c r="Z715" i="14"/>
  <c r="Z719" i="14"/>
  <c r="Z723" i="14"/>
  <c r="Y307" i="14"/>
  <c r="Y311" i="14"/>
  <c r="Y315" i="14"/>
  <c r="Y319" i="14"/>
  <c r="Y323" i="14"/>
  <c r="Y327" i="14"/>
  <c r="Y331" i="14"/>
  <c r="Y335" i="14"/>
  <c r="Y339" i="14"/>
  <c r="Y343" i="14"/>
  <c r="Y347" i="14"/>
  <c r="Y351" i="14"/>
  <c r="Y355" i="14"/>
  <c r="Y359" i="14"/>
  <c r="Y363" i="14"/>
  <c r="Y367" i="14"/>
  <c r="Y371" i="14"/>
  <c r="Y375" i="14"/>
  <c r="Y379" i="14"/>
  <c r="Y383" i="14"/>
  <c r="Y387" i="14"/>
  <c r="Y391" i="14"/>
  <c r="Y395" i="14"/>
  <c r="Y399" i="14"/>
  <c r="Y403" i="14"/>
  <c r="Y407" i="14"/>
  <c r="Y411" i="14"/>
  <c r="Y415" i="14"/>
  <c r="Y419" i="14"/>
  <c r="Y423" i="14"/>
  <c r="Y427" i="14"/>
  <c r="Y431" i="14"/>
  <c r="Y435" i="14"/>
  <c r="Y439" i="14"/>
  <c r="Y443" i="14"/>
  <c r="Y447" i="14"/>
  <c r="Y451" i="14"/>
  <c r="Y455" i="14"/>
  <c r="Y459" i="14"/>
  <c r="Y463" i="14"/>
  <c r="Y467" i="14"/>
  <c r="Y471" i="14"/>
  <c r="Y475" i="14"/>
  <c r="Y479" i="14"/>
  <c r="Y483" i="14"/>
  <c r="Y487" i="14"/>
  <c r="Y491" i="14"/>
  <c r="Y495" i="14"/>
  <c r="Y499" i="14"/>
  <c r="Y503" i="14"/>
  <c r="Y507" i="14"/>
  <c r="Y511" i="14"/>
  <c r="Y515" i="14"/>
  <c r="Y519" i="14"/>
  <c r="Y523" i="14"/>
  <c r="Y527" i="14"/>
  <c r="Y531" i="14"/>
  <c r="Y535" i="14"/>
  <c r="Y539" i="14"/>
  <c r="Y543" i="14"/>
  <c r="Y547" i="14"/>
  <c r="Y551" i="14"/>
  <c r="Y555" i="14"/>
  <c r="Y559" i="14"/>
  <c r="Y563" i="14"/>
  <c r="Y567" i="14"/>
  <c r="Y571" i="14"/>
  <c r="Y575" i="14"/>
  <c r="Y579" i="14"/>
  <c r="Y583" i="14"/>
  <c r="Y587" i="14"/>
  <c r="Y591" i="14"/>
  <c r="Y595" i="14"/>
  <c r="Y599" i="14"/>
  <c r="Y603" i="14"/>
  <c r="Y607" i="14"/>
  <c r="Y611" i="14"/>
  <c r="Y615" i="14"/>
  <c r="Y619" i="14"/>
  <c r="Y623" i="14"/>
  <c r="Y627" i="14"/>
  <c r="Y631" i="14"/>
  <c r="Y635" i="14"/>
  <c r="Y639" i="14"/>
  <c r="Y643" i="14"/>
  <c r="Y647" i="14"/>
  <c r="Y651" i="14"/>
  <c r="Y655" i="14"/>
  <c r="Y659" i="14"/>
  <c r="Y663" i="14"/>
  <c r="Y667" i="14"/>
  <c r="Y671" i="14"/>
  <c r="Y675" i="14"/>
  <c r="Y679" i="14"/>
  <c r="Y683" i="14"/>
  <c r="Y687" i="14"/>
  <c r="Y691" i="14"/>
  <c r="Y695" i="14"/>
  <c r="Y699" i="14"/>
  <c r="Y703" i="14"/>
  <c r="Y707" i="14"/>
  <c r="Y711" i="14"/>
  <c r="Y715" i="14"/>
  <c r="Y719" i="14"/>
  <c r="Y723" i="14"/>
  <c r="X721" i="14"/>
  <c r="X717" i="14"/>
  <c r="X713" i="14"/>
  <c r="X709" i="14"/>
  <c r="X705" i="14"/>
  <c r="X701" i="14"/>
  <c r="X697" i="14"/>
  <c r="X693" i="14"/>
  <c r="X689" i="14"/>
  <c r="X685" i="14"/>
  <c r="X681" i="14"/>
  <c r="X677" i="14"/>
  <c r="X673" i="14"/>
  <c r="X669" i="14"/>
  <c r="X665" i="14"/>
  <c r="X661" i="14"/>
  <c r="X657" i="14"/>
  <c r="X653" i="14"/>
  <c r="X649" i="14"/>
  <c r="X645" i="14"/>
  <c r="X641" i="14"/>
  <c r="X637" i="14"/>
  <c r="X633" i="14"/>
  <c r="X629" i="14"/>
  <c r="X625" i="14"/>
  <c r="X621" i="14"/>
  <c r="X617" i="14"/>
  <c r="X613" i="14"/>
  <c r="X609" i="14"/>
  <c r="X605" i="14"/>
  <c r="X601" i="14"/>
  <c r="X597" i="14"/>
  <c r="X593" i="14"/>
  <c r="X589" i="14"/>
  <c r="X585" i="14"/>
  <c r="X581" i="14"/>
  <c r="X577" i="14"/>
  <c r="X573" i="14"/>
  <c r="X569" i="14"/>
  <c r="X565" i="14"/>
  <c r="X561" i="14"/>
  <c r="X557" i="14"/>
  <c r="X553" i="14"/>
  <c r="X549" i="14"/>
  <c r="X545" i="14"/>
  <c r="X541" i="14"/>
  <c r="X537" i="14"/>
  <c r="X533" i="14"/>
  <c r="X529" i="14"/>
  <c r="X525" i="14"/>
  <c r="X521" i="14"/>
  <c r="X517" i="14"/>
  <c r="X513" i="14"/>
  <c r="X509" i="14"/>
  <c r="X505" i="14"/>
  <c r="X501" i="14"/>
  <c r="X497" i="14"/>
  <c r="AA573" i="14"/>
  <c r="AA589" i="14"/>
  <c r="AA605" i="14"/>
  <c r="AA621" i="14"/>
  <c r="AA637" i="14"/>
  <c r="AA653" i="14"/>
  <c r="AA669" i="14"/>
  <c r="AA685" i="14"/>
  <c r="AA701" i="14"/>
  <c r="AA717" i="14"/>
  <c r="Z306" i="14"/>
  <c r="Z310" i="14"/>
  <c r="Z314" i="14"/>
  <c r="Z318" i="14"/>
  <c r="Z322" i="14"/>
  <c r="Z326" i="14"/>
  <c r="Z330" i="14"/>
  <c r="Z334" i="14"/>
  <c r="Z338" i="14"/>
  <c r="Z342" i="14"/>
  <c r="Z346" i="14"/>
  <c r="Z350" i="14"/>
  <c r="Z354" i="14"/>
  <c r="Z358" i="14"/>
  <c r="Z362" i="14"/>
  <c r="Z366" i="14"/>
  <c r="Z370" i="14"/>
  <c r="Z374" i="14"/>
  <c r="Z378" i="14"/>
  <c r="Z382" i="14"/>
  <c r="Z386" i="14"/>
  <c r="Z390" i="14"/>
  <c r="Z394" i="14"/>
  <c r="Z398" i="14"/>
  <c r="Z402" i="14"/>
  <c r="Z406" i="14"/>
  <c r="Z410" i="14"/>
  <c r="Z414" i="14"/>
  <c r="Z418" i="14"/>
  <c r="Z422" i="14"/>
  <c r="Z426" i="14"/>
  <c r="Z430" i="14"/>
  <c r="Z434" i="14"/>
  <c r="Z438" i="14"/>
  <c r="Z442" i="14"/>
  <c r="Z446" i="14"/>
  <c r="Z450" i="14"/>
  <c r="Z454" i="14"/>
  <c r="Z458" i="14"/>
  <c r="Z462" i="14"/>
  <c r="Z466" i="14"/>
  <c r="Z470" i="14"/>
  <c r="Z474" i="14"/>
  <c r="Z478" i="14"/>
  <c r="Z482" i="14"/>
  <c r="Z486" i="14"/>
  <c r="Z490" i="14"/>
  <c r="Z494" i="14"/>
  <c r="Z498" i="14"/>
  <c r="Z502" i="14"/>
  <c r="Z506" i="14"/>
  <c r="Z510" i="14"/>
  <c r="Z514" i="14"/>
  <c r="Z518" i="14"/>
  <c r="Z522" i="14"/>
  <c r="Z526" i="14"/>
  <c r="Z530" i="14"/>
  <c r="Z534" i="14"/>
  <c r="Z538" i="14"/>
  <c r="Z542" i="14"/>
  <c r="Z546" i="14"/>
  <c r="Z550" i="14"/>
  <c r="Z554" i="14"/>
  <c r="Z558" i="14"/>
  <c r="Z562" i="14"/>
  <c r="Z566" i="14"/>
  <c r="Z570" i="14"/>
  <c r="Z574" i="14"/>
  <c r="Z578" i="14"/>
  <c r="Z582" i="14"/>
  <c r="Z586" i="14"/>
  <c r="Z590" i="14"/>
  <c r="Z594" i="14"/>
  <c r="Z598" i="14"/>
  <c r="Z602" i="14"/>
  <c r="Z606" i="14"/>
  <c r="Z610" i="14"/>
  <c r="Z614" i="14"/>
  <c r="Z618" i="14"/>
  <c r="Z622" i="14"/>
  <c r="Z626" i="14"/>
  <c r="Z630" i="14"/>
  <c r="Z634" i="14"/>
  <c r="Z638" i="14"/>
  <c r="Z642" i="14"/>
  <c r="Z646" i="14"/>
  <c r="Z650" i="14"/>
  <c r="Z654" i="14"/>
  <c r="Z658" i="14"/>
  <c r="Z662" i="14"/>
  <c r="Z666" i="14"/>
  <c r="Z670" i="14"/>
  <c r="Z674" i="14"/>
  <c r="Z678" i="14"/>
  <c r="Z682" i="14"/>
  <c r="Z686" i="14"/>
  <c r="Z690" i="14"/>
  <c r="Z694" i="14"/>
  <c r="Z698" i="14"/>
  <c r="Z702" i="14"/>
  <c r="Z706" i="14"/>
  <c r="Z710" i="14"/>
  <c r="Z714" i="14"/>
  <c r="Z718" i="14"/>
  <c r="Z722" i="14"/>
  <c r="Y306" i="14"/>
  <c r="Y310" i="14"/>
  <c r="Y314" i="14"/>
  <c r="Y318" i="14"/>
  <c r="Y322" i="14"/>
  <c r="Y326" i="14"/>
  <c r="Y330" i="14"/>
  <c r="Y334" i="14"/>
  <c r="Y338" i="14"/>
  <c r="Y342" i="14"/>
  <c r="Y346" i="14"/>
  <c r="Y350" i="14"/>
  <c r="Y354" i="14"/>
  <c r="Y358" i="14"/>
  <c r="Y362" i="14"/>
  <c r="Y366" i="14"/>
  <c r="Y370" i="14"/>
  <c r="Y374" i="14"/>
  <c r="Y378" i="14"/>
  <c r="Y382" i="14"/>
  <c r="Y386" i="14"/>
  <c r="Y390" i="14"/>
  <c r="Y394" i="14"/>
  <c r="Y398" i="14"/>
  <c r="Y402" i="14"/>
  <c r="Y406" i="14"/>
  <c r="Y410" i="14"/>
  <c r="Y414" i="14"/>
  <c r="Y418" i="14"/>
  <c r="Y422" i="14"/>
  <c r="Y426" i="14"/>
  <c r="Y430" i="14"/>
  <c r="Y434" i="14"/>
  <c r="Y438" i="14"/>
  <c r="Y442" i="14"/>
  <c r="Y446" i="14"/>
  <c r="Y450" i="14"/>
  <c r="Y454" i="14"/>
  <c r="Y458" i="14"/>
  <c r="Y462" i="14"/>
  <c r="Y466" i="14"/>
  <c r="Y470" i="14"/>
  <c r="Y474" i="14"/>
  <c r="Y478" i="14"/>
  <c r="Y482" i="14"/>
  <c r="Y486" i="14"/>
  <c r="Y490" i="14"/>
  <c r="Y494" i="14"/>
  <c r="Y498" i="14"/>
  <c r="Y502" i="14"/>
  <c r="Y506" i="14"/>
  <c r="Y510" i="14"/>
  <c r="Y514" i="14"/>
  <c r="Y518" i="14"/>
  <c r="Y522" i="14"/>
  <c r="Y526" i="14"/>
  <c r="Y530" i="14"/>
  <c r="Y534" i="14"/>
  <c r="Y538" i="14"/>
  <c r="Y542" i="14"/>
  <c r="Y546" i="14"/>
  <c r="Y550" i="14"/>
  <c r="Y554" i="14"/>
  <c r="Y558" i="14"/>
  <c r="Y562" i="14"/>
  <c r="Y566" i="14"/>
  <c r="Y570" i="14"/>
  <c r="Y574" i="14"/>
  <c r="Y578" i="14"/>
  <c r="Y582" i="14"/>
  <c r="Y586" i="14"/>
  <c r="Y590" i="14"/>
  <c r="Y594" i="14"/>
  <c r="Y598" i="14"/>
  <c r="Y602" i="14"/>
  <c r="Y606" i="14"/>
  <c r="Y610" i="14"/>
  <c r="Y614" i="14"/>
  <c r="Y618" i="14"/>
  <c r="Y622" i="14"/>
  <c r="Y626" i="14"/>
  <c r="Y630" i="14"/>
  <c r="Y634" i="14"/>
  <c r="Y638" i="14"/>
  <c r="Y642" i="14"/>
  <c r="Y646" i="14"/>
  <c r="Y650" i="14"/>
  <c r="Y654" i="14"/>
  <c r="Y658" i="14"/>
  <c r="Y662" i="14"/>
  <c r="Y666" i="14"/>
  <c r="Y670" i="14"/>
  <c r="Y674" i="14"/>
  <c r="Y678" i="14"/>
  <c r="Y682" i="14"/>
  <c r="Y686" i="14"/>
  <c r="Y690" i="14"/>
  <c r="Y694" i="14"/>
  <c r="Y698" i="14"/>
  <c r="Y702" i="14"/>
  <c r="Y706" i="14"/>
  <c r="Y710" i="14"/>
  <c r="Y714" i="14"/>
  <c r="Y718" i="14"/>
  <c r="Y722" i="14"/>
  <c r="X722" i="14"/>
  <c r="X718" i="14"/>
  <c r="X714" i="14"/>
  <c r="X710" i="14"/>
  <c r="X706" i="14"/>
  <c r="X702" i="14"/>
  <c r="X698" i="14"/>
  <c r="X694" i="14"/>
  <c r="X690" i="14"/>
  <c r="X686" i="14"/>
  <c r="X682" i="14"/>
  <c r="X678" i="14"/>
  <c r="X674" i="14"/>
  <c r="X670" i="14"/>
  <c r="X666" i="14"/>
  <c r="X662" i="14"/>
  <c r="X658" i="14"/>
  <c r="X654" i="14"/>
  <c r="X650" i="14"/>
  <c r="X646" i="14"/>
  <c r="X642" i="14"/>
  <c r="X638" i="14"/>
  <c r="X634" i="14"/>
  <c r="X630" i="14"/>
  <c r="X626" i="14"/>
  <c r="X622" i="14"/>
  <c r="X618" i="14"/>
  <c r="X614" i="14"/>
  <c r="X610" i="14"/>
  <c r="X606" i="14"/>
  <c r="X602" i="14"/>
  <c r="X598" i="14"/>
  <c r="X594" i="14"/>
  <c r="X590" i="14"/>
  <c r="X586" i="14"/>
  <c r="X582" i="14"/>
  <c r="X578" i="14"/>
  <c r="X574" i="14"/>
  <c r="X570" i="14"/>
  <c r="X566" i="14"/>
  <c r="X562" i="14"/>
  <c r="X558" i="14"/>
  <c r="X554" i="14"/>
  <c r="X550" i="14"/>
  <c r="X546" i="14"/>
  <c r="X542" i="14"/>
  <c r="X538" i="14"/>
  <c r="X534" i="14"/>
  <c r="X530" i="14"/>
  <c r="X526" i="14"/>
  <c r="X522" i="14"/>
  <c r="X518" i="14"/>
  <c r="X514" i="14"/>
  <c r="X510" i="14"/>
  <c r="X506" i="14"/>
  <c r="X502" i="14"/>
  <c r="X498" i="14"/>
  <c r="X708" i="14"/>
  <c r="X692" i="14"/>
  <c r="X679" i="14"/>
  <c r="X671" i="14"/>
  <c r="X663" i="14"/>
  <c r="X655" i="14"/>
  <c r="X647" i="14"/>
  <c r="X639" i="14"/>
  <c r="X631" i="14"/>
  <c r="X623" i="14"/>
  <c r="X615" i="14"/>
  <c r="X607" i="14"/>
  <c r="X599" i="14"/>
  <c r="X591" i="14"/>
  <c r="X583" i="14"/>
  <c r="X575" i="14"/>
  <c r="X567" i="14"/>
  <c r="X559" i="14"/>
  <c r="X551" i="14"/>
  <c r="X543" i="14"/>
  <c r="X535" i="14"/>
  <c r="X527" i="14"/>
  <c r="X519" i="14"/>
  <c r="X511" i="14"/>
  <c r="X503" i="14"/>
  <c r="X495" i="14"/>
  <c r="X491" i="14"/>
  <c r="X487" i="14"/>
  <c r="X483" i="14"/>
  <c r="X479" i="14"/>
  <c r="X475" i="14"/>
  <c r="X471" i="14"/>
  <c r="X467" i="14"/>
  <c r="X463" i="14"/>
  <c r="X459" i="14"/>
  <c r="X455" i="14"/>
  <c r="X451" i="14"/>
  <c r="X447" i="14"/>
  <c r="X443" i="14"/>
  <c r="X439" i="14"/>
  <c r="X435" i="14"/>
  <c r="X431" i="14"/>
  <c r="X427" i="14"/>
  <c r="X423" i="14"/>
  <c r="X419" i="14"/>
  <c r="X415" i="14"/>
  <c r="X411" i="14"/>
  <c r="X407" i="14"/>
  <c r="X403" i="14"/>
  <c r="X399" i="14"/>
  <c r="X395" i="14"/>
  <c r="X391" i="14"/>
  <c r="X387" i="14"/>
  <c r="X383" i="14"/>
  <c r="X379" i="14"/>
  <c r="X375" i="14"/>
  <c r="X371" i="14"/>
  <c r="X367" i="14"/>
  <c r="X363" i="14"/>
  <c r="X359" i="14"/>
  <c r="X355" i="14"/>
  <c r="X351" i="14"/>
  <c r="X347" i="14"/>
  <c r="X343" i="14"/>
  <c r="X339" i="14"/>
  <c r="X335" i="14"/>
  <c r="X331" i="14"/>
  <c r="X327" i="14"/>
  <c r="X323" i="14"/>
  <c r="X319" i="14"/>
  <c r="X315" i="14"/>
  <c r="X311" i="14"/>
  <c r="X307" i="14"/>
  <c r="U306" i="14"/>
  <c r="U310" i="14"/>
  <c r="U314" i="14"/>
  <c r="U318" i="14"/>
  <c r="U322" i="14"/>
  <c r="U326" i="14"/>
  <c r="U330" i="14"/>
  <c r="U334" i="14"/>
  <c r="U338" i="14"/>
  <c r="U342" i="14"/>
  <c r="U346" i="14"/>
  <c r="U350" i="14"/>
  <c r="U354" i="14"/>
  <c r="U358" i="14"/>
  <c r="U362" i="14"/>
  <c r="U366" i="14"/>
  <c r="U370" i="14"/>
  <c r="U374" i="14"/>
  <c r="U378" i="14"/>
  <c r="U382" i="14"/>
  <c r="U386" i="14"/>
  <c r="U390" i="14"/>
  <c r="U394" i="14"/>
  <c r="U398" i="14"/>
  <c r="U402" i="14"/>
  <c r="U406" i="14"/>
  <c r="U410" i="14"/>
  <c r="U414" i="14"/>
  <c r="U418" i="14"/>
  <c r="U422" i="14"/>
  <c r="U426" i="14"/>
  <c r="U430" i="14"/>
  <c r="U434" i="14"/>
  <c r="U438" i="14"/>
  <c r="U442" i="14"/>
  <c r="U446" i="14"/>
  <c r="U450" i="14"/>
  <c r="U454" i="14"/>
  <c r="U458" i="14"/>
  <c r="U462" i="14"/>
  <c r="U466" i="14"/>
  <c r="U470" i="14"/>
  <c r="U474" i="14"/>
  <c r="U478" i="14"/>
  <c r="U482" i="14"/>
  <c r="U486" i="14"/>
  <c r="U490" i="14"/>
  <c r="U494" i="14"/>
  <c r="U498" i="14"/>
  <c r="U502" i="14"/>
  <c r="U506" i="14"/>
  <c r="U510" i="14"/>
  <c r="U514" i="14"/>
  <c r="U518" i="14"/>
  <c r="U522" i="14"/>
  <c r="U526" i="14"/>
  <c r="U530" i="14"/>
  <c r="U534" i="14"/>
  <c r="U538" i="14"/>
  <c r="U542" i="14"/>
  <c r="U546" i="14"/>
  <c r="U550" i="14"/>
  <c r="U554" i="14"/>
  <c r="U558" i="14"/>
  <c r="U562" i="14"/>
  <c r="U566" i="14"/>
  <c r="U570" i="14"/>
  <c r="U574" i="14"/>
  <c r="U578" i="14"/>
  <c r="U582" i="14"/>
  <c r="U586" i="14"/>
  <c r="U590" i="14"/>
  <c r="U594" i="14"/>
  <c r="U598" i="14"/>
  <c r="U602" i="14"/>
  <c r="U606" i="14"/>
  <c r="U610" i="14"/>
  <c r="U614" i="14"/>
  <c r="U618" i="14"/>
  <c r="U622" i="14"/>
  <c r="U626" i="14"/>
  <c r="U630" i="14"/>
  <c r="U634" i="14"/>
  <c r="U638" i="14"/>
  <c r="U642" i="14"/>
  <c r="U646" i="14"/>
  <c r="U650" i="14"/>
  <c r="U654" i="14"/>
  <c r="U658" i="14"/>
  <c r="U662" i="14"/>
  <c r="U666" i="14"/>
  <c r="U670" i="14"/>
  <c r="U674" i="14"/>
  <c r="U678" i="14"/>
  <c r="U682" i="14"/>
  <c r="U686" i="14"/>
  <c r="U690" i="14"/>
  <c r="U694" i="14"/>
  <c r="U698" i="14"/>
  <c r="U702" i="14"/>
  <c r="U706" i="14"/>
  <c r="U710" i="14"/>
  <c r="U714" i="14"/>
  <c r="U718" i="14"/>
  <c r="U722" i="14"/>
  <c r="T306" i="14"/>
  <c r="T310" i="14"/>
  <c r="T314" i="14"/>
  <c r="T318" i="14"/>
  <c r="T322" i="14"/>
  <c r="T326" i="14"/>
  <c r="T330" i="14"/>
  <c r="T334" i="14"/>
  <c r="T338" i="14"/>
  <c r="T342" i="14"/>
  <c r="T346" i="14"/>
  <c r="T350" i="14"/>
  <c r="T354" i="14"/>
  <c r="T358" i="14"/>
  <c r="T362" i="14"/>
  <c r="T366" i="14"/>
  <c r="T370" i="14"/>
  <c r="T374" i="14"/>
  <c r="T378" i="14"/>
  <c r="T382" i="14"/>
  <c r="T386" i="14"/>
  <c r="T390" i="14"/>
  <c r="T394" i="14"/>
  <c r="T398" i="14"/>
  <c r="T402" i="14"/>
  <c r="T406" i="14"/>
  <c r="T410" i="14"/>
  <c r="T414" i="14"/>
  <c r="T418" i="14"/>
  <c r="T422" i="14"/>
  <c r="T426" i="14"/>
  <c r="X712" i="14"/>
  <c r="X696" i="14"/>
  <c r="X680" i="14"/>
  <c r="X672" i="14"/>
  <c r="X664" i="14"/>
  <c r="X656" i="14"/>
  <c r="X648" i="14"/>
  <c r="X640" i="14"/>
  <c r="X632" i="14"/>
  <c r="X624" i="14"/>
  <c r="X616" i="14"/>
  <c r="X608" i="14"/>
  <c r="X600" i="14"/>
  <c r="X592" i="14"/>
  <c r="X584" i="14"/>
  <c r="X576" i="14"/>
  <c r="X568" i="14"/>
  <c r="X560" i="14"/>
  <c r="X552" i="14"/>
  <c r="X544" i="14"/>
  <c r="X536" i="14"/>
  <c r="X528" i="14"/>
  <c r="X520" i="14"/>
  <c r="X512" i="14"/>
  <c r="X504" i="14"/>
  <c r="X496" i="14"/>
  <c r="X492" i="14"/>
  <c r="X488" i="14"/>
  <c r="X484" i="14"/>
  <c r="X480" i="14"/>
  <c r="X476" i="14"/>
  <c r="X472" i="14"/>
  <c r="X468" i="14"/>
  <c r="X464" i="14"/>
  <c r="X460" i="14"/>
  <c r="X456" i="14"/>
  <c r="X452" i="14"/>
  <c r="X448" i="14"/>
  <c r="X444" i="14"/>
  <c r="X440" i="14"/>
  <c r="X436" i="14"/>
  <c r="X432" i="14"/>
  <c r="X428" i="14"/>
  <c r="X424" i="14"/>
  <c r="X420" i="14"/>
  <c r="X416" i="14"/>
  <c r="X412" i="14"/>
  <c r="X408" i="14"/>
  <c r="X404" i="14"/>
  <c r="X400" i="14"/>
  <c r="X396" i="14"/>
  <c r="X392" i="14"/>
  <c r="X388" i="14"/>
  <c r="X384" i="14"/>
  <c r="X380" i="14"/>
  <c r="X376" i="14"/>
  <c r="X372" i="14"/>
  <c r="X368" i="14"/>
  <c r="X364" i="14"/>
  <c r="X360" i="14"/>
  <c r="X356" i="14"/>
  <c r="X352" i="14"/>
  <c r="X348" i="14"/>
  <c r="X344" i="14"/>
  <c r="X340" i="14"/>
  <c r="X336" i="14"/>
  <c r="X332" i="14"/>
  <c r="X328" i="14"/>
  <c r="X324" i="14"/>
  <c r="X320" i="14"/>
  <c r="X316" i="14"/>
  <c r="X312" i="14"/>
  <c r="X308" i="14"/>
  <c r="U305" i="14"/>
  <c r="U309" i="14"/>
  <c r="U313" i="14"/>
  <c r="U317" i="14"/>
  <c r="U321" i="14"/>
  <c r="U325" i="14"/>
  <c r="U329" i="14"/>
  <c r="U333" i="14"/>
  <c r="U337" i="14"/>
  <c r="U341" i="14"/>
  <c r="U345" i="14"/>
  <c r="U349" i="14"/>
  <c r="U353" i="14"/>
  <c r="U357" i="14"/>
  <c r="U361" i="14"/>
  <c r="U365" i="14"/>
  <c r="U369" i="14"/>
  <c r="U373" i="14"/>
  <c r="U377" i="14"/>
  <c r="U381" i="14"/>
  <c r="U385" i="14"/>
  <c r="U389" i="14"/>
  <c r="U393" i="14"/>
  <c r="U397" i="14"/>
  <c r="U401" i="14"/>
  <c r="U405" i="14"/>
  <c r="U409" i="14"/>
  <c r="U413" i="14"/>
  <c r="U417" i="14"/>
  <c r="U421" i="14"/>
  <c r="U425" i="14"/>
  <c r="U429" i="14"/>
  <c r="U433" i="14"/>
  <c r="U437" i="14"/>
  <c r="U441" i="14"/>
  <c r="U445" i="14"/>
  <c r="U449" i="14"/>
  <c r="U453" i="14"/>
  <c r="U457" i="14"/>
  <c r="U461" i="14"/>
  <c r="U465" i="14"/>
  <c r="U469" i="14"/>
  <c r="U473" i="14"/>
  <c r="U477" i="14"/>
  <c r="U481" i="14"/>
  <c r="U485" i="14"/>
  <c r="U489" i="14"/>
  <c r="U493" i="14"/>
  <c r="U497" i="14"/>
  <c r="U501" i="14"/>
  <c r="U505" i="14"/>
  <c r="U509" i="14"/>
  <c r="U513" i="14"/>
  <c r="U517" i="14"/>
  <c r="U521" i="14"/>
  <c r="U525" i="14"/>
  <c r="U529" i="14"/>
  <c r="U533" i="14"/>
  <c r="U537" i="14"/>
  <c r="U541" i="14"/>
  <c r="U545" i="14"/>
  <c r="U549" i="14"/>
  <c r="U553" i="14"/>
  <c r="U557" i="14"/>
  <c r="U561" i="14"/>
  <c r="U565" i="14"/>
  <c r="U569" i="14"/>
  <c r="U573" i="14"/>
  <c r="U577" i="14"/>
  <c r="U581" i="14"/>
  <c r="U585" i="14"/>
  <c r="U589" i="14"/>
  <c r="U593" i="14"/>
  <c r="U597" i="14"/>
  <c r="U601" i="14"/>
  <c r="U605" i="14"/>
  <c r="U609" i="14"/>
  <c r="U613" i="14"/>
  <c r="U617" i="14"/>
  <c r="U621" i="14"/>
  <c r="U625" i="14"/>
  <c r="U629" i="14"/>
  <c r="U633" i="14"/>
  <c r="U637" i="14"/>
  <c r="U641" i="14"/>
  <c r="U645" i="14"/>
  <c r="U649" i="14"/>
  <c r="U653" i="14"/>
  <c r="U657" i="14"/>
  <c r="U661" i="14"/>
  <c r="U665" i="14"/>
  <c r="U669" i="14"/>
  <c r="U673" i="14"/>
  <c r="U677" i="14"/>
  <c r="U681" i="14"/>
  <c r="U685" i="14"/>
  <c r="U689" i="14"/>
  <c r="U693" i="14"/>
  <c r="U697" i="14"/>
  <c r="U701" i="14"/>
  <c r="U705" i="14"/>
  <c r="U709" i="14"/>
  <c r="U713" i="14"/>
  <c r="U717" i="14"/>
  <c r="U721" i="14"/>
  <c r="T305" i="14"/>
  <c r="T309" i="14"/>
  <c r="T313" i="14"/>
  <c r="T317" i="14"/>
  <c r="T321" i="14"/>
  <c r="T325" i="14"/>
  <c r="T329" i="14"/>
  <c r="T333" i="14"/>
  <c r="T337" i="14"/>
  <c r="T341" i="14"/>
  <c r="T345" i="14"/>
  <c r="T349" i="14"/>
  <c r="T353" i="14"/>
  <c r="T357" i="14"/>
  <c r="T361" i="14"/>
  <c r="T365" i="14"/>
  <c r="T369" i="14"/>
  <c r="T373" i="14"/>
  <c r="T377" i="14"/>
  <c r="T381" i="14"/>
  <c r="T385" i="14"/>
  <c r="T389" i="14"/>
  <c r="T393" i="14"/>
  <c r="T397" i="14"/>
  <c r="T401" i="14"/>
  <c r="T405" i="14"/>
  <c r="T409" i="14"/>
  <c r="T413" i="14"/>
  <c r="T417" i="14"/>
  <c r="T421" i="14"/>
  <c r="X716" i="14"/>
  <c r="X700" i="14"/>
  <c r="X684" i="14"/>
  <c r="X675" i="14"/>
  <c r="X667" i="14"/>
  <c r="X659" i="14"/>
  <c r="X651" i="14"/>
  <c r="X643" i="14"/>
  <c r="X635" i="14"/>
  <c r="X627" i="14"/>
  <c r="X619" i="14"/>
  <c r="X611" i="14"/>
  <c r="X603" i="14"/>
  <c r="X595" i="14"/>
  <c r="X587" i="14"/>
  <c r="X579" i="14"/>
  <c r="X571" i="14"/>
  <c r="X563" i="14"/>
  <c r="X555" i="14"/>
  <c r="X547" i="14"/>
  <c r="X539" i="14"/>
  <c r="X531" i="14"/>
  <c r="X523" i="14"/>
  <c r="X515" i="14"/>
  <c r="X507" i="14"/>
  <c r="X499" i="14"/>
  <c r="X493" i="14"/>
  <c r="X489" i="14"/>
  <c r="X485" i="14"/>
  <c r="X481" i="14"/>
  <c r="X477" i="14"/>
  <c r="X473" i="14"/>
  <c r="X469" i="14"/>
  <c r="X465" i="14"/>
  <c r="X461" i="14"/>
  <c r="X457" i="14"/>
  <c r="X453" i="14"/>
  <c r="X449" i="14"/>
  <c r="X445" i="14"/>
  <c r="X441" i="14"/>
  <c r="X437" i="14"/>
  <c r="X433" i="14"/>
  <c r="X429" i="14"/>
  <c r="X425" i="14"/>
  <c r="X421" i="14"/>
  <c r="X417" i="14"/>
  <c r="X413" i="14"/>
  <c r="X409" i="14"/>
  <c r="X405" i="14"/>
  <c r="X401" i="14"/>
  <c r="X397" i="14"/>
  <c r="X393" i="14"/>
  <c r="X389" i="14"/>
  <c r="X385" i="14"/>
  <c r="X381" i="14"/>
  <c r="X377" i="14"/>
  <c r="X373" i="14"/>
  <c r="X369" i="14"/>
  <c r="X365" i="14"/>
  <c r="X361" i="14"/>
  <c r="X357" i="14"/>
  <c r="X353" i="14"/>
  <c r="X349" i="14"/>
  <c r="X345" i="14"/>
  <c r="X341" i="14"/>
  <c r="X337" i="14"/>
  <c r="X333" i="14"/>
  <c r="X329" i="14"/>
  <c r="X325" i="14"/>
  <c r="X321" i="14"/>
  <c r="X317" i="14"/>
  <c r="X313" i="14"/>
  <c r="X309" i="14"/>
  <c r="X305" i="14"/>
  <c r="U308" i="14"/>
  <c r="U312" i="14"/>
  <c r="U316" i="14"/>
  <c r="U320" i="14"/>
  <c r="U324" i="14"/>
  <c r="U328" i="14"/>
  <c r="U332" i="14"/>
  <c r="U336" i="14"/>
  <c r="U340" i="14"/>
  <c r="U344" i="14"/>
  <c r="U348" i="14"/>
  <c r="U352" i="14"/>
  <c r="U356" i="14"/>
  <c r="U360" i="14"/>
  <c r="U364" i="14"/>
  <c r="U368" i="14"/>
  <c r="U372" i="14"/>
  <c r="U376" i="14"/>
  <c r="U380" i="14"/>
  <c r="U384" i="14"/>
  <c r="U388" i="14"/>
  <c r="U392" i="14"/>
  <c r="U396" i="14"/>
  <c r="U400" i="14"/>
  <c r="U404" i="14"/>
  <c r="U408" i="14"/>
  <c r="U412" i="14"/>
  <c r="U416" i="14"/>
  <c r="U420" i="14"/>
  <c r="U424" i="14"/>
  <c r="U428" i="14"/>
  <c r="U432" i="14"/>
  <c r="U436" i="14"/>
  <c r="U440" i="14"/>
  <c r="U444" i="14"/>
  <c r="U448" i="14"/>
  <c r="U452" i="14"/>
  <c r="U456" i="14"/>
  <c r="U460" i="14"/>
  <c r="U464" i="14"/>
  <c r="U468" i="14"/>
  <c r="U472" i="14"/>
  <c r="U476" i="14"/>
  <c r="U480" i="14"/>
  <c r="U484" i="14"/>
  <c r="U488" i="14"/>
  <c r="U492" i="14"/>
  <c r="U496" i="14"/>
  <c r="U500" i="14"/>
  <c r="U504" i="14"/>
  <c r="U508" i="14"/>
  <c r="U512" i="14"/>
  <c r="U516" i="14"/>
  <c r="U520" i="14"/>
  <c r="U524" i="14"/>
  <c r="U528" i="14"/>
  <c r="U532" i="14"/>
  <c r="U536" i="14"/>
  <c r="U540" i="14"/>
  <c r="U544" i="14"/>
  <c r="U548" i="14"/>
  <c r="U552" i="14"/>
  <c r="U556" i="14"/>
  <c r="U560" i="14"/>
  <c r="U564" i="14"/>
  <c r="U568" i="14"/>
  <c r="U572" i="14"/>
  <c r="U576" i="14"/>
  <c r="U580" i="14"/>
  <c r="U584" i="14"/>
  <c r="U588" i="14"/>
  <c r="U592" i="14"/>
  <c r="U596" i="14"/>
  <c r="U600" i="14"/>
  <c r="U604" i="14"/>
  <c r="U608" i="14"/>
  <c r="U612" i="14"/>
  <c r="U616" i="14"/>
  <c r="U620" i="14"/>
  <c r="U624" i="14"/>
  <c r="U628" i="14"/>
  <c r="U632" i="14"/>
  <c r="U636" i="14"/>
  <c r="U640" i="14"/>
  <c r="U644" i="14"/>
  <c r="U648" i="14"/>
  <c r="U652" i="14"/>
  <c r="U656" i="14"/>
  <c r="U660" i="14"/>
  <c r="U664" i="14"/>
  <c r="U668" i="14"/>
  <c r="U672" i="14"/>
  <c r="U676" i="14"/>
  <c r="U680" i="14"/>
  <c r="U684" i="14"/>
  <c r="U688" i="14"/>
  <c r="U692" i="14"/>
  <c r="U696" i="14"/>
  <c r="U700" i="14"/>
  <c r="U704" i="14"/>
  <c r="U708" i="14"/>
  <c r="U712" i="14"/>
  <c r="U716" i="14"/>
  <c r="U720" i="14"/>
  <c r="T308" i="14"/>
  <c r="T312" i="14"/>
  <c r="T316" i="14"/>
  <c r="T320" i="14"/>
  <c r="T324" i="14"/>
  <c r="T328" i="14"/>
  <c r="T332" i="14"/>
  <c r="T336" i="14"/>
  <c r="T340" i="14"/>
  <c r="T344" i="14"/>
  <c r="T348" i="14"/>
  <c r="T352" i="14"/>
  <c r="T356" i="14"/>
  <c r="T360" i="14"/>
  <c r="T364" i="14"/>
  <c r="T368" i="14"/>
  <c r="T372" i="14"/>
  <c r="T376" i="14"/>
  <c r="T380" i="14"/>
  <c r="T384" i="14"/>
  <c r="T388" i="14"/>
  <c r="T392" i="14"/>
  <c r="T396" i="14"/>
  <c r="T400" i="14"/>
  <c r="T404" i="14"/>
  <c r="T408" i="14"/>
  <c r="T412" i="14"/>
  <c r="T416" i="14"/>
  <c r="T420" i="14"/>
  <c r="T424" i="14"/>
  <c r="T428" i="14"/>
  <c r="T432" i="14"/>
  <c r="T436" i="14"/>
  <c r="T440" i="14"/>
  <c r="T444" i="14"/>
  <c r="T448" i="14"/>
  <c r="T452" i="14"/>
  <c r="T456" i="14"/>
  <c r="T460" i="14"/>
  <c r="T464" i="14"/>
  <c r="T468" i="14"/>
  <c r="T472" i="14"/>
  <c r="T476" i="14"/>
  <c r="T480" i="14"/>
  <c r="T484" i="14"/>
  <c r="T488" i="14"/>
  <c r="T492" i="14"/>
  <c r="T496" i="14"/>
  <c r="T500" i="14"/>
  <c r="T504" i="14"/>
  <c r="T508" i="14"/>
  <c r="T512" i="14"/>
  <c r="T516" i="14"/>
  <c r="T520" i="14"/>
  <c r="T524" i="14"/>
  <c r="T528" i="14"/>
  <c r="T532" i="14"/>
  <c r="T536" i="14"/>
  <c r="T540" i="14"/>
  <c r="T544" i="14"/>
  <c r="T548" i="14"/>
  <c r="T552" i="14"/>
  <c r="T556" i="14"/>
  <c r="T560" i="14"/>
  <c r="T564" i="14"/>
  <c r="T568" i="14"/>
  <c r="T572" i="14"/>
  <c r="T576" i="14"/>
  <c r="T580" i="14"/>
  <c r="X720" i="14"/>
  <c r="X704" i="14"/>
  <c r="X688" i="14"/>
  <c r="X676" i="14"/>
  <c r="X668" i="14"/>
  <c r="X660" i="14"/>
  <c r="X652" i="14"/>
  <c r="X644" i="14"/>
  <c r="X636" i="14"/>
  <c r="X628" i="14"/>
  <c r="X620" i="14"/>
  <c r="X612" i="14"/>
  <c r="X604" i="14"/>
  <c r="X596" i="14"/>
  <c r="X588" i="14"/>
  <c r="X580" i="14"/>
  <c r="X572" i="14"/>
  <c r="X564" i="14"/>
  <c r="X556" i="14"/>
  <c r="X548" i="14"/>
  <c r="X540" i="14"/>
  <c r="X532" i="14"/>
  <c r="X524" i="14"/>
  <c r="X516" i="14"/>
  <c r="X508" i="14"/>
  <c r="X500" i="14"/>
  <c r="X494" i="14"/>
  <c r="X490" i="14"/>
  <c r="X486" i="14"/>
  <c r="X482" i="14"/>
  <c r="X478" i="14"/>
  <c r="X474" i="14"/>
  <c r="X470" i="14"/>
  <c r="X466" i="14"/>
  <c r="X462" i="14"/>
  <c r="X458" i="14"/>
  <c r="X454" i="14"/>
  <c r="X450" i="14"/>
  <c r="X446" i="14"/>
  <c r="X442" i="14"/>
  <c r="X438" i="14"/>
  <c r="X434" i="14"/>
  <c r="X430" i="14"/>
  <c r="X426" i="14"/>
  <c r="X422" i="14"/>
  <c r="X418" i="14"/>
  <c r="X414" i="14"/>
  <c r="X410" i="14"/>
  <c r="X406" i="14"/>
  <c r="X402" i="14"/>
  <c r="X398" i="14"/>
  <c r="X394" i="14"/>
  <c r="X390" i="14"/>
  <c r="X386" i="14"/>
  <c r="X382" i="14"/>
  <c r="X378" i="14"/>
  <c r="X374" i="14"/>
  <c r="X370" i="14"/>
  <c r="X366" i="14"/>
  <c r="X362" i="14"/>
  <c r="X358" i="14"/>
  <c r="X354" i="14"/>
  <c r="X350" i="14"/>
  <c r="X346" i="14"/>
  <c r="X342" i="14"/>
  <c r="X338" i="14"/>
  <c r="X334" i="14"/>
  <c r="X330" i="14"/>
  <c r="X326" i="14"/>
  <c r="X322" i="14"/>
  <c r="X318" i="14"/>
  <c r="X314" i="14"/>
  <c r="X310" i="14"/>
  <c r="X306" i="14"/>
  <c r="U307" i="14"/>
  <c r="U311" i="14"/>
  <c r="U315" i="14"/>
  <c r="U319" i="14"/>
  <c r="U323" i="14"/>
  <c r="U327" i="14"/>
  <c r="U331" i="14"/>
  <c r="U335" i="14"/>
  <c r="U339" i="14"/>
  <c r="U343" i="14"/>
  <c r="U347" i="14"/>
  <c r="U351" i="14"/>
  <c r="U355" i="14"/>
  <c r="U359" i="14"/>
  <c r="U363" i="14"/>
  <c r="U367" i="14"/>
  <c r="U371" i="14"/>
  <c r="U375" i="14"/>
  <c r="U379" i="14"/>
  <c r="U383" i="14"/>
  <c r="U387" i="14"/>
  <c r="U391" i="14"/>
  <c r="U395" i="14"/>
  <c r="U399" i="14"/>
  <c r="U403" i="14"/>
  <c r="U407" i="14"/>
  <c r="U411" i="14"/>
  <c r="U415" i="14"/>
  <c r="U419" i="14"/>
  <c r="U423" i="14"/>
  <c r="U427" i="14"/>
  <c r="U431" i="14"/>
  <c r="U435" i="14"/>
  <c r="U439" i="14"/>
  <c r="U443" i="14"/>
  <c r="U447" i="14"/>
  <c r="U451" i="14"/>
  <c r="U455" i="14"/>
  <c r="U459" i="14"/>
  <c r="U463" i="14"/>
  <c r="U467" i="14"/>
  <c r="U471" i="14"/>
  <c r="U475" i="14"/>
  <c r="U479" i="14"/>
  <c r="U483" i="14"/>
  <c r="U487" i="14"/>
  <c r="U491" i="14"/>
  <c r="U495" i="14"/>
  <c r="U499" i="14"/>
  <c r="U503" i="14"/>
  <c r="U507" i="14"/>
  <c r="U511" i="14"/>
  <c r="U515" i="14"/>
  <c r="U519" i="14"/>
  <c r="U523" i="14"/>
  <c r="U527" i="14"/>
  <c r="U531" i="14"/>
  <c r="U535" i="14"/>
  <c r="U539" i="14"/>
  <c r="U543" i="14"/>
  <c r="U547" i="14"/>
  <c r="U551" i="14"/>
  <c r="U555" i="14"/>
  <c r="U559" i="14"/>
  <c r="U563" i="14"/>
  <c r="U567" i="14"/>
  <c r="U571" i="14"/>
  <c r="U575" i="14"/>
  <c r="U579" i="14"/>
  <c r="U583" i="14"/>
  <c r="U587" i="14"/>
  <c r="U591" i="14"/>
  <c r="U595" i="14"/>
  <c r="U599" i="14"/>
  <c r="U603" i="14"/>
  <c r="U607" i="14"/>
  <c r="U611" i="14"/>
  <c r="U615" i="14"/>
  <c r="U619" i="14"/>
  <c r="U623" i="14"/>
  <c r="U627" i="14"/>
  <c r="U631" i="14"/>
  <c r="U635" i="14"/>
  <c r="U639" i="14"/>
  <c r="U643" i="14"/>
  <c r="U647" i="14"/>
  <c r="U651" i="14"/>
  <c r="U655" i="14"/>
  <c r="U659" i="14"/>
  <c r="U663" i="14"/>
  <c r="U667" i="14"/>
  <c r="U671" i="14"/>
  <c r="U675" i="14"/>
  <c r="U679" i="14"/>
  <c r="U683" i="14"/>
  <c r="U687" i="14"/>
  <c r="U691" i="14"/>
  <c r="U695" i="14"/>
  <c r="U699" i="14"/>
  <c r="U703" i="14"/>
  <c r="U707" i="14"/>
  <c r="U711" i="14"/>
  <c r="U715" i="14"/>
  <c r="U719" i="14"/>
  <c r="U723" i="14"/>
  <c r="T307" i="14"/>
  <c r="T311" i="14"/>
  <c r="T315" i="14"/>
  <c r="T319" i="14"/>
  <c r="T323" i="14"/>
  <c r="T327" i="14"/>
  <c r="T331" i="14"/>
  <c r="T335" i="14"/>
  <c r="T339" i="14"/>
  <c r="T343" i="14"/>
  <c r="T347" i="14"/>
  <c r="T351" i="14"/>
  <c r="T355" i="14"/>
  <c r="T359" i="14"/>
  <c r="T363" i="14"/>
  <c r="T367" i="14"/>
  <c r="T371" i="14"/>
  <c r="T375" i="14"/>
  <c r="T379" i="14"/>
  <c r="T383" i="14"/>
  <c r="T387" i="14"/>
  <c r="T391" i="14"/>
  <c r="T395" i="14"/>
  <c r="T399" i="14"/>
  <c r="T403" i="14"/>
  <c r="T407" i="14"/>
  <c r="T411" i="14"/>
  <c r="T415" i="14"/>
  <c r="T419" i="14"/>
  <c r="T423" i="14"/>
  <c r="T427" i="14"/>
  <c r="T431" i="14"/>
  <c r="T435" i="14"/>
  <c r="T439" i="14"/>
  <c r="T443" i="14"/>
  <c r="T447" i="14"/>
  <c r="T451" i="14"/>
  <c r="T455" i="14"/>
  <c r="T459" i="14"/>
  <c r="T463" i="14"/>
  <c r="T467" i="14"/>
  <c r="T471" i="14"/>
  <c r="T475" i="14"/>
  <c r="T479" i="14"/>
  <c r="T483" i="14"/>
  <c r="T487" i="14"/>
  <c r="T491" i="14"/>
  <c r="T495" i="14"/>
  <c r="T499" i="14"/>
  <c r="T503" i="14"/>
  <c r="T507" i="14"/>
  <c r="T511" i="14"/>
  <c r="T515" i="14"/>
  <c r="T519" i="14"/>
  <c r="T523" i="14"/>
  <c r="T527" i="14"/>
  <c r="T531" i="14"/>
  <c r="T535" i="14"/>
  <c r="T539" i="14"/>
  <c r="T543" i="14"/>
  <c r="T547" i="14"/>
  <c r="T551" i="14"/>
  <c r="T555" i="14"/>
  <c r="T559" i="14"/>
  <c r="T563" i="14"/>
  <c r="T567" i="14"/>
  <c r="T571" i="14"/>
  <c r="T575" i="14"/>
  <c r="T579" i="14"/>
  <c r="T583" i="14"/>
  <c r="T587" i="14"/>
  <c r="T591" i="14"/>
  <c r="T595" i="14"/>
  <c r="T599" i="14"/>
  <c r="T603" i="14"/>
  <c r="T607" i="14"/>
  <c r="T611" i="14"/>
  <c r="T615" i="14"/>
  <c r="T619" i="14"/>
  <c r="T623" i="14"/>
  <c r="T627" i="14"/>
  <c r="T429" i="14"/>
  <c r="T437" i="14"/>
  <c r="T445" i="14"/>
  <c r="T453" i="14"/>
  <c r="T461" i="14"/>
  <c r="T469" i="14"/>
  <c r="T477" i="14"/>
  <c r="T485" i="14"/>
  <c r="T493" i="14"/>
  <c r="T501" i="14"/>
  <c r="T509" i="14"/>
  <c r="T517" i="14"/>
  <c r="T525" i="14"/>
  <c r="T533" i="14"/>
  <c r="T541" i="14"/>
  <c r="T549" i="14"/>
  <c r="T557" i="14"/>
  <c r="T565" i="14"/>
  <c r="T573" i="14"/>
  <c r="T581" i="14"/>
  <c r="T586" i="14"/>
  <c r="T592" i="14"/>
  <c r="T597" i="14"/>
  <c r="T602" i="14"/>
  <c r="T608" i="14"/>
  <c r="T613" i="14"/>
  <c r="T618" i="14"/>
  <c r="T624" i="14"/>
  <c r="T629" i="14"/>
  <c r="T633" i="14"/>
  <c r="T637" i="14"/>
  <c r="T641" i="14"/>
  <c r="T645" i="14"/>
  <c r="T649" i="14"/>
  <c r="T653" i="14"/>
  <c r="T657" i="14"/>
  <c r="T661" i="14"/>
  <c r="T665" i="14"/>
  <c r="T669" i="14"/>
  <c r="T673" i="14"/>
  <c r="T677" i="14"/>
  <c r="T681" i="14"/>
  <c r="T685" i="14"/>
  <c r="T689" i="14"/>
  <c r="T693" i="14"/>
  <c r="T697" i="14"/>
  <c r="T701" i="14"/>
  <c r="T705" i="14"/>
  <c r="T709" i="14"/>
  <c r="T713" i="14"/>
  <c r="T717" i="14"/>
  <c r="T721" i="14"/>
  <c r="S307" i="14"/>
  <c r="S311" i="14"/>
  <c r="S315" i="14"/>
  <c r="S319" i="14"/>
  <c r="S323" i="14"/>
  <c r="S327" i="14"/>
  <c r="S331" i="14"/>
  <c r="S335" i="14"/>
  <c r="S339" i="14"/>
  <c r="S343" i="14"/>
  <c r="S347" i="14"/>
  <c r="S351" i="14"/>
  <c r="S355" i="14"/>
  <c r="S359" i="14"/>
  <c r="S363" i="14"/>
  <c r="S367" i="14"/>
  <c r="S371" i="14"/>
  <c r="S375" i="14"/>
  <c r="S379" i="14"/>
  <c r="S383" i="14"/>
  <c r="S387" i="14"/>
  <c r="S391" i="14"/>
  <c r="S395" i="14"/>
  <c r="S399" i="14"/>
  <c r="S403" i="14"/>
  <c r="S407" i="14"/>
  <c r="S411" i="14"/>
  <c r="S415" i="14"/>
  <c r="S419" i="14"/>
  <c r="S423" i="14"/>
  <c r="S427" i="14"/>
  <c r="S431" i="14"/>
  <c r="S435" i="14"/>
  <c r="S439" i="14"/>
  <c r="S443" i="14"/>
  <c r="S447" i="14"/>
  <c r="S451" i="14"/>
  <c r="S455" i="14"/>
  <c r="S459" i="14"/>
  <c r="S463" i="14"/>
  <c r="S467" i="14"/>
  <c r="S471" i="14"/>
  <c r="S475" i="14"/>
  <c r="S479" i="14"/>
  <c r="S483" i="14"/>
  <c r="S487" i="14"/>
  <c r="S491" i="14"/>
  <c r="S495" i="14"/>
  <c r="S499" i="14"/>
  <c r="S503" i="14"/>
  <c r="S507" i="14"/>
  <c r="S511" i="14"/>
  <c r="S515" i="14"/>
  <c r="S519" i="14"/>
  <c r="S523" i="14"/>
  <c r="S527" i="14"/>
  <c r="S531" i="14"/>
  <c r="S535" i="14"/>
  <c r="S539" i="14"/>
  <c r="S543" i="14"/>
  <c r="S547" i="14"/>
  <c r="S551" i="14"/>
  <c r="S555" i="14"/>
  <c r="S559" i="14"/>
  <c r="S563" i="14"/>
  <c r="S567" i="14"/>
  <c r="S571" i="14"/>
  <c r="S575" i="14"/>
  <c r="S579" i="14"/>
  <c r="S583" i="14"/>
  <c r="S587" i="14"/>
  <c r="S591" i="14"/>
  <c r="S595" i="14"/>
  <c r="S599" i="14"/>
  <c r="S603" i="14"/>
  <c r="S607" i="14"/>
  <c r="S611" i="14"/>
  <c r="S615" i="14"/>
  <c r="S619" i="14"/>
  <c r="S623" i="14"/>
  <c r="S627" i="14"/>
  <c r="S631" i="14"/>
  <c r="S635" i="14"/>
  <c r="S639" i="14"/>
  <c r="S643" i="14"/>
  <c r="S647" i="14"/>
  <c r="S651" i="14"/>
  <c r="S655" i="14"/>
  <c r="S659" i="14"/>
  <c r="S663" i="14"/>
  <c r="S667" i="14"/>
  <c r="S671" i="14"/>
  <c r="S675" i="14"/>
  <c r="S679" i="14"/>
  <c r="S683" i="14"/>
  <c r="S687" i="14"/>
  <c r="S691" i="14"/>
  <c r="S695" i="14"/>
  <c r="S699" i="14"/>
  <c r="S703" i="14"/>
  <c r="S707" i="14"/>
  <c r="S711" i="14"/>
  <c r="S715" i="14"/>
  <c r="S719" i="14"/>
  <c r="S723" i="14"/>
  <c r="R305" i="14"/>
  <c r="R309" i="14"/>
  <c r="R313" i="14"/>
  <c r="R317" i="14"/>
  <c r="R321" i="14"/>
  <c r="R325" i="14"/>
  <c r="R329" i="14"/>
  <c r="R333" i="14"/>
  <c r="R337" i="14"/>
  <c r="R341" i="14"/>
  <c r="R345" i="14"/>
  <c r="R349" i="14"/>
  <c r="R353" i="14"/>
  <c r="R357" i="14"/>
  <c r="R361" i="14"/>
  <c r="R365" i="14"/>
  <c r="R369" i="14"/>
  <c r="R373" i="14"/>
  <c r="R377" i="14"/>
  <c r="R381" i="14"/>
  <c r="R385" i="14"/>
  <c r="R389" i="14"/>
  <c r="R393" i="14"/>
  <c r="R397" i="14"/>
  <c r="R401" i="14"/>
  <c r="R405" i="14"/>
  <c r="R409" i="14"/>
  <c r="R413" i="14"/>
  <c r="R417" i="14"/>
  <c r="R421" i="14"/>
  <c r="R425" i="14"/>
  <c r="R429" i="14"/>
  <c r="R433" i="14"/>
  <c r="R437" i="14"/>
  <c r="R441" i="14"/>
  <c r="R445" i="14"/>
  <c r="R449" i="14"/>
  <c r="R453" i="14"/>
  <c r="R457" i="14"/>
  <c r="R461" i="14"/>
  <c r="R465" i="14"/>
  <c r="R469" i="14"/>
  <c r="R473" i="14"/>
  <c r="R477" i="14"/>
  <c r="R481" i="14"/>
  <c r="R485" i="14"/>
  <c r="R489" i="14"/>
  <c r="R493" i="14"/>
  <c r="R497" i="14"/>
  <c r="R501" i="14"/>
  <c r="R505" i="14"/>
  <c r="R509" i="14"/>
  <c r="R513" i="14"/>
  <c r="R517" i="14"/>
  <c r="R521" i="14"/>
  <c r="R525" i="14"/>
  <c r="R529" i="14"/>
  <c r="R533" i="14"/>
  <c r="R537" i="14"/>
  <c r="R541" i="14"/>
  <c r="R545" i="14"/>
  <c r="R549" i="14"/>
  <c r="R553" i="14"/>
  <c r="R557" i="14"/>
  <c r="R561" i="14"/>
  <c r="R565" i="14"/>
  <c r="R569" i="14"/>
  <c r="R573" i="14"/>
  <c r="R577" i="14"/>
  <c r="R581" i="14"/>
  <c r="R585" i="14"/>
  <c r="R589" i="14"/>
  <c r="R593" i="14"/>
  <c r="R597" i="14"/>
  <c r="R601" i="14"/>
  <c r="R605" i="14"/>
  <c r="R609" i="14"/>
  <c r="R613" i="14"/>
  <c r="R617" i="14"/>
  <c r="R621" i="14"/>
  <c r="R625" i="14"/>
  <c r="R629" i="14"/>
  <c r="R633" i="14"/>
  <c r="R637" i="14"/>
  <c r="R641" i="14"/>
  <c r="R645" i="14"/>
  <c r="R649" i="14"/>
  <c r="R653" i="14"/>
  <c r="R657" i="14"/>
  <c r="R661" i="14"/>
  <c r="R665" i="14"/>
  <c r="R669" i="14"/>
  <c r="R673" i="14"/>
  <c r="R677" i="14"/>
  <c r="R681" i="14"/>
  <c r="R685" i="14"/>
  <c r="R689" i="14"/>
  <c r="R693" i="14"/>
  <c r="R697" i="14"/>
  <c r="R701" i="14"/>
  <c r="R705" i="14"/>
  <c r="R709" i="14"/>
  <c r="R713" i="14"/>
  <c r="R717" i="14"/>
  <c r="R721" i="14"/>
  <c r="Q307" i="14"/>
  <c r="Q311" i="14"/>
  <c r="Q315" i="14"/>
  <c r="Q319" i="14"/>
  <c r="Q323" i="14"/>
  <c r="Q327" i="14"/>
  <c r="Q331" i="14"/>
  <c r="Q335" i="14"/>
  <c r="Q339" i="14"/>
  <c r="Q343" i="14"/>
  <c r="Q347" i="14"/>
  <c r="Q351" i="14"/>
  <c r="Q355" i="14"/>
  <c r="Q359" i="14"/>
  <c r="Q363" i="14"/>
  <c r="Q367" i="14"/>
  <c r="Q371" i="14"/>
  <c r="Q375" i="14"/>
  <c r="Q379" i="14"/>
  <c r="Q383" i="14"/>
  <c r="Q387" i="14"/>
  <c r="Q391" i="14"/>
  <c r="Q395" i="14"/>
  <c r="Q399" i="14"/>
  <c r="Q403" i="14"/>
  <c r="Q407" i="14"/>
  <c r="Q411" i="14"/>
  <c r="Q415" i="14"/>
  <c r="Q419" i="14"/>
  <c r="Q423" i="14"/>
  <c r="Q427" i="14"/>
  <c r="Q431" i="14"/>
  <c r="Q435" i="14"/>
  <c r="Q439" i="14"/>
  <c r="Q443" i="14"/>
  <c r="Q447" i="14"/>
  <c r="Q451" i="14"/>
  <c r="Q455" i="14"/>
  <c r="Q459" i="14"/>
  <c r="Q463" i="14"/>
  <c r="Q467" i="14"/>
  <c r="Q471" i="14"/>
  <c r="Q475" i="14"/>
  <c r="Q479" i="14"/>
  <c r="Q483" i="14"/>
  <c r="Q487" i="14"/>
  <c r="Q491" i="14"/>
  <c r="Q495" i="14"/>
  <c r="Q499" i="14"/>
  <c r="Q503" i="14"/>
  <c r="Q507" i="14"/>
  <c r="Q511" i="14"/>
  <c r="Q515" i="14"/>
  <c r="Q519" i="14"/>
  <c r="Q523" i="14"/>
  <c r="Q527" i="14"/>
  <c r="Q531" i="14"/>
  <c r="Q535" i="14"/>
  <c r="Q539" i="14"/>
  <c r="Q543" i="14"/>
  <c r="Q547" i="14"/>
  <c r="Q551" i="14"/>
  <c r="Q555" i="14"/>
  <c r="Q559" i="14"/>
  <c r="Q563" i="14"/>
  <c r="Q567" i="14"/>
  <c r="Q571" i="14"/>
  <c r="Q575" i="14"/>
  <c r="Q579" i="14"/>
  <c r="Q583" i="14"/>
  <c r="Q587" i="14"/>
  <c r="Q591" i="14"/>
  <c r="Q595" i="14"/>
  <c r="Q599" i="14"/>
  <c r="Q603" i="14"/>
  <c r="Q607" i="14"/>
  <c r="Q611" i="14"/>
  <c r="Q615" i="14"/>
  <c r="Q619" i="14"/>
  <c r="Q623" i="14"/>
  <c r="Q627" i="14"/>
  <c r="Q631" i="14"/>
  <c r="Q635" i="14"/>
  <c r="Q639" i="14"/>
  <c r="Q643" i="14"/>
  <c r="Q647" i="14"/>
  <c r="Q651" i="14"/>
  <c r="Q655" i="14"/>
  <c r="Q659" i="14"/>
  <c r="Q663" i="14"/>
  <c r="Q667" i="14"/>
  <c r="Q671" i="14"/>
  <c r="Q675" i="14"/>
  <c r="Q679" i="14"/>
  <c r="Q683" i="14"/>
  <c r="Q687" i="14"/>
  <c r="Q691" i="14"/>
  <c r="Q695" i="14"/>
  <c r="Q699" i="14"/>
  <c r="Q703" i="14"/>
  <c r="Q707" i="14"/>
  <c r="Q711" i="14"/>
  <c r="Q715" i="14"/>
  <c r="Q719" i="14"/>
  <c r="Q723" i="14"/>
  <c r="P305" i="14"/>
  <c r="P309" i="14"/>
  <c r="P313" i="14"/>
  <c r="P317" i="14"/>
  <c r="P321" i="14"/>
  <c r="P325" i="14"/>
  <c r="P329" i="14"/>
  <c r="P333" i="14"/>
  <c r="P337" i="14"/>
  <c r="P341" i="14"/>
  <c r="P345" i="14"/>
  <c r="P349" i="14"/>
  <c r="P353" i="14"/>
  <c r="P357" i="14"/>
  <c r="P361" i="14"/>
  <c r="P365" i="14"/>
  <c r="P369" i="14"/>
  <c r="P373" i="14"/>
  <c r="P377" i="14"/>
  <c r="P381" i="14"/>
  <c r="P385" i="14"/>
  <c r="P389" i="14"/>
  <c r="P393" i="14"/>
  <c r="P397" i="14"/>
  <c r="P401" i="14"/>
  <c r="P405" i="14"/>
  <c r="P409" i="14"/>
  <c r="P413" i="14"/>
  <c r="P417" i="14"/>
  <c r="P421" i="14"/>
  <c r="P425" i="14"/>
  <c r="P429" i="14"/>
  <c r="P433" i="14"/>
  <c r="P437" i="14"/>
  <c r="P441" i="14"/>
  <c r="P445" i="14"/>
  <c r="P449" i="14"/>
  <c r="P453" i="14"/>
  <c r="P457" i="14"/>
  <c r="P461" i="14"/>
  <c r="P465" i="14"/>
  <c r="P469" i="14"/>
  <c r="P473" i="14"/>
  <c r="P477" i="14"/>
  <c r="P481" i="14"/>
  <c r="P485" i="14"/>
  <c r="P489" i="14"/>
  <c r="P493" i="14"/>
  <c r="P497" i="14"/>
  <c r="P501" i="14"/>
  <c r="P505" i="14"/>
  <c r="P509" i="14"/>
  <c r="P513" i="14"/>
  <c r="P517" i="14"/>
  <c r="P521" i="14"/>
  <c r="P525" i="14"/>
  <c r="P529" i="14"/>
  <c r="P533" i="14"/>
  <c r="P537" i="14"/>
  <c r="P541" i="14"/>
  <c r="P545" i="14"/>
  <c r="P549" i="14"/>
  <c r="P553" i="14"/>
  <c r="P557" i="14"/>
  <c r="P561" i="14"/>
  <c r="P565" i="14"/>
  <c r="P569" i="14"/>
  <c r="P573" i="14"/>
  <c r="P577" i="14"/>
  <c r="P581" i="14"/>
  <c r="P585" i="14"/>
  <c r="P589" i="14"/>
  <c r="P593" i="14"/>
  <c r="P597" i="14"/>
  <c r="P601" i="14"/>
  <c r="P605" i="14"/>
  <c r="P609" i="14"/>
  <c r="P613" i="14"/>
  <c r="P617" i="14"/>
  <c r="P621" i="14"/>
  <c r="P625" i="14"/>
  <c r="P629" i="14"/>
  <c r="P633" i="14"/>
  <c r="T425" i="14"/>
  <c r="T434" i="14"/>
  <c r="T442" i="14"/>
  <c r="T450" i="14"/>
  <c r="T458" i="14"/>
  <c r="T466" i="14"/>
  <c r="T474" i="14"/>
  <c r="T482" i="14"/>
  <c r="T490" i="14"/>
  <c r="T498" i="14"/>
  <c r="T506" i="14"/>
  <c r="T514" i="14"/>
  <c r="T522" i="14"/>
  <c r="T530" i="14"/>
  <c r="T538" i="14"/>
  <c r="T546" i="14"/>
  <c r="T554" i="14"/>
  <c r="T562" i="14"/>
  <c r="T570" i="14"/>
  <c r="T578" i="14"/>
  <c r="T585" i="14"/>
  <c r="T590" i="14"/>
  <c r="T596" i="14"/>
  <c r="T601" i="14"/>
  <c r="T606" i="14"/>
  <c r="T612" i="14"/>
  <c r="T617" i="14"/>
  <c r="T622" i="14"/>
  <c r="T628" i="14"/>
  <c r="T632" i="14"/>
  <c r="T636" i="14"/>
  <c r="T640" i="14"/>
  <c r="T644" i="14"/>
  <c r="T648" i="14"/>
  <c r="T652" i="14"/>
  <c r="T656" i="14"/>
  <c r="T660" i="14"/>
  <c r="T664" i="14"/>
  <c r="T668" i="14"/>
  <c r="T672" i="14"/>
  <c r="T676" i="14"/>
  <c r="T680" i="14"/>
  <c r="T684" i="14"/>
  <c r="T688" i="14"/>
  <c r="T692" i="14"/>
  <c r="T696" i="14"/>
  <c r="T700" i="14"/>
  <c r="T704" i="14"/>
  <c r="T708" i="14"/>
  <c r="T712" i="14"/>
  <c r="T716" i="14"/>
  <c r="T720" i="14"/>
  <c r="S306" i="14"/>
  <c r="S310" i="14"/>
  <c r="S314" i="14"/>
  <c r="S318" i="14"/>
  <c r="S322" i="14"/>
  <c r="S326" i="14"/>
  <c r="S330" i="14"/>
  <c r="S334" i="14"/>
  <c r="S338" i="14"/>
  <c r="S342" i="14"/>
  <c r="S346" i="14"/>
  <c r="S350" i="14"/>
  <c r="S354" i="14"/>
  <c r="S358" i="14"/>
  <c r="S362" i="14"/>
  <c r="S366" i="14"/>
  <c r="S370" i="14"/>
  <c r="S374" i="14"/>
  <c r="S378" i="14"/>
  <c r="S382" i="14"/>
  <c r="S386" i="14"/>
  <c r="S390" i="14"/>
  <c r="S394" i="14"/>
  <c r="S398" i="14"/>
  <c r="S402" i="14"/>
  <c r="S406" i="14"/>
  <c r="S410" i="14"/>
  <c r="S414" i="14"/>
  <c r="S418" i="14"/>
  <c r="S422" i="14"/>
  <c r="S426" i="14"/>
  <c r="S430" i="14"/>
  <c r="S434" i="14"/>
  <c r="S438" i="14"/>
  <c r="S442" i="14"/>
  <c r="S446" i="14"/>
  <c r="S450" i="14"/>
  <c r="S454" i="14"/>
  <c r="S458" i="14"/>
  <c r="S462" i="14"/>
  <c r="S466" i="14"/>
  <c r="S470" i="14"/>
  <c r="S474" i="14"/>
  <c r="S478" i="14"/>
  <c r="S482" i="14"/>
  <c r="S486" i="14"/>
  <c r="S490" i="14"/>
  <c r="S494" i="14"/>
  <c r="S498" i="14"/>
  <c r="S502" i="14"/>
  <c r="S506" i="14"/>
  <c r="S510" i="14"/>
  <c r="S514" i="14"/>
  <c r="S518" i="14"/>
  <c r="S522" i="14"/>
  <c r="S526" i="14"/>
  <c r="S530" i="14"/>
  <c r="S534" i="14"/>
  <c r="S538" i="14"/>
  <c r="S542" i="14"/>
  <c r="S546" i="14"/>
  <c r="S550" i="14"/>
  <c r="S554" i="14"/>
  <c r="S558" i="14"/>
  <c r="S562" i="14"/>
  <c r="S566" i="14"/>
  <c r="S570" i="14"/>
  <c r="S574" i="14"/>
  <c r="S578" i="14"/>
  <c r="S582" i="14"/>
  <c r="S586" i="14"/>
  <c r="S590" i="14"/>
  <c r="S594" i="14"/>
  <c r="S598" i="14"/>
  <c r="S602" i="14"/>
  <c r="S606" i="14"/>
  <c r="S610" i="14"/>
  <c r="S614" i="14"/>
  <c r="S618" i="14"/>
  <c r="S622" i="14"/>
  <c r="S626" i="14"/>
  <c r="S630" i="14"/>
  <c r="S634" i="14"/>
  <c r="S638" i="14"/>
  <c r="S642" i="14"/>
  <c r="S646" i="14"/>
  <c r="S650" i="14"/>
  <c r="S654" i="14"/>
  <c r="S658" i="14"/>
  <c r="S662" i="14"/>
  <c r="S666" i="14"/>
  <c r="S670" i="14"/>
  <c r="S674" i="14"/>
  <c r="S678" i="14"/>
  <c r="S682" i="14"/>
  <c r="S686" i="14"/>
  <c r="S690" i="14"/>
  <c r="S694" i="14"/>
  <c r="S698" i="14"/>
  <c r="S702" i="14"/>
  <c r="S706" i="14"/>
  <c r="S710" i="14"/>
  <c r="S714" i="14"/>
  <c r="S718" i="14"/>
  <c r="S722" i="14"/>
  <c r="R308" i="14"/>
  <c r="R312" i="14"/>
  <c r="R316" i="14"/>
  <c r="R320" i="14"/>
  <c r="R324" i="14"/>
  <c r="R328" i="14"/>
  <c r="R332" i="14"/>
  <c r="R336" i="14"/>
  <c r="R340" i="14"/>
  <c r="R344" i="14"/>
  <c r="R348" i="14"/>
  <c r="R352" i="14"/>
  <c r="R356" i="14"/>
  <c r="R360" i="14"/>
  <c r="R364" i="14"/>
  <c r="R368" i="14"/>
  <c r="R372" i="14"/>
  <c r="R376" i="14"/>
  <c r="R380" i="14"/>
  <c r="R384" i="14"/>
  <c r="R388" i="14"/>
  <c r="R392" i="14"/>
  <c r="R396" i="14"/>
  <c r="R400" i="14"/>
  <c r="R404" i="14"/>
  <c r="R408" i="14"/>
  <c r="R412" i="14"/>
  <c r="R416" i="14"/>
  <c r="R420" i="14"/>
  <c r="R424" i="14"/>
  <c r="R428" i="14"/>
  <c r="R432" i="14"/>
  <c r="R436" i="14"/>
  <c r="R440" i="14"/>
  <c r="R444" i="14"/>
  <c r="R448" i="14"/>
  <c r="R452" i="14"/>
  <c r="R456" i="14"/>
  <c r="R460" i="14"/>
  <c r="R464" i="14"/>
  <c r="R468" i="14"/>
  <c r="R472" i="14"/>
  <c r="R476" i="14"/>
  <c r="R480" i="14"/>
  <c r="R484" i="14"/>
  <c r="R488" i="14"/>
  <c r="R492" i="14"/>
  <c r="R496" i="14"/>
  <c r="R500" i="14"/>
  <c r="R504" i="14"/>
  <c r="R508" i="14"/>
  <c r="R512" i="14"/>
  <c r="R516" i="14"/>
  <c r="R520" i="14"/>
  <c r="R524" i="14"/>
  <c r="R528" i="14"/>
  <c r="R532" i="14"/>
  <c r="R536" i="14"/>
  <c r="R540" i="14"/>
  <c r="R544" i="14"/>
  <c r="R548" i="14"/>
  <c r="R552" i="14"/>
  <c r="R556" i="14"/>
  <c r="R560" i="14"/>
  <c r="R564" i="14"/>
  <c r="R568" i="14"/>
  <c r="R572" i="14"/>
  <c r="R576" i="14"/>
  <c r="R580" i="14"/>
  <c r="R584" i="14"/>
  <c r="R588" i="14"/>
  <c r="R592" i="14"/>
  <c r="R596" i="14"/>
  <c r="R600" i="14"/>
  <c r="R604" i="14"/>
  <c r="R608" i="14"/>
  <c r="R612" i="14"/>
  <c r="R616" i="14"/>
  <c r="R620" i="14"/>
  <c r="R624" i="14"/>
  <c r="R628" i="14"/>
  <c r="R632" i="14"/>
  <c r="R636" i="14"/>
  <c r="R640" i="14"/>
  <c r="R644" i="14"/>
  <c r="R648" i="14"/>
  <c r="R652" i="14"/>
  <c r="R656" i="14"/>
  <c r="R660" i="14"/>
  <c r="R664" i="14"/>
  <c r="R668" i="14"/>
  <c r="R672" i="14"/>
  <c r="R676" i="14"/>
  <c r="R680" i="14"/>
  <c r="R684" i="14"/>
  <c r="R688" i="14"/>
  <c r="R692" i="14"/>
  <c r="R696" i="14"/>
  <c r="R700" i="14"/>
  <c r="R704" i="14"/>
  <c r="R708" i="14"/>
  <c r="R712" i="14"/>
  <c r="R716" i="14"/>
  <c r="R720" i="14"/>
  <c r="Q306" i="14"/>
  <c r="Q310" i="14"/>
  <c r="Q314" i="14"/>
  <c r="Q318" i="14"/>
  <c r="Q322" i="14"/>
  <c r="Q326" i="14"/>
  <c r="Q330" i="14"/>
  <c r="Q334" i="14"/>
  <c r="Q338" i="14"/>
  <c r="Q342" i="14"/>
  <c r="Q346" i="14"/>
  <c r="Q350" i="14"/>
  <c r="Q354" i="14"/>
  <c r="Q358" i="14"/>
  <c r="Q362" i="14"/>
  <c r="Q366" i="14"/>
  <c r="Q370" i="14"/>
  <c r="Q374" i="14"/>
  <c r="Q378" i="14"/>
  <c r="Q382" i="14"/>
  <c r="Q386" i="14"/>
  <c r="Q390" i="14"/>
  <c r="Q394" i="14"/>
  <c r="Q398" i="14"/>
  <c r="Q402" i="14"/>
  <c r="Q406" i="14"/>
  <c r="Q410" i="14"/>
  <c r="Q414" i="14"/>
  <c r="Q418" i="14"/>
  <c r="Q422" i="14"/>
  <c r="Q426" i="14"/>
  <c r="Q430" i="14"/>
  <c r="Q434" i="14"/>
  <c r="Q438" i="14"/>
  <c r="Q442" i="14"/>
  <c r="Q446" i="14"/>
  <c r="Q450" i="14"/>
  <c r="Q454" i="14"/>
  <c r="Q458" i="14"/>
  <c r="Q462" i="14"/>
  <c r="Q466" i="14"/>
  <c r="Q470" i="14"/>
  <c r="Q474" i="14"/>
  <c r="Q478" i="14"/>
  <c r="Q482" i="14"/>
  <c r="Q486" i="14"/>
  <c r="Q490" i="14"/>
  <c r="Q494" i="14"/>
  <c r="Q498" i="14"/>
  <c r="Q502" i="14"/>
  <c r="Q506" i="14"/>
  <c r="Q510" i="14"/>
  <c r="Q514" i="14"/>
  <c r="Q518" i="14"/>
  <c r="Q522" i="14"/>
  <c r="Q526" i="14"/>
  <c r="Q530" i="14"/>
  <c r="Q534" i="14"/>
  <c r="Q538" i="14"/>
  <c r="Q542" i="14"/>
  <c r="Q546" i="14"/>
  <c r="Q550" i="14"/>
  <c r="Q554" i="14"/>
  <c r="Q558" i="14"/>
  <c r="Q562" i="14"/>
  <c r="Q566" i="14"/>
  <c r="Q570" i="14"/>
  <c r="Q574" i="14"/>
  <c r="Q578" i="14"/>
  <c r="Q582" i="14"/>
  <c r="Q586" i="14"/>
  <c r="Q590" i="14"/>
  <c r="Q594" i="14"/>
  <c r="Q598" i="14"/>
  <c r="Q602" i="14"/>
  <c r="Q606" i="14"/>
  <c r="Q610" i="14"/>
  <c r="Q614" i="14"/>
  <c r="Q618" i="14"/>
  <c r="Q622" i="14"/>
  <c r="Q626" i="14"/>
  <c r="Q630" i="14"/>
  <c r="Q634" i="14"/>
  <c r="Q638" i="14"/>
  <c r="Q642" i="14"/>
  <c r="Q646" i="14"/>
  <c r="Q650" i="14"/>
  <c r="Q654" i="14"/>
  <c r="Q658" i="14"/>
  <c r="Q662" i="14"/>
  <c r="Q666" i="14"/>
  <c r="Q670" i="14"/>
  <c r="Q674" i="14"/>
  <c r="Q678" i="14"/>
  <c r="Q682" i="14"/>
  <c r="Q686" i="14"/>
  <c r="Q690" i="14"/>
  <c r="Q694" i="14"/>
  <c r="Q698" i="14"/>
  <c r="Q702" i="14"/>
  <c r="Q706" i="14"/>
  <c r="Q710" i="14"/>
  <c r="Q714" i="14"/>
  <c r="Q718" i="14"/>
  <c r="Q722" i="14"/>
  <c r="P308" i="14"/>
  <c r="P312" i="14"/>
  <c r="P316" i="14"/>
  <c r="P320" i="14"/>
  <c r="P324" i="14"/>
  <c r="P328" i="14"/>
  <c r="P332" i="14"/>
  <c r="P336" i="14"/>
  <c r="P340" i="14"/>
  <c r="P344" i="14"/>
  <c r="P348" i="14"/>
  <c r="P352" i="14"/>
  <c r="P356" i="14"/>
  <c r="P360" i="14"/>
  <c r="P364" i="14"/>
  <c r="P368" i="14"/>
  <c r="P372" i="14"/>
  <c r="P376" i="14"/>
  <c r="P380" i="14"/>
  <c r="P384" i="14"/>
  <c r="P388" i="14"/>
  <c r="P392" i="14"/>
  <c r="P396" i="14"/>
  <c r="P400" i="14"/>
  <c r="P404" i="14"/>
  <c r="P408" i="14"/>
  <c r="P412" i="14"/>
  <c r="P416" i="14"/>
  <c r="P420" i="14"/>
  <c r="P424" i="14"/>
  <c r="P428" i="14"/>
  <c r="P432" i="14"/>
  <c r="P436" i="14"/>
  <c r="P440" i="14"/>
  <c r="P444" i="14"/>
  <c r="P448" i="14"/>
  <c r="P452" i="14"/>
  <c r="P456" i="14"/>
  <c r="P460" i="14"/>
  <c r="P464" i="14"/>
  <c r="P468" i="14"/>
  <c r="P472" i="14"/>
  <c r="P476" i="14"/>
  <c r="P480" i="14"/>
  <c r="P484" i="14"/>
  <c r="P488" i="14"/>
  <c r="P492" i="14"/>
  <c r="P496" i="14"/>
  <c r="P500" i="14"/>
  <c r="P504" i="14"/>
  <c r="P508" i="14"/>
  <c r="P512" i="14"/>
  <c r="P516" i="14"/>
  <c r="P520" i="14"/>
  <c r="P524" i="14"/>
  <c r="P528" i="14"/>
  <c r="P532" i="14"/>
  <c r="P536" i="14"/>
  <c r="P540" i="14"/>
  <c r="P544" i="14"/>
  <c r="P548" i="14"/>
  <c r="P552" i="14"/>
  <c r="P556" i="14"/>
  <c r="P560" i="14"/>
  <c r="P564" i="14"/>
  <c r="P568" i="14"/>
  <c r="P572" i="14"/>
  <c r="P576" i="14"/>
  <c r="P580" i="14"/>
  <c r="P584" i="14"/>
  <c r="P588" i="14"/>
  <c r="P592" i="14"/>
  <c r="P596" i="14"/>
  <c r="P600" i="14"/>
  <c r="P604" i="14"/>
  <c r="P608" i="14"/>
  <c r="P612" i="14"/>
  <c r="P616" i="14"/>
  <c r="P620" i="14"/>
  <c r="P624" i="14"/>
  <c r="P628" i="14"/>
  <c r="P632" i="14"/>
  <c r="T433" i="14"/>
  <c r="T441" i="14"/>
  <c r="T449" i="14"/>
  <c r="T457" i="14"/>
  <c r="T465" i="14"/>
  <c r="T473" i="14"/>
  <c r="T481" i="14"/>
  <c r="T489" i="14"/>
  <c r="T497" i="14"/>
  <c r="T505" i="14"/>
  <c r="T513" i="14"/>
  <c r="T521" i="14"/>
  <c r="T529" i="14"/>
  <c r="T537" i="14"/>
  <c r="T545" i="14"/>
  <c r="T553" i="14"/>
  <c r="T561" i="14"/>
  <c r="T569" i="14"/>
  <c r="T577" i="14"/>
  <c r="T584" i="14"/>
  <c r="T589" i="14"/>
  <c r="T594" i="14"/>
  <c r="T600" i="14"/>
  <c r="T605" i="14"/>
  <c r="T610" i="14"/>
  <c r="T616" i="14"/>
  <c r="T621" i="14"/>
  <c r="T626" i="14"/>
  <c r="T631" i="14"/>
  <c r="T635" i="14"/>
  <c r="T639" i="14"/>
  <c r="T643" i="14"/>
  <c r="T647" i="14"/>
  <c r="T651" i="14"/>
  <c r="T655" i="14"/>
  <c r="T659" i="14"/>
  <c r="T663" i="14"/>
  <c r="T667" i="14"/>
  <c r="T671" i="14"/>
  <c r="T675" i="14"/>
  <c r="T679" i="14"/>
  <c r="T683" i="14"/>
  <c r="T687" i="14"/>
  <c r="T691" i="14"/>
  <c r="T695" i="14"/>
  <c r="T699" i="14"/>
  <c r="T703" i="14"/>
  <c r="T707" i="14"/>
  <c r="T711" i="14"/>
  <c r="T715" i="14"/>
  <c r="T719" i="14"/>
  <c r="T723" i="14"/>
  <c r="S305" i="14"/>
  <c r="S309" i="14"/>
  <c r="S313" i="14"/>
  <c r="S317" i="14"/>
  <c r="S321" i="14"/>
  <c r="S325" i="14"/>
  <c r="S329" i="14"/>
  <c r="S333" i="14"/>
  <c r="S337" i="14"/>
  <c r="S341" i="14"/>
  <c r="S345" i="14"/>
  <c r="S349" i="14"/>
  <c r="S353" i="14"/>
  <c r="S357" i="14"/>
  <c r="S361" i="14"/>
  <c r="S365" i="14"/>
  <c r="S369" i="14"/>
  <c r="S373" i="14"/>
  <c r="S377" i="14"/>
  <c r="S381" i="14"/>
  <c r="S385" i="14"/>
  <c r="S389" i="14"/>
  <c r="S393" i="14"/>
  <c r="S397" i="14"/>
  <c r="S401" i="14"/>
  <c r="S405" i="14"/>
  <c r="S409" i="14"/>
  <c r="S413" i="14"/>
  <c r="S417" i="14"/>
  <c r="S421" i="14"/>
  <c r="S425" i="14"/>
  <c r="S429" i="14"/>
  <c r="S433" i="14"/>
  <c r="S437" i="14"/>
  <c r="S441" i="14"/>
  <c r="S445" i="14"/>
  <c r="S449" i="14"/>
  <c r="S453" i="14"/>
  <c r="S457" i="14"/>
  <c r="S461" i="14"/>
  <c r="S465" i="14"/>
  <c r="S469" i="14"/>
  <c r="S473" i="14"/>
  <c r="S477" i="14"/>
  <c r="S481" i="14"/>
  <c r="S485" i="14"/>
  <c r="S489" i="14"/>
  <c r="S493" i="14"/>
  <c r="S497" i="14"/>
  <c r="S501" i="14"/>
  <c r="S505" i="14"/>
  <c r="S509" i="14"/>
  <c r="S513" i="14"/>
  <c r="S517" i="14"/>
  <c r="S521" i="14"/>
  <c r="S525" i="14"/>
  <c r="S529" i="14"/>
  <c r="S533" i="14"/>
  <c r="S537" i="14"/>
  <c r="S541" i="14"/>
  <c r="S545" i="14"/>
  <c r="S549" i="14"/>
  <c r="S553" i="14"/>
  <c r="S557" i="14"/>
  <c r="S561" i="14"/>
  <c r="S565" i="14"/>
  <c r="S569" i="14"/>
  <c r="S573" i="14"/>
  <c r="S577" i="14"/>
  <c r="S581" i="14"/>
  <c r="S585" i="14"/>
  <c r="S589" i="14"/>
  <c r="S593" i="14"/>
  <c r="S597" i="14"/>
  <c r="S601" i="14"/>
  <c r="S605" i="14"/>
  <c r="S609" i="14"/>
  <c r="S613" i="14"/>
  <c r="S617" i="14"/>
  <c r="S621" i="14"/>
  <c r="S625" i="14"/>
  <c r="S629" i="14"/>
  <c r="S633" i="14"/>
  <c r="S637" i="14"/>
  <c r="S641" i="14"/>
  <c r="S645" i="14"/>
  <c r="S649" i="14"/>
  <c r="S653" i="14"/>
  <c r="S657" i="14"/>
  <c r="S661" i="14"/>
  <c r="S665" i="14"/>
  <c r="S669" i="14"/>
  <c r="S673" i="14"/>
  <c r="S677" i="14"/>
  <c r="S681" i="14"/>
  <c r="S685" i="14"/>
  <c r="S689" i="14"/>
  <c r="S693" i="14"/>
  <c r="S697" i="14"/>
  <c r="S701" i="14"/>
  <c r="S705" i="14"/>
  <c r="S709" i="14"/>
  <c r="S713" i="14"/>
  <c r="S717" i="14"/>
  <c r="S721" i="14"/>
  <c r="R307" i="14"/>
  <c r="R311" i="14"/>
  <c r="R315" i="14"/>
  <c r="R319" i="14"/>
  <c r="R323" i="14"/>
  <c r="R327" i="14"/>
  <c r="R331" i="14"/>
  <c r="R335" i="14"/>
  <c r="R339" i="14"/>
  <c r="R343" i="14"/>
  <c r="R347" i="14"/>
  <c r="R351" i="14"/>
  <c r="R355" i="14"/>
  <c r="R359" i="14"/>
  <c r="R363" i="14"/>
  <c r="R367" i="14"/>
  <c r="R371" i="14"/>
  <c r="R375" i="14"/>
  <c r="R379" i="14"/>
  <c r="R383" i="14"/>
  <c r="R387" i="14"/>
  <c r="R391" i="14"/>
  <c r="R395" i="14"/>
  <c r="R399" i="14"/>
  <c r="R403" i="14"/>
  <c r="R407" i="14"/>
  <c r="R411" i="14"/>
  <c r="R415" i="14"/>
  <c r="R419" i="14"/>
  <c r="R423" i="14"/>
  <c r="R427" i="14"/>
  <c r="R431" i="14"/>
  <c r="R435" i="14"/>
  <c r="R439" i="14"/>
  <c r="R443" i="14"/>
  <c r="R447" i="14"/>
  <c r="R451" i="14"/>
  <c r="R455" i="14"/>
  <c r="R459" i="14"/>
  <c r="R463" i="14"/>
  <c r="R467" i="14"/>
  <c r="R471" i="14"/>
  <c r="R475" i="14"/>
  <c r="R479" i="14"/>
  <c r="R483" i="14"/>
  <c r="R487" i="14"/>
  <c r="R491" i="14"/>
  <c r="R495" i="14"/>
  <c r="R499" i="14"/>
  <c r="R503" i="14"/>
  <c r="R507" i="14"/>
  <c r="R511" i="14"/>
  <c r="R515" i="14"/>
  <c r="R519" i="14"/>
  <c r="R523" i="14"/>
  <c r="R527" i="14"/>
  <c r="R531" i="14"/>
  <c r="R535" i="14"/>
  <c r="R539" i="14"/>
  <c r="R543" i="14"/>
  <c r="R547" i="14"/>
  <c r="R551" i="14"/>
  <c r="R555" i="14"/>
  <c r="R559" i="14"/>
  <c r="R563" i="14"/>
  <c r="R567" i="14"/>
  <c r="R571" i="14"/>
  <c r="R575" i="14"/>
  <c r="R579" i="14"/>
  <c r="R583" i="14"/>
  <c r="R587" i="14"/>
  <c r="R591" i="14"/>
  <c r="R595" i="14"/>
  <c r="R599" i="14"/>
  <c r="R603" i="14"/>
  <c r="R607" i="14"/>
  <c r="R611" i="14"/>
  <c r="R615" i="14"/>
  <c r="R619" i="14"/>
  <c r="R623" i="14"/>
  <c r="R627" i="14"/>
  <c r="R631" i="14"/>
  <c r="R635" i="14"/>
  <c r="R639" i="14"/>
  <c r="R643" i="14"/>
  <c r="R647" i="14"/>
  <c r="R651" i="14"/>
  <c r="R655" i="14"/>
  <c r="R659" i="14"/>
  <c r="R663" i="14"/>
  <c r="R667" i="14"/>
  <c r="R671" i="14"/>
  <c r="R675" i="14"/>
  <c r="R679" i="14"/>
  <c r="R683" i="14"/>
  <c r="R687" i="14"/>
  <c r="R691" i="14"/>
  <c r="R695" i="14"/>
  <c r="R699" i="14"/>
  <c r="R703" i="14"/>
  <c r="R707" i="14"/>
  <c r="R711" i="14"/>
  <c r="R715" i="14"/>
  <c r="R719" i="14"/>
  <c r="R723" i="14"/>
  <c r="Q305" i="14"/>
  <c r="Q309" i="14"/>
  <c r="Q313" i="14"/>
  <c r="Q317" i="14"/>
  <c r="Q321" i="14"/>
  <c r="Q325" i="14"/>
  <c r="Q329" i="14"/>
  <c r="Q333" i="14"/>
  <c r="Q337" i="14"/>
  <c r="Q341" i="14"/>
  <c r="Q345" i="14"/>
  <c r="Q349" i="14"/>
  <c r="Q353" i="14"/>
  <c r="Q357" i="14"/>
  <c r="Q361" i="14"/>
  <c r="Q365" i="14"/>
  <c r="Q369" i="14"/>
  <c r="Q373" i="14"/>
  <c r="Q377" i="14"/>
  <c r="Q381" i="14"/>
  <c r="Q385" i="14"/>
  <c r="Q389" i="14"/>
  <c r="Q393" i="14"/>
  <c r="Q397" i="14"/>
  <c r="Q401" i="14"/>
  <c r="Q405" i="14"/>
  <c r="Q409" i="14"/>
  <c r="Q413" i="14"/>
  <c r="Q417" i="14"/>
  <c r="Q421" i="14"/>
  <c r="Q425" i="14"/>
  <c r="Q429" i="14"/>
  <c r="Q433" i="14"/>
  <c r="Q437" i="14"/>
  <c r="Q441" i="14"/>
  <c r="Q445" i="14"/>
  <c r="Q449" i="14"/>
  <c r="Q453" i="14"/>
  <c r="Q457" i="14"/>
  <c r="Q461" i="14"/>
  <c r="Q465" i="14"/>
  <c r="Q469" i="14"/>
  <c r="Q473" i="14"/>
  <c r="Q477" i="14"/>
  <c r="Q481" i="14"/>
  <c r="Q485" i="14"/>
  <c r="Q489" i="14"/>
  <c r="Q493" i="14"/>
  <c r="Q497" i="14"/>
  <c r="Q501" i="14"/>
  <c r="Q505" i="14"/>
  <c r="Q509" i="14"/>
  <c r="Q513" i="14"/>
  <c r="Q517" i="14"/>
  <c r="Q521" i="14"/>
  <c r="Q525" i="14"/>
  <c r="Q529" i="14"/>
  <c r="Q533" i="14"/>
  <c r="Q537" i="14"/>
  <c r="Q541" i="14"/>
  <c r="Q545" i="14"/>
  <c r="Q549" i="14"/>
  <c r="Q553" i="14"/>
  <c r="Q557" i="14"/>
  <c r="Q561" i="14"/>
  <c r="Q565" i="14"/>
  <c r="Q569" i="14"/>
  <c r="Q573" i="14"/>
  <c r="Q577" i="14"/>
  <c r="Q581" i="14"/>
  <c r="Q585" i="14"/>
  <c r="Q589" i="14"/>
  <c r="Q593" i="14"/>
  <c r="Q597" i="14"/>
  <c r="Q601" i="14"/>
  <c r="Q605" i="14"/>
  <c r="Q609" i="14"/>
  <c r="Q613" i="14"/>
  <c r="Q617" i="14"/>
  <c r="Q621" i="14"/>
  <c r="Q625" i="14"/>
  <c r="Q629" i="14"/>
  <c r="Q633" i="14"/>
  <c r="Q637" i="14"/>
  <c r="Q641" i="14"/>
  <c r="Q645" i="14"/>
  <c r="Q649" i="14"/>
  <c r="Q653" i="14"/>
  <c r="Q657" i="14"/>
  <c r="Q661" i="14"/>
  <c r="Q665" i="14"/>
  <c r="Q669" i="14"/>
  <c r="Q673" i="14"/>
  <c r="Q677" i="14"/>
  <c r="Q681" i="14"/>
  <c r="Q685" i="14"/>
  <c r="Q689" i="14"/>
  <c r="Q693" i="14"/>
  <c r="Q697" i="14"/>
  <c r="Q701" i="14"/>
  <c r="Q705" i="14"/>
  <c r="Q709" i="14"/>
  <c r="Q713" i="14"/>
  <c r="Q717" i="14"/>
  <c r="Q721" i="14"/>
  <c r="P307" i="14"/>
  <c r="P311" i="14"/>
  <c r="P315" i="14"/>
  <c r="P319" i="14"/>
  <c r="P323" i="14"/>
  <c r="P327" i="14"/>
  <c r="P331" i="14"/>
  <c r="P335" i="14"/>
  <c r="P339" i="14"/>
  <c r="P343" i="14"/>
  <c r="P347" i="14"/>
  <c r="P351" i="14"/>
  <c r="P355" i="14"/>
  <c r="P359" i="14"/>
  <c r="P363" i="14"/>
  <c r="P367" i="14"/>
  <c r="P371" i="14"/>
  <c r="P375" i="14"/>
  <c r="P379" i="14"/>
  <c r="P383" i="14"/>
  <c r="P387" i="14"/>
  <c r="P391" i="14"/>
  <c r="P395" i="14"/>
  <c r="P399" i="14"/>
  <c r="P403" i="14"/>
  <c r="P407" i="14"/>
  <c r="P411" i="14"/>
  <c r="P415" i="14"/>
  <c r="P419" i="14"/>
  <c r="P423" i="14"/>
  <c r="P427" i="14"/>
  <c r="P431" i="14"/>
  <c r="P435" i="14"/>
  <c r="P439" i="14"/>
  <c r="P443" i="14"/>
  <c r="P447" i="14"/>
  <c r="P451" i="14"/>
  <c r="P455" i="14"/>
  <c r="P459" i="14"/>
  <c r="P463" i="14"/>
  <c r="P467" i="14"/>
  <c r="P471" i="14"/>
  <c r="P475" i="14"/>
  <c r="P479" i="14"/>
  <c r="P483" i="14"/>
  <c r="P487" i="14"/>
  <c r="P491" i="14"/>
  <c r="P495" i="14"/>
  <c r="P499" i="14"/>
  <c r="P503" i="14"/>
  <c r="P507" i="14"/>
  <c r="P511" i="14"/>
  <c r="P515" i="14"/>
  <c r="P519" i="14"/>
  <c r="P523" i="14"/>
  <c r="P527" i="14"/>
  <c r="P531" i="14"/>
  <c r="P535" i="14"/>
  <c r="P539" i="14"/>
  <c r="P543" i="14"/>
  <c r="P547" i="14"/>
  <c r="P551" i="14"/>
  <c r="P555" i="14"/>
  <c r="P559" i="14"/>
  <c r="P563" i="14"/>
  <c r="P567" i="14"/>
  <c r="P571" i="14"/>
  <c r="P575" i="14"/>
  <c r="P579" i="14"/>
  <c r="P583" i="14"/>
  <c r="P587" i="14"/>
  <c r="P591" i="14"/>
  <c r="P595" i="14"/>
  <c r="P599" i="14"/>
  <c r="P603" i="14"/>
  <c r="P607" i="14"/>
  <c r="P611" i="14"/>
  <c r="P615" i="14"/>
  <c r="P619" i="14"/>
  <c r="P623" i="14"/>
  <c r="P627" i="14"/>
  <c r="P631" i="14"/>
  <c r="P635" i="14"/>
  <c r="T430" i="14"/>
  <c r="T438" i="14"/>
  <c r="T446" i="14"/>
  <c r="T454" i="14"/>
  <c r="T462" i="14"/>
  <c r="T470" i="14"/>
  <c r="T478" i="14"/>
  <c r="T486" i="14"/>
  <c r="T494" i="14"/>
  <c r="T502" i="14"/>
  <c r="T510" i="14"/>
  <c r="T518" i="14"/>
  <c r="T526" i="14"/>
  <c r="T534" i="14"/>
  <c r="T542" i="14"/>
  <c r="T550" i="14"/>
  <c r="T558" i="14"/>
  <c r="T566" i="14"/>
  <c r="T574" i="14"/>
  <c r="T582" i="14"/>
  <c r="T588" i="14"/>
  <c r="T593" i="14"/>
  <c r="T598" i="14"/>
  <c r="T604" i="14"/>
  <c r="T609" i="14"/>
  <c r="T614" i="14"/>
  <c r="T620" i="14"/>
  <c r="T625" i="14"/>
  <c r="T630" i="14"/>
  <c r="T634" i="14"/>
  <c r="T638" i="14"/>
  <c r="T642" i="14"/>
  <c r="T646" i="14"/>
  <c r="T650" i="14"/>
  <c r="T654" i="14"/>
  <c r="T658" i="14"/>
  <c r="T662" i="14"/>
  <c r="T666" i="14"/>
  <c r="T670" i="14"/>
  <c r="T674" i="14"/>
  <c r="T678" i="14"/>
  <c r="T682" i="14"/>
  <c r="T686" i="14"/>
  <c r="T690" i="14"/>
  <c r="T694" i="14"/>
  <c r="T698" i="14"/>
  <c r="T702" i="14"/>
  <c r="T706" i="14"/>
  <c r="T710" i="14"/>
  <c r="T714" i="14"/>
  <c r="T718" i="14"/>
  <c r="T722" i="14"/>
  <c r="S308" i="14"/>
  <c r="S312" i="14"/>
  <c r="S316" i="14"/>
  <c r="S320" i="14"/>
  <c r="S324" i="14"/>
  <c r="S328" i="14"/>
  <c r="S332" i="14"/>
  <c r="S336" i="14"/>
  <c r="S340" i="14"/>
  <c r="S344" i="14"/>
  <c r="S348" i="14"/>
  <c r="S352" i="14"/>
  <c r="S356" i="14"/>
  <c r="S360" i="14"/>
  <c r="S364" i="14"/>
  <c r="S368" i="14"/>
  <c r="S372" i="14"/>
  <c r="S376" i="14"/>
  <c r="S380" i="14"/>
  <c r="S384" i="14"/>
  <c r="S388" i="14"/>
  <c r="S392" i="14"/>
  <c r="S396" i="14"/>
  <c r="S400" i="14"/>
  <c r="S404" i="14"/>
  <c r="S408" i="14"/>
  <c r="S412" i="14"/>
  <c r="S416" i="14"/>
  <c r="S420" i="14"/>
  <c r="S424" i="14"/>
  <c r="S428" i="14"/>
  <c r="S432" i="14"/>
  <c r="S436" i="14"/>
  <c r="S440" i="14"/>
  <c r="S444" i="14"/>
  <c r="S448" i="14"/>
  <c r="S452" i="14"/>
  <c r="S456" i="14"/>
  <c r="S460" i="14"/>
  <c r="S464" i="14"/>
  <c r="S468" i="14"/>
  <c r="S472" i="14"/>
  <c r="S476" i="14"/>
  <c r="S480" i="14"/>
  <c r="S484" i="14"/>
  <c r="S488" i="14"/>
  <c r="S492" i="14"/>
  <c r="S496" i="14"/>
  <c r="S500" i="14"/>
  <c r="S504" i="14"/>
  <c r="S508" i="14"/>
  <c r="S512" i="14"/>
  <c r="S516" i="14"/>
  <c r="S520" i="14"/>
  <c r="S524" i="14"/>
  <c r="S528" i="14"/>
  <c r="S532" i="14"/>
  <c r="S536" i="14"/>
  <c r="S540" i="14"/>
  <c r="S544" i="14"/>
  <c r="S548" i="14"/>
  <c r="S552" i="14"/>
  <c r="S556" i="14"/>
  <c r="S560" i="14"/>
  <c r="S564" i="14"/>
  <c r="S568" i="14"/>
  <c r="S572" i="14"/>
  <c r="S576" i="14"/>
  <c r="S580" i="14"/>
  <c r="S584" i="14"/>
  <c r="S588" i="14"/>
  <c r="S592" i="14"/>
  <c r="S596" i="14"/>
  <c r="S600" i="14"/>
  <c r="S604" i="14"/>
  <c r="S608" i="14"/>
  <c r="S612" i="14"/>
  <c r="S616" i="14"/>
  <c r="S620" i="14"/>
  <c r="S624" i="14"/>
  <c r="S628" i="14"/>
  <c r="S632" i="14"/>
  <c r="S636" i="14"/>
  <c r="S640" i="14"/>
  <c r="S644" i="14"/>
  <c r="S648" i="14"/>
  <c r="S652" i="14"/>
  <c r="S656" i="14"/>
  <c r="S660" i="14"/>
  <c r="S664" i="14"/>
  <c r="S668" i="14"/>
  <c r="S672" i="14"/>
  <c r="S676" i="14"/>
  <c r="S680" i="14"/>
  <c r="S684" i="14"/>
  <c r="S688" i="14"/>
  <c r="S692" i="14"/>
  <c r="S696" i="14"/>
  <c r="S700" i="14"/>
  <c r="S704" i="14"/>
  <c r="S708" i="14"/>
  <c r="S712" i="14"/>
  <c r="S716" i="14"/>
  <c r="S720" i="14"/>
  <c r="R306" i="14"/>
  <c r="R310" i="14"/>
  <c r="R314" i="14"/>
  <c r="R318" i="14"/>
  <c r="R322" i="14"/>
  <c r="R326" i="14"/>
  <c r="R330" i="14"/>
  <c r="R334" i="14"/>
  <c r="R338" i="14"/>
  <c r="R342" i="14"/>
  <c r="R346" i="14"/>
  <c r="R350" i="14"/>
  <c r="R354" i="14"/>
  <c r="R358" i="14"/>
  <c r="R362" i="14"/>
  <c r="R366" i="14"/>
  <c r="R370" i="14"/>
  <c r="R374" i="14"/>
  <c r="R378" i="14"/>
  <c r="R382" i="14"/>
  <c r="R386" i="14"/>
  <c r="R390" i="14"/>
  <c r="R394" i="14"/>
  <c r="R398" i="14"/>
  <c r="R402" i="14"/>
  <c r="R406" i="14"/>
  <c r="R410" i="14"/>
  <c r="R414" i="14"/>
  <c r="R418" i="14"/>
  <c r="R422" i="14"/>
  <c r="R426" i="14"/>
  <c r="R430" i="14"/>
  <c r="R434" i="14"/>
  <c r="R438" i="14"/>
  <c r="R442" i="14"/>
  <c r="R446" i="14"/>
  <c r="R450" i="14"/>
  <c r="R454" i="14"/>
  <c r="R458" i="14"/>
  <c r="R462" i="14"/>
  <c r="R466" i="14"/>
  <c r="R470" i="14"/>
  <c r="R474" i="14"/>
  <c r="R478" i="14"/>
  <c r="R482" i="14"/>
  <c r="R486" i="14"/>
  <c r="R490" i="14"/>
  <c r="R494" i="14"/>
  <c r="R498" i="14"/>
  <c r="R502" i="14"/>
  <c r="R506" i="14"/>
  <c r="R510" i="14"/>
  <c r="R514" i="14"/>
  <c r="R518" i="14"/>
  <c r="R522" i="14"/>
  <c r="R526" i="14"/>
  <c r="R530" i="14"/>
  <c r="R534" i="14"/>
  <c r="R538" i="14"/>
  <c r="R542" i="14"/>
  <c r="R546" i="14"/>
  <c r="R550" i="14"/>
  <c r="R554" i="14"/>
  <c r="R558" i="14"/>
  <c r="R562" i="14"/>
  <c r="R566" i="14"/>
  <c r="R570" i="14"/>
  <c r="R574" i="14"/>
  <c r="R578" i="14"/>
  <c r="R582" i="14"/>
  <c r="R586" i="14"/>
  <c r="R590" i="14"/>
  <c r="R594" i="14"/>
  <c r="R598" i="14"/>
  <c r="R602" i="14"/>
  <c r="R606" i="14"/>
  <c r="R610" i="14"/>
  <c r="R614" i="14"/>
  <c r="R618" i="14"/>
  <c r="R622" i="14"/>
  <c r="R626" i="14"/>
  <c r="R630" i="14"/>
  <c r="R634" i="14"/>
  <c r="R638" i="14"/>
  <c r="R642" i="14"/>
  <c r="R646" i="14"/>
  <c r="R650" i="14"/>
  <c r="R654" i="14"/>
  <c r="R658" i="14"/>
  <c r="R662" i="14"/>
  <c r="R666" i="14"/>
  <c r="R670" i="14"/>
  <c r="R674" i="14"/>
  <c r="R678" i="14"/>
  <c r="R682" i="14"/>
  <c r="R686" i="14"/>
  <c r="R690" i="14"/>
  <c r="R694" i="14"/>
  <c r="R698" i="14"/>
  <c r="R702" i="14"/>
  <c r="R706" i="14"/>
  <c r="R710" i="14"/>
  <c r="R714" i="14"/>
  <c r="R718" i="14"/>
  <c r="R722" i="14"/>
  <c r="Q308" i="14"/>
  <c r="Q312" i="14"/>
  <c r="Q316" i="14"/>
  <c r="Q320" i="14"/>
  <c r="Q324" i="14"/>
  <c r="Q328" i="14"/>
  <c r="Q332" i="14"/>
  <c r="Q336" i="14"/>
  <c r="Q340" i="14"/>
  <c r="Q344" i="14"/>
  <c r="Q348" i="14"/>
  <c r="Q352" i="14"/>
  <c r="Q356" i="14"/>
  <c r="Q360" i="14"/>
  <c r="Q364" i="14"/>
  <c r="Q368" i="14"/>
  <c r="Q372" i="14"/>
  <c r="Q376" i="14"/>
  <c r="Q380" i="14"/>
  <c r="Q384" i="14"/>
  <c r="Q388" i="14"/>
  <c r="Q392" i="14"/>
  <c r="Q396" i="14"/>
  <c r="Q400" i="14"/>
  <c r="Q404" i="14"/>
  <c r="Q408" i="14"/>
  <c r="Q412" i="14"/>
  <c r="Q416" i="14"/>
  <c r="Q420" i="14"/>
  <c r="Q424" i="14"/>
  <c r="Q428" i="14"/>
  <c r="Q432" i="14"/>
  <c r="Q436" i="14"/>
  <c r="Q440" i="14"/>
  <c r="Q444" i="14"/>
  <c r="Q448" i="14"/>
  <c r="Q452" i="14"/>
  <c r="Q456" i="14"/>
  <c r="Q460" i="14"/>
  <c r="Q464" i="14"/>
  <c r="Q468" i="14"/>
  <c r="Q472" i="14"/>
  <c r="Q476" i="14"/>
  <c r="Q480" i="14"/>
  <c r="Q484" i="14"/>
  <c r="Q488" i="14"/>
  <c r="Q492" i="14"/>
  <c r="Q496" i="14"/>
  <c r="Q500" i="14"/>
  <c r="Q504" i="14"/>
  <c r="Q508" i="14"/>
  <c r="Q512" i="14"/>
  <c r="Q516" i="14"/>
  <c r="Q520" i="14"/>
  <c r="Q524" i="14"/>
  <c r="Q528" i="14"/>
  <c r="Q532" i="14"/>
  <c r="Q536" i="14"/>
  <c r="Q540" i="14"/>
  <c r="Q544" i="14"/>
  <c r="Q548" i="14"/>
  <c r="Q552" i="14"/>
  <c r="Q556" i="14"/>
  <c r="Q560" i="14"/>
  <c r="Q564" i="14"/>
  <c r="Q568" i="14"/>
  <c r="Q572" i="14"/>
  <c r="Q576" i="14"/>
  <c r="Q580" i="14"/>
  <c r="Q584" i="14"/>
  <c r="Q588" i="14"/>
  <c r="Q592" i="14"/>
  <c r="Q596" i="14"/>
  <c r="Q600" i="14"/>
  <c r="Q604" i="14"/>
  <c r="Q608" i="14"/>
  <c r="Q612" i="14"/>
  <c r="Q616" i="14"/>
  <c r="Q620" i="14"/>
  <c r="Q624" i="14"/>
  <c r="Q628" i="14"/>
  <c r="Q632" i="14"/>
  <c r="Q636" i="14"/>
  <c r="Q640" i="14"/>
  <c r="Q644" i="14"/>
  <c r="Q648" i="14"/>
  <c r="Q652" i="14"/>
  <c r="Q656" i="14"/>
  <c r="Q660" i="14"/>
  <c r="Q664" i="14"/>
  <c r="Q668" i="14"/>
  <c r="Q672" i="14"/>
  <c r="Q676" i="14"/>
  <c r="Q680" i="14"/>
  <c r="Q684" i="14"/>
  <c r="Q688" i="14"/>
  <c r="Q692" i="14"/>
  <c r="Q696" i="14"/>
  <c r="Q700" i="14"/>
  <c r="Q704" i="14"/>
  <c r="Q708" i="14"/>
  <c r="Q712" i="14"/>
  <c r="Q716" i="14"/>
  <c r="Q720" i="14"/>
  <c r="P306" i="14"/>
  <c r="P310" i="14"/>
  <c r="P314" i="14"/>
  <c r="P318" i="14"/>
  <c r="P322" i="14"/>
  <c r="P326" i="14"/>
  <c r="P330" i="14"/>
  <c r="P334" i="14"/>
  <c r="P338" i="14"/>
  <c r="P342" i="14"/>
  <c r="P346" i="14"/>
  <c r="P350" i="14"/>
  <c r="P354" i="14"/>
  <c r="P358" i="14"/>
  <c r="P362" i="14"/>
  <c r="P366" i="14"/>
  <c r="P370" i="14"/>
  <c r="P374" i="14"/>
  <c r="P378" i="14"/>
  <c r="P382" i="14"/>
  <c r="P386" i="14"/>
  <c r="P390" i="14"/>
  <c r="P394" i="14"/>
  <c r="P398" i="14"/>
  <c r="P402" i="14"/>
  <c r="P406" i="14"/>
  <c r="P410" i="14"/>
  <c r="P414" i="14"/>
  <c r="P418" i="14"/>
  <c r="P422" i="14"/>
  <c r="P426" i="14"/>
  <c r="P430" i="14"/>
  <c r="P434" i="14"/>
  <c r="P438" i="14"/>
  <c r="P442" i="14"/>
  <c r="P446" i="14"/>
  <c r="P450" i="14"/>
  <c r="P454" i="14"/>
  <c r="P458" i="14"/>
  <c r="P462" i="14"/>
  <c r="P466" i="14"/>
  <c r="P470" i="14"/>
  <c r="P474" i="14"/>
  <c r="P478" i="14"/>
  <c r="P482" i="14"/>
  <c r="P486" i="14"/>
  <c r="P490" i="14"/>
  <c r="P494" i="14"/>
  <c r="P498" i="14"/>
  <c r="P502" i="14"/>
  <c r="P506" i="14"/>
  <c r="P510" i="14"/>
  <c r="P514" i="14"/>
  <c r="P518" i="14"/>
  <c r="P522" i="14"/>
  <c r="P526" i="14"/>
  <c r="P530" i="14"/>
  <c r="P534" i="14"/>
  <c r="P538" i="14"/>
  <c r="P542" i="14"/>
  <c r="P546" i="14"/>
  <c r="P550" i="14"/>
  <c r="P554" i="14"/>
  <c r="P558" i="14"/>
  <c r="P562" i="14"/>
  <c r="P566" i="14"/>
  <c r="P570" i="14"/>
  <c r="P574" i="14"/>
  <c r="P578" i="14"/>
  <c r="P582" i="14"/>
  <c r="P586" i="14"/>
  <c r="P590" i="14"/>
  <c r="P594" i="14"/>
  <c r="P598" i="14"/>
  <c r="P602" i="14"/>
  <c r="P606" i="14"/>
  <c r="P610" i="14"/>
  <c r="P614" i="14"/>
  <c r="P618" i="14"/>
  <c r="P622" i="14"/>
  <c r="P626" i="14"/>
  <c r="P630" i="14"/>
  <c r="P634" i="14"/>
  <c r="P637" i="14"/>
  <c r="P641" i="14"/>
  <c r="P645" i="14"/>
  <c r="P649" i="14"/>
  <c r="P653" i="14"/>
  <c r="P657" i="14"/>
  <c r="P661" i="14"/>
  <c r="P665" i="14"/>
  <c r="P669" i="14"/>
  <c r="P673" i="14"/>
  <c r="P677" i="14"/>
  <c r="P681" i="14"/>
  <c r="P685" i="14"/>
  <c r="P689" i="14"/>
  <c r="P693" i="14"/>
  <c r="P697" i="14"/>
  <c r="P701" i="14"/>
  <c r="P705" i="14"/>
  <c r="P709" i="14"/>
  <c r="P713" i="14"/>
  <c r="P717" i="14"/>
  <c r="P721" i="14"/>
  <c r="O307" i="14"/>
  <c r="O311" i="14"/>
  <c r="O315" i="14"/>
  <c r="O319" i="14"/>
  <c r="O323" i="14"/>
  <c r="O327" i="14"/>
  <c r="O331" i="14"/>
  <c r="O335" i="14"/>
  <c r="O339" i="14"/>
  <c r="O343" i="14"/>
  <c r="O347" i="14"/>
  <c r="O351" i="14"/>
  <c r="O355" i="14"/>
  <c r="O359" i="14"/>
  <c r="O363" i="14"/>
  <c r="O367" i="14"/>
  <c r="O371" i="14"/>
  <c r="O375" i="14"/>
  <c r="O379" i="14"/>
  <c r="O383" i="14"/>
  <c r="O387" i="14"/>
  <c r="O391" i="14"/>
  <c r="O395" i="14"/>
  <c r="O399" i="14"/>
  <c r="O403" i="14"/>
  <c r="O407" i="14"/>
  <c r="O411" i="14"/>
  <c r="O415" i="14"/>
  <c r="O419" i="14"/>
  <c r="O423" i="14"/>
  <c r="O427" i="14"/>
  <c r="O431" i="14"/>
  <c r="O435" i="14"/>
  <c r="O439" i="14"/>
  <c r="O443" i="14"/>
  <c r="O447" i="14"/>
  <c r="O451" i="14"/>
  <c r="O455" i="14"/>
  <c r="O459" i="14"/>
  <c r="O463" i="14"/>
  <c r="O467" i="14"/>
  <c r="O471" i="14"/>
  <c r="O475" i="14"/>
  <c r="O479" i="14"/>
  <c r="O483" i="14"/>
  <c r="O487" i="14"/>
  <c r="O491" i="14"/>
  <c r="O495" i="14"/>
  <c r="O499" i="14"/>
  <c r="O503" i="14"/>
  <c r="O507" i="14"/>
  <c r="O511" i="14"/>
  <c r="O515" i="14"/>
  <c r="O519" i="14"/>
  <c r="O523" i="14"/>
  <c r="O527" i="14"/>
  <c r="O531" i="14"/>
  <c r="O535" i="14"/>
  <c r="O539" i="14"/>
  <c r="O543" i="14"/>
  <c r="O547" i="14"/>
  <c r="O551" i="14"/>
  <c r="O555" i="14"/>
  <c r="O559" i="14"/>
  <c r="O563" i="14"/>
  <c r="O567" i="14"/>
  <c r="O571" i="14"/>
  <c r="O575" i="14"/>
  <c r="O579" i="14"/>
  <c r="O583" i="14"/>
  <c r="O591" i="14"/>
  <c r="O595" i="14"/>
  <c r="O603" i="14"/>
  <c r="O615" i="14"/>
  <c r="O623" i="14"/>
  <c r="O635" i="14"/>
  <c r="O647" i="14"/>
  <c r="O659" i="14"/>
  <c r="O671" i="14"/>
  <c r="O683" i="14"/>
  <c r="O699" i="14"/>
  <c r="O715" i="14"/>
  <c r="P636" i="14"/>
  <c r="P640" i="14"/>
  <c r="P644" i="14"/>
  <c r="P648" i="14"/>
  <c r="P652" i="14"/>
  <c r="P656" i="14"/>
  <c r="P660" i="14"/>
  <c r="P664" i="14"/>
  <c r="P668" i="14"/>
  <c r="P672" i="14"/>
  <c r="P676" i="14"/>
  <c r="P680" i="14"/>
  <c r="P684" i="14"/>
  <c r="P688" i="14"/>
  <c r="P692" i="14"/>
  <c r="P696" i="14"/>
  <c r="P700" i="14"/>
  <c r="P704" i="14"/>
  <c r="P708" i="14"/>
  <c r="P712" i="14"/>
  <c r="P716" i="14"/>
  <c r="P720" i="14"/>
  <c r="O306" i="14"/>
  <c r="O310" i="14"/>
  <c r="O314" i="14"/>
  <c r="O318" i="14"/>
  <c r="O322" i="14"/>
  <c r="O326" i="14"/>
  <c r="O330" i="14"/>
  <c r="O334" i="14"/>
  <c r="O338" i="14"/>
  <c r="O342" i="14"/>
  <c r="O346" i="14"/>
  <c r="O350" i="14"/>
  <c r="O354" i="14"/>
  <c r="O358" i="14"/>
  <c r="O362" i="14"/>
  <c r="O366" i="14"/>
  <c r="O370" i="14"/>
  <c r="O374" i="14"/>
  <c r="O378" i="14"/>
  <c r="O382" i="14"/>
  <c r="O386" i="14"/>
  <c r="O390" i="14"/>
  <c r="O394" i="14"/>
  <c r="O398" i="14"/>
  <c r="O402" i="14"/>
  <c r="O406" i="14"/>
  <c r="O410" i="14"/>
  <c r="O414" i="14"/>
  <c r="O418" i="14"/>
  <c r="O422" i="14"/>
  <c r="O426" i="14"/>
  <c r="O430" i="14"/>
  <c r="O434" i="14"/>
  <c r="O438" i="14"/>
  <c r="O442" i="14"/>
  <c r="O446" i="14"/>
  <c r="O450" i="14"/>
  <c r="O454" i="14"/>
  <c r="O458" i="14"/>
  <c r="O462" i="14"/>
  <c r="O466" i="14"/>
  <c r="O470" i="14"/>
  <c r="O474" i="14"/>
  <c r="O478" i="14"/>
  <c r="O482" i="14"/>
  <c r="O486" i="14"/>
  <c r="O490" i="14"/>
  <c r="O494" i="14"/>
  <c r="O498" i="14"/>
  <c r="O502" i="14"/>
  <c r="O506" i="14"/>
  <c r="O510" i="14"/>
  <c r="O514" i="14"/>
  <c r="O518" i="14"/>
  <c r="O522" i="14"/>
  <c r="O526" i="14"/>
  <c r="O530" i="14"/>
  <c r="O534" i="14"/>
  <c r="O538" i="14"/>
  <c r="O542" i="14"/>
  <c r="O546" i="14"/>
  <c r="O550" i="14"/>
  <c r="O554" i="14"/>
  <c r="O558" i="14"/>
  <c r="O562" i="14"/>
  <c r="O566" i="14"/>
  <c r="O570" i="14"/>
  <c r="O574" i="14"/>
  <c r="O578" i="14"/>
  <c r="O582" i="14"/>
  <c r="O586" i="14"/>
  <c r="O590" i="14"/>
  <c r="O594" i="14"/>
  <c r="O598" i="14"/>
  <c r="O602" i="14"/>
  <c r="O606" i="14"/>
  <c r="O610" i="14"/>
  <c r="O614" i="14"/>
  <c r="O618" i="14"/>
  <c r="O622" i="14"/>
  <c r="O626" i="14"/>
  <c r="O630" i="14"/>
  <c r="O634" i="14"/>
  <c r="O638" i="14"/>
  <c r="O642" i="14"/>
  <c r="O646" i="14"/>
  <c r="O650" i="14"/>
  <c r="O654" i="14"/>
  <c r="O658" i="14"/>
  <c r="O662" i="14"/>
  <c r="O666" i="14"/>
  <c r="O670" i="14"/>
  <c r="O674" i="14"/>
  <c r="O678" i="14"/>
  <c r="O682" i="14"/>
  <c r="O686" i="14"/>
  <c r="O690" i="14"/>
  <c r="O694" i="14"/>
  <c r="O698" i="14"/>
  <c r="O702" i="14"/>
  <c r="O706" i="14"/>
  <c r="O710" i="14"/>
  <c r="O714" i="14"/>
  <c r="O718" i="14"/>
  <c r="O722" i="14"/>
  <c r="O627" i="14"/>
  <c r="O643" i="14"/>
  <c r="O655" i="14"/>
  <c r="O679" i="14"/>
  <c r="O691" i="14"/>
  <c r="O707" i="14"/>
  <c r="O723" i="14"/>
  <c r="P639" i="14"/>
  <c r="P643" i="14"/>
  <c r="P647" i="14"/>
  <c r="P651" i="14"/>
  <c r="P655" i="14"/>
  <c r="P659" i="14"/>
  <c r="P663" i="14"/>
  <c r="P667" i="14"/>
  <c r="P671" i="14"/>
  <c r="P675" i="14"/>
  <c r="P679" i="14"/>
  <c r="P683" i="14"/>
  <c r="P687" i="14"/>
  <c r="P691" i="14"/>
  <c r="P695" i="14"/>
  <c r="P699" i="14"/>
  <c r="P703" i="14"/>
  <c r="P707" i="14"/>
  <c r="P711" i="14"/>
  <c r="P715" i="14"/>
  <c r="P719" i="14"/>
  <c r="P723" i="14"/>
  <c r="O305" i="14"/>
  <c r="O309" i="14"/>
  <c r="O313" i="14"/>
  <c r="O317" i="14"/>
  <c r="O321" i="14"/>
  <c r="O325" i="14"/>
  <c r="O329" i="14"/>
  <c r="O333" i="14"/>
  <c r="O337" i="14"/>
  <c r="O341" i="14"/>
  <c r="O345" i="14"/>
  <c r="O349" i="14"/>
  <c r="O353" i="14"/>
  <c r="O357" i="14"/>
  <c r="O361" i="14"/>
  <c r="O365" i="14"/>
  <c r="O369" i="14"/>
  <c r="O373" i="14"/>
  <c r="O377" i="14"/>
  <c r="O381" i="14"/>
  <c r="O385" i="14"/>
  <c r="O389" i="14"/>
  <c r="O393" i="14"/>
  <c r="O397" i="14"/>
  <c r="O401" i="14"/>
  <c r="O405" i="14"/>
  <c r="O409" i="14"/>
  <c r="O413" i="14"/>
  <c r="O417" i="14"/>
  <c r="O421" i="14"/>
  <c r="O425" i="14"/>
  <c r="O429" i="14"/>
  <c r="O433" i="14"/>
  <c r="O437" i="14"/>
  <c r="O441" i="14"/>
  <c r="O445" i="14"/>
  <c r="O449" i="14"/>
  <c r="O453" i="14"/>
  <c r="O457" i="14"/>
  <c r="O461" i="14"/>
  <c r="O465" i="14"/>
  <c r="O469" i="14"/>
  <c r="O473" i="14"/>
  <c r="O477" i="14"/>
  <c r="O481" i="14"/>
  <c r="O485" i="14"/>
  <c r="O489" i="14"/>
  <c r="O493" i="14"/>
  <c r="O497" i="14"/>
  <c r="O501" i="14"/>
  <c r="O505" i="14"/>
  <c r="O509" i="14"/>
  <c r="O513" i="14"/>
  <c r="O517" i="14"/>
  <c r="O521" i="14"/>
  <c r="O525" i="14"/>
  <c r="O529" i="14"/>
  <c r="O533" i="14"/>
  <c r="O537" i="14"/>
  <c r="O541" i="14"/>
  <c r="O545" i="14"/>
  <c r="O549" i="14"/>
  <c r="O553" i="14"/>
  <c r="O557" i="14"/>
  <c r="O561" i="14"/>
  <c r="O565" i="14"/>
  <c r="O569" i="14"/>
  <c r="O573" i="14"/>
  <c r="O577" i="14"/>
  <c r="O581" i="14"/>
  <c r="O585" i="14"/>
  <c r="O589" i="14"/>
  <c r="O593" i="14"/>
  <c r="O597" i="14"/>
  <c r="O601" i="14"/>
  <c r="O605" i="14"/>
  <c r="O609" i="14"/>
  <c r="O613" i="14"/>
  <c r="O617" i="14"/>
  <c r="O621" i="14"/>
  <c r="O625" i="14"/>
  <c r="O629" i="14"/>
  <c r="O633" i="14"/>
  <c r="O637" i="14"/>
  <c r="O641" i="14"/>
  <c r="O645" i="14"/>
  <c r="O649" i="14"/>
  <c r="O653" i="14"/>
  <c r="O657" i="14"/>
  <c r="O661" i="14"/>
  <c r="O665" i="14"/>
  <c r="O669" i="14"/>
  <c r="O673" i="14"/>
  <c r="O677" i="14"/>
  <c r="O681" i="14"/>
  <c r="O685" i="14"/>
  <c r="O689" i="14"/>
  <c r="O693" i="14"/>
  <c r="O697" i="14"/>
  <c r="O701" i="14"/>
  <c r="O705" i="14"/>
  <c r="O709" i="14"/>
  <c r="O713" i="14"/>
  <c r="O717" i="14"/>
  <c r="O721" i="14"/>
  <c r="O587" i="14"/>
  <c r="O599" i="14"/>
  <c r="O607" i="14"/>
  <c r="O611" i="14"/>
  <c r="O619" i="14"/>
  <c r="O631" i="14"/>
  <c r="O639" i="14"/>
  <c r="O651" i="14"/>
  <c r="O663" i="14"/>
  <c r="O675" i="14"/>
  <c r="O687" i="14"/>
  <c r="O703" i="14"/>
  <c r="O719" i="14"/>
  <c r="P638" i="14"/>
  <c r="P642" i="14"/>
  <c r="P646" i="14"/>
  <c r="P650" i="14"/>
  <c r="P654" i="14"/>
  <c r="P658" i="14"/>
  <c r="P662" i="14"/>
  <c r="P666" i="14"/>
  <c r="P670" i="14"/>
  <c r="P674" i="14"/>
  <c r="P678" i="14"/>
  <c r="P682" i="14"/>
  <c r="P686" i="14"/>
  <c r="P690" i="14"/>
  <c r="P694" i="14"/>
  <c r="P698" i="14"/>
  <c r="P702" i="14"/>
  <c r="P706" i="14"/>
  <c r="P710" i="14"/>
  <c r="P714" i="14"/>
  <c r="P718" i="14"/>
  <c r="P722" i="14"/>
  <c r="O308" i="14"/>
  <c r="O312" i="14"/>
  <c r="O316" i="14"/>
  <c r="O320" i="14"/>
  <c r="O324" i="14"/>
  <c r="O328" i="14"/>
  <c r="O332" i="14"/>
  <c r="O336" i="14"/>
  <c r="O340" i="14"/>
  <c r="O344" i="14"/>
  <c r="O348" i="14"/>
  <c r="O352" i="14"/>
  <c r="O356" i="14"/>
  <c r="O360" i="14"/>
  <c r="O364" i="14"/>
  <c r="O368" i="14"/>
  <c r="O372" i="14"/>
  <c r="O376" i="14"/>
  <c r="O380" i="14"/>
  <c r="O384" i="14"/>
  <c r="O388" i="14"/>
  <c r="O392" i="14"/>
  <c r="O396" i="14"/>
  <c r="O400" i="14"/>
  <c r="O404" i="14"/>
  <c r="O408" i="14"/>
  <c r="O412" i="14"/>
  <c r="O416" i="14"/>
  <c r="O420" i="14"/>
  <c r="O424" i="14"/>
  <c r="O428" i="14"/>
  <c r="O432" i="14"/>
  <c r="O436" i="14"/>
  <c r="O440" i="14"/>
  <c r="O444" i="14"/>
  <c r="O448" i="14"/>
  <c r="O452" i="14"/>
  <c r="O456" i="14"/>
  <c r="O460" i="14"/>
  <c r="O464" i="14"/>
  <c r="O468" i="14"/>
  <c r="O472" i="14"/>
  <c r="O476" i="14"/>
  <c r="O480" i="14"/>
  <c r="O484" i="14"/>
  <c r="O488" i="14"/>
  <c r="O492" i="14"/>
  <c r="O496" i="14"/>
  <c r="O500" i="14"/>
  <c r="O504" i="14"/>
  <c r="O508" i="14"/>
  <c r="O512" i="14"/>
  <c r="O516" i="14"/>
  <c r="O520" i="14"/>
  <c r="O524" i="14"/>
  <c r="O528" i="14"/>
  <c r="O532" i="14"/>
  <c r="O536" i="14"/>
  <c r="O540" i="14"/>
  <c r="O544" i="14"/>
  <c r="O548" i="14"/>
  <c r="O552" i="14"/>
  <c r="O556" i="14"/>
  <c r="O560" i="14"/>
  <c r="O564" i="14"/>
  <c r="O568" i="14"/>
  <c r="O572" i="14"/>
  <c r="O576" i="14"/>
  <c r="O580" i="14"/>
  <c r="O584" i="14"/>
  <c r="O588" i="14"/>
  <c r="O592" i="14"/>
  <c r="O596" i="14"/>
  <c r="O600" i="14"/>
  <c r="O604" i="14"/>
  <c r="O608" i="14"/>
  <c r="O612" i="14"/>
  <c r="O616" i="14"/>
  <c r="O620" i="14"/>
  <c r="O624" i="14"/>
  <c r="O628" i="14"/>
  <c r="O632" i="14"/>
  <c r="O636" i="14"/>
  <c r="O640" i="14"/>
  <c r="O644" i="14"/>
  <c r="O648" i="14"/>
  <c r="O652" i="14"/>
  <c r="O656" i="14"/>
  <c r="O660" i="14"/>
  <c r="O664" i="14"/>
  <c r="O668" i="14"/>
  <c r="O672" i="14"/>
  <c r="O676" i="14"/>
  <c r="O680" i="14"/>
  <c r="O684" i="14"/>
  <c r="O688" i="14"/>
  <c r="O692" i="14"/>
  <c r="O696" i="14"/>
  <c r="O700" i="14"/>
  <c r="O704" i="14"/>
  <c r="O708" i="14"/>
  <c r="O712" i="14"/>
  <c r="O716" i="14"/>
  <c r="O720" i="14"/>
  <c r="O667" i="14"/>
  <c r="O695" i="14"/>
  <c r="O711" i="14"/>
  <c r="N306" i="14"/>
  <c r="N310" i="14"/>
  <c r="N314" i="14"/>
  <c r="N318" i="14"/>
  <c r="N322" i="14"/>
  <c r="N326" i="14"/>
  <c r="N330" i="14"/>
  <c r="N334" i="14"/>
  <c r="N338" i="14"/>
  <c r="N342" i="14"/>
  <c r="N346" i="14"/>
  <c r="N350" i="14"/>
  <c r="N354" i="14"/>
  <c r="N358" i="14"/>
  <c r="N362" i="14"/>
  <c r="N366" i="14"/>
  <c r="N370" i="14"/>
  <c r="N374" i="14"/>
  <c r="N378" i="14"/>
  <c r="N382" i="14"/>
  <c r="N386" i="14"/>
  <c r="N390" i="14"/>
  <c r="N394" i="14"/>
  <c r="N398" i="14"/>
  <c r="N402" i="14"/>
  <c r="N406" i="14"/>
  <c r="N410" i="14"/>
  <c r="N414" i="14"/>
  <c r="N418" i="14"/>
  <c r="N422" i="14"/>
  <c r="N426" i="14"/>
  <c r="N430" i="14"/>
  <c r="N434" i="14"/>
  <c r="N438" i="14"/>
  <c r="N442" i="14"/>
  <c r="N446" i="14"/>
  <c r="N450" i="14"/>
  <c r="N454" i="14"/>
  <c r="N458" i="14"/>
  <c r="N462" i="14"/>
  <c r="N466" i="14"/>
  <c r="N470" i="14"/>
  <c r="N474" i="14"/>
  <c r="N478" i="14"/>
  <c r="N482" i="14"/>
  <c r="N486" i="14"/>
  <c r="N490" i="14"/>
  <c r="N494" i="14"/>
  <c r="N498" i="14"/>
  <c r="N502" i="14"/>
  <c r="N506" i="14"/>
  <c r="N510" i="14"/>
  <c r="N514" i="14"/>
  <c r="N518" i="14"/>
  <c r="N522" i="14"/>
  <c r="N526" i="14"/>
  <c r="N530" i="14"/>
  <c r="N534" i="14"/>
  <c r="N538" i="14"/>
  <c r="N542" i="14"/>
  <c r="N546" i="14"/>
  <c r="N550" i="14"/>
  <c r="N554" i="14"/>
  <c r="N558" i="14"/>
  <c r="N562" i="14"/>
  <c r="N566" i="14"/>
  <c r="N570" i="14"/>
  <c r="N574" i="14"/>
  <c r="N578" i="14"/>
  <c r="N582" i="14"/>
  <c r="N586" i="14"/>
  <c r="N590" i="14"/>
  <c r="N594" i="14"/>
  <c r="N598" i="14"/>
  <c r="N602" i="14"/>
  <c r="N606" i="14"/>
  <c r="N610" i="14"/>
  <c r="N614" i="14"/>
  <c r="N618" i="14"/>
  <c r="N622" i="14"/>
  <c r="N626" i="14"/>
  <c r="N630" i="14"/>
  <c r="N634" i="14"/>
  <c r="N638" i="14"/>
  <c r="N642" i="14"/>
  <c r="N646" i="14"/>
  <c r="N650" i="14"/>
  <c r="N654" i="14"/>
  <c r="N658" i="14"/>
  <c r="N662" i="14"/>
  <c r="N666" i="14"/>
  <c r="N670" i="14"/>
  <c r="N674" i="14"/>
  <c r="N678" i="14"/>
  <c r="N682" i="14"/>
  <c r="N686" i="14"/>
  <c r="N690" i="14"/>
  <c r="N694" i="14"/>
  <c r="N698" i="14"/>
  <c r="N702" i="14"/>
  <c r="N706" i="14"/>
  <c r="N710" i="14"/>
  <c r="N714" i="14"/>
  <c r="N718" i="14"/>
  <c r="N722" i="14"/>
  <c r="M308" i="14"/>
  <c r="M312" i="14"/>
  <c r="M316" i="14"/>
  <c r="M320" i="14"/>
  <c r="M324" i="14"/>
  <c r="M328" i="14"/>
  <c r="M332" i="14"/>
  <c r="M336" i="14"/>
  <c r="M340" i="14"/>
  <c r="M344" i="14"/>
  <c r="M348" i="14"/>
  <c r="M352" i="14"/>
  <c r="M356" i="14"/>
  <c r="M360" i="14"/>
  <c r="M364" i="14"/>
  <c r="M368" i="14"/>
  <c r="M372" i="14"/>
  <c r="M376" i="14"/>
  <c r="M380" i="14"/>
  <c r="M384" i="14"/>
  <c r="M388" i="14"/>
  <c r="M392" i="14"/>
  <c r="M396" i="14"/>
  <c r="M400" i="14"/>
  <c r="M404" i="14"/>
  <c r="M408" i="14"/>
  <c r="M412" i="14"/>
  <c r="M416" i="14"/>
  <c r="M420" i="14"/>
  <c r="M424" i="14"/>
  <c r="M428" i="14"/>
  <c r="M432" i="14"/>
  <c r="M436" i="14"/>
  <c r="M440" i="14"/>
  <c r="M444" i="14"/>
  <c r="M448" i="14"/>
  <c r="M452" i="14"/>
  <c r="M456" i="14"/>
  <c r="M460" i="14"/>
  <c r="M464" i="14"/>
  <c r="M468" i="14"/>
  <c r="M472" i="14"/>
  <c r="M476" i="14"/>
  <c r="M480" i="14"/>
  <c r="M484" i="14"/>
  <c r="M488" i="14"/>
  <c r="M492" i="14"/>
  <c r="M496" i="14"/>
  <c r="M500" i="14"/>
  <c r="M504" i="14"/>
  <c r="M508" i="14"/>
  <c r="M512" i="14"/>
  <c r="M516" i="14"/>
  <c r="M520" i="14"/>
  <c r="M524" i="14"/>
  <c r="M528" i="14"/>
  <c r="M532" i="14"/>
  <c r="M536" i="14"/>
  <c r="M540" i="14"/>
  <c r="M544" i="14"/>
  <c r="M548" i="14"/>
  <c r="M552" i="14"/>
  <c r="M556" i="14"/>
  <c r="M560" i="14"/>
  <c r="M564" i="14"/>
  <c r="M568" i="14"/>
  <c r="M572" i="14"/>
  <c r="M576" i="14"/>
  <c r="M580" i="14"/>
  <c r="M584" i="14"/>
  <c r="M588" i="14"/>
  <c r="M592" i="14"/>
  <c r="M596" i="14"/>
  <c r="M600" i="14"/>
  <c r="M604" i="14"/>
  <c r="M608" i="14"/>
  <c r="M612" i="14"/>
  <c r="M616" i="14"/>
  <c r="M620" i="14"/>
  <c r="M624" i="14"/>
  <c r="M628" i="14"/>
  <c r="M632" i="14"/>
  <c r="M636" i="14"/>
  <c r="M640" i="14"/>
  <c r="M644" i="14"/>
  <c r="M648" i="14"/>
  <c r="M652" i="14"/>
  <c r="M656" i="14"/>
  <c r="M660" i="14"/>
  <c r="M664" i="14"/>
  <c r="M668" i="14"/>
  <c r="M672" i="14"/>
  <c r="M676" i="14"/>
  <c r="M680" i="14"/>
  <c r="M684" i="14"/>
  <c r="M688" i="14"/>
  <c r="M692" i="14"/>
  <c r="M696" i="14"/>
  <c r="M700" i="14"/>
  <c r="M704" i="14"/>
  <c r="M708" i="14"/>
  <c r="M712" i="14"/>
  <c r="M716" i="14"/>
  <c r="M720" i="14"/>
  <c r="L306" i="14"/>
  <c r="L310" i="14"/>
  <c r="L314" i="14"/>
  <c r="L318" i="14"/>
  <c r="L322" i="14"/>
  <c r="L326" i="14"/>
  <c r="L330" i="14"/>
  <c r="L334" i="14"/>
  <c r="L338" i="14"/>
  <c r="L342" i="14"/>
  <c r="L346" i="14"/>
  <c r="L350" i="14"/>
  <c r="L354" i="14"/>
  <c r="L358" i="14"/>
  <c r="L362" i="14"/>
  <c r="L366" i="14"/>
  <c r="L370" i="14"/>
  <c r="L374" i="14"/>
  <c r="L378" i="14"/>
  <c r="L382" i="14"/>
  <c r="L386" i="14"/>
  <c r="L390" i="14"/>
  <c r="L394" i="14"/>
  <c r="L398" i="14"/>
  <c r="L402" i="14"/>
  <c r="L406" i="14"/>
  <c r="L410" i="14"/>
  <c r="L414" i="14"/>
  <c r="L418" i="14"/>
  <c r="L422" i="14"/>
  <c r="L426" i="14"/>
  <c r="L430" i="14"/>
  <c r="L434" i="14"/>
  <c r="L438" i="14"/>
  <c r="L442" i="14"/>
  <c r="L446" i="14"/>
  <c r="L450" i="14"/>
  <c r="L454" i="14"/>
  <c r="L458" i="14"/>
  <c r="L462" i="14"/>
  <c r="L466" i="14"/>
  <c r="L470" i="14"/>
  <c r="L474" i="14"/>
  <c r="L478" i="14"/>
  <c r="L482" i="14"/>
  <c r="L486" i="14"/>
  <c r="L490" i="14"/>
  <c r="L494" i="14"/>
  <c r="L498" i="14"/>
  <c r="L502" i="14"/>
  <c r="L506" i="14"/>
  <c r="L510" i="14"/>
  <c r="L514" i="14"/>
  <c r="L518" i="14"/>
  <c r="L522" i="14"/>
  <c r="L526" i="14"/>
  <c r="L530" i="14"/>
  <c r="L534" i="14"/>
  <c r="L538" i="14"/>
  <c r="L542" i="14"/>
  <c r="L546" i="14"/>
  <c r="L550" i="14"/>
  <c r="L554" i="14"/>
  <c r="L558" i="14"/>
  <c r="L562" i="14"/>
  <c r="L566" i="14"/>
  <c r="L570" i="14"/>
  <c r="L574" i="14"/>
  <c r="L578" i="14"/>
  <c r="L582" i="14"/>
  <c r="L586" i="14"/>
  <c r="L590" i="14"/>
  <c r="L594" i="14"/>
  <c r="L598" i="14"/>
  <c r="L602" i="14"/>
  <c r="L606" i="14"/>
  <c r="L610" i="14"/>
  <c r="L614" i="14"/>
  <c r="L618" i="14"/>
  <c r="L622" i="14"/>
  <c r="L626" i="14"/>
  <c r="L630" i="14"/>
  <c r="L634" i="14"/>
  <c r="L638" i="14"/>
  <c r="L642" i="14"/>
  <c r="L646" i="14"/>
  <c r="L650" i="14"/>
  <c r="L654" i="14"/>
  <c r="L658" i="14"/>
  <c r="L662" i="14"/>
  <c r="L666" i="14"/>
  <c r="L670" i="14"/>
  <c r="L674" i="14"/>
  <c r="L678" i="14"/>
  <c r="L682" i="14"/>
  <c r="L686" i="14"/>
  <c r="L690" i="14"/>
  <c r="L694" i="14"/>
  <c r="L698" i="14"/>
  <c r="L702" i="14"/>
  <c r="L706" i="14"/>
  <c r="L710" i="14"/>
  <c r="L714" i="14"/>
  <c r="L718" i="14"/>
  <c r="L722" i="14"/>
  <c r="K308" i="14"/>
  <c r="K312" i="14"/>
  <c r="K316" i="14"/>
  <c r="K320" i="14"/>
  <c r="K324" i="14"/>
  <c r="K328" i="14"/>
  <c r="K332" i="14"/>
  <c r="K336" i="14"/>
  <c r="K340" i="14"/>
  <c r="K344" i="14"/>
  <c r="K348" i="14"/>
  <c r="K352" i="14"/>
  <c r="K356" i="14"/>
  <c r="K360" i="14"/>
  <c r="K364" i="14"/>
  <c r="K368" i="14"/>
  <c r="K372" i="14"/>
  <c r="K376" i="14"/>
  <c r="K380" i="14"/>
  <c r="K384" i="14"/>
  <c r="K388" i="14"/>
  <c r="K392" i="14"/>
  <c r="K396" i="14"/>
  <c r="K400" i="14"/>
  <c r="K404" i="14"/>
  <c r="K408" i="14"/>
  <c r="K412" i="14"/>
  <c r="K416" i="14"/>
  <c r="K420" i="14"/>
  <c r="K424" i="14"/>
  <c r="K428" i="14"/>
  <c r="K432" i="14"/>
  <c r="K436" i="14"/>
  <c r="K440" i="14"/>
  <c r="K444" i="14"/>
  <c r="K448" i="14"/>
  <c r="K452" i="14"/>
  <c r="K456" i="14"/>
  <c r="K460" i="14"/>
  <c r="K464" i="14"/>
  <c r="K468" i="14"/>
  <c r="K472" i="14"/>
  <c r="K476" i="14"/>
  <c r="K480" i="14"/>
  <c r="K484" i="14"/>
  <c r="K488" i="14"/>
  <c r="K492" i="14"/>
  <c r="K496" i="14"/>
  <c r="K500" i="14"/>
  <c r="K504" i="14"/>
  <c r="K508" i="14"/>
  <c r="K512" i="14"/>
  <c r="K516" i="14"/>
  <c r="K520" i="14"/>
  <c r="K524" i="14"/>
  <c r="K528" i="14"/>
  <c r="K532" i="14"/>
  <c r="K536" i="14"/>
  <c r="K540" i="14"/>
  <c r="K544" i="14"/>
  <c r="K548" i="14"/>
  <c r="K552" i="14"/>
  <c r="K556" i="14"/>
  <c r="K560" i="14"/>
  <c r="K564" i="14"/>
  <c r="K568" i="14"/>
  <c r="K572" i="14"/>
  <c r="K576" i="14"/>
  <c r="K580" i="14"/>
  <c r="K584" i="14"/>
  <c r="K588" i="14"/>
  <c r="K592" i="14"/>
  <c r="K596" i="14"/>
  <c r="K600" i="14"/>
  <c r="K604" i="14"/>
  <c r="K608" i="14"/>
  <c r="K612" i="14"/>
  <c r="K616" i="14"/>
  <c r="K620" i="14"/>
  <c r="K624" i="14"/>
  <c r="K628" i="14"/>
  <c r="K632" i="14"/>
  <c r="K636" i="14"/>
  <c r="K640" i="14"/>
  <c r="K644" i="14"/>
  <c r="K648" i="14"/>
  <c r="K652" i="14"/>
  <c r="K656" i="14"/>
  <c r="K660" i="14"/>
  <c r="K664" i="14"/>
  <c r="K668" i="14"/>
  <c r="K672" i="14"/>
  <c r="K676" i="14"/>
  <c r="K680" i="14"/>
  <c r="K684" i="14"/>
  <c r="K688" i="14"/>
  <c r="K692" i="14"/>
  <c r="K696" i="14"/>
  <c r="K700" i="14"/>
  <c r="K704" i="14"/>
  <c r="K708" i="14"/>
  <c r="K712" i="14"/>
  <c r="K716" i="14"/>
  <c r="K720" i="14"/>
  <c r="J306" i="14"/>
  <c r="J310" i="14"/>
  <c r="J314" i="14"/>
  <c r="J318" i="14"/>
  <c r="J322" i="14"/>
  <c r="J326" i="14"/>
  <c r="J330" i="14"/>
  <c r="J334" i="14"/>
  <c r="J338" i="14"/>
  <c r="J342" i="14"/>
  <c r="J346" i="14"/>
  <c r="J350" i="14"/>
  <c r="J354" i="14"/>
  <c r="J358" i="14"/>
  <c r="J362" i="14"/>
  <c r="J366" i="14"/>
  <c r="J370" i="14"/>
  <c r="J374" i="14"/>
  <c r="J378" i="14"/>
  <c r="J382" i="14"/>
  <c r="J386" i="14"/>
  <c r="J390" i="14"/>
  <c r="J394" i="14"/>
  <c r="J398" i="14"/>
  <c r="J402" i="14"/>
  <c r="J406" i="14"/>
  <c r="J410" i="14"/>
  <c r="J414" i="14"/>
  <c r="J418" i="14"/>
  <c r="J422" i="14"/>
  <c r="J426" i="14"/>
  <c r="J430" i="14"/>
  <c r="J434" i="14"/>
  <c r="J438" i="14"/>
  <c r="J442" i="14"/>
  <c r="J446" i="14"/>
  <c r="J450" i="14"/>
  <c r="J454" i="14"/>
  <c r="J458" i="14"/>
  <c r="J462" i="14"/>
  <c r="J466" i="14"/>
  <c r="J470" i="14"/>
  <c r="J474" i="14"/>
  <c r="J478" i="14"/>
  <c r="J482" i="14"/>
  <c r="J486" i="14"/>
  <c r="J490" i="14"/>
  <c r="J494" i="14"/>
  <c r="J498" i="14"/>
  <c r="J502" i="14"/>
  <c r="J506" i="14"/>
  <c r="J510" i="14"/>
  <c r="J514" i="14"/>
  <c r="J518" i="14"/>
  <c r="J522" i="14"/>
  <c r="J526" i="14"/>
  <c r="J530" i="14"/>
  <c r="J534" i="14"/>
  <c r="J538" i="14"/>
  <c r="J542" i="14"/>
  <c r="J546" i="14"/>
  <c r="J550" i="14"/>
  <c r="J554" i="14"/>
  <c r="J558" i="14"/>
  <c r="J562" i="14"/>
  <c r="J566" i="14"/>
  <c r="J570" i="14"/>
  <c r="J574" i="14"/>
  <c r="J578" i="14"/>
  <c r="J582" i="14"/>
  <c r="J586" i="14"/>
  <c r="J590" i="14"/>
  <c r="J594" i="14"/>
  <c r="J598" i="14"/>
  <c r="J602" i="14"/>
  <c r="J606" i="14"/>
  <c r="J610" i="14"/>
  <c r="J614" i="14"/>
  <c r="J618" i="14"/>
  <c r="J622" i="14"/>
  <c r="J626" i="14"/>
  <c r="J630" i="14"/>
  <c r="J634" i="14"/>
  <c r="J638" i="14"/>
  <c r="J642" i="14"/>
  <c r="J646" i="14"/>
  <c r="J650" i="14"/>
  <c r="J654" i="14"/>
  <c r="J658" i="14"/>
  <c r="J662" i="14"/>
  <c r="J666" i="14"/>
  <c r="J670" i="14"/>
  <c r="J674" i="14"/>
  <c r="J678" i="14"/>
  <c r="J682" i="14"/>
  <c r="J686" i="14"/>
  <c r="J690" i="14"/>
  <c r="J694" i="14"/>
  <c r="J698" i="14"/>
  <c r="J702" i="14"/>
  <c r="J706" i="14"/>
  <c r="J710" i="14"/>
  <c r="J714" i="14"/>
  <c r="J718" i="14"/>
  <c r="J722" i="14"/>
  <c r="I6" i="14"/>
  <c r="I10" i="14"/>
  <c r="I14" i="14"/>
  <c r="I18" i="14"/>
  <c r="I22" i="14"/>
  <c r="I26" i="14"/>
  <c r="I30" i="14"/>
  <c r="I34" i="14"/>
  <c r="I38" i="14"/>
  <c r="I42" i="14"/>
  <c r="I46" i="14"/>
  <c r="I50" i="14"/>
  <c r="I54" i="14"/>
  <c r="I58" i="14"/>
  <c r="I62" i="14"/>
  <c r="I66" i="14"/>
  <c r="I70" i="14"/>
  <c r="I74" i="14"/>
  <c r="I78" i="14"/>
  <c r="I82" i="14"/>
  <c r="I86" i="14"/>
  <c r="I90" i="14"/>
  <c r="I94" i="14"/>
  <c r="I98" i="14"/>
  <c r="I102" i="14"/>
  <c r="I106" i="14"/>
  <c r="I110" i="14"/>
  <c r="I114" i="14"/>
  <c r="I118" i="14"/>
  <c r="I122" i="14"/>
  <c r="I126" i="14"/>
  <c r="I130" i="14"/>
  <c r="I134" i="14"/>
  <c r="I138" i="14"/>
  <c r="I142" i="14"/>
  <c r="I146" i="14"/>
  <c r="I150" i="14"/>
  <c r="I154" i="14"/>
  <c r="I158" i="14"/>
  <c r="I162" i="14"/>
  <c r="I166" i="14"/>
  <c r="I170" i="14"/>
  <c r="I174" i="14"/>
  <c r="I178" i="14"/>
  <c r="I182" i="14"/>
  <c r="I186" i="14"/>
  <c r="I190" i="14"/>
  <c r="I194" i="14"/>
  <c r="I198" i="14"/>
  <c r="I202" i="14"/>
  <c r="I206" i="14"/>
  <c r="I210" i="14"/>
  <c r="I214" i="14"/>
  <c r="I218" i="14"/>
  <c r="I222" i="14"/>
  <c r="I226" i="14"/>
  <c r="I230" i="14"/>
  <c r="I234" i="14"/>
  <c r="I238" i="14"/>
  <c r="I242" i="14"/>
  <c r="I246" i="14"/>
  <c r="I250" i="14"/>
  <c r="I254" i="14"/>
  <c r="I258" i="14"/>
  <c r="I262" i="14"/>
  <c r="I266" i="14"/>
  <c r="I270" i="14"/>
  <c r="I274" i="14"/>
  <c r="I278" i="14"/>
  <c r="I282" i="14"/>
  <c r="I286" i="14"/>
  <c r="I290" i="14"/>
  <c r="I294" i="14"/>
  <c r="I298" i="14"/>
  <c r="I302" i="14"/>
  <c r="I306" i="14"/>
  <c r="I310" i="14"/>
  <c r="I314" i="14"/>
  <c r="I318" i="14"/>
  <c r="I322" i="14"/>
  <c r="I326" i="14"/>
  <c r="I330" i="14"/>
  <c r="I334" i="14"/>
  <c r="I338" i="14"/>
  <c r="I342" i="14"/>
  <c r="I346" i="14"/>
  <c r="I350" i="14"/>
  <c r="I354" i="14"/>
  <c r="I358" i="14"/>
  <c r="I362" i="14"/>
  <c r="I366" i="14"/>
  <c r="I370" i="14"/>
  <c r="I374" i="14"/>
  <c r="I378" i="14"/>
  <c r="I382" i="14"/>
  <c r="I386" i="14"/>
  <c r="I390" i="14"/>
  <c r="I394" i="14"/>
  <c r="I398" i="14"/>
  <c r="I402" i="14"/>
  <c r="I406" i="14"/>
  <c r="I410" i="14"/>
  <c r="I414" i="14"/>
  <c r="I418" i="14"/>
  <c r="I422" i="14"/>
  <c r="I426" i="14"/>
  <c r="I430" i="14"/>
  <c r="I434" i="14"/>
  <c r="I438" i="14"/>
  <c r="I442" i="14"/>
  <c r="I446" i="14"/>
  <c r="I450" i="14"/>
  <c r="I454" i="14"/>
  <c r="I458" i="14"/>
  <c r="I462" i="14"/>
  <c r="I466" i="14"/>
  <c r="I470" i="14"/>
  <c r="I474" i="14"/>
  <c r="I478" i="14"/>
  <c r="I482" i="14"/>
  <c r="I486" i="14"/>
  <c r="I490" i="14"/>
  <c r="I494" i="14"/>
  <c r="I498" i="14"/>
  <c r="I502" i="14"/>
  <c r="I506" i="14"/>
  <c r="I510" i="14"/>
  <c r="I514" i="14"/>
  <c r="I518" i="14"/>
  <c r="I522" i="14"/>
  <c r="I526" i="14"/>
  <c r="I530" i="14"/>
  <c r="I534" i="14"/>
  <c r="I538" i="14"/>
  <c r="I542" i="14"/>
  <c r="I546" i="14"/>
  <c r="I550" i="14"/>
  <c r="I554" i="14"/>
  <c r="I558" i="14"/>
  <c r="I562" i="14"/>
  <c r="I566" i="14"/>
  <c r="I570" i="14"/>
  <c r="I574" i="14"/>
  <c r="I578" i="14"/>
  <c r="I582" i="14"/>
  <c r="I586" i="14"/>
  <c r="I590" i="14"/>
  <c r="I594" i="14"/>
  <c r="I598" i="14"/>
  <c r="I602" i="14"/>
  <c r="I606" i="14"/>
  <c r="I610" i="14"/>
  <c r="I614" i="14"/>
  <c r="I618" i="14"/>
  <c r="I622" i="14"/>
  <c r="I626" i="14"/>
  <c r="I630" i="14"/>
  <c r="I634" i="14"/>
  <c r="I638" i="14"/>
  <c r="I642" i="14"/>
  <c r="I646" i="14"/>
  <c r="I650" i="14"/>
  <c r="I654" i="14"/>
  <c r="I658" i="14"/>
  <c r="I662" i="14"/>
  <c r="I666" i="14"/>
  <c r="I670" i="14"/>
  <c r="I674" i="14"/>
  <c r="I678" i="14"/>
  <c r="I682" i="14"/>
  <c r="I686" i="14"/>
  <c r="I690" i="14"/>
  <c r="I694" i="14"/>
  <c r="I698" i="14"/>
  <c r="I702" i="14"/>
  <c r="I706" i="14"/>
  <c r="I710" i="14"/>
  <c r="I714" i="14"/>
  <c r="I718" i="14"/>
  <c r="I722" i="14"/>
  <c r="H307" i="14"/>
  <c r="H311" i="14"/>
  <c r="H315" i="14"/>
  <c r="H319" i="14"/>
  <c r="H323" i="14"/>
  <c r="H327" i="14"/>
  <c r="H331" i="14"/>
  <c r="H335" i="14"/>
  <c r="H339" i="14"/>
  <c r="H343" i="14"/>
  <c r="H347" i="14"/>
  <c r="H351" i="14"/>
  <c r="H355" i="14"/>
  <c r="H359" i="14"/>
  <c r="H363" i="14"/>
  <c r="H367" i="14"/>
  <c r="H371" i="14"/>
  <c r="H375" i="14"/>
  <c r="H379" i="14"/>
  <c r="H383" i="14"/>
  <c r="H387" i="14"/>
  <c r="H391" i="14"/>
  <c r="H395" i="14"/>
  <c r="H399" i="14"/>
  <c r="H403" i="14"/>
  <c r="H407" i="14"/>
  <c r="H411" i="14"/>
  <c r="H415" i="14"/>
  <c r="H419" i="14"/>
  <c r="H423" i="14"/>
  <c r="H427" i="14"/>
  <c r="H431" i="14"/>
  <c r="H435" i="14"/>
  <c r="H439" i="14"/>
  <c r="H443" i="14"/>
  <c r="H447" i="14"/>
  <c r="H451" i="14"/>
  <c r="H455" i="14"/>
  <c r="H459" i="14"/>
  <c r="H463" i="14"/>
  <c r="H467" i="14"/>
  <c r="H471" i="14"/>
  <c r="H475" i="14"/>
  <c r="H479" i="14"/>
  <c r="H483" i="14"/>
  <c r="H487" i="14"/>
  <c r="H491" i="14"/>
  <c r="H495" i="14"/>
  <c r="H499" i="14"/>
  <c r="H503" i="14"/>
  <c r="H507" i="14"/>
  <c r="H511" i="14"/>
  <c r="H515" i="14"/>
  <c r="H519" i="14"/>
  <c r="H523" i="14"/>
  <c r="H527" i="14"/>
  <c r="H531" i="14"/>
  <c r="H535" i="14"/>
  <c r="H539" i="14"/>
  <c r="H543" i="14"/>
  <c r="H547" i="14"/>
  <c r="H551" i="14"/>
  <c r="H555" i="14"/>
  <c r="H559" i="14"/>
  <c r="H563" i="14"/>
  <c r="H567" i="14"/>
  <c r="H571" i="14"/>
  <c r="H575" i="14"/>
  <c r="H579" i="14"/>
  <c r="H583" i="14"/>
  <c r="H587" i="14"/>
  <c r="H591" i="14"/>
  <c r="H595" i="14"/>
  <c r="H599" i="14"/>
  <c r="H603" i="14"/>
  <c r="H607" i="14"/>
  <c r="H611" i="14"/>
  <c r="H615" i="14"/>
  <c r="H619" i="14"/>
  <c r="H623" i="14"/>
  <c r="H627" i="14"/>
  <c r="H631" i="14"/>
  <c r="H635" i="14"/>
  <c r="H639" i="14"/>
  <c r="H643" i="14"/>
  <c r="H647" i="14"/>
  <c r="H651" i="14"/>
  <c r="H655" i="14"/>
  <c r="H659" i="14"/>
  <c r="H663" i="14"/>
  <c r="H667" i="14"/>
  <c r="H671" i="14"/>
  <c r="H675" i="14"/>
  <c r="H679" i="14"/>
  <c r="H683" i="14"/>
  <c r="H687" i="14"/>
  <c r="H691" i="14"/>
  <c r="H695" i="14"/>
  <c r="H699" i="14"/>
  <c r="H703" i="14"/>
  <c r="H707" i="14"/>
  <c r="H711" i="14"/>
  <c r="H715" i="14"/>
  <c r="H719" i="14"/>
  <c r="H723" i="14"/>
  <c r="G305" i="14"/>
  <c r="G309" i="14"/>
  <c r="G313" i="14"/>
  <c r="G317" i="14"/>
  <c r="G321" i="14"/>
  <c r="G325" i="14"/>
  <c r="G329" i="14"/>
  <c r="G333" i="14"/>
  <c r="G337" i="14"/>
  <c r="G341" i="14"/>
  <c r="G345" i="14"/>
  <c r="G349" i="14"/>
  <c r="G353" i="14"/>
  <c r="G357" i="14"/>
  <c r="G361" i="14"/>
  <c r="G365" i="14"/>
  <c r="G369" i="14"/>
  <c r="G373" i="14"/>
  <c r="G377" i="14"/>
  <c r="G381" i="14"/>
  <c r="G385" i="14"/>
  <c r="G389" i="14"/>
  <c r="G393" i="14"/>
  <c r="G397" i="14"/>
  <c r="G401" i="14"/>
  <c r="G405" i="14"/>
  <c r="G409" i="14"/>
  <c r="G413" i="14"/>
  <c r="G417" i="14"/>
  <c r="G421" i="14"/>
  <c r="G425" i="14"/>
  <c r="G429" i="14"/>
  <c r="G433" i="14"/>
  <c r="G437" i="14"/>
  <c r="G441" i="14"/>
  <c r="G445" i="14"/>
  <c r="G449" i="14"/>
  <c r="G453" i="14"/>
  <c r="G457" i="14"/>
  <c r="G461" i="14"/>
  <c r="G465" i="14"/>
  <c r="G469" i="14"/>
  <c r="G473" i="14"/>
  <c r="G477" i="14"/>
  <c r="G481" i="14"/>
  <c r="G485" i="14"/>
  <c r="G489" i="14"/>
  <c r="G493" i="14"/>
  <c r="G497" i="14"/>
  <c r="G501" i="14"/>
  <c r="G505" i="14"/>
  <c r="G509" i="14"/>
  <c r="G513" i="14"/>
  <c r="G517" i="14"/>
  <c r="G521" i="14"/>
  <c r="G525" i="14"/>
  <c r="G529" i="14"/>
  <c r="G533" i="14"/>
  <c r="G537" i="14"/>
  <c r="G541" i="14"/>
  <c r="G545" i="14"/>
  <c r="G549" i="14"/>
  <c r="G553" i="14"/>
  <c r="G557" i="14"/>
  <c r="G561" i="14"/>
  <c r="G565" i="14"/>
  <c r="G569" i="14"/>
  <c r="G573" i="14"/>
  <c r="G577" i="14"/>
  <c r="G581" i="14"/>
  <c r="G585" i="14"/>
  <c r="G589" i="14"/>
  <c r="G593" i="14"/>
  <c r="G597" i="14"/>
  <c r="G601" i="14"/>
  <c r="G605" i="14"/>
  <c r="G609" i="14"/>
  <c r="G613" i="14"/>
  <c r="G617" i="14"/>
  <c r="G621" i="14"/>
  <c r="G625" i="14"/>
  <c r="G629" i="14"/>
  <c r="G633" i="14"/>
  <c r="G637" i="14"/>
  <c r="G641" i="14"/>
  <c r="G645" i="14"/>
  <c r="G649" i="14"/>
  <c r="G653" i="14"/>
  <c r="G657" i="14"/>
  <c r="G661" i="14"/>
  <c r="G665" i="14"/>
  <c r="G669" i="14"/>
  <c r="G673" i="14"/>
  <c r="G677" i="14"/>
  <c r="G681" i="14"/>
  <c r="G685" i="14"/>
  <c r="G689" i="14"/>
  <c r="G693" i="14"/>
  <c r="G697" i="14"/>
  <c r="G701" i="14"/>
  <c r="G705" i="14"/>
  <c r="G709" i="14"/>
  <c r="G713" i="14"/>
  <c r="N305" i="14"/>
  <c r="N309" i="14"/>
  <c r="N313" i="14"/>
  <c r="N317" i="14"/>
  <c r="N321" i="14"/>
  <c r="N325" i="14"/>
  <c r="N329" i="14"/>
  <c r="N333" i="14"/>
  <c r="N337" i="14"/>
  <c r="N341" i="14"/>
  <c r="N345" i="14"/>
  <c r="N349" i="14"/>
  <c r="N353" i="14"/>
  <c r="N357" i="14"/>
  <c r="N361" i="14"/>
  <c r="N365" i="14"/>
  <c r="N369" i="14"/>
  <c r="N373" i="14"/>
  <c r="N377" i="14"/>
  <c r="N381" i="14"/>
  <c r="N385" i="14"/>
  <c r="N389" i="14"/>
  <c r="N393" i="14"/>
  <c r="N397" i="14"/>
  <c r="N401" i="14"/>
  <c r="N405" i="14"/>
  <c r="N409" i="14"/>
  <c r="N413" i="14"/>
  <c r="N417" i="14"/>
  <c r="N421" i="14"/>
  <c r="N425" i="14"/>
  <c r="N429" i="14"/>
  <c r="N433" i="14"/>
  <c r="N437" i="14"/>
  <c r="N441" i="14"/>
  <c r="N445" i="14"/>
  <c r="N449" i="14"/>
  <c r="N453" i="14"/>
  <c r="N457" i="14"/>
  <c r="N461" i="14"/>
  <c r="N465" i="14"/>
  <c r="N469" i="14"/>
  <c r="N473" i="14"/>
  <c r="N477" i="14"/>
  <c r="N481" i="14"/>
  <c r="N485" i="14"/>
  <c r="N489" i="14"/>
  <c r="N493" i="14"/>
  <c r="N497" i="14"/>
  <c r="N501" i="14"/>
  <c r="N505" i="14"/>
  <c r="N509" i="14"/>
  <c r="N513" i="14"/>
  <c r="N517" i="14"/>
  <c r="N521" i="14"/>
  <c r="N525" i="14"/>
  <c r="N529" i="14"/>
  <c r="N533" i="14"/>
  <c r="N537" i="14"/>
  <c r="N541" i="14"/>
  <c r="N545" i="14"/>
  <c r="N549" i="14"/>
  <c r="N553" i="14"/>
  <c r="N557" i="14"/>
  <c r="N561" i="14"/>
  <c r="N565" i="14"/>
  <c r="N569" i="14"/>
  <c r="N573" i="14"/>
  <c r="N577" i="14"/>
  <c r="N581" i="14"/>
  <c r="N585" i="14"/>
  <c r="N589" i="14"/>
  <c r="N593" i="14"/>
  <c r="N597" i="14"/>
  <c r="N601" i="14"/>
  <c r="N605" i="14"/>
  <c r="N609" i="14"/>
  <c r="N613" i="14"/>
  <c r="N617" i="14"/>
  <c r="N621" i="14"/>
  <c r="N625" i="14"/>
  <c r="N629" i="14"/>
  <c r="N633" i="14"/>
  <c r="N637" i="14"/>
  <c r="N641" i="14"/>
  <c r="N645" i="14"/>
  <c r="N649" i="14"/>
  <c r="N653" i="14"/>
  <c r="N657" i="14"/>
  <c r="N661" i="14"/>
  <c r="N665" i="14"/>
  <c r="N669" i="14"/>
  <c r="N673" i="14"/>
  <c r="N677" i="14"/>
  <c r="N681" i="14"/>
  <c r="N685" i="14"/>
  <c r="N689" i="14"/>
  <c r="N693" i="14"/>
  <c r="N697" i="14"/>
  <c r="N701" i="14"/>
  <c r="N705" i="14"/>
  <c r="N709" i="14"/>
  <c r="N713" i="14"/>
  <c r="N717" i="14"/>
  <c r="N721" i="14"/>
  <c r="M307" i="14"/>
  <c r="M311" i="14"/>
  <c r="M315" i="14"/>
  <c r="M319" i="14"/>
  <c r="M323" i="14"/>
  <c r="M327" i="14"/>
  <c r="M331" i="14"/>
  <c r="M335" i="14"/>
  <c r="M339" i="14"/>
  <c r="M343" i="14"/>
  <c r="M347" i="14"/>
  <c r="M351" i="14"/>
  <c r="M355" i="14"/>
  <c r="M359" i="14"/>
  <c r="M363" i="14"/>
  <c r="M367" i="14"/>
  <c r="M371" i="14"/>
  <c r="M375" i="14"/>
  <c r="M379" i="14"/>
  <c r="M383" i="14"/>
  <c r="M387" i="14"/>
  <c r="M391" i="14"/>
  <c r="M395" i="14"/>
  <c r="M399" i="14"/>
  <c r="M403" i="14"/>
  <c r="M407" i="14"/>
  <c r="M411" i="14"/>
  <c r="M415" i="14"/>
  <c r="M419" i="14"/>
  <c r="M423" i="14"/>
  <c r="M427" i="14"/>
  <c r="M431" i="14"/>
  <c r="M435" i="14"/>
  <c r="M439" i="14"/>
  <c r="M443" i="14"/>
  <c r="M447" i="14"/>
  <c r="M451" i="14"/>
  <c r="M455" i="14"/>
  <c r="M459" i="14"/>
  <c r="M463" i="14"/>
  <c r="M467" i="14"/>
  <c r="M471" i="14"/>
  <c r="M475" i="14"/>
  <c r="M479" i="14"/>
  <c r="M483" i="14"/>
  <c r="M487" i="14"/>
  <c r="M491" i="14"/>
  <c r="M495" i="14"/>
  <c r="M499" i="14"/>
  <c r="M503" i="14"/>
  <c r="M507" i="14"/>
  <c r="M511" i="14"/>
  <c r="M515" i="14"/>
  <c r="M519" i="14"/>
  <c r="M523" i="14"/>
  <c r="M527" i="14"/>
  <c r="M531" i="14"/>
  <c r="M535" i="14"/>
  <c r="M539" i="14"/>
  <c r="M543" i="14"/>
  <c r="M547" i="14"/>
  <c r="M551" i="14"/>
  <c r="M555" i="14"/>
  <c r="M559" i="14"/>
  <c r="M563" i="14"/>
  <c r="M567" i="14"/>
  <c r="M571" i="14"/>
  <c r="M575" i="14"/>
  <c r="M579" i="14"/>
  <c r="M583" i="14"/>
  <c r="M587" i="14"/>
  <c r="M591" i="14"/>
  <c r="M595" i="14"/>
  <c r="M599" i="14"/>
  <c r="M603" i="14"/>
  <c r="M607" i="14"/>
  <c r="M611" i="14"/>
  <c r="M615" i="14"/>
  <c r="M619" i="14"/>
  <c r="M623" i="14"/>
  <c r="M627" i="14"/>
  <c r="M631" i="14"/>
  <c r="M635" i="14"/>
  <c r="M639" i="14"/>
  <c r="M643" i="14"/>
  <c r="M647" i="14"/>
  <c r="M651" i="14"/>
  <c r="M655" i="14"/>
  <c r="M659" i="14"/>
  <c r="M663" i="14"/>
  <c r="M667" i="14"/>
  <c r="M671" i="14"/>
  <c r="M675" i="14"/>
  <c r="M679" i="14"/>
  <c r="M683" i="14"/>
  <c r="M687" i="14"/>
  <c r="M691" i="14"/>
  <c r="M695" i="14"/>
  <c r="M699" i="14"/>
  <c r="M703" i="14"/>
  <c r="M707" i="14"/>
  <c r="M711" i="14"/>
  <c r="M715" i="14"/>
  <c r="M719" i="14"/>
  <c r="M723" i="14"/>
  <c r="L305" i="14"/>
  <c r="L309" i="14"/>
  <c r="L313" i="14"/>
  <c r="L317" i="14"/>
  <c r="L321" i="14"/>
  <c r="L325" i="14"/>
  <c r="L329" i="14"/>
  <c r="L333" i="14"/>
  <c r="L337" i="14"/>
  <c r="L341" i="14"/>
  <c r="L345" i="14"/>
  <c r="L349" i="14"/>
  <c r="L353" i="14"/>
  <c r="L357" i="14"/>
  <c r="L361" i="14"/>
  <c r="L365" i="14"/>
  <c r="L369" i="14"/>
  <c r="L373" i="14"/>
  <c r="L377" i="14"/>
  <c r="L381" i="14"/>
  <c r="L385" i="14"/>
  <c r="L389" i="14"/>
  <c r="L393" i="14"/>
  <c r="L397" i="14"/>
  <c r="L401" i="14"/>
  <c r="L405" i="14"/>
  <c r="L409" i="14"/>
  <c r="L413" i="14"/>
  <c r="L417" i="14"/>
  <c r="L421" i="14"/>
  <c r="L425" i="14"/>
  <c r="L429" i="14"/>
  <c r="L433" i="14"/>
  <c r="L437" i="14"/>
  <c r="L441" i="14"/>
  <c r="L445" i="14"/>
  <c r="L449" i="14"/>
  <c r="L453" i="14"/>
  <c r="L457" i="14"/>
  <c r="L461" i="14"/>
  <c r="L465" i="14"/>
  <c r="L469" i="14"/>
  <c r="L473" i="14"/>
  <c r="L477" i="14"/>
  <c r="L481" i="14"/>
  <c r="L485" i="14"/>
  <c r="L489" i="14"/>
  <c r="L493" i="14"/>
  <c r="L497" i="14"/>
  <c r="L501" i="14"/>
  <c r="L505" i="14"/>
  <c r="L509" i="14"/>
  <c r="L513" i="14"/>
  <c r="L517" i="14"/>
  <c r="L521" i="14"/>
  <c r="L525" i="14"/>
  <c r="L529" i="14"/>
  <c r="L533" i="14"/>
  <c r="L537" i="14"/>
  <c r="L541" i="14"/>
  <c r="L545" i="14"/>
  <c r="L549" i="14"/>
  <c r="L553" i="14"/>
  <c r="L557" i="14"/>
  <c r="L561" i="14"/>
  <c r="L565" i="14"/>
  <c r="L569" i="14"/>
  <c r="L573" i="14"/>
  <c r="L577" i="14"/>
  <c r="L581" i="14"/>
  <c r="L585" i="14"/>
  <c r="L589" i="14"/>
  <c r="L593" i="14"/>
  <c r="L597" i="14"/>
  <c r="L601" i="14"/>
  <c r="L605" i="14"/>
  <c r="L609" i="14"/>
  <c r="L613" i="14"/>
  <c r="L617" i="14"/>
  <c r="L621" i="14"/>
  <c r="L625" i="14"/>
  <c r="L629" i="14"/>
  <c r="L633" i="14"/>
  <c r="L637" i="14"/>
  <c r="L641" i="14"/>
  <c r="L645" i="14"/>
  <c r="L649" i="14"/>
  <c r="L653" i="14"/>
  <c r="L657" i="14"/>
  <c r="L661" i="14"/>
  <c r="L665" i="14"/>
  <c r="L669" i="14"/>
  <c r="L673" i="14"/>
  <c r="L677" i="14"/>
  <c r="L681" i="14"/>
  <c r="L685" i="14"/>
  <c r="L689" i="14"/>
  <c r="L693" i="14"/>
  <c r="L697" i="14"/>
  <c r="L701" i="14"/>
  <c r="L705" i="14"/>
  <c r="L709" i="14"/>
  <c r="L713" i="14"/>
  <c r="L717" i="14"/>
  <c r="L721" i="14"/>
  <c r="K307" i="14"/>
  <c r="K311" i="14"/>
  <c r="K315" i="14"/>
  <c r="K319" i="14"/>
  <c r="K323" i="14"/>
  <c r="K327" i="14"/>
  <c r="K331" i="14"/>
  <c r="K335" i="14"/>
  <c r="K339" i="14"/>
  <c r="K343" i="14"/>
  <c r="K347" i="14"/>
  <c r="K351" i="14"/>
  <c r="K355" i="14"/>
  <c r="K359" i="14"/>
  <c r="K363" i="14"/>
  <c r="K367" i="14"/>
  <c r="K371" i="14"/>
  <c r="K375" i="14"/>
  <c r="K379" i="14"/>
  <c r="K383" i="14"/>
  <c r="K387" i="14"/>
  <c r="K391" i="14"/>
  <c r="K395" i="14"/>
  <c r="K399" i="14"/>
  <c r="K403" i="14"/>
  <c r="K407" i="14"/>
  <c r="K411" i="14"/>
  <c r="K415" i="14"/>
  <c r="K419" i="14"/>
  <c r="K423" i="14"/>
  <c r="K427" i="14"/>
  <c r="K431" i="14"/>
  <c r="K435" i="14"/>
  <c r="K439" i="14"/>
  <c r="K443" i="14"/>
  <c r="K447" i="14"/>
  <c r="K451" i="14"/>
  <c r="K455" i="14"/>
  <c r="K459" i="14"/>
  <c r="K463" i="14"/>
  <c r="K467" i="14"/>
  <c r="K471" i="14"/>
  <c r="K475" i="14"/>
  <c r="K479" i="14"/>
  <c r="K483" i="14"/>
  <c r="K487" i="14"/>
  <c r="K491" i="14"/>
  <c r="K495" i="14"/>
  <c r="K499" i="14"/>
  <c r="K503" i="14"/>
  <c r="K507" i="14"/>
  <c r="K511" i="14"/>
  <c r="K515" i="14"/>
  <c r="K519" i="14"/>
  <c r="K523" i="14"/>
  <c r="K527" i="14"/>
  <c r="K531" i="14"/>
  <c r="K535" i="14"/>
  <c r="K539" i="14"/>
  <c r="K543" i="14"/>
  <c r="K547" i="14"/>
  <c r="K551" i="14"/>
  <c r="K555" i="14"/>
  <c r="K559" i="14"/>
  <c r="K563" i="14"/>
  <c r="K567" i="14"/>
  <c r="K571" i="14"/>
  <c r="K575" i="14"/>
  <c r="K579" i="14"/>
  <c r="K583" i="14"/>
  <c r="K587" i="14"/>
  <c r="K591" i="14"/>
  <c r="K595" i="14"/>
  <c r="K599" i="14"/>
  <c r="K603" i="14"/>
  <c r="K607" i="14"/>
  <c r="K611" i="14"/>
  <c r="K615" i="14"/>
  <c r="K619" i="14"/>
  <c r="K623" i="14"/>
  <c r="K627" i="14"/>
  <c r="K631" i="14"/>
  <c r="K635" i="14"/>
  <c r="K639" i="14"/>
  <c r="K643" i="14"/>
  <c r="K647" i="14"/>
  <c r="K651" i="14"/>
  <c r="K655" i="14"/>
  <c r="K659" i="14"/>
  <c r="K663" i="14"/>
  <c r="K667" i="14"/>
  <c r="K671" i="14"/>
  <c r="K675" i="14"/>
  <c r="K679" i="14"/>
  <c r="K683" i="14"/>
  <c r="K687" i="14"/>
  <c r="K691" i="14"/>
  <c r="K695" i="14"/>
  <c r="K699" i="14"/>
  <c r="K703" i="14"/>
  <c r="K707" i="14"/>
  <c r="K711" i="14"/>
  <c r="K715" i="14"/>
  <c r="K719" i="14"/>
  <c r="K723" i="14"/>
  <c r="J305" i="14"/>
  <c r="J309" i="14"/>
  <c r="J313" i="14"/>
  <c r="J317" i="14"/>
  <c r="J321" i="14"/>
  <c r="J325" i="14"/>
  <c r="J329" i="14"/>
  <c r="J333" i="14"/>
  <c r="J337" i="14"/>
  <c r="J341" i="14"/>
  <c r="J345" i="14"/>
  <c r="J349" i="14"/>
  <c r="J353" i="14"/>
  <c r="J357" i="14"/>
  <c r="J361" i="14"/>
  <c r="J365" i="14"/>
  <c r="J369" i="14"/>
  <c r="J373" i="14"/>
  <c r="J377" i="14"/>
  <c r="J381" i="14"/>
  <c r="J385" i="14"/>
  <c r="J389" i="14"/>
  <c r="J393" i="14"/>
  <c r="J397" i="14"/>
  <c r="J401" i="14"/>
  <c r="J405" i="14"/>
  <c r="J409" i="14"/>
  <c r="J413" i="14"/>
  <c r="J417" i="14"/>
  <c r="J421" i="14"/>
  <c r="J425" i="14"/>
  <c r="J429" i="14"/>
  <c r="J433" i="14"/>
  <c r="J437" i="14"/>
  <c r="J441" i="14"/>
  <c r="J445" i="14"/>
  <c r="J449" i="14"/>
  <c r="J453" i="14"/>
  <c r="J457" i="14"/>
  <c r="J461" i="14"/>
  <c r="J465" i="14"/>
  <c r="J469" i="14"/>
  <c r="J473" i="14"/>
  <c r="J477" i="14"/>
  <c r="J481" i="14"/>
  <c r="J485" i="14"/>
  <c r="J489" i="14"/>
  <c r="J493" i="14"/>
  <c r="J497" i="14"/>
  <c r="J501" i="14"/>
  <c r="J505" i="14"/>
  <c r="J509" i="14"/>
  <c r="J513" i="14"/>
  <c r="J517" i="14"/>
  <c r="J521" i="14"/>
  <c r="J525" i="14"/>
  <c r="J529" i="14"/>
  <c r="J533" i="14"/>
  <c r="J537" i="14"/>
  <c r="J541" i="14"/>
  <c r="J545" i="14"/>
  <c r="J549" i="14"/>
  <c r="J553" i="14"/>
  <c r="J557" i="14"/>
  <c r="J561" i="14"/>
  <c r="J565" i="14"/>
  <c r="J569" i="14"/>
  <c r="J573" i="14"/>
  <c r="J577" i="14"/>
  <c r="J581" i="14"/>
  <c r="J585" i="14"/>
  <c r="J589" i="14"/>
  <c r="J593" i="14"/>
  <c r="J597" i="14"/>
  <c r="J601" i="14"/>
  <c r="J605" i="14"/>
  <c r="J609" i="14"/>
  <c r="J613" i="14"/>
  <c r="J617" i="14"/>
  <c r="J621" i="14"/>
  <c r="J625" i="14"/>
  <c r="J629" i="14"/>
  <c r="J633" i="14"/>
  <c r="J637" i="14"/>
  <c r="J641" i="14"/>
  <c r="J645" i="14"/>
  <c r="J649" i="14"/>
  <c r="J653" i="14"/>
  <c r="J657" i="14"/>
  <c r="J661" i="14"/>
  <c r="J665" i="14"/>
  <c r="J669" i="14"/>
  <c r="J673" i="14"/>
  <c r="J677" i="14"/>
  <c r="J681" i="14"/>
  <c r="J685" i="14"/>
  <c r="J689" i="14"/>
  <c r="J693" i="14"/>
  <c r="J697" i="14"/>
  <c r="J701" i="14"/>
  <c r="J705" i="14"/>
  <c r="J709" i="14"/>
  <c r="J713" i="14"/>
  <c r="J717" i="14"/>
  <c r="J721" i="14"/>
  <c r="I5" i="14"/>
  <c r="I9" i="14"/>
  <c r="I13" i="14"/>
  <c r="I17" i="14"/>
  <c r="I21" i="14"/>
  <c r="I25" i="14"/>
  <c r="I29" i="14"/>
  <c r="I33" i="14"/>
  <c r="I37" i="14"/>
  <c r="I41" i="14"/>
  <c r="I45" i="14"/>
  <c r="I49" i="14"/>
  <c r="I53" i="14"/>
  <c r="I57" i="14"/>
  <c r="I61" i="14"/>
  <c r="I65" i="14"/>
  <c r="I69" i="14"/>
  <c r="I73" i="14"/>
  <c r="I77" i="14"/>
  <c r="I81" i="14"/>
  <c r="I85" i="14"/>
  <c r="I89" i="14"/>
  <c r="I93" i="14"/>
  <c r="I97" i="14"/>
  <c r="I101" i="14"/>
  <c r="I105" i="14"/>
  <c r="I109" i="14"/>
  <c r="I113" i="14"/>
  <c r="I117" i="14"/>
  <c r="I121" i="14"/>
  <c r="I125" i="14"/>
  <c r="I129" i="14"/>
  <c r="I133" i="14"/>
  <c r="I137" i="14"/>
  <c r="I141" i="14"/>
  <c r="I145" i="14"/>
  <c r="I149" i="14"/>
  <c r="I153" i="14"/>
  <c r="I157" i="14"/>
  <c r="I161" i="14"/>
  <c r="I165" i="14"/>
  <c r="I169" i="14"/>
  <c r="I173" i="14"/>
  <c r="I177" i="14"/>
  <c r="I181" i="14"/>
  <c r="I185" i="14"/>
  <c r="I189" i="14"/>
  <c r="I193" i="14"/>
  <c r="I197" i="14"/>
  <c r="I201" i="14"/>
  <c r="I205" i="14"/>
  <c r="I209" i="14"/>
  <c r="I213" i="14"/>
  <c r="I217" i="14"/>
  <c r="I221" i="14"/>
  <c r="I225" i="14"/>
  <c r="I229" i="14"/>
  <c r="I233" i="14"/>
  <c r="I237" i="14"/>
  <c r="I241" i="14"/>
  <c r="I245" i="14"/>
  <c r="I249" i="14"/>
  <c r="I253" i="14"/>
  <c r="I257" i="14"/>
  <c r="I261" i="14"/>
  <c r="I265" i="14"/>
  <c r="I269" i="14"/>
  <c r="I273" i="14"/>
  <c r="I277" i="14"/>
  <c r="I281" i="14"/>
  <c r="I285" i="14"/>
  <c r="I289" i="14"/>
  <c r="I293" i="14"/>
  <c r="I297" i="14"/>
  <c r="I301" i="14"/>
  <c r="I305" i="14"/>
  <c r="I309" i="14"/>
  <c r="I313" i="14"/>
  <c r="I317" i="14"/>
  <c r="I321" i="14"/>
  <c r="I325" i="14"/>
  <c r="I329" i="14"/>
  <c r="I333" i="14"/>
  <c r="I337" i="14"/>
  <c r="I341" i="14"/>
  <c r="I345" i="14"/>
  <c r="I349" i="14"/>
  <c r="I353" i="14"/>
  <c r="I357" i="14"/>
  <c r="I361" i="14"/>
  <c r="I365" i="14"/>
  <c r="I369" i="14"/>
  <c r="I373" i="14"/>
  <c r="I377" i="14"/>
  <c r="I381" i="14"/>
  <c r="I385" i="14"/>
  <c r="I389" i="14"/>
  <c r="I393" i="14"/>
  <c r="I397" i="14"/>
  <c r="I401" i="14"/>
  <c r="I405" i="14"/>
  <c r="I409" i="14"/>
  <c r="I413" i="14"/>
  <c r="I417" i="14"/>
  <c r="I421" i="14"/>
  <c r="I425" i="14"/>
  <c r="I429" i="14"/>
  <c r="I433" i="14"/>
  <c r="I437" i="14"/>
  <c r="I441" i="14"/>
  <c r="I445" i="14"/>
  <c r="I449" i="14"/>
  <c r="I453" i="14"/>
  <c r="I457" i="14"/>
  <c r="I461" i="14"/>
  <c r="I465" i="14"/>
  <c r="I469" i="14"/>
  <c r="I473" i="14"/>
  <c r="I477" i="14"/>
  <c r="I481" i="14"/>
  <c r="I485" i="14"/>
  <c r="I489" i="14"/>
  <c r="I493" i="14"/>
  <c r="I497" i="14"/>
  <c r="I501" i="14"/>
  <c r="I505" i="14"/>
  <c r="I509" i="14"/>
  <c r="I513" i="14"/>
  <c r="I517" i="14"/>
  <c r="I521" i="14"/>
  <c r="I525" i="14"/>
  <c r="I529" i="14"/>
  <c r="I533" i="14"/>
  <c r="I537" i="14"/>
  <c r="I541" i="14"/>
  <c r="I545" i="14"/>
  <c r="I549" i="14"/>
  <c r="I553" i="14"/>
  <c r="I557" i="14"/>
  <c r="I561" i="14"/>
  <c r="I565" i="14"/>
  <c r="I569" i="14"/>
  <c r="I573" i="14"/>
  <c r="I577" i="14"/>
  <c r="I581" i="14"/>
  <c r="I585" i="14"/>
  <c r="I589" i="14"/>
  <c r="I593" i="14"/>
  <c r="I597" i="14"/>
  <c r="I601" i="14"/>
  <c r="I605" i="14"/>
  <c r="I609" i="14"/>
  <c r="I613" i="14"/>
  <c r="I617" i="14"/>
  <c r="I621" i="14"/>
  <c r="I625" i="14"/>
  <c r="I629" i="14"/>
  <c r="I633" i="14"/>
  <c r="I637" i="14"/>
  <c r="I641" i="14"/>
  <c r="I645" i="14"/>
  <c r="I649" i="14"/>
  <c r="I653" i="14"/>
  <c r="I657" i="14"/>
  <c r="I661" i="14"/>
  <c r="I665" i="14"/>
  <c r="I669" i="14"/>
  <c r="I673" i="14"/>
  <c r="I677" i="14"/>
  <c r="I681" i="14"/>
  <c r="I685" i="14"/>
  <c r="I689" i="14"/>
  <c r="I693" i="14"/>
  <c r="I697" i="14"/>
  <c r="I701" i="14"/>
  <c r="I705" i="14"/>
  <c r="I709" i="14"/>
  <c r="I713" i="14"/>
  <c r="I717" i="14"/>
  <c r="I721" i="14"/>
  <c r="H306" i="14"/>
  <c r="H310" i="14"/>
  <c r="H314" i="14"/>
  <c r="H318" i="14"/>
  <c r="H322" i="14"/>
  <c r="H326" i="14"/>
  <c r="H330" i="14"/>
  <c r="H334" i="14"/>
  <c r="H338" i="14"/>
  <c r="H342" i="14"/>
  <c r="H346" i="14"/>
  <c r="H350" i="14"/>
  <c r="H354" i="14"/>
  <c r="H358" i="14"/>
  <c r="H362" i="14"/>
  <c r="H366" i="14"/>
  <c r="H370" i="14"/>
  <c r="H374" i="14"/>
  <c r="H378" i="14"/>
  <c r="H382" i="14"/>
  <c r="H386" i="14"/>
  <c r="H390" i="14"/>
  <c r="H394" i="14"/>
  <c r="H398" i="14"/>
  <c r="H402" i="14"/>
  <c r="H406" i="14"/>
  <c r="H410" i="14"/>
  <c r="H414" i="14"/>
  <c r="H418" i="14"/>
  <c r="H422" i="14"/>
  <c r="H426" i="14"/>
  <c r="H430" i="14"/>
  <c r="H434" i="14"/>
  <c r="H438" i="14"/>
  <c r="H442" i="14"/>
  <c r="H446" i="14"/>
  <c r="H450" i="14"/>
  <c r="H454" i="14"/>
  <c r="H458" i="14"/>
  <c r="H462" i="14"/>
  <c r="H466" i="14"/>
  <c r="H470" i="14"/>
  <c r="H474" i="14"/>
  <c r="H478" i="14"/>
  <c r="H482" i="14"/>
  <c r="H486" i="14"/>
  <c r="H490" i="14"/>
  <c r="H494" i="14"/>
  <c r="H498" i="14"/>
  <c r="H502" i="14"/>
  <c r="H506" i="14"/>
  <c r="H510" i="14"/>
  <c r="H514" i="14"/>
  <c r="H518" i="14"/>
  <c r="H522" i="14"/>
  <c r="H526" i="14"/>
  <c r="H530" i="14"/>
  <c r="H534" i="14"/>
  <c r="H538" i="14"/>
  <c r="H542" i="14"/>
  <c r="H546" i="14"/>
  <c r="H550" i="14"/>
  <c r="H554" i="14"/>
  <c r="H558" i="14"/>
  <c r="H562" i="14"/>
  <c r="H566" i="14"/>
  <c r="H570" i="14"/>
  <c r="H574" i="14"/>
  <c r="H578" i="14"/>
  <c r="H582" i="14"/>
  <c r="H586" i="14"/>
  <c r="H590" i="14"/>
  <c r="H594" i="14"/>
  <c r="H598" i="14"/>
  <c r="H602" i="14"/>
  <c r="H606" i="14"/>
  <c r="H610" i="14"/>
  <c r="H614" i="14"/>
  <c r="H618" i="14"/>
  <c r="H622" i="14"/>
  <c r="H626" i="14"/>
  <c r="H630" i="14"/>
  <c r="H634" i="14"/>
  <c r="H638" i="14"/>
  <c r="H642" i="14"/>
  <c r="H646" i="14"/>
  <c r="H650" i="14"/>
  <c r="H654" i="14"/>
  <c r="H658" i="14"/>
  <c r="H662" i="14"/>
  <c r="H666" i="14"/>
  <c r="H670" i="14"/>
  <c r="H674" i="14"/>
  <c r="H678" i="14"/>
  <c r="H682" i="14"/>
  <c r="H686" i="14"/>
  <c r="H690" i="14"/>
  <c r="H694" i="14"/>
  <c r="H698" i="14"/>
  <c r="H702" i="14"/>
  <c r="H706" i="14"/>
  <c r="H710" i="14"/>
  <c r="H714" i="14"/>
  <c r="H718" i="14"/>
  <c r="H722" i="14"/>
  <c r="G308" i="14"/>
  <c r="G312" i="14"/>
  <c r="G316" i="14"/>
  <c r="G320" i="14"/>
  <c r="G324" i="14"/>
  <c r="G328" i="14"/>
  <c r="G332" i="14"/>
  <c r="G336" i="14"/>
  <c r="G340" i="14"/>
  <c r="G344" i="14"/>
  <c r="G348" i="14"/>
  <c r="G352" i="14"/>
  <c r="G356" i="14"/>
  <c r="G360" i="14"/>
  <c r="G364" i="14"/>
  <c r="G368" i="14"/>
  <c r="G372" i="14"/>
  <c r="G376" i="14"/>
  <c r="G380" i="14"/>
  <c r="G384" i="14"/>
  <c r="G388" i="14"/>
  <c r="G392" i="14"/>
  <c r="G396" i="14"/>
  <c r="G400" i="14"/>
  <c r="G404" i="14"/>
  <c r="G408" i="14"/>
  <c r="G412" i="14"/>
  <c r="G416" i="14"/>
  <c r="G420" i="14"/>
  <c r="G424" i="14"/>
  <c r="G428" i="14"/>
  <c r="G432" i="14"/>
  <c r="G436" i="14"/>
  <c r="G440" i="14"/>
  <c r="G444" i="14"/>
  <c r="G448" i="14"/>
  <c r="G452" i="14"/>
  <c r="G456" i="14"/>
  <c r="G460" i="14"/>
  <c r="G464" i="14"/>
  <c r="G468" i="14"/>
  <c r="G472" i="14"/>
  <c r="G476" i="14"/>
  <c r="G480" i="14"/>
  <c r="G484" i="14"/>
  <c r="G488" i="14"/>
  <c r="G492" i="14"/>
  <c r="G496" i="14"/>
  <c r="G500" i="14"/>
  <c r="G504" i="14"/>
  <c r="G508" i="14"/>
  <c r="G512" i="14"/>
  <c r="G516" i="14"/>
  <c r="G520" i="14"/>
  <c r="G524" i="14"/>
  <c r="G528" i="14"/>
  <c r="G532" i="14"/>
  <c r="G536" i="14"/>
  <c r="G540" i="14"/>
  <c r="G544" i="14"/>
  <c r="G548" i="14"/>
  <c r="G552" i="14"/>
  <c r="G556" i="14"/>
  <c r="G560" i="14"/>
  <c r="G564" i="14"/>
  <c r="G568" i="14"/>
  <c r="G572" i="14"/>
  <c r="G576" i="14"/>
  <c r="G580" i="14"/>
  <c r="G584" i="14"/>
  <c r="G588" i="14"/>
  <c r="G592" i="14"/>
  <c r="G596" i="14"/>
  <c r="G600" i="14"/>
  <c r="G604" i="14"/>
  <c r="G608" i="14"/>
  <c r="G612" i="14"/>
  <c r="G616" i="14"/>
  <c r="G620" i="14"/>
  <c r="G624" i="14"/>
  <c r="G628" i="14"/>
  <c r="G632" i="14"/>
  <c r="G636" i="14"/>
  <c r="G640" i="14"/>
  <c r="G644" i="14"/>
  <c r="G648" i="14"/>
  <c r="G652" i="14"/>
  <c r="G656" i="14"/>
  <c r="G660" i="14"/>
  <c r="G664" i="14"/>
  <c r="G668" i="14"/>
  <c r="G672" i="14"/>
  <c r="G676" i="14"/>
  <c r="G680" i="14"/>
  <c r="G684" i="14"/>
  <c r="G688" i="14"/>
  <c r="G692" i="14"/>
  <c r="G696" i="14"/>
  <c r="G700" i="14"/>
  <c r="G704" i="14"/>
  <c r="G708" i="14"/>
  <c r="G712" i="14"/>
  <c r="N308" i="14"/>
  <c r="N312" i="14"/>
  <c r="N316" i="14"/>
  <c r="N320" i="14"/>
  <c r="N324" i="14"/>
  <c r="N328" i="14"/>
  <c r="N332" i="14"/>
  <c r="N336" i="14"/>
  <c r="N340" i="14"/>
  <c r="N344" i="14"/>
  <c r="N348" i="14"/>
  <c r="N352" i="14"/>
  <c r="N356" i="14"/>
  <c r="N360" i="14"/>
  <c r="N364" i="14"/>
  <c r="N368" i="14"/>
  <c r="N372" i="14"/>
  <c r="N376" i="14"/>
  <c r="N380" i="14"/>
  <c r="N384" i="14"/>
  <c r="N388" i="14"/>
  <c r="N392" i="14"/>
  <c r="N396" i="14"/>
  <c r="N400" i="14"/>
  <c r="N404" i="14"/>
  <c r="N408" i="14"/>
  <c r="N412" i="14"/>
  <c r="N416" i="14"/>
  <c r="N420" i="14"/>
  <c r="N424" i="14"/>
  <c r="N428" i="14"/>
  <c r="N432" i="14"/>
  <c r="N436" i="14"/>
  <c r="N440" i="14"/>
  <c r="N444" i="14"/>
  <c r="N448" i="14"/>
  <c r="N452" i="14"/>
  <c r="N456" i="14"/>
  <c r="N460" i="14"/>
  <c r="N464" i="14"/>
  <c r="N468" i="14"/>
  <c r="N472" i="14"/>
  <c r="N476" i="14"/>
  <c r="N480" i="14"/>
  <c r="N484" i="14"/>
  <c r="N488" i="14"/>
  <c r="N492" i="14"/>
  <c r="N496" i="14"/>
  <c r="N500" i="14"/>
  <c r="N504" i="14"/>
  <c r="N508" i="14"/>
  <c r="N512" i="14"/>
  <c r="N516" i="14"/>
  <c r="N520" i="14"/>
  <c r="N524" i="14"/>
  <c r="N528" i="14"/>
  <c r="N532" i="14"/>
  <c r="N536" i="14"/>
  <c r="N540" i="14"/>
  <c r="N544" i="14"/>
  <c r="N548" i="14"/>
  <c r="N552" i="14"/>
  <c r="N556" i="14"/>
  <c r="N560" i="14"/>
  <c r="N564" i="14"/>
  <c r="N568" i="14"/>
  <c r="N572" i="14"/>
  <c r="N576" i="14"/>
  <c r="N580" i="14"/>
  <c r="N584" i="14"/>
  <c r="N588" i="14"/>
  <c r="N592" i="14"/>
  <c r="N596" i="14"/>
  <c r="N600" i="14"/>
  <c r="N604" i="14"/>
  <c r="N608" i="14"/>
  <c r="N612" i="14"/>
  <c r="N616" i="14"/>
  <c r="N620" i="14"/>
  <c r="N624" i="14"/>
  <c r="N628" i="14"/>
  <c r="N632" i="14"/>
  <c r="N636" i="14"/>
  <c r="N640" i="14"/>
  <c r="N644" i="14"/>
  <c r="N648" i="14"/>
  <c r="N652" i="14"/>
  <c r="N656" i="14"/>
  <c r="N660" i="14"/>
  <c r="N664" i="14"/>
  <c r="N668" i="14"/>
  <c r="N672" i="14"/>
  <c r="N676" i="14"/>
  <c r="N680" i="14"/>
  <c r="N684" i="14"/>
  <c r="N688" i="14"/>
  <c r="N692" i="14"/>
  <c r="N696" i="14"/>
  <c r="N700" i="14"/>
  <c r="N704" i="14"/>
  <c r="N708" i="14"/>
  <c r="N712" i="14"/>
  <c r="N716" i="14"/>
  <c r="N720" i="14"/>
  <c r="M306" i="14"/>
  <c r="M310" i="14"/>
  <c r="M314" i="14"/>
  <c r="M318" i="14"/>
  <c r="M322" i="14"/>
  <c r="M326" i="14"/>
  <c r="M330" i="14"/>
  <c r="M334" i="14"/>
  <c r="M338" i="14"/>
  <c r="M342" i="14"/>
  <c r="M346" i="14"/>
  <c r="M350" i="14"/>
  <c r="M354" i="14"/>
  <c r="M358" i="14"/>
  <c r="M362" i="14"/>
  <c r="M366" i="14"/>
  <c r="M370" i="14"/>
  <c r="M374" i="14"/>
  <c r="M378" i="14"/>
  <c r="M382" i="14"/>
  <c r="M386" i="14"/>
  <c r="M390" i="14"/>
  <c r="M394" i="14"/>
  <c r="M398" i="14"/>
  <c r="M402" i="14"/>
  <c r="M406" i="14"/>
  <c r="M410" i="14"/>
  <c r="M414" i="14"/>
  <c r="M418" i="14"/>
  <c r="M422" i="14"/>
  <c r="M426" i="14"/>
  <c r="M430" i="14"/>
  <c r="M434" i="14"/>
  <c r="M438" i="14"/>
  <c r="M442" i="14"/>
  <c r="M446" i="14"/>
  <c r="M450" i="14"/>
  <c r="M454" i="14"/>
  <c r="M458" i="14"/>
  <c r="M462" i="14"/>
  <c r="M466" i="14"/>
  <c r="M470" i="14"/>
  <c r="M474" i="14"/>
  <c r="M478" i="14"/>
  <c r="M482" i="14"/>
  <c r="M486" i="14"/>
  <c r="M490" i="14"/>
  <c r="M494" i="14"/>
  <c r="M498" i="14"/>
  <c r="M502" i="14"/>
  <c r="M506" i="14"/>
  <c r="M510" i="14"/>
  <c r="M514" i="14"/>
  <c r="M518" i="14"/>
  <c r="M522" i="14"/>
  <c r="M526" i="14"/>
  <c r="M530" i="14"/>
  <c r="M534" i="14"/>
  <c r="M538" i="14"/>
  <c r="M542" i="14"/>
  <c r="M546" i="14"/>
  <c r="M550" i="14"/>
  <c r="M554" i="14"/>
  <c r="M558" i="14"/>
  <c r="M562" i="14"/>
  <c r="M566" i="14"/>
  <c r="M570" i="14"/>
  <c r="M574" i="14"/>
  <c r="M578" i="14"/>
  <c r="M582" i="14"/>
  <c r="M586" i="14"/>
  <c r="M590" i="14"/>
  <c r="M594" i="14"/>
  <c r="M598" i="14"/>
  <c r="M602" i="14"/>
  <c r="M606" i="14"/>
  <c r="M610" i="14"/>
  <c r="M614" i="14"/>
  <c r="M618" i="14"/>
  <c r="M622" i="14"/>
  <c r="M626" i="14"/>
  <c r="M630" i="14"/>
  <c r="M634" i="14"/>
  <c r="M638" i="14"/>
  <c r="M642" i="14"/>
  <c r="M646" i="14"/>
  <c r="M650" i="14"/>
  <c r="M654" i="14"/>
  <c r="M658" i="14"/>
  <c r="M662" i="14"/>
  <c r="M666" i="14"/>
  <c r="M670" i="14"/>
  <c r="M674" i="14"/>
  <c r="M678" i="14"/>
  <c r="M682" i="14"/>
  <c r="M686" i="14"/>
  <c r="M690" i="14"/>
  <c r="M694" i="14"/>
  <c r="M698" i="14"/>
  <c r="M702" i="14"/>
  <c r="M706" i="14"/>
  <c r="M710" i="14"/>
  <c r="M714" i="14"/>
  <c r="M718" i="14"/>
  <c r="M722" i="14"/>
  <c r="L308" i="14"/>
  <c r="L312" i="14"/>
  <c r="L316" i="14"/>
  <c r="L320" i="14"/>
  <c r="L324" i="14"/>
  <c r="L328" i="14"/>
  <c r="L332" i="14"/>
  <c r="L336" i="14"/>
  <c r="L340" i="14"/>
  <c r="L344" i="14"/>
  <c r="L348" i="14"/>
  <c r="L352" i="14"/>
  <c r="L356" i="14"/>
  <c r="L360" i="14"/>
  <c r="L364" i="14"/>
  <c r="L368" i="14"/>
  <c r="L372" i="14"/>
  <c r="L376" i="14"/>
  <c r="L380" i="14"/>
  <c r="L384" i="14"/>
  <c r="L388" i="14"/>
  <c r="L392" i="14"/>
  <c r="L396" i="14"/>
  <c r="L400" i="14"/>
  <c r="L404" i="14"/>
  <c r="L408" i="14"/>
  <c r="L412" i="14"/>
  <c r="L416" i="14"/>
  <c r="L420" i="14"/>
  <c r="L424" i="14"/>
  <c r="L428" i="14"/>
  <c r="L432" i="14"/>
  <c r="L436" i="14"/>
  <c r="L440" i="14"/>
  <c r="L444" i="14"/>
  <c r="L448" i="14"/>
  <c r="L452" i="14"/>
  <c r="L456" i="14"/>
  <c r="L460" i="14"/>
  <c r="L464" i="14"/>
  <c r="L468" i="14"/>
  <c r="L472" i="14"/>
  <c r="L476" i="14"/>
  <c r="L480" i="14"/>
  <c r="L484" i="14"/>
  <c r="L488" i="14"/>
  <c r="L492" i="14"/>
  <c r="L496" i="14"/>
  <c r="L500" i="14"/>
  <c r="L504" i="14"/>
  <c r="L508" i="14"/>
  <c r="L512" i="14"/>
  <c r="L516" i="14"/>
  <c r="L520" i="14"/>
  <c r="L524" i="14"/>
  <c r="L528" i="14"/>
  <c r="L532" i="14"/>
  <c r="L536" i="14"/>
  <c r="L540" i="14"/>
  <c r="L544" i="14"/>
  <c r="L548" i="14"/>
  <c r="L552" i="14"/>
  <c r="L556" i="14"/>
  <c r="L560" i="14"/>
  <c r="L564" i="14"/>
  <c r="L568" i="14"/>
  <c r="L572" i="14"/>
  <c r="L576" i="14"/>
  <c r="L580" i="14"/>
  <c r="L584" i="14"/>
  <c r="L588" i="14"/>
  <c r="L592" i="14"/>
  <c r="L596" i="14"/>
  <c r="L600" i="14"/>
  <c r="L604" i="14"/>
  <c r="L608" i="14"/>
  <c r="L612" i="14"/>
  <c r="L616" i="14"/>
  <c r="L620" i="14"/>
  <c r="L624" i="14"/>
  <c r="L628" i="14"/>
  <c r="L632" i="14"/>
  <c r="L636" i="14"/>
  <c r="L640" i="14"/>
  <c r="L644" i="14"/>
  <c r="L648" i="14"/>
  <c r="L652" i="14"/>
  <c r="L656" i="14"/>
  <c r="L660" i="14"/>
  <c r="L664" i="14"/>
  <c r="L668" i="14"/>
  <c r="L672" i="14"/>
  <c r="L676" i="14"/>
  <c r="L680" i="14"/>
  <c r="L684" i="14"/>
  <c r="L688" i="14"/>
  <c r="L692" i="14"/>
  <c r="L696" i="14"/>
  <c r="L700" i="14"/>
  <c r="L704" i="14"/>
  <c r="L708" i="14"/>
  <c r="L712" i="14"/>
  <c r="L716" i="14"/>
  <c r="L720" i="14"/>
  <c r="K306" i="14"/>
  <c r="K310" i="14"/>
  <c r="K314" i="14"/>
  <c r="K318" i="14"/>
  <c r="K322" i="14"/>
  <c r="K326" i="14"/>
  <c r="K330" i="14"/>
  <c r="K334" i="14"/>
  <c r="K338" i="14"/>
  <c r="K342" i="14"/>
  <c r="K346" i="14"/>
  <c r="K350" i="14"/>
  <c r="K354" i="14"/>
  <c r="K358" i="14"/>
  <c r="K362" i="14"/>
  <c r="K366" i="14"/>
  <c r="K370" i="14"/>
  <c r="K374" i="14"/>
  <c r="K378" i="14"/>
  <c r="K382" i="14"/>
  <c r="K386" i="14"/>
  <c r="K390" i="14"/>
  <c r="K394" i="14"/>
  <c r="K398" i="14"/>
  <c r="K402" i="14"/>
  <c r="K406" i="14"/>
  <c r="K410" i="14"/>
  <c r="K414" i="14"/>
  <c r="K418" i="14"/>
  <c r="K422" i="14"/>
  <c r="K426" i="14"/>
  <c r="K430" i="14"/>
  <c r="K434" i="14"/>
  <c r="K438" i="14"/>
  <c r="K442" i="14"/>
  <c r="K446" i="14"/>
  <c r="K450" i="14"/>
  <c r="K454" i="14"/>
  <c r="K458" i="14"/>
  <c r="K462" i="14"/>
  <c r="K466" i="14"/>
  <c r="K470" i="14"/>
  <c r="K474" i="14"/>
  <c r="K478" i="14"/>
  <c r="K482" i="14"/>
  <c r="K486" i="14"/>
  <c r="K490" i="14"/>
  <c r="K494" i="14"/>
  <c r="K498" i="14"/>
  <c r="K502" i="14"/>
  <c r="K506" i="14"/>
  <c r="K510" i="14"/>
  <c r="K514" i="14"/>
  <c r="K518" i="14"/>
  <c r="K522" i="14"/>
  <c r="K526" i="14"/>
  <c r="K530" i="14"/>
  <c r="K534" i="14"/>
  <c r="K538" i="14"/>
  <c r="K542" i="14"/>
  <c r="K546" i="14"/>
  <c r="K550" i="14"/>
  <c r="K554" i="14"/>
  <c r="K558" i="14"/>
  <c r="K562" i="14"/>
  <c r="K566" i="14"/>
  <c r="K570" i="14"/>
  <c r="K574" i="14"/>
  <c r="K578" i="14"/>
  <c r="K582" i="14"/>
  <c r="K586" i="14"/>
  <c r="K590" i="14"/>
  <c r="K594" i="14"/>
  <c r="K598" i="14"/>
  <c r="K602" i="14"/>
  <c r="K606" i="14"/>
  <c r="K610" i="14"/>
  <c r="K614" i="14"/>
  <c r="K618" i="14"/>
  <c r="K622" i="14"/>
  <c r="K626" i="14"/>
  <c r="K630" i="14"/>
  <c r="K634" i="14"/>
  <c r="K638" i="14"/>
  <c r="K642" i="14"/>
  <c r="K646" i="14"/>
  <c r="K650" i="14"/>
  <c r="K654" i="14"/>
  <c r="K658" i="14"/>
  <c r="K662" i="14"/>
  <c r="K666" i="14"/>
  <c r="K670" i="14"/>
  <c r="K674" i="14"/>
  <c r="K678" i="14"/>
  <c r="K682" i="14"/>
  <c r="K686" i="14"/>
  <c r="K690" i="14"/>
  <c r="K694" i="14"/>
  <c r="K698" i="14"/>
  <c r="K702" i="14"/>
  <c r="K706" i="14"/>
  <c r="K710" i="14"/>
  <c r="K714" i="14"/>
  <c r="K718" i="14"/>
  <c r="K722" i="14"/>
  <c r="J308" i="14"/>
  <c r="J312" i="14"/>
  <c r="J316" i="14"/>
  <c r="J320" i="14"/>
  <c r="J324" i="14"/>
  <c r="J328" i="14"/>
  <c r="J332" i="14"/>
  <c r="J336" i="14"/>
  <c r="J340" i="14"/>
  <c r="J344" i="14"/>
  <c r="J348" i="14"/>
  <c r="J352" i="14"/>
  <c r="J356" i="14"/>
  <c r="J360" i="14"/>
  <c r="J364" i="14"/>
  <c r="J368" i="14"/>
  <c r="J372" i="14"/>
  <c r="J376" i="14"/>
  <c r="J380" i="14"/>
  <c r="J384" i="14"/>
  <c r="J388" i="14"/>
  <c r="J392" i="14"/>
  <c r="J396" i="14"/>
  <c r="J400" i="14"/>
  <c r="J404" i="14"/>
  <c r="J408" i="14"/>
  <c r="J412" i="14"/>
  <c r="J416" i="14"/>
  <c r="J420" i="14"/>
  <c r="J424" i="14"/>
  <c r="J428" i="14"/>
  <c r="J432" i="14"/>
  <c r="J436" i="14"/>
  <c r="J440" i="14"/>
  <c r="J444" i="14"/>
  <c r="J448" i="14"/>
  <c r="J452" i="14"/>
  <c r="J456" i="14"/>
  <c r="J460" i="14"/>
  <c r="J464" i="14"/>
  <c r="J468" i="14"/>
  <c r="J472" i="14"/>
  <c r="J476" i="14"/>
  <c r="J480" i="14"/>
  <c r="J484" i="14"/>
  <c r="J488" i="14"/>
  <c r="J492" i="14"/>
  <c r="J496" i="14"/>
  <c r="J500" i="14"/>
  <c r="J504" i="14"/>
  <c r="J508" i="14"/>
  <c r="J512" i="14"/>
  <c r="J516" i="14"/>
  <c r="J520" i="14"/>
  <c r="J524" i="14"/>
  <c r="J528" i="14"/>
  <c r="J532" i="14"/>
  <c r="J536" i="14"/>
  <c r="J540" i="14"/>
  <c r="J544" i="14"/>
  <c r="J548" i="14"/>
  <c r="J552" i="14"/>
  <c r="J556" i="14"/>
  <c r="J560" i="14"/>
  <c r="J564" i="14"/>
  <c r="J568" i="14"/>
  <c r="J572" i="14"/>
  <c r="J576" i="14"/>
  <c r="J580" i="14"/>
  <c r="J584" i="14"/>
  <c r="J588" i="14"/>
  <c r="J592" i="14"/>
  <c r="J596" i="14"/>
  <c r="J600" i="14"/>
  <c r="J604" i="14"/>
  <c r="J608" i="14"/>
  <c r="J612" i="14"/>
  <c r="J616" i="14"/>
  <c r="J620" i="14"/>
  <c r="J624" i="14"/>
  <c r="J628" i="14"/>
  <c r="J632" i="14"/>
  <c r="J636" i="14"/>
  <c r="J640" i="14"/>
  <c r="J644" i="14"/>
  <c r="J648" i="14"/>
  <c r="J652" i="14"/>
  <c r="J656" i="14"/>
  <c r="J660" i="14"/>
  <c r="J664" i="14"/>
  <c r="J668" i="14"/>
  <c r="J672" i="14"/>
  <c r="J676" i="14"/>
  <c r="J680" i="14"/>
  <c r="J684" i="14"/>
  <c r="J688" i="14"/>
  <c r="J692" i="14"/>
  <c r="J696" i="14"/>
  <c r="J700" i="14"/>
  <c r="J704" i="14"/>
  <c r="J708" i="14"/>
  <c r="J712" i="14"/>
  <c r="J716" i="14"/>
  <c r="J720" i="14"/>
  <c r="I8" i="14"/>
  <c r="I12" i="14"/>
  <c r="I16" i="14"/>
  <c r="I20" i="14"/>
  <c r="I24" i="14"/>
  <c r="I28" i="14"/>
  <c r="I32" i="14"/>
  <c r="I36" i="14"/>
  <c r="I40" i="14"/>
  <c r="I44" i="14"/>
  <c r="I48" i="14"/>
  <c r="I52" i="14"/>
  <c r="I56" i="14"/>
  <c r="I60" i="14"/>
  <c r="I64" i="14"/>
  <c r="I68" i="14"/>
  <c r="I72" i="14"/>
  <c r="I76" i="14"/>
  <c r="I80" i="14"/>
  <c r="I84" i="14"/>
  <c r="I88" i="14"/>
  <c r="I92" i="14"/>
  <c r="I96" i="14"/>
  <c r="I100" i="14"/>
  <c r="I104" i="14"/>
  <c r="I108" i="14"/>
  <c r="I112" i="14"/>
  <c r="I116" i="14"/>
  <c r="I120" i="14"/>
  <c r="I124" i="14"/>
  <c r="I128" i="14"/>
  <c r="I132" i="14"/>
  <c r="I136" i="14"/>
  <c r="I140" i="14"/>
  <c r="I144" i="14"/>
  <c r="I148" i="14"/>
  <c r="I152" i="14"/>
  <c r="I156" i="14"/>
  <c r="I160" i="14"/>
  <c r="I164" i="14"/>
  <c r="I168" i="14"/>
  <c r="I172" i="14"/>
  <c r="I176" i="14"/>
  <c r="I180" i="14"/>
  <c r="I184" i="14"/>
  <c r="I188" i="14"/>
  <c r="I192" i="14"/>
  <c r="I196" i="14"/>
  <c r="I200" i="14"/>
  <c r="I204" i="14"/>
  <c r="I208" i="14"/>
  <c r="I212" i="14"/>
  <c r="I216" i="14"/>
  <c r="I220" i="14"/>
  <c r="I224" i="14"/>
  <c r="I228" i="14"/>
  <c r="I232" i="14"/>
  <c r="I236" i="14"/>
  <c r="I240" i="14"/>
  <c r="I244" i="14"/>
  <c r="I248" i="14"/>
  <c r="I252" i="14"/>
  <c r="I256" i="14"/>
  <c r="I260" i="14"/>
  <c r="I264" i="14"/>
  <c r="I268" i="14"/>
  <c r="I272" i="14"/>
  <c r="I276" i="14"/>
  <c r="I280" i="14"/>
  <c r="I284" i="14"/>
  <c r="I288" i="14"/>
  <c r="I292" i="14"/>
  <c r="I296" i="14"/>
  <c r="I300" i="14"/>
  <c r="I304" i="14"/>
  <c r="I308" i="14"/>
  <c r="I312" i="14"/>
  <c r="I316" i="14"/>
  <c r="I320" i="14"/>
  <c r="I324" i="14"/>
  <c r="I328" i="14"/>
  <c r="I332" i="14"/>
  <c r="I336" i="14"/>
  <c r="I340" i="14"/>
  <c r="I344" i="14"/>
  <c r="I348" i="14"/>
  <c r="I352" i="14"/>
  <c r="I356" i="14"/>
  <c r="I360" i="14"/>
  <c r="I364" i="14"/>
  <c r="I368" i="14"/>
  <c r="I372" i="14"/>
  <c r="I376" i="14"/>
  <c r="I380" i="14"/>
  <c r="I384" i="14"/>
  <c r="I388" i="14"/>
  <c r="I392" i="14"/>
  <c r="I396" i="14"/>
  <c r="I400" i="14"/>
  <c r="I404" i="14"/>
  <c r="I408" i="14"/>
  <c r="I412" i="14"/>
  <c r="I416" i="14"/>
  <c r="I420" i="14"/>
  <c r="I424" i="14"/>
  <c r="I428" i="14"/>
  <c r="I432" i="14"/>
  <c r="I436" i="14"/>
  <c r="I440" i="14"/>
  <c r="I444" i="14"/>
  <c r="I448" i="14"/>
  <c r="I452" i="14"/>
  <c r="I456" i="14"/>
  <c r="I460" i="14"/>
  <c r="I464" i="14"/>
  <c r="I468" i="14"/>
  <c r="I472" i="14"/>
  <c r="I476" i="14"/>
  <c r="I480" i="14"/>
  <c r="I484" i="14"/>
  <c r="I488" i="14"/>
  <c r="I492" i="14"/>
  <c r="I496" i="14"/>
  <c r="I500" i="14"/>
  <c r="I504" i="14"/>
  <c r="I508" i="14"/>
  <c r="I512" i="14"/>
  <c r="I516" i="14"/>
  <c r="I520" i="14"/>
  <c r="I524" i="14"/>
  <c r="I528" i="14"/>
  <c r="I532" i="14"/>
  <c r="I536" i="14"/>
  <c r="I540" i="14"/>
  <c r="I544" i="14"/>
  <c r="I548" i="14"/>
  <c r="I552" i="14"/>
  <c r="I556" i="14"/>
  <c r="I560" i="14"/>
  <c r="I564" i="14"/>
  <c r="I568" i="14"/>
  <c r="I572" i="14"/>
  <c r="I576" i="14"/>
  <c r="I580" i="14"/>
  <c r="I584" i="14"/>
  <c r="I588" i="14"/>
  <c r="I592" i="14"/>
  <c r="I596" i="14"/>
  <c r="I600" i="14"/>
  <c r="I604" i="14"/>
  <c r="I608" i="14"/>
  <c r="I612" i="14"/>
  <c r="I616" i="14"/>
  <c r="I620" i="14"/>
  <c r="I624" i="14"/>
  <c r="I628" i="14"/>
  <c r="I632" i="14"/>
  <c r="I636" i="14"/>
  <c r="I640" i="14"/>
  <c r="I644" i="14"/>
  <c r="I648" i="14"/>
  <c r="I652" i="14"/>
  <c r="I656" i="14"/>
  <c r="I660" i="14"/>
  <c r="I664" i="14"/>
  <c r="I668" i="14"/>
  <c r="I672" i="14"/>
  <c r="I676" i="14"/>
  <c r="I680" i="14"/>
  <c r="I684" i="14"/>
  <c r="I688" i="14"/>
  <c r="I692" i="14"/>
  <c r="I696" i="14"/>
  <c r="I700" i="14"/>
  <c r="I704" i="14"/>
  <c r="I708" i="14"/>
  <c r="I712" i="14"/>
  <c r="I716" i="14"/>
  <c r="I720" i="14"/>
  <c r="I4" i="14"/>
  <c r="H305" i="14"/>
  <c r="H309" i="14"/>
  <c r="H313" i="14"/>
  <c r="H317" i="14"/>
  <c r="H321" i="14"/>
  <c r="H325" i="14"/>
  <c r="H329" i="14"/>
  <c r="H333" i="14"/>
  <c r="H337" i="14"/>
  <c r="H341" i="14"/>
  <c r="H345" i="14"/>
  <c r="H349" i="14"/>
  <c r="H353" i="14"/>
  <c r="H357" i="14"/>
  <c r="H361" i="14"/>
  <c r="H365" i="14"/>
  <c r="H369" i="14"/>
  <c r="H373" i="14"/>
  <c r="H377" i="14"/>
  <c r="H381" i="14"/>
  <c r="H385" i="14"/>
  <c r="H389" i="14"/>
  <c r="H393" i="14"/>
  <c r="H397" i="14"/>
  <c r="H401" i="14"/>
  <c r="H405" i="14"/>
  <c r="H409" i="14"/>
  <c r="H413" i="14"/>
  <c r="H417" i="14"/>
  <c r="H421" i="14"/>
  <c r="H425" i="14"/>
  <c r="H429" i="14"/>
  <c r="H433" i="14"/>
  <c r="H437" i="14"/>
  <c r="H441" i="14"/>
  <c r="H445" i="14"/>
  <c r="H449" i="14"/>
  <c r="H453" i="14"/>
  <c r="H457" i="14"/>
  <c r="H461" i="14"/>
  <c r="H465" i="14"/>
  <c r="H469" i="14"/>
  <c r="H473" i="14"/>
  <c r="H477" i="14"/>
  <c r="H481" i="14"/>
  <c r="H485" i="14"/>
  <c r="H489" i="14"/>
  <c r="H493" i="14"/>
  <c r="H497" i="14"/>
  <c r="H501" i="14"/>
  <c r="H505" i="14"/>
  <c r="H509" i="14"/>
  <c r="H513" i="14"/>
  <c r="H517" i="14"/>
  <c r="H521" i="14"/>
  <c r="H525" i="14"/>
  <c r="H529" i="14"/>
  <c r="H533" i="14"/>
  <c r="H537" i="14"/>
  <c r="H541" i="14"/>
  <c r="H545" i="14"/>
  <c r="H549" i="14"/>
  <c r="H553" i="14"/>
  <c r="H557" i="14"/>
  <c r="H561" i="14"/>
  <c r="H565" i="14"/>
  <c r="H569" i="14"/>
  <c r="H573" i="14"/>
  <c r="H577" i="14"/>
  <c r="H581" i="14"/>
  <c r="H585" i="14"/>
  <c r="H589" i="14"/>
  <c r="H593" i="14"/>
  <c r="H597" i="14"/>
  <c r="H601" i="14"/>
  <c r="H605" i="14"/>
  <c r="H609" i="14"/>
  <c r="H613" i="14"/>
  <c r="H617" i="14"/>
  <c r="H621" i="14"/>
  <c r="H625" i="14"/>
  <c r="H629" i="14"/>
  <c r="H633" i="14"/>
  <c r="H637" i="14"/>
  <c r="H641" i="14"/>
  <c r="H645" i="14"/>
  <c r="H649" i="14"/>
  <c r="H653" i="14"/>
  <c r="H657" i="14"/>
  <c r="H661" i="14"/>
  <c r="H665" i="14"/>
  <c r="H669" i="14"/>
  <c r="H673" i="14"/>
  <c r="H677" i="14"/>
  <c r="H681" i="14"/>
  <c r="H685" i="14"/>
  <c r="H689" i="14"/>
  <c r="H693" i="14"/>
  <c r="H697" i="14"/>
  <c r="H701" i="14"/>
  <c r="H705" i="14"/>
  <c r="H709" i="14"/>
  <c r="H713" i="14"/>
  <c r="H717" i="14"/>
  <c r="H721" i="14"/>
  <c r="G307" i="14"/>
  <c r="G311" i="14"/>
  <c r="G315" i="14"/>
  <c r="G319" i="14"/>
  <c r="G323" i="14"/>
  <c r="G327" i="14"/>
  <c r="G331" i="14"/>
  <c r="G335" i="14"/>
  <c r="G339" i="14"/>
  <c r="G343" i="14"/>
  <c r="G347" i="14"/>
  <c r="G351" i="14"/>
  <c r="G355" i="14"/>
  <c r="G359" i="14"/>
  <c r="G363" i="14"/>
  <c r="G367" i="14"/>
  <c r="G371" i="14"/>
  <c r="G375" i="14"/>
  <c r="G379" i="14"/>
  <c r="G383" i="14"/>
  <c r="G387" i="14"/>
  <c r="G391" i="14"/>
  <c r="G395" i="14"/>
  <c r="G399" i="14"/>
  <c r="G403" i="14"/>
  <c r="G407" i="14"/>
  <c r="G411" i="14"/>
  <c r="G415" i="14"/>
  <c r="G419" i="14"/>
  <c r="G423" i="14"/>
  <c r="G427" i="14"/>
  <c r="G431" i="14"/>
  <c r="G435" i="14"/>
  <c r="G439" i="14"/>
  <c r="G443" i="14"/>
  <c r="G447" i="14"/>
  <c r="G451" i="14"/>
  <c r="G455" i="14"/>
  <c r="G459" i="14"/>
  <c r="G463" i="14"/>
  <c r="G467" i="14"/>
  <c r="G471" i="14"/>
  <c r="G475" i="14"/>
  <c r="G479" i="14"/>
  <c r="G483" i="14"/>
  <c r="G487" i="14"/>
  <c r="G491" i="14"/>
  <c r="G495" i="14"/>
  <c r="G499" i="14"/>
  <c r="G503" i="14"/>
  <c r="G507" i="14"/>
  <c r="G511" i="14"/>
  <c r="G515" i="14"/>
  <c r="G519" i="14"/>
  <c r="G523" i="14"/>
  <c r="G527" i="14"/>
  <c r="G531" i="14"/>
  <c r="G535" i="14"/>
  <c r="G539" i="14"/>
  <c r="G543" i="14"/>
  <c r="G547" i="14"/>
  <c r="G551" i="14"/>
  <c r="G555" i="14"/>
  <c r="G559" i="14"/>
  <c r="G563" i="14"/>
  <c r="G567" i="14"/>
  <c r="G571" i="14"/>
  <c r="G575" i="14"/>
  <c r="G579" i="14"/>
  <c r="G583" i="14"/>
  <c r="G587" i="14"/>
  <c r="G591" i="14"/>
  <c r="G595" i="14"/>
  <c r="G599" i="14"/>
  <c r="G603" i="14"/>
  <c r="G607" i="14"/>
  <c r="G611" i="14"/>
  <c r="G615" i="14"/>
  <c r="G619" i="14"/>
  <c r="G623" i="14"/>
  <c r="G627" i="14"/>
  <c r="G631" i="14"/>
  <c r="G635" i="14"/>
  <c r="G639" i="14"/>
  <c r="G643" i="14"/>
  <c r="G647" i="14"/>
  <c r="G651" i="14"/>
  <c r="G655" i="14"/>
  <c r="G659" i="14"/>
  <c r="G663" i="14"/>
  <c r="G667" i="14"/>
  <c r="G671" i="14"/>
  <c r="G675" i="14"/>
  <c r="G679" i="14"/>
  <c r="G683" i="14"/>
  <c r="G687" i="14"/>
  <c r="G691" i="14"/>
  <c r="G695" i="14"/>
  <c r="G699" i="14"/>
  <c r="G703" i="14"/>
  <c r="G707" i="14"/>
  <c r="G711" i="14"/>
  <c r="N307" i="14"/>
  <c r="N311" i="14"/>
  <c r="N315" i="14"/>
  <c r="N319" i="14"/>
  <c r="N323" i="14"/>
  <c r="N327" i="14"/>
  <c r="N331" i="14"/>
  <c r="N335" i="14"/>
  <c r="N339" i="14"/>
  <c r="N343" i="14"/>
  <c r="N347" i="14"/>
  <c r="N351" i="14"/>
  <c r="N355" i="14"/>
  <c r="N359" i="14"/>
  <c r="N363" i="14"/>
  <c r="N367" i="14"/>
  <c r="N371" i="14"/>
  <c r="N375" i="14"/>
  <c r="N379" i="14"/>
  <c r="N383" i="14"/>
  <c r="N387" i="14"/>
  <c r="N391" i="14"/>
  <c r="N395" i="14"/>
  <c r="N399" i="14"/>
  <c r="N403" i="14"/>
  <c r="N407" i="14"/>
  <c r="N411" i="14"/>
  <c r="N415" i="14"/>
  <c r="N419" i="14"/>
  <c r="N423" i="14"/>
  <c r="N427" i="14"/>
  <c r="N431" i="14"/>
  <c r="N435" i="14"/>
  <c r="N439" i="14"/>
  <c r="N443" i="14"/>
  <c r="N447" i="14"/>
  <c r="N451" i="14"/>
  <c r="N455" i="14"/>
  <c r="N459" i="14"/>
  <c r="N463" i="14"/>
  <c r="N467" i="14"/>
  <c r="N471" i="14"/>
  <c r="N475" i="14"/>
  <c r="N479" i="14"/>
  <c r="N483" i="14"/>
  <c r="N487" i="14"/>
  <c r="N491" i="14"/>
  <c r="N495" i="14"/>
  <c r="N499" i="14"/>
  <c r="N503" i="14"/>
  <c r="N507" i="14"/>
  <c r="N511" i="14"/>
  <c r="N515" i="14"/>
  <c r="N519" i="14"/>
  <c r="N523" i="14"/>
  <c r="N527" i="14"/>
  <c r="N531" i="14"/>
  <c r="N535" i="14"/>
  <c r="N539" i="14"/>
  <c r="N543" i="14"/>
  <c r="N547" i="14"/>
  <c r="N551" i="14"/>
  <c r="N555" i="14"/>
  <c r="N559" i="14"/>
  <c r="N563" i="14"/>
  <c r="N567" i="14"/>
  <c r="N571" i="14"/>
  <c r="N575" i="14"/>
  <c r="N579" i="14"/>
  <c r="N583" i="14"/>
  <c r="N587" i="14"/>
  <c r="N591" i="14"/>
  <c r="N595" i="14"/>
  <c r="N599" i="14"/>
  <c r="N603" i="14"/>
  <c r="N607" i="14"/>
  <c r="N611" i="14"/>
  <c r="N615" i="14"/>
  <c r="N619" i="14"/>
  <c r="N623" i="14"/>
  <c r="N627" i="14"/>
  <c r="N631" i="14"/>
  <c r="N635" i="14"/>
  <c r="N639" i="14"/>
  <c r="N643" i="14"/>
  <c r="N647" i="14"/>
  <c r="N651" i="14"/>
  <c r="N655" i="14"/>
  <c r="N659" i="14"/>
  <c r="N663" i="14"/>
  <c r="N667" i="14"/>
  <c r="N671" i="14"/>
  <c r="N675" i="14"/>
  <c r="N679" i="14"/>
  <c r="N683" i="14"/>
  <c r="N687" i="14"/>
  <c r="N691" i="14"/>
  <c r="N695" i="14"/>
  <c r="N699" i="14"/>
  <c r="N703" i="14"/>
  <c r="N707" i="14"/>
  <c r="N711" i="14"/>
  <c r="N715" i="14"/>
  <c r="N719" i="14"/>
  <c r="N723" i="14"/>
  <c r="M305" i="14"/>
  <c r="M309" i="14"/>
  <c r="M313" i="14"/>
  <c r="M317" i="14"/>
  <c r="M321" i="14"/>
  <c r="M325" i="14"/>
  <c r="M329" i="14"/>
  <c r="M333" i="14"/>
  <c r="M337" i="14"/>
  <c r="M341" i="14"/>
  <c r="M345" i="14"/>
  <c r="M349" i="14"/>
  <c r="M353" i="14"/>
  <c r="M357" i="14"/>
  <c r="M361" i="14"/>
  <c r="M365" i="14"/>
  <c r="M369" i="14"/>
  <c r="M373" i="14"/>
  <c r="M377" i="14"/>
  <c r="M381" i="14"/>
  <c r="M385" i="14"/>
  <c r="M389" i="14"/>
  <c r="M393" i="14"/>
  <c r="M397" i="14"/>
  <c r="M401" i="14"/>
  <c r="M405" i="14"/>
  <c r="M409" i="14"/>
  <c r="M413" i="14"/>
  <c r="M417" i="14"/>
  <c r="M421" i="14"/>
  <c r="M425" i="14"/>
  <c r="M429" i="14"/>
  <c r="M433" i="14"/>
  <c r="M437" i="14"/>
  <c r="M441" i="14"/>
  <c r="M445" i="14"/>
  <c r="M449" i="14"/>
  <c r="M453" i="14"/>
  <c r="M457" i="14"/>
  <c r="M461" i="14"/>
  <c r="M465" i="14"/>
  <c r="M469" i="14"/>
  <c r="M473" i="14"/>
  <c r="M477" i="14"/>
  <c r="M481" i="14"/>
  <c r="M485" i="14"/>
  <c r="M489" i="14"/>
  <c r="M493" i="14"/>
  <c r="M497" i="14"/>
  <c r="M501" i="14"/>
  <c r="M505" i="14"/>
  <c r="M509" i="14"/>
  <c r="M513" i="14"/>
  <c r="M517" i="14"/>
  <c r="M521" i="14"/>
  <c r="M525" i="14"/>
  <c r="M529" i="14"/>
  <c r="M533" i="14"/>
  <c r="M537" i="14"/>
  <c r="M541" i="14"/>
  <c r="M545" i="14"/>
  <c r="M549" i="14"/>
  <c r="M553" i="14"/>
  <c r="M557" i="14"/>
  <c r="M561" i="14"/>
  <c r="M565" i="14"/>
  <c r="M569" i="14"/>
  <c r="M573" i="14"/>
  <c r="M577" i="14"/>
  <c r="M581" i="14"/>
  <c r="M585" i="14"/>
  <c r="M589" i="14"/>
  <c r="M593" i="14"/>
  <c r="M597" i="14"/>
  <c r="M601" i="14"/>
  <c r="M605" i="14"/>
  <c r="M609" i="14"/>
  <c r="M613" i="14"/>
  <c r="M617" i="14"/>
  <c r="M621" i="14"/>
  <c r="M625" i="14"/>
  <c r="M629" i="14"/>
  <c r="M633" i="14"/>
  <c r="M637" i="14"/>
  <c r="M641" i="14"/>
  <c r="M645" i="14"/>
  <c r="M649" i="14"/>
  <c r="M653" i="14"/>
  <c r="M657" i="14"/>
  <c r="M661" i="14"/>
  <c r="M665" i="14"/>
  <c r="M669" i="14"/>
  <c r="M673" i="14"/>
  <c r="M677" i="14"/>
  <c r="M681" i="14"/>
  <c r="M685" i="14"/>
  <c r="M689" i="14"/>
  <c r="M693" i="14"/>
  <c r="M697" i="14"/>
  <c r="M701" i="14"/>
  <c r="M705" i="14"/>
  <c r="M709" i="14"/>
  <c r="M713" i="14"/>
  <c r="M717" i="14"/>
  <c r="M721" i="14"/>
  <c r="L307" i="14"/>
  <c r="L311" i="14"/>
  <c r="L315" i="14"/>
  <c r="L319" i="14"/>
  <c r="L323" i="14"/>
  <c r="L327" i="14"/>
  <c r="L331" i="14"/>
  <c r="L335" i="14"/>
  <c r="L339" i="14"/>
  <c r="L343" i="14"/>
  <c r="L347" i="14"/>
  <c r="L351" i="14"/>
  <c r="L355" i="14"/>
  <c r="L359" i="14"/>
  <c r="L363" i="14"/>
  <c r="L367" i="14"/>
  <c r="L371" i="14"/>
  <c r="L375" i="14"/>
  <c r="L379" i="14"/>
  <c r="L383" i="14"/>
  <c r="L387" i="14"/>
  <c r="L391" i="14"/>
  <c r="L395" i="14"/>
  <c r="L399" i="14"/>
  <c r="L403" i="14"/>
  <c r="L407" i="14"/>
  <c r="L411" i="14"/>
  <c r="L415" i="14"/>
  <c r="L419" i="14"/>
  <c r="L423" i="14"/>
  <c r="L427" i="14"/>
  <c r="L431" i="14"/>
  <c r="L435" i="14"/>
  <c r="L439" i="14"/>
  <c r="L443" i="14"/>
  <c r="L447" i="14"/>
  <c r="L451" i="14"/>
  <c r="L455" i="14"/>
  <c r="L459" i="14"/>
  <c r="L463" i="14"/>
  <c r="L467" i="14"/>
  <c r="L471" i="14"/>
  <c r="L475" i="14"/>
  <c r="L479" i="14"/>
  <c r="L483" i="14"/>
  <c r="L487" i="14"/>
  <c r="L491" i="14"/>
  <c r="L495" i="14"/>
  <c r="L499" i="14"/>
  <c r="L503" i="14"/>
  <c r="L507" i="14"/>
  <c r="L511" i="14"/>
  <c r="L515" i="14"/>
  <c r="L519" i="14"/>
  <c r="L523" i="14"/>
  <c r="L527" i="14"/>
  <c r="L531" i="14"/>
  <c r="L535" i="14"/>
  <c r="L539" i="14"/>
  <c r="L543" i="14"/>
  <c r="L547" i="14"/>
  <c r="L551" i="14"/>
  <c r="L555" i="14"/>
  <c r="L559" i="14"/>
  <c r="L563" i="14"/>
  <c r="L567" i="14"/>
  <c r="L571" i="14"/>
  <c r="L575" i="14"/>
  <c r="L579" i="14"/>
  <c r="L583" i="14"/>
  <c r="L587" i="14"/>
  <c r="L591" i="14"/>
  <c r="L595" i="14"/>
  <c r="L599" i="14"/>
  <c r="L603" i="14"/>
  <c r="L607" i="14"/>
  <c r="L611" i="14"/>
  <c r="L615" i="14"/>
  <c r="L619" i="14"/>
  <c r="L623" i="14"/>
  <c r="L627" i="14"/>
  <c r="L631" i="14"/>
  <c r="L635" i="14"/>
  <c r="L639" i="14"/>
  <c r="L643" i="14"/>
  <c r="L647" i="14"/>
  <c r="L651" i="14"/>
  <c r="L655" i="14"/>
  <c r="L659" i="14"/>
  <c r="L663" i="14"/>
  <c r="L667" i="14"/>
  <c r="L671" i="14"/>
  <c r="L675" i="14"/>
  <c r="L679" i="14"/>
  <c r="L683" i="14"/>
  <c r="L687" i="14"/>
  <c r="L691" i="14"/>
  <c r="L695" i="14"/>
  <c r="L699" i="14"/>
  <c r="L703" i="14"/>
  <c r="L707" i="14"/>
  <c r="L711" i="14"/>
  <c r="L715" i="14"/>
  <c r="L719" i="14"/>
  <c r="L723" i="14"/>
  <c r="K305" i="14"/>
  <c r="K309" i="14"/>
  <c r="K313" i="14"/>
  <c r="K317" i="14"/>
  <c r="K321" i="14"/>
  <c r="K325" i="14"/>
  <c r="K329" i="14"/>
  <c r="K333" i="14"/>
  <c r="K337" i="14"/>
  <c r="K341" i="14"/>
  <c r="K345" i="14"/>
  <c r="K349" i="14"/>
  <c r="K353" i="14"/>
  <c r="K357" i="14"/>
  <c r="K361" i="14"/>
  <c r="K365" i="14"/>
  <c r="K369" i="14"/>
  <c r="K373" i="14"/>
  <c r="K377" i="14"/>
  <c r="K381" i="14"/>
  <c r="K385" i="14"/>
  <c r="K389" i="14"/>
  <c r="K393" i="14"/>
  <c r="K397" i="14"/>
  <c r="K401" i="14"/>
  <c r="K405" i="14"/>
  <c r="K409" i="14"/>
  <c r="K413" i="14"/>
  <c r="K417" i="14"/>
  <c r="K421" i="14"/>
  <c r="K425" i="14"/>
  <c r="K429" i="14"/>
  <c r="K433" i="14"/>
  <c r="K437" i="14"/>
  <c r="K441" i="14"/>
  <c r="K445" i="14"/>
  <c r="K449" i="14"/>
  <c r="K453" i="14"/>
  <c r="K457" i="14"/>
  <c r="K461" i="14"/>
  <c r="K465" i="14"/>
  <c r="K469" i="14"/>
  <c r="K473" i="14"/>
  <c r="K477" i="14"/>
  <c r="K481" i="14"/>
  <c r="K485" i="14"/>
  <c r="K489" i="14"/>
  <c r="K493" i="14"/>
  <c r="K497" i="14"/>
  <c r="K501" i="14"/>
  <c r="K505" i="14"/>
  <c r="K509" i="14"/>
  <c r="K513" i="14"/>
  <c r="K517" i="14"/>
  <c r="K521" i="14"/>
  <c r="K525" i="14"/>
  <c r="K529" i="14"/>
  <c r="K533" i="14"/>
  <c r="K537" i="14"/>
  <c r="K541" i="14"/>
  <c r="K545" i="14"/>
  <c r="K549" i="14"/>
  <c r="K553" i="14"/>
  <c r="K557" i="14"/>
  <c r="K561" i="14"/>
  <c r="K565" i="14"/>
  <c r="K569" i="14"/>
  <c r="K573" i="14"/>
  <c r="K577" i="14"/>
  <c r="K581" i="14"/>
  <c r="K585" i="14"/>
  <c r="K589" i="14"/>
  <c r="K593" i="14"/>
  <c r="K597" i="14"/>
  <c r="K601" i="14"/>
  <c r="K605" i="14"/>
  <c r="K609" i="14"/>
  <c r="K613" i="14"/>
  <c r="K617" i="14"/>
  <c r="K621" i="14"/>
  <c r="K625" i="14"/>
  <c r="K629" i="14"/>
  <c r="K633" i="14"/>
  <c r="K637" i="14"/>
  <c r="K641" i="14"/>
  <c r="K645" i="14"/>
  <c r="K649" i="14"/>
  <c r="K653" i="14"/>
  <c r="K657" i="14"/>
  <c r="K661" i="14"/>
  <c r="K665" i="14"/>
  <c r="K669" i="14"/>
  <c r="K673" i="14"/>
  <c r="K677" i="14"/>
  <c r="K681" i="14"/>
  <c r="K685" i="14"/>
  <c r="K689" i="14"/>
  <c r="K693" i="14"/>
  <c r="K697" i="14"/>
  <c r="K701" i="14"/>
  <c r="K705" i="14"/>
  <c r="K709" i="14"/>
  <c r="K713" i="14"/>
  <c r="K717" i="14"/>
  <c r="K721" i="14"/>
  <c r="J307" i="14"/>
  <c r="J311" i="14"/>
  <c r="J315" i="14"/>
  <c r="J319" i="14"/>
  <c r="J323" i="14"/>
  <c r="J327" i="14"/>
  <c r="J331" i="14"/>
  <c r="J335" i="14"/>
  <c r="J339" i="14"/>
  <c r="J343" i="14"/>
  <c r="J347" i="14"/>
  <c r="J351" i="14"/>
  <c r="J355" i="14"/>
  <c r="J359" i="14"/>
  <c r="J363" i="14"/>
  <c r="J367" i="14"/>
  <c r="J371" i="14"/>
  <c r="J375" i="14"/>
  <c r="J379" i="14"/>
  <c r="J383" i="14"/>
  <c r="J387" i="14"/>
  <c r="J391" i="14"/>
  <c r="J395" i="14"/>
  <c r="J399" i="14"/>
  <c r="J403" i="14"/>
  <c r="J407" i="14"/>
  <c r="J411" i="14"/>
  <c r="J415" i="14"/>
  <c r="J419" i="14"/>
  <c r="J423" i="14"/>
  <c r="J427" i="14"/>
  <c r="J431" i="14"/>
  <c r="J435" i="14"/>
  <c r="J439" i="14"/>
  <c r="J443" i="14"/>
  <c r="J447" i="14"/>
  <c r="J451" i="14"/>
  <c r="J455" i="14"/>
  <c r="J459" i="14"/>
  <c r="J463" i="14"/>
  <c r="J467" i="14"/>
  <c r="J471" i="14"/>
  <c r="J475" i="14"/>
  <c r="J479" i="14"/>
  <c r="J483" i="14"/>
  <c r="J487" i="14"/>
  <c r="J491" i="14"/>
  <c r="J495" i="14"/>
  <c r="J499" i="14"/>
  <c r="J503" i="14"/>
  <c r="J507" i="14"/>
  <c r="J511" i="14"/>
  <c r="J515" i="14"/>
  <c r="J519" i="14"/>
  <c r="J523" i="14"/>
  <c r="J527" i="14"/>
  <c r="J531" i="14"/>
  <c r="J535" i="14"/>
  <c r="J539" i="14"/>
  <c r="J543" i="14"/>
  <c r="J547" i="14"/>
  <c r="J551" i="14"/>
  <c r="J555" i="14"/>
  <c r="J559" i="14"/>
  <c r="J563" i="14"/>
  <c r="J567" i="14"/>
  <c r="J571" i="14"/>
  <c r="J575" i="14"/>
  <c r="J579" i="14"/>
  <c r="J583" i="14"/>
  <c r="J587" i="14"/>
  <c r="J591" i="14"/>
  <c r="J595" i="14"/>
  <c r="J599" i="14"/>
  <c r="J603" i="14"/>
  <c r="J607" i="14"/>
  <c r="J611" i="14"/>
  <c r="J615" i="14"/>
  <c r="J619" i="14"/>
  <c r="J623" i="14"/>
  <c r="J627" i="14"/>
  <c r="J631" i="14"/>
  <c r="J635" i="14"/>
  <c r="J639" i="14"/>
  <c r="J643" i="14"/>
  <c r="J647" i="14"/>
  <c r="J651" i="14"/>
  <c r="J655" i="14"/>
  <c r="J659" i="14"/>
  <c r="J663" i="14"/>
  <c r="J667" i="14"/>
  <c r="J671" i="14"/>
  <c r="J675" i="14"/>
  <c r="J679" i="14"/>
  <c r="J683" i="14"/>
  <c r="J687" i="14"/>
  <c r="J691" i="14"/>
  <c r="J695" i="14"/>
  <c r="J699" i="14"/>
  <c r="J703" i="14"/>
  <c r="J707" i="14"/>
  <c r="J711" i="14"/>
  <c r="J715" i="14"/>
  <c r="J719" i="14"/>
  <c r="J723" i="14"/>
  <c r="I7" i="14"/>
  <c r="I11" i="14"/>
  <c r="I15" i="14"/>
  <c r="I19" i="14"/>
  <c r="I23" i="14"/>
  <c r="I27" i="14"/>
  <c r="I31" i="14"/>
  <c r="I35" i="14"/>
  <c r="I39" i="14"/>
  <c r="I43" i="14"/>
  <c r="I47" i="14"/>
  <c r="I51" i="14"/>
  <c r="I55" i="14"/>
  <c r="I59" i="14"/>
  <c r="I63" i="14"/>
  <c r="I67" i="14"/>
  <c r="I71" i="14"/>
  <c r="I75" i="14"/>
  <c r="I79" i="14"/>
  <c r="I83" i="14"/>
  <c r="I87" i="14"/>
  <c r="I91" i="14"/>
  <c r="I95" i="14"/>
  <c r="I99" i="14"/>
  <c r="I103" i="14"/>
  <c r="I107" i="14"/>
  <c r="I111" i="14"/>
  <c r="I115" i="14"/>
  <c r="I119" i="14"/>
  <c r="I123" i="14"/>
  <c r="I127" i="14"/>
  <c r="I131" i="14"/>
  <c r="I135" i="14"/>
  <c r="I139" i="14"/>
  <c r="I143" i="14"/>
  <c r="I147" i="14"/>
  <c r="I151" i="14"/>
  <c r="I155" i="14"/>
  <c r="I159" i="14"/>
  <c r="I163" i="14"/>
  <c r="I167" i="14"/>
  <c r="I171" i="14"/>
  <c r="I175" i="14"/>
  <c r="I179" i="14"/>
  <c r="I183" i="14"/>
  <c r="I187" i="14"/>
  <c r="I191" i="14"/>
  <c r="I195" i="14"/>
  <c r="I199" i="14"/>
  <c r="I203" i="14"/>
  <c r="I207" i="14"/>
  <c r="I211" i="14"/>
  <c r="I215" i="14"/>
  <c r="I219" i="14"/>
  <c r="I223" i="14"/>
  <c r="I227" i="14"/>
  <c r="I231" i="14"/>
  <c r="I235" i="14"/>
  <c r="I239" i="14"/>
  <c r="I243" i="14"/>
  <c r="I247" i="14"/>
  <c r="I251" i="14"/>
  <c r="I255" i="14"/>
  <c r="I259" i="14"/>
  <c r="I263" i="14"/>
  <c r="I267" i="14"/>
  <c r="I271" i="14"/>
  <c r="I275" i="14"/>
  <c r="I279" i="14"/>
  <c r="I283" i="14"/>
  <c r="I287" i="14"/>
  <c r="I291" i="14"/>
  <c r="I295" i="14"/>
  <c r="I299" i="14"/>
  <c r="I303" i="14"/>
  <c r="I307" i="14"/>
  <c r="I311" i="14"/>
  <c r="I315" i="14"/>
  <c r="I319" i="14"/>
  <c r="I323" i="14"/>
  <c r="I327" i="14"/>
  <c r="I331" i="14"/>
  <c r="I335" i="14"/>
  <c r="I339" i="14"/>
  <c r="I343" i="14"/>
  <c r="I347" i="14"/>
  <c r="I351" i="14"/>
  <c r="I355" i="14"/>
  <c r="I359" i="14"/>
  <c r="I363" i="14"/>
  <c r="I367" i="14"/>
  <c r="I371" i="14"/>
  <c r="I375" i="14"/>
  <c r="I379" i="14"/>
  <c r="I383" i="14"/>
  <c r="I387" i="14"/>
  <c r="I391" i="14"/>
  <c r="I395" i="14"/>
  <c r="I399" i="14"/>
  <c r="I403" i="14"/>
  <c r="I407" i="14"/>
  <c r="I411" i="14"/>
  <c r="I415" i="14"/>
  <c r="I419" i="14"/>
  <c r="I423" i="14"/>
  <c r="I427" i="14"/>
  <c r="I431" i="14"/>
  <c r="I435" i="14"/>
  <c r="I439" i="14"/>
  <c r="I443" i="14"/>
  <c r="I447" i="14"/>
  <c r="I451" i="14"/>
  <c r="I455" i="14"/>
  <c r="I459" i="14"/>
  <c r="I463" i="14"/>
  <c r="I467" i="14"/>
  <c r="I471" i="14"/>
  <c r="I475" i="14"/>
  <c r="I479" i="14"/>
  <c r="I483" i="14"/>
  <c r="I487" i="14"/>
  <c r="I491" i="14"/>
  <c r="I495" i="14"/>
  <c r="I499" i="14"/>
  <c r="I503" i="14"/>
  <c r="I507" i="14"/>
  <c r="I511" i="14"/>
  <c r="I515" i="14"/>
  <c r="I519" i="14"/>
  <c r="I523" i="14"/>
  <c r="I527" i="14"/>
  <c r="I531" i="14"/>
  <c r="I535" i="14"/>
  <c r="I539" i="14"/>
  <c r="I543" i="14"/>
  <c r="I547" i="14"/>
  <c r="I551" i="14"/>
  <c r="I555" i="14"/>
  <c r="I559" i="14"/>
  <c r="I563" i="14"/>
  <c r="I567" i="14"/>
  <c r="I571" i="14"/>
  <c r="I575" i="14"/>
  <c r="I579" i="14"/>
  <c r="I583" i="14"/>
  <c r="I587" i="14"/>
  <c r="I591" i="14"/>
  <c r="I595" i="14"/>
  <c r="I599" i="14"/>
  <c r="I603" i="14"/>
  <c r="I607" i="14"/>
  <c r="I611" i="14"/>
  <c r="I615" i="14"/>
  <c r="I619" i="14"/>
  <c r="I623" i="14"/>
  <c r="I627" i="14"/>
  <c r="I631" i="14"/>
  <c r="I635" i="14"/>
  <c r="I639" i="14"/>
  <c r="I643" i="14"/>
  <c r="I647" i="14"/>
  <c r="I651" i="14"/>
  <c r="I655" i="14"/>
  <c r="I659" i="14"/>
  <c r="I663" i="14"/>
  <c r="I667" i="14"/>
  <c r="I671" i="14"/>
  <c r="I675" i="14"/>
  <c r="I679" i="14"/>
  <c r="I683" i="14"/>
  <c r="I687" i="14"/>
  <c r="I691" i="14"/>
  <c r="I695" i="14"/>
  <c r="I699" i="14"/>
  <c r="I703" i="14"/>
  <c r="I707" i="14"/>
  <c r="I711" i="14"/>
  <c r="I715" i="14"/>
  <c r="I719" i="14"/>
  <c r="I723" i="14"/>
  <c r="H308" i="14"/>
  <c r="H312" i="14"/>
  <c r="H316" i="14"/>
  <c r="H320" i="14"/>
  <c r="H324" i="14"/>
  <c r="H328" i="14"/>
  <c r="H332" i="14"/>
  <c r="H336" i="14"/>
  <c r="H340" i="14"/>
  <c r="H344" i="14"/>
  <c r="H348" i="14"/>
  <c r="H352" i="14"/>
  <c r="H356" i="14"/>
  <c r="H360" i="14"/>
  <c r="H364" i="14"/>
  <c r="H368" i="14"/>
  <c r="H372" i="14"/>
  <c r="H376" i="14"/>
  <c r="H380" i="14"/>
  <c r="H384" i="14"/>
  <c r="H388" i="14"/>
  <c r="H392" i="14"/>
  <c r="H396" i="14"/>
  <c r="H400" i="14"/>
  <c r="H404" i="14"/>
  <c r="H408" i="14"/>
  <c r="H412" i="14"/>
  <c r="H416" i="14"/>
  <c r="H420" i="14"/>
  <c r="H424" i="14"/>
  <c r="H428" i="14"/>
  <c r="H432" i="14"/>
  <c r="H436" i="14"/>
  <c r="H440" i="14"/>
  <c r="H444" i="14"/>
  <c r="H448" i="14"/>
  <c r="H452" i="14"/>
  <c r="H456" i="14"/>
  <c r="H460" i="14"/>
  <c r="H464" i="14"/>
  <c r="H468" i="14"/>
  <c r="H472" i="14"/>
  <c r="H476" i="14"/>
  <c r="H480" i="14"/>
  <c r="H484" i="14"/>
  <c r="H488" i="14"/>
  <c r="H492" i="14"/>
  <c r="H496" i="14"/>
  <c r="H500" i="14"/>
  <c r="H504" i="14"/>
  <c r="H508" i="14"/>
  <c r="H512" i="14"/>
  <c r="H516" i="14"/>
  <c r="H520" i="14"/>
  <c r="H524" i="14"/>
  <c r="H528" i="14"/>
  <c r="H532" i="14"/>
  <c r="H536" i="14"/>
  <c r="H540" i="14"/>
  <c r="H544" i="14"/>
  <c r="H548" i="14"/>
  <c r="H552" i="14"/>
  <c r="H556" i="14"/>
  <c r="H560" i="14"/>
  <c r="H564" i="14"/>
  <c r="H568" i="14"/>
  <c r="H572" i="14"/>
  <c r="H576" i="14"/>
  <c r="H580" i="14"/>
  <c r="H584" i="14"/>
  <c r="H588" i="14"/>
  <c r="H592" i="14"/>
  <c r="H596" i="14"/>
  <c r="H600" i="14"/>
  <c r="H604" i="14"/>
  <c r="H608" i="14"/>
  <c r="H612" i="14"/>
  <c r="H616" i="14"/>
  <c r="H620" i="14"/>
  <c r="H624" i="14"/>
  <c r="H628" i="14"/>
  <c r="H632" i="14"/>
  <c r="H636" i="14"/>
  <c r="H640" i="14"/>
  <c r="H644" i="14"/>
  <c r="H648" i="14"/>
  <c r="H652" i="14"/>
  <c r="H656" i="14"/>
  <c r="H660" i="14"/>
  <c r="H664" i="14"/>
  <c r="H668" i="14"/>
  <c r="H672" i="14"/>
  <c r="H676" i="14"/>
  <c r="H680" i="14"/>
  <c r="H684" i="14"/>
  <c r="H688" i="14"/>
  <c r="H692" i="14"/>
  <c r="H696" i="14"/>
  <c r="H700" i="14"/>
  <c r="H704" i="14"/>
  <c r="H708" i="14"/>
  <c r="H712" i="14"/>
  <c r="H716" i="14"/>
  <c r="H720" i="14"/>
  <c r="G306" i="14"/>
  <c r="G310" i="14"/>
  <c r="G314" i="14"/>
  <c r="G318" i="14"/>
  <c r="G322" i="14"/>
  <c r="G326" i="14"/>
  <c r="G330" i="14"/>
  <c r="G334" i="14"/>
  <c r="G338" i="14"/>
  <c r="G342" i="14"/>
  <c r="G346" i="14"/>
  <c r="G350" i="14"/>
  <c r="G354" i="14"/>
  <c r="G358" i="14"/>
  <c r="G362" i="14"/>
  <c r="G366" i="14"/>
  <c r="G370" i="14"/>
  <c r="G374" i="14"/>
  <c r="G378" i="14"/>
  <c r="G382" i="14"/>
  <c r="G386" i="14"/>
  <c r="G390" i="14"/>
  <c r="G394" i="14"/>
  <c r="G398" i="14"/>
  <c r="G402" i="14"/>
  <c r="G406" i="14"/>
  <c r="G410" i="14"/>
  <c r="G414" i="14"/>
  <c r="G418" i="14"/>
  <c r="G422" i="14"/>
  <c r="G426" i="14"/>
  <c r="G430" i="14"/>
  <c r="G434" i="14"/>
  <c r="G438" i="14"/>
  <c r="G442" i="14"/>
  <c r="G446" i="14"/>
  <c r="G450" i="14"/>
  <c r="G454" i="14"/>
  <c r="G458" i="14"/>
  <c r="G462" i="14"/>
  <c r="G466" i="14"/>
  <c r="G470" i="14"/>
  <c r="G474" i="14"/>
  <c r="G478" i="14"/>
  <c r="G482" i="14"/>
  <c r="G486" i="14"/>
  <c r="G490" i="14"/>
  <c r="G494" i="14"/>
  <c r="G498" i="14"/>
  <c r="G502" i="14"/>
  <c r="G506" i="14"/>
  <c r="G510" i="14"/>
  <c r="G514" i="14"/>
  <c r="G518" i="14"/>
  <c r="G522" i="14"/>
  <c r="G526" i="14"/>
  <c r="G530" i="14"/>
  <c r="G534" i="14"/>
  <c r="G538" i="14"/>
  <c r="G542" i="14"/>
  <c r="G546" i="14"/>
  <c r="G550" i="14"/>
  <c r="G554" i="14"/>
  <c r="G558" i="14"/>
  <c r="G562" i="14"/>
  <c r="G566" i="14"/>
  <c r="G570" i="14"/>
  <c r="G574" i="14"/>
  <c r="G578" i="14"/>
  <c r="G582" i="14"/>
  <c r="G586" i="14"/>
  <c r="G590" i="14"/>
  <c r="G594" i="14"/>
  <c r="G598" i="14"/>
  <c r="G602" i="14"/>
  <c r="G606" i="14"/>
  <c r="G610" i="14"/>
  <c r="G614" i="14"/>
  <c r="G618" i="14"/>
  <c r="G622" i="14"/>
  <c r="G626" i="14"/>
  <c r="G630" i="14"/>
  <c r="G634" i="14"/>
  <c r="G638" i="14"/>
  <c r="G642" i="14"/>
  <c r="G646" i="14"/>
  <c r="G650" i="14"/>
  <c r="G654" i="14"/>
  <c r="G658" i="14"/>
  <c r="G662" i="14"/>
  <c r="G666" i="14"/>
  <c r="G670" i="14"/>
  <c r="G674" i="14"/>
  <c r="G678" i="14"/>
  <c r="G682" i="14"/>
  <c r="G686" i="14"/>
  <c r="G690" i="14"/>
  <c r="G694" i="14"/>
  <c r="G698" i="14"/>
  <c r="G702" i="14"/>
  <c r="G706" i="14"/>
  <c r="G710" i="14"/>
  <c r="G714" i="14"/>
  <c r="G718" i="14"/>
  <c r="G722" i="14"/>
  <c r="F308" i="14"/>
  <c r="F312" i="14"/>
  <c r="F316" i="14"/>
  <c r="F320" i="14"/>
  <c r="F324" i="14"/>
  <c r="F328" i="14"/>
  <c r="F332" i="14"/>
  <c r="F336" i="14"/>
  <c r="F340" i="14"/>
  <c r="F344" i="14"/>
  <c r="F348" i="14"/>
  <c r="F352" i="14"/>
  <c r="F356" i="14"/>
  <c r="F360" i="14"/>
  <c r="F364" i="14"/>
  <c r="F368" i="14"/>
  <c r="F372" i="14"/>
  <c r="F376" i="14"/>
  <c r="F380" i="14"/>
  <c r="F384" i="14"/>
  <c r="F388" i="14"/>
  <c r="F392" i="14"/>
  <c r="F396" i="14"/>
  <c r="F400" i="14"/>
  <c r="F404" i="14"/>
  <c r="F408" i="14"/>
  <c r="F412" i="14"/>
  <c r="F416" i="14"/>
  <c r="F420" i="14"/>
  <c r="F424" i="14"/>
  <c r="F428" i="14"/>
  <c r="F432" i="14"/>
  <c r="F436" i="14"/>
  <c r="F440" i="14"/>
  <c r="F444" i="14"/>
  <c r="F448" i="14"/>
  <c r="F452" i="14"/>
  <c r="F456" i="14"/>
  <c r="F460" i="14"/>
  <c r="F464" i="14"/>
  <c r="F468" i="14"/>
  <c r="F472" i="14"/>
  <c r="F476" i="14"/>
  <c r="F480" i="14"/>
  <c r="F484" i="14"/>
  <c r="F488" i="14"/>
  <c r="F492" i="14"/>
  <c r="F496" i="14"/>
  <c r="F500" i="14"/>
  <c r="F504" i="14"/>
  <c r="F508" i="14"/>
  <c r="F512" i="14"/>
  <c r="F516" i="14"/>
  <c r="F520" i="14"/>
  <c r="F524" i="14"/>
  <c r="F528" i="14"/>
  <c r="F532" i="14"/>
  <c r="F536" i="14"/>
  <c r="F540" i="14"/>
  <c r="F544" i="14"/>
  <c r="F548" i="14"/>
  <c r="F552" i="14"/>
  <c r="F556" i="14"/>
  <c r="F560" i="14"/>
  <c r="F564" i="14"/>
  <c r="F568" i="14"/>
  <c r="F572" i="14"/>
  <c r="F576" i="14"/>
  <c r="F580" i="14"/>
  <c r="F584" i="14"/>
  <c r="F588" i="14"/>
  <c r="F592" i="14"/>
  <c r="F596" i="14"/>
  <c r="F600" i="14"/>
  <c r="F604" i="14"/>
  <c r="F608" i="14"/>
  <c r="F612" i="14"/>
  <c r="F616" i="14"/>
  <c r="F620" i="14"/>
  <c r="F624" i="14"/>
  <c r="F628" i="14"/>
  <c r="F632" i="14"/>
  <c r="F636" i="14"/>
  <c r="F640" i="14"/>
  <c r="F644" i="14"/>
  <c r="F648" i="14"/>
  <c r="F652" i="14"/>
  <c r="F656" i="14"/>
  <c r="F660" i="14"/>
  <c r="F664" i="14"/>
  <c r="F668" i="14"/>
  <c r="F672" i="14"/>
  <c r="F676" i="14"/>
  <c r="F680" i="14"/>
  <c r="F684" i="14"/>
  <c r="F688" i="14"/>
  <c r="F692" i="14"/>
  <c r="F696" i="14"/>
  <c r="F700" i="14"/>
  <c r="F704" i="14"/>
  <c r="F708" i="14"/>
  <c r="F712" i="14"/>
  <c r="F716" i="14"/>
  <c r="F720" i="14"/>
  <c r="E306" i="14"/>
  <c r="E310" i="14"/>
  <c r="E314" i="14"/>
  <c r="E318" i="14"/>
  <c r="E322" i="14"/>
  <c r="E326" i="14"/>
  <c r="E330" i="14"/>
  <c r="E334" i="14"/>
  <c r="E338" i="14"/>
  <c r="E342" i="14"/>
  <c r="E346" i="14"/>
  <c r="E350" i="14"/>
  <c r="E354" i="14"/>
  <c r="E358" i="14"/>
  <c r="E362" i="14"/>
  <c r="E366" i="14"/>
  <c r="E370" i="14"/>
  <c r="E374" i="14"/>
  <c r="E378" i="14"/>
  <c r="E382" i="14"/>
  <c r="E386" i="14"/>
  <c r="E390" i="14"/>
  <c r="E394" i="14"/>
  <c r="E398" i="14"/>
  <c r="E402" i="14"/>
  <c r="E406" i="14"/>
  <c r="E410" i="14"/>
  <c r="E414" i="14"/>
  <c r="E418" i="14"/>
  <c r="E422" i="14"/>
  <c r="E426" i="14"/>
  <c r="E430" i="14"/>
  <c r="E434" i="14"/>
  <c r="E438" i="14"/>
  <c r="E442" i="14"/>
  <c r="E446" i="14"/>
  <c r="E450" i="14"/>
  <c r="E454" i="14"/>
  <c r="E458" i="14"/>
  <c r="E462" i="14"/>
  <c r="E466" i="14"/>
  <c r="E470" i="14"/>
  <c r="E474" i="14"/>
  <c r="E478" i="14"/>
  <c r="E482" i="14"/>
  <c r="E486" i="14"/>
  <c r="E490" i="14"/>
  <c r="E494" i="14"/>
  <c r="E498" i="14"/>
  <c r="E502" i="14"/>
  <c r="E506" i="14"/>
  <c r="E510" i="14"/>
  <c r="E514" i="14"/>
  <c r="E518" i="14"/>
  <c r="E522" i="14"/>
  <c r="E526" i="14"/>
  <c r="E530" i="14"/>
  <c r="E534" i="14"/>
  <c r="E538" i="14"/>
  <c r="E542" i="14"/>
  <c r="E546" i="14"/>
  <c r="E550" i="14"/>
  <c r="E554" i="14"/>
  <c r="E558" i="14"/>
  <c r="E562" i="14"/>
  <c r="E566" i="14"/>
  <c r="E570" i="14"/>
  <c r="E574" i="14"/>
  <c r="E578" i="14"/>
  <c r="E582" i="14"/>
  <c r="E586" i="14"/>
  <c r="E590" i="14"/>
  <c r="E594" i="14"/>
  <c r="E598" i="14"/>
  <c r="E602" i="14"/>
  <c r="E606" i="14"/>
  <c r="E610" i="14"/>
  <c r="E614" i="14"/>
  <c r="E618" i="14"/>
  <c r="E622" i="14"/>
  <c r="E626" i="14"/>
  <c r="E630" i="14"/>
  <c r="E634" i="14"/>
  <c r="E638" i="14"/>
  <c r="E642" i="14"/>
  <c r="E646" i="14"/>
  <c r="E650" i="14"/>
  <c r="E654" i="14"/>
  <c r="E658" i="14"/>
  <c r="E662" i="14"/>
  <c r="E666" i="14"/>
  <c r="E670" i="14"/>
  <c r="E674" i="14"/>
  <c r="E678" i="14"/>
  <c r="E682" i="14"/>
  <c r="E686" i="14"/>
  <c r="E690" i="14"/>
  <c r="E694" i="14"/>
  <c r="E698" i="14"/>
  <c r="E702" i="14"/>
  <c r="E706" i="14"/>
  <c r="E710" i="14"/>
  <c r="E714" i="14"/>
  <c r="E718" i="14"/>
  <c r="E722" i="14"/>
  <c r="D308" i="14"/>
  <c r="D312" i="14"/>
  <c r="D316" i="14"/>
  <c r="D320" i="14"/>
  <c r="D324" i="14"/>
  <c r="D328" i="14"/>
  <c r="D332" i="14"/>
  <c r="D336" i="14"/>
  <c r="D340" i="14"/>
  <c r="D344" i="14"/>
  <c r="D348" i="14"/>
  <c r="D352" i="14"/>
  <c r="D356" i="14"/>
  <c r="D360" i="14"/>
  <c r="D364" i="14"/>
  <c r="D368" i="14"/>
  <c r="D372" i="14"/>
  <c r="D376" i="14"/>
  <c r="D380" i="14"/>
  <c r="D384" i="14"/>
  <c r="D388" i="14"/>
  <c r="D392" i="14"/>
  <c r="D396" i="14"/>
  <c r="D400" i="14"/>
  <c r="D404" i="14"/>
  <c r="D408" i="14"/>
  <c r="D412" i="14"/>
  <c r="D416" i="14"/>
  <c r="D420" i="14"/>
  <c r="D424" i="14"/>
  <c r="D428" i="14"/>
  <c r="D432" i="14"/>
  <c r="D436" i="14"/>
  <c r="D440" i="14"/>
  <c r="D444" i="14"/>
  <c r="D448" i="14"/>
  <c r="D452" i="14"/>
  <c r="D456" i="14"/>
  <c r="D460" i="14"/>
  <c r="D464" i="14"/>
  <c r="D468" i="14"/>
  <c r="D472" i="14"/>
  <c r="D476" i="14"/>
  <c r="D480" i="14"/>
  <c r="D484" i="14"/>
  <c r="D488" i="14"/>
  <c r="D492" i="14"/>
  <c r="D496" i="14"/>
  <c r="D500" i="14"/>
  <c r="D504" i="14"/>
  <c r="D508" i="14"/>
  <c r="D512" i="14"/>
  <c r="D516" i="14"/>
  <c r="D520" i="14"/>
  <c r="D524" i="14"/>
  <c r="D528" i="14"/>
  <c r="D532" i="14"/>
  <c r="D536" i="14"/>
  <c r="D540" i="14"/>
  <c r="D544" i="14"/>
  <c r="D548" i="14"/>
  <c r="D552" i="14"/>
  <c r="D556" i="14"/>
  <c r="D560" i="14"/>
  <c r="D564" i="14"/>
  <c r="D568" i="14"/>
  <c r="D572" i="14"/>
  <c r="D576" i="14"/>
  <c r="D580" i="14"/>
  <c r="D584" i="14"/>
  <c r="D588" i="14"/>
  <c r="D592" i="14"/>
  <c r="D596" i="14"/>
  <c r="D600" i="14"/>
  <c r="D604" i="14"/>
  <c r="D608" i="14"/>
  <c r="D612" i="14"/>
  <c r="D616" i="14"/>
  <c r="D620" i="14"/>
  <c r="D624" i="14"/>
  <c r="D628" i="14"/>
  <c r="D632" i="14"/>
  <c r="D636" i="14"/>
  <c r="D640" i="14"/>
  <c r="D644" i="14"/>
  <c r="D648" i="14"/>
  <c r="D652" i="14"/>
  <c r="D656" i="14"/>
  <c r="D660" i="14"/>
  <c r="D664" i="14"/>
  <c r="D668" i="14"/>
  <c r="D672" i="14"/>
  <c r="D676" i="14"/>
  <c r="D680" i="14"/>
  <c r="D684" i="14"/>
  <c r="D688" i="14"/>
  <c r="D692" i="14"/>
  <c r="D696" i="14"/>
  <c r="D700" i="14"/>
  <c r="D704" i="14"/>
  <c r="D708" i="14"/>
  <c r="D712" i="14"/>
  <c r="D716" i="14"/>
  <c r="D720" i="14"/>
  <c r="C307" i="14"/>
  <c r="C311" i="14"/>
  <c r="C315" i="14"/>
  <c r="C319" i="14"/>
  <c r="C323" i="14"/>
  <c r="C327" i="14"/>
  <c r="C331" i="14"/>
  <c r="C335" i="14"/>
  <c r="C339" i="14"/>
  <c r="C343" i="14"/>
  <c r="C347" i="14"/>
  <c r="C351" i="14"/>
  <c r="C355" i="14"/>
  <c r="C359" i="14"/>
  <c r="C363" i="14"/>
  <c r="C367" i="14"/>
  <c r="C371" i="14"/>
  <c r="C375" i="14"/>
  <c r="C379" i="14"/>
  <c r="C383" i="14"/>
  <c r="C387" i="14"/>
  <c r="C391" i="14"/>
  <c r="C395" i="14"/>
  <c r="C399" i="14"/>
  <c r="C403" i="14"/>
  <c r="C407" i="14"/>
  <c r="C411" i="14"/>
  <c r="C415" i="14"/>
  <c r="C419" i="14"/>
  <c r="C423" i="14"/>
  <c r="C427" i="14"/>
  <c r="C431" i="14"/>
  <c r="C435" i="14"/>
  <c r="C439" i="14"/>
  <c r="C443" i="14"/>
  <c r="C447" i="14"/>
  <c r="C451" i="14"/>
  <c r="C455" i="14"/>
  <c r="C459" i="14"/>
  <c r="C463" i="14"/>
  <c r="C467" i="14"/>
  <c r="C471" i="14"/>
  <c r="C475" i="14"/>
  <c r="C479" i="14"/>
  <c r="C483" i="14"/>
  <c r="C487" i="14"/>
  <c r="C491" i="14"/>
  <c r="C495" i="14"/>
  <c r="C499" i="14"/>
  <c r="C503" i="14"/>
  <c r="C507" i="14"/>
  <c r="C511" i="14"/>
  <c r="C515" i="14"/>
  <c r="C519" i="14"/>
  <c r="C523" i="14"/>
  <c r="C527" i="14"/>
  <c r="C531" i="14"/>
  <c r="C535" i="14"/>
  <c r="C539" i="14"/>
  <c r="C543" i="14"/>
  <c r="C547" i="14"/>
  <c r="C551" i="14"/>
  <c r="C555" i="14"/>
  <c r="C559" i="14"/>
  <c r="C563" i="14"/>
  <c r="C567" i="14"/>
  <c r="C571" i="14"/>
  <c r="C575" i="14"/>
  <c r="C579" i="14"/>
  <c r="C583" i="14"/>
  <c r="C587" i="14"/>
  <c r="C591" i="14"/>
  <c r="C595" i="14"/>
  <c r="C599" i="14"/>
  <c r="C603" i="14"/>
  <c r="C607" i="14"/>
  <c r="C611" i="14"/>
  <c r="C615" i="14"/>
  <c r="C619" i="14"/>
  <c r="C623" i="14"/>
  <c r="C627" i="14"/>
  <c r="C631" i="14"/>
  <c r="C635" i="14"/>
  <c r="C639" i="14"/>
  <c r="C643" i="14"/>
  <c r="C647" i="14"/>
  <c r="C651" i="14"/>
  <c r="C655" i="14"/>
  <c r="C659" i="14"/>
  <c r="C663" i="14"/>
  <c r="C667" i="14"/>
  <c r="C671" i="14"/>
  <c r="C675" i="14"/>
  <c r="C679" i="14"/>
  <c r="C683" i="14"/>
  <c r="C687" i="14"/>
  <c r="C691" i="14"/>
  <c r="C695" i="14"/>
  <c r="C699" i="14"/>
  <c r="C703" i="14"/>
  <c r="C707" i="14"/>
  <c r="C711" i="14"/>
  <c r="C715" i="14"/>
  <c r="C719" i="14"/>
  <c r="C723" i="14"/>
  <c r="G717" i="14"/>
  <c r="G721" i="14"/>
  <c r="F307" i="14"/>
  <c r="F311" i="14"/>
  <c r="F315" i="14"/>
  <c r="F319" i="14"/>
  <c r="F323" i="14"/>
  <c r="F327" i="14"/>
  <c r="F331" i="14"/>
  <c r="F335" i="14"/>
  <c r="F339" i="14"/>
  <c r="F343" i="14"/>
  <c r="F347" i="14"/>
  <c r="F351" i="14"/>
  <c r="F355" i="14"/>
  <c r="F359" i="14"/>
  <c r="F363" i="14"/>
  <c r="F367" i="14"/>
  <c r="F371" i="14"/>
  <c r="F375" i="14"/>
  <c r="F379" i="14"/>
  <c r="F383" i="14"/>
  <c r="F387" i="14"/>
  <c r="F391" i="14"/>
  <c r="F395" i="14"/>
  <c r="F399" i="14"/>
  <c r="F403" i="14"/>
  <c r="F407" i="14"/>
  <c r="F411" i="14"/>
  <c r="F415" i="14"/>
  <c r="F419" i="14"/>
  <c r="F423" i="14"/>
  <c r="F427" i="14"/>
  <c r="F431" i="14"/>
  <c r="F435" i="14"/>
  <c r="F439" i="14"/>
  <c r="F443" i="14"/>
  <c r="F447" i="14"/>
  <c r="F451" i="14"/>
  <c r="F455" i="14"/>
  <c r="F459" i="14"/>
  <c r="F463" i="14"/>
  <c r="F467" i="14"/>
  <c r="F471" i="14"/>
  <c r="F475" i="14"/>
  <c r="F479" i="14"/>
  <c r="F483" i="14"/>
  <c r="F487" i="14"/>
  <c r="F491" i="14"/>
  <c r="F495" i="14"/>
  <c r="F499" i="14"/>
  <c r="F503" i="14"/>
  <c r="F507" i="14"/>
  <c r="F511" i="14"/>
  <c r="F515" i="14"/>
  <c r="F519" i="14"/>
  <c r="F523" i="14"/>
  <c r="F527" i="14"/>
  <c r="F531" i="14"/>
  <c r="F535" i="14"/>
  <c r="F539" i="14"/>
  <c r="F543" i="14"/>
  <c r="F547" i="14"/>
  <c r="F551" i="14"/>
  <c r="F555" i="14"/>
  <c r="F559" i="14"/>
  <c r="F563" i="14"/>
  <c r="F567" i="14"/>
  <c r="F571" i="14"/>
  <c r="F575" i="14"/>
  <c r="F579" i="14"/>
  <c r="F583" i="14"/>
  <c r="F587" i="14"/>
  <c r="F591" i="14"/>
  <c r="F595" i="14"/>
  <c r="F599" i="14"/>
  <c r="F603" i="14"/>
  <c r="F607" i="14"/>
  <c r="F611" i="14"/>
  <c r="F615" i="14"/>
  <c r="F619" i="14"/>
  <c r="F623" i="14"/>
  <c r="F627" i="14"/>
  <c r="F631" i="14"/>
  <c r="F635" i="14"/>
  <c r="F639" i="14"/>
  <c r="F643" i="14"/>
  <c r="F647" i="14"/>
  <c r="F651" i="14"/>
  <c r="F655" i="14"/>
  <c r="F659" i="14"/>
  <c r="F663" i="14"/>
  <c r="F667" i="14"/>
  <c r="F671" i="14"/>
  <c r="F675" i="14"/>
  <c r="F679" i="14"/>
  <c r="F683" i="14"/>
  <c r="F687" i="14"/>
  <c r="F691" i="14"/>
  <c r="F695" i="14"/>
  <c r="F699" i="14"/>
  <c r="F703" i="14"/>
  <c r="F707" i="14"/>
  <c r="F711" i="14"/>
  <c r="F715" i="14"/>
  <c r="F719" i="14"/>
  <c r="F723" i="14"/>
  <c r="E305" i="14"/>
  <c r="E309" i="14"/>
  <c r="E313" i="14"/>
  <c r="E317" i="14"/>
  <c r="E321" i="14"/>
  <c r="E325" i="14"/>
  <c r="E329" i="14"/>
  <c r="E333" i="14"/>
  <c r="E337" i="14"/>
  <c r="E341" i="14"/>
  <c r="E345" i="14"/>
  <c r="E349" i="14"/>
  <c r="E353" i="14"/>
  <c r="E357" i="14"/>
  <c r="E361" i="14"/>
  <c r="E365" i="14"/>
  <c r="E369" i="14"/>
  <c r="E373" i="14"/>
  <c r="E377" i="14"/>
  <c r="E381" i="14"/>
  <c r="E385" i="14"/>
  <c r="E389" i="14"/>
  <c r="E393" i="14"/>
  <c r="E397" i="14"/>
  <c r="E401" i="14"/>
  <c r="E405" i="14"/>
  <c r="E409" i="14"/>
  <c r="E413" i="14"/>
  <c r="E417" i="14"/>
  <c r="E421" i="14"/>
  <c r="E425" i="14"/>
  <c r="E429" i="14"/>
  <c r="E433" i="14"/>
  <c r="E437" i="14"/>
  <c r="E441" i="14"/>
  <c r="E445" i="14"/>
  <c r="E449" i="14"/>
  <c r="E453" i="14"/>
  <c r="E457" i="14"/>
  <c r="E461" i="14"/>
  <c r="E465" i="14"/>
  <c r="E469" i="14"/>
  <c r="E473" i="14"/>
  <c r="E477" i="14"/>
  <c r="E481" i="14"/>
  <c r="E485" i="14"/>
  <c r="E489" i="14"/>
  <c r="E493" i="14"/>
  <c r="E497" i="14"/>
  <c r="E501" i="14"/>
  <c r="E505" i="14"/>
  <c r="E509" i="14"/>
  <c r="E513" i="14"/>
  <c r="E517" i="14"/>
  <c r="E521" i="14"/>
  <c r="E525" i="14"/>
  <c r="E529" i="14"/>
  <c r="E533" i="14"/>
  <c r="E537" i="14"/>
  <c r="E541" i="14"/>
  <c r="E545" i="14"/>
  <c r="E549" i="14"/>
  <c r="E553" i="14"/>
  <c r="E557" i="14"/>
  <c r="E561" i="14"/>
  <c r="E565" i="14"/>
  <c r="E569" i="14"/>
  <c r="E573" i="14"/>
  <c r="E577" i="14"/>
  <c r="E581" i="14"/>
  <c r="E585" i="14"/>
  <c r="E589" i="14"/>
  <c r="E593" i="14"/>
  <c r="E597" i="14"/>
  <c r="E601" i="14"/>
  <c r="E605" i="14"/>
  <c r="E609" i="14"/>
  <c r="E613" i="14"/>
  <c r="E617" i="14"/>
  <c r="E621" i="14"/>
  <c r="E625" i="14"/>
  <c r="E629" i="14"/>
  <c r="E633" i="14"/>
  <c r="E637" i="14"/>
  <c r="E641" i="14"/>
  <c r="E645" i="14"/>
  <c r="E649" i="14"/>
  <c r="E653" i="14"/>
  <c r="E657" i="14"/>
  <c r="E661" i="14"/>
  <c r="E665" i="14"/>
  <c r="E669" i="14"/>
  <c r="E673" i="14"/>
  <c r="E677" i="14"/>
  <c r="E681" i="14"/>
  <c r="E685" i="14"/>
  <c r="E689" i="14"/>
  <c r="E693" i="14"/>
  <c r="E697" i="14"/>
  <c r="E701" i="14"/>
  <c r="E705" i="14"/>
  <c r="E709" i="14"/>
  <c r="E713" i="14"/>
  <c r="E717" i="14"/>
  <c r="E721" i="14"/>
  <c r="D307" i="14"/>
  <c r="D311" i="14"/>
  <c r="D315" i="14"/>
  <c r="D319" i="14"/>
  <c r="D323" i="14"/>
  <c r="D327" i="14"/>
  <c r="D331" i="14"/>
  <c r="D335" i="14"/>
  <c r="D339" i="14"/>
  <c r="D343" i="14"/>
  <c r="D347" i="14"/>
  <c r="D351" i="14"/>
  <c r="D355" i="14"/>
  <c r="D359" i="14"/>
  <c r="D363" i="14"/>
  <c r="D367" i="14"/>
  <c r="D371" i="14"/>
  <c r="D375" i="14"/>
  <c r="D379" i="14"/>
  <c r="D383" i="14"/>
  <c r="D387" i="14"/>
  <c r="D391" i="14"/>
  <c r="D395" i="14"/>
  <c r="D399" i="14"/>
  <c r="D403" i="14"/>
  <c r="D407" i="14"/>
  <c r="D411" i="14"/>
  <c r="D415" i="14"/>
  <c r="D419" i="14"/>
  <c r="D423" i="14"/>
  <c r="D427" i="14"/>
  <c r="D431" i="14"/>
  <c r="D435" i="14"/>
  <c r="D439" i="14"/>
  <c r="D443" i="14"/>
  <c r="D447" i="14"/>
  <c r="D451" i="14"/>
  <c r="D455" i="14"/>
  <c r="D459" i="14"/>
  <c r="D463" i="14"/>
  <c r="D467" i="14"/>
  <c r="D471" i="14"/>
  <c r="D475" i="14"/>
  <c r="D479" i="14"/>
  <c r="D483" i="14"/>
  <c r="D487" i="14"/>
  <c r="D491" i="14"/>
  <c r="D495" i="14"/>
  <c r="D499" i="14"/>
  <c r="D503" i="14"/>
  <c r="D507" i="14"/>
  <c r="D511" i="14"/>
  <c r="D515" i="14"/>
  <c r="D519" i="14"/>
  <c r="D523" i="14"/>
  <c r="D527" i="14"/>
  <c r="D531" i="14"/>
  <c r="D535" i="14"/>
  <c r="D539" i="14"/>
  <c r="D543" i="14"/>
  <c r="D547" i="14"/>
  <c r="D551" i="14"/>
  <c r="D555" i="14"/>
  <c r="D559" i="14"/>
  <c r="D563" i="14"/>
  <c r="D567" i="14"/>
  <c r="D571" i="14"/>
  <c r="D575" i="14"/>
  <c r="D579" i="14"/>
  <c r="D583" i="14"/>
  <c r="D587" i="14"/>
  <c r="D591" i="14"/>
  <c r="D595" i="14"/>
  <c r="D599" i="14"/>
  <c r="D603" i="14"/>
  <c r="D607" i="14"/>
  <c r="D611" i="14"/>
  <c r="D615" i="14"/>
  <c r="D619" i="14"/>
  <c r="D623" i="14"/>
  <c r="D627" i="14"/>
  <c r="D631" i="14"/>
  <c r="D635" i="14"/>
  <c r="D639" i="14"/>
  <c r="D643" i="14"/>
  <c r="D647" i="14"/>
  <c r="D651" i="14"/>
  <c r="D655" i="14"/>
  <c r="D659" i="14"/>
  <c r="D663" i="14"/>
  <c r="D667" i="14"/>
  <c r="D671" i="14"/>
  <c r="D675" i="14"/>
  <c r="D679" i="14"/>
  <c r="D683" i="14"/>
  <c r="D687" i="14"/>
  <c r="D691" i="14"/>
  <c r="D695" i="14"/>
  <c r="D699" i="14"/>
  <c r="D703" i="14"/>
  <c r="D707" i="14"/>
  <c r="D711" i="14"/>
  <c r="D715" i="14"/>
  <c r="D719" i="14"/>
  <c r="D723" i="14"/>
  <c r="C306" i="14"/>
  <c r="C310" i="14"/>
  <c r="C314" i="14"/>
  <c r="C318" i="14"/>
  <c r="C322" i="14"/>
  <c r="C326" i="14"/>
  <c r="C330" i="14"/>
  <c r="C334" i="14"/>
  <c r="C338" i="14"/>
  <c r="C342" i="14"/>
  <c r="C346" i="14"/>
  <c r="C350" i="14"/>
  <c r="C354" i="14"/>
  <c r="C358" i="14"/>
  <c r="C362" i="14"/>
  <c r="C366" i="14"/>
  <c r="C370" i="14"/>
  <c r="C374" i="14"/>
  <c r="C378" i="14"/>
  <c r="C382" i="14"/>
  <c r="C386" i="14"/>
  <c r="C390" i="14"/>
  <c r="C394" i="14"/>
  <c r="C398" i="14"/>
  <c r="C402" i="14"/>
  <c r="C406" i="14"/>
  <c r="C410" i="14"/>
  <c r="C414" i="14"/>
  <c r="C418" i="14"/>
  <c r="C422" i="14"/>
  <c r="C426" i="14"/>
  <c r="C430" i="14"/>
  <c r="C434" i="14"/>
  <c r="C438" i="14"/>
  <c r="C442" i="14"/>
  <c r="C446" i="14"/>
  <c r="C450" i="14"/>
  <c r="C454" i="14"/>
  <c r="C458" i="14"/>
  <c r="C462" i="14"/>
  <c r="C466" i="14"/>
  <c r="C470" i="14"/>
  <c r="C474" i="14"/>
  <c r="C478" i="14"/>
  <c r="C482" i="14"/>
  <c r="C486" i="14"/>
  <c r="C490" i="14"/>
  <c r="C494" i="14"/>
  <c r="C498" i="14"/>
  <c r="C502" i="14"/>
  <c r="C506" i="14"/>
  <c r="C510" i="14"/>
  <c r="C514" i="14"/>
  <c r="C518" i="14"/>
  <c r="C522" i="14"/>
  <c r="C526" i="14"/>
  <c r="C530" i="14"/>
  <c r="C534" i="14"/>
  <c r="C538" i="14"/>
  <c r="C542" i="14"/>
  <c r="C546" i="14"/>
  <c r="C550" i="14"/>
  <c r="C554" i="14"/>
  <c r="C558" i="14"/>
  <c r="C562" i="14"/>
  <c r="C566" i="14"/>
  <c r="C570" i="14"/>
  <c r="C574" i="14"/>
  <c r="C578" i="14"/>
  <c r="C582" i="14"/>
  <c r="C586" i="14"/>
  <c r="C590" i="14"/>
  <c r="C594" i="14"/>
  <c r="C598" i="14"/>
  <c r="C602" i="14"/>
  <c r="C606" i="14"/>
  <c r="C610" i="14"/>
  <c r="C614" i="14"/>
  <c r="C618" i="14"/>
  <c r="C622" i="14"/>
  <c r="C626" i="14"/>
  <c r="C630" i="14"/>
  <c r="C634" i="14"/>
  <c r="C638" i="14"/>
  <c r="C642" i="14"/>
  <c r="C646" i="14"/>
  <c r="C650" i="14"/>
  <c r="C654" i="14"/>
  <c r="C658" i="14"/>
  <c r="C662" i="14"/>
  <c r="C666" i="14"/>
  <c r="C670" i="14"/>
  <c r="C674" i="14"/>
  <c r="C678" i="14"/>
  <c r="C682" i="14"/>
  <c r="C686" i="14"/>
  <c r="C690" i="14"/>
  <c r="C694" i="14"/>
  <c r="C698" i="14"/>
  <c r="C702" i="14"/>
  <c r="C706" i="14"/>
  <c r="C710" i="14"/>
  <c r="C714" i="14"/>
  <c r="C718" i="14"/>
  <c r="C722" i="14"/>
  <c r="G716" i="14"/>
  <c r="G720" i="14"/>
  <c r="F306" i="14"/>
  <c r="F310" i="14"/>
  <c r="F314" i="14"/>
  <c r="F318" i="14"/>
  <c r="F322" i="14"/>
  <c r="F326" i="14"/>
  <c r="F330" i="14"/>
  <c r="F334" i="14"/>
  <c r="F338" i="14"/>
  <c r="F342" i="14"/>
  <c r="F346" i="14"/>
  <c r="F350" i="14"/>
  <c r="F354" i="14"/>
  <c r="F358" i="14"/>
  <c r="F362" i="14"/>
  <c r="F366" i="14"/>
  <c r="F370" i="14"/>
  <c r="F374" i="14"/>
  <c r="F378" i="14"/>
  <c r="F382" i="14"/>
  <c r="F386" i="14"/>
  <c r="F390" i="14"/>
  <c r="F394" i="14"/>
  <c r="F398" i="14"/>
  <c r="F402" i="14"/>
  <c r="F406" i="14"/>
  <c r="F410" i="14"/>
  <c r="F414" i="14"/>
  <c r="F418" i="14"/>
  <c r="F422" i="14"/>
  <c r="F426" i="14"/>
  <c r="F430" i="14"/>
  <c r="F434" i="14"/>
  <c r="F438" i="14"/>
  <c r="F442" i="14"/>
  <c r="F446" i="14"/>
  <c r="F450" i="14"/>
  <c r="F454" i="14"/>
  <c r="F458" i="14"/>
  <c r="F462" i="14"/>
  <c r="F466" i="14"/>
  <c r="F470" i="14"/>
  <c r="F474" i="14"/>
  <c r="F478" i="14"/>
  <c r="F482" i="14"/>
  <c r="F486" i="14"/>
  <c r="F490" i="14"/>
  <c r="F494" i="14"/>
  <c r="F498" i="14"/>
  <c r="F502" i="14"/>
  <c r="F506" i="14"/>
  <c r="F510" i="14"/>
  <c r="F514" i="14"/>
  <c r="F518" i="14"/>
  <c r="F522" i="14"/>
  <c r="F526" i="14"/>
  <c r="F530" i="14"/>
  <c r="F534" i="14"/>
  <c r="F538" i="14"/>
  <c r="F542" i="14"/>
  <c r="F546" i="14"/>
  <c r="F550" i="14"/>
  <c r="F554" i="14"/>
  <c r="F558" i="14"/>
  <c r="F562" i="14"/>
  <c r="F566" i="14"/>
  <c r="F570" i="14"/>
  <c r="F574" i="14"/>
  <c r="F578" i="14"/>
  <c r="F582" i="14"/>
  <c r="F586" i="14"/>
  <c r="F590" i="14"/>
  <c r="F594" i="14"/>
  <c r="F598" i="14"/>
  <c r="F602" i="14"/>
  <c r="F606" i="14"/>
  <c r="F610" i="14"/>
  <c r="F614" i="14"/>
  <c r="F618" i="14"/>
  <c r="F622" i="14"/>
  <c r="F626" i="14"/>
  <c r="F630" i="14"/>
  <c r="F634" i="14"/>
  <c r="F638" i="14"/>
  <c r="F642" i="14"/>
  <c r="F646" i="14"/>
  <c r="F650" i="14"/>
  <c r="F654" i="14"/>
  <c r="F658" i="14"/>
  <c r="F662" i="14"/>
  <c r="F666" i="14"/>
  <c r="F670" i="14"/>
  <c r="F674" i="14"/>
  <c r="F678" i="14"/>
  <c r="F682" i="14"/>
  <c r="F686" i="14"/>
  <c r="F690" i="14"/>
  <c r="F694" i="14"/>
  <c r="F698" i="14"/>
  <c r="F702" i="14"/>
  <c r="F706" i="14"/>
  <c r="F710" i="14"/>
  <c r="F714" i="14"/>
  <c r="F718" i="14"/>
  <c r="F722" i="14"/>
  <c r="E308" i="14"/>
  <c r="E312" i="14"/>
  <c r="E316" i="14"/>
  <c r="E320" i="14"/>
  <c r="E324" i="14"/>
  <c r="E328" i="14"/>
  <c r="E332" i="14"/>
  <c r="E336" i="14"/>
  <c r="E340" i="14"/>
  <c r="E344" i="14"/>
  <c r="E348" i="14"/>
  <c r="E352" i="14"/>
  <c r="E356" i="14"/>
  <c r="E360" i="14"/>
  <c r="E364" i="14"/>
  <c r="E368" i="14"/>
  <c r="E372" i="14"/>
  <c r="E376" i="14"/>
  <c r="E380" i="14"/>
  <c r="E384" i="14"/>
  <c r="E388" i="14"/>
  <c r="E392" i="14"/>
  <c r="E396" i="14"/>
  <c r="E400" i="14"/>
  <c r="E404" i="14"/>
  <c r="E408" i="14"/>
  <c r="E412" i="14"/>
  <c r="E416" i="14"/>
  <c r="E420" i="14"/>
  <c r="E424" i="14"/>
  <c r="E428" i="14"/>
  <c r="E432" i="14"/>
  <c r="E436" i="14"/>
  <c r="E440" i="14"/>
  <c r="E444" i="14"/>
  <c r="E448" i="14"/>
  <c r="E452" i="14"/>
  <c r="E456" i="14"/>
  <c r="E460" i="14"/>
  <c r="E464" i="14"/>
  <c r="E468" i="14"/>
  <c r="E472" i="14"/>
  <c r="E476" i="14"/>
  <c r="E480" i="14"/>
  <c r="E484" i="14"/>
  <c r="E488" i="14"/>
  <c r="E492" i="14"/>
  <c r="E496" i="14"/>
  <c r="E500" i="14"/>
  <c r="E504" i="14"/>
  <c r="E508" i="14"/>
  <c r="E512" i="14"/>
  <c r="E516" i="14"/>
  <c r="E520" i="14"/>
  <c r="E524" i="14"/>
  <c r="E528" i="14"/>
  <c r="E532" i="14"/>
  <c r="E536" i="14"/>
  <c r="E540" i="14"/>
  <c r="E544" i="14"/>
  <c r="E548" i="14"/>
  <c r="E552" i="14"/>
  <c r="E556" i="14"/>
  <c r="E560" i="14"/>
  <c r="E564" i="14"/>
  <c r="E568" i="14"/>
  <c r="E572" i="14"/>
  <c r="E576" i="14"/>
  <c r="E580" i="14"/>
  <c r="E584" i="14"/>
  <c r="E588" i="14"/>
  <c r="E592" i="14"/>
  <c r="E596" i="14"/>
  <c r="E600" i="14"/>
  <c r="E604" i="14"/>
  <c r="E608" i="14"/>
  <c r="E612" i="14"/>
  <c r="E616" i="14"/>
  <c r="E620" i="14"/>
  <c r="E624" i="14"/>
  <c r="E628" i="14"/>
  <c r="E632" i="14"/>
  <c r="E636" i="14"/>
  <c r="E640" i="14"/>
  <c r="E644" i="14"/>
  <c r="E648" i="14"/>
  <c r="E652" i="14"/>
  <c r="E656" i="14"/>
  <c r="E660" i="14"/>
  <c r="E664" i="14"/>
  <c r="E668" i="14"/>
  <c r="E672" i="14"/>
  <c r="E676" i="14"/>
  <c r="E680" i="14"/>
  <c r="E684" i="14"/>
  <c r="E688" i="14"/>
  <c r="E692" i="14"/>
  <c r="E696" i="14"/>
  <c r="E700" i="14"/>
  <c r="E704" i="14"/>
  <c r="E708" i="14"/>
  <c r="E712" i="14"/>
  <c r="E716" i="14"/>
  <c r="E720" i="14"/>
  <c r="D306" i="14"/>
  <c r="D310" i="14"/>
  <c r="D314" i="14"/>
  <c r="D318" i="14"/>
  <c r="D322" i="14"/>
  <c r="D326" i="14"/>
  <c r="D330" i="14"/>
  <c r="D334" i="14"/>
  <c r="D338" i="14"/>
  <c r="D342" i="14"/>
  <c r="D346" i="14"/>
  <c r="D350" i="14"/>
  <c r="D354" i="14"/>
  <c r="D358" i="14"/>
  <c r="D362" i="14"/>
  <c r="D366" i="14"/>
  <c r="D370" i="14"/>
  <c r="D374" i="14"/>
  <c r="D378" i="14"/>
  <c r="D382" i="14"/>
  <c r="D386" i="14"/>
  <c r="D390" i="14"/>
  <c r="D394" i="14"/>
  <c r="D398" i="14"/>
  <c r="D402" i="14"/>
  <c r="D406" i="14"/>
  <c r="D410" i="14"/>
  <c r="D414" i="14"/>
  <c r="D418" i="14"/>
  <c r="D422" i="14"/>
  <c r="D426" i="14"/>
  <c r="D430" i="14"/>
  <c r="D434" i="14"/>
  <c r="D438" i="14"/>
  <c r="D442" i="14"/>
  <c r="D446" i="14"/>
  <c r="D450" i="14"/>
  <c r="D454" i="14"/>
  <c r="D458" i="14"/>
  <c r="D462" i="14"/>
  <c r="D466" i="14"/>
  <c r="D470" i="14"/>
  <c r="D474" i="14"/>
  <c r="D478" i="14"/>
  <c r="D482" i="14"/>
  <c r="D486" i="14"/>
  <c r="D490" i="14"/>
  <c r="D494" i="14"/>
  <c r="D498" i="14"/>
  <c r="D502" i="14"/>
  <c r="D506" i="14"/>
  <c r="D510" i="14"/>
  <c r="D514" i="14"/>
  <c r="D518" i="14"/>
  <c r="D522" i="14"/>
  <c r="D526" i="14"/>
  <c r="D530" i="14"/>
  <c r="D534" i="14"/>
  <c r="D538" i="14"/>
  <c r="D542" i="14"/>
  <c r="D546" i="14"/>
  <c r="D550" i="14"/>
  <c r="D554" i="14"/>
  <c r="D558" i="14"/>
  <c r="D562" i="14"/>
  <c r="D566" i="14"/>
  <c r="D570" i="14"/>
  <c r="D574" i="14"/>
  <c r="D578" i="14"/>
  <c r="D582" i="14"/>
  <c r="D586" i="14"/>
  <c r="D590" i="14"/>
  <c r="D594" i="14"/>
  <c r="D598" i="14"/>
  <c r="D602" i="14"/>
  <c r="D606" i="14"/>
  <c r="D610" i="14"/>
  <c r="D614" i="14"/>
  <c r="D618" i="14"/>
  <c r="D622" i="14"/>
  <c r="D626" i="14"/>
  <c r="D630" i="14"/>
  <c r="D634" i="14"/>
  <c r="D638" i="14"/>
  <c r="D642" i="14"/>
  <c r="D646" i="14"/>
  <c r="D650" i="14"/>
  <c r="D654" i="14"/>
  <c r="D658" i="14"/>
  <c r="D662" i="14"/>
  <c r="D666" i="14"/>
  <c r="D670" i="14"/>
  <c r="D674" i="14"/>
  <c r="D678" i="14"/>
  <c r="D682" i="14"/>
  <c r="D686" i="14"/>
  <c r="D690" i="14"/>
  <c r="D694" i="14"/>
  <c r="D698" i="14"/>
  <c r="D702" i="14"/>
  <c r="D706" i="14"/>
  <c r="D710" i="14"/>
  <c r="D714" i="14"/>
  <c r="D718" i="14"/>
  <c r="D722" i="14"/>
  <c r="C305" i="14"/>
  <c r="C309" i="14"/>
  <c r="C313" i="14"/>
  <c r="C317" i="14"/>
  <c r="C321" i="14"/>
  <c r="C325" i="14"/>
  <c r="C329" i="14"/>
  <c r="C333" i="14"/>
  <c r="C337" i="14"/>
  <c r="C341" i="14"/>
  <c r="C345" i="14"/>
  <c r="C349" i="14"/>
  <c r="C353" i="14"/>
  <c r="C357" i="14"/>
  <c r="C361" i="14"/>
  <c r="C365" i="14"/>
  <c r="C369" i="14"/>
  <c r="C373" i="14"/>
  <c r="C377" i="14"/>
  <c r="C381" i="14"/>
  <c r="C385" i="14"/>
  <c r="C389" i="14"/>
  <c r="C393" i="14"/>
  <c r="C397" i="14"/>
  <c r="C401" i="14"/>
  <c r="C405" i="14"/>
  <c r="C409" i="14"/>
  <c r="C413" i="14"/>
  <c r="C417" i="14"/>
  <c r="C421" i="14"/>
  <c r="C425" i="14"/>
  <c r="C429" i="14"/>
  <c r="C433" i="14"/>
  <c r="C437" i="14"/>
  <c r="C441" i="14"/>
  <c r="C445" i="14"/>
  <c r="C449" i="14"/>
  <c r="C453" i="14"/>
  <c r="C457" i="14"/>
  <c r="C461" i="14"/>
  <c r="C465" i="14"/>
  <c r="C469" i="14"/>
  <c r="C473" i="14"/>
  <c r="C477" i="14"/>
  <c r="C481" i="14"/>
  <c r="C485" i="14"/>
  <c r="C489" i="14"/>
  <c r="C493" i="14"/>
  <c r="C497" i="14"/>
  <c r="C501" i="14"/>
  <c r="C505" i="14"/>
  <c r="C509" i="14"/>
  <c r="C513" i="14"/>
  <c r="C517" i="14"/>
  <c r="C521" i="14"/>
  <c r="C525" i="14"/>
  <c r="C529" i="14"/>
  <c r="C533" i="14"/>
  <c r="C537" i="14"/>
  <c r="C541" i="14"/>
  <c r="C545" i="14"/>
  <c r="C549" i="14"/>
  <c r="C553" i="14"/>
  <c r="C557" i="14"/>
  <c r="C561" i="14"/>
  <c r="C565" i="14"/>
  <c r="C569" i="14"/>
  <c r="C573" i="14"/>
  <c r="C577" i="14"/>
  <c r="C581" i="14"/>
  <c r="C585" i="14"/>
  <c r="C589" i="14"/>
  <c r="C593" i="14"/>
  <c r="C597" i="14"/>
  <c r="C601" i="14"/>
  <c r="C605" i="14"/>
  <c r="C609" i="14"/>
  <c r="C613" i="14"/>
  <c r="C617" i="14"/>
  <c r="C621" i="14"/>
  <c r="C625" i="14"/>
  <c r="C629" i="14"/>
  <c r="C633" i="14"/>
  <c r="C637" i="14"/>
  <c r="C641" i="14"/>
  <c r="C645" i="14"/>
  <c r="C649" i="14"/>
  <c r="C653" i="14"/>
  <c r="C657" i="14"/>
  <c r="C661" i="14"/>
  <c r="C665" i="14"/>
  <c r="C669" i="14"/>
  <c r="C673" i="14"/>
  <c r="C677" i="14"/>
  <c r="C681" i="14"/>
  <c r="C685" i="14"/>
  <c r="C689" i="14"/>
  <c r="C693" i="14"/>
  <c r="C697" i="14"/>
  <c r="C701" i="14"/>
  <c r="C705" i="14"/>
  <c r="C709" i="14"/>
  <c r="C713" i="14"/>
  <c r="C717" i="14"/>
  <c r="C721" i="14"/>
  <c r="G715" i="14"/>
  <c r="G719" i="14"/>
  <c r="G723" i="14"/>
  <c r="F305" i="14"/>
  <c r="F309" i="14"/>
  <c r="F313" i="14"/>
  <c r="F317" i="14"/>
  <c r="F321" i="14"/>
  <c r="F325" i="14"/>
  <c r="F329" i="14"/>
  <c r="F333" i="14"/>
  <c r="F337" i="14"/>
  <c r="F341" i="14"/>
  <c r="F345" i="14"/>
  <c r="F349" i="14"/>
  <c r="F353" i="14"/>
  <c r="F357" i="14"/>
  <c r="F361" i="14"/>
  <c r="F365" i="14"/>
  <c r="F369" i="14"/>
  <c r="F373" i="14"/>
  <c r="F377" i="14"/>
  <c r="F381" i="14"/>
  <c r="F385" i="14"/>
  <c r="F389" i="14"/>
  <c r="F393" i="14"/>
  <c r="F397" i="14"/>
  <c r="F401" i="14"/>
  <c r="F405" i="14"/>
  <c r="F409" i="14"/>
  <c r="F413" i="14"/>
  <c r="F417" i="14"/>
  <c r="F421" i="14"/>
  <c r="F425" i="14"/>
  <c r="F429" i="14"/>
  <c r="F433" i="14"/>
  <c r="F437" i="14"/>
  <c r="F441" i="14"/>
  <c r="F445" i="14"/>
  <c r="F449" i="14"/>
  <c r="F453" i="14"/>
  <c r="F457" i="14"/>
  <c r="F461" i="14"/>
  <c r="F465" i="14"/>
  <c r="F469" i="14"/>
  <c r="F473" i="14"/>
  <c r="F477" i="14"/>
  <c r="F481" i="14"/>
  <c r="F485" i="14"/>
  <c r="F489" i="14"/>
  <c r="F493" i="14"/>
  <c r="F497" i="14"/>
  <c r="F501" i="14"/>
  <c r="F505" i="14"/>
  <c r="F509" i="14"/>
  <c r="F513" i="14"/>
  <c r="F517" i="14"/>
  <c r="F521" i="14"/>
  <c r="F525" i="14"/>
  <c r="F529" i="14"/>
  <c r="F533" i="14"/>
  <c r="F537" i="14"/>
  <c r="F541" i="14"/>
  <c r="F545" i="14"/>
  <c r="F549" i="14"/>
  <c r="F553" i="14"/>
  <c r="F557" i="14"/>
  <c r="F561" i="14"/>
  <c r="F565" i="14"/>
  <c r="F569" i="14"/>
  <c r="F573" i="14"/>
  <c r="F577" i="14"/>
  <c r="F581" i="14"/>
  <c r="F585" i="14"/>
  <c r="F589" i="14"/>
  <c r="F593" i="14"/>
  <c r="F597" i="14"/>
  <c r="F601" i="14"/>
  <c r="F605" i="14"/>
  <c r="F609" i="14"/>
  <c r="F613" i="14"/>
  <c r="F617" i="14"/>
  <c r="F621" i="14"/>
  <c r="F625" i="14"/>
  <c r="F629" i="14"/>
  <c r="F633" i="14"/>
  <c r="F637" i="14"/>
  <c r="F641" i="14"/>
  <c r="F645" i="14"/>
  <c r="F649" i="14"/>
  <c r="F653" i="14"/>
  <c r="F657" i="14"/>
  <c r="F661" i="14"/>
  <c r="F665" i="14"/>
  <c r="F669" i="14"/>
  <c r="F673" i="14"/>
  <c r="F677" i="14"/>
  <c r="F681" i="14"/>
  <c r="F685" i="14"/>
  <c r="F689" i="14"/>
  <c r="F693" i="14"/>
  <c r="F697" i="14"/>
  <c r="F701" i="14"/>
  <c r="F705" i="14"/>
  <c r="F709" i="14"/>
  <c r="F713" i="14"/>
  <c r="F717" i="14"/>
  <c r="F721" i="14"/>
  <c r="E307" i="14"/>
  <c r="E311" i="14"/>
  <c r="E315" i="14"/>
  <c r="E319" i="14"/>
  <c r="E323" i="14"/>
  <c r="E327" i="14"/>
  <c r="E331" i="14"/>
  <c r="E335" i="14"/>
  <c r="E339" i="14"/>
  <c r="E343" i="14"/>
  <c r="E347" i="14"/>
  <c r="E351" i="14"/>
  <c r="E355" i="14"/>
  <c r="E359" i="14"/>
  <c r="E363" i="14"/>
  <c r="E367" i="14"/>
  <c r="E371" i="14"/>
  <c r="E375" i="14"/>
  <c r="E379" i="14"/>
  <c r="E383" i="14"/>
  <c r="E387" i="14"/>
  <c r="E391" i="14"/>
  <c r="E395" i="14"/>
  <c r="E399" i="14"/>
  <c r="E403" i="14"/>
  <c r="E407" i="14"/>
  <c r="E411" i="14"/>
  <c r="E415" i="14"/>
  <c r="E419" i="14"/>
  <c r="E423" i="14"/>
  <c r="E427" i="14"/>
  <c r="E431" i="14"/>
  <c r="E435" i="14"/>
  <c r="E439" i="14"/>
  <c r="E443" i="14"/>
  <c r="E447" i="14"/>
  <c r="E451" i="14"/>
  <c r="E455" i="14"/>
  <c r="E459" i="14"/>
  <c r="E463" i="14"/>
  <c r="E467" i="14"/>
  <c r="E471" i="14"/>
  <c r="E475" i="14"/>
  <c r="E479" i="14"/>
  <c r="E483" i="14"/>
  <c r="E487" i="14"/>
  <c r="E491" i="14"/>
  <c r="E495" i="14"/>
  <c r="E499" i="14"/>
  <c r="E503" i="14"/>
  <c r="E507" i="14"/>
  <c r="E511" i="14"/>
  <c r="E515" i="14"/>
  <c r="E519" i="14"/>
  <c r="E523" i="14"/>
  <c r="E527" i="14"/>
  <c r="E531" i="14"/>
  <c r="E535" i="14"/>
  <c r="E539" i="14"/>
  <c r="E543" i="14"/>
  <c r="E547" i="14"/>
  <c r="E551" i="14"/>
  <c r="E555" i="14"/>
  <c r="E559" i="14"/>
  <c r="E563" i="14"/>
  <c r="E567" i="14"/>
  <c r="E571" i="14"/>
  <c r="E575" i="14"/>
  <c r="E579" i="14"/>
  <c r="E583" i="14"/>
  <c r="E587" i="14"/>
  <c r="E591" i="14"/>
  <c r="E595" i="14"/>
  <c r="E599" i="14"/>
  <c r="E603" i="14"/>
  <c r="E607" i="14"/>
  <c r="E611" i="14"/>
  <c r="E615" i="14"/>
  <c r="E619" i="14"/>
  <c r="E623" i="14"/>
  <c r="E627" i="14"/>
  <c r="E631" i="14"/>
  <c r="E635" i="14"/>
  <c r="E639" i="14"/>
  <c r="E643" i="14"/>
  <c r="E647" i="14"/>
  <c r="E651" i="14"/>
  <c r="E655" i="14"/>
  <c r="E659" i="14"/>
  <c r="E663" i="14"/>
  <c r="E667" i="14"/>
  <c r="E671" i="14"/>
  <c r="E675" i="14"/>
  <c r="E679" i="14"/>
  <c r="E683" i="14"/>
  <c r="E687" i="14"/>
  <c r="E691" i="14"/>
  <c r="E695" i="14"/>
  <c r="E699" i="14"/>
  <c r="E703" i="14"/>
  <c r="E707" i="14"/>
  <c r="E711" i="14"/>
  <c r="E715" i="14"/>
  <c r="E719" i="14"/>
  <c r="E723" i="14"/>
  <c r="D305" i="14"/>
  <c r="D309" i="14"/>
  <c r="D313" i="14"/>
  <c r="D317" i="14"/>
  <c r="D321" i="14"/>
  <c r="D325" i="14"/>
  <c r="D329" i="14"/>
  <c r="D333" i="14"/>
  <c r="D337" i="14"/>
  <c r="D341" i="14"/>
  <c r="D345" i="14"/>
  <c r="D349" i="14"/>
  <c r="D353" i="14"/>
  <c r="D357" i="14"/>
  <c r="D361" i="14"/>
  <c r="D365" i="14"/>
  <c r="D369" i="14"/>
  <c r="D373" i="14"/>
  <c r="D377" i="14"/>
  <c r="D381" i="14"/>
  <c r="D385" i="14"/>
  <c r="D389" i="14"/>
  <c r="D393" i="14"/>
  <c r="D397" i="14"/>
  <c r="D401" i="14"/>
  <c r="D405" i="14"/>
  <c r="D409" i="14"/>
  <c r="D413" i="14"/>
  <c r="D417" i="14"/>
  <c r="D421" i="14"/>
  <c r="D425" i="14"/>
  <c r="D429" i="14"/>
  <c r="D433" i="14"/>
  <c r="D437" i="14"/>
  <c r="D441" i="14"/>
  <c r="D445" i="14"/>
  <c r="D449" i="14"/>
  <c r="D453" i="14"/>
  <c r="D457" i="14"/>
  <c r="D461" i="14"/>
  <c r="D465" i="14"/>
  <c r="D469" i="14"/>
  <c r="D473" i="14"/>
  <c r="D477" i="14"/>
  <c r="D481" i="14"/>
  <c r="D485" i="14"/>
  <c r="D489" i="14"/>
  <c r="D493" i="14"/>
  <c r="D497" i="14"/>
  <c r="D501" i="14"/>
  <c r="D505" i="14"/>
  <c r="D509" i="14"/>
  <c r="D513" i="14"/>
  <c r="D517" i="14"/>
  <c r="D521" i="14"/>
  <c r="D525" i="14"/>
  <c r="D529" i="14"/>
  <c r="D533" i="14"/>
  <c r="D537" i="14"/>
  <c r="D541" i="14"/>
  <c r="D545" i="14"/>
  <c r="D549" i="14"/>
  <c r="D553" i="14"/>
  <c r="D557" i="14"/>
  <c r="D561" i="14"/>
  <c r="D565" i="14"/>
  <c r="D569" i="14"/>
  <c r="D573" i="14"/>
  <c r="D577" i="14"/>
  <c r="D581" i="14"/>
  <c r="D585" i="14"/>
  <c r="D589" i="14"/>
  <c r="D593" i="14"/>
  <c r="D597" i="14"/>
  <c r="D601" i="14"/>
  <c r="D605" i="14"/>
  <c r="D609" i="14"/>
  <c r="D613" i="14"/>
  <c r="D617" i="14"/>
  <c r="D621" i="14"/>
  <c r="D625" i="14"/>
  <c r="D629" i="14"/>
  <c r="D633" i="14"/>
  <c r="D637" i="14"/>
  <c r="D641" i="14"/>
  <c r="D645" i="14"/>
  <c r="D649" i="14"/>
  <c r="D653" i="14"/>
  <c r="D657" i="14"/>
  <c r="D661" i="14"/>
  <c r="D665" i="14"/>
  <c r="D669" i="14"/>
  <c r="D673" i="14"/>
  <c r="D677" i="14"/>
  <c r="D681" i="14"/>
  <c r="D685" i="14"/>
  <c r="D689" i="14"/>
  <c r="D693" i="14"/>
  <c r="D697" i="14"/>
  <c r="D701" i="14"/>
  <c r="D705" i="14"/>
  <c r="D709" i="14"/>
  <c r="D713" i="14"/>
  <c r="D717" i="14"/>
  <c r="D721" i="14"/>
  <c r="C308" i="14"/>
  <c r="C312" i="14"/>
  <c r="C316" i="14"/>
  <c r="C320" i="14"/>
  <c r="C324" i="14"/>
  <c r="C328" i="14"/>
  <c r="C332" i="14"/>
  <c r="C336" i="14"/>
  <c r="C340" i="14"/>
  <c r="C344" i="14"/>
  <c r="C348" i="14"/>
  <c r="C352" i="14"/>
  <c r="C356" i="14"/>
  <c r="C360" i="14"/>
  <c r="C364" i="14"/>
  <c r="C368" i="14"/>
  <c r="C372" i="14"/>
  <c r="C376" i="14"/>
  <c r="C380" i="14"/>
  <c r="C384" i="14"/>
  <c r="C388" i="14"/>
  <c r="C392" i="14"/>
  <c r="C396" i="14"/>
  <c r="C400" i="14"/>
  <c r="C404" i="14"/>
  <c r="C408" i="14"/>
  <c r="C412" i="14"/>
  <c r="C416" i="14"/>
  <c r="C420" i="14"/>
  <c r="C424" i="14"/>
  <c r="C428" i="14"/>
  <c r="C432" i="14"/>
  <c r="C436" i="14"/>
  <c r="C440" i="14"/>
  <c r="C444" i="14"/>
  <c r="C448" i="14"/>
  <c r="C452" i="14"/>
  <c r="C456" i="14"/>
  <c r="C460" i="14"/>
  <c r="C464" i="14"/>
  <c r="C468" i="14"/>
  <c r="C472" i="14"/>
  <c r="C476" i="14"/>
  <c r="C480" i="14"/>
  <c r="C484" i="14"/>
  <c r="C488" i="14"/>
  <c r="C492" i="14"/>
  <c r="C496" i="14"/>
  <c r="C500" i="14"/>
  <c r="C504" i="14"/>
  <c r="C508" i="14"/>
  <c r="C512" i="14"/>
  <c r="C516" i="14"/>
  <c r="C520" i="14"/>
  <c r="C524" i="14"/>
  <c r="C528" i="14"/>
  <c r="C532" i="14"/>
  <c r="C536" i="14"/>
  <c r="C540" i="14"/>
  <c r="C544" i="14"/>
  <c r="C548" i="14"/>
  <c r="C552" i="14"/>
  <c r="C556" i="14"/>
  <c r="C560" i="14"/>
  <c r="C564" i="14"/>
  <c r="C568" i="14"/>
  <c r="C572" i="14"/>
  <c r="C576" i="14"/>
  <c r="C580" i="14"/>
  <c r="C584" i="14"/>
  <c r="C588" i="14"/>
  <c r="C592" i="14"/>
  <c r="C596" i="14"/>
  <c r="C600" i="14"/>
  <c r="C604" i="14"/>
  <c r="C608" i="14"/>
  <c r="C612" i="14"/>
  <c r="C616" i="14"/>
  <c r="C620" i="14"/>
  <c r="C624" i="14"/>
  <c r="C628" i="14"/>
  <c r="C632" i="14"/>
  <c r="C636" i="14"/>
  <c r="C640" i="14"/>
  <c r="C644" i="14"/>
  <c r="C648" i="14"/>
  <c r="C652" i="14"/>
  <c r="C656" i="14"/>
  <c r="C660" i="14"/>
  <c r="C664" i="14"/>
  <c r="C668" i="14"/>
  <c r="C672" i="14"/>
  <c r="C676" i="14"/>
  <c r="C680" i="14"/>
  <c r="C684" i="14"/>
  <c r="C688" i="14"/>
  <c r="C692" i="14"/>
  <c r="C696" i="14"/>
  <c r="C700" i="14"/>
  <c r="C704" i="14"/>
  <c r="C708" i="14"/>
  <c r="C712" i="14"/>
  <c r="C716" i="14"/>
  <c r="C720" i="14"/>
  <c r="D4" i="14"/>
  <c r="D5" i="14" s="1"/>
  <c r="D6" i="14" s="1"/>
  <c r="D7" i="14" s="1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66" i="14" s="1"/>
  <c r="D67" i="14" s="1"/>
  <c r="D68" i="14" s="1"/>
  <c r="D69" i="14" s="1"/>
  <c r="D70" i="14" s="1"/>
  <c r="D71" i="14" s="1"/>
  <c r="D72" i="14" s="1"/>
  <c r="D73" i="14" s="1"/>
  <c r="D74" i="14" s="1"/>
  <c r="D75" i="14" s="1"/>
  <c r="D76" i="14" s="1"/>
  <c r="D77" i="14" s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2" i="14" s="1"/>
  <c r="D103" i="14" s="1"/>
  <c r="D104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D126" i="14" s="1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227" i="14" s="1"/>
  <c r="D228" i="14" s="1"/>
  <c r="D229" i="14" s="1"/>
  <c r="D230" i="14" s="1"/>
  <c r="D231" i="14" s="1"/>
  <c r="D232" i="14" s="1"/>
  <c r="D233" i="14" s="1"/>
  <c r="D234" i="14" s="1"/>
  <c r="D235" i="14" s="1"/>
  <c r="D236" i="14" s="1"/>
  <c r="D237" i="14" s="1"/>
  <c r="D238" i="14" s="1"/>
  <c r="D239" i="14" s="1"/>
  <c r="D240" i="14" s="1"/>
  <c r="D241" i="14" s="1"/>
  <c r="D242" i="14" s="1"/>
  <c r="D243" i="14" s="1"/>
  <c r="D244" i="14" s="1"/>
  <c r="D245" i="14" s="1"/>
  <c r="D246" i="14" s="1"/>
  <c r="D247" i="14" s="1"/>
  <c r="D248" i="14" s="1"/>
  <c r="D249" i="14" s="1"/>
  <c r="D250" i="14" s="1"/>
  <c r="D251" i="14" s="1"/>
  <c r="D252" i="14" s="1"/>
  <c r="D253" i="14" s="1"/>
  <c r="D254" i="14" s="1"/>
  <c r="D255" i="14" s="1"/>
  <c r="D256" i="14" s="1"/>
  <c r="D257" i="14" s="1"/>
  <c r="D258" i="14" s="1"/>
  <c r="D259" i="14" s="1"/>
  <c r="D260" i="14" s="1"/>
  <c r="D261" i="14" s="1"/>
  <c r="D262" i="14" s="1"/>
  <c r="D263" i="14" s="1"/>
  <c r="D264" i="14" s="1"/>
  <c r="D265" i="14" s="1"/>
  <c r="D266" i="14" s="1"/>
  <c r="D267" i="14" s="1"/>
  <c r="D268" i="14" s="1"/>
  <c r="D269" i="14" s="1"/>
  <c r="D270" i="14" s="1"/>
  <c r="D271" i="14" s="1"/>
  <c r="D272" i="14" s="1"/>
  <c r="D273" i="14" s="1"/>
  <c r="D274" i="14" s="1"/>
  <c r="D275" i="14" s="1"/>
  <c r="D276" i="14" s="1"/>
  <c r="D277" i="14" s="1"/>
  <c r="D278" i="14" s="1"/>
  <c r="D279" i="14" s="1"/>
  <c r="D280" i="14" s="1"/>
  <c r="D281" i="14" s="1"/>
  <c r="D282" i="14" s="1"/>
  <c r="D283" i="14" s="1"/>
  <c r="D284" i="14" s="1"/>
  <c r="D285" i="14" s="1"/>
  <c r="D286" i="14" s="1"/>
  <c r="D287" i="14" s="1"/>
  <c r="D288" i="14" s="1"/>
  <c r="D289" i="14" s="1"/>
  <c r="D290" i="14" s="1"/>
  <c r="D291" i="14" s="1"/>
  <c r="D292" i="14" s="1"/>
  <c r="D293" i="14" s="1"/>
  <c r="D294" i="14" s="1"/>
  <c r="D295" i="14" s="1"/>
  <c r="D296" i="14" s="1"/>
  <c r="D297" i="14" s="1"/>
  <c r="D298" i="14" s="1"/>
  <c r="D299" i="14" s="1"/>
  <c r="D300" i="14" s="1"/>
  <c r="D301" i="14" s="1"/>
  <c r="D302" i="14" s="1"/>
  <c r="D303" i="14" s="1"/>
  <c r="D304" i="14" s="1"/>
  <c r="C4" i="14"/>
  <c r="C5" i="14" s="1"/>
  <c r="C6" i="14" s="1"/>
  <c r="C7" i="14" s="1"/>
  <c r="C8" i="14" s="1"/>
  <c r="C9" i="14" s="1"/>
  <c r="C10" i="14" s="1"/>
  <c r="C11" i="14" s="1"/>
  <c r="C12" i="14" s="1"/>
  <c r="C13" i="14" s="1"/>
  <c r="C14" i="14" s="1"/>
  <c r="C15" i="14" s="1"/>
  <c r="C16" i="14" s="1"/>
  <c r="C17" i="14" s="1"/>
  <c r="C18" i="14" s="1"/>
  <c r="C19" i="14" s="1"/>
  <c r="C20" i="14" s="1"/>
  <c r="C21" i="14" s="1"/>
  <c r="C22" i="14" s="1"/>
  <c r="C23" i="14" s="1"/>
  <c r="C24" i="14" s="1"/>
  <c r="C25" i="14" s="1"/>
  <c r="C26" i="14" s="1"/>
  <c r="C27" i="14" s="1"/>
  <c r="C28" i="14" s="1"/>
  <c r="C29" i="14" s="1"/>
  <c r="C30" i="14" s="1"/>
  <c r="C31" i="14" s="1"/>
  <c r="C32" i="14" s="1"/>
  <c r="C33" i="14" s="1"/>
  <c r="C34" i="14" s="1"/>
  <c r="C35" i="14" s="1"/>
  <c r="C36" i="14" s="1"/>
  <c r="C37" i="14" s="1"/>
  <c r="C38" i="14" s="1"/>
  <c r="C39" i="14" s="1"/>
  <c r="C40" i="14" s="1"/>
  <c r="C41" i="14" s="1"/>
  <c r="C42" i="14" s="1"/>
  <c r="C43" i="14" s="1"/>
  <c r="C44" i="14" s="1"/>
  <c r="C45" i="14" s="1"/>
  <c r="C46" i="14" s="1"/>
  <c r="C47" i="14" s="1"/>
  <c r="C48" i="14" s="1"/>
  <c r="C49" i="14" s="1"/>
  <c r="C50" i="14" s="1"/>
  <c r="C51" i="14" s="1"/>
  <c r="C52" i="14" s="1"/>
  <c r="C53" i="14" s="1"/>
  <c r="C54" i="14" s="1"/>
  <c r="C55" i="14" s="1"/>
  <c r="C56" i="14" s="1"/>
  <c r="C57" i="14" s="1"/>
  <c r="C58" i="14" s="1"/>
  <c r="C59" i="14" s="1"/>
  <c r="C60" i="14" s="1"/>
  <c r="C61" i="14" s="1"/>
  <c r="C62" i="14" s="1"/>
  <c r="C63" i="14" s="1"/>
  <c r="C64" i="14" s="1"/>
  <c r="C65" i="14" s="1"/>
  <c r="C66" i="14" s="1"/>
  <c r="C67" i="14" s="1"/>
  <c r="C68" i="14" s="1"/>
  <c r="C69" i="14" s="1"/>
  <c r="C70" i="14" s="1"/>
  <c r="C71" i="14" s="1"/>
  <c r="C72" i="14" s="1"/>
  <c r="C73" i="14" s="1"/>
  <c r="C74" i="14" s="1"/>
  <c r="C75" i="14" s="1"/>
  <c r="C76" i="14" s="1"/>
  <c r="C77" i="14" s="1"/>
  <c r="C78" i="14" s="1"/>
  <c r="C79" i="14" s="1"/>
  <c r="C80" i="14" s="1"/>
  <c r="C81" i="14" s="1"/>
  <c r="C82" i="14" s="1"/>
  <c r="C83" i="14" s="1"/>
  <c r="C84" i="14" s="1"/>
  <c r="C85" i="14" s="1"/>
  <c r="C86" i="14" s="1"/>
  <c r="C87" i="14" s="1"/>
  <c r="C88" i="14" s="1"/>
  <c r="C89" i="14" s="1"/>
  <c r="C90" i="14" s="1"/>
  <c r="C91" i="14" s="1"/>
  <c r="C92" i="14" s="1"/>
  <c r="C93" i="14" s="1"/>
  <c r="C94" i="14" s="1"/>
  <c r="C95" i="14" s="1"/>
  <c r="C96" i="14" s="1"/>
  <c r="C97" i="14" s="1"/>
  <c r="C98" i="14" s="1"/>
  <c r="C99" i="14" s="1"/>
  <c r="C100" i="14" s="1"/>
  <c r="C101" i="14" s="1"/>
  <c r="C102" i="14" s="1"/>
  <c r="C103" i="14" s="1"/>
  <c r="C104" i="14" s="1"/>
  <c r="C105" i="14" s="1"/>
  <c r="C106" i="14" s="1"/>
  <c r="C107" i="14" s="1"/>
  <c r="C108" i="14" s="1"/>
  <c r="C109" i="14" s="1"/>
  <c r="C110" i="14" s="1"/>
  <c r="C111" i="14" s="1"/>
  <c r="C112" i="14" s="1"/>
  <c r="C113" i="14" s="1"/>
  <c r="C114" i="14" s="1"/>
  <c r="C115" i="14" s="1"/>
  <c r="C116" i="14" s="1"/>
  <c r="C117" i="14" s="1"/>
  <c r="C118" i="14" s="1"/>
  <c r="C119" i="14" s="1"/>
  <c r="C120" i="14" s="1"/>
  <c r="C121" i="14" s="1"/>
  <c r="C122" i="14" s="1"/>
  <c r="C123" i="14" s="1"/>
  <c r="C124" i="14" s="1"/>
  <c r="C125" i="14" s="1"/>
  <c r="C126" i="14" s="1"/>
  <c r="C127" i="14" s="1"/>
  <c r="C128" i="14" s="1"/>
  <c r="C129" i="14" s="1"/>
  <c r="C130" i="14" s="1"/>
  <c r="C131" i="14" s="1"/>
  <c r="C132" i="14" s="1"/>
  <c r="C133" i="14" s="1"/>
  <c r="C134" i="14" s="1"/>
  <c r="C135" i="14" s="1"/>
  <c r="C136" i="14" s="1"/>
  <c r="C137" i="14" s="1"/>
  <c r="C138" i="14" s="1"/>
  <c r="C139" i="14" s="1"/>
  <c r="C140" i="14" s="1"/>
  <c r="C141" i="14" s="1"/>
  <c r="C142" i="14" s="1"/>
  <c r="C143" i="14" s="1"/>
  <c r="C144" i="14" s="1"/>
  <c r="C145" i="14" s="1"/>
  <c r="C146" i="14" s="1"/>
  <c r="C147" i="14" s="1"/>
  <c r="C148" i="14" s="1"/>
  <c r="C149" i="14" s="1"/>
  <c r="C150" i="14" s="1"/>
  <c r="C151" i="14" s="1"/>
  <c r="C152" i="14" s="1"/>
  <c r="C153" i="14" s="1"/>
  <c r="C154" i="14" s="1"/>
  <c r="C155" i="14" s="1"/>
  <c r="C156" i="14" s="1"/>
  <c r="C157" i="14" s="1"/>
  <c r="C158" i="14" s="1"/>
  <c r="C159" i="14" s="1"/>
  <c r="C160" i="14" s="1"/>
  <c r="C161" i="14" s="1"/>
  <c r="C162" i="14" s="1"/>
  <c r="C163" i="14" s="1"/>
  <c r="C164" i="14" s="1"/>
  <c r="C165" i="14" s="1"/>
  <c r="C166" i="14" s="1"/>
  <c r="C167" i="14" s="1"/>
  <c r="C168" i="14" s="1"/>
  <c r="C169" i="14" s="1"/>
  <c r="C170" i="14" s="1"/>
  <c r="C171" i="14" s="1"/>
  <c r="C172" i="14" s="1"/>
  <c r="C173" i="14" s="1"/>
  <c r="C174" i="14" s="1"/>
  <c r="C175" i="14" s="1"/>
  <c r="C176" i="14" s="1"/>
  <c r="C177" i="14" s="1"/>
  <c r="C178" i="14" s="1"/>
  <c r="C179" i="14" s="1"/>
  <c r="C180" i="14" s="1"/>
  <c r="C181" i="14" s="1"/>
  <c r="C182" i="14" s="1"/>
  <c r="C183" i="14" s="1"/>
  <c r="C184" i="14" s="1"/>
  <c r="C185" i="14" s="1"/>
  <c r="C186" i="14" s="1"/>
  <c r="C187" i="14" s="1"/>
  <c r="C188" i="14" s="1"/>
  <c r="C189" i="14" s="1"/>
  <c r="C190" i="14" s="1"/>
  <c r="C191" i="14" s="1"/>
  <c r="C192" i="14" s="1"/>
  <c r="C193" i="14" s="1"/>
  <c r="C194" i="14" s="1"/>
  <c r="C195" i="14" s="1"/>
  <c r="C196" i="14" s="1"/>
  <c r="C197" i="14" s="1"/>
  <c r="C198" i="14" s="1"/>
  <c r="C199" i="14" s="1"/>
  <c r="C200" i="14" s="1"/>
  <c r="C201" i="14" s="1"/>
  <c r="C202" i="14" s="1"/>
  <c r="C203" i="14" s="1"/>
  <c r="C204" i="14" s="1"/>
  <c r="C205" i="14" s="1"/>
  <c r="C206" i="14" s="1"/>
  <c r="C207" i="14" s="1"/>
  <c r="C208" i="14" s="1"/>
  <c r="C209" i="14" s="1"/>
  <c r="C210" i="14" s="1"/>
  <c r="C211" i="14" s="1"/>
  <c r="C212" i="14" s="1"/>
  <c r="C213" i="14" s="1"/>
  <c r="C214" i="14" s="1"/>
  <c r="C215" i="14" s="1"/>
  <c r="C216" i="14" s="1"/>
  <c r="C217" i="14" s="1"/>
  <c r="C218" i="14" s="1"/>
  <c r="C219" i="14" s="1"/>
  <c r="C220" i="14" s="1"/>
  <c r="C221" i="14" s="1"/>
  <c r="C222" i="14" s="1"/>
  <c r="C223" i="14" s="1"/>
  <c r="C224" i="14" s="1"/>
  <c r="C225" i="14" s="1"/>
  <c r="C226" i="14" s="1"/>
  <c r="C227" i="14" s="1"/>
  <c r="C228" i="14" s="1"/>
  <c r="C229" i="14" s="1"/>
  <c r="C230" i="14" s="1"/>
  <c r="C231" i="14" s="1"/>
  <c r="C232" i="14" s="1"/>
  <c r="C233" i="14" s="1"/>
  <c r="C234" i="14" s="1"/>
  <c r="C235" i="14" s="1"/>
  <c r="C236" i="14" s="1"/>
  <c r="C237" i="14" s="1"/>
  <c r="C238" i="14" s="1"/>
  <c r="C239" i="14" s="1"/>
  <c r="C240" i="14" s="1"/>
  <c r="C241" i="14" s="1"/>
  <c r="C242" i="14" s="1"/>
  <c r="C243" i="14" s="1"/>
  <c r="C244" i="14" s="1"/>
  <c r="C245" i="14" s="1"/>
  <c r="C246" i="14" s="1"/>
  <c r="C247" i="14" s="1"/>
  <c r="C248" i="14" s="1"/>
  <c r="C249" i="14" s="1"/>
  <c r="C250" i="14" s="1"/>
  <c r="C251" i="14" s="1"/>
  <c r="C252" i="14" s="1"/>
  <c r="C253" i="14" s="1"/>
  <c r="C254" i="14" s="1"/>
  <c r="C255" i="14" s="1"/>
  <c r="C256" i="14" s="1"/>
  <c r="C257" i="14" s="1"/>
  <c r="C258" i="14" s="1"/>
  <c r="C259" i="14" s="1"/>
  <c r="C260" i="14" s="1"/>
  <c r="C261" i="14" s="1"/>
  <c r="C262" i="14" s="1"/>
  <c r="C263" i="14" s="1"/>
  <c r="C264" i="14" s="1"/>
  <c r="C265" i="14" s="1"/>
  <c r="C266" i="14" s="1"/>
  <c r="C267" i="14" s="1"/>
  <c r="C268" i="14" s="1"/>
  <c r="C269" i="14" s="1"/>
  <c r="C270" i="14" s="1"/>
  <c r="C271" i="14" s="1"/>
  <c r="C272" i="14" s="1"/>
  <c r="C273" i="14" s="1"/>
  <c r="C274" i="14" s="1"/>
  <c r="C275" i="14" s="1"/>
  <c r="C276" i="14" s="1"/>
  <c r="C277" i="14" s="1"/>
  <c r="C278" i="14" s="1"/>
  <c r="C279" i="14" s="1"/>
  <c r="C280" i="14" s="1"/>
  <c r="C281" i="14" s="1"/>
  <c r="C282" i="14" s="1"/>
  <c r="C283" i="14" s="1"/>
  <c r="C284" i="14" s="1"/>
  <c r="C285" i="14" s="1"/>
  <c r="C286" i="14" s="1"/>
  <c r="C287" i="14" s="1"/>
  <c r="C288" i="14" s="1"/>
  <c r="C289" i="14" s="1"/>
  <c r="C290" i="14" s="1"/>
  <c r="C291" i="14" s="1"/>
  <c r="C292" i="14" s="1"/>
  <c r="C293" i="14" s="1"/>
  <c r="C294" i="14" s="1"/>
  <c r="C295" i="14" s="1"/>
  <c r="C296" i="14" s="1"/>
  <c r="C297" i="14" s="1"/>
  <c r="C298" i="14" s="1"/>
  <c r="C299" i="14" s="1"/>
  <c r="C300" i="14" s="1"/>
  <c r="C301" i="14" s="1"/>
  <c r="C302" i="14" s="1"/>
  <c r="C303" i="14" s="1"/>
  <c r="C304" i="14" s="1"/>
  <c r="E4" i="14"/>
  <c r="E5" i="14" s="1"/>
  <c r="E6" i="14" s="1"/>
  <c r="E7" i="14" s="1"/>
  <c r="E8" i="14" s="1"/>
  <c r="E9" i="14" s="1"/>
  <c r="E10" i="14" s="1"/>
  <c r="E11" i="14" s="1"/>
  <c r="E12" i="14" s="1"/>
  <c r="E13" i="14" s="1"/>
  <c r="E14" i="14" s="1"/>
  <c r="E15" i="14" s="1"/>
  <c r="E16" i="14" s="1"/>
  <c r="E17" i="14" s="1"/>
  <c r="E18" i="14" s="1"/>
  <c r="E19" i="14" s="1"/>
  <c r="E20" i="14" s="1"/>
  <c r="E21" i="14" s="1"/>
  <c r="E22" i="14" s="1"/>
  <c r="E23" i="14" s="1"/>
  <c r="E24" i="14" s="1"/>
  <c r="E25" i="14" s="1"/>
  <c r="E26" i="14" s="1"/>
  <c r="E27" i="14" s="1"/>
  <c r="E28" i="14" s="1"/>
  <c r="E29" i="14" s="1"/>
  <c r="E30" i="14" s="1"/>
  <c r="E31" i="14" s="1"/>
  <c r="E32" i="14" s="1"/>
  <c r="E33" i="14" s="1"/>
  <c r="E34" i="14" s="1"/>
  <c r="E35" i="14" s="1"/>
  <c r="E36" i="14" s="1"/>
  <c r="E37" i="14" s="1"/>
  <c r="E38" i="14" s="1"/>
  <c r="E39" i="14" s="1"/>
  <c r="E40" i="14" s="1"/>
  <c r="E41" i="14" s="1"/>
  <c r="E42" i="14" s="1"/>
  <c r="E43" i="14" s="1"/>
  <c r="E44" i="14" s="1"/>
  <c r="E45" i="14" s="1"/>
  <c r="E46" i="14" s="1"/>
  <c r="E47" i="14" s="1"/>
  <c r="E48" i="14" s="1"/>
  <c r="E49" i="14" s="1"/>
  <c r="E50" i="14" s="1"/>
  <c r="E51" i="14" s="1"/>
  <c r="E52" i="14" s="1"/>
  <c r="E53" i="14" s="1"/>
  <c r="E54" i="14" s="1"/>
  <c r="E55" i="14" s="1"/>
  <c r="E56" i="14" s="1"/>
  <c r="E57" i="14" s="1"/>
  <c r="E58" i="14" s="1"/>
  <c r="E59" i="14" s="1"/>
  <c r="E60" i="14" s="1"/>
  <c r="E61" i="14" s="1"/>
  <c r="E62" i="14" s="1"/>
  <c r="E63" i="14" s="1"/>
  <c r="E64" i="14" s="1"/>
  <c r="E65" i="14" s="1"/>
  <c r="E66" i="14" s="1"/>
  <c r="E67" i="14" s="1"/>
  <c r="E68" i="14" s="1"/>
  <c r="E69" i="14" s="1"/>
  <c r="E70" i="14" s="1"/>
  <c r="E71" i="14" s="1"/>
  <c r="E72" i="14" s="1"/>
  <c r="E73" i="14" s="1"/>
  <c r="E74" i="14" s="1"/>
  <c r="E75" i="14" s="1"/>
  <c r="E76" i="14" s="1"/>
  <c r="E77" i="14" s="1"/>
  <c r="E78" i="14" s="1"/>
  <c r="E79" i="14" s="1"/>
  <c r="E80" i="14" s="1"/>
  <c r="E81" i="14" s="1"/>
  <c r="E82" i="14" s="1"/>
  <c r="E83" i="14" s="1"/>
  <c r="E84" i="14" s="1"/>
  <c r="E85" i="14" s="1"/>
  <c r="E86" i="14" s="1"/>
  <c r="E87" i="14" s="1"/>
  <c r="E88" i="14" s="1"/>
  <c r="E89" i="14" s="1"/>
  <c r="E90" i="14" s="1"/>
  <c r="E91" i="14" s="1"/>
  <c r="E92" i="14" s="1"/>
  <c r="E93" i="14" s="1"/>
  <c r="E94" i="14" s="1"/>
  <c r="E95" i="14" s="1"/>
  <c r="E96" i="14" s="1"/>
  <c r="E97" i="14" s="1"/>
  <c r="E98" i="14" s="1"/>
  <c r="E99" i="14" s="1"/>
  <c r="E100" i="14" s="1"/>
  <c r="E101" i="14" s="1"/>
  <c r="E102" i="14" s="1"/>
  <c r="E103" i="14" s="1"/>
  <c r="E104" i="14" s="1"/>
  <c r="E105" i="14" s="1"/>
  <c r="E106" i="14" s="1"/>
  <c r="E107" i="14" s="1"/>
  <c r="E108" i="14" s="1"/>
  <c r="E109" i="14" s="1"/>
  <c r="E110" i="14" s="1"/>
  <c r="E111" i="14" s="1"/>
  <c r="E112" i="14" s="1"/>
  <c r="E113" i="14" s="1"/>
  <c r="E114" i="14" s="1"/>
  <c r="E115" i="14" s="1"/>
  <c r="E116" i="14" s="1"/>
  <c r="E117" i="14" s="1"/>
  <c r="E118" i="14" s="1"/>
  <c r="E119" i="14" s="1"/>
  <c r="E120" i="14" s="1"/>
  <c r="E121" i="14" s="1"/>
  <c r="E122" i="14" s="1"/>
  <c r="E123" i="14" s="1"/>
  <c r="E124" i="14" s="1"/>
  <c r="E125" i="14" s="1"/>
  <c r="E126" i="14" s="1"/>
  <c r="E127" i="14" s="1"/>
  <c r="E128" i="14" s="1"/>
  <c r="E129" i="14" s="1"/>
  <c r="E130" i="14" s="1"/>
  <c r="E131" i="14" s="1"/>
  <c r="E132" i="14" s="1"/>
  <c r="E133" i="14" s="1"/>
  <c r="E134" i="14" s="1"/>
  <c r="E135" i="14" s="1"/>
  <c r="E136" i="14" s="1"/>
  <c r="E137" i="14" s="1"/>
  <c r="E138" i="14" s="1"/>
  <c r="E139" i="14" s="1"/>
  <c r="E140" i="14" s="1"/>
  <c r="E141" i="14" s="1"/>
  <c r="E142" i="14" s="1"/>
  <c r="E143" i="14" s="1"/>
  <c r="E144" i="14" s="1"/>
  <c r="E145" i="14" s="1"/>
  <c r="E146" i="14" s="1"/>
  <c r="E147" i="14" s="1"/>
  <c r="E148" i="14" s="1"/>
  <c r="E149" i="14" s="1"/>
  <c r="E150" i="14" s="1"/>
  <c r="E151" i="14" s="1"/>
  <c r="E152" i="14" s="1"/>
  <c r="E153" i="14" s="1"/>
  <c r="E154" i="14" s="1"/>
  <c r="E155" i="14" s="1"/>
  <c r="E156" i="14" s="1"/>
  <c r="E157" i="14" s="1"/>
  <c r="E158" i="14" s="1"/>
  <c r="E159" i="14" s="1"/>
  <c r="E160" i="14" s="1"/>
  <c r="E161" i="14" s="1"/>
  <c r="E162" i="14" s="1"/>
  <c r="E163" i="14" s="1"/>
  <c r="E164" i="14" s="1"/>
  <c r="E165" i="14" s="1"/>
  <c r="E166" i="14" s="1"/>
  <c r="E167" i="14" s="1"/>
  <c r="E168" i="14" s="1"/>
  <c r="E169" i="14" s="1"/>
  <c r="E170" i="14" s="1"/>
  <c r="E171" i="14" s="1"/>
  <c r="E172" i="14" s="1"/>
  <c r="E173" i="14" s="1"/>
  <c r="E174" i="14" s="1"/>
  <c r="E175" i="14" s="1"/>
  <c r="E176" i="14" s="1"/>
  <c r="E177" i="14" s="1"/>
  <c r="E178" i="14" s="1"/>
  <c r="E179" i="14" s="1"/>
  <c r="E180" i="14" s="1"/>
  <c r="E181" i="14" s="1"/>
  <c r="E182" i="14" s="1"/>
  <c r="E183" i="14" s="1"/>
  <c r="E184" i="14" s="1"/>
  <c r="E185" i="14" s="1"/>
  <c r="E186" i="14" s="1"/>
  <c r="E187" i="14" s="1"/>
  <c r="E188" i="14" s="1"/>
  <c r="E189" i="14" s="1"/>
  <c r="E190" i="14" s="1"/>
  <c r="E191" i="14" s="1"/>
  <c r="E192" i="14" s="1"/>
  <c r="E193" i="14" s="1"/>
  <c r="E194" i="14" s="1"/>
  <c r="E195" i="14" s="1"/>
  <c r="E196" i="14" s="1"/>
  <c r="E197" i="14" s="1"/>
  <c r="E198" i="14" s="1"/>
  <c r="E199" i="14" s="1"/>
  <c r="E200" i="14" s="1"/>
  <c r="E201" i="14" s="1"/>
  <c r="E202" i="14" s="1"/>
  <c r="E203" i="14" s="1"/>
  <c r="E204" i="14" s="1"/>
  <c r="E205" i="14" s="1"/>
  <c r="E206" i="14" s="1"/>
  <c r="E207" i="14" s="1"/>
  <c r="E208" i="14" s="1"/>
  <c r="E209" i="14" s="1"/>
  <c r="E210" i="14" s="1"/>
  <c r="E211" i="14" s="1"/>
  <c r="E212" i="14" s="1"/>
  <c r="E213" i="14" s="1"/>
  <c r="E214" i="14" s="1"/>
  <c r="E215" i="14" s="1"/>
  <c r="E216" i="14" s="1"/>
  <c r="E217" i="14" s="1"/>
  <c r="E218" i="14" s="1"/>
  <c r="E219" i="14" s="1"/>
  <c r="E220" i="14" s="1"/>
  <c r="E221" i="14" s="1"/>
  <c r="E222" i="14" s="1"/>
  <c r="E223" i="14" s="1"/>
  <c r="E224" i="14" s="1"/>
  <c r="E225" i="14" s="1"/>
  <c r="E226" i="14" s="1"/>
  <c r="E227" i="14" s="1"/>
  <c r="E228" i="14" s="1"/>
  <c r="E229" i="14" s="1"/>
  <c r="E230" i="14" s="1"/>
  <c r="E231" i="14" s="1"/>
  <c r="E232" i="14" s="1"/>
  <c r="E233" i="14" s="1"/>
  <c r="E234" i="14" s="1"/>
  <c r="E235" i="14" s="1"/>
  <c r="E236" i="14" s="1"/>
  <c r="E237" i="14" s="1"/>
  <c r="E238" i="14" s="1"/>
  <c r="E239" i="14" s="1"/>
  <c r="E240" i="14" s="1"/>
  <c r="E241" i="14" s="1"/>
  <c r="E242" i="14" s="1"/>
  <c r="E243" i="14" s="1"/>
  <c r="E244" i="14" s="1"/>
  <c r="E245" i="14" s="1"/>
  <c r="E246" i="14" s="1"/>
  <c r="E247" i="14" s="1"/>
  <c r="E248" i="14" s="1"/>
  <c r="E249" i="14" s="1"/>
  <c r="E250" i="14" s="1"/>
  <c r="E251" i="14" s="1"/>
  <c r="E252" i="14" s="1"/>
  <c r="E253" i="14" s="1"/>
  <c r="E254" i="14" s="1"/>
  <c r="E255" i="14" s="1"/>
  <c r="E256" i="14" s="1"/>
  <c r="E257" i="14" s="1"/>
  <c r="E258" i="14" s="1"/>
  <c r="E259" i="14" s="1"/>
  <c r="E260" i="14" s="1"/>
  <c r="E261" i="14" s="1"/>
  <c r="E262" i="14" s="1"/>
  <c r="E263" i="14" s="1"/>
  <c r="E264" i="14" s="1"/>
  <c r="E265" i="14" s="1"/>
  <c r="E266" i="14" s="1"/>
  <c r="E267" i="14" s="1"/>
  <c r="E268" i="14" s="1"/>
  <c r="E269" i="14" s="1"/>
  <c r="E270" i="14" s="1"/>
  <c r="E271" i="14" s="1"/>
  <c r="E272" i="14" s="1"/>
  <c r="E273" i="14" s="1"/>
  <c r="E274" i="14" s="1"/>
  <c r="E275" i="14" s="1"/>
  <c r="E276" i="14" s="1"/>
  <c r="E277" i="14" s="1"/>
  <c r="E278" i="14" s="1"/>
  <c r="E279" i="14" s="1"/>
  <c r="E280" i="14" s="1"/>
  <c r="E281" i="14" s="1"/>
  <c r="E282" i="14" s="1"/>
  <c r="E283" i="14" s="1"/>
  <c r="E284" i="14" s="1"/>
  <c r="E285" i="14" s="1"/>
  <c r="E286" i="14" s="1"/>
  <c r="E287" i="14" s="1"/>
  <c r="E288" i="14" s="1"/>
  <c r="E289" i="14" s="1"/>
  <c r="E290" i="14" s="1"/>
  <c r="E291" i="14" s="1"/>
  <c r="E292" i="14" s="1"/>
  <c r="E293" i="14" s="1"/>
  <c r="E294" i="14" s="1"/>
  <c r="E295" i="14" s="1"/>
  <c r="E296" i="14" s="1"/>
  <c r="E297" i="14" s="1"/>
  <c r="E298" i="14" s="1"/>
  <c r="E299" i="14" s="1"/>
  <c r="E300" i="14" s="1"/>
  <c r="E301" i="14" s="1"/>
  <c r="E302" i="14" s="1"/>
  <c r="E303" i="14" s="1"/>
  <c r="E304" i="14" s="1"/>
  <c r="F1" i="14"/>
  <c r="F3" i="14" s="1"/>
  <c r="F4" i="14" s="1"/>
  <c r="F5" i="14" s="1"/>
  <c r="F6" i="14" s="1"/>
  <c r="F7" i="14" s="1"/>
  <c r="F8" i="14" s="1"/>
  <c r="F9" i="14" s="1"/>
  <c r="F10" i="14" s="1"/>
  <c r="F11" i="14" s="1"/>
  <c r="F12" i="14" s="1"/>
  <c r="F13" i="14" s="1"/>
  <c r="F14" i="14" s="1"/>
  <c r="F15" i="14" s="1"/>
  <c r="F16" i="14" s="1"/>
  <c r="F17" i="14" s="1"/>
  <c r="F18" i="14" s="1"/>
  <c r="F19" i="14" s="1"/>
  <c r="F20" i="14" s="1"/>
  <c r="F21" i="14" s="1"/>
  <c r="F22" i="14" s="1"/>
  <c r="F23" i="14" s="1"/>
  <c r="F24" i="14" s="1"/>
  <c r="F25" i="14" s="1"/>
  <c r="F26" i="14" s="1"/>
  <c r="F27" i="14" s="1"/>
  <c r="F28" i="14" s="1"/>
  <c r="F29" i="14" s="1"/>
  <c r="F30" i="14" s="1"/>
  <c r="F31" i="14" s="1"/>
  <c r="F32" i="14" s="1"/>
  <c r="F33" i="14" s="1"/>
  <c r="F34" i="14" s="1"/>
  <c r="F35" i="14" s="1"/>
  <c r="F36" i="14" s="1"/>
  <c r="F37" i="14" s="1"/>
  <c r="F38" i="14" s="1"/>
  <c r="F39" i="14" s="1"/>
  <c r="F40" i="14" s="1"/>
  <c r="F41" i="14" s="1"/>
  <c r="F42" i="14" s="1"/>
  <c r="F43" i="14" s="1"/>
  <c r="F44" i="14" s="1"/>
  <c r="F45" i="14" s="1"/>
  <c r="F46" i="14" s="1"/>
  <c r="F47" i="14" s="1"/>
  <c r="F48" i="14" s="1"/>
  <c r="F49" i="14" s="1"/>
  <c r="F50" i="14" s="1"/>
  <c r="F51" i="14" s="1"/>
  <c r="F52" i="14" s="1"/>
  <c r="F53" i="14" s="1"/>
  <c r="F54" i="14" s="1"/>
  <c r="F55" i="14" s="1"/>
  <c r="F56" i="14" s="1"/>
  <c r="F57" i="14" s="1"/>
  <c r="F58" i="14" s="1"/>
  <c r="F59" i="14" s="1"/>
  <c r="F60" i="14" s="1"/>
  <c r="F61" i="14" s="1"/>
  <c r="F62" i="14" s="1"/>
  <c r="F63" i="14" s="1"/>
  <c r="F64" i="14" s="1"/>
  <c r="F65" i="14" s="1"/>
  <c r="F66" i="14" s="1"/>
  <c r="F67" i="14" s="1"/>
  <c r="F68" i="14" s="1"/>
  <c r="F69" i="14" s="1"/>
  <c r="F70" i="14" s="1"/>
  <c r="F71" i="14" s="1"/>
  <c r="F72" i="14" s="1"/>
  <c r="F73" i="14" s="1"/>
  <c r="F74" i="14" s="1"/>
  <c r="F75" i="14" s="1"/>
  <c r="F76" i="14" s="1"/>
  <c r="F77" i="14" s="1"/>
  <c r="F78" i="14" s="1"/>
  <c r="F79" i="14" s="1"/>
  <c r="F80" i="14" s="1"/>
  <c r="F81" i="14" s="1"/>
  <c r="F82" i="14" s="1"/>
  <c r="F83" i="14" s="1"/>
  <c r="F84" i="14" s="1"/>
  <c r="F85" i="14" s="1"/>
  <c r="F86" i="14" s="1"/>
  <c r="F87" i="14" s="1"/>
  <c r="F88" i="14" s="1"/>
  <c r="F89" i="14" s="1"/>
  <c r="F90" i="14" s="1"/>
  <c r="F91" i="14" s="1"/>
  <c r="F92" i="14" s="1"/>
  <c r="F93" i="14" s="1"/>
  <c r="F94" i="14" s="1"/>
  <c r="F95" i="14" s="1"/>
  <c r="F96" i="14" s="1"/>
  <c r="F97" i="14" s="1"/>
  <c r="F98" i="14" s="1"/>
  <c r="F99" i="14" s="1"/>
  <c r="F100" i="14" s="1"/>
  <c r="F101" i="14" s="1"/>
  <c r="F102" i="14" s="1"/>
  <c r="F103" i="14" s="1"/>
  <c r="F104" i="14" s="1"/>
  <c r="F105" i="14" s="1"/>
  <c r="F106" i="14" s="1"/>
  <c r="F107" i="14" s="1"/>
  <c r="F108" i="14" s="1"/>
  <c r="F109" i="14" s="1"/>
  <c r="F110" i="14" s="1"/>
  <c r="F111" i="14" s="1"/>
  <c r="F112" i="14" s="1"/>
  <c r="F113" i="14" s="1"/>
  <c r="F114" i="14" s="1"/>
  <c r="F115" i="14" s="1"/>
  <c r="F116" i="14" s="1"/>
  <c r="F117" i="14" s="1"/>
  <c r="F118" i="14" s="1"/>
  <c r="F119" i="14" s="1"/>
  <c r="F120" i="14" s="1"/>
  <c r="F121" i="14" s="1"/>
  <c r="F122" i="14" s="1"/>
  <c r="F123" i="14" s="1"/>
  <c r="F124" i="14" s="1"/>
  <c r="F125" i="14" s="1"/>
  <c r="F126" i="14" s="1"/>
  <c r="F127" i="14" s="1"/>
  <c r="F128" i="14" s="1"/>
  <c r="F129" i="14" s="1"/>
  <c r="F130" i="14" s="1"/>
  <c r="F131" i="14" s="1"/>
  <c r="F132" i="14" s="1"/>
  <c r="F133" i="14" s="1"/>
  <c r="F134" i="14" s="1"/>
  <c r="F135" i="14" s="1"/>
  <c r="F136" i="14" s="1"/>
  <c r="F137" i="14" s="1"/>
  <c r="F138" i="14" s="1"/>
  <c r="F139" i="14" s="1"/>
  <c r="F140" i="14" s="1"/>
  <c r="F141" i="14" s="1"/>
  <c r="F142" i="14" s="1"/>
  <c r="F143" i="14" s="1"/>
  <c r="F144" i="14" s="1"/>
  <c r="F145" i="14" s="1"/>
  <c r="F146" i="14" s="1"/>
  <c r="F147" i="14" s="1"/>
  <c r="F148" i="14" s="1"/>
  <c r="F149" i="14" s="1"/>
  <c r="F150" i="14" s="1"/>
  <c r="F151" i="14" s="1"/>
  <c r="F152" i="14" s="1"/>
  <c r="F153" i="14" s="1"/>
  <c r="F154" i="14" s="1"/>
  <c r="F155" i="14" s="1"/>
  <c r="F156" i="14" s="1"/>
  <c r="F157" i="14" s="1"/>
  <c r="F158" i="14" s="1"/>
  <c r="F159" i="14" s="1"/>
  <c r="F160" i="14" s="1"/>
  <c r="F161" i="14" s="1"/>
  <c r="F162" i="14" s="1"/>
  <c r="F163" i="14" s="1"/>
  <c r="F164" i="14" s="1"/>
  <c r="F165" i="14" s="1"/>
  <c r="F166" i="14" s="1"/>
  <c r="F167" i="14" s="1"/>
  <c r="F168" i="14" s="1"/>
  <c r="F169" i="14" s="1"/>
  <c r="F170" i="14" s="1"/>
  <c r="F171" i="14" s="1"/>
  <c r="F172" i="14" s="1"/>
  <c r="F173" i="14" s="1"/>
  <c r="F174" i="14" s="1"/>
  <c r="F175" i="14" s="1"/>
  <c r="F176" i="14" s="1"/>
  <c r="F177" i="14" s="1"/>
  <c r="F178" i="14" s="1"/>
  <c r="F179" i="14" s="1"/>
  <c r="F180" i="14" s="1"/>
  <c r="F181" i="14" s="1"/>
  <c r="F182" i="14" s="1"/>
  <c r="F183" i="14" s="1"/>
  <c r="F184" i="14" s="1"/>
  <c r="F185" i="14" s="1"/>
  <c r="F186" i="14" s="1"/>
  <c r="F187" i="14" s="1"/>
  <c r="F188" i="14" s="1"/>
  <c r="F189" i="14" s="1"/>
  <c r="F190" i="14" s="1"/>
  <c r="F191" i="14" s="1"/>
  <c r="F192" i="14" s="1"/>
  <c r="F193" i="14" s="1"/>
  <c r="F194" i="14" s="1"/>
  <c r="F195" i="14" s="1"/>
  <c r="F196" i="14" s="1"/>
  <c r="F197" i="14" s="1"/>
  <c r="F198" i="14" s="1"/>
  <c r="F199" i="14" s="1"/>
  <c r="F200" i="14" s="1"/>
  <c r="F201" i="14" s="1"/>
  <c r="F202" i="14" s="1"/>
  <c r="F203" i="14" s="1"/>
  <c r="F204" i="14" s="1"/>
  <c r="F205" i="14" s="1"/>
  <c r="F206" i="14" s="1"/>
  <c r="F207" i="14" s="1"/>
  <c r="F208" i="14" s="1"/>
  <c r="F209" i="14" s="1"/>
  <c r="F210" i="14" s="1"/>
  <c r="F211" i="14" s="1"/>
  <c r="F212" i="14" s="1"/>
  <c r="F213" i="14" s="1"/>
  <c r="F214" i="14" s="1"/>
  <c r="F215" i="14" s="1"/>
  <c r="F216" i="14" s="1"/>
  <c r="F217" i="14" s="1"/>
  <c r="F218" i="14" s="1"/>
  <c r="F219" i="14" s="1"/>
  <c r="F220" i="14" s="1"/>
  <c r="F221" i="14" s="1"/>
  <c r="F222" i="14" s="1"/>
  <c r="F223" i="14" s="1"/>
  <c r="F224" i="14" s="1"/>
  <c r="F225" i="14" s="1"/>
  <c r="F226" i="14" s="1"/>
  <c r="F227" i="14" s="1"/>
  <c r="F228" i="14" s="1"/>
  <c r="F229" i="14" s="1"/>
  <c r="F230" i="14" s="1"/>
  <c r="F231" i="14" s="1"/>
  <c r="F232" i="14" s="1"/>
  <c r="F233" i="14" s="1"/>
  <c r="F234" i="14" s="1"/>
  <c r="F235" i="14" s="1"/>
  <c r="F236" i="14" s="1"/>
  <c r="F237" i="14" s="1"/>
  <c r="F238" i="14" s="1"/>
  <c r="F239" i="14" s="1"/>
  <c r="F240" i="14" s="1"/>
  <c r="F241" i="14" s="1"/>
  <c r="F242" i="14" s="1"/>
  <c r="F243" i="14" s="1"/>
  <c r="F244" i="14" s="1"/>
  <c r="F245" i="14" s="1"/>
  <c r="F246" i="14" s="1"/>
  <c r="F247" i="14" s="1"/>
  <c r="F248" i="14" s="1"/>
  <c r="F249" i="14" s="1"/>
  <c r="F250" i="14" s="1"/>
  <c r="F251" i="14" s="1"/>
  <c r="F252" i="14" s="1"/>
  <c r="F253" i="14" s="1"/>
  <c r="F254" i="14" s="1"/>
  <c r="F255" i="14" s="1"/>
  <c r="F256" i="14" s="1"/>
  <c r="F257" i="14" s="1"/>
  <c r="F258" i="14" s="1"/>
  <c r="F259" i="14" s="1"/>
  <c r="F260" i="14" s="1"/>
  <c r="F261" i="14" s="1"/>
  <c r="F262" i="14" s="1"/>
  <c r="F263" i="14" s="1"/>
  <c r="F264" i="14" s="1"/>
  <c r="F265" i="14" s="1"/>
  <c r="F266" i="14" s="1"/>
  <c r="F267" i="14" s="1"/>
  <c r="F268" i="14" s="1"/>
  <c r="F269" i="14" s="1"/>
  <c r="F270" i="14" s="1"/>
  <c r="F271" i="14" s="1"/>
  <c r="F272" i="14" s="1"/>
  <c r="F273" i="14" s="1"/>
  <c r="F274" i="14" s="1"/>
  <c r="F275" i="14" s="1"/>
  <c r="F276" i="14" s="1"/>
  <c r="F277" i="14" s="1"/>
  <c r="F278" i="14" s="1"/>
  <c r="F279" i="14" s="1"/>
  <c r="F280" i="14" s="1"/>
  <c r="F281" i="14" s="1"/>
  <c r="F282" i="14" s="1"/>
  <c r="F283" i="14" s="1"/>
  <c r="F284" i="14" s="1"/>
  <c r="F285" i="14" s="1"/>
  <c r="F286" i="14" s="1"/>
  <c r="F287" i="14" s="1"/>
  <c r="F288" i="14" s="1"/>
  <c r="F289" i="14" s="1"/>
  <c r="F290" i="14" s="1"/>
  <c r="F291" i="14" s="1"/>
  <c r="F292" i="14" s="1"/>
  <c r="F293" i="14" s="1"/>
  <c r="F294" i="14" s="1"/>
  <c r="F295" i="14" s="1"/>
  <c r="F296" i="14" s="1"/>
  <c r="F297" i="14" s="1"/>
  <c r="F298" i="14" s="1"/>
  <c r="F299" i="14" s="1"/>
  <c r="F300" i="14" s="1"/>
  <c r="F301" i="14" s="1"/>
  <c r="F302" i="14" s="1"/>
  <c r="F303" i="14" s="1"/>
  <c r="F304" i="14" s="1"/>
  <c r="AE11" i="1"/>
  <c r="R11" i="1"/>
  <c r="P11" i="1"/>
  <c r="BQ7" i="1"/>
  <c r="BR7" i="1" s="1"/>
  <c r="AK10" i="1"/>
  <c r="AK7" i="1"/>
  <c r="AO7" i="1" s="1"/>
  <c r="F9" i="1"/>
  <c r="G9" i="1"/>
  <c r="AK6" i="1"/>
  <c r="AO6" i="1" s="1"/>
  <c r="N7" i="1"/>
  <c r="AK8" i="1"/>
  <c r="AO8" i="1" s="1"/>
  <c r="AK9" i="1"/>
  <c r="AO9" i="1" s="1"/>
  <c r="E8" i="1"/>
  <c r="AG11" i="1"/>
  <c r="BV11" i="1"/>
  <c r="BF11" i="1"/>
  <c r="AT11" i="1"/>
  <c r="AH11" i="1"/>
  <c r="L11" i="1"/>
  <c r="H11" i="1"/>
  <c r="C12" i="1"/>
  <c r="BG11" i="1"/>
  <c r="AU11" i="1"/>
  <c r="AQ11" i="1"/>
  <c r="M11" i="1"/>
  <c r="I11" i="1"/>
  <c r="BH11" i="1"/>
  <c r="BD11" i="1"/>
  <c r="AV11" i="1"/>
  <c r="AR11" i="1"/>
  <c r="AK11" i="1"/>
  <c r="AO11" i="1" s="1"/>
  <c r="AD11" i="1"/>
  <c r="J11" i="1"/>
  <c r="BZ11" i="1"/>
  <c r="BE11" i="1"/>
  <c r="AS11" i="1"/>
  <c r="AF11" i="1"/>
  <c r="K11" i="1"/>
  <c r="G1" i="14"/>
  <c r="G3" i="14" s="1"/>
  <c r="G4" i="14" s="1"/>
  <c r="G5" i="14" s="1"/>
  <c r="G6" i="14" s="1"/>
  <c r="G7" i="14" s="1"/>
  <c r="G8" i="14" s="1"/>
  <c r="G9" i="14" s="1"/>
  <c r="G10" i="14" s="1"/>
  <c r="G11" i="14" s="1"/>
  <c r="G12" i="14" s="1"/>
  <c r="G13" i="14" s="1"/>
  <c r="G14" i="14" s="1"/>
  <c r="G15" i="14" s="1"/>
  <c r="G16" i="14" s="1"/>
  <c r="G17" i="14" s="1"/>
  <c r="G18" i="14" s="1"/>
  <c r="G19" i="14" s="1"/>
  <c r="G20" i="14" s="1"/>
  <c r="G21" i="14" s="1"/>
  <c r="G22" i="14" s="1"/>
  <c r="G23" i="14" s="1"/>
  <c r="G24" i="14" s="1"/>
  <c r="G25" i="14" s="1"/>
  <c r="G26" i="14" s="1"/>
  <c r="G27" i="14" s="1"/>
  <c r="G28" i="14" s="1"/>
  <c r="G29" i="14" s="1"/>
  <c r="G30" i="14" s="1"/>
  <c r="G31" i="14" s="1"/>
  <c r="G32" i="14" s="1"/>
  <c r="G33" i="14" s="1"/>
  <c r="G34" i="14" s="1"/>
  <c r="G35" i="14" s="1"/>
  <c r="G36" i="14" s="1"/>
  <c r="G37" i="14" s="1"/>
  <c r="G38" i="14" s="1"/>
  <c r="G39" i="14" s="1"/>
  <c r="G40" i="14" s="1"/>
  <c r="G41" i="14" s="1"/>
  <c r="G42" i="14" s="1"/>
  <c r="G43" i="14" s="1"/>
  <c r="G44" i="14" s="1"/>
  <c r="G45" i="14" s="1"/>
  <c r="G46" i="14" s="1"/>
  <c r="G47" i="14" s="1"/>
  <c r="G48" i="14" s="1"/>
  <c r="G49" i="14" s="1"/>
  <c r="G50" i="14" s="1"/>
  <c r="G51" i="14" s="1"/>
  <c r="G52" i="14" s="1"/>
  <c r="G53" i="14" s="1"/>
  <c r="G54" i="14" s="1"/>
  <c r="G55" i="14" s="1"/>
  <c r="G56" i="14" s="1"/>
  <c r="G57" i="14" s="1"/>
  <c r="G58" i="14" s="1"/>
  <c r="G59" i="14" s="1"/>
  <c r="G60" i="14" s="1"/>
  <c r="G61" i="14" s="1"/>
  <c r="G62" i="14" s="1"/>
  <c r="G63" i="14" s="1"/>
  <c r="G64" i="14" s="1"/>
  <c r="G65" i="14" s="1"/>
  <c r="G66" i="14" s="1"/>
  <c r="G67" i="14" s="1"/>
  <c r="G68" i="14" s="1"/>
  <c r="G69" i="14" s="1"/>
  <c r="G70" i="14" s="1"/>
  <c r="G71" i="14" s="1"/>
  <c r="G72" i="14" s="1"/>
  <c r="G73" i="14" s="1"/>
  <c r="G74" i="14" s="1"/>
  <c r="G75" i="14" s="1"/>
  <c r="G76" i="14" s="1"/>
  <c r="G77" i="14" s="1"/>
  <c r="G78" i="14" s="1"/>
  <c r="G79" i="14" s="1"/>
  <c r="G80" i="14" s="1"/>
  <c r="G81" i="14" s="1"/>
  <c r="G82" i="14" s="1"/>
  <c r="G83" i="14" s="1"/>
  <c r="G84" i="14" s="1"/>
  <c r="G85" i="14" s="1"/>
  <c r="G86" i="14" s="1"/>
  <c r="G87" i="14" s="1"/>
  <c r="G88" i="14" s="1"/>
  <c r="G89" i="14" s="1"/>
  <c r="G90" i="14" s="1"/>
  <c r="G91" i="14" s="1"/>
  <c r="G92" i="14" s="1"/>
  <c r="G93" i="14" s="1"/>
  <c r="G94" i="14" s="1"/>
  <c r="G95" i="14" s="1"/>
  <c r="G96" i="14" s="1"/>
  <c r="G97" i="14" s="1"/>
  <c r="G98" i="14" s="1"/>
  <c r="G99" i="14" s="1"/>
  <c r="G100" i="14" s="1"/>
  <c r="G101" i="14" s="1"/>
  <c r="G102" i="14" s="1"/>
  <c r="G103" i="14" s="1"/>
  <c r="G104" i="14" s="1"/>
  <c r="G105" i="14" s="1"/>
  <c r="G106" i="14" s="1"/>
  <c r="G107" i="14" s="1"/>
  <c r="G108" i="14" s="1"/>
  <c r="G109" i="14" s="1"/>
  <c r="G110" i="14" s="1"/>
  <c r="G111" i="14" s="1"/>
  <c r="G112" i="14" s="1"/>
  <c r="G113" i="14" s="1"/>
  <c r="G114" i="14" s="1"/>
  <c r="G115" i="14" s="1"/>
  <c r="G116" i="14" s="1"/>
  <c r="G117" i="14" s="1"/>
  <c r="G118" i="14" s="1"/>
  <c r="G119" i="14" s="1"/>
  <c r="G120" i="14" s="1"/>
  <c r="G121" i="14" s="1"/>
  <c r="G122" i="14" s="1"/>
  <c r="G123" i="14" s="1"/>
  <c r="G124" i="14" s="1"/>
  <c r="G125" i="14" s="1"/>
  <c r="G126" i="14" s="1"/>
  <c r="G127" i="14" s="1"/>
  <c r="G128" i="14" s="1"/>
  <c r="G129" i="14" s="1"/>
  <c r="G130" i="14" s="1"/>
  <c r="G131" i="14" s="1"/>
  <c r="G132" i="14" s="1"/>
  <c r="G133" i="14" s="1"/>
  <c r="G134" i="14" s="1"/>
  <c r="G135" i="14" s="1"/>
  <c r="G136" i="14" s="1"/>
  <c r="G137" i="14" s="1"/>
  <c r="G138" i="14" s="1"/>
  <c r="G139" i="14" s="1"/>
  <c r="G140" i="14" s="1"/>
  <c r="G141" i="14" s="1"/>
  <c r="G142" i="14" s="1"/>
  <c r="G143" i="14" s="1"/>
  <c r="G144" i="14" s="1"/>
  <c r="G145" i="14" s="1"/>
  <c r="G146" i="14" s="1"/>
  <c r="G147" i="14" s="1"/>
  <c r="G148" i="14" s="1"/>
  <c r="G149" i="14" s="1"/>
  <c r="G150" i="14" s="1"/>
  <c r="G151" i="14" s="1"/>
  <c r="G152" i="14" s="1"/>
  <c r="G153" i="14" s="1"/>
  <c r="G154" i="14" s="1"/>
  <c r="G155" i="14" s="1"/>
  <c r="G156" i="14" s="1"/>
  <c r="G157" i="14" s="1"/>
  <c r="G158" i="14" s="1"/>
  <c r="G159" i="14" s="1"/>
  <c r="G160" i="14" s="1"/>
  <c r="G161" i="14" s="1"/>
  <c r="G162" i="14" s="1"/>
  <c r="G163" i="14" s="1"/>
  <c r="G164" i="14" s="1"/>
  <c r="G165" i="14" s="1"/>
  <c r="G166" i="14" s="1"/>
  <c r="G167" i="14" s="1"/>
  <c r="G168" i="14" s="1"/>
  <c r="G169" i="14" s="1"/>
  <c r="G170" i="14" s="1"/>
  <c r="G171" i="14" s="1"/>
  <c r="G172" i="14" s="1"/>
  <c r="G173" i="14" s="1"/>
  <c r="G174" i="14" s="1"/>
  <c r="G175" i="14" s="1"/>
  <c r="G176" i="14" s="1"/>
  <c r="G177" i="14" s="1"/>
  <c r="G178" i="14" s="1"/>
  <c r="G179" i="14" s="1"/>
  <c r="G180" i="14" s="1"/>
  <c r="G181" i="14" s="1"/>
  <c r="G182" i="14" s="1"/>
  <c r="G183" i="14" s="1"/>
  <c r="G184" i="14" s="1"/>
  <c r="G185" i="14" s="1"/>
  <c r="G186" i="14" s="1"/>
  <c r="G187" i="14" s="1"/>
  <c r="G188" i="14" s="1"/>
  <c r="G189" i="14" s="1"/>
  <c r="G190" i="14" s="1"/>
  <c r="G191" i="14" s="1"/>
  <c r="G192" i="14" s="1"/>
  <c r="G193" i="14" s="1"/>
  <c r="G194" i="14" s="1"/>
  <c r="G195" i="14" s="1"/>
  <c r="G196" i="14" s="1"/>
  <c r="G197" i="14" s="1"/>
  <c r="G198" i="14" s="1"/>
  <c r="G199" i="14" s="1"/>
  <c r="G200" i="14" s="1"/>
  <c r="G201" i="14" s="1"/>
  <c r="G202" i="14" s="1"/>
  <c r="G203" i="14" s="1"/>
  <c r="G204" i="14" s="1"/>
  <c r="G205" i="14" s="1"/>
  <c r="G206" i="14" s="1"/>
  <c r="G207" i="14" s="1"/>
  <c r="G208" i="14" s="1"/>
  <c r="G209" i="14" s="1"/>
  <c r="G210" i="14" s="1"/>
  <c r="G211" i="14" s="1"/>
  <c r="G212" i="14" s="1"/>
  <c r="G213" i="14" s="1"/>
  <c r="G214" i="14" s="1"/>
  <c r="G215" i="14" s="1"/>
  <c r="G216" i="14" s="1"/>
  <c r="G217" i="14" s="1"/>
  <c r="G218" i="14" s="1"/>
  <c r="G219" i="14" s="1"/>
  <c r="G220" i="14" s="1"/>
  <c r="G221" i="14" s="1"/>
  <c r="G222" i="14" s="1"/>
  <c r="G223" i="14" s="1"/>
  <c r="G224" i="14" s="1"/>
  <c r="G225" i="14" s="1"/>
  <c r="G226" i="14" s="1"/>
  <c r="G227" i="14" s="1"/>
  <c r="G228" i="14" s="1"/>
  <c r="G229" i="14" s="1"/>
  <c r="G230" i="14" s="1"/>
  <c r="G231" i="14" s="1"/>
  <c r="G232" i="14" s="1"/>
  <c r="G233" i="14" s="1"/>
  <c r="G234" i="14" s="1"/>
  <c r="G235" i="14" s="1"/>
  <c r="G236" i="14" s="1"/>
  <c r="G237" i="14" s="1"/>
  <c r="G238" i="14" s="1"/>
  <c r="G239" i="14" s="1"/>
  <c r="G240" i="14" s="1"/>
  <c r="G241" i="14" s="1"/>
  <c r="G242" i="14" s="1"/>
  <c r="G243" i="14" s="1"/>
  <c r="G244" i="14" s="1"/>
  <c r="G245" i="14" s="1"/>
  <c r="G246" i="14" s="1"/>
  <c r="G247" i="14" s="1"/>
  <c r="G248" i="14" s="1"/>
  <c r="G249" i="14" s="1"/>
  <c r="G250" i="14" s="1"/>
  <c r="G251" i="14" s="1"/>
  <c r="G252" i="14" s="1"/>
  <c r="G253" i="14" s="1"/>
  <c r="G254" i="14" s="1"/>
  <c r="G255" i="14" s="1"/>
  <c r="G256" i="14" s="1"/>
  <c r="G257" i="14" s="1"/>
  <c r="G258" i="14" s="1"/>
  <c r="G259" i="14" s="1"/>
  <c r="G260" i="14" s="1"/>
  <c r="G261" i="14" s="1"/>
  <c r="G262" i="14" s="1"/>
  <c r="G263" i="14" s="1"/>
  <c r="G264" i="14" s="1"/>
  <c r="G265" i="14" s="1"/>
  <c r="G266" i="14" s="1"/>
  <c r="G267" i="14" s="1"/>
  <c r="G268" i="14" s="1"/>
  <c r="G269" i="14" s="1"/>
  <c r="G270" i="14" s="1"/>
  <c r="G271" i="14" s="1"/>
  <c r="G272" i="14" s="1"/>
  <c r="G273" i="14" s="1"/>
  <c r="G274" i="14" s="1"/>
  <c r="G275" i="14" s="1"/>
  <c r="G276" i="14" s="1"/>
  <c r="G277" i="14" s="1"/>
  <c r="G278" i="14" s="1"/>
  <c r="G279" i="14" s="1"/>
  <c r="G280" i="14" s="1"/>
  <c r="G281" i="14" s="1"/>
  <c r="G282" i="14" s="1"/>
  <c r="G283" i="14" s="1"/>
  <c r="G284" i="14" s="1"/>
  <c r="G285" i="14" s="1"/>
  <c r="G286" i="14" s="1"/>
  <c r="G287" i="14" s="1"/>
  <c r="G288" i="14" s="1"/>
  <c r="G289" i="14" s="1"/>
  <c r="G290" i="14" s="1"/>
  <c r="G291" i="14" s="1"/>
  <c r="G292" i="14" s="1"/>
  <c r="G293" i="14" s="1"/>
  <c r="G294" i="14" s="1"/>
  <c r="G295" i="14" s="1"/>
  <c r="G296" i="14" s="1"/>
  <c r="G297" i="14" s="1"/>
  <c r="G298" i="14" s="1"/>
  <c r="G299" i="14" s="1"/>
  <c r="G300" i="14" s="1"/>
  <c r="G301" i="14" s="1"/>
  <c r="G302" i="14" s="1"/>
  <c r="G303" i="14" s="1"/>
  <c r="G304" i="14" s="1"/>
  <c r="AE12" i="1" l="1"/>
  <c r="P12" i="1"/>
  <c r="R12" i="1"/>
  <c r="AL10" i="1"/>
  <c r="AO10" i="1"/>
  <c r="BS7" i="1"/>
  <c r="AM10" i="1"/>
  <c r="AZ10" i="1" s="1"/>
  <c r="BC7" i="1"/>
  <c r="AE4" i="14" s="1"/>
  <c r="AL11" i="1"/>
  <c r="AM8" i="1"/>
  <c r="AZ8" i="1" s="1"/>
  <c r="AL8" i="1"/>
  <c r="AM9" i="1"/>
  <c r="AZ9" i="1" s="1"/>
  <c r="AL9" i="1"/>
  <c r="D8" i="1"/>
  <c r="N8" i="1" s="1"/>
  <c r="E9" i="1"/>
  <c r="AM6" i="1"/>
  <c r="AL6" i="1"/>
  <c r="AL7" i="1"/>
  <c r="V7" i="1"/>
  <c r="AM7" i="1"/>
  <c r="G10" i="1"/>
  <c r="F10" i="1"/>
  <c r="AG12" i="1"/>
  <c r="BH12" i="1"/>
  <c r="BD12" i="1"/>
  <c r="AV12" i="1"/>
  <c r="AR12" i="1"/>
  <c r="AK12" i="1"/>
  <c r="AO12" i="1" s="1"/>
  <c r="AD12" i="1"/>
  <c r="J12" i="1"/>
  <c r="BZ12" i="1"/>
  <c r="BE12" i="1"/>
  <c r="AS12" i="1"/>
  <c r="AF12" i="1"/>
  <c r="K12" i="1"/>
  <c r="BV12" i="1"/>
  <c r="BF12" i="1"/>
  <c r="AT12" i="1"/>
  <c r="AH12" i="1"/>
  <c r="L12" i="1"/>
  <c r="H12" i="1"/>
  <c r="C13" i="1"/>
  <c r="BG12" i="1"/>
  <c r="AU12" i="1"/>
  <c r="AQ12" i="1"/>
  <c r="M12" i="1"/>
  <c r="I12" i="1"/>
  <c r="AM11" i="1"/>
  <c r="AZ11" i="1" s="1"/>
  <c r="H1" i="14"/>
  <c r="H3" i="14" s="1"/>
  <c r="H4" i="14" s="1"/>
  <c r="H5" i="14" s="1"/>
  <c r="H6" i="14" s="1"/>
  <c r="H7" i="14" s="1"/>
  <c r="H8" i="14" s="1"/>
  <c r="H9" i="14" s="1"/>
  <c r="H10" i="14" s="1"/>
  <c r="H11" i="14" s="1"/>
  <c r="H12" i="14" s="1"/>
  <c r="H13" i="14" s="1"/>
  <c r="H14" i="14" s="1"/>
  <c r="H15" i="14" s="1"/>
  <c r="H16" i="14" s="1"/>
  <c r="H17" i="14" s="1"/>
  <c r="H18" i="14" s="1"/>
  <c r="H19" i="14" s="1"/>
  <c r="H20" i="14" s="1"/>
  <c r="H21" i="14" s="1"/>
  <c r="H22" i="14" s="1"/>
  <c r="H23" i="14" s="1"/>
  <c r="H24" i="14" s="1"/>
  <c r="H25" i="14" s="1"/>
  <c r="H26" i="14" s="1"/>
  <c r="H27" i="14" s="1"/>
  <c r="H28" i="14" s="1"/>
  <c r="H29" i="14" s="1"/>
  <c r="H30" i="14" s="1"/>
  <c r="H31" i="14" s="1"/>
  <c r="H32" i="14" s="1"/>
  <c r="H33" i="14" s="1"/>
  <c r="H34" i="14" s="1"/>
  <c r="H35" i="14" s="1"/>
  <c r="H36" i="14" s="1"/>
  <c r="H37" i="14" s="1"/>
  <c r="H38" i="14" s="1"/>
  <c r="H39" i="14" s="1"/>
  <c r="H40" i="14" s="1"/>
  <c r="H41" i="14" s="1"/>
  <c r="H42" i="14" s="1"/>
  <c r="H43" i="14" s="1"/>
  <c r="H44" i="14" s="1"/>
  <c r="H45" i="14" s="1"/>
  <c r="H46" i="14" s="1"/>
  <c r="H47" i="14" s="1"/>
  <c r="H48" i="14" s="1"/>
  <c r="H49" i="14" s="1"/>
  <c r="H50" i="14" s="1"/>
  <c r="H51" i="14" s="1"/>
  <c r="H52" i="14" s="1"/>
  <c r="H53" i="14" s="1"/>
  <c r="H54" i="14" s="1"/>
  <c r="H55" i="14" s="1"/>
  <c r="H56" i="14" s="1"/>
  <c r="H57" i="14" s="1"/>
  <c r="H58" i="14" s="1"/>
  <c r="H59" i="14" s="1"/>
  <c r="H60" i="14" s="1"/>
  <c r="H61" i="14" s="1"/>
  <c r="H62" i="14" s="1"/>
  <c r="H63" i="14" s="1"/>
  <c r="H64" i="14" s="1"/>
  <c r="H65" i="14" s="1"/>
  <c r="H66" i="14" s="1"/>
  <c r="H67" i="14" s="1"/>
  <c r="H68" i="14" s="1"/>
  <c r="H69" i="14" s="1"/>
  <c r="H70" i="14" s="1"/>
  <c r="H71" i="14" s="1"/>
  <c r="H72" i="14" s="1"/>
  <c r="H73" i="14" s="1"/>
  <c r="H74" i="14" s="1"/>
  <c r="H75" i="14" s="1"/>
  <c r="H76" i="14" s="1"/>
  <c r="H77" i="14" s="1"/>
  <c r="H78" i="14" s="1"/>
  <c r="H79" i="14" s="1"/>
  <c r="H80" i="14" s="1"/>
  <c r="H81" i="14" s="1"/>
  <c r="H82" i="14" s="1"/>
  <c r="H83" i="14" s="1"/>
  <c r="H84" i="14" s="1"/>
  <c r="H85" i="14" s="1"/>
  <c r="H86" i="14" s="1"/>
  <c r="H87" i="14" s="1"/>
  <c r="H88" i="14" s="1"/>
  <c r="H89" i="14" s="1"/>
  <c r="H90" i="14" s="1"/>
  <c r="H91" i="14" s="1"/>
  <c r="H92" i="14" s="1"/>
  <c r="H93" i="14" s="1"/>
  <c r="H94" i="14" s="1"/>
  <c r="H95" i="14" s="1"/>
  <c r="H96" i="14" s="1"/>
  <c r="H97" i="14" s="1"/>
  <c r="H98" i="14" s="1"/>
  <c r="H99" i="14" s="1"/>
  <c r="H100" i="14" s="1"/>
  <c r="H101" i="14" s="1"/>
  <c r="H102" i="14" s="1"/>
  <c r="H103" i="14" s="1"/>
  <c r="H104" i="14" s="1"/>
  <c r="H105" i="14" s="1"/>
  <c r="H106" i="14" s="1"/>
  <c r="H107" i="14" s="1"/>
  <c r="H108" i="14" s="1"/>
  <c r="H109" i="14" s="1"/>
  <c r="H110" i="14" s="1"/>
  <c r="H111" i="14" s="1"/>
  <c r="H112" i="14" s="1"/>
  <c r="H113" i="14" s="1"/>
  <c r="H114" i="14" s="1"/>
  <c r="H115" i="14" s="1"/>
  <c r="H116" i="14" s="1"/>
  <c r="H117" i="14" s="1"/>
  <c r="H118" i="14" s="1"/>
  <c r="H119" i="14" s="1"/>
  <c r="H120" i="14" s="1"/>
  <c r="H121" i="14" s="1"/>
  <c r="H122" i="14" s="1"/>
  <c r="H123" i="14" s="1"/>
  <c r="H124" i="14" s="1"/>
  <c r="H125" i="14" s="1"/>
  <c r="H126" i="14" s="1"/>
  <c r="H127" i="14" s="1"/>
  <c r="H128" i="14" s="1"/>
  <c r="H129" i="14" s="1"/>
  <c r="H130" i="14" s="1"/>
  <c r="H131" i="14" s="1"/>
  <c r="H132" i="14" s="1"/>
  <c r="H133" i="14" s="1"/>
  <c r="H134" i="14" s="1"/>
  <c r="H135" i="14" s="1"/>
  <c r="H136" i="14" s="1"/>
  <c r="H137" i="14" s="1"/>
  <c r="H138" i="14" s="1"/>
  <c r="H139" i="14" s="1"/>
  <c r="H140" i="14" s="1"/>
  <c r="H141" i="14" s="1"/>
  <c r="H142" i="14" s="1"/>
  <c r="H143" i="14" s="1"/>
  <c r="H144" i="14" s="1"/>
  <c r="H145" i="14" s="1"/>
  <c r="H146" i="14" s="1"/>
  <c r="H147" i="14" s="1"/>
  <c r="H148" i="14" s="1"/>
  <c r="H149" i="14" s="1"/>
  <c r="H150" i="14" s="1"/>
  <c r="H151" i="14" s="1"/>
  <c r="H152" i="14" s="1"/>
  <c r="H153" i="14" s="1"/>
  <c r="H154" i="14" s="1"/>
  <c r="H155" i="14" s="1"/>
  <c r="H156" i="14" s="1"/>
  <c r="H157" i="14" s="1"/>
  <c r="H158" i="14" s="1"/>
  <c r="H159" i="14" s="1"/>
  <c r="H160" i="14" s="1"/>
  <c r="H161" i="14" s="1"/>
  <c r="H162" i="14" s="1"/>
  <c r="H163" i="14" s="1"/>
  <c r="H164" i="14" s="1"/>
  <c r="H165" i="14" s="1"/>
  <c r="H166" i="14" s="1"/>
  <c r="H167" i="14" s="1"/>
  <c r="H168" i="14" s="1"/>
  <c r="H169" i="14" s="1"/>
  <c r="H170" i="14" s="1"/>
  <c r="H171" i="14" s="1"/>
  <c r="H172" i="14" s="1"/>
  <c r="H173" i="14" s="1"/>
  <c r="H174" i="14" s="1"/>
  <c r="H175" i="14" s="1"/>
  <c r="H176" i="14" s="1"/>
  <c r="H177" i="14" s="1"/>
  <c r="H178" i="14" s="1"/>
  <c r="H179" i="14" s="1"/>
  <c r="H180" i="14" s="1"/>
  <c r="H181" i="14" s="1"/>
  <c r="H182" i="14" s="1"/>
  <c r="H183" i="14" s="1"/>
  <c r="H184" i="14" s="1"/>
  <c r="H185" i="14" s="1"/>
  <c r="H186" i="14" s="1"/>
  <c r="H187" i="14" s="1"/>
  <c r="H188" i="14" s="1"/>
  <c r="H189" i="14" s="1"/>
  <c r="H190" i="14" s="1"/>
  <c r="H191" i="14" s="1"/>
  <c r="H192" i="14" s="1"/>
  <c r="H193" i="14" s="1"/>
  <c r="H194" i="14" s="1"/>
  <c r="H195" i="14" s="1"/>
  <c r="H196" i="14" s="1"/>
  <c r="H197" i="14" s="1"/>
  <c r="H198" i="14" s="1"/>
  <c r="H199" i="14" s="1"/>
  <c r="H200" i="14" s="1"/>
  <c r="H201" i="14" s="1"/>
  <c r="H202" i="14" s="1"/>
  <c r="H203" i="14" s="1"/>
  <c r="H204" i="14" s="1"/>
  <c r="H205" i="14" s="1"/>
  <c r="H206" i="14" s="1"/>
  <c r="H207" i="14" s="1"/>
  <c r="H208" i="14" s="1"/>
  <c r="H209" i="14" s="1"/>
  <c r="H210" i="14" s="1"/>
  <c r="H211" i="14" s="1"/>
  <c r="H212" i="14" s="1"/>
  <c r="H213" i="14" s="1"/>
  <c r="H214" i="14" s="1"/>
  <c r="H215" i="14" s="1"/>
  <c r="H216" i="14" s="1"/>
  <c r="H217" i="14" s="1"/>
  <c r="H218" i="14" s="1"/>
  <c r="H219" i="14" s="1"/>
  <c r="H220" i="14" s="1"/>
  <c r="H221" i="14" s="1"/>
  <c r="H222" i="14" s="1"/>
  <c r="H223" i="14" s="1"/>
  <c r="H224" i="14" s="1"/>
  <c r="H225" i="14" s="1"/>
  <c r="H226" i="14" s="1"/>
  <c r="H227" i="14" s="1"/>
  <c r="H228" i="14" s="1"/>
  <c r="H229" i="14" s="1"/>
  <c r="H230" i="14" s="1"/>
  <c r="H231" i="14" s="1"/>
  <c r="H232" i="14" s="1"/>
  <c r="H233" i="14" s="1"/>
  <c r="H234" i="14" s="1"/>
  <c r="H235" i="14" s="1"/>
  <c r="H236" i="14" s="1"/>
  <c r="H237" i="14" s="1"/>
  <c r="H238" i="14" s="1"/>
  <c r="H239" i="14" s="1"/>
  <c r="H240" i="14" s="1"/>
  <c r="H241" i="14" s="1"/>
  <c r="H242" i="14" s="1"/>
  <c r="H243" i="14" s="1"/>
  <c r="H244" i="14" s="1"/>
  <c r="H245" i="14" s="1"/>
  <c r="H246" i="14" s="1"/>
  <c r="H247" i="14" s="1"/>
  <c r="H248" i="14" s="1"/>
  <c r="H249" i="14" s="1"/>
  <c r="H250" i="14" s="1"/>
  <c r="H251" i="14" s="1"/>
  <c r="H252" i="14" s="1"/>
  <c r="H253" i="14" s="1"/>
  <c r="H254" i="14" s="1"/>
  <c r="H255" i="14" s="1"/>
  <c r="H256" i="14" s="1"/>
  <c r="H257" i="14" s="1"/>
  <c r="H258" i="14" s="1"/>
  <c r="H259" i="14" s="1"/>
  <c r="H260" i="14" s="1"/>
  <c r="H261" i="14" s="1"/>
  <c r="H262" i="14" s="1"/>
  <c r="H263" i="14" s="1"/>
  <c r="H264" i="14" s="1"/>
  <c r="H265" i="14" s="1"/>
  <c r="H266" i="14" s="1"/>
  <c r="H267" i="14" s="1"/>
  <c r="H268" i="14" s="1"/>
  <c r="H269" i="14" s="1"/>
  <c r="H270" i="14" s="1"/>
  <c r="H271" i="14" s="1"/>
  <c r="H272" i="14" s="1"/>
  <c r="H273" i="14" s="1"/>
  <c r="H274" i="14" s="1"/>
  <c r="H275" i="14" s="1"/>
  <c r="H276" i="14" s="1"/>
  <c r="H277" i="14" s="1"/>
  <c r="H278" i="14" s="1"/>
  <c r="H279" i="14" s="1"/>
  <c r="H280" i="14" s="1"/>
  <c r="H281" i="14" s="1"/>
  <c r="H282" i="14" s="1"/>
  <c r="H283" i="14" s="1"/>
  <c r="H284" i="14" s="1"/>
  <c r="H285" i="14" s="1"/>
  <c r="H286" i="14" s="1"/>
  <c r="H287" i="14" s="1"/>
  <c r="H288" i="14" s="1"/>
  <c r="H289" i="14" s="1"/>
  <c r="H290" i="14" s="1"/>
  <c r="H291" i="14" s="1"/>
  <c r="H292" i="14" s="1"/>
  <c r="H293" i="14" s="1"/>
  <c r="H294" i="14" s="1"/>
  <c r="H295" i="14" s="1"/>
  <c r="H296" i="14" s="1"/>
  <c r="H297" i="14" s="1"/>
  <c r="H298" i="14" s="1"/>
  <c r="H299" i="14" s="1"/>
  <c r="H300" i="14" s="1"/>
  <c r="H301" i="14" s="1"/>
  <c r="H302" i="14" s="1"/>
  <c r="H303" i="14" s="1"/>
  <c r="H304" i="14" s="1"/>
  <c r="AN9" i="1" l="1"/>
  <c r="AP9" i="1" s="1"/>
  <c r="AN7" i="1"/>
  <c r="AP7" i="1" s="1"/>
  <c r="BB7" i="1" s="1"/>
  <c r="AN6" i="1"/>
  <c r="AP6" i="1" s="1"/>
  <c r="AN8" i="1"/>
  <c r="AP8" i="1" s="1"/>
  <c r="AW8" i="1" s="1"/>
  <c r="AE13" i="1"/>
  <c r="R13" i="1"/>
  <c r="P13" i="1"/>
  <c r="AM12" i="1"/>
  <c r="AZ12" i="1" s="1"/>
  <c r="D9" i="1"/>
  <c r="N9" i="1" s="1"/>
  <c r="E10" i="1"/>
  <c r="AN10" i="1" s="1"/>
  <c r="F11" i="1"/>
  <c r="G11" i="1"/>
  <c r="AL12" i="1"/>
  <c r="AG13" i="1"/>
  <c r="BV13" i="1"/>
  <c r="BF13" i="1"/>
  <c r="AT13" i="1"/>
  <c r="AH13" i="1"/>
  <c r="L13" i="1"/>
  <c r="H13" i="1"/>
  <c r="C14" i="1"/>
  <c r="BG13" i="1"/>
  <c r="AU13" i="1"/>
  <c r="AQ13" i="1"/>
  <c r="M13" i="1"/>
  <c r="I13" i="1"/>
  <c r="BH13" i="1"/>
  <c r="BD13" i="1"/>
  <c r="AV13" i="1"/>
  <c r="AR13" i="1"/>
  <c r="AK13" i="1"/>
  <c r="AO13" i="1" s="1"/>
  <c r="AD13" i="1"/>
  <c r="J13" i="1"/>
  <c r="BZ13" i="1"/>
  <c r="BE13" i="1"/>
  <c r="AS13" i="1"/>
  <c r="AF13" i="1"/>
  <c r="K13" i="1"/>
  <c r="I1" i="14"/>
  <c r="I3" i="14" s="1"/>
  <c r="AW7" i="1" l="1"/>
  <c r="AE14" i="1"/>
  <c r="R14" i="1"/>
  <c r="P14" i="1"/>
  <c r="AM13" i="1"/>
  <c r="AZ13" i="1" s="1"/>
  <c r="AW9" i="1"/>
  <c r="F12" i="1"/>
  <c r="G12" i="1"/>
  <c r="D10" i="1"/>
  <c r="N10" i="1" s="1"/>
  <c r="E11" i="1"/>
  <c r="AN11" i="1" s="1"/>
  <c r="AL13" i="1"/>
  <c r="AG14" i="1"/>
  <c r="BH14" i="1"/>
  <c r="BD14" i="1"/>
  <c r="AV14" i="1"/>
  <c r="AR14" i="1"/>
  <c r="AK14" i="1"/>
  <c r="AO14" i="1" s="1"/>
  <c r="AD14" i="1"/>
  <c r="J14" i="1"/>
  <c r="BZ14" i="1"/>
  <c r="BE14" i="1"/>
  <c r="AS14" i="1"/>
  <c r="AF14" i="1"/>
  <c r="K14" i="1"/>
  <c r="BV14" i="1"/>
  <c r="BF14" i="1"/>
  <c r="AT14" i="1"/>
  <c r="AH14" i="1"/>
  <c r="L14" i="1"/>
  <c r="H14" i="1"/>
  <c r="C15" i="1"/>
  <c r="BG14" i="1"/>
  <c r="AU14" i="1"/>
  <c r="AQ14" i="1"/>
  <c r="M14" i="1"/>
  <c r="I14" i="1"/>
  <c r="J1" i="14"/>
  <c r="J3" i="14" s="1"/>
  <c r="J4" i="14" s="1"/>
  <c r="J5" i="14" s="1"/>
  <c r="J6" i="14" s="1"/>
  <c r="J7" i="14" s="1"/>
  <c r="J8" i="14" s="1"/>
  <c r="J9" i="14" s="1"/>
  <c r="J10" i="14" s="1"/>
  <c r="J11" i="14" s="1"/>
  <c r="J12" i="14" s="1"/>
  <c r="J13" i="14" s="1"/>
  <c r="J14" i="14" s="1"/>
  <c r="J15" i="14" s="1"/>
  <c r="J16" i="14" s="1"/>
  <c r="J17" i="14" s="1"/>
  <c r="J18" i="14" s="1"/>
  <c r="J19" i="14" s="1"/>
  <c r="J20" i="14" s="1"/>
  <c r="J21" i="14" s="1"/>
  <c r="J22" i="14" s="1"/>
  <c r="J23" i="14" s="1"/>
  <c r="J24" i="14" s="1"/>
  <c r="J25" i="14" s="1"/>
  <c r="J26" i="14" s="1"/>
  <c r="J27" i="14" s="1"/>
  <c r="J28" i="14" s="1"/>
  <c r="J29" i="14" s="1"/>
  <c r="J30" i="14" s="1"/>
  <c r="J31" i="14" s="1"/>
  <c r="J32" i="14" s="1"/>
  <c r="J33" i="14" s="1"/>
  <c r="J34" i="14" s="1"/>
  <c r="J35" i="14" s="1"/>
  <c r="J36" i="14" s="1"/>
  <c r="J37" i="14" s="1"/>
  <c r="J38" i="14" s="1"/>
  <c r="J39" i="14" s="1"/>
  <c r="J40" i="14" s="1"/>
  <c r="J41" i="14" s="1"/>
  <c r="J42" i="14" s="1"/>
  <c r="J43" i="14" s="1"/>
  <c r="J44" i="14" s="1"/>
  <c r="J45" i="14" s="1"/>
  <c r="J46" i="14" s="1"/>
  <c r="J47" i="14" s="1"/>
  <c r="J48" i="14" s="1"/>
  <c r="J49" i="14" s="1"/>
  <c r="J50" i="14" s="1"/>
  <c r="J51" i="14" s="1"/>
  <c r="J52" i="14" s="1"/>
  <c r="J53" i="14" s="1"/>
  <c r="J54" i="14" s="1"/>
  <c r="J55" i="14" s="1"/>
  <c r="J56" i="14" s="1"/>
  <c r="J57" i="14" s="1"/>
  <c r="J58" i="14" s="1"/>
  <c r="J59" i="14" s="1"/>
  <c r="J60" i="14" s="1"/>
  <c r="J61" i="14" s="1"/>
  <c r="J62" i="14" s="1"/>
  <c r="J63" i="14" s="1"/>
  <c r="J64" i="14" s="1"/>
  <c r="J65" i="14" s="1"/>
  <c r="J66" i="14" s="1"/>
  <c r="J67" i="14" s="1"/>
  <c r="J68" i="14" s="1"/>
  <c r="J69" i="14" s="1"/>
  <c r="J70" i="14" s="1"/>
  <c r="J71" i="14" s="1"/>
  <c r="J72" i="14" s="1"/>
  <c r="J73" i="14" s="1"/>
  <c r="J74" i="14" s="1"/>
  <c r="J75" i="14" s="1"/>
  <c r="J76" i="14" s="1"/>
  <c r="J77" i="14" s="1"/>
  <c r="J78" i="14" s="1"/>
  <c r="J79" i="14" s="1"/>
  <c r="J80" i="14" s="1"/>
  <c r="J81" i="14" s="1"/>
  <c r="J82" i="14" s="1"/>
  <c r="J83" i="14" s="1"/>
  <c r="J84" i="14" s="1"/>
  <c r="J85" i="14" s="1"/>
  <c r="J86" i="14" s="1"/>
  <c r="J87" i="14" s="1"/>
  <c r="J88" i="14" s="1"/>
  <c r="J89" i="14" s="1"/>
  <c r="J90" i="14" s="1"/>
  <c r="J91" i="14" s="1"/>
  <c r="J92" i="14" s="1"/>
  <c r="J93" i="14" s="1"/>
  <c r="J94" i="14" s="1"/>
  <c r="J95" i="14" s="1"/>
  <c r="J96" i="14" s="1"/>
  <c r="J97" i="14" s="1"/>
  <c r="J98" i="14" s="1"/>
  <c r="J99" i="14" s="1"/>
  <c r="J100" i="14" s="1"/>
  <c r="J101" i="14" s="1"/>
  <c r="J102" i="14" s="1"/>
  <c r="J103" i="14" s="1"/>
  <c r="J104" i="14" s="1"/>
  <c r="J105" i="14" s="1"/>
  <c r="J106" i="14" s="1"/>
  <c r="J107" i="14" s="1"/>
  <c r="J108" i="14" s="1"/>
  <c r="J109" i="14" s="1"/>
  <c r="J110" i="14" s="1"/>
  <c r="J111" i="14" s="1"/>
  <c r="J112" i="14" s="1"/>
  <c r="J113" i="14" s="1"/>
  <c r="J114" i="14" s="1"/>
  <c r="J115" i="14" s="1"/>
  <c r="J116" i="14" s="1"/>
  <c r="J117" i="14" s="1"/>
  <c r="J118" i="14" s="1"/>
  <c r="J119" i="14" s="1"/>
  <c r="J120" i="14" s="1"/>
  <c r="J121" i="14" s="1"/>
  <c r="J122" i="14" s="1"/>
  <c r="J123" i="14" s="1"/>
  <c r="J124" i="14" s="1"/>
  <c r="J125" i="14" s="1"/>
  <c r="J126" i="14" s="1"/>
  <c r="J127" i="14" s="1"/>
  <c r="J128" i="14" s="1"/>
  <c r="J129" i="14" s="1"/>
  <c r="J130" i="14" s="1"/>
  <c r="J131" i="14" s="1"/>
  <c r="J132" i="14" s="1"/>
  <c r="J133" i="14" s="1"/>
  <c r="J134" i="14" s="1"/>
  <c r="J135" i="14" s="1"/>
  <c r="J136" i="14" s="1"/>
  <c r="J137" i="14" s="1"/>
  <c r="J138" i="14" s="1"/>
  <c r="J139" i="14" s="1"/>
  <c r="J140" i="14" s="1"/>
  <c r="J141" i="14" s="1"/>
  <c r="J142" i="14" s="1"/>
  <c r="J143" i="14" s="1"/>
  <c r="J144" i="14" s="1"/>
  <c r="J145" i="14" s="1"/>
  <c r="J146" i="14" s="1"/>
  <c r="J147" i="14" s="1"/>
  <c r="J148" i="14" s="1"/>
  <c r="J149" i="14" s="1"/>
  <c r="J150" i="14" s="1"/>
  <c r="J151" i="14" s="1"/>
  <c r="J152" i="14" s="1"/>
  <c r="J153" i="14" s="1"/>
  <c r="J154" i="14" s="1"/>
  <c r="J155" i="14" s="1"/>
  <c r="J156" i="14" s="1"/>
  <c r="J157" i="14" s="1"/>
  <c r="J158" i="14" s="1"/>
  <c r="J159" i="14" s="1"/>
  <c r="J160" i="14" s="1"/>
  <c r="J161" i="14" s="1"/>
  <c r="J162" i="14" s="1"/>
  <c r="J163" i="14" s="1"/>
  <c r="J164" i="14" s="1"/>
  <c r="J165" i="14" s="1"/>
  <c r="J166" i="14" s="1"/>
  <c r="J167" i="14" s="1"/>
  <c r="J168" i="14" s="1"/>
  <c r="J169" i="14" s="1"/>
  <c r="J170" i="14" s="1"/>
  <c r="J171" i="14" s="1"/>
  <c r="J172" i="14" s="1"/>
  <c r="J173" i="14" s="1"/>
  <c r="J174" i="14" s="1"/>
  <c r="J175" i="14" s="1"/>
  <c r="J176" i="14" s="1"/>
  <c r="J177" i="14" s="1"/>
  <c r="J178" i="14" s="1"/>
  <c r="J179" i="14" s="1"/>
  <c r="J180" i="14" s="1"/>
  <c r="J181" i="14" s="1"/>
  <c r="J182" i="14" s="1"/>
  <c r="J183" i="14" s="1"/>
  <c r="J184" i="14" s="1"/>
  <c r="J185" i="14" s="1"/>
  <c r="J186" i="14" s="1"/>
  <c r="J187" i="14" s="1"/>
  <c r="J188" i="14" s="1"/>
  <c r="J189" i="14" s="1"/>
  <c r="J190" i="14" s="1"/>
  <c r="J191" i="14" s="1"/>
  <c r="J192" i="14" s="1"/>
  <c r="J193" i="14" s="1"/>
  <c r="J194" i="14" s="1"/>
  <c r="J195" i="14" s="1"/>
  <c r="J196" i="14" s="1"/>
  <c r="J197" i="14" s="1"/>
  <c r="J198" i="14" s="1"/>
  <c r="J199" i="14" s="1"/>
  <c r="J200" i="14" s="1"/>
  <c r="J201" i="14" s="1"/>
  <c r="J202" i="14" s="1"/>
  <c r="J203" i="14" s="1"/>
  <c r="J204" i="14" s="1"/>
  <c r="J205" i="14" s="1"/>
  <c r="J206" i="14" s="1"/>
  <c r="J207" i="14" s="1"/>
  <c r="J208" i="14" s="1"/>
  <c r="J209" i="14" s="1"/>
  <c r="J210" i="14" s="1"/>
  <c r="J211" i="14" s="1"/>
  <c r="J212" i="14" s="1"/>
  <c r="J213" i="14" s="1"/>
  <c r="J214" i="14" s="1"/>
  <c r="J215" i="14" s="1"/>
  <c r="J216" i="14" s="1"/>
  <c r="J217" i="14" s="1"/>
  <c r="J218" i="14" s="1"/>
  <c r="J219" i="14" s="1"/>
  <c r="J220" i="14" s="1"/>
  <c r="J221" i="14" s="1"/>
  <c r="J222" i="14" s="1"/>
  <c r="J223" i="14" s="1"/>
  <c r="J224" i="14" s="1"/>
  <c r="J225" i="14" s="1"/>
  <c r="J226" i="14" s="1"/>
  <c r="J227" i="14" s="1"/>
  <c r="J228" i="14" s="1"/>
  <c r="J229" i="14" s="1"/>
  <c r="J230" i="14" s="1"/>
  <c r="J231" i="14" s="1"/>
  <c r="J232" i="14" s="1"/>
  <c r="J233" i="14" s="1"/>
  <c r="J234" i="14" s="1"/>
  <c r="J235" i="14" s="1"/>
  <c r="J236" i="14" s="1"/>
  <c r="J237" i="14" s="1"/>
  <c r="J238" i="14" s="1"/>
  <c r="J239" i="14" s="1"/>
  <c r="J240" i="14" s="1"/>
  <c r="J241" i="14" s="1"/>
  <c r="J242" i="14" s="1"/>
  <c r="J243" i="14" s="1"/>
  <c r="J244" i="14" s="1"/>
  <c r="J245" i="14" s="1"/>
  <c r="J246" i="14" s="1"/>
  <c r="J247" i="14" s="1"/>
  <c r="J248" i="14" s="1"/>
  <c r="J249" i="14" s="1"/>
  <c r="J250" i="14" s="1"/>
  <c r="J251" i="14" s="1"/>
  <c r="J252" i="14" s="1"/>
  <c r="J253" i="14" s="1"/>
  <c r="J254" i="14" s="1"/>
  <c r="J255" i="14" s="1"/>
  <c r="J256" i="14" s="1"/>
  <c r="J257" i="14" s="1"/>
  <c r="J258" i="14" s="1"/>
  <c r="J259" i="14" s="1"/>
  <c r="J260" i="14" s="1"/>
  <c r="J261" i="14" s="1"/>
  <c r="J262" i="14" s="1"/>
  <c r="J263" i="14" s="1"/>
  <c r="J264" i="14" s="1"/>
  <c r="J265" i="14" s="1"/>
  <c r="J266" i="14" s="1"/>
  <c r="J267" i="14" s="1"/>
  <c r="J268" i="14" s="1"/>
  <c r="J269" i="14" s="1"/>
  <c r="J270" i="14" s="1"/>
  <c r="J271" i="14" s="1"/>
  <c r="J272" i="14" s="1"/>
  <c r="J273" i="14" s="1"/>
  <c r="J274" i="14" s="1"/>
  <c r="J275" i="14" s="1"/>
  <c r="J276" i="14" s="1"/>
  <c r="J277" i="14" s="1"/>
  <c r="J278" i="14" s="1"/>
  <c r="J279" i="14" s="1"/>
  <c r="J280" i="14" s="1"/>
  <c r="J281" i="14" s="1"/>
  <c r="J282" i="14" s="1"/>
  <c r="J283" i="14" s="1"/>
  <c r="J284" i="14" s="1"/>
  <c r="J285" i="14" s="1"/>
  <c r="J286" i="14" s="1"/>
  <c r="J287" i="14" s="1"/>
  <c r="J288" i="14" s="1"/>
  <c r="J289" i="14" s="1"/>
  <c r="J290" i="14" s="1"/>
  <c r="J291" i="14" s="1"/>
  <c r="J292" i="14" s="1"/>
  <c r="J293" i="14" s="1"/>
  <c r="J294" i="14" s="1"/>
  <c r="J295" i="14" s="1"/>
  <c r="J296" i="14" s="1"/>
  <c r="J297" i="14" s="1"/>
  <c r="J298" i="14" s="1"/>
  <c r="J299" i="14" s="1"/>
  <c r="J300" i="14" s="1"/>
  <c r="J301" i="14" s="1"/>
  <c r="J302" i="14" s="1"/>
  <c r="J303" i="14" s="1"/>
  <c r="J304" i="14" s="1"/>
  <c r="AE15" i="1" l="1"/>
  <c r="P15" i="1"/>
  <c r="R15" i="1"/>
  <c r="AL14" i="1"/>
  <c r="E12" i="1"/>
  <c r="AN12" i="1" s="1"/>
  <c r="D11" i="1"/>
  <c r="N11" i="1" s="1"/>
  <c r="AM14" i="1"/>
  <c r="AZ14" i="1" s="1"/>
  <c r="AP10" i="1"/>
  <c r="G13" i="1"/>
  <c r="F13" i="1"/>
  <c r="AG15" i="1"/>
  <c r="BV15" i="1"/>
  <c r="BF15" i="1"/>
  <c r="AT15" i="1"/>
  <c r="AH15" i="1"/>
  <c r="L15" i="1"/>
  <c r="H15" i="1"/>
  <c r="C16" i="1"/>
  <c r="BG15" i="1"/>
  <c r="AU15" i="1"/>
  <c r="AQ15" i="1"/>
  <c r="M15" i="1"/>
  <c r="I15" i="1"/>
  <c r="BH15" i="1"/>
  <c r="BD15" i="1"/>
  <c r="AV15" i="1"/>
  <c r="AR15" i="1"/>
  <c r="AK15" i="1"/>
  <c r="AO15" i="1" s="1"/>
  <c r="AD15" i="1"/>
  <c r="J15" i="1"/>
  <c r="BZ15" i="1"/>
  <c r="BE15" i="1"/>
  <c r="AS15" i="1"/>
  <c r="AF15" i="1"/>
  <c r="K15" i="1"/>
  <c r="K1" i="14"/>
  <c r="K3" i="14" s="1"/>
  <c r="K4" i="14" s="1"/>
  <c r="K5" i="14" s="1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K24" i="14" s="1"/>
  <c r="K25" i="14" s="1"/>
  <c r="K26" i="14" s="1"/>
  <c r="K27" i="14" s="1"/>
  <c r="K28" i="14" s="1"/>
  <c r="K29" i="14" s="1"/>
  <c r="K30" i="14" s="1"/>
  <c r="K31" i="14" s="1"/>
  <c r="K32" i="14" s="1"/>
  <c r="K33" i="14" s="1"/>
  <c r="K34" i="14" s="1"/>
  <c r="K35" i="14" s="1"/>
  <c r="K36" i="14" s="1"/>
  <c r="K37" i="14" s="1"/>
  <c r="K38" i="14" s="1"/>
  <c r="K39" i="14" s="1"/>
  <c r="K40" i="14" s="1"/>
  <c r="K41" i="14" s="1"/>
  <c r="K42" i="14" s="1"/>
  <c r="K43" i="14" s="1"/>
  <c r="K44" i="14" s="1"/>
  <c r="K45" i="14" s="1"/>
  <c r="K46" i="14" s="1"/>
  <c r="K47" i="14" s="1"/>
  <c r="K48" i="14" s="1"/>
  <c r="K49" i="14" s="1"/>
  <c r="K50" i="14" s="1"/>
  <c r="K51" i="14" s="1"/>
  <c r="K52" i="14" s="1"/>
  <c r="K53" i="14" s="1"/>
  <c r="K54" i="14" s="1"/>
  <c r="K55" i="14" s="1"/>
  <c r="K56" i="14" s="1"/>
  <c r="K57" i="14" s="1"/>
  <c r="K58" i="14" s="1"/>
  <c r="K59" i="14" s="1"/>
  <c r="K60" i="14" s="1"/>
  <c r="K61" i="14" s="1"/>
  <c r="K62" i="14" s="1"/>
  <c r="K63" i="14" s="1"/>
  <c r="K64" i="14" s="1"/>
  <c r="K65" i="14" s="1"/>
  <c r="K66" i="14" s="1"/>
  <c r="K67" i="14" s="1"/>
  <c r="K68" i="14" s="1"/>
  <c r="K69" i="14" s="1"/>
  <c r="K70" i="14" s="1"/>
  <c r="K71" i="14" s="1"/>
  <c r="K72" i="14" s="1"/>
  <c r="K73" i="14" s="1"/>
  <c r="K74" i="14" s="1"/>
  <c r="K75" i="14" s="1"/>
  <c r="K76" i="14" s="1"/>
  <c r="K77" i="14" s="1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K103" i="14" s="1"/>
  <c r="K104" i="14" s="1"/>
  <c r="K105" i="14" s="1"/>
  <c r="K106" i="14" s="1"/>
  <c r="K107" i="14" s="1"/>
  <c r="K108" i="14" s="1"/>
  <c r="K109" i="14" s="1"/>
  <c r="K110" i="14" s="1"/>
  <c r="K111" i="14" s="1"/>
  <c r="K112" i="14" s="1"/>
  <c r="K113" i="14" s="1"/>
  <c r="K114" i="14" s="1"/>
  <c r="K115" i="14" s="1"/>
  <c r="K116" i="14" s="1"/>
  <c r="K117" i="14" s="1"/>
  <c r="K118" i="14" s="1"/>
  <c r="K119" i="14" s="1"/>
  <c r="K120" i="14" s="1"/>
  <c r="K121" i="14" s="1"/>
  <c r="K122" i="14" s="1"/>
  <c r="K123" i="14" s="1"/>
  <c r="K124" i="14" s="1"/>
  <c r="K125" i="14" s="1"/>
  <c r="K126" i="14" s="1"/>
  <c r="K127" i="14" s="1"/>
  <c r="K128" i="14" s="1"/>
  <c r="K129" i="14" s="1"/>
  <c r="K130" i="14" s="1"/>
  <c r="K131" i="14" s="1"/>
  <c r="K132" i="14" s="1"/>
  <c r="K133" i="14" s="1"/>
  <c r="K134" i="14" s="1"/>
  <c r="K135" i="14" s="1"/>
  <c r="K136" i="14" s="1"/>
  <c r="K137" i="14" s="1"/>
  <c r="K138" i="14" s="1"/>
  <c r="K139" i="14" s="1"/>
  <c r="K140" i="14" s="1"/>
  <c r="K141" i="14" s="1"/>
  <c r="K142" i="14" s="1"/>
  <c r="K143" i="14" s="1"/>
  <c r="K144" i="14" s="1"/>
  <c r="K145" i="14" s="1"/>
  <c r="K146" i="14" s="1"/>
  <c r="K147" i="14" s="1"/>
  <c r="K148" i="14" s="1"/>
  <c r="K149" i="14" s="1"/>
  <c r="K150" i="14" s="1"/>
  <c r="K151" i="14" s="1"/>
  <c r="K152" i="14" s="1"/>
  <c r="K153" i="14" s="1"/>
  <c r="K154" i="14" s="1"/>
  <c r="K155" i="14" s="1"/>
  <c r="K156" i="14" s="1"/>
  <c r="K157" i="14" s="1"/>
  <c r="K158" i="14" s="1"/>
  <c r="K159" i="14" s="1"/>
  <c r="K160" i="14" s="1"/>
  <c r="K161" i="14" s="1"/>
  <c r="K162" i="14" s="1"/>
  <c r="K163" i="14" s="1"/>
  <c r="K164" i="14" s="1"/>
  <c r="K165" i="14" s="1"/>
  <c r="K166" i="14" s="1"/>
  <c r="K167" i="14" s="1"/>
  <c r="K168" i="14" s="1"/>
  <c r="K169" i="14" s="1"/>
  <c r="K170" i="14" s="1"/>
  <c r="K171" i="14" s="1"/>
  <c r="K172" i="14" s="1"/>
  <c r="K173" i="14" s="1"/>
  <c r="K174" i="14" s="1"/>
  <c r="K175" i="14" s="1"/>
  <c r="K176" i="14" s="1"/>
  <c r="K177" i="14" s="1"/>
  <c r="K178" i="14" s="1"/>
  <c r="K179" i="14" s="1"/>
  <c r="K180" i="14" s="1"/>
  <c r="K181" i="14" s="1"/>
  <c r="K182" i="14" s="1"/>
  <c r="K183" i="14" s="1"/>
  <c r="K184" i="14" s="1"/>
  <c r="K185" i="14" s="1"/>
  <c r="K186" i="14" s="1"/>
  <c r="K187" i="14" s="1"/>
  <c r="K188" i="14" s="1"/>
  <c r="K189" i="14" s="1"/>
  <c r="K190" i="14" s="1"/>
  <c r="K191" i="14" s="1"/>
  <c r="K192" i="14" s="1"/>
  <c r="K193" i="14" s="1"/>
  <c r="K194" i="14" s="1"/>
  <c r="K195" i="14" s="1"/>
  <c r="K196" i="14" s="1"/>
  <c r="K197" i="14" s="1"/>
  <c r="K198" i="14" s="1"/>
  <c r="K199" i="14" s="1"/>
  <c r="K200" i="14" s="1"/>
  <c r="K201" i="14" s="1"/>
  <c r="K202" i="14" s="1"/>
  <c r="K203" i="14" s="1"/>
  <c r="K204" i="14" s="1"/>
  <c r="K205" i="14" s="1"/>
  <c r="K206" i="14" s="1"/>
  <c r="K207" i="14" s="1"/>
  <c r="K208" i="14" s="1"/>
  <c r="K209" i="14" s="1"/>
  <c r="K210" i="14" s="1"/>
  <c r="K211" i="14" s="1"/>
  <c r="K212" i="14" s="1"/>
  <c r="K213" i="14" s="1"/>
  <c r="K214" i="14" s="1"/>
  <c r="K215" i="14" s="1"/>
  <c r="K216" i="14" s="1"/>
  <c r="K217" i="14" s="1"/>
  <c r="K218" i="14" s="1"/>
  <c r="K219" i="14" s="1"/>
  <c r="K220" i="14" s="1"/>
  <c r="K221" i="14" s="1"/>
  <c r="K222" i="14" s="1"/>
  <c r="K223" i="14" s="1"/>
  <c r="K224" i="14" s="1"/>
  <c r="K225" i="14" s="1"/>
  <c r="K226" i="14" s="1"/>
  <c r="K227" i="14" s="1"/>
  <c r="K228" i="14" s="1"/>
  <c r="K229" i="14" s="1"/>
  <c r="K230" i="14" s="1"/>
  <c r="K231" i="14" s="1"/>
  <c r="K232" i="14" s="1"/>
  <c r="K233" i="14" s="1"/>
  <c r="K234" i="14" s="1"/>
  <c r="K235" i="14" s="1"/>
  <c r="K236" i="14" s="1"/>
  <c r="K237" i="14" s="1"/>
  <c r="K238" i="14" s="1"/>
  <c r="K239" i="14" s="1"/>
  <c r="K240" i="14" s="1"/>
  <c r="K241" i="14" s="1"/>
  <c r="K242" i="14" s="1"/>
  <c r="K243" i="14" s="1"/>
  <c r="K244" i="14" s="1"/>
  <c r="K245" i="14" s="1"/>
  <c r="K246" i="14" s="1"/>
  <c r="K247" i="14" s="1"/>
  <c r="K248" i="14" s="1"/>
  <c r="K249" i="14" s="1"/>
  <c r="K250" i="14" s="1"/>
  <c r="K251" i="14" s="1"/>
  <c r="K252" i="14" s="1"/>
  <c r="K253" i="14" s="1"/>
  <c r="K254" i="14" s="1"/>
  <c r="K255" i="14" s="1"/>
  <c r="K256" i="14" s="1"/>
  <c r="K257" i="14" s="1"/>
  <c r="K258" i="14" s="1"/>
  <c r="K259" i="14" s="1"/>
  <c r="K260" i="14" s="1"/>
  <c r="K261" i="14" s="1"/>
  <c r="K262" i="14" s="1"/>
  <c r="K263" i="14" s="1"/>
  <c r="K264" i="14" s="1"/>
  <c r="K265" i="14" s="1"/>
  <c r="K266" i="14" s="1"/>
  <c r="K267" i="14" s="1"/>
  <c r="K268" i="14" s="1"/>
  <c r="K269" i="14" s="1"/>
  <c r="K270" i="14" s="1"/>
  <c r="K271" i="14" s="1"/>
  <c r="K272" i="14" s="1"/>
  <c r="K273" i="14" s="1"/>
  <c r="K274" i="14" s="1"/>
  <c r="K275" i="14" s="1"/>
  <c r="K276" i="14" s="1"/>
  <c r="K277" i="14" s="1"/>
  <c r="K278" i="14" s="1"/>
  <c r="K279" i="14" s="1"/>
  <c r="K280" i="14" s="1"/>
  <c r="K281" i="14" s="1"/>
  <c r="K282" i="14" s="1"/>
  <c r="K283" i="14" s="1"/>
  <c r="K284" i="14" s="1"/>
  <c r="K285" i="14" s="1"/>
  <c r="K286" i="14" s="1"/>
  <c r="K287" i="14" s="1"/>
  <c r="K288" i="14" s="1"/>
  <c r="K289" i="14" s="1"/>
  <c r="K290" i="14" s="1"/>
  <c r="K291" i="14" s="1"/>
  <c r="K292" i="14" s="1"/>
  <c r="K293" i="14" s="1"/>
  <c r="K294" i="14" s="1"/>
  <c r="K295" i="14" s="1"/>
  <c r="K296" i="14" s="1"/>
  <c r="K297" i="14" s="1"/>
  <c r="K298" i="14" s="1"/>
  <c r="K299" i="14" s="1"/>
  <c r="K300" i="14" s="1"/>
  <c r="K301" i="14" s="1"/>
  <c r="K302" i="14" s="1"/>
  <c r="K303" i="14" s="1"/>
  <c r="K304" i="14" s="1"/>
  <c r="AE16" i="1" l="1"/>
  <c r="R16" i="1"/>
  <c r="P16" i="1"/>
  <c r="AM15" i="1"/>
  <c r="AZ15" i="1" s="1"/>
  <c r="AW10" i="1"/>
  <c r="D12" i="1"/>
  <c r="N12" i="1" s="1"/>
  <c r="E13" i="1"/>
  <c r="AN13" i="1" s="1"/>
  <c r="G14" i="1"/>
  <c r="F14" i="1"/>
  <c r="AP11" i="1"/>
  <c r="AG16" i="1"/>
  <c r="AL15" i="1"/>
  <c r="BH16" i="1"/>
  <c r="BD16" i="1"/>
  <c r="AV16" i="1"/>
  <c r="AR16" i="1"/>
  <c r="AK16" i="1"/>
  <c r="AO16" i="1" s="1"/>
  <c r="AD16" i="1"/>
  <c r="J16" i="1"/>
  <c r="BZ16" i="1"/>
  <c r="BE16" i="1"/>
  <c r="AS16" i="1"/>
  <c r="AF16" i="1"/>
  <c r="K16" i="1"/>
  <c r="BV16" i="1"/>
  <c r="BF16" i="1"/>
  <c r="AT16" i="1"/>
  <c r="AH16" i="1"/>
  <c r="L16" i="1"/>
  <c r="H16" i="1"/>
  <c r="C17" i="1"/>
  <c r="BG16" i="1"/>
  <c r="AU16" i="1"/>
  <c r="AQ16" i="1"/>
  <c r="M16" i="1"/>
  <c r="I16" i="1"/>
  <c r="L1" i="14"/>
  <c r="L3" i="14" s="1"/>
  <c r="L4" i="14" s="1"/>
  <c r="L5" i="14" s="1"/>
  <c r="L6" i="14" s="1"/>
  <c r="L7" i="14" s="1"/>
  <c r="L8" i="14" s="1"/>
  <c r="L9" i="14" s="1"/>
  <c r="L10" i="14" s="1"/>
  <c r="L11" i="14" s="1"/>
  <c r="L12" i="14" s="1"/>
  <c r="L13" i="14" s="1"/>
  <c r="L14" i="14" s="1"/>
  <c r="L15" i="14" s="1"/>
  <c r="L16" i="14" s="1"/>
  <c r="L17" i="14" s="1"/>
  <c r="L18" i="14" s="1"/>
  <c r="L19" i="14" s="1"/>
  <c r="L20" i="14" s="1"/>
  <c r="L21" i="14" s="1"/>
  <c r="L22" i="14" s="1"/>
  <c r="L23" i="14" s="1"/>
  <c r="L24" i="14" s="1"/>
  <c r="L25" i="14" s="1"/>
  <c r="L26" i="14" s="1"/>
  <c r="L27" i="14" s="1"/>
  <c r="L28" i="14" s="1"/>
  <c r="L29" i="14" s="1"/>
  <c r="L30" i="14" s="1"/>
  <c r="L31" i="14" s="1"/>
  <c r="L32" i="14" s="1"/>
  <c r="L33" i="14" s="1"/>
  <c r="L34" i="14" s="1"/>
  <c r="L35" i="14" s="1"/>
  <c r="L36" i="14" s="1"/>
  <c r="L37" i="14" s="1"/>
  <c r="L38" i="14" s="1"/>
  <c r="L39" i="14" s="1"/>
  <c r="L40" i="14" s="1"/>
  <c r="L41" i="14" s="1"/>
  <c r="L42" i="14" s="1"/>
  <c r="L43" i="14" s="1"/>
  <c r="L44" i="14" s="1"/>
  <c r="L45" i="14" s="1"/>
  <c r="L46" i="14" s="1"/>
  <c r="L47" i="14" s="1"/>
  <c r="L48" i="14" s="1"/>
  <c r="L49" i="14" s="1"/>
  <c r="L50" i="14" s="1"/>
  <c r="L51" i="14" s="1"/>
  <c r="L52" i="14" s="1"/>
  <c r="L53" i="14" s="1"/>
  <c r="L54" i="14" s="1"/>
  <c r="L55" i="14" s="1"/>
  <c r="L56" i="14" s="1"/>
  <c r="L57" i="14" s="1"/>
  <c r="L58" i="14" s="1"/>
  <c r="L59" i="14" s="1"/>
  <c r="L60" i="14" s="1"/>
  <c r="L61" i="14" s="1"/>
  <c r="L62" i="14" s="1"/>
  <c r="L63" i="14" s="1"/>
  <c r="L64" i="14" s="1"/>
  <c r="L65" i="14" s="1"/>
  <c r="L66" i="14" s="1"/>
  <c r="L67" i="14" s="1"/>
  <c r="L68" i="14" s="1"/>
  <c r="L69" i="14" s="1"/>
  <c r="L70" i="14" s="1"/>
  <c r="L71" i="14" s="1"/>
  <c r="L72" i="14" s="1"/>
  <c r="L73" i="14" s="1"/>
  <c r="L74" i="14" s="1"/>
  <c r="L75" i="14" s="1"/>
  <c r="L76" i="14" s="1"/>
  <c r="L77" i="14" s="1"/>
  <c r="L78" i="14" s="1"/>
  <c r="L79" i="14" s="1"/>
  <c r="L80" i="14" s="1"/>
  <c r="L81" i="14" s="1"/>
  <c r="L82" i="14" s="1"/>
  <c r="L83" i="14" s="1"/>
  <c r="L84" i="14" s="1"/>
  <c r="L85" i="14" s="1"/>
  <c r="L86" i="14" s="1"/>
  <c r="L87" i="14" s="1"/>
  <c r="L88" i="14" s="1"/>
  <c r="L89" i="14" s="1"/>
  <c r="L90" i="14" s="1"/>
  <c r="L91" i="14" s="1"/>
  <c r="L92" i="14" s="1"/>
  <c r="L93" i="14" s="1"/>
  <c r="L94" i="14" s="1"/>
  <c r="L95" i="14" s="1"/>
  <c r="L96" i="14" s="1"/>
  <c r="L97" i="14" s="1"/>
  <c r="L98" i="14" s="1"/>
  <c r="L99" i="14" s="1"/>
  <c r="L100" i="14" s="1"/>
  <c r="L101" i="14" s="1"/>
  <c r="L102" i="14" s="1"/>
  <c r="L103" i="14" s="1"/>
  <c r="L104" i="14" s="1"/>
  <c r="L105" i="14" s="1"/>
  <c r="L106" i="14" s="1"/>
  <c r="L107" i="14" s="1"/>
  <c r="L108" i="14" s="1"/>
  <c r="L109" i="14" s="1"/>
  <c r="L110" i="14" s="1"/>
  <c r="L111" i="14" s="1"/>
  <c r="L112" i="14" s="1"/>
  <c r="L113" i="14" s="1"/>
  <c r="L114" i="14" s="1"/>
  <c r="L115" i="14" s="1"/>
  <c r="L116" i="14" s="1"/>
  <c r="L117" i="14" s="1"/>
  <c r="L118" i="14" s="1"/>
  <c r="L119" i="14" s="1"/>
  <c r="L120" i="14" s="1"/>
  <c r="L121" i="14" s="1"/>
  <c r="L122" i="14" s="1"/>
  <c r="L123" i="14" s="1"/>
  <c r="L124" i="14" s="1"/>
  <c r="L125" i="14" s="1"/>
  <c r="L126" i="14" s="1"/>
  <c r="L127" i="14" s="1"/>
  <c r="L128" i="14" s="1"/>
  <c r="L129" i="14" s="1"/>
  <c r="L130" i="14" s="1"/>
  <c r="L131" i="14" s="1"/>
  <c r="L132" i="14" s="1"/>
  <c r="L133" i="14" s="1"/>
  <c r="L134" i="14" s="1"/>
  <c r="L135" i="14" s="1"/>
  <c r="L136" i="14" s="1"/>
  <c r="L137" i="14" s="1"/>
  <c r="L138" i="14" s="1"/>
  <c r="L139" i="14" s="1"/>
  <c r="L140" i="14" s="1"/>
  <c r="L141" i="14" s="1"/>
  <c r="L142" i="14" s="1"/>
  <c r="L143" i="14" s="1"/>
  <c r="L144" i="14" s="1"/>
  <c r="L145" i="14" s="1"/>
  <c r="L146" i="14" s="1"/>
  <c r="L147" i="14" s="1"/>
  <c r="L148" i="14" s="1"/>
  <c r="L149" i="14" s="1"/>
  <c r="L150" i="14" s="1"/>
  <c r="L151" i="14" s="1"/>
  <c r="L152" i="14" s="1"/>
  <c r="L153" i="14" s="1"/>
  <c r="L154" i="14" s="1"/>
  <c r="L155" i="14" s="1"/>
  <c r="L156" i="14" s="1"/>
  <c r="L157" i="14" s="1"/>
  <c r="L158" i="14" s="1"/>
  <c r="L159" i="14" s="1"/>
  <c r="L160" i="14" s="1"/>
  <c r="L161" i="14" s="1"/>
  <c r="L162" i="14" s="1"/>
  <c r="L163" i="14" s="1"/>
  <c r="L164" i="14" s="1"/>
  <c r="L165" i="14" s="1"/>
  <c r="L166" i="14" s="1"/>
  <c r="L167" i="14" s="1"/>
  <c r="L168" i="14" s="1"/>
  <c r="L169" i="14" s="1"/>
  <c r="L170" i="14" s="1"/>
  <c r="L171" i="14" s="1"/>
  <c r="L172" i="14" s="1"/>
  <c r="L173" i="14" s="1"/>
  <c r="L174" i="14" s="1"/>
  <c r="L175" i="14" s="1"/>
  <c r="L176" i="14" s="1"/>
  <c r="L177" i="14" s="1"/>
  <c r="L178" i="14" s="1"/>
  <c r="L179" i="14" s="1"/>
  <c r="L180" i="14" s="1"/>
  <c r="L181" i="14" s="1"/>
  <c r="L182" i="14" s="1"/>
  <c r="L183" i="14" s="1"/>
  <c r="L184" i="14" s="1"/>
  <c r="L185" i="14" s="1"/>
  <c r="L186" i="14" s="1"/>
  <c r="L187" i="14" s="1"/>
  <c r="L188" i="14" s="1"/>
  <c r="L189" i="14" s="1"/>
  <c r="L190" i="14" s="1"/>
  <c r="L191" i="14" s="1"/>
  <c r="L192" i="14" s="1"/>
  <c r="L193" i="14" s="1"/>
  <c r="L194" i="14" s="1"/>
  <c r="L195" i="14" s="1"/>
  <c r="L196" i="14" s="1"/>
  <c r="L197" i="14" s="1"/>
  <c r="L198" i="14" s="1"/>
  <c r="L199" i="14" s="1"/>
  <c r="L200" i="14" s="1"/>
  <c r="L201" i="14" s="1"/>
  <c r="L202" i="14" s="1"/>
  <c r="L203" i="14" s="1"/>
  <c r="L204" i="14" s="1"/>
  <c r="L205" i="14" s="1"/>
  <c r="L206" i="14" s="1"/>
  <c r="L207" i="14" s="1"/>
  <c r="L208" i="14" s="1"/>
  <c r="L209" i="14" s="1"/>
  <c r="L210" i="14" s="1"/>
  <c r="L211" i="14" s="1"/>
  <c r="L212" i="14" s="1"/>
  <c r="L213" i="14" s="1"/>
  <c r="L214" i="14" s="1"/>
  <c r="L215" i="14" s="1"/>
  <c r="L216" i="14" s="1"/>
  <c r="L217" i="14" s="1"/>
  <c r="L218" i="14" s="1"/>
  <c r="L219" i="14" s="1"/>
  <c r="L220" i="14" s="1"/>
  <c r="L221" i="14" s="1"/>
  <c r="L222" i="14" s="1"/>
  <c r="L223" i="14" s="1"/>
  <c r="L224" i="14" s="1"/>
  <c r="L225" i="14" s="1"/>
  <c r="L226" i="14" s="1"/>
  <c r="L227" i="14" s="1"/>
  <c r="L228" i="14" s="1"/>
  <c r="L229" i="14" s="1"/>
  <c r="L230" i="14" s="1"/>
  <c r="L231" i="14" s="1"/>
  <c r="L232" i="14" s="1"/>
  <c r="L233" i="14" s="1"/>
  <c r="L234" i="14" s="1"/>
  <c r="L235" i="14" s="1"/>
  <c r="L236" i="14" s="1"/>
  <c r="L237" i="14" s="1"/>
  <c r="L238" i="14" s="1"/>
  <c r="L239" i="14" s="1"/>
  <c r="L240" i="14" s="1"/>
  <c r="L241" i="14" s="1"/>
  <c r="L242" i="14" s="1"/>
  <c r="L243" i="14" s="1"/>
  <c r="L244" i="14" s="1"/>
  <c r="L245" i="14" s="1"/>
  <c r="L246" i="14" s="1"/>
  <c r="L247" i="14" s="1"/>
  <c r="L248" i="14" s="1"/>
  <c r="L249" i="14" s="1"/>
  <c r="L250" i="14" s="1"/>
  <c r="L251" i="14" s="1"/>
  <c r="L252" i="14" s="1"/>
  <c r="L253" i="14" s="1"/>
  <c r="L254" i="14" s="1"/>
  <c r="L255" i="14" s="1"/>
  <c r="L256" i="14" s="1"/>
  <c r="L257" i="14" s="1"/>
  <c r="L258" i="14" s="1"/>
  <c r="L259" i="14" s="1"/>
  <c r="L260" i="14" s="1"/>
  <c r="L261" i="14" s="1"/>
  <c r="L262" i="14" s="1"/>
  <c r="L263" i="14" s="1"/>
  <c r="L264" i="14" s="1"/>
  <c r="L265" i="14" s="1"/>
  <c r="L266" i="14" s="1"/>
  <c r="L267" i="14" s="1"/>
  <c r="L268" i="14" s="1"/>
  <c r="L269" i="14" s="1"/>
  <c r="L270" i="14" s="1"/>
  <c r="L271" i="14" s="1"/>
  <c r="L272" i="14" s="1"/>
  <c r="L273" i="14" s="1"/>
  <c r="L274" i="14" s="1"/>
  <c r="L275" i="14" s="1"/>
  <c r="L276" i="14" s="1"/>
  <c r="L277" i="14" s="1"/>
  <c r="L278" i="14" s="1"/>
  <c r="L279" i="14" s="1"/>
  <c r="L280" i="14" s="1"/>
  <c r="L281" i="14" s="1"/>
  <c r="L282" i="14" s="1"/>
  <c r="L283" i="14" s="1"/>
  <c r="L284" i="14" s="1"/>
  <c r="L285" i="14" s="1"/>
  <c r="L286" i="14" s="1"/>
  <c r="L287" i="14" s="1"/>
  <c r="L288" i="14" s="1"/>
  <c r="L289" i="14" s="1"/>
  <c r="L290" i="14" s="1"/>
  <c r="L291" i="14" s="1"/>
  <c r="L292" i="14" s="1"/>
  <c r="L293" i="14" s="1"/>
  <c r="L294" i="14" s="1"/>
  <c r="L295" i="14" s="1"/>
  <c r="L296" i="14" s="1"/>
  <c r="L297" i="14" s="1"/>
  <c r="L298" i="14" s="1"/>
  <c r="L299" i="14" s="1"/>
  <c r="L300" i="14" s="1"/>
  <c r="L301" i="14" s="1"/>
  <c r="L302" i="14" s="1"/>
  <c r="L303" i="14" s="1"/>
  <c r="L304" i="14" s="1"/>
  <c r="AE17" i="1" l="1"/>
  <c r="P17" i="1"/>
  <c r="R17" i="1"/>
  <c r="AP12" i="1"/>
  <c r="AW11" i="1"/>
  <c r="D13" i="1"/>
  <c r="N13" i="1" s="1"/>
  <c r="E14" i="1"/>
  <c r="AN14" i="1" s="1"/>
  <c r="G15" i="1"/>
  <c r="F15" i="1"/>
  <c r="AL16" i="1"/>
  <c r="AG17" i="1"/>
  <c r="AM16" i="1"/>
  <c r="AZ16" i="1" s="1"/>
  <c r="BV17" i="1"/>
  <c r="BF17" i="1"/>
  <c r="AT17" i="1"/>
  <c r="AH17" i="1"/>
  <c r="L17" i="1"/>
  <c r="H17" i="1"/>
  <c r="C18" i="1"/>
  <c r="BG17" i="1"/>
  <c r="AU17" i="1"/>
  <c r="AQ17" i="1"/>
  <c r="M17" i="1"/>
  <c r="I17" i="1"/>
  <c r="BH17" i="1"/>
  <c r="BD17" i="1"/>
  <c r="AV17" i="1"/>
  <c r="AR17" i="1"/>
  <c r="AK17" i="1"/>
  <c r="AO17" i="1" s="1"/>
  <c r="AD17" i="1"/>
  <c r="J17" i="1"/>
  <c r="BZ17" i="1"/>
  <c r="BE17" i="1"/>
  <c r="AS17" i="1"/>
  <c r="AF17" i="1"/>
  <c r="K17" i="1"/>
  <c r="M1" i="14"/>
  <c r="M3" i="14" s="1"/>
  <c r="M4" i="14" s="1"/>
  <c r="M5" i="14" s="1"/>
  <c r="M6" i="14" s="1"/>
  <c r="M7" i="14" s="1"/>
  <c r="M8" i="14" s="1"/>
  <c r="M9" i="14" s="1"/>
  <c r="M10" i="14" s="1"/>
  <c r="M11" i="14" s="1"/>
  <c r="M12" i="14" s="1"/>
  <c r="M13" i="14" s="1"/>
  <c r="M14" i="14" s="1"/>
  <c r="M15" i="14" s="1"/>
  <c r="M16" i="14" s="1"/>
  <c r="M17" i="14" s="1"/>
  <c r="M18" i="14" s="1"/>
  <c r="M19" i="14" s="1"/>
  <c r="M20" i="14" s="1"/>
  <c r="M21" i="14" s="1"/>
  <c r="M22" i="14" s="1"/>
  <c r="M23" i="14" s="1"/>
  <c r="M24" i="14" s="1"/>
  <c r="M25" i="14" s="1"/>
  <c r="M26" i="14" s="1"/>
  <c r="M27" i="14" s="1"/>
  <c r="M28" i="14" s="1"/>
  <c r="M29" i="14" s="1"/>
  <c r="M30" i="14" s="1"/>
  <c r="M31" i="14" s="1"/>
  <c r="M32" i="14" s="1"/>
  <c r="M33" i="14" s="1"/>
  <c r="M34" i="14" s="1"/>
  <c r="M35" i="14" s="1"/>
  <c r="M36" i="14" s="1"/>
  <c r="M37" i="14" s="1"/>
  <c r="M38" i="14" s="1"/>
  <c r="M39" i="14" s="1"/>
  <c r="M40" i="14" s="1"/>
  <c r="M41" i="14" s="1"/>
  <c r="M42" i="14" s="1"/>
  <c r="M43" i="14" s="1"/>
  <c r="M44" i="14" s="1"/>
  <c r="M45" i="14" s="1"/>
  <c r="M46" i="14" s="1"/>
  <c r="M47" i="14" s="1"/>
  <c r="M48" i="14" s="1"/>
  <c r="M49" i="14" s="1"/>
  <c r="M50" i="14" s="1"/>
  <c r="M51" i="14" s="1"/>
  <c r="M52" i="14" s="1"/>
  <c r="M53" i="14" s="1"/>
  <c r="M54" i="14" s="1"/>
  <c r="M55" i="14" s="1"/>
  <c r="M56" i="14" s="1"/>
  <c r="M57" i="14" s="1"/>
  <c r="M58" i="14" s="1"/>
  <c r="M59" i="14" s="1"/>
  <c r="M60" i="14" s="1"/>
  <c r="M61" i="14" s="1"/>
  <c r="M62" i="14" s="1"/>
  <c r="M63" i="14" s="1"/>
  <c r="M64" i="14" s="1"/>
  <c r="M65" i="14" s="1"/>
  <c r="M66" i="14" s="1"/>
  <c r="M67" i="14" s="1"/>
  <c r="M68" i="14" s="1"/>
  <c r="M69" i="14" s="1"/>
  <c r="M70" i="14" s="1"/>
  <c r="M71" i="14" s="1"/>
  <c r="M72" i="14" s="1"/>
  <c r="M73" i="14" s="1"/>
  <c r="M74" i="14" s="1"/>
  <c r="M75" i="14" s="1"/>
  <c r="M76" i="14" s="1"/>
  <c r="M77" i="14" s="1"/>
  <c r="M78" i="14" s="1"/>
  <c r="M79" i="14" s="1"/>
  <c r="M80" i="14" s="1"/>
  <c r="M81" i="14" s="1"/>
  <c r="M82" i="14" s="1"/>
  <c r="M83" i="14" s="1"/>
  <c r="M84" i="14" s="1"/>
  <c r="M85" i="14" s="1"/>
  <c r="M86" i="14" s="1"/>
  <c r="M87" i="14" s="1"/>
  <c r="M88" i="14" s="1"/>
  <c r="M89" i="14" s="1"/>
  <c r="M90" i="14" s="1"/>
  <c r="M91" i="14" s="1"/>
  <c r="M92" i="14" s="1"/>
  <c r="M93" i="14" s="1"/>
  <c r="M94" i="14" s="1"/>
  <c r="M95" i="14" s="1"/>
  <c r="M96" i="14" s="1"/>
  <c r="M97" i="14" s="1"/>
  <c r="M98" i="14" s="1"/>
  <c r="M99" i="14" s="1"/>
  <c r="M100" i="14" s="1"/>
  <c r="M101" i="14" s="1"/>
  <c r="M102" i="14" s="1"/>
  <c r="M103" i="14" s="1"/>
  <c r="M104" i="14" s="1"/>
  <c r="M105" i="14" s="1"/>
  <c r="M106" i="14" s="1"/>
  <c r="M107" i="14" s="1"/>
  <c r="M108" i="14" s="1"/>
  <c r="M109" i="14" s="1"/>
  <c r="M110" i="14" s="1"/>
  <c r="M111" i="14" s="1"/>
  <c r="M112" i="14" s="1"/>
  <c r="M113" i="14" s="1"/>
  <c r="M114" i="14" s="1"/>
  <c r="M115" i="14" s="1"/>
  <c r="M116" i="14" s="1"/>
  <c r="M117" i="14" s="1"/>
  <c r="M118" i="14" s="1"/>
  <c r="M119" i="14" s="1"/>
  <c r="M120" i="14" s="1"/>
  <c r="M121" i="14" s="1"/>
  <c r="M122" i="14" s="1"/>
  <c r="M123" i="14" s="1"/>
  <c r="M124" i="14" s="1"/>
  <c r="M125" i="14" s="1"/>
  <c r="M126" i="14" s="1"/>
  <c r="M127" i="14" s="1"/>
  <c r="M128" i="14" s="1"/>
  <c r="M129" i="14" s="1"/>
  <c r="M130" i="14" s="1"/>
  <c r="M131" i="14" s="1"/>
  <c r="M132" i="14" s="1"/>
  <c r="M133" i="14" s="1"/>
  <c r="M134" i="14" s="1"/>
  <c r="M135" i="14" s="1"/>
  <c r="M136" i="14" s="1"/>
  <c r="M137" i="14" s="1"/>
  <c r="M138" i="14" s="1"/>
  <c r="M139" i="14" s="1"/>
  <c r="M140" i="14" s="1"/>
  <c r="M141" i="14" s="1"/>
  <c r="M142" i="14" s="1"/>
  <c r="M143" i="14" s="1"/>
  <c r="M144" i="14" s="1"/>
  <c r="M145" i="14" s="1"/>
  <c r="M146" i="14" s="1"/>
  <c r="M147" i="14" s="1"/>
  <c r="M148" i="14" s="1"/>
  <c r="M149" i="14" s="1"/>
  <c r="M150" i="14" s="1"/>
  <c r="M151" i="14" s="1"/>
  <c r="M152" i="14" s="1"/>
  <c r="M153" i="14" s="1"/>
  <c r="M154" i="14" s="1"/>
  <c r="M155" i="14" s="1"/>
  <c r="M156" i="14" s="1"/>
  <c r="M157" i="14" s="1"/>
  <c r="M158" i="14" s="1"/>
  <c r="M159" i="14" s="1"/>
  <c r="M160" i="14" s="1"/>
  <c r="M161" i="14" s="1"/>
  <c r="M162" i="14" s="1"/>
  <c r="M163" i="14" s="1"/>
  <c r="M164" i="14" s="1"/>
  <c r="M165" i="14" s="1"/>
  <c r="M166" i="14" s="1"/>
  <c r="M167" i="14" s="1"/>
  <c r="M168" i="14" s="1"/>
  <c r="M169" i="14" s="1"/>
  <c r="M170" i="14" s="1"/>
  <c r="M171" i="14" s="1"/>
  <c r="M172" i="14" s="1"/>
  <c r="M173" i="14" s="1"/>
  <c r="M174" i="14" s="1"/>
  <c r="M175" i="14" s="1"/>
  <c r="M176" i="14" s="1"/>
  <c r="M177" i="14" s="1"/>
  <c r="M178" i="14" s="1"/>
  <c r="M179" i="14" s="1"/>
  <c r="M180" i="14" s="1"/>
  <c r="M181" i="14" s="1"/>
  <c r="M182" i="14" s="1"/>
  <c r="M183" i="14" s="1"/>
  <c r="M184" i="14" s="1"/>
  <c r="M185" i="14" s="1"/>
  <c r="M186" i="14" s="1"/>
  <c r="M187" i="14" s="1"/>
  <c r="M188" i="14" s="1"/>
  <c r="M189" i="14" s="1"/>
  <c r="M190" i="14" s="1"/>
  <c r="M191" i="14" s="1"/>
  <c r="M192" i="14" s="1"/>
  <c r="M193" i="14" s="1"/>
  <c r="M194" i="14" s="1"/>
  <c r="M195" i="14" s="1"/>
  <c r="M196" i="14" s="1"/>
  <c r="M197" i="14" s="1"/>
  <c r="M198" i="14" s="1"/>
  <c r="M199" i="14" s="1"/>
  <c r="M200" i="14" s="1"/>
  <c r="M201" i="14" s="1"/>
  <c r="M202" i="14" s="1"/>
  <c r="M203" i="14" s="1"/>
  <c r="M204" i="14" s="1"/>
  <c r="M205" i="14" s="1"/>
  <c r="M206" i="14" s="1"/>
  <c r="M207" i="14" s="1"/>
  <c r="M208" i="14" s="1"/>
  <c r="M209" i="14" s="1"/>
  <c r="M210" i="14" s="1"/>
  <c r="M211" i="14" s="1"/>
  <c r="M212" i="14" s="1"/>
  <c r="M213" i="14" s="1"/>
  <c r="M214" i="14" s="1"/>
  <c r="M215" i="14" s="1"/>
  <c r="M216" i="14" s="1"/>
  <c r="M217" i="14" s="1"/>
  <c r="M218" i="14" s="1"/>
  <c r="M219" i="14" s="1"/>
  <c r="M220" i="14" s="1"/>
  <c r="M221" i="14" s="1"/>
  <c r="M222" i="14" s="1"/>
  <c r="M223" i="14" s="1"/>
  <c r="M224" i="14" s="1"/>
  <c r="M225" i="14" s="1"/>
  <c r="M226" i="14" s="1"/>
  <c r="M227" i="14" s="1"/>
  <c r="M228" i="14" s="1"/>
  <c r="M229" i="14" s="1"/>
  <c r="M230" i="14" s="1"/>
  <c r="M231" i="14" s="1"/>
  <c r="M232" i="14" s="1"/>
  <c r="M233" i="14" s="1"/>
  <c r="M234" i="14" s="1"/>
  <c r="M235" i="14" s="1"/>
  <c r="M236" i="14" s="1"/>
  <c r="M237" i="14" s="1"/>
  <c r="M238" i="14" s="1"/>
  <c r="M239" i="14" s="1"/>
  <c r="M240" i="14" s="1"/>
  <c r="M241" i="14" s="1"/>
  <c r="M242" i="14" s="1"/>
  <c r="M243" i="14" s="1"/>
  <c r="M244" i="14" s="1"/>
  <c r="M245" i="14" s="1"/>
  <c r="M246" i="14" s="1"/>
  <c r="M247" i="14" s="1"/>
  <c r="M248" i="14" s="1"/>
  <c r="M249" i="14" s="1"/>
  <c r="M250" i="14" s="1"/>
  <c r="M251" i="14" s="1"/>
  <c r="M252" i="14" s="1"/>
  <c r="M253" i="14" s="1"/>
  <c r="M254" i="14" s="1"/>
  <c r="M255" i="14" s="1"/>
  <c r="M256" i="14" s="1"/>
  <c r="M257" i="14" s="1"/>
  <c r="M258" i="14" s="1"/>
  <c r="M259" i="14" s="1"/>
  <c r="M260" i="14" s="1"/>
  <c r="M261" i="14" s="1"/>
  <c r="M262" i="14" s="1"/>
  <c r="M263" i="14" s="1"/>
  <c r="M264" i="14" s="1"/>
  <c r="M265" i="14" s="1"/>
  <c r="M266" i="14" s="1"/>
  <c r="M267" i="14" s="1"/>
  <c r="M268" i="14" s="1"/>
  <c r="M269" i="14" s="1"/>
  <c r="M270" i="14" s="1"/>
  <c r="M271" i="14" s="1"/>
  <c r="M272" i="14" s="1"/>
  <c r="M273" i="14" s="1"/>
  <c r="M274" i="14" s="1"/>
  <c r="M275" i="14" s="1"/>
  <c r="M276" i="14" s="1"/>
  <c r="M277" i="14" s="1"/>
  <c r="M278" i="14" s="1"/>
  <c r="M279" i="14" s="1"/>
  <c r="M280" i="14" s="1"/>
  <c r="M281" i="14" s="1"/>
  <c r="M282" i="14" s="1"/>
  <c r="M283" i="14" s="1"/>
  <c r="M284" i="14" s="1"/>
  <c r="M285" i="14" s="1"/>
  <c r="M286" i="14" s="1"/>
  <c r="M287" i="14" s="1"/>
  <c r="M288" i="14" s="1"/>
  <c r="M289" i="14" s="1"/>
  <c r="M290" i="14" s="1"/>
  <c r="M291" i="14" s="1"/>
  <c r="M292" i="14" s="1"/>
  <c r="M293" i="14" s="1"/>
  <c r="M294" i="14" s="1"/>
  <c r="M295" i="14" s="1"/>
  <c r="M296" i="14" s="1"/>
  <c r="M297" i="14" s="1"/>
  <c r="M298" i="14" s="1"/>
  <c r="M299" i="14" s="1"/>
  <c r="M300" i="14" s="1"/>
  <c r="M301" i="14" s="1"/>
  <c r="M302" i="14" s="1"/>
  <c r="M303" i="14" s="1"/>
  <c r="M304" i="14" s="1"/>
  <c r="AE18" i="1" l="1"/>
  <c r="P18" i="1"/>
  <c r="R18" i="1"/>
  <c r="AW12" i="1"/>
  <c r="AM17" i="1"/>
  <c r="D14" i="1"/>
  <c r="N14" i="1" s="1"/>
  <c r="E15" i="1"/>
  <c r="AN15" i="1" s="1"/>
  <c r="AP13" i="1"/>
  <c r="F16" i="1"/>
  <c r="G16" i="1"/>
  <c r="AG18" i="1"/>
  <c r="AL17" i="1"/>
  <c r="C19" i="1"/>
  <c r="BH18" i="1"/>
  <c r="BD18" i="1"/>
  <c r="AV18" i="1"/>
  <c r="AR18" i="1"/>
  <c r="AK18" i="1"/>
  <c r="AO18" i="1" s="1"/>
  <c r="AD18" i="1"/>
  <c r="J18" i="1"/>
  <c r="BZ18" i="1"/>
  <c r="BE18" i="1"/>
  <c r="AS18" i="1"/>
  <c r="AF18" i="1"/>
  <c r="K18" i="1"/>
  <c r="BV18" i="1"/>
  <c r="BF18" i="1"/>
  <c r="AT18" i="1"/>
  <c r="AH18" i="1"/>
  <c r="L18" i="1"/>
  <c r="H18" i="1"/>
  <c r="BG18" i="1"/>
  <c r="AU18" i="1"/>
  <c r="AQ18" i="1"/>
  <c r="M18" i="1"/>
  <c r="I18" i="1"/>
  <c r="N1" i="14"/>
  <c r="N3" i="14" s="1"/>
  <c r="N4" i="14" s="1"/>
  <c r="N5" i="14" s="1"/>
  <c r="N6" i="14" s="1"/>
  <c r="N7" i="14" s="1"/>
  <c r="N8" i="14" s="1"/>
  <c r="N9" i="14" s="1"/>
  <c r="N10" i="14" s="1"/>
  <c r="N11" i="14" s="1"/>
  <c r="N12" i="14" s="1"/>
  <c r="N13" i="14" s="1"/>
  <c r="N14" i="14" s="1"/>
  <c r="N15" i="14" s="1"/>
  <c r="N16" i="14" s="1"/>
  <c r="N17" i="14" s="1"/>
  <c r="N18" i="14" s="1"/>
  <c r="N19" i="14" s="1"/>
  <c r="N20" i="14" s="1"/>
  <c r="N21" i="14" s="1"/>
  <c r="N22" i="14" s="1"/>
  <c r="N23" i="14" s="1"/>
  <c r="N24" i="14" s="1"/>
  <c r="N25" i="14" s="1"/>
  <c r="N26" i="14" s="1"/>
  <c r="N27" i="14" s="1"/>
  <c r="N28" i="14" s="1"/>
  <c r="N29" i="14" s="1"/>
  <c r="N30" i="14" s="1"/>
  <c r="N31" i="14" s="1"/>
  <c r="N32" i="14" s="1"/>
  <c r="N33" i="14" s="1"/>
  <c r="N34" i="14" s="1"/>
  <c r="N35" i="14" s="1"/>
  <c r="N36" i="14" s="1"/>
  <c r="N37" i="14" s="1"/>
  <c r="N38" i="14" s="1"/>
  <c r="N39" i="14" s="1"/>
  <c r="N40" i="14" s="1"/>
  <c r="N41" i="14" s="1"/>
  <c r="N42" i="14" s="1"/>
  <c r="N43" i="14" s="1"/>
  <c r="N44" i="14" s="1"/>
  <c r="N45" i="14" s="1"/>
  <c r="N46" i="14" s="1"/>
  <c r="N47" i="14" s="1"/>
  <c r="N48" i="14" s="1"/>
  <c r="N49" i="14" s="1"/>
  <c r="N50" i="14" s="1"/>
  <c r="N51" i="14" s="1"/>
  <c r="N52" i="14" s="1"/>
  <c r="N53" i="14" s="1"/>
  <c r="N54" i="14" s="1"/>
  <c r="N55" i="14" s="1"/>
  <c r="N56" i="14" s="1"/>
  <c r="N57" i="14" s="1"/>
  <c r="N58" i="14" s="1"/>
  <c r="N59" i="14" s="1"/>
  <c r="N60" i="14" s="1"/>
  <c r="N61" i="14" s="1"/>
  <c r="N62" i="14" s="1"/>
  <c r="N63" i="14" s="1"/>
  <c r="N64" i="14" s="1"/>
  <c r="N65" i="14" s="1"/>
  <c r="N66" i="14" s="1"/>
  <c r="N67" i="14" s="1"/>
  <c r="N68" i="14" s="1"/>
  <c r="N69" i="14" s="1"/>
  <c r="N70" i="14" s="1"/>
  <c r="N71" i="14" s="1"/>
  <c r="N72" i="14" s="1"/>
  <c r="N73" i="14" s="1"/>
  <c r="N74" i="14" s="1"/>
  <c r="N75" i="14" s="1"/>
  <c r="N76" i="14" s="1"/>
  <c r="N77" i="14" s="1"/>
  <c r="N78" i="14" s="1"/>
  <c r="N79" i="14" s="1"/>
  <c r="N80" i="14" s="1"/>
  <c r="N81" i="14" s="1"/>
  <c r="N82" i="14" s="1"/>
  <c r="N83" i="14" s="1"/>
  <c r="N84" i="14" s="1"/>
  <c r="N85" i="14" s="1"/>
  <c r="N86" i="14" s="1"/>
  <c r="N87" i="14" s="1"/>
  <c r="N88" i="14" s="1"/>
  <c r="N89" i="14" s="1"/>
  <c r="N90" i="14" s="1"/>
  <c r="N91" i="14" s="1"/>
  <c r="N92" i="14" s="1"/>
  <c r="N93" i="14" s="1"/>
  <c r="N94" i="14" s="1"/>
  <c r="N95" i="14" s="1"/>
  <c r="N96" i="14" s="1"/>
  <c r="N97" i="14" s="1"/>
  <c r="N98" i="14" s="1"/>
  <c r="N99" i="14" s="1"/>
  <c r="N100" i="14" s="1"/>
  <c r="N101" i="14" s="1"/>
  <c r="N102" i="14" s="1"/>
  <c r="N103" i="14" s="1"/>
  <c r="N104" i="14" s="1"/>
  <c r="N105" i="14" s="1"/>
  <c r="N106" i="14" s="1"/>
  <c r="N107" i="14" s="1"/>
  <c r="N108" i="14" s="1"/>
  <c r="N109" i="14" s="1"/>
  <c r="N110" i="14" s="1"/>
  <c r="N111" i="14" s="1"/>
  <c r="N112" i="14" s="1"/>
  <c r="N113" i="14" s="1"/>
  <c r="N114" i="14" s="1"/>
  <c r="N115" i="14" s="1"/>
  <c r="N116" i="14" s="1"/>
  <c r="N117" i="14" s="1"/>
  <c r="N118" i="14" s="1"/>
  <c r="N119" i="14" s="1"/>
  <c r="N120" i="14" s="1"/>
  <c r="N121" i="14" s="1"/>
  <c r="N122" i="14" s="1"/>
  <c r="N123" i="14" s="1"/>
  <c r="N124" i="14" s="1"/>
  <c r="N125" i="14" s="1"/>
  <c r="N126" i="14" s="1"/>
  <c r="N127" i="14" s="1"/>
  <c r="N128" i="14" s="1"/>
  <c r="N129" i="14" s="1"/>
  <c r="N130" i="14" s="1"/>
  <c r="N131" i="14" s="1"/>
  <c r="N132" i="14" s="1"/>
  <c r="N133" i="14" s="1"/>
  <c r="N134" i="14" s="1"/>
  <c r="N135" i="14" s="1"/>
  <c r="N136" i="14" s="1"/>
  <c r="N137" i="14" s="1"/>
  <c r="N138" i="14" s="1"/>
  <c r="N139" i="14" s="1"/>
  <c r="N140" i="14" s="1"/>
  <c r="N141" i="14" s="1"/>
  <c r="N142" i="14" s="1"/>
  <c r="N143" i="14" s="1"/>
  <c r="N144" i="14" s="1"/>
  <c r="N145" i="14" s="1"/>
  <c r="N146" i="14" s="1"/>
  <c r="N147" i="14" s="1"/>
  <c r="N148" i="14" s="1"/>
  <c r="N149" i="14" s="1"/>
  <c r="N150" i="14" s="1"/>
  <c r="N151" i="14" s="1"/>
  <c r="N152" i="14" s="1"/>
  <c r="N153" i="14" s="1"/>
  <c r="N154" i="14" s="1"/>
  <c r="N155" i="14" s="1"/>
  <c r="N156" i="14" s="1"/>
  <c r="N157" i="14" s="1"/>
  <c r="N158" i="14" s="1"/>
  <c r="N159" i="14" s="1"/>
  <c r="N160" i="14" s="1"/>
  <c r="N161" i="14" s="1"/>
  <c r="N162" i="14" s="1"/>
  <c r="N163" i="14" s="1"/>
  <c r="N164" i="14" s="1"/>
  <c r="N165" i="14" s="1"/>
  <c r="N166" i="14" s="1"/>
  <c r="N167" i="14" s="1"/>
  <c r="N168" i="14" s="1"/>
  <c r="N169" i="14" s="1"/>
  <c r="N170" i="14" s="1"/>
  <c r="N171" i="14" s="1"/>
  <c r="N172" i="14" s="1"/>
  <c r="N173" i="14" s="1"/>
  <c r="N174" i="14" s="1"/>
  <c r="N175" i="14" s="1"/>
  <c r="N176" i="14" s="1"/>
  <c r="N177" i="14" s="1"/>
  <c r="N178" i="14" s="1"/>
  <c r="N179" i="14" s="1"/>
  <c r="N180" i="14" s="1"/>
  <c r="N181" i="14" s="1"/>
  <c r="N182" i="14" s="1"/>
  <c r="N183" i="14" s="1"/>
  <c r="N184" i="14" s="1"/>
  <c r="N185" i="14" s="1"/>
  <c r="N186" i="14" s="1"/>
  <c r="N187" i="14" s="1"/>
  <c r="N188" i="14" s="1"/>
  <c r="N189" i="14" s="1"/>
  <c r="N190" i="14" s="1"/>
  <c r="N191" i="14" s="1"/>
  <c r="N192" i="14" s="1"/>
  <c r="N193" i="14" s="1"/>
  <c r="N194" i="14" s="1"/>
  <c r="N195" i="14" s="1"/>
  <c r="N196" i="14" s="1"/>
  <c r="N197" i="14" s="1"/>
  <c r="N198" i="14" s="1"/>
  <c r="N199" i="14" s="1"/>
  <c r="N200" i="14" s="1"/>
  <c r="N201" i="14" s="1"/>
  <c r="N202" i="14" s="1"/>
  <c r="N203" i="14" s="1"/>
  <c r="N204" i="14" s="1"/>
  <c r="N205" i="14" s="1"/>
  <c r="N206" i="14" s="1"/>
  <c r="N207" i="14" s="1"/>
  <c r="N208" i="14" s="1"/>
  <c r="N209" i="14" s="1"/>
  <c r="N210" i="14" s="1"/>
  <c r="N211" i="14" s="1"/>
  <c r="N212" i="14" s="1"/>
  <c r="N213" i="14" s="1"/>
  <c r="N214" i="14" s="1"/>
  <c r="N215" i="14" s="1"/>
  <c r="N216" i="14" s="1"/>
  <c r="N217" i="14" s="1"/>
  <c r="N218" i="14" s="1"/>
  <c r="N219" i="14" s="1"/>
  <c r="N220" i="14" s="1"/>
  <c r="N221" i="14" s="1"/>
  <c r="N222" i="14" s="1"/>
  <c r="N223" i="14" s="1"/>
  <c r="N224" i="14" s="1"/>
  <c r="N225" i="14" s="1"/>
  <c r="N226" i="14" s="1"/>
  <c r="N227" i="14" s="1"/>
  <c r="N228" i="14" s="1"/>
  <c r="N229" i="14" s="1"/>
  <c r="N230" i="14" s="1"/>
  <c r="N231" i="14" s="1"/>
  <c r="N232" i="14" s="1"/>
  <c r="N233" i="14" s="1"/>
  <c r="N234" i="14" s="1"/>
  <c r="N235" i="14" s="1"/>
  <c r="N236" i="14" s="1"/>
  <c r="N237" i="14" s="1"/>
  <c r="N238" i="14" s="1"/>
  <c r="N239" i="14" s="1"/>
  <c r="N240" i="14" s="1"/>
  <c r="N241" i="14" s="1"/>
  <c r="N242" i="14" s="1"/>
  <c r="N243" i="14" s="1"/>
  <c r="N244" i="14" s="1"/>
  <c r="N245" i="14" s="1"/>
  <c r="N246" i="14" s="1"/>
  <c r="N247" i="14" s="1"/>
  <c r="N248" i="14" s="1"/>
  <c r="N249" i="14" s="1"/>
  <c r="N250" i="14" s="1"/>
  <c r="N251" i="14" s="1"/>
  <c r="N252" i="14" s="1"/>
  <c r="N253" i="14" s="1"/>
  <c r="N254" i="14" s="1"/>
  <c r="N255" i="14" s="1"/>
  <c r="N256" i="14" s="1"/>
  <c r="N257" i="14" s="1"/>
  <c r="N258" i="14" s="1"/>
  <c r="N259" i="14" s="1"/>
  <c r="N260" i="14" s="1"/>
  <c r="N261" i="14" s="1"/>
  <c r="N262" i="14" s="1"/>
  <c r="N263" i="14" s="1"/>
  <c r="N264" i="14" s="1"/>
  <c r="N265" i="14" s="1"/>
  <c r="N266" i="14" s="1"/>
  <c r="N267" i="14" s="1"/>
  <c r="N268" i="14" s="1"/>
  <c r="N269" i="14" s="1"/>
  <c r="N270" i="14" s="1"/>
  <c r="N271" i="14" s="1"/>
  <c r="N272" i="14" s="1"/>
  <c r="N273" i="14" s="1"/>
  <c r="N274" i="14" s="1"/>
  <c r="N275" i="14" s="1"/>
  <c r="N276" i="14" s="1"/>
  <c r="N277" i="14" s="1"/>
  <c r="N278" i="14" s="1"/>
  <c r="N279" i="14" s="1"/>
  <c r="N280" i="14" s="1"/>
  <c r="N281" i="14" s="1"/>
  <c r="N282" i="14" s="1"/>
  <c r="N283" i="14" s="1"/>
  <c r="N284" i="14" s="1"/>
  <c r="N285" i="14" s="1"/>
  <c r="N286" i="14" s="1"/>
  <c r="N287" i="14" s="1"/>
  <c r="N288" i="14" s="1"/>
  <c r="N289" i="14" s="1"/>
  <c r="N290" i="14" s="1"/>
  <c r="N291" i="14" s="1"/>
  <c r="N292" i="14" s="1"/>
  <c r="N293" i="14" s="1"/>
  <c r="N294" i="14" s="1"/>
  <c r="N295" i="14" s="1"/>
  <c r="N296" i="14" s="1"/>
  <c r="N297" i="14" s="1"/>
  <c r="N298" i="14" s="1"/>
  <c r="N299" i="14" s="1"/>
  <c r="N300" i="14" s="1"/>
  <c r="N301" i="14" s="1"/>
  <c r="N302" i="14" s="1"/>
  <c r="N303" i="14" s="1"/>
  <c r="N304" i="14" s="1"/>
  <c r="I19" i="10"/>
  <c r="AE19" i="1" l="1"/>
  <c r="P19" i="1"/>
  <c r="R19" i="1"/>
  <c r="AM18" i="1"/>
  <c r="AW13" i="1"/>
  <c r="D15" i="1"/>
  <c r="N15" i="1" s="1"/>
  <c r="E16" i="1"/>
  <c r="AN16" i="1" s="1"/>
  <c r="AP14" i="1"/>
  <c r="G17" i="1"/>
  <c r="F17" i="1"/>
  <c r="AL18" i="1"/>
  <c r="AG19" i="1"/>
  <c r="BZ19" i="1"/>
  <c r="BE19" i="1"/>
  <c r="AS19" i="1"/>
  <c r="AF19" i="1"/>
  <c r="K19" i="1"/>
  <c r="BV19" i="1"/>
  <c r="BF19" i="1"/>
  <c r="AT19" i="1"/>
  <c r="AH19" i="1"/>
  <c r="L19" i="1"/>
  <c r="H19" i="1"/>
  <c r="BG19" i="1"/>
  <c r="AU19" i="1"/>
  <c r="AQ19" i="1"/>
  <c r="M19" i="1"/>
  <c r="I19" i="1"/>
  <c r="C20" i="1"/>
  <c r="BH19" i="1"/>
  <c r="BD19" i="1"/>
  <c r="AV19" i="1"/>
  <c r="AR19" i="1"/>
  <c r="AK19" i="1"/>
  <c r="AO19" i="1" s="1"/>
  <c r="AD19" i="1"/>
  <c r="J19" i="1"/>
  <c r="O1" i="14"/>
  <c r="O3" i="14" s="1"/>
  <c r="O4" i="14" s="1"/>
  <c r="O5" i="14" s="1"/>
  <c r="O6" i="14" s="1"/>
  <c r="O7" i="14" s="1"/>
  <c r="O8" i="14" s="1"/>
  <c r="O9" i="14" s="1"/>
  <c r="O10" i="14" s="1"/>
  <c r="O11" i="14" s="1"/>
  <c r="O12" i="14" s="1"/>
  <c r="O13" i="14" s="1"/>
  <c r="O14" i="14" s="1"/>
  <c r="O15" i="14" s="1"/>
  <c r="O16" i="14" s="1"/>
  <c r="O17" i="14" s="1"/>
  <c r="O18" i="14" s="1"/>
  <c r="O19" i="14" s="1"/>
  <c r="O20" i="14" s="1"/>
  <c r="O21" i="14" s="1"/>
  <c r="O22" i="14" s="1"/>
  <c r="O23" i="14" s="1"/>
  <c r="O24" i="14" s="1"/>
  <c r="O25" i="14" s="1"/>
  <c r="O26" i="14" s="1"/>
  <c r="O27" i="14" s="1"/>
  <c r="O28" i="14" s="1"/>
  <c r="O29" i="14" s="1"/>
  <c r="O30" i="14" s="1"/>
  <c r="O31" i="14" s="1"/>
  <c r="O32" i="14" s="1"/>
  <c r="O33" i="14" s="1"/>
  <c r="O34" i="14" s="1"/>
  <c r="O35" i="14" s="1"/>
  <c r="O36" i="14" s="1"/>
  <c r="O37" i="14" s="1"/>
  <c r="O38" i="14" s="1"/>
  <c r="O39" i="14" s="1"/>
  <c r="O40" i="14" s="1"/>
  <c r="O41" i="14" s="1"/>
  <c r="O42" i="14" s="1"/>
  <c r="O43" i="14" s="1"/>
  <c r="O44" i="14" s="1"/>
  <c r="O45" i="14" s="1"/>
  <c r="O46" i="14" s="1"/>
  <c r="O47" i="14" s="1"/>
  <c r="O48" i="14" s="1"/>
  <c r="O49" i="14" s="1"/>
  <c r="O50" i="14" s="1"/>
  <c r="O51" i="14" s="1"/>
  <c r="O52" i="14" s="1"/>
  <c r="O53" i="14" s="1"/>
  <c r="O54" i="14" s="1"/>
  <c r="O55" i="14" s="1"/>
  <c r="O56" i="14" s="1"/>
  <c r="O57" i="14" s="1"/>
  <c r="O58" i="14" s="1"/>
  <c r="O59" i="14" s="1"/>
  <c r="O60" i="14" s="1"/>
  <c r="O61" i="14" s="1"/>
  <c r="O62" i="14" s="1"/>
  <c r="O63" i="14" s="1"/>
  <c r="O64" i="14" s="1"/>
  <c r="O65" i="14" s="1"/>
  <c r="O66" i="14" s="1"/>
  <c r="O67" i="14" s="1"/>
  <c r="O68" i="14" s="1"/>
  <c r="O69" i="14" s="1"/>
  <c r="O70" i="14" s="1"/>
  <c r="O71" i="14" s="1"/>
  <c r="O72" i="14" s="1"/>
  <c r="O73" i="14" s="1"/>
  <c r="O74" i="14" s="1"/>
  <c r="O75" i="14" s="1"/>
  <c r="O76" i="14" s="1"/>
  <c r="O77" i="14" s="1"/>
  <c r="O78" i="14" s="1"/>
  <c r="O79" i="14" s="1"/>
  <c r="O80" i="14" s="1"/>
  <c r="O81" i="14" s="1"/>
  <c r="O82" i="14" s="1"/>
  <c r="O83" i="14" s="1"/>
  <c r="O84" i="14" s="1"/>
  <c r="O85" i="14" s="1"/>
  <c r="O86" i="14" s="1"/>
  <c r="O87" i="14" s="1"/>
  <c r="O88" i="14" s="1"/>
  <c r="O89" i="14" s="1"/>
  <c r="O90" i="14" s="1"/>
  <c r="O91" i="14" s="1"/>
  <c r="O92" i="14" s="1"/>
  <c r="O93" i="14" s="1"/>
  <c r="O94" i="14" s="1"/>
  <c r="O95" i="14" s="1"/>
  <c r="O96" i="14" s="1"/>
  <c r="O97" i="14" s="1"/>
  <c r="O98" i="14" s="1"/>
  <c r="O99" i="14" s="1"/>
  <c r="O100" i="14" s="1"/>
  <c r="O101" i="14" s="1"/>
  <c r="O102" i="14" s="1"/>
  <c r="O103" i="14" s="1"/>
  <c r="O104" i="14" s="1"/>
  <c r="O105" i="14" s="1"/>
  <c r="O106" i="14" s="1"/>
  <c r="O107" i="14" s="1"/>
  <c r="O108" i="14" s="1"/>
  <c r="O109" i="14" s="1"/>
  <c r="O110" i="14" s="1"/>
  <c r="O111" i="14" s="1"/>
  <c r="O112" i="14" s="1"/>
  <c r="O113" i="14" s="1"/>
  <c r="O114" i="14" s="1"/>
  <c r="O115" i="14" s="1"/>
  <c r="O116" i="14" s="1"/>
  <c r="O117" i="14" s="1"/>
  <c r="O118" i="14" s="1"/>
  <c r="O119" i="14" s="1"/>
  <c r="O120" i="14" s="1"/>
  <c r="O121" i="14" s="1"/>
  <c r="O122" i="14" s="1"/>
  <c r="O123" i="14" s="1"/>
  <c r="O124" i="14" s="1"/>
  <c r="O125" i="14" s="1"/>
  <c r="O126" i="14" s="1"/>
  <c r="O127" i="14" s="1"/>
  <c r="O128" i="14" s="1"/>
  <c r="O129" i="14" s="1"/>
  <c r="O130" i="14" s="1"/>
  <c r="O131" i="14" s="1"/>
  <c r="O132" i="14" s="1"/>
  <c r="O133" i="14" s="1"/>
  <c r="O134" i="14" s="1"/>
  <c r="O135" i="14" s="1"/>
  <c r="O136" i="14" s="1"/>
  <c r="O137" i="14" s="1"/>
  <c r="O138" i="14" s="1"/>
  <c r="O139" i="14" s="1"/>
  <c r="O140" i="14" s="1"/>
  <c r="O141" i="14" s="1"/>
  <c r="O142" i="14" s="1"/>
  <c r="O143" i="14" s="1"/>
  <c r="O144" i="14" s="1"/>
  <c r="O145" i="14" s="1"/>
  <c r="O146" i="14" s="1"/>
  <c r="O147" i="14" s="1"/>
  <c r="O148" i="14" s="1"/>
  <c r="O149" i="14" s="1"/>
  <c r="O150" i="14" s="1"/>
  <c r="O151" i="14" s="1"/>
  <c r="O152" i="14" s="1"/>
  <c r="O153" i="14" s="1"/>
  <c r="O154" i="14" s="1"/>
  <c r="O155" i="14" s="1"/>
  <c r="O156" i="14" s="1"/>
  <c r="O157" i="14" s="1"/>
  <c r="O158" i="14" s="1"/>
  <c r="O159" i="14" s="1"/>
  <c r="O160" i="14" s="1"/>
  <c r="O161" i="14" s="1"/>
  <c r="O162" i="14" s="1"/>
  <c r="O163" i="14" s="1"/>
  <c r="O164" i="14" s="1"/>
  <c r="O165" i="14" s="1"/>
  <c r="O166" i="14" s="1"/>
  <c r="O167" i="14" s="1"/>
  <c r="O168" i="14" s="1"/>
  <c r="O169" i="14" s="1"/>
  <c r="O170" i="14" s="1"/>
  <c r="O171" i="14" s="1"/>
  <c r="O172" i="14" s="1"/>
  <c r="O173" i="14" s="1"/>
  <c r="O174" i="14" s="1"/>
  <c r="O175" i="14" s="1"/>
  <c r="O176" i="14" s="1"/>
  <c r="O177" i="14" s="1"/>
  <c r="O178" i="14" s="1"/>
  <c r="O179" i="14" s="1"/>
  <c r="O180" i="14" s="1"/>
  <c r="O181" i="14" s="1"/>
  <c r="O182" i="14" s="1"/>
  <c r="O183" i="14" s="1"/>
  <c r="O184" i="14" s="1"/>
  <c r="O185" i="14" s="1"/>
  <c r="O186" i="14" s="1"/>
  <c r="O187" i="14" s="1"/>
  <c r="O188" i="14" s="1"/>
  <c r="O189" i="14" s="1"/>
  <c r="O190" i="14" s="1"/>
  <c r="O191" i="14" s="1"/>
  <c r="O192" i="14" s="1"/>
  <c r="O193" i="14" s="1"/>
  <c r="O194" i="14" s="1"/>
  <c r="O195" i="14" s="1"/>
  <c r="O196" i="14" s="1"/>
  <c r="O197" i="14" s="1"/>
  <c r="O198" i="14" s="1"/>
  <c r="O199" i="14" s="1"/>
  <c r="O200" i="14" s="1"/>
  <c r="O201" i="14" s="1"/>
  <c r="O202" i="14" s="1"/>
  <c r="O203" i="14" s="1"/>
  <c r="O204" i="14" s="1"/>
  <c r="O205" i="14" s="1"/>
  <c r="O206" i="14" s="1"/>
  <c r="O207" i="14" s="1"/>
  <c r="O208" i="14" s="1"/>
  <c r="O209" i="14" s="1"/>
  <c r="O210" i="14" s="1"/>
  <c r="O211" i="14" s="1"/>
  <c r="O212" i="14" s="1"/>
  <c r="O213" i="14" s="1"/>
  <c r="O214" i="14" s="1"/>
  <c r="O215" i="14" s="1"/>
  <c r="O216" i="14" s="1"/>
  <c r="O217" i="14" s="1"/>
  <c r="O218" i="14" s="1"/>
  <c r="O219" i="14" s="1"/>
  <c r="O220" i="14" s="1"/>
  <c r="O221" i="14" s="1"/>
  <c r="O222" i="14" s="1"/>
  <c r="O223" i="14" s="1"/>
  <c r="O224" i="14" s="1"/>
  <c r="O225" i="14" s="1"/>
  <c r="O226" i="14" s="1"/>
  <c r="O227" i="14" s="1"/>
  <c r="O228" i="14" s="1"/>
  <c r="O229" i="14" s="1"/>
  <c r="O230" i="14" s="1"/>
  <c r="O231" i="14" s="1"/>
  <c r="O232" i="14" s="1"/>
  <c r="O233" i="14" s="1"/>
  <c r="O234" i="14" s="1"/>
  <c r="O235" i="14" s="1"/>
  <c r="O236" i="14" s="1"/>
  <c r="O237" i="14" s="1"/>
  <c r="O238" i="14" s="1"/>
  <c r="O239" i="14" s="1"/>
  <c r="O240" i="14" s="1"/>
  <c r="O241" i="14" s="1"/>
  <c r="O242" i="14" s="1"/>
  <c r="O243" i="14" s="1"/>
  <c r="O244" i="14" s="1"/>
  <c r="O245" i="14" s="1"/>
  <c r="O246" i="14" s="1"/>
  <c r="O247" i="14" s="1"/>
  <c r="O248" i="14" s="1"/>
  <c r="O249" i="14" s="1"/>
  <c r="O250" i="14" s="1"/>
  <c r="O251" i="14" s="1"/>
  <c r="O252" i="14" s="1"/>
  <c r="O253" i="14" s="1"/>
  <c r="O254" i="14" s="1"/>
  <c r="O255" i="14" s="1"/>
  <c r="O256" i="14" s="1"/>
  <c r="O257" i="14" s="1"/>
  <c r="O258" i="14" s="1"/>
  <c r="O259" i="14" s="1"/>
  <c r="O260" i="14" s="1"/>
  <c r="O261" i="14" s="1"/>
  <c r="O262" i="14" s="1"/>
  <c r="O263" i="14" s="1"/>
  <c r="O264" i="14" s="1"/>
  <c r="O265" i="14" s="1"/>
  <c r="O266" i="14" s="1"/>
  <c r="O267" i="14" s="1"/>
  <c r="O268" i="14" s="1"/>
  <c r="O269" i="14" s="1"/>
  <c r="O270" i="14" s="1"/>
  <c r="O271" i="14" s="1"/>
  <c r="O272" i="14" s="1"/>
  <c r="O273" i="14" s="1"/>
  <c r="O274" i="14" s="1"/>
  <c r="O275" i="14" s="1"/>
  <c r="O276" i="14" s="1"/>
  <c r="O277" i="14" s="1"/>
  <c r="O278" i="14" s="1"/>
  <c r="O279" i="14" s="1"/>
  <c r="O280" i="14" s="1"/>
  <c r="O281" i="14" s="1"/>
  <c r="O282" i="14" s="1"/>
  <c r="O283" i="14" s="1"/>
  <c r="O284" i="14" s="1"/>
  <c r="O285" i="14" s="1"/>
  <c r="O286" i="14" s="1"/>
  <c r="O287" i="14" s="1"/>
  <c r="O288" i="14" s="1"/>
  <c r="O289" i="14" s="1"/>
  <c r="O290" i="14" s="1"/>
  <c r="O291" i="14" s="1"/>
  <c r="O292" i="14" s="1"/>
  <c r="O293" i="14" s="1"/>
  <c r="O294" i="14" s="1"/>
  <c r="O295" i="14" s="1"/>
  <c r="O296" i="14" s="1"/>
  <c r="O297" i="14" s="1"/>
  <c r="O298" i="14" s="1"/>
  <c r="O299" i="14" s="1"/>
  <c r="O300" i="14" s="1"/>
  <c r="O301" i="14" s="1"/>
  <c r="O302" i="14" s="1"/>
  <c r="O303" i="14" s="1"/>
  <c r="O304" i="14" s="1"/>
  <c r="H10" i="11"/>
  <c r="J8" i="11"/>
  <c r="I8" i="11"/>
  <c r="AE20" i="1" l="1"/>
  <c r="P20" i="1"/>
  <c r="R20" i="1"/>
  <c r="AM19" i="1"/>
  <c r="AZ19" i="1" s="1"/>
  <c r="F18" i="1"/>
  <c r="G18" i="1"/>
  <c r="AP15" i="1"/>
  <c r="D16" i="1"/>
  <c r="N16" i="1" s="1"/>
  <c r="E17" i="1"/>
  <c r="AN17" i="1" s="1"/>
  <c r="AW14" i="1"/>
  <c r="AG20" i="1"/>
  <c r="AL19" i="1"/>
  <c r="BV20" i="1"/>
  <c r="BF20" i="1"/>
  <c r="AT20" i="1"/>
  <c r="AH20" i="1"/>
  <c r="L20" i="1"/>
  <c r="H20" i="1"/>
  <c r="BG20" i="1"/>
  <c r="AU20" i="1"/>
  <c r="AQ20" i="1"/>
  <c r="M20" i="1"/>
  <c r="I20" i="1"/>
  <c r="C21" i="1"/>
  <c r="BH20" i="1"/>
  <c r="BD20" i="1"/>
  <c r="AV20" i="1"/>
  <c r="AR20" i="1"/>
  <c r="AK20" i="1"/>
  <c r="AO20" i="1" s="1"/>
  <c r="AD20" i="1"/>
  <c r="J20" i="1"/>
  <c r="BZ20" i="1"/>
  <c r="BE20" i="1"/>
  <c r="AS20" i="1"/>
  <c r="AF20" i="1"/>
  <c r="K20" i="1"/>
  <c r="P1" i="14"/>
  <c r="P3" i="14" s="1"/>
  <c r="P4" i="14" s="1"/>
  <c r="P5" i="14" s="1"/>
  <c r="P6" i="14" s="1"/>
  <c r="P7" i="14" s="1"/>
  <c r="P8" i="14" s="1"/>
  <c r="P9" i="14" s="1"/>
  <c r="P10" i="14" s="1"/>
  <c r="P11" i="14" s="1"/>
  <c r="P12" i="14" s="1"/>
  <c r="P13" i="14" s="1"/>
  <c r="P14" i="14" s="1"/>
  <c r="P15" i="14" s="1"/>
  <c r="P16" i="14" s="1"/>
  <c r="P17" i="14" s="1"/>
  <c r="P18" i="14" s="1"/>
  <c r="P19" i="14" s="1"/>
  <c r="P20" i="14" s="1"/>
  <c r="P21" i="14" s="1"/>
  <c r="P22" i="14" s="1"/>
  <c r="P23" i="14" s="1"/>
  <c r="P24" i="14" s="1"/>
  <c r="P25" i="14" s="1"/>
  <c r="P26" i="14" s="1"/>
  <c r="P27" i="14" s="1"/>
  <c r="P28" i="14" s="1"/>
  <c r="P29" i="14" s="1"/>
  <c r="P30" i="14" s="1"/>
  <c r="P31" i="14" s="1"/>
  <c r="P32" i="14" s="1"/>
  <c r="P33" i="14" s="1"/>
  <c r="P34" i="14" s="1"/>
  <c r="P35" i="14" s="1"/>
  <c r="P36" i="14" s="1"/>
  <c r="P37" i="14" s="1"/>
  <c r="P38" i="14" s="1"/>
  <c r="P39" i="14" s="1"/>
  <c r="P40" i="14" s="1"/>
  <c r="P41" i="14" s="1"/>
  <c r="P42" i="14" s="1"/>
  <c r="P43" i="14" s="1"/>
  <c r="P44" i="14" s="1"/>
  <c r="P45" i="14" s="1"/>
  <c r="P46" i="14" s="1"/>
  <c r="P47" i="14" s="1"/>
  <c r="P48" i="14" s="1"/>
  <c r="P49" i="14" s="1"/>
  <c r="P50" i="14" s="1"/>
  <c r="P51" i="14" s="1"/>
  <c r="P52" i="14" s="1"/>
  <c r="P53" i="14" s="1"/>
  <c r="P54" i="14" s="1"/>
  <c r="P55" i="14" s="1"/>
  <c r="P56" i="14" s="1"/>
  <c r="P57" i="14" s="1"/>
  <c r="P58" i="14" s="1"/>
  <c r="P59" i="14" s="1"/>
  <c r="P60" i="14" s="1"/>
  <c r="P61" i="14" s="1"/>
  <c r="P62" i="14" s="1"/>
  <c r="P63" i="14" s="1"/>
  <c r="P64" i="14" s="1"/>
  <c r="P65" i="14" s="1"/>
  <c r="P66" i="14" s="1"/>
  <c r="P67" i="14" s="1"/>
  <c r="P68" i="14" s="1"/>
  <c r="P69" i="14" s="1"/>
  <c r="P70" i="14" s="1"/>
  <c r="P71" i="14" s="1"/>
  <c r="P72" i="14" s="1"/>
  <c r="P73" i="14" s="1"/>
  <c r="P74" i="14" s="1"/>
  <c r="P75" i="14" s="1"/>
  <c r="P76" i="14" s="1"/>
  <c r="P77" i="14" s="1"/>
  <c r="P78" i="14" s="1"/>
  <c r="P79" i="14" s="1"/>
  <c r="P80" i="14" s="1"/>
  <c r="P81" i="14" s="1"/>
  <c r="P82" i="14" s="1"/>
  <c r="P83" i="14" s="1"/>
  <c r="P84" i="14" s="1"/>
  <c r="P85" i="14" s="1"/>
  <c r="P86" i="14" s="1"/>
  <c r="P87" i="14" s="1"/>
  <c r="P88" i="14" s="1"/>
  <c r="P89" i="14" s="1"/>
  <c r="P90" i="14" s="1"/>
  <c r="P91" i="14" s="1"/>
  <c r="P92" i="14" s="1"/>
  <c r="P93" i="14" s="1"/>
  <c r="P94" i="14" s="1"/>
  <c r="P95" i="14" s="1"/>
  <c r="P96" i="14" s="1"/>
  <c r="P97" i="14" s="1"/>
  <c r="P98" i="14" s="1"/>
  <c r="P99" i="14" s="1"/>
  <c r="P100" i="14" s="1"/>
  <c r="P101" i="14" s="1"/>
  <c r="P102" i="14" s="1"/>
  <c r="P103" i="14" s="1"/>
  <c r="P104" i="14" s="1"/>
  <c r="P105" i="14" s="1"/>
  <c r="P106" i="14" s="1"/>
  <c r="P107" i="14" s="1"/>
  <c r="P108" i="14" s="1"/>
  <c r="P109" i="14" s="1"/>
  <c r="P110" i="14" s="1"/>
  <c r="P111" i="14" s="1"/>
  <c r="P112" i="14" s="1"/>
  <c r="P113" i="14" s="1"/>
  <c r="P114" i="14" s="1"/>
  <c r="P115" i="14" s="1"/>
  <c r="P116" i="14" s="1"/>
  <c r="P117" i="14" s="1"/>
  <c r="P118" i="14" s="1"/>
  <c r="P119" i="14" s="1"/>
  <c r="P120" i="14" s="1"/>
  <c r="P121" i="14" s="1"/>
  <c r="P122" i="14" s="1"/>
  <c r="P123" i="14" s="1"/>
  <c r="P124" i="14" s="1"/>
  <c r="P125" i="14" s="1"/>
  <c r="P126" i="14" s="1"/>
  <c r="P127" i="14" s="1"/>
  <c r="P128" i="14" s="1"/>
  <c r="P129" i="14" s="1"/>
  <c r="P130" i="14" s="1"/>
  <c r="P131" i="14" s="1"/>
  <c r="P132" i="14" s="1"/>
  <c r="P133" i="14" s="1"/>
  <c r="P134" i="14" s="1"/>
  <c r="P135" i="14" s="1"/>
  <c r="P136" i="14" s="1"/>
  <c r="P137" i="14" s="1"/>
  <c r="P138" i="14" s="1"/>
  <c r="P139" i="14" s="1"/>
  <c r="P140" i="14" s="1"/>
  <c r="P141" i="14" s="1"/>
  <c r="P142" i="14" s="1"/>
  <c r="P143" i="14" s="1"/>
  <c r="P144" i="14" s="1"/>
  <c r="P145" i="14" s="1"/>
  <c r="P146" i="14" s="1"/>
  <c r="P147" i="14" s="1"/>
  <c r="P148" i="14" s="1"/>
  <c r="P149" i="14" s="1"/>
  <c r="P150" i="14" s="1"/>
  <c r="P151" i="14" s="1"/>
  <c r="P152" i="14" s="1"/>
  <c r="P153" i="14" s="1"/>
  <c r="P154" i="14" s="1"/>
  <c r="P155" i="14" s="1"/>
  <c r="P156" i="14" s="1"/>
  <c r="P157" i="14" s="1"/>
  <c r="P158" i="14" s="1"/>
  <c r="P159" i="14" s="1"/>
  <c r="P160" i="14" s="1"/>
  <c r="P161" i="14" s="1"/>
  <c r="P162" i="14" s="1"/>
  <c r="P163" i="14" s="1"/>
  <c r="P164" i="14" s="1"/>
  <c r="P165" i="14" s="1"/>
  <c r="P166" i="14" s="1"/>
  <c r="P167" i="14" s="1"/>
  <c r="P168" i="14" s="1"/>
  <c r="P169" i="14" s="1"/>
  <c r="P170" i="14" s="1"/>
  <c r="P171" i="14" s="1"/>
  <c r="P172" i="14" s="1"/>
  <c r="P173" i="14" s="1"/>
  <c r="P174" i="14" s="1"/>
  <c r="P175" i="14" s="1"/>
  <c r="P176" i="14" s="1"/>
  <c r="P177" i="14" s="1"/>
  <c r="P178" i="14" s="1"/>
  <c r="P179" i="14" s="1"/>
  <c r="P180" i="14" s="1"/>
  <c r="P181" i="14" s="1"/>
  <c r="P182" i="14" s="1"/>
  <c r="P183" i="14" s="1"/>
  <c r="P184" i="14" s="1"/>
  <c r="P185" i="14" s="1"/>
  <c r="P186" i="14" s="1"/>
  <c r="P187" i="14" s="1"/>
  <c r="P188" i="14" s="1"/>
  <c r="P189" i="14" s="1"/>
  <c r="P190" i="14" s="1"/>
  <c r="P191" i="14" s="1"/>
  <c r="P192" i="14" s="1"/>
  <c r="P193" i="14" s="1"/>
  <c r="P194" i="14" s="1"/>
  <c r="P195" i="14" s="1"/>
  <c r="P196" i="14" s="1"/>
  <c r="P197" i="14" s="1"/>
  <c r="P198" i="14" s="1"/>
  <c r="P199" i="14" s="1"/>
  <c r="P200" i="14" s="1"/>
  <c r="P201" i="14" s="1"/>
  <c r="P202" i="14" s="1"/>
  <c r="P203" i="14" s="1"/>
  <c r="P204" i="14" s="1"/>
  <c r="P205" i="14" s="1"/>
  <c r="P206" i="14" s="1"/>
  <c r="P207" i="14" s="1"/>
  <c r="P208" i="14" s="1"/>
  <c r="P209" i="14" s="1"/>
  <c r="P210" i="14" s="1"/>
  <c r="P211" i="14" s="1"/>
  <c r="P212" i="14" s="1"/>
  <c r="P213" i="14" s="1"/>
  <c r="P214" i="14" s="1"/>
  <c r="P215" i="14" s="1"/>
  <c r="P216" i="14" s="1"/>
  <c r="P217" i="14" s="1"/>
  <c r="P218" i="14" s="1"/>
  <c r="P219" i="14" s="1"/>
  <c r="P220" i="14" s="1"/>
  <c r="P221" i="14" s="1"/>
  <c r="P222" i="14" s="1"/>
  <c r="P223" i="14" s="1"/>
  <c r="P224" i="14" s="1"/>
  <c r="P225" i="14" s="1"/>
  <c r="P226" i="14" s="1"/>
  <c r="P227" i="14" s="1"/>
  <c r="P228" i="14" s="1"/>
  <c r="P229" i="14" s="1"/>
  <c r="P230" i="14" s="1"/>
  <c r="P231" i="14" s="1"/>
  <c r="P232" i="14" s="1"/>
  <c r="P233" i="14" s="1"/>
  <c r="P234" i="14" s="1"/>
  <c r="P235" i="14" s="1"/>
  <c r="P236" i="14" s="1"/>
  <c r="P237" i="14" s="1"/>
  <c r="P238" i="14" s="1"/>
  <c r="P239" i="14" s="1"/>
  <c r="P240" i="14" s="1"/>
  <c r="P241" i="14" s="1"/>
  <c r="P242" i="14" s="1"/>
  <c r="P243" i="14" s="1"/>
  <c r="P244" i="14" s="1"/>
  <c r="P245" i="14" s="1"/>
  <c r="P246" i="14" s="1"/>
  <c r="P247" i="14" s="1"/>
  <c r="P248" i="14" s="1"/>
  <c r="P249" i="14" s="1"/>
  <c r="P250" i="14" s="1"/>
  <c r="P251" i="14" s="1"/>
  <c r="P252" i="14" s="1"/>
  <c r="P253" i="14" s="1"/>
  <c r="P254" i="14" s="1"/>
  <c r="P255" i="14" s="1"/>
  <c r="P256" i="14" s="1"/>
  <c r="P257" i="14" s="1"/>
  <c r="P258" i="14" s="1"/>
  <c r="P259" i="14" s="1"/>
  <c r="P260" i="14" s="1"/>
  <c r="P261" i="14" s="1"/>
  <c r="P262" i="14" s="1"/>
  <c r="P263" i="14" s="1"/>
  <c r="P264" i="14" s="1"/>
  <c r="P265" i="14" s="1"/>
  <c r="P266" i="14" s="1"/>
  <c r="P267" i="14" s="1"/>
  <c r="P268" i="14" s="1"/>
  <c r="P269" i="14" s="1"/>
  <c r="P270" i="14" s="1"/>
  <c r="P271" i="14" s="1"/>
  <c r="P272" i="14" s="1"/>
  <c r="P273" i="14" s="1"/>
  <c r="P274" i="14" s="1"/>
  <c r="P275" i="14" s="1"/>
  <c r="P276" i="14" s="1"/>
  <c r="P277" i="14" s="1"/>
  <c r="P278" i="14" s="1"/>
  <c r="P279" i="14" s="1"/>
  <c r="P280" i="14" s="1"/>
  <c r="P281" i="14" s="1"/>
  <c r="P282" i="14" s="1"/>
  <c r="P283" i="14" s="1"/>
  <c r="P284" i="14" s="1"/>
  <c r="P285" i="14" s="1"/>
  <c r="P286" i="14" s="1"/>
  <c r="P287" i="14" s="1"/>
  <c r="P288" i="14" s="1"/>
  <c r="P289" i="14" s="1"/>
  <c r="P290" i="14" s="1"/>
  <c r="P291" i="14" s="1"/>
  <c r="P292" i="14" s="1"/>
  <c r="P293" i="14" s="1"/>
  <c r="P294" i="14" s="1"/>
  <c r="P295" i="14" s="1"/>
  <c r="P296" i="14" s="1"/>
  <c r="P297" i="14" s="1"/>
  <c r="P298" i="14" s="1"/>
  <c r="P299" i="14" s="1"/>
  <c r="P300" i="14" s="1"/>
  <c r="P301" i="14" s="1"/>
  <c r="P302" i="14" s="1"/>
  <c r="P303" i="14" s="1"/>
  <c r="P304" i="14" s="1"/>
  <c r="AE21" i="1" l="1"/>
  <c r="R21" i="1"/>
  <c r="P21" i="1"/>
  <c r="AM20" i="1"/>
  <c r="AZ20" i="1" s="1"/>
  <c r="AW15" i="1"/>
  <c r="AP16" i="1"/>
  <c r="E18" i="1"/>
  <c r="AN18" i="1" s="1"/>
  <c r="D17" i="1"/>
  <c r="N17" i="1" s="1"/>
  <c r="G19" i="1"/>
  <c r="F19" i="1"/>
  <c r="AL20" i="1"/>
  <c r="AG21" i="1"/>
  <c r="BG21" i="1"/>
  <c r="AU21" i="1"/>
  <c r="AQ21" i="1"/>
  <c r="M21" i="1"/>
  <c r="I21" i="1"/>
  <c r="C22" i="1"/>
  <c r="BH21" i="1"/>
  <c r="BD21" i="1"/>
  <c r="AV21" i="1"/>
  <c r="AR21" i="1"/>
  <c r="AK21" i="1"/>
  <c r="AO21" i="1" s="1"/>
  <c r="AD21" i="1"/>
  <c r="J21" i="1"/>
  <c r="BZ21" i="1"/>
  <c r="BE21" i="1"/>
  <c r="AS21" i="1"/>
  <c r="AF21" i="1"/>
  <c r="K21" i="1"/>
  <c r="BV21" i="1"/>
  <c r="BF21" i="1"/>
  <c r="AT21" i="1"/>
  <c r="AH21" i="1"/>
  <c r="L21" i="1"/>
  <c r="H21" i="1"/>
  <c r="Q1" i="14"/>
  <c r="Q3" i="14" s="1"/>
  <c r="Q4" i="14" s="1"/>
  <c r="Q5" i="14" s="1"/>
  <c r="Q6" i="14" s="1"/>
  <c r="Q7" i="14" s="1"/>
  <c r="Q8" i="14" s="1"/>
  <c r="Q9" i="14" s="1"/>
  <c r="Q10" i="14" s="1"/>
  <c r="Q11" i="14" s="1"/>
  <c r="Q12" i="14" s="1"/>
  <c r="Q13" i="14" s="1"/>
  <c r="Q14" i="14" s="1"/>
  <c r="Q15" i="14" s="1"/>
  <c r="Q16" i="14" s="1"/>
  <c r="Q17" i="14" s="1"/>
  <c r="Q18" i="14" s="1"/>
  <c r="Q19" i="14" s="1"/>
  <c r="Q20" i="14" s="1"/>
  <c r="Q21" i="14" s="1"/>
  <c r="Q22" i="14" s="1"/>
  <c r="Q23" i="14" s="1"/>
  <c r="Q24" i="14" s="1"/>
  <c r="Q25" i="14" s="1"/>
  <c r="Q26" i="14" s="1"/>
  <c r="Q27" i="14" s="1"/>
  <c r="Q28" i="14" s="1"/>
  <c r="Q29" i="14" s="1"/>
  <c r="Q30" i="14" s="1"/>
  <c r="Q31" i="14" s="1"/>
  <c r="Q32" i="14" s="1"/>
  <c r="Q33" i="14" s="1"/>
  <c r="Q34" i="14" s="1"/>
  <c r="Q35" i="14" s="1"/>
  <c r="Q36" i="14" s="1"/>
  <c r="Q37" i="14" s="1"/>
  <c r="Q38" i="14" s="1"/>
  <c r="Q39" i="14" s="1"/>
  <c r="Q40" i="14" s="1"/>
  <c r="Q41" i="14" s="1"/>
  <c r="Q42" i="14" s="1"/>
  <c r="Q43" i="14" s="1"/>
  <c r="Q44" i="14" s="1"/>
  <c r="Q45" i="14" s="1"/>
  <c r="Q46" i="14" s="1"/>
  <c r="Q47" i="14" s="1"/>
  <c r="Q48" i="14" s="1"/>
  <c r="Q49" i="14" s="1"/>
  <c r="Q50" i="14" s="1"/>
  <c r="Q51" i="14" s="1"/>
  <c r="Q52" i="14" s="1"/>
  <c r="Q53" i="14" s="1"/>
  <c r="Q54" i="14" s="1"/>
  <c r="Q55" i="14" s="1"/>
  <c r="Q56" i="14" s="1"/>
  <c r="Q57" i="14" s="1"/>
  <c r="Q58" i="14" s="1"/>
  <c r="Q59" i="14" s="1"/>
  <c r="Q60" i="14" s="1"/>
  <c r="Q61" i="14" s="1"/>
  <c r="Q62" i="14" s="1"/>
  <c r="Q63" i="14" s="1"/>
  <c r="Q64" i="14" s="1"/>
  <c r="Q65" i="14" s="1"/>
  <c r="Q66" i="14" s="1"/>
  <c r="Q67" i="14" s="1"/>
  <c r="Q68" i="14" s="1"/>
  <c r="Q69" i="14" s="1"/>
  <c r="Q70" i="14" s="1"/>
  <c r="Q71" i="14" s="1"/>
  <c r="Q72" i="14" s="1"/>
  <c r="Q73" i="14" s="1"/>
  <c r="Q74" i="14" s="1"/>
  <c r="Q75" i="14" s="1"/>
  <c r="Q76" i="14" s="1"/>
  <c r="Q77" i="14" s="1"/>
  <c r="Q78" i="14" s="1"/>
  <c r="Q79" i="14" s="1"/>
  <c r="Q80" i="14" s="1"/>
  <c r="Q81" i="14" s="1"/>
  <c r="Q82" i="14" s="1"/>
  <c r="Q83" i="14" s="1"/>
  <c r="Q84" i="14" s="1"/>
  <c r="Q85" i="14" s="1"/>
  <c r="Q86" i="14" s="1"/>
  <c r="Q87" i="14" s="1"/>
  <c r="Q88" i="14" s="1"/>
  <c r="Q89" i="14" s="1"/>
  <c r="Q90" i="14" s="1"/>
  <c r="Q91" i="14" s="1"/>
  <c r="Q92" i="14" s="1"/>
  <c r="Q93" i="14" s="1"/>
  <c r="Q94" i="14" s="1"/>
  <c r="Q95" i="14" s="1"/>
  <c r="Q96" i="14" s="1"/>
  <c r="Q97" i="14" s="1"/>
  <c r="Q98" i="14" s="1"/>
  <c r="Q99" i="14" s="1"/>
  <c r="Q100" i="14" s="1"/>
  <c r="Q101" i="14" s="1"/>
  <c r="Q102" i="14" s="1"/>
  <c r="Q103" i="14" s="1"/>
  <c r="Q104" i="14" s="1"/>
  <c r="Q105" i="14" s="1"/>
  <c r="Q106" i="14" s="1"/>
  <c r="Q107" i="14" s="1"/>
  <c r="Q108" i="14" s="1"/>
  <c r="Q109" i="14" s="1"/>
  <c r="Q110" i="14" s="1"/>
  <c r="Q111" i="14" s="1"/>
  <c r="Q112" i="14" s="1"/>
  <c r="Q113" i="14" s="1"/>
  <c r="Q114" i="14" s="1"/>
  <c r="Q115" i="14" s="1"/>
  <c r="Q116" i="14" s="1"/>
  <c r="Q117" i="14" s="1"/>
  <c r="Q118" i="14" s="1"/>
  <c r="Q119" i="14" s="1"/>
  <c r="Q120" i="14" s="1"/>
  <c r="Q121" i="14" s="1"/>
  <c r="Q122" i="14" s="1"/>
  <c r="Q123" i="14" s="1"/>
  <c r="Q124" i="14" s="1"/>
  <c r="Q125" i="14" s="1"/>
  <c r="Q126" i="14" s="1"/>
  <c r="Q127" i="14" s="1"/>
  <c r="Q128" i="14" s="1"/>
  <c r="Q129" i="14" s="1"/>
  <c r="Q130" i="14" s="1"/>
  <c r="Q131" i="14" s="1"/>
  <c r="Q132" i="14" s="1"/>
  <c r="Q133" i="14" s="1"/>
  <c r="Q134" i="14" s="1"/>
  <c r="Q135" i="14" s="1"/>
  <c r="Q136" i="14" s="1"/>
  <c r="Q137" i="14" s="1"/>
  <c r="Q138" i="14" s="1"/>
  <c r="Q139" i="14" s="1"/>
  <c r="Q140" i="14" s="1"/>
  <c r="Q141" i="14" s="1"/>
  <c r="Q142" i="14" s="1"/>
  <c r="Q143" i="14" s="1"/>
  <c r="Q144" i="14" s="1"/>
  <c r="Q145" i="14" s="1"/>
  <c r="Q146" i="14" s="1"/>
  <c r="Q147" i="14" s="1"/>
  <c r="Q148" i="14" s="1"/>
  <c r="Q149" i="14" s="1"/>
  <c r="Q150" i="14" s="1"/>
  <c r="Q151" i="14" s="1"/>
  <c r="Q152" i="14" s="1"/>
  <c r="Q153" i="14" s="1"/>
  <c r="Q154" i="14" s="1"/>
  <c r="Q155" i="14" s="1"/>
  <c r="Q156" i="14" s="1"/>
  <c r="Q157" i="14" s="1"/>
  <c r="Q158" i="14" s="1"/>
  <c r="Q159" i="14" s="1"/>
  <c r="Q160" i="14" s="1"/>
  <c r="Q161" i="14" s="1"/>
  <c r="Q162" i="14" s="1"/>
  <c r="Q163" i="14" s="1"/>
  <c r="Q164" i="14" s="1"/>
  <c r="Q165" i="14" s="1"/>
  <c r="Q166" i="14" s="1"/>
  <c r="Q167" i="14" s="1"/>
  <c r="Q168" i="14" s="1"/>
  <c r="Q169" i="14" s="1"/>
  <c r="Q170" i="14" s="1"/>
  <c r="Q171" i="14" s="1"/>
  <c r="Q172" i="14" s="1"/>
  <c r="Q173" i="14" s="1"/>
  <c r="Q174" i="14" s="1"/>
  <c r="Q175" i="14" s="1"/>
  <c r="Q176" i="14" s="1"/>
  <c r="Q177" i="14" s="1"/>
  <c r="Q178" i="14" s="1"/>
  <c r="Q179" i="14" s="1"/>
  <c r="Q180" i="14" s="1"/>
  <c r="Q181" i="14" s="1"/>
  <c r="Q182" i="14" s="1"/>
  <c r="Q183" i="14" s="1"/>
  <c r="Q184" i="14" s="1"/>
  <c r="Q185" i="14" s="1"/>
  <c r="Q186" i="14" s="1"/>
  <c r="Q187" i="14" s="1"/>
  <c r="Q188" i="14" s="1"/>
  <c r="Q189" i="14" s="1"/>
  <c r="Q190" i="14" s="1"/>
  <c r="Q191" i="14" s="1"/>
  <c r="Q192" i="14" s="1"/>
  <c r="Q193" i="14" s="1"/>
  <c r="Q194" i="14" s="1"/>
  <c r="Q195" i="14" s="1"/>
  <c r="Q196" i="14" s="1"/>
  <c r="Q197" i="14" s="1"/>
  <c r="Q198" i="14" s="1"/>
  <c r="Q199" i="14" s="1"/>
  <c r="Q200" i="14" s="1"/>
  <c r="Q201" i="14" s="1"/>
  <c r="Q202" i="14" s="1"/>
  <c r="Q203" i="14" s="1"/>
  <c r="Q204" i="14" s="1"/>
  <c r="Q205" i="14" s="1"/>
  <c r="Q206" i="14" s="1"/>
  <c r="Q207" i="14" s="1"/>
  <c r="Q208" i="14" s="1"/>
  <c r="Q209" i="14" s="1"/>
  <c r="Q210" i="14" s="1"/>
  <c r="Q211" i="14" s="1"/>
  <c r="Q212" i="14" s="1"/>
  <c r="Q213" i="14" s="1"/>
  <c r="Q214" i="14" s="1"/>
  <c r="Q215" i="14" s="1"/>
  <c r="Q216" i="14" s="1"/>
  <c r="Q217" i="14" s="1"/>
  <c r="Q218" i="14" s="1"/>
  <c r="Q219" i="14" s="1"/>
  <c r="Q220" i="14" s="1"/>
  <c r="Q221" i="14" s="1"/>
  <c r="Q222" i="14" s="1"/>
  <c r="Q223" i="14" s="1"/>
  <c r="Q224" i="14" s="1"/>
  <c r="Q225" i="14" s="1"/>
  <c r="Q226" i="14" s="1"/>
  <c r="Q227" i="14" s="1"/>
  <c r="Q228" i="14" s="1"/>
  <c r="Q229" i="14" s="1"/>
  <c r="Q230" i="14" s="1"/>
  <c r="Q231" i="14" s="1"/>
  <c r="Q232" i="14" s="1"/>
  <c r="Q233" i="14" s="1"/>
  <c r="Q234" i="14" s="1"/>
  <c r="Q235" i="14" s="1"/>
  <c r="Q236" i="14" s="1"/>
  <c r="Q237" i="14" s="1"/>
  <c r="Q238" i="14" s="1"/>
  <c r="Q239" i="14" s="1"/>
  <c r="Q240" i="14" s="1"/>
  <c r="Q241" i="14" s="1"/>
  <c r="Q242" i="14" s="1"/>
  <c r="Q243" i="14" s="1"/>
  <c r="Q244" i="14" s="1"/>
  <c r="Q245" i="14" s="1"/>
  <c r="Q246" i="14" s="1"/>
  <c r="Q247" i="14" s="1"/>
  <c r="Q248" i="14" s="1"/>
  <c r="Q249" i="14" s="1"/>
  <c r="Q250" i="14" s="1"/>
  <c r="Q251" i="14" s="1"/>
  <c r="Q252" i="14" s="1"/>
  <c r="Q253" i="14" s="1"/>
  <c r="Q254" i="14" s="1"/>
  <c r="Q255" i="14" s="1"/>
  <c r="Q256" i="14" s="1"/>
  <c r="Q257" i="14" s="1"/>
  <c r="Q258" i="14" s="1"/>
  <c r="Q259" i="14" s="1"/>
  <c r="Q260" i="14" s="1"/>
  <c r="Q261" i="14" s="1"/>
  <c r="Q262" i="14" s="1"/>
  <c r="Q263" i="14" s="1"/>
  <c r="Q264" i="14" s="1"/>
  <c r="Q265" i="14" s="1"/>
  <c r="Q266" i="14" s="1"/>
  <c r="Q267" i="14" s="1"/>
  <c r="Q268" i="14" s="1"/>
  <c r="Q269" i="14" s="1"/>
  <c r="Q270" i="14" s="1"/>
  <c r="Q271" i="14" s="1"/>
  <c r="Q272" i="14" s="1"/>
  <c r="Q273" i="14" s="1"/>
  <c r="Q274" i="14" s="1"/>
  <c r="Q275" i="14" s="1"/>
  <c r="Q276" i="14" s="1"/>
  <c r="Q277" i="14" s="1"/>
  <c r="Q278" i="14" s="1"/>
  <c r="Q279" i="14" s="1"/>
  <c r="Q280" i="14" s="1"/>
  <c r="Q281" i="14" s="1"/>
  <c r="Q282" i="14" s="1"/>
  <c r="Q283" i="14" s="1"/>
  <c r="Q284" i="14" s="1"/>
  <c r="Q285" i="14" s="1"/>
  <c r="Q286" i="14" s="1"/>
  <c r="Q287" i="14" s="1"/>
  <c r="Q288" i="14" s="1"/>
  <c r="Q289" i="14" s="1"/>
  <c r="Q290" i="14" s="1"/>
  <c r="Q291" i="14" s="1"/>
  <c r="Q292" i="14" s="1"/>
  <c r="Q293" i="14" s="1"/>
  <c r="Q294" i="14" s="1"/>
  <c r="Q295" i="14" s="1"/>
  <c r="Q296" i="14" s="1"/>
  <c r="Q297" i="14" s="1"/>
  <c r="Q298" i="14" s="1"/>
  <c r="Q299" i="14" s="1"/>
  <c r="Q300" i="14" s="1"/>
  <c r="Q301" i="14" s="1"/>
  <c r="Q302" i="14" s="1"/>
  <c r="Q303" i="14" s="1"/>
  <c r="Q304" i="14" s="1"/>
  <c r="AE22" i="1" l="1"/>
  <c r="P22" i="1"/>
  <c r="R22" i="1"/>
  <c r="AL21" i="1"/>
  <c r="AW16" i="1"/>
  <c r="AM21" i="1"/>
  <c r="AZ21" i="1" s="1"/>
  <c r="AP17" i="1"/>
  <c r="G20" i="1"/>
  <c r="F20" i="1"/>
  <c r="D18" i="1"/>
  <c r="N18" i="1" s="1"/>
  <c r="E19" i="1"/>
  <c r="AN19" i="1" s="1"/>
  <c r="AG22" i="1"/>
  <c r="C23" i="1"/>
  <c r="BH22" i="1"/>
  <c r="BD22" i="1"/>
  <c r="AV22" i="1"/>
  <c r="AR22" i="1"/>
  <c r="AK22" i="1"/>
  <c r="AO22" i="1" s="1"/>
  <c r="AD22" i="1"/>
  <c r="J22" i="1"/>
  <c r="BZ22" i="1"/>
  <c r="BE22" i="1"/>
  <c r="AS22" i="1"/>
  <c r="AF22" i="1"/>
  <c r="K22" i="1"/>
  <c r="BV22" i="1"/>
  <c r="BF22" i="1"/>
  <c r="AT22" i="1"/>
  <c r="AH22" i="1"/>
  <c r="L22" i="1"/>
  <c r="H22" i="1"/>
  <c r="BG22" i="1"/>
  <c r="AU22" i="1"/>
  <c r="AQ22" i="1"/>
  <c r="M22" i="1"/>
  <c r="I22" i="1"/>
  <c r="R1" i="14"/>
  <c r="R3" i="14" s="1"/>
  <c r="R4" i="14" s="1"/>
  <c r="R5" i="14" s="1"/>
  <c r="R6" i="14" s="1"/>
  <c r="R7" i="14" s="1"/>
  <c r="R8" i="14" s="1"/>
  <c r="R9" i="14" s="1"/>
  <c r="R10" i="14" s="1"/>
  <c r="R11" i="14" s="1"/>
  <c r="R12" i="14" s="1"/>
  <c r="R13" i="14" s="1"/>
  <c r="R14" i="14" s="1"/>
  <c r="R15" i="14" s="1"/>
  <c r="R16" i="14" s="1"/>
  <c r="R17" i="14" s="1"/>
  <c r="R18" i="14" s="1"/>
  <c r="R19" i="14" s="1"/>
  <c r="R20" i="14" s="1"/>
  <c r="R21" i="14" s="1"/>
  <c r="R22" i="14" s="1"/>
  <c r="R23" i="14" s="1"/>
  <c r="R24" i="14" s="1"/>
  <c r="R25" i="14" s="1"/>
  <c r="R26" i="14" s="1"/>
  <c r="R27" i="14" s="1"/>
  <c r="R28" i="14" s="1"/>
  <c r="R29" i="14" s="1"/>
  <c r="R30" i="14" s="1"/>
  <c r="R31" i="14" s="1"/>
  <c r="R32" i="14" s="1"/>
  <c r="R33" i="14" s="1"/>
  <c r="R34" i="14" s="1"/>
  <c r="R35" i="14" s="1"/>
  <c r="R36" i="14" s="1"/>
  <c r="R37" i="14" s="1"/>
  <c r="R38" i="14" s="1"/>
  <c r="R39" i="14" s="1"/>
  <c r="R40" i="14" s="1"/>
  <c r="R41" i="14" s="1"/>
  <c r="R42" i="14" s="1"/>
  <c r="R43" i="14" s="1"/>
  <c r="R44" i="14" s="1"/>
  <c r="R45" i="14" s="1"/>
  <c r="R46" i="14" s="1"/>
  <c r="R47" i="14" s="1"/>
  <c r="R48" i="14" s="1"/>
  <c r="R49" i="14" s="1"/>
  <c r="R50" i="14" s="1"/>
  <c r="R51" i="14" s="1"/>
  <c r="R52" i="14" s="1"/>
  <c r="R53" i="14" s="1"/>
  <c r="R54" i="14" s="1"/>
  <c r="R55" i="14" s="1"/>
  <c r="R56" i="14" s="1"/>
  <c r="R57" i="14" s="1"/>
  <c r="R58" i="14" s="1"/>
  <c r="R59" i="14" s="1"/>
  <c r="R60" i="14" s="1"/>
  <c r="R61" i="14" s="1"/>
  <c r="R62" i="14" s="1"/>
  <c r="R63" i="14" s="1"/>
  <c r="R64" i="14" s="1"/>
  <c r="R65" i="14" s="1"/>
  <c r="R66" i="14" s="1"/>
  <c r="R67" i="14" s="1"/>
  <c r="R68" i="14" s="1"/>
  <c r="R69" i="14" s="1"/>
  <c r="R70" i="14" s="1"/>
  <c r="R71" i="14" s="1"/>
  <c r="R72" i="14" s="1"/>
  <c r="R73" i="14" s="1"/>
  <c r="R74" i="14" s="1"/>
  <c r="R75" i="14" s="1"/>
  <c r="R76" i="14" s="1"/>
  <c r="R77" i="14" s="1"/>
  <c r="R78" i="14" s="1"/>
  <c r="R79" i="14" s="1"/>
  <c r="R80" i="14" s="1"/>
  <c r="R81" i="14" s="1"/>
  <c r="R82" i="14" s="1"/>
  <c r="R83" i="14" s="1"/>
  <c r="R84" i="14" s="1"/>
  <c r="R85" i="14" s="1"/>
  <c r="R86" i="14" s="1"/>
  <c r="R87" i="14" s="1"/>
  <c r="R88" i="14" s="1"/>
  <c r="R89" i="14" s="1"/>
  <c r="R90" i="14" s="1"/>
  <c r="R91" i="14" s="1"/>
  <c r="R92" i="14" s="1"/>
  <c r="R93" i="14" s="1"/>
  <c r="R94" i="14" s="1"/>
  <c r="R95" i="14" s="1"/>
  <c r="R96" i="14" s="1"/>
  <c r="R97" i="14" s="1"/>
  <c r="R98" i="14" s="1"/>
  <c r="R99" i="14" s="1"/>
  <c r="R100" i="14" s="1"/>
  <c r="R101" i="14" s="1"/>
  <c r="R102" i="14" s="1"/>
  <c r="R103" i="14" s="1"/>
  <c r="R104" i="14" s="1"/>
  <c r="R105" i="14" s="1"/>
  <c r="R106" i="14" s="1"/>
  <c r="R107" i="14" s="1"/>
  <c r="R108" i="14" s="1"/>
  <c r="R109" i="14" s="1"/>
  <c r="R110" i="14" s="1"/>
  <c r="R111" i="14" s="1"/>
  <c r="R112" i="14" s="1"/>
  <c r="R113" i="14" s="1"/>
  <c r="R114" i="14" s="1"/>
  <c r="R115" i="14" s="1"/>
  <c r="R116" i="14" s="1"/>
  <c r="R117" i="14" s="1"/>
  <c r="R118" i="14" s="1"/>
  <c r="R119" i="14" s="1"/>
  <c r="R120" i="14" s="1"/>
  <c r="R121" i="14" s="1"/>
  <c r="R122" i="14" s="1"/>
  <c r="R123" i="14" s="1"/>
  <c r="R124" i="14" s="1"/>
  <c r="R125" i="14" s="1"/>
  <c r="R126" i="14" s="1"/>
  <c r="R127" i="14" s="1"/>
  <c r="R128" i="14" s="1"/>
  <c r="R129" i="14" s="1"/>
  <c r="R130" i="14" s="1"/>
  <c r="R131" i="14" s="1"/>
  <c r="R132" i="14" s="1"/>
  <c r="R133" i="14" s="1"/>
  <c r="R134" i="14" s="1"/>
  <c r="R135" i="14" s="1"/>
  <c r="R136" i="14" s="1"/>
  <c r="R137" i="14" s="1"/>
  <c r="R138" i="14" s="1"/>
  <c r="R139" i="14" s="1"/>
  <c r="R140" i="14" s="1"/>
  <c r="R141" i="14" s="1"/>
  <c r="R142" i="14" s="1"/>
  <c r="R143" i="14" s="1"/>
  <c r="R144" i="14" s="1"/>
  <c r="R145" i="14" s="1"/>
  <c r="R146" i="14" s="1"/>
  <c r="R147" i="14" s="1"/>
  <c r="R148" i="14" s="1"/>
  <c r="R149" i="14" s="1"/>
  <c r="R150" i="14" s="1"/>
  <c r="R151" i="14" s="1"/>
  <c r="R152" i="14" s="1"/>
  <c r="R153" i="14" s="1"/>
  <c r="R154" i="14" s="1"/>
  <c r="R155" i="14" s="1"/>
  <c r="R156" i="14" s="1"/>
  <c r="R157" i="14" s="1"/>
  <c r="R158" i="14" s="1"/>
  <c r="R159" i="14" s="1"/>
  <c r="R160" i="14" s="1"/>
  <c r="R161" i="14" s="1"/>
  <c r="R162" i="14" s="1"/>
  <c r="R163" i="14" s="1"/>
  <c r="R164" i="14" s="1"/>
  <c r="R165" i="14" s="1"/>
  <c r="R166" i="14" s="1"/>
  <c r="R167" i="14" s="1"/>
  <c r="R168" i="14" s="1"/>
  <c r="R169" i="14" s="1"/>
  <c r="R170" i="14" s="1"/>
  <c r="R171" i="14" s="1"/>
  <c r="R172" i="14" s="1"/>
  <c r="R173" i="14" s="1"/>
  <c r="R174" i="14" s="1"/>
  <c r="R175" i="14" s="1"/>
  <c r="R176" i="14" s="1"/>
  <c r="R177" i="14" s="1"/>
  <c r="R178" i="14" s="1"/>
  <c r="R179" i="14" s="1"/>
  <c r="R180" i="14" s="1"/>
  <c r="R181" i="14" s="1"/>
  <c r="R182" i="14" s="1"/>
  <c r="R183" i="14" s="1"/>
  <c r="R184" i="14" s="1"/>
  <c r="R185" i="14" s="1"/>
  <c r="R186" i="14" s="1"/>
  <c r="R187" i="14" s="1"/>
  <c r="R188" i="14" s="1"/>
  <c r="R189" i="14" s="1"/>
  <c r="R190" i="14" s="1"/>
  <c r="R191" i="14" s="1"/>
  <c r="R192" i="14" s="1"/>
  <c r="R193" i="14" s="1"/>
  <c r="R194" i="14" s="1"/>
  <c r="R195" i="14" s="1"/>
  <c r="R196" i="14" s="1"/>
  <c r="R197" i="14" s="1"/>
  <c r="R198" i="14" s="1"/>
  <c r="R199" i="14" s="1"/>
  <c r="R200" i="14" s="1"/>
  <c r="R201" i="14" s="1"/>
  <c r="R202" i="14" s="1"/>
  <c r="R203" i="14" s="1"/>
  <c r="R204" i="14" s="1"/>
  <c r="R205" i="14" s="1"/>
  <c r="R206" i="14" s="1"/>
  <c r="R207" i="14" s="1"/>
  <c r="R208" i="14" s="1"/>
  <c r="R209" i="14" s="1"/>
  <c r="R210" i="14" s="1"/>
  <c r="R211" i="14" s="1"/>
  <c r="R212" i="14" s="1"/>
  <c r="R213" i="14" s="1"/>
  <c r="R214" i="14" s="1"/>
  <c r="R215" i="14" s="1"/>
  <c r="R216" i="14" s="1"/>
  <c r="R217" i="14" s="1"/>
  <c r="R218" i="14" s="1"/>
  <c r="R219" i="14" s="1"/>
  <c r="R220" i="14" s="1"/>
  <c r="R221" i="14" s="1"/>
  <c r="R222" i="14" s="1"/>
  <c r="R223" i="14" s="1"/>
  <c r="R224" i="14" s="1"/>
  <c r="R225" i="14" s="1"/>
  <c r="R226" i="14" s="1"/>
  <c r="R227" i="14" s="1"/>
  <c r="R228" i="14" s="1"/>
  <c r="R229" i="14" s="1"/>
  <c r="R230" i="14" s="1"/>
  <c r="R231" i="14" s="1"/>
  <c r="R232" i="14" s="1"/>
  <c r="R233" i="14" s="1"/>
  <c r="R234" i="14" s="1"/>
  <c r="R235" i="14" s="1"/>
  <c r="R236" i="14" s="1"/>
  <c r="R237" i="14" s="1"/>
  <c r="R238" i="14" s="1"/>
  <c r="R239" i="14" s="1"/>
  <c r="R240" i="14" s="1"/>
  <c r="R241" i="14" s="1"/>
  <c r="R242" i="14" s="1"/>
  <c r="R243" i="14" s="1"/>
  <c r="R244" i="14" s="1"/>
  <c r="R245" i="14" s="1"/>
  <c r="R246" i="14" s="1"/>
  <c r="R247" i="14" s="1"/>
  <c r="R248" i="14" s="1"/>
  <c r="R249" i="14" s="1"/>
  <c r="R250" i="14" s="1"/>
  <c r="R251" i="14" s="1"/>
  <c r="R252" i="14" s="1"/>
  <c r="R253" i="14" s="1"/>
  <c r="R254" i="14" s="1"/>
  <c r="R255" i="14" s="1"/>
  <c r="R256" i="14" s="1"/>
  <c r="R257" i="14" s="1"/>
  <c r="R258" i="14" s="1"/>
  <c r="R259" i="14" s="1"/>
  <c r="R260" i="14" s="1"/>
  <c r="R261" i="14" s="1"/>
  <c r="R262" i="14" s="1"/>
  <c r="R263" i="14" s="1"/>
  <c r="R264" i="14" s="1"/>
  <c r="R265" i="14" s="1"/>
  <c r="R266" i="14" s="1"/>
  <c r="R267" i="14" s="1"/>
  <c r="R268" i="14" s="1"/>
  <c r="R269" i="14" s="1"/>
  <c r="R270" i="14" s="1"/>
  <c r="R271" i="14" s="1"/>
  <c r="R272" i="14" s="1"/>
  <c r="R273" i="14" s="1"/>
  <c r="R274" i="14" s="1"/>
  <c r="R275" i="14" s="1"/>
  <c r="R276" i="14" s="1"/>
  <c r="R277" i="14" s="1"/>
  <c r="R278" i="14" s="1"/>
  <c r="R279" i="14" s="1"/>
  <c r="R280" i="14" s="1"/>
  <c r="R281" i="14" s="1"/>
  <c r="R282" i="14" s="1"/>
  <c r="R283" i="14" s="1"/>
  <c r="R284" i="14" s="1"/>
  <c r="R285" i="14" s="1"/>
  <c r="R286" i="14" s="1"/>
  <c r="R287" i="14" s="1"/>
  <c r="R288" i="14" s="1"/>
  <c r="R289" i="14" s="1"/>
  <c r="R290" i="14" s="1"/>
  <c r="R291" i="14" s="1"/>
  <c r="R292" i="14" s="1"/>
  <c r="R293" i="14" s="1"/>
  <c r="R294" i="14" s="1"/>
  <c r="R295" i="14" s="1"/>
  <c r="R296" i="14" s="1"/>
  <c r="R297" i="14" s="1"/>
  <c r="R298" i="14" s="1"/>
  <c r="R299" i="14" s="1"/>
  <c r="R300" i="14" s="1"/>
  <c r="R301" i="14" s="1"/>
  <c r="R302" i="14" s="1"/>
  <c r="R303" i="14" s="1"/>
  <c r="R304" i="14" s="1"/>
  <c r="AE23" i="1" l="1"/>
  <c r="P23" i="1"/>
  <c r="R23" i="1"/>
  <c r="AW17" i="1"/>
  <c r="E20" i="1"/>
  <c r="AN20" i="1" s="1"/>
  <c r="D19" i="1"/>
  <c r="N19" i="1" s="1"/>
  <c r="AP18" i="1"/>
  <c r="G21" i="1"/>
  <c r="F21" i="1"/>
  <c r="AL22" i="1"/>
  <c r="AG23" i="1"/>
  <c r="AM22" i="1"/>
  <c r="AZ22" i="1" s="1"/>
  <c r="BZ23" i="1"/>
  <c r="BE23" i="1"/>
  <c r="AS23" i="1"/>
  <c r="AF23" i="1"/>
  <c r="K23" i="1"/>
  <c r="BV23" i="1"/>
  <c r="BF23" i="1"/>
  <c r="AT23" i="1"/>
  <c r="AH23" i="1"/>
  <c r="L23" i="1"/>
  <c r="H23" i="1"/>
  <c r="BG23" i="1"/>
  <c r="AU23" i="1"/>
  <c r="AQ23" i="1"/>
  <c r="M23" i="1"/>
  <c r="I23" i="1"/>
  <c r="C24" i="1"/>
  <c r="BH23" i="1"/>
  <c r="BD23" i="1"/>
  <c r="AV23" i="1"/>
  <c r="AR23" i="1"/>
  <c r="AK23" i="1"/>
  <c r="AO23" i="1" s="1"/>
  <c r="AD23" i="1"/>
  <c r="J23" i="1"/>
  <c r="S1" i="14"/>
  <c r="S3" i="14" s="1"/>
  <c r="S4" i="14" s="1"/>
  <c r="S5" i="14" s="1"/>
  <c r="S6" i="14" s="1"/>
  <c r="S7" i="14" s="1"/>
  <c r="S8" i="14" s="1"/>
  <c r="S9" i="14" s="1"/>
  <c r="S10" i="14" s="1"/>
  <c r="S11" i="14" s="1"/>
  <c r="S12" i="14" s="1"/>
  <c r="S13" i="14" s="1"/>
  <c r="S14" i="14" s="1"/>
  <c r="S15" i="14" s="1"/>
  <c r="S16" i="14" s="1"/>
  <c r="S17" i="14" s="1"/>
  <c r="S18" i="14" s="1"/>
  <c r="S19" i="14" s="1"/>
  <c r="S20" i="14" s="1"/>
  <c r="S21" i="14" s="1"/>
  <c r="S22" i="14" s="1"/>
  <c r="S23" i="14" s="1"/>
  <c r="S24" i="14" s="1"/>
  <c r="S25" i="14" s="1"/>
  <c r="S26" i="14" s="1"/>
  <c r="S27" i="14" s="1"/>
  <c r="S28" i="14" s="1"/>
  <c r="S29" i="14" s="1"/>
  <c r="S30" i="14" s="1"/>
  <c r="S31" i="14" s="1"/>
  <c r="S32" i="14" s="1"/>
  <c r="S33" i="14" s="1"/>
  <c r="S34" i="14" s="1"/>
  <c r="S35" i="14" s="1"/>
  <c r="S36" i="14" s="1"/>
  <c r="S37" i="14" s="1"/>
  <c r="S38" i="14" s="1"/>
  <c r="S39" i="14" s="1"/>
  <c r="S40" i="14" s="1"/>
  <c r="S41" i="14" s="1"/>
  <c r="S42" i="14" s="1"/>
  <c r="S43" i="14" s="1"/>
  <c r="S44" i="14" s="1"/>
  <c r="S45" i="14" s="1"/>
  <c r="S46" i="14" s="1"/>
  <c r="S47" i="14" s="1"/>
  <c r="S48" i="14" s="1"/>
  <c r="S49" i="14" s="1"/>
  <c r="S50" i="14" s="1"/>
  <c r="S51" i="14" s="1"/>
  <c r="S52" i="14" s="1"/>
  <c r="S53" i="14" s="1"/>
  <c r="S54" i="14" s="1"/>
  <c r="S55" i="14" s="1"/>
  <c r="S56" i="14" s="1"/>
  <c r="S57" i="14" s="1"/>
  <c r="S58" i="14" s="1"/>
  <c r="S59" i="14" s="1"/>
  <c r="S60" i="14" s="1"/>
  <c r="S61" i="14" s="1"/>
  <c r="S62" i="14" s="1"/>
  <c r="S63" i="14" s="1"/>
  <c r="S64" i="14" s="1"/>
  <c r="S65" i="14" s="1"/>
  <c r="S66" i="14" s="1"/>
  <c r="S67" i="14" s="1"/>
  <c r="S68" i="14" s="1"/>
  <c r="S69" i="14" s="1"/>
  <c r="S70" i="14" s="1"/>
  <c r="S71" i="14" s="1"/>
  <c r="S72" i="14" s="1"/>
  <c r="S73" i="14" s="1"/>
  <c r="S74" i="14" s="1"/>
  <c r="S75" i="14" s="1"/>
  <c r="S76" i="14" s="1"/>
  <c r="S77" i="14" s="1"/>
  <c r="S78" i="14" s="1"/>
  <c r="S79" i="14" s="1"/>
  <c r="S80" i="14" s="1"/>
  <c r="S81" i="14" s="1"/>
  <c r="S82" i="14" s="1"/>
  <c r="S83" i="14" s="1"/>
  <c r="S84" i="14" s="1"/>
  <c r="S85" i="14" s="1"/>
  <c r="S86" i="14" s="1"/>
  <c r="S87" i="14" s="1"/>
  <c r="S88" i="14" s="1"/>
  <c r="S89" i="14" s="1"/>
  <c r="S90" i="14" s="1"/>
  <c r="S91" i="14" s="1"/>
  <c r="S92" i="14" s="1"/>
  <c r="S93" i="14" s="1"/>
  <c r="S94" i="14" s="1"/>
  <c r="S95" i="14" s="1"/>
  <c r="S96" i="14" s="1"/>
  <c r="S97" i="14" s="1"/>
  <c r="S98" i="14" s="1"/>
  <c r="S99" i="14" s="1"/>
  <c r="S100" i="14" s="1"/>
  <c r="S101" i="14" s="1"/>
  <c r="S102" i="14" s="1"/>
  <c r="S103" i="14" s="1"/>
  <c r="S104" i="14" s="1"/>
  <c r="S105" i="14" s="1"/>
  <c r="S106" i="14" s="1"/>
  <c r="S107" i="14" s="1"/>
  <c r="S108" i="14" s="1"/>
  <c r="S109" i="14" s="1"/>
  <c r="S110" i="14" s="1"/>
  <c r="S111" i="14" s="1"/>
  <c r="S112" i="14" s="1"/>
  <c r="S113" i="14" s="1"/>
  <c r="S114" i="14" s="1"/>
  <c r="S115" i="14" s="1"/>
  <c r="S116" i="14" s="1"/>
  <c r="S117" i="14" s="1"/>
  <c r="S118" i="14" s="1"/>
  <c r="S119" i="14" s="1"/>
  <c r="S120" i="14" s="1"/>
  <c r="S121" i="14" s="1"/>
  <c r="S122" i="14" s="1"/>
  <c r="S123" i="14" s="1"/>
  <c r="S124" i="14" s="1"/>
  <c r="S125" i="14" s="1"/>
  <c r="S126" i="14" s="1"/>
  <c r="S127" i="14" s="1"/>
  <c r="S128" i="14" s="1"/>
  <c r="S129" i="14" s="1"/>
  <c r="S130" i="14" s="1"/>
  <c r="S131" i="14" s="1"/>
  <c r="S132" i="14" s="1"/>
  <c r="S133" i="14" s="1"/>
  <c r="S134" i="14" s="1"/>
  <c r="S135" i="14" s="1"/>
  <c r="S136" i="14" s="1"/>
  <c r="S137" i="14" s="1"/>
  <c r="S138" i="14" s="1"/>
  <c r="S139" i="14" s="1"/>
  <c r="S140" i="14" s="1"/>
  <c r="S141" i="14" s="1"/>
  <c r="S142" i="14" s="1"/>
  <c r="S143" i="14" s="1"/>
  <c r="S144" i="14" s="1"/>
  <c r="S145" i="14" s="1"/>
  <c r="S146" i="14" s="1"/>
  <c r="S147" i="14" s="1"/>
  <c r="S148" i="14" s="1"/>
  <c r="S149" i="14" s="1"/>
  <c r="S150" i="14" s="1"/>
  <c r="S151" i="14" s="1"/>
  <c r="S152" i="14" s="1"/>
  <c r="S153" i="14" s="1"/>
  <c r="S154" i="14" s="1"/>
  <c r="S155" i="14" s="1"/>
  <c r="S156" i="14" s="1"/>
  <c r="S157" i="14" s="1"/>
  <c r="S158" i="14" s="1"/>
  <c r="S159" i="14" s="1"/>
  <c r="S160" i="14" s="1"/>
  <c r="S161" i="14" s="1"/>
  <c r="S162" i="14" s="1"/>
  <c r="S163" i="14" s="1"/>
  <c r="S164" i="14" s="1"/>
  <c r="S165" i="14" s="1"/>
  <c r="S166" i="14" s="1"/>
  <c r="S167" i="14" s="1"/>
  <c r="S168" i="14" s="1"/>
  <c r="S169" i="14" s="1"/>
  <c r="S170" i="14" s="1"/>
  <c r="S171" i="14" s="1"/>
  <c r="S172" i="14" s="1"/>
  <c r="S173" i="14" s="1"/>
  <c r="S174" i="14" s="1"/>
  <c r="S175" i="14" s="1"/>
  <c r="S176" i="14" s="1"/>
  <c r="S177" i="14" s="1"/>
  <c r="S178" i="14" s="1"/>
  <c r="S179" i="14" s="1"/>
  <c r="S180" i="14" s="1"/>
  <c r="S181" i="14" s="1"/>
  <c r="S182" i="14" s="1"/>
  <c r="S183" i="14" s="1"/>
  <c r="S184" i="14" s="1"/>
  <c r="S185" i="14" s="1"/>
  <c r="S186" i="14" s="1"/>
  <c r="S187" i="14" s="1"/>
  <c r="S188" i="14" s="1"/>
  <c r="S189" i="14" s="1"/>
  <c r="S190" i="14" s="1"/>
  <c r="S191" i="14" s="1"/>
  <c r="S192" i="14" s="1"/>
  <c r="S193" i="14" s="1"/>
  <c r="S194" i="14" s="1"/>
  <c r="S195" i="14" s="1"/>
  <c r="S196" i="14" s="1"/>
  <c r="S197" i="14" s="1"/>
  <c r="S198" i="14" s="1"/>
  <c r="S199" i="14" s="1"/>
  <c r="S200" i="14" s="1"/>
  <c r="S201" i="14" s="1"/>
  <c r="S202" i="14" s="1"/>
  <c r="S203" i="14" s="1"/>
  <c r="S204" i="14" s="1"/>
  <c r="S205" i="14" s="1"/>
  <c r="S206" i="14" s="1"/>
  <c r="S207" i="14" s="1"/>
  <c r="S208" i="14" s="1"/>
  <c r="S209" i="14" s="1"/>
  <c r="S210" i="14" s="1"/>
  <c r="S211" i="14" s="1"/>
  <c r="S212" i="14" s="1"/>
  <c r="S213" i="14" s="1"/>
  <c r="S214" i="14" s="1"/>
  <c r="S215" i="14" s="1"/>
  <c r="S216" i="14" s="1"/>
  <c r="S217" i="14" s="1"/>
  <c r="S218" i="14" s="1"/>
  <c r="S219" i="14" s="1"/>
  <c r="S220" i="14" s="1"/>
  <c r="S221" i="14" s="1"/>
  <c r="S222" i="14" s="1"/>
  <c r="S223" i="14" s="1"/>
  <c r="S224" i="14" s="1"/>
  <c r="S225" i="14" s="1"/>
  <c r="S226" i="14" s="1"/>
  <c r="S227" i="14" s="1"/>
  <c r="S228" i="14" s="1"/>
  <c r="S229" i="14" s="1"/>
  <c r="S230" i="14" s="1"/>
  <c r="S231" i="14" s="1"/>
  <c r="S232" i="14" s="1"/>
  <c r="S233" i="14" s="1"/>
  <c r="S234" i="14" s="1"/>
  <c r="S235" i="14" s="1"/>
  <c r="S236" i="14" s="1"/>
  <c r="S237" i="14" s="1"/>
  <c r="S238" i="14" s="1"/>
  <c r="S239" i="14" s="1"/>
  <c r="S240" i="14" s="1"/>
  <c r="S241" i="14" s="1"/>
  <c r="S242" i="14" s="1"/>
  <c r="S243" i="14" s="1"/>
  <c r="S244" i="14" s="1"/>
  <c r="S245" i="14" s="1"/>
  <c r="S246" i="14" s="1"/>
  <c r="S247" i="14" s="1"/>
  <c r="S248" i="14" s="1"/>
  <c r="S249" i="14" s="1"/>
  <c r="S250" i="14" s="1"/>
  <c r="S251" i="14" s="1"/>
  <c r="S252" i="14" s="1"/>
  <c r="S253" i="14" s="1"/>
  <c r="S254" i="14" s="1"/>
  <c r="S255" i="14" s="1"/>
  <c r="S256" i="14" s="1"/>
  <c r="S257" i="14" s="1"/>
  <c r="S258" i="14" s="1"/>
  <c r="S259" i="14" s="1"/>
  <c r="S260" i="14" s="1"/>
  <c r="S261" i="14" s="1"/>
  <c r="S262" i="14" s="1"/>
  <c r="S263" i="14" s="1"/>
  <c r="S264" i="14" s="1"/>
  <c r="S265" i="14" s="1"/>
  <c r="S266" i="14" s="1"/>
  <c r="S267" i="14" s="1"/>
  <c r="S268" i="14" s="1"/>
  <c r="S269" i="14" s="1"/>
  <c r="S270" i="14" s="1"/>
  <c r="S271" i="14" s="1"/>
  <c r="S272" i="14" s="1"/>
  <c r="S273" i="14" s="1"/>
  <c r="S274" i="14" s="1"/>
  <c r="S275" i="14" s="1"/>
  <c r="S276" i="14" s="1"/>
  <c r="S277" i="14" s="1"/>
  <c r="S278" i="14" s="1"/>
  <c r="S279" i="14" s="1"/>
  <c r="S280" i="14" s="1"/>
  <c r="S281" i="14" s="1"/>
  <c r="S282" i="14" s="1"/>
  <c r="S283" i="14" s="1"/>
  <c r="S284" i="14" s="1"/>
  <c r="S285" i="14" s="1"/>
  <c r="S286" i="14" s="1"/>
  <c r="S287" i="14" s="1"/>
  <c r="S288" i="14" s="1"/>
  <c r="S289" i="14" s="1"/>
  <c r="S290" i="14" s="1"/>
  <c r="S291" i="14" s="1"/>
  <c r="S292" i="14" s="1"/>
  <c r="S293" i="14" s="1"/>
  <c r="S294" i="14" s="1"/>
  <c r="S295" i="14" s="1"/>
  <c r="S296" i="14" s="1"/>
  <c r="S297" i="14" s="1"/>
  <c r="S298" i="14" s="1"/>
  <c r="S299" i="14" s="1"/>
  <c r="S300" i="14" s="1"/>
  <c r="S301" i="14" s="1"/>
  <c r="S302" i="14" s="1"/>
  <c r="S303" i="14" s="1"/>
  <c r="S304" i="14" s="1"/>
  <c r="I22" i="10"/>
  <c r="I17" i="10"/>
  <c r="CE7" i="1" l="1"/>
  <c r="Q7" i="1"/>
  <c r="AE24" i="1"/>
  <c r="R24" i="1"/>
  <c r="P24" i="1"/>
  <c r="Q24" i="1" s="1"/>
  <c r="AM23" i="1"/>
  <c r="AZ23" i="1" s="1"/>
  <c r="F22" i="1"/>
  <c r="G22" i="1"/>
  <c r="Q18" i="1"/>
  <c r="Q9" i="1"/>
  <c r="Q20" i="1"/>
  <c r="Q13" i="1"/>
  <c r="Q17" i="1"/>
  <c r="Q8" i="1"/>
  <c r="Q19" i="1"/>
  <c r="Q10" i="1"/>
  <c r="Q14" i="1"/>
  <c r="Q23" i="1"/>
  <c r="Q22" i="1"/>
  <c r="Q15" i="1"/>
  <c r="Q16" i="1"/>
  <c r="Q11" i="1"/>
  <c r="Q12" i="1"/>
  <c r="Q21" i="1"/>
  <c r="D20" i="1"/>
  <c r="N20" i="1" s="1"/>
  <c r="E21" i="1"/>
  <c r="AN21" i="1" s="1"/>
  <c r="AW18" i="1"/>
  <c r="AP19" i="1"/>
  <c r="AG24" i="1"/>
  <c r="BV24" i="1"/>
  <c r="BF24" i="1"/>
  <c r="AT24" i="1"/>
  <c r="AH24" i="1"/>
  <c r="L24" i="1"/>
  <c r="H24" i="1"/>
  <c r="BG24" i="1"/>
  <c r="AU24" i="1"/>
  <c r="AQ24" i="1"/>
  <c r="M24" i="1"/>
  <c r="I24" i="1"/>
  <c r="C25" i="1"/>
  <c r="BH24" i="1"/>
  <c r="BD24" i="1"/>
  <c r="AV24" i="1"/>
  <c r="AR24" i="1"/>
  <c r="AK24" i="1"/>
  <c r="AO24" i="1" s="1"/>
  <c r="AD24" i="1"/>
  <c r="J24" i="1"/>
  <c r="BZ24" i="1"/>
  <c r="BE24" i="1"/>
  <c r="AS24" i="1"/>
  <c r="AF24" i="1"/>
  <c r="K24" i="1"/>
  <c r="AL23" i="1"/>
  <c r="T1" i="14"/>
  <c r="T3" i="14" s="1"/>
  <c r="T4" i="14" s="1"/>
  <c r="T5" i="14" s="1"/>
  <c r="T6" i="14" s="1"/>
  <c r="T7" i="14" s="1"/>
  <c r="T8" i="14" s="1"/>
  <c r="T9" i="14" s="1"/>
  <c r="T10" i="14" s="1"/>
  <c r="T11" i="14" s="1"/>
  <c r="T12" i="14" s="1"/>
  <c r="T13" i="14" s="1"/>
  <c r="T14" i="14" s="1"/>
  <c r="T15" i="14" s="1"/>
  <c r="T16" i="14" s="1"/>
  <c r="T17" i="14" s="1"/>
  <c r="T18" i="14" s="1"/>
  <c r="T19" i="14" s="1"/>
  <c r="T20" i="14" s="1"/>
  <c r="T21" i="14" s="1"/>
  <c r="T22" i="14" s="1"/>
  <c r="T23" i="14" s="1"/>
  <c r="T24" i="14" s="1"/>
  <c r="T25" i="14" s="1"/>
  <c r="T26" i="14" s="1"/>
  <c r="T27" i="14" s="1"/>
  <c r="T28" i="14" s="1"/>
  <c r="T29" i="14" s="1"/>
  <c r="T30" i="14" s="1"/>
  <c r="T31" i="14" s="1"/>
  <c r="T32" i="14" s="1"/>
  <c r="T33" i="14" s="1"/>
  <c r="T34" i="14" s="1"/>
  <c r="T35" i="14" s="1"/>
  <c r="T36" i="14" s="1"/>
  <c r="T37" i="14" s="1"/>
  <c r="T38" i="14" s="1"/>
  <c r="T39" i="14" s="1"/>
  <c r="T40" i="14" s="1"/>
  <c r="T41" i="14" s="1"/>
  <c r="T42" i="14" s="1"/>
  <c r="T43" i="14" s="1"/>
  <c r="T44" i="14" s="1"/>
  <c r="T45" i="14" s="1"/>
  <c r="T46" i="14" s="1"/>
  <c r="T47" i="14" s="1"/>
  <c r="T48" i="14" s="1"/>
  <c r="T49" i="14" s="1"/>
  <c r="T50" i="14" s="1"/>
  <c r="T51" i="14" s="1"/>
  <c r="T52" i="14" s="1"/>
  <c r="T53" i="14" s="1"/>
  <c r="T54" i="14" s="1"/>
  <c r="T55" i="14" s="1"/>
  <c r="T56" i="14" s="1"/>
  <c r="T57" i="14" s="1"/>
  <c r="T58" i="14" s="1"/>
  <c r="T59" i="14" s="1"/>
  <c r="T60" i="14" s="1"/>
  <c r="T61" i="14" s="1"/>
  <c r="T62" i="14" s="1"/>
  <c r="T63" i="14" s="1"/>
  <c r="T64" i="14" s="1"/>
  <c r="T65" i="14" s="1"/>
  <c r="T66" i="14" s="1"/>
  <c r="T67" i="14" s="1"/>
  <c r="T68" i="14" s="1"/>
  <c r="T69" i="14" s="1"/>
  <c r="T70" i="14" s="1"/>
  <c r="T71" i="14" s="1"/>
  <c r="T72" i="14" s="1"/>
  <c r="T73" i="14" s="1"/>
  <c r="T74" i="14" s="1"/>
  <c r="T75" i="14" s="1"/>
  <c r="T76" i="14" s="1"/>
  <c r="T77" i="14" s="1"/>
  <c r="T78" i="14" s="1"/>
  <c r="T79" i="14" s="1"/>
  <c r="T80" i="14" s="1"/>
  <c r="T81" i="14" s="1"/>
  <c r="T82" i="14" s="1"/>
  <c r="T83" i="14" s="1"/>
  <c r="T84" i="14" s="1"/>
  <c r="T85" i="14" s="1"/>
  <c r="T86" i="14" s="1"/>
  <c r="T87" i="14" s="1"/>
  <c r="T88" i="14" s="1"/>
  <c r="T89" i="14" s="1"/>
  <c r="T90" i="14" s="1"/>
  <c r="T91" i="14" s="1"/>
  <c r="T92" i="14" s="1"/>
  <c r="T93" i="14" s="1"/>
  <c r="T94" i="14" s="1"/>
  <c r="T95" i="14" s="1"/>
  <c r="T96" i="14" s="1"/>
  <c r="T97" i="14" s="1"/>
  <c r="T98" i="14" s="1"/>
  <c r="T99" i="14" s="1"/>
  <c r="T100" i="14" s="1"/>
  <c r="T101" i="14" s="1"/>
  <c r="T102" i="14" s="1"/>
  <c r="T103" i="14" s="1"/>
  <c r="T104" i="14" s="1"/>
  <c r="T105" i="14" s="1"/>
  <c r="T106" i="14" s="1"/>
  <c r="T107" i="14" s="1"/>
  <c r="T108" i="14" s="1"/>
  <c r="T109" i="14" s="1"/>
  <c r="T110" i="14" s="1"/>
  <c r="T111" i="14" s="1"/>
  <c r="T112" i="14" s="1"/>
  <c r="T113" i="14" s="1"/>
  <c r="T114" i="14" s="1"/>
  <c r="T115" i="14" s="1"/>
  <c r="T116" i="14" s="1"/>
  <c r="T117" i="14" s="1"/>
  <c r="T118" i="14" s="1"/>
  <c r="T119" i="14" s="1"/>
  <c r="T120" i="14" s="1"/>
  <c r="T121" i="14" s="1"/>
  <c r="T122" i="14" s="1"/>
  <c r="T123" i="14" s="1"/>
  <c r="T124" i="14" s="1"/>
  <c r="T125" i="14" s="1"/>
  <c r="T126" i="14" s="1"/>
  <c r="T127" i="14" s="1"/>
  <c r="T128" i="14" s="1"/>
  <c r="T129" i="14" s="1"/>
  <c r="T130" i="14" s="1"/>
  <c r="T131" i="14" s="1"/>
  <c r="T132" i="14" s="1"/>
  <c r="T133" i="14" s="1"/>
  <c r="T134" i="14" s="1"/>
  <c r="T135" i="14" s="1"/>
  <c r="T136" i="14" s="1"/>
  <c r="T137" i="14" s="1"/>
  <c r="T138" i="14" s="1"/>
  <c r="T139" i="14" s="1"/>
  <c r="T140" i="14" s="1"/>
  <c r="T141" i="14" s="1"/>
  <c r="T142" i="14" s="1"/>
  <c r="T143" i="14" s="1"/>
  <c r="T144" i="14" s="1"/>
  <c r="T145" i="14" s="1"/>
  <c r="T146" i="14" s="1"/>
  <c r="T147" i="14" s="1"/>
  <c r="T148" i="14" s="1"/>
  <c r="T149" i="14" s="1"/>
  <c r="T150" i="14" s="1"/>
  <c r="T151" i="14" s="1"/>
  <c r="T152" i="14" s="1"/>
  <c r="T153" i="14" s="1"/>
  <c r="T154" i="14" s="1"/>
  <c r="T155" i="14" s="1"/>
  <c r="T156" i="14" s="1"/>
  <c r="T157" i="14" s="1"/>
  <c r="T158" i="14" s="1"/>
  <c r="T159" i="14" s="1"/>
  <c r="T160" i="14" s="1"/>
  <c r="T161" i="14" s="1"/>
  <c r="T162" i="14" s="1"/>
  <c r="T163" i="14" s="1"/>
  <c r="T164" i="14" s="1"/>
  <c r="T165" i="14" s="1"/>
  <c r="T166" i="14" s="1"/>
  <c r="T167" i="14" s="1"/>
  <c r="T168" i="14" s="1"/>
  <c r="T169" i="14" s="1"/>
  <c r="T170" i="14" s="1"/>
  <c r="T171" i="14" s="1"/>
  <c r="T172" i="14" s="1"/>
  <c r="T173" i="14" s="1"/>
  <c r="T174" i="14" s="1"/>
  <c r="T175" i="14" s="1"/>
  <c r="T176" i="14" s="1"/>
  <c r="T177" i="14" s="1"/>
  <c r="T178" i="14" s="1"/>
  <c r="T179" i="14" s="1"/>
  <c r="T180" i="14" s="1"/>
  <c r="T181" i="14" s="1"/>
  <c r="T182" i="14" s="1"/>
  <c r="T183" i="14" s="1"/>
  <c r="T184" i="14" s="1"/>
  <c r="T185" i="14" s="1"/>
  <c r="T186" i="14" s="1"/>
  <c r="T187" i="14" s="1"/>
  <c r="T188" i="14" s="1"/>
  <c r="T189" i="14" s="1"/>
  <c r="T190" i="14" s="1"/>
  <c r="T191" i="14" s="1"/>
  <c r="T192" i="14" s="1"/>
  <c r="T193" i="14" s="1"/>
  <c r="T194" i="14" s="1"/>
  <c r="T195" i="14" s="1"/>
  <c r="T196" i="14" s="1"/>
  <c r="T197" i="14" s="1"/>
  <c r="T198" i="14" s="1"/>
  <c r="T199" i="14" s="1"/>
  <c r="T200" i="14" s="1"/>
  <c r="T201" i="14" s="1"/>
  <c r="T202" i="14" s="1"/>
  <c r="T203" i="14" s="1"/>
  <c r="T204" i="14" s="1"/>
  <c r="T205" i="14" s="1"/>
  <c r="T206" i="14" s="1"/>
  <c r="T207" i="14" s="1"/>
  <c r="T208" i="14" s="1"/>
  <c r="T209" i="14" s="1"/>
  <c r="T210" i="14" s="1"/>
  <c r="T211" i="14" s="1"/>
  <c r="T212" i="14" s="1"/>
  <c r="T213" i="14" s="1"/>
  <c r="T214" i="14" s="1"/>
  <c r="T215" i="14" s="1"/>
  <c r="T216" i="14" s="1"/>
  <c r="T217" i="14" s="1"/>
  <c r="T218" i="14" s="1"/>
  <c r="T219" i="14" s="1"/>
  <c r="T220" i="14" s="1"/>
  <c r="T221" i="14" s="1"/>
  <c r="T222" i="14" s="1"/>
  <c r="T223" i="14" s="1"/>
  <c r="T224" i="14" s="1"/>
  <c r="T225" i="14" s="1"/>
  <c r="T226" i="14" s="1"/>
  <c r="T227" i="14" s="1"/>
  <c r="T228" i="14" s="1"/>
  <c r="T229" i="14" s="1"/>
  <c r="T230" i="14" s="1"/>
  <c r="T231" i="14" s="1"/>
  <c r="T232" i="14" s="1"/>
  <c r="T233" i="14" s="1"/>
  <c r="T234" i="14" s="1"/>
  <c r="T235" i="14" s="1"/>
  <c r="T236" i="14" s="1"/>
  <c r="T237" i="14" s="1"/>
  <c r="T238" i="14" s="1"/>
  <c r="T239" i="14" s="1"/>
  <c r="T240" i="14" s="1"/>
  <c r="T241" i="14" s="1"/>
  <c r="T242" i="14" s="1"/>
  <c r="T243" i="14" s="1"/>
  <c r="T244" i="14" s="1"/>
  <c r="T245" i="14" s="1"/>
  <c r="T246" i="14" s="1"/>
  <c r="T247" i="14" s="1"/>
  <c r="T248" i="14" s="1"/>
  <c r="T249" i="14" s="1"/>
  <c r="T250" i="14" s="1"/>
  <c r="T251" i="14" s="1"/>
  <c r="T252" i="14" s="1"/>
  <c r="T253" i="14" s="1"/>
  <c r="T254" i="14" s="1"/>
  <c r="T255" i="14" s="1"/>
  <c r="T256" i="14" s="1"/>
  <c r="T257" i="14" s="1"/>
  <c r="T258" i="14" s="1"/>
  <c r="T259" i="14" s="1"/>
  <c r="T260" i="14" s="1"/>
  <c r="T261" i="14" s="1"/>
  <c r="T262" i="14" s="1"/>
  <c r="T263" i="14" s="1"/>
  <c r="T264" i="14" s="1"/>
  <c r="T265" i="14" s="1"/>
  <c r="T266" i="14" s="1"/>
  <c r="T267" i="14" s="1"/>
  <c r="T268" i="14" s="1"/>
  <c r="T269" i="14" s="1"/>
  <c r="T270" i="14" s="1"/>
  <c r="T271" i="14" s="1"/>
  <c r="T272" i="14" s="1"/>
  <c r="T273" i="14" s="1"/>
  <c r="T274" i="14" s="1"/>
  <c r="T275" i="14" s="1"/>
  <c r="T276" i="14" s="1"/>
  <c r="T277" i="14" s="1"/>
  <c r="T278" i="14" s="1"/>
  <c r="T279" i="14" s="1"/>
  <c r="T280" i="14" s="1"/>
  <c r="T281" i="14" s="1"/>
  <c r="T282" i="14" s="1"/>
  <c r="T283" i="14" s="1"/>
  <c r="T284" i="14" s="1"/>
  <c r="T285" i="14" s="1"/>
  <c r="T286" i="14" s="1"/>
  <c r="T287" i="14" s="1"/>
  <c r="T288" i="14" s="1"/>
  <c r="T289" i="14" s="1"/>
  <c r="T290" i="14" s="1"/>
  <c r="T291" i="14" s="1"/>
  <c r="T292" i="14" s="1"/>
  <c r="T293" i="14" s="1"/>
  <c r="T294" i="14" s="1"/>
  <c r="T295" i="14" s="1"/>
  <c r="T296" i="14" s="1"/>
  <c r="T297" i="14" s="1"/>
  <c r="T298" i="14" s="1"/>
  <c r="T299" i="14" s="1"/>
  <c r="T300" i="14" s="1"/>
  <c r="T301" i="14" s="1"/>
  <c r="T302" i="14" s="1"/>
  <c r="T303" i="14" s="1"/>
  <c r="T304" i="14" s="1"/>
  <c r="W7" i="1" l="1"/>
  <c r="X7" i="1" s="1"/>
  <c r="AE25" i="1"/>
  <c r="R25" i="1"/>
  <c r="P25" i="1"/>
  <c r="Q25" i="1" s="1"/>
  <c r="AL24" i="1"/>
  <c r="D21" i="1"/>
  <c r="N21" i="1" s="1"/>
  <c r="E22" i="1"/>
  <c r="AN22" i="1" s="1"/>
  <c r="AP20" i="1"/>
  <c r="F23" i="1"/>
  <c r="G23" i="1"/>
  <c r="AW19" i="1"/>
  <c r="AG25" i="1"/>
  <c r="AM24" i="1"/>
  <c r="AZ24" i="1" s="1"/>
  <c r="BG25" i="1"/>
  <c r="AU25" i="1"/>
  <c r="AQ25" i="1"/>
  <c r="M25" i="1"/>
  <c r="I25" i="1"/>
  <c r="C26" i="1"/>
  <c r="BH25" i="1"/>
  <c r="BD25" i="1"/>
  <c r="AV25" i="1"/>
  <c r="AR25" i="1"/>
  <c r="AK25" i="1"/>
  <c r="AO25" i="1" s="1"/>
  <c r="AD25" i="1"/>
  <c r="J25" i="1"/>
  <c r="BZ25" i="1"/>
  <c r="BE25" i="1"/>
  <c r="AS25" i="1"/>
  <c r="AF25" i="1"/>
  <c r="K25" i="1"/>
  <c r="BV25" i="1"/>
  <c r="BF25" i="1"/>
  <c r="AT25" i="1"/>
  <c r="AH25" i="1"/>
  <c r="L25" i="1"/>
  <c r="H25" i="1"/>
  <c r="U1" i="14"/>
  <c r="U3" i="14" s="1"/>
  <c r="U4" i="14" s="1"/>
  <c r="U5" i="14" s="1"/>
  <c r="U6" i="14" s="1"/>
  <c r="U7" i="14" s="1"/>
  <c r="U8" i="14" s="1"/>
  <c r="U9" i="14" s="1"/>
  <c r="U10" i="14" s="1"/>
  <c r="U11" i="14" s="1"/>
  <c r="U12" i="14" s="1"/>
  <c r="U13" i="14" s="1"/>
  <c r="U14" i="14" s="1"/>
  <c r="U15" i="14" s="1"/>
  <c r="U16" i="14" s="1"/>
  <c r="U17" i="14" s="1"/>
  <c r="U18" i="14" s="1"/>
  <c r="U19" i="14" s="1"/>
  <c r="U20" i="14" s="1"/>
  <c r="U21" i="14" s="1"/>
  <c r="U22" i="14" s="1"/>
  <c r="U23" i="14" s="1"/>
  <c r="U24" i="14" s="1"/>
  <c r="U25" i="14" s="1"/>
  <c r="U26" i="14" s="1"/>
  <c r="U27" i="14" s="1"/>
  <c r="U28" i="14" s="1"/>
  <c r="U29" i="14" s="1"/>
  <c r="U30" i="14" s="1"/>
  <c r="U31" i="14" s="1"/>
  <c r="U32" i="14" s="1"/>
  <c r="U33" i="14" s="1"/>
  <c r="U34" i="14" s="1"/>
  <c r="U35" i="14" s="1"/>
  <c r="U36" i="14" s="1"/>
  <c r="U37" i="14" s="1"/>
  <c r="U38" i="14" s="1"/>
  <c r="U39" i="14" s="1"/>
  <c r="U40" i="14" s="1"/>
  <c r="U41" i="14" s="1"/>
  <c r="U42" i="14" s="1"/>
  <c r="U43" i="14" s="1"/>
  <c r="U44" i="14" s="1"/>
  <c r="U45" i="14" s="1"/>
  <c r="U46" i="14" s="1"/>
  <c r="U47" i="14" s="1"/>
  <c r="U48" i="14" s="1"/>
  <c r="U49" i="14" s="1"/>
  <c r="U50" i="14" s="1"/>
  <c r="U51" i="14" s="1"/>
  <c r="U52" i="14" s="1"/>
  <c r="U53" i="14" s="1"/>
  <c r="U54" i="14" s="1"/>
  <c r="U55" i="14" s="1"/>
  <c r="U56" i="14" s="1"/>
  <c r="U57" i="14" s="1"/>
  <c r="U58" i="14" s="1"/>
  <c r="U59" i="14" s="1"/>
  <c r="U60" i="14" s="1"/>
  <c r="U61" i="14" s="1"/>
  <c r="U62" i="14" s="1"/>
  <c r="U63" i="14" s="1"/>
  <c r="U64" i="14" s="1"/>
  <c r="U65" i="14" s="1"/>
  <c r="U66" i="14" s="1"/>
  <c r="U67" i="14" s="1"/>
  <c r="U68" i="14" s="1"/>
  <c r="U69" i="14" s="1"/>
  <c r="U70" i="14" s="1"/>
  <c r="U71" i="14" s="1"/>
  <c r="U72" i="14" s="1"/>
  <c r="U73" i="14" s="1"/>
  <c r="U74" i="14" s="1"/>
  <c r="U75" i="14" s="1"/>
  <c r="U76" i="14" s="1"/>
  <c r="U77" i="14" s="1"/>
  <c r="U78" i="14" s="1"/>
  <c r="U79" i="14" s="1"/>
  <c r="U80" i="14" s="1"/>
  <c r="U81" i="14" s="1"/>
  <c r="U82" i="14" s="1"/>
  <c r="U83" i="14" s="1"/>
  <c r="U84" i="14" s="1"/>
  <c r="U85" i="14" s="1"/>
  <c r="U86" i="14" s="1"/>
  <c r="U87" i="14" s="1"/>
  <c r="U88" i="14" s="1"/>
  <c r="U89" i="14" s="1"/>
  <c r="U90" i="14" s="1"/>
  <c r="U91" i="14" s="1"/>
  <c r="U92" i="14" s="1"/>
  <c r="U93" i="14" s="1"/>
  <c r="U94" i="14" s="1"/>
  <c r="U95" i="14" s="1"/>
  <c r="U96" i="14" s="1"/>
  <c r="U97" i="14" s="1"/>
  <c r="U98" i="14" s="1"/>
  <c r="U99" i="14" s="1"/>
  <c r="U100" i="14" s="1"/>
  <c r="U101" i="14" s="1"/>
  <c r="U102" i="14" s="1"/>
  <c r="U103" i="14" s="1"/>
  <c r="U104" i="14" s="1"/>
  <c r="U105" i="14" s="1"/>
  <c r="U106" i="14" s="1"/>
  <c r="U107" i="14" s="1"/>
  <c r="U108" i="14" s="1"/>
  <c r="U109" i="14" s="1"/>
  <c r="U110" i="14" s="1"/>
  <c r="U111" i="14" s="1"/>
  <c r="U112" i="14" s="1"/>
  <c r="U113" i="14" s="1"/>
  <c r="U114" i="14" s="1"/>
  <c r="U115" i="14" s="1"/>
  <c r="U116" i="14" s="1"/>
  <c r="U117" i="14" s="1"/>
  <c r="U118" i="14" s="1"/>
  <c r="U119" i="14" s="1"/>
  <c r="U120" i="14" s="1"/>
  <c r="U121" i="14" s="1"/>
  <c r="U122" i="14" s="1"/>
  <c r="U123" i="14" s="1"/>
  <c r="U124" i="14" s="1"/>
  <c r="U125" i="14" s="1"/>
  <c r="U126" i="14" s="1"/>
  <c r="U127" i="14" s="1"/>
  <c r="U128" i="14" s="1"/>
  <c r="U129" i="14" s="1"/>
  <c r="U130" i="14" s="1"/>
  <c r="U131" i="14" s="1"/>
  <c r="U132" i="14" s="1"/>
  <c r="U133" i="14" s="1"/>
  <c r="U134" i="14" s="1"/>
  <c r="U135" i="14" s="1"/>
  <c r="U136" i="14" s="1"/>
  <c r="U137" i="14" s="1"/>
  <c r="U138" i="14" s="1"/>
  <c r="U139" i="14" s="1"/>
  <c r="U140" i="14" s="1"/>
  <c r="U141" i="14" s="1"/>
  <c r="U142" i="14" s="1"/>
  <c r="U143" i="14" s="1"/>
  <c r="U144" i="14" s="1"/>
  <c r="U145" i="14" s="1"/>
  <c r="U146" i="14" s="1"/>
  <c r="U147" i="14" s="1"/>
  <c r="U148" i="14" s="1"/>
  <c r="U149" i="14" s="1"/>
  <c r="U150" i="14" s="1"/>
  <c r="U151" i="14" s="1"/>
  <c r="U152" i="14" s="1"/>
  <c r="U153" i="14" s="1"/>
  <c r="U154" i="14" s="1"/>
  <c r="U155" i="14" s="1"/>
  <c r="U156" i="14" s="1"/>
  <c r="U157" i="14" s="1"/>
  <c r="U158" i="14" s="1"/>
  <c r="U159" i="14" s="1"/>
  <c r="U160" i="14" s="1"/>
  <c r="U161" i="14" s="1"/>
  <c r="U162" i="14" s="1"/>
  <c r="U163" i="14" s="1"/>
  <c r="U164" i="14" s="1"/>
  <c r="U165" i="14" s="1"/>
  <c r="U166" i="14" s="1"/>
  <c r="U167" i="14" s="1"/>
  <c r="U168" i="14" s="1"/>
  <c r="U169" i="14" s="1"/>
  <c r="U170" i="14" s="1"/>
  <c r="U171" i="14" s="1"/>
  <c r="U172" i="14" s="1"/>
  <c r="U173" i="14" s="1"/>
  <c r="U174" i="14" s="1"/>
  <c r="U175" i="14" s="1"/>
  <c r="U176" i="14" s="1"/>
  <c r="U177" i="14" s="1"/>
  <c r="U178" i="14" s="1"/>
  <c r="U179" i="14" s="1"/>
  <c r="U180" i="14" s="1"/>
  <c r="U181" i="14" s="1"/>
  <c r="U182" i="14" s="1"/>
  <c r="U183" i="14" s="1"/>
  <c r="U184" i="14" s="1"/>
  <c r="U185" i="14" s="1"/>
  <c r="U186" i="14" s="1"/>
  <c r="U187" i="14" s="1"/>
  <c r="U188" i="14" s="1"/>
  <c r="U189" i="14" s="1"/>
  <c r="U190" i="14" s="1"/>
  <c r="U191" i="14" s="1"/>
  <c r="U192" i="14" s="1"/>
  <c r="U193" i="14" s="1"/>
  <c r="U194" i="14" s="1"/>
  <c r="U195" i="14" s="1"/>
  <c r="U196" i="14" s="1"/>
  <c r="U197" i="14" s="1"/>
  <c r="U198" i="14" s="1"/>
  <c r="U199" i="14" s="1"/>
  <c r="U200" i="14" s="1"/>
  <c r="U201" i="14" s="1"/>
  <c r="U202" i="14" s="1"/>
  <c r="U203" i="14" s="1"/>
  <c r="U204" i="14" s="1"/>
  <c r="U205" i="14" s="1"/>
  <c r="U206" i="14" s="1"/>
  <c r="U207" i="14" s="1"/>
  <c r="U208" i="14" s="1"/>
  <c r="U209" i="14" s="1"/>
  <c r="U210" i="14" s="1"/>
  <c r="U211" i="14" s="1"/>
  <c r="U212" i="14" s="1"/>
  <c r="U213" i="14" s="1"/>
  <c r="U214" i="14" s="1"/>
  <c r="U215" i="14" s="1"/>
  <c r="U216" i="14" s="1"/>
  <c r="U217" i="14" s="1"/>
  <c r="U218" i="14" s="1"/>
  <c r="U219" i="14" s="1"/>
  <c r="U220" i="14" s="1"/>
  <c r="U221" i="14" s="1"/>
  <c r="U222" i="14" s="1"/>
  <c r="U223" i="14" s="1"/>
  <c r="U224" i="14" s="1"/>
  <c r="U225" i="14" s="1"/>
  <c r="U226" i="14" s="1"/>
  <c r="U227" i="14" s="1"/>
  <c r="U228" i="14" s="1"/>
  <c r="U229" i="14" s="1"/>
  <c r="U230" i="14" s="1"/>
  <c r="U231" i="14" s="1"/>
  <c r="U232" i="14" s="1"/>
  <c r="U233" i="14" s="1"/>
  <c r="U234" i="14" s="1"/>
  <c r="U235" i="14" s="1"/>
  <c r="U236" i="14" s="1"/>
  <c r="U237" i="14" s="1"/>
  <c r="U238" i="14" s="1"/>
  <c r="U239" i="14" s="1"/>
  <c r="U240" i="14" s="1"/>
  <c r="U241" i="14" s="1"/>
  <c r="U242" i="14" s="1"/>
  <c r="U243" i="14" s="1"/>
  <c r="U244" i="14" s="1"/>
  <c r="U245" i="14" s="1"/>
  <c r="U246" i="14" s="1"/>
  <c r="U247" i="14" s="1"/>
  <c r="U248" i="14" s="1"/>
  <c r="U249" i="14" s="1"/>
  <c r="U250" i="14" s="1"/>
  <c r="U251" i="14" s="1"/>
  <c r="U252" i="14" s="1"/>
  <c r="U253" i="14" s="1"/>
  <c r="U254" i="14" s="1"/>
  <c r="U255" i="14" s="1"/>
  <c r="U256" i="14" s="1"/>
  <c r="U257" i="14" s="1"/>
  <c r="U258" i="14" s="1"/>
  <c r="U259" i="14" s="1"/>
  <c r="U260" i="14" s="1"/>
  <c r="U261" i="14" s="1"/>
  <c r="U262" i="14" s="1"/>
  <c r="U263" i="14" s="1"/>
  <c r="U264" i="14" s="1"/>
  <c r="U265" i="14" s="1"/>
  <c r="U266" i="14" s="1"/>
  <c r="U267" i="14" s="1"/>
  <c r="U268" i="14" s="1"/>
  <c r="U269" i="14" s="1"/>
  <c r="U270" i="14" s="1"/>
  <c r="U271" i="14" s="1"/>
  <c r="U272" i="14" s="1"/>
  <c r="U273" i="14" s="1"/>
  <c r="U274" i="14" s="1"/>
  <c r="U275" i="14" s="1"/>
  <c r="U276" i="14" s="1"/>
  <c r="U277" i="14" s="1"/>
  <c r="U278" i="14" s="1"/>
  <c r="U279" i="14" s="1"/>
  <c r="U280" i="14" s="1"/>
  <c r="U281" i="14" s="1"/>
  <c r="U282" i="14" s="1"/>
  <c r="U283" i="14" s="1"/>
  <c r="U284" i="14" s="1"/>
  <c r="U285" i="14" s="1"/>
  <c r="U286" i="14" s="1"/>
  <c r="U287" i="14" s="1"/>
  <c r="U288" i="14" s="1"/>
  <c r="U289" i="14" s="1"/>
  <c r="U290" i="14" s="1"/>
  <c r="U291" i="14" s="1"/>
  <c r="U292" i="14" s="1"/>
  <c r="U293" i="14" s="1"/>
  <c r="U294" i="14" s="1"/>
  <c r="U295" i="14" s="1"/>
  <c r="U296" i="14" s="1"/>
  <c r="U297" i="14" s="1"/>
  <c r="U298" i="14" s="1"/>
  <c r="U299" i="14" s="1"/>
  <c r="U300" i="14" s="1"/>
  <c r="U301" i="14" s="1"/>
  <c r="U302" i="14" s="1"/>
  <c r="U303" i="14" s="1"/>
  <c r="U304" i="14" s="1"/>
  <c r="BT7" i="1" l="1"/>
  <c r="AF4" i="14"/>
  <c r="AE26" i="1"/>
  <c r="P26" i="1"/>
  <c r="Q26" i="1" s="1"/>
  <c r="R26" i="1"/>
  <c r="AM25" i="1"/>
  <c r="AZ25" i="1" s="1"/>
  <c r="AW20" i="1"/>
  <c r="D22" i="1"/>
  <c r="N22" i="1" s="1"/>
  <c r="E23" i="1"/>
  <c r="AN23" i="1" s="1"/>
  <c r="F24" i="1"/>
  <c r="G24" i="1"/>
  <c r="AP21" i="1"/>
  <c r="AL25" i="1"/>
  <c r="AG26" i="1"/>
  <c r="C27" i="1"/>
  <c r="BH26" i="1"/>
  <c r="BD26" i="1"/>
  <c r="AV26" i="1"/>
  <c r="AR26" i="1"/>
  <c r="AK26" i="1"/>
  <c r="AO26" i="1" s="1"/>
  <c r="AD26" i="1"/>
  <c r="J26" i="1"/>
  <c r="BZ26" i="1"/>
  <c r="BE26" i="1"/>
  <c r="AS26" i="1"/>
  <c r="AF26" i="1"/>
  <c r="K26" i="1"/>
  <c r="BV26" i="1"/>
  <c r="BF26" i="1"/>
  <c r="AT26" i="1"/>
  <c r="AH26" i="1"/>
  <c r="L26" i="1"/>
  <c r="H26" i="1"/>
  <c r="BG26" i="1"/>
  <c r="AU26" i="1"/>
  <c r="AQ26" i="1"/>
  <c r="M26" i="1"/>
  <c r="I26" i="1"/>
  <c r="V1" i="14"/>
  <c r="V3" i="14" s="1"/>
  <c r="V4" i="14" s="1"/>
  <c r="I36" i="10"/>
  <c r="I45" i="10" s="1"/>
  <c r="BB6" i="1" s="1"/>
  <c r="AY6" i="1" l="1"/>
  <c r="AY7" i="1" s="1"/>
  <c r="Z6" i="1"/>
  <c r="AE27" i="1"/>
  <c r="R27" i="1"/>
  <c r="P27" i="1"/>
  <c r="Q27" i="1" s="1"/>
  <c r="AM26" i="1"/>
  <c r="AZ26" i="1" s="1"/>
  <c r="AW21" i="1"/>
  <c r="E24" i="1"/>
  <c r="AN24" i="1" s="1"/>
  <c r="D23" i="1"/>
  <c r="N23" i="1" s="1"/>
  <c r="F25" i="1"/>
  <c r="G25" i="1"/>
  <c r="AP22" i="1"/>
  <c r="AL26" i="1"/>
  <c r="AG27" i="1"/>
  <c r="BZ27" i="1"/>
  <c r="BE27" i="1"/>
  <c r="AS27" i="1"/>
  <c r="AF27" i="1"/>
  <c r="K27" i="1"/>
  <c r="BV27" i="1"/>
  <c r="BF27" i="1"/>
  <c r="AT27" i="1"/>
  <c r="AH27" i="1"/>
  <c r="L27" i="1"/>
  <c r="H27" i="1"/>
  <c r="BG27" i="1"/>
  <c r="AU27" i="1"/>
  <c r="AQ27" i="1"/>
  <c r="M27" i="1"/>
  <c r="I27" i="1"/>
  <c r="C28" i="1"/>
  <c r="BH27" i="1"/>
  <c r="BD27" i="1"/>
  <c r="AV27" i="1"/>
  <c r="AR27" i="1"/>
  <c r="AK27" i="1"/>
  <c r="AO27" i="1" s="1"/>
  <c r="AD27" i="1"/>
  <c r="J27" i="1"/>
  <c r="W1" i="14"/>
  <c r="W3" i="14" s="1"/>
  <c r="W4" i="14" s="1"/>
  <c r="Y6" i="1" l="1"/>
  <c r="AB6" i="1"/>
  <c r="AA6" i="1" s="1"/>
  <c r="AC4" i="14"/>
  <c r="AE28" i="1"/>
  <c r="P28" i="1"/>
  <c r="Q28" i="1" s="1"/>
  <c r="R28" i="1"/>
  <c r="BY7" i="1"/>
  <c r="CA7" i="1" s="1"/>
  <c r="Y7" i="1"/>
  <c r="AM27" i="1"/>
  <c r="AZ27" i="1" s="1"/>
  <c r="AW22" i="1"/>
  <c r="E25" i="1"/>
  <c r="AN25" i="1" s="1"/>
  <c r="D24" i="1"/>
  <c r="N24" i="1" s="1"/>
  <c r="G26" i="1"/>
  <c r="F26" i="1"/>
  <c r="AP23" i="1"/>
  <c r="AG28" i="1"/>
  <c r="BV28" i="1"/>
  <c r="BF28" i="1"/>
  <c r="AT28" i="1"/>
  <c r="AH28" i="1"/>
  <c r="L28" i="1"/>
  <c r="H28" i="1"/>
  <c r="BG28" i="1"/>
  <c r="AU28" i="1"/>
  <c r="AQ28" i="1"/>
  <c r="M28" i="1"/>
  <c r="I28" i="1"/>
  <c r="C29" i="1"/>
  <c r="BH28" i="1"/>
  <c r="BD28" i="1"/>
  <c r="AV28" i="1"/>
  <c r="AR28" i="1"/>
  <c r="AK28" i="1"/>
  <c r="AO28" i="1" s="1"/>
  <c r="AD28" i="1"/>
  <c r="J28" i="1"/>
  <c r="BZ28" i="1"/>
  <c r="BE28" i="1"/>
  <c r="AS28" i="1"/>
  <c r="AF28" i="1"/>
  <c r="K28" i="1"/>
  <c r="AL27" i="1"/>
  <c r="X1" i="14"/>
  <c r="X3" i="14" s="1"/>
  <c r="X4" i="14" s="1"/>
  <c r="X5" i="14" s="1"/>
  <c r="X6" i="14" s="1"/>
  <c r="X7" i="14" s="1"/>
  <c r="X8" i="14" s="1"/>
  <c r="X9" i="14" s="1"/>
  <c r="X10" i="14" s="1"/>
  <c r="X11" i="14" s="1"/>
  <c r="X12" i="14" s="1"/>
  <c r="X13" i="14" s="1"/>
  <c r="X14" i="14" s="1"/>
  <c r="X15" i="14" s="1"/>
  <c r="X16" i="14" s="1"/>
  <c r="X17" i="14" s="1"/>
  <c r="X18" i="14" s="1"/>
  <c r="X19" i="14" s="1"/>
  <c r="X20" i="14" s="1"/>
  <c r="X21" i="14" s="1"/>
  <c r="X22" i="14" s="1"/>
  <c r="X23" i="14" s="1"/>
  <c r="X24" i="14" s="1"/>
  <c r="X25" i="14" s="1"/>
  <c r="X26" i="14" s="1"/>
  <c r="X27" i="14" s="1"/>
  <c r="X28" i="14" s="1"/>
  <c r="X29" i="14" s="1"/>
  <c r="X30" i="14" s="1"/>
  <c r="X31" i="14" s="1"/>
  <c r="X32" i="14" s="1"/>
  <c r="X33" i="14" s="1"/>
  <c r="X34" i="14" s="1"/>
  <c r="X35" i="14" s="1"/>
  <c r="X36" i="14" s="1"/>
  <c r="X37" i="14" s="1"/>
  <c r="X38" i="14" s="1"/>
  <c r="X39" i="14" s="1"/>
  <c r="X40" i="14" s="1"/>
  <c r="X41" i="14" s="1"/>
  <c r="X42" i="14" s="1"/>
  <c r="X43" i="14" s="1"/>
  <c r="X44" i="14" s="1"/>
  <c r="X45" i="14" s="1"/>
  <c r="X46" i="14" s="1"/>
  <c r="X47" i="14" s="1"/>
  <c r="X48" i="14" s="1"/>
  <c r="X49" i="14" s="1"/>
  <c r="X50" i="14" s="1"/>
  <c r="X51" i="14" s="1"/>
  <c r="X52" i="14" s="1"/>
  <c r="X53" i="14" s="1"/>
  <c r="X54" i="14" s="1"/>
  <c r="X55" i="14" s="1"/>
  <c r="X56" i="14" s="1"/>
  <c r="X57" i="14" s="1"/>
  <c r="X58" i="14" s="1"/>
  <c r="X59" i="14" s="1"/>
  <c r="X60" i="14" s="1"/>
  <c r="X61" i="14" s="1"/>
  <c r="X62" i="14" s="1"/>
  <c r="X63" i="14" s="1"/>
  <c r="X64" i="14" s="1"/>
  <c r="X65" i="14" s="1"/>
  <c r="X66" i="14" s="1"/>
  <c r="X67" i="14" s="1"/>
  <c r="X68" i="14" s="1"/>
  <c r="X69" i="14" s="1"/>
  <c r="X70" i="14" s="1"/>
  <c r="X71" i="14" s="1"/>
  <c r="X72" i="14" s="1"/>
  <c r="X73" i="14" s="1"/>
  <c r="X74" i="14" s="1"/>
  <c r="X75" i="14" s="1"/>
  <c r="X76" i="14" s="1"/>
  <c r="X77" i="14" s="1"/>
  <c r="X78" i="14" s="1"/>
  <c r="X79" i="14" s="1"/>
  <c r="X80" i="14" s="1"/>
  <c r="X81" i="14" s="1"/>
  <c r="X82" i="14" s="1"/>
  <c r="X83" i="14" s="1"/>
  <c r="X84" i="14" s="1"/>
  <c r="X85" i="14" s="1"/>
  <c r="X86" i="14" s="1"/>
  <c r="X87" i="14" s="1"/>
  <c r="X88" i="14" s="1"/>
  <c r="X89" i="14" s="1"/>
  <c r="X90" i="14" s="1"/>
  <c r="X91" i="14" s="1"/>
  <c r="X92" i="14" s="1"/>
  <c r="X93" i="14" s="1"/>
  <c r="X94" i="14" s="1"/>
  <c r="X95" i="14" s="1"/>
  <c r="X96" i="14" s="1"/>
  <c r="X97" i="14" s="1"/>
  <c r="X98" i="14" s="1"/>
  <c r="X99" i="14" s="1"/>
  <c r="X100" i="14" s="1"/>
  <c r="X101" i="14" s="1"/>
  <c r="X102" i="14" s="1"/>
  <c r="X103" i="14" s="1"/>
  <c r="X104" i="14" s="1"/>
  <c r="X105" i="14" s="1"/>
  <c r="X106" i="14" s="1"/>
  <c r="X107" i="14" s="1"/>
  <c r="X108" i="14" s="1"/>
  <c r="X109" i="14" s="1"/>
  <c r="X110" i="14" s="1"/>
  <c r="X111" i="14" s="1"/>
  <c r="X112" i="14" s="1"/>
  <c r="X113" i="14" s="1"/>
  <c r="X114" i="14" s="1"/>
  <c r="X115" i="14" s="1"/>
  <c r="X116" i="14" s="1"/>
  <c r="X117" i="14" s="1"/>
  <c r="X118" i="14" s="1"/>
  <c r="X119" i="14" s="1"/>
  <c r="X120" i="14" s="1"/>
  <c r="X121" i="14" s="1"/>
  <c r="X122" i="14" s="1"/>
  <c r="X123" i="14" s="1"/>
  <c r="X124" i="14" s="1"/>
  <c r="X125" i="14" s="1"/>
  <c r="X126" i="14" s="1"/>
  <c r="X127" i="14" s="1"/>
  <c r="X128" i="14" s="1"/>
  <c r="X129" i="14" s="1"/>
  <c r="X130" i="14" s="1"/>
  <c r="X131" i="14" s="1"/>
  <c r="X132" i="14" s="1"/>
  <c r="X133" i="14" s="1"/>
  <c r="X134" i="14" s="1"/>
  <c r="X135" i="14" s="1"/>
  <c r="X136" i="14" s="1"/>
  <c r="X137" i="14" s="1"/>
  <c r="X138" i="14" s="1"/>
  <c r="X139" i="14" s="1"/>
  <c r="X140" i="14" s="1"/>
  <c r="X141" i="14" s="1"/>
  <c r="X142" i="14" s="1"/>
  <c r="X143" i="14" s="1"/>
  <c r="X144" i="14" s="1"/>
  <c r="X145" i="14" s="1"/>
  <c r="X146" i="14" s="1"/>
  <c r="X147" i="14" s="1"/>
  <c r="X148" i="14" s="1"/>
  <c r="X149" i="14" s="1"/>
  <c r="X150" i="14" s="1"/>
  <c r="X151" i="14" s="1"/>
  <c r="X152" i="14" s="1"/>
  <c r="X153" i="14" s="1"/>
  <c r="X154" i="14" s="1"/>
  <c r="X155" i="14" s="1"/>
  <c r="X156" i="14" s="1"/>
  <c r="X157" i="14" s="1"/>
  <c r="X158" i="14" s="1"/>
  <c r="X159" i="14" s="1"/>
  <c r="X160" i="14" s="1"/>
  <c r="X161" i="14" s="1"/>
  <c r="X162" i="14" s="1"/>
  <c r="X163" i="14" s="1"/>
  <c r="X164" i="14" s="1"/>
  <c r="X165" i="14" s="1"/>
  <c r="X166" i="14" s="1"/>
  <c r="X167" i="14" s="1"/>
  <c r="X168" i="14" s="1"/>
  <c r="X169" i="14" s="1"/>
  <c r="X170" i="14" s="1"/>
  <c r="X171" i="14" s="1"/>
  <c r="X172" i="14" s="1"/>
  <c r="X173" i="14" s="1"/>
  <c r="X174" i="14" s="1"/>
  <c r="X175" i="14" s="1"/>
  <c r="X176" i="14" s="1"/>
  <c r="X177" i="14" s="1"/>
  <c r="X178" i="14" s="1"/>
  <c r="X179" i="14" s="1"/>
  <c r="X180" i="14" s="1"/>
  <c r="X181" i="14" s="1"/>
  <c r="X182" i="14" s="1"/>
  <c r="X183" i="14" s="1"/>
  <c r="X184" i="14" s="1"/>
  <c r="X185" i="14" s="1"/>
  <c r="X186" i="14" s="1"/>
  <c r="X187" i="14" s="1"/>
  <c r="X188" i="14" s="1"/>
  <c r="X189" i="14" s="1"/>
  <c r="X190" i="14" s="1"/>
  <c r="X191" i="14" s="1"/>
  <c r="X192" i="14" s="1"/>
  <c r="X193" i="14" s="1"/>
  <c r="X194" i="14" s="1"/>
  <c r="X195" i="14" s="1"/>
  <c r="X196" i="14" s="1"/>
  <c r="X197" i="14" s="1"/>
  <c r="X198" i="14" s="1"/>
  <c r="X199" i="14" s="1"/>
  <c r="X200" i="14" s="1"/>
  <c r="X201" i="14" s="1"/>
  <c r="X202" i="14" s="1"/>
  <c r="X203" i="14" s="1"/>
  <c r="X204" i="14" s="1"/>
  <c r="X205" i="14" s="1"/>
  <c r="X206" i="14" s="1"/>
  <c r="X207" i="14" s="1"/>
  <c r="X208" i="14" s="1"/>
  <c r="X209" i="14" s="1"/>
  <c r="X210" i="14" s="1"/>
  <c r="X211" i="14" s="1"/>
  <c r="X212" i="14" s="1"/>
  <c r="X213" i="14" s="1"/>
  <c r="X214" i="14" s="1"/>
  <c r="X215" i="14" s="1"/>
  <c r="X216" i="14" s="1"/>
  <c r="X217" i="14" s="1"/>
  <c r="X218" i="14" s="1"/>
  <c r="X219" i="14" s="1"/>
  <c r="X220" i="14" s="1"/>
  <c r="X221" i="14" s="1"/>
  <c r="X222" i="14" s="1"/>
  <c r="X223" i="14" s="1"/>
  <c r="X224" i="14" s="1"/>
  <c r="X225" i="14" s="1"/>
  <c r="X226" i="14" s="1"/>
  <c r="X227" i="14" s="1"/>
  <c r="X228" i="14" s="1"/>
  <c r="X229" i="14" s="1"/>
  <c r="X230" i="14" s="1"/>
  <c r="X231" i="14" s="1"/>
  <c r="X232" i="14" s="1"/>
  <c r="X233" i="14" s="1"/>
  <c r="X234" i="14" s="1"/>
  <c r="X235" i="14" s="1"/>
  <c r="X236" i="14" s="1"/>
  <c r="X237" i="14" s="1"/>
  <c r="X238" i="14" s="1"/>
  <c r="X239" i="14" s="1"/>
  <c r="X240" i="14" s="1"/>
  <c r="X241" i="14" s="1"/>
  <c r="X242" i="14" s="1"/>
  <c r="X243" i="14" s="1"/>
  <c r="X244" i="14" s="1"/>
  <c r="X245" i="14" s="1"/>
  <c r="X246" i="14" s="1"/>
  <c r="X247" i="14" s="1"/>
  <c r="X248" i="14" s="1"/>
  <c r="X249" i="14" s="1"/>
  <c r="X250" i="14" s="1"/>
  <c r="X251" i="14" s="1"/>
  <c r="X252" i="14" s="1"/>
  <c r="X253" i="14" s="1"/>
  <c r="X254" i="14" s="1"/>
  <c r="X255" i="14" s="1"/>
  <c r="X256" i="14" s="1"/>
  <c r="X257" i="14" s="1"/>
  <c r="X258" i="14" s="1"/>
  <c r="X259" i="14" s="1"/>
  <c r="X260" i="14" s="1"/>
  <c r="X261" i="14" s="1"/>
  <c r="X262" i="14" s="1"/>
  <c r="X263" i="14" s="1"/>
  <c r="X264" i="14" s="1"/>
  <c r="X265" i="14" s="1"/>
  <c r="X266" i="14" s="1"/>
  <c r="X267" i="14" s="1"/>
  <c r="X268" i="14" s="1"/>
  <c r="X269" i="14" s="1"/>
  <c r="X270" i="14" s="1"/>
  <c r="X271" i="14" s="1"/>
  <c r="X272" i="14" s="1"/>
  <c r="X273" i="14" s="1"/>
  <c r="X274" i="14" s="1"/>
  <c r="X275" i="14" s="1"/>
  <c r="X276" i="14" s="1"/>
  <c r="X277" i="14" s="1"/>
  <c r="X278" i="14" s="1"/>
  <c r="X279" i="14" s="1"/>
  <c r="X280" i="14" s="1"/>
  <c r="X281" i="14" s="1"/>
  <c r="X282" i="14" s="1"/>
  <c r="X283" i="14" s="1"/>
  <c r="X284" i="14" s="1"/>
  <c r="X285" i="14" s="1"/>
  <c r="X286" i="14" s="1"/>
  <c r="X287" i="14" s="1"/>
  <c r="X288" i="14" s="1"/>
  <c r="X289" i="14" s="1"/>
  <c r="X290" i="14" s="1"/>
  <c r="X291" i="14" s="1"/>
  <c r="X292" i="14" s="1"/>
  <c r="X293" i="14" s="1"/>
  <c r="X294" i="14" s="1"/>
  <c r="X295" i="14" s="1"/>
  <c r="X296" i="14" s="1"/>
  <c r="X297" i="14" s="1"/>
  <c r="X298" i="14" s="1"/>
  <c r="X299" i="14" s="1"/>
  <c r="X300" i="14" s="1"/>
  <c r="X301" i="14" s="1"/>
  <c r="X302" i="14" s="1"/>
  <c r="X303" i="14" s="1"/>
  <c r="X304" i="14" s="1"/>
  <c r="Z7" i="1" l="1"/>
  <c r="AG4" i="14"/>
  <c r="AE29" i="1"/>
  <c r="P29" i="1"/>
  <c r="Q29" i="1" s="1"/>
  <c r="R29" i="1"/>
  <c r="CC7" i="1"/>
  <c r="BU7" i="1"/>
  <c r="BW7" i="1" s="1"/>
  <c r="AL28" i="1"/>
  <c r="AW23" i="1"/>
  <c r="AP24" i="1"/>
  <c r="D25" i="1"/>
  <c r="N25" i="1" s="1"/>
  <c r="E26" i="1"/>
  <c r="AN26" i="1" s="1"/>
  <c r="F27" i="1"/>
  <c r="G27" i="1"/>
  <c r="AG29" i="1"/>
  <c r="AM28" i="1"/>
  <c r="AZ28" i="1" s="1"/>
  <c r="BG29" i="1"/>
  <c r="AU29" i="1"/>
  <c r="AQ29" i="1"/>
  <c r="M29" i="1"/>
  <c r="I29" i="1"/>
  <c r="C30" i="1"/>
  <c r="BH29" i="1"/>
  <c r="BD29" i="1"/>
  <c r="AV29" i="1"/>
  <c r="AR29" i="1"/>
  <c r="AK29" i="1"/>
  <c r="AO29" i="1" s="1"/>
  <c r="AD29" i="1"/>
  <c r="J29" i="1"/>
  <c r="BZ29" i="1"/>
  <c r="BE29" i="1"/>
  <c r="AS29" i="1"/>
  <c r="AF29" i="1"/>
  <c r="K29" i="1"/>
  <c r="BV29" i="1"/>
  <c r="BF29" i="1"/>
  <c r="AT29" i="1"/>
  <c r="AH29" i="1"/>
  <c r="L29" i="1"/>
  <c r="H29" i="1"/>
  <c r="Y1" i="14"/>
  <c r="Y3" i="14" s="1"/>
  <c r="Y4" i="14" s="1"/>
  <c r="Y5" i="14" s="1"/>
  <c r="Y6" i="14" s="1"/>
  <c r="Y7" i="14" s="1"/>
  <c r="Y8" i="14" s="1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Y27" i="14" s="1"/>
  <c r="Y28" i="14" s="1"/>
  <c r="Y29" i="14" s="1"/>
  <c r="Y30" i="14" s="1"/>
  <c r="Y31" i="14" s="1"/>
  <c r="Y32" i="14" s="1"/>
  <c r="Y33" i="14" s="1"/>
  <c r="Y34" i="14" s="1"/>
  <c r="Y35" i="14" s="1"/>
  <c r="Y36" i="14" s="1"/>
  <c r="Y37" i="14" s="1"/>
  <c r="Y38" i="14" s="1"/>
  <c r="Y39" i="14" s="1"/>
  <c r="Y40" i="14" s="1"/>
  <c r="Y41" i="14" s="1"/>
  <c r="Y42" i="14" s="1"/>
  <c r="Y43" i="14" s="1"/>
  <c r="Y44" i="14" s="1"/>
  <c r="Y45" i="14" s="1"/>
  <c r="Y46" i="14" s="1"/>
  <c r="Y47" i="14" s="1"/>
  <c r="Y48" i="14" s="1"/>
  <c r="Y49" i="14" s="1"/>
  <c r="Y50" i="14" s="1"/>
  <c r="Y51" i="14" s="1"/>
  <c r="Y52" i="14" s="1"/>
  <c r="Y53" i="14" s="1"/>
  <c r="Y54" i="14" s="1"/>
  <c r="Y55" i="14" s="1"/>
  <c r="Y56" i="14" s="1"/>
  <c r="Y57" i="14" s="1"/>
  <c r="Y58" i="14" s="1"/>
  <c r="Y59" i="14" s="1"/>
  <c r="Y60" i="14" s="1"/>
  <c r="Y61" i="14" s="1"/>
  <c r="Y62" i="14" s="1"/>
  <c r="Y63" i="14" s="1"/>
  <c r="Y64" i="14" s="1"/>
  <c r="Y65" i="14" s="1"/>
  <c r="Y66" i="14" s="1"/>
  <c r="Y67" i="14" s="1"/>
  <c r="Y68" i="14" s="1"/>
  <c r="Y69" i="14" s="1"/>
  <c r="Y70" i="14" s="1"/>
  <c r="Y71" i="14" s="1"/>
  <c r="Y72" i="14" s="1"/>
  <c r="Y73" i="14" s="1"/>
  <c r="Y74" i="14" s="1"/>
  <c r="Y75" i="14" s="1"/>
  <c r="Y76" i="14" s="1"/>
  <c r="Y77" i="14" s="1"/>
  <c r="Y78" i="14" s="1"/>
  <c r="Y79" i="14" s="1"/>
  <c r="Y80" i="14" s="1"/>
  <c r="Y81" i="14" s="1"/>
  <c r="Y82" i="14" s="1"/>
  <c r="Y83" i="14" s="1"/>
  <c r="Y84" i="14" s="1"/>
  <c r="Y85" i="14" s="1"/>
  <c r="Y86" i="14" s="1"/>
  <c r="Y87" i="14" s="1"/>
  <c r="Y88" i="14" s="1"/>
  <c r="Y89" i="14" s="1"/>
  <c r="Y90" i="14" s="1"/>
  <c r="Y91" i="14" s="1"/>
  <c r="Y92" i="14" s="1"/>
  <c r="Y93" i="14" s="1"/>
  <c r="Y94" i="14" s="1"/>
  <c r="Y95" i="14" s="1"/>
  <c r="Y96" i="14" s="1"/>
  <c r="Y97" i="14" s="1"/>
  <c r="Y98" i="14" s="1"/>
  <c r="Y99" i="14" s="1"/>
  <c r="Y100" i="14" s="1"/>
  <c r="Y101" i="14" s="1"/>
  <c r="Y102" i="14" s="1"/>
  <c r="Y103" i="14" s="1"/>
  <c r="Y104" i="14" s="1"/>
  <c r="Y105" i="14" s="1"/>
  <c r="Y106" i="14" s="1"/>
  <c r="Y107" i="14" s="1"/>
  <c r="Y108" i="14" s="1"/>
  <c r="Y109" i="14" s="1"/>
  <c r="Y110" i="14" s="1"/>
  <c r="Y111" i="14" s="1"/>
  <c r="Y112" i="14" s="1"/>
  <c r="Y113" i="14" s="1"/>
  <c r="Y114" i="14" s="1"/>
  <c r="Y115" i="14" s="1"/>
  <c r="Y116" i="14" s="1"/>
  <c r="Y117" i="14" s="1"/>
  <c r="Y118" i="14" s="1"/>
  <c r="Y119" i="14" s="1"/>
  <c r="Y120" i="14" s="1"/>
  <c r="Y121" i="14" s="1"/>
  <c r="Y122" i="14" s="1"/>
  <c r="Y123" i="14" s="1"/>
  <c r="Y124" i="14" s="1"/>
  <c r="Y125" i="14" s="1"/>
  <c r="Y126" i="14" s="1"/>
  <c r="Y127" i="14" s="1"/>
  <c r="Y128" i="14" s="1"/>
  <c r="Y129" i="14" s="1"/>
  <c r="Y130" i="14" s="1"/>
  <c r="Y131" i="14" s="1"/>
  <c r="Y132" i="14" s="1"/>
  <c r="Y133" i="14" s="1"/>
  <c r="Y134" i="14" s="1"/>
  <c r="Y135" i="14" s="1"/>
  <c r="Y136" i="14" s="1"/>
  <c r="Y137" i="14" s="1"/>
  <c r="Y138" i="14" s="1"/>
  <c r="Y139" i="14" s="1"/>
  <c r="Y140" i="14" s="1"/>
  <c r="Y141" i="14" s="1"/>
  <c r="Y142" i="14" s="1"/>
  <c r="Y143" i="14" s="1"/>
  <c r="Y144" i="14" s="1"/>
  <c r="Y145" i="14" s="1"/>
  <c r="Y146" i="14" s="1"/>
  <c r="Y147" i="14" s="1"/>
  <c r="Y148" i="14" s="1"/>
  <c r="Y149" i="14" s="1"/>
  <c r="Y150" i="14" s="1"/>
  <c r="Y151" i="14" s="1"/>
  <c r="Y152" i="14" s="1"/>
  <c r="Y153" i="14" s="1"/>
  <c r="Y154" i="14" s="1"/>
  <c r="Y155" i="14" s="1"/>
  <c r="Y156" i="14" s="1"/>
  <c r="Y157" i="14" s="1"/>
  <c r="Y158" i="14" s="1"/>
  <c r="Y159" i="14" s="1"/>
  <c r="Y160" i="14" s="1"/>
  <c r="Y161" i="14" s="1"/>
  <c r="Y162" i="14" s="1"/>
  <c r="Y163" i="14" s="1"/>
  <c r="Y164" i="14" s="1"/>
  <c r="Y165" i="14" s="1"/>
  <c r="Y166" i="14" s="1"/>
  <c r="Y167" i="14" s="1"/>
  <c r="Y168" i="14" s="1"/>
  <c r="Y169" i="14" s="1"/>
  <c r="Y170" i="14" s="1"/>
  <c r="Y171" i="14" s="1"/>
  <c r="Y172" i="14" s="1"/>
  <c r="Y173" i="14" s="1"/>
  <c r="Y174" i="14" s="1"/>
  <c r="Y175" i="14" s="1"/>
  <c r="Y176" i="14" s="1"/>
  <c r="Y177" i="14" s="1"/>
  <c r="Y178" i="14" s="1"/>
  <c r="Y179" i="14" s="1"/>
  <c r="Y180" i="14" s="1"/>
  <c r="Y181" i="14" s="1"/>
  <c r="Y182" i="14" s="1"/>
  <c r="Y183" i="14" s="1"/>
  <c r="Y184" i="14" s="1"/>
  <c r="Y185" i="14" s="1"/>
  <c r="Y186" i="14" s="1"/>
  <c r="Y187" i="14" s="1"/>
  <c r="Y188" i="14" s="1"/>
  <c r="Y189" i="14" s="1"/>
  <c r="Y190" i="14" s="1"/>
  <c r="Y191" i="14" s="1"/>
  <c r="Y192" i="14" s="1"/>
  <c r="Y193" i="14" s="1"/>
  <c r="Y194" i="14" s="1"/>
  <c r="Y195" i="14" s="1"/>
  <c r="Y196" i="14" s="1"/>
  <c r="Y197" i="14" s="1"/>
  <c r="Y198" i="14" s="1"/>
  <c r="Y199" i="14" s="1"/>
  <c r="Y200" i="14" s="1"/>
  <c r="Y201" i="14" s="1"/>
  <c r="Y202" i="14" s="1"/>
  <c r="Y203" i="14" s="1"/>
  <c r="Y204" i="14" s="1"/>
  <c r="Y205" i="14" s="1"/>
  <c r="Y206" i="14" s="1"/>
  <c r="Y207" i="14" s="1"/>
  <c r="Y208" i="14" s="1"/>
  <c r="Y209" i="14" s="1"/>
  <c r="Y210" i="14" s="1"/>
  <c r="Y211" i="14" s="1"/>
  <c r="Y212" i="14" s="1"/>
  <c r="Y213" i="14" s="1"/>
  <c r="Y214" i="14" s="1"/>
  <c r="Y215" i="14" s="1"/>
  <c r="Y216" i="14" s="1"/>
  <c r="Y217" i="14" s="1"/>
  <c r="Y218" i="14" s="1"/>
  <c r="Y219" i="14" s="1"/>
  <c r="Y220" i="14" s="1"/>
  <c r="Y221" i="14" s="1"/>
  <c r="Y222" i="14" s="1"/>
  <c r="Y223" i="14" s="1"/>
  <c r="Y224" i="14" s="1"/>
  <c r="Y225" i="14" s="1"/>
  <c r="Y226" i="14" s="1"/>
  <c r="Y227" i="14" s="1"/>
  <c r="Y228" i="14" s="1"/>
  <c r="Y229" i="14" s="1"/>
  <c r="Y230" i="14" s="1"/>
  <c r="Y231" i="14" s="1"/>
  <c r="Y232" i="14" s="1"/>
  <c r="Y233" i="14" s="1"/>
  <c r="Y234" i="14" s="1"/>
  <c r="Y235" i="14" s="1"/>
  <c r="Y236" i="14" s="1"/>
  <c r="Y237" i="14" s="1"/>
  <c r="Y238" i="14" s="1"/>
  <c r="Y239" i="14" s="1"/>
  <c r="Y240" i="14" s="1"/>
  <c r="Y241" i="14" s="1"/>
  <c r="Y242" i="14" s="1"/>
  <c r="Y243" i="14" s="1"/>
  <c r="Y244" i="14" s="1"/>
  <c r="Y245" i="14" s="1"/>
  <c r="Y246" i="14" s="1"/>
  <c r="Y247" i="14" s="1"/>
  <c r="Y248" i="14" s="1"/>
  <c r="Y249" i="14" s="1"/>
  <c r="Y250" i="14" s="1"/>
  <c r="Y251" i="14" s="1"/>
  <c r="Y252" i="14" s="1"/>
  <c r="Y253" i="14" s="1"/>
  <c r="Y254" i="14" s="1"/>
  <c r="Y255" i="14" s="1"/>
  <c r="Y256" i="14" s="1"/>
  <c r="Y257" i="14" s="1"/>
  <c r="Y258" i="14" s="1"/>
  <c r="Y259" i="14" s="1"/>
  <c r="Y260" i="14" s="1"/>
  <c r="Y261" i="14" s="1"/>
  <c r="Y262" i="14" s="1"/>
  <c r="Y263" i="14" s="1"/>
  <c r="Y264" i="14" s="1"/>
  <c r="Y265" i="14" s="1"/>
  <c r="Y266" i="14" s="1"/>
  <c r="Y267" i="14" s="1"/>
  <c r="Y268" i="14" s="1"/>
  <c r="Y269" i="14" s="1"/>
  <c r="Y270" i="14" s="1"/>
  <c r="Y271" i="14" s="1"/>
  <c r="Y272" i="14" s="1"/>
  <c r="Y273" i="14" s="1"/>
  <c r="Y274" i="14" s="1"/>
  <c r="Y275" i="14" s="1"/>
  <c r="Y276" i="14" s="1"/>
  <c r="Y277" i="14" s="1"/>
  <c r="Y278" i="14" s="1"/>
  <c r="Y279" i="14" s="1"/>
  <c r="Y280" i="14" s="1"/>
  <c r="Y281" i="14" s="1"/>
  <c r="Y282" i="14" s="1"/>
  <c r="Y283" i="14" s="1"/>
  <c r="Y284" i="14" s="1"/>
  <c r="Y285" i="14" s="1"/>
  <c r="Y286" i="14" s="1"/>
  <c r="Y287" i="14" s="1"/>
  <c r="Y288" i="14" s="1"/>
  <c r="Y289" i="14" s="1"/>
  <c r="Y290" i="14" s="1"/>
  <c r="Y291" i="14" s="1"/>
  <c r="Y292" i="14" s="1"/>
  <c r="Y293" i="14" s="1"/>
  <c r="Y294" i="14" s="1"/>
  <c r="Y295" i="14" s="1"/>
  <c r="Y296" i="14" s="1"/>
  <c r="Y297" i="14" s="1"/>
  <c r="Y298" i="14" s="1"/>
  <c r="Y299" i="14" s="1"/>
  <c r="Y300" i="14" s="1"/>
  <c r="Y301" i="14" s="1"/>
  <c r="Y302" i="14" s="1"/>
  <c r="Y303" i="14" s="1"/>
  <c r="Y304" i="14" s="1"/>
  <c r="AA7" i="1" l="1"/>
  <c r="CD7" i="1" s="1"/>
  <c r="AZ7" i="1"/>
  <c r="CG7" i="1"/>
  <c r="AE30" i="1"/>
  <c r="R30" i="1"/>
  <c r="P30" i="1"/>
  <c r="Q30" i="1" s="1"/>
  <c r="AM29" i="1"/>
  <c r="E27" i="1"/>
  <c r="AN27" i="1" s="1"/>
  <c r="D26" i="1"/>
  <c r="N26" i="1" s="1"/>
  <c r="AW24" i="1"/>
  <c r="G28" i="1"/>
  <c r="F28" i="1"/>
  <c r="AP25" i="1"/>
  <c r="AG30" i="1"/>
  <c r="C31" i="1"/>
  <c r="BH30" i="1"/>
  <c r="BD30" i="1"/>
  <c r="AV30" i="1"/>
  <c r="AR30" i="1"/>
  <c r="AK30" i="1"/>
  <c r="AO30" i="1" s="1"/>
  <c r="AD30" i="1"/>
  <c r="J30" i="1"/>
  <c r="BZ30" i="1"/>
  <c r="BE30" i="1"/>
  <c r="AS30" i="1"/>
  <c r="AF30" i="1"/>
  <c r="K30" i="1"/>
  <c r="BV30" i="1"/>
  <c r="BF30" i="1"/>
  <c r="AT30" i="1"/>
  <c r="AH30" i="1"/>
  <c r="L30" i="1"/>
  <c r="H30" i="1"/>
  <c r="BG30" i="1"/>
  <c r="AU30" i="1"/>
  <c r="AQ30" i="1"/>
  <c r="M30" i="1"/>
  <c r="I30" i="1"/>
  <c r="AL29" i="1"/>
  <c r="Z1" i="14"/>
  <c r="Z3" i="14" s="1"/>
  <c r="Z4" i="14" s="1"/>
  <c r="Z5" i="14" s="1"/>
  <c r="Z6" i="14" s="1"/>
  <c r="Z7" i="14" s="1"/>
  <c r="Z8" i="14" s="1"/>
  <c r="Z9" i="14" s="1"/>
  <c r="Z10" i="14" s="1"/>
  <c r="Z11" i="14" s="1"/>
  <c r="Z12" i="14" s="1"/>
  <c r="Z13" i="14" s="1"/>
  <c r="Z14" i="14" s="1"/>
  <c r="Z15" i="14" s="1"/>
  <c r="Z16" i="14" s="1"/>
  <c r="Z17" i="14" s="1"/>
  <c r="Z18" i="14" s="1"/>
  <c r="Z19" i="14" s="1"/>
  <c r="Z20" i="14" s="1"/>
  <c r="Z21" i="14" s="1"/>
  <c r="Z22" i="14" s="1"/>
  <c r="Z23" i="14" s="1"/>
  <c r="Z24" i="14" s="1"/>
  <c r="Z25" i="14" s="1"/>
  <c r="Z26" i="14" s="1"/>
  <c r="Z27" i="14" s="1"/>
  <c r="Z28" i="14" s="1"/>
  <c r="Z29" i="14" s="1"/>
  <c r="Z30" i="14" s="1"/>
  <c r="Z31" i="14" s="1"/>
  <c r="Z32" i="14" s="1"/>
  <c r="Z33" i="14" s="1"/>
  <c r="Z34" i="14" s="1"/>
  <c r="Z35" i="14" s="1"/>
  <c r="Z36" i="14" s="1"/>
  <c r="Z37" i="14" s="1"/>
  <c r="Z38" i="14" s="1"/>
  <c r="Z39" i="14" s="1"/>
  <c r="Z40" i="14" s="1"/>
  <c r="Z41" i="14" s="1"/>
  <c r="Z42" i="14" s="1"/>
  <c r="Z43" i="14" s="1"/>
  <c r="Z44" i="14" s="1"/>
  <c r="Z45" i="14" s="1"/>
  <c r="Z46" i="14" s="1"/>
  <c r="Z47" i="14" s="1"/>
  <c r="Z48" i="14" s="1"/>
  <c r="Z49" i="14" s="1"/>
  <c r="Z50" i="14" s="1"/>
  <c r="Z51" i="14" s="1"/>
  <c r="Z52" i="14" s="1"/>
  <c r="Z53" i="14" s="1"/>
  <c r="Z54" i="14" s="1"/>
  <c r="Z55" i="14" s="1"/>
  <c r="Z56" i="14" s="1"/>
  <c r="Z57" i="14" s="1"/>
  <c r="Z58" i="14" s="1"/>
  <c r="Z59" i="14" s="1"/>
  <c r="Z60" i="14" s="1"/>
  <c r="Z61" i="14" s="1"/>
  <c r="Z62" i="14" s="1"/>
  <c r="Z63" i="14" s="1"/>
  <c r="Z64" i="14" s="1"/>
  <c r="Z65" i="14" s="1"/>
  <c r="Z66" i="14" s="1"/>
  <c r="Z67" i="14" s="1"/>
  <c r="Z68" i="14" s="1"/>
  <c r="Z69" i="14" s="1"/>
  <c r="Z70" i="14" s="1"/>
  <c r="Z71" i="14" s="1"/>
  <c r="Z72" i="14" s="1"/>
  <c r="Z73" i="14" s="1"/>
  <c r="Z74" i="14" s="1"/>
  <c r="Z75" i="14" s="1"/>
  <c r="Z76" i="14" s="1"/>
  <c r="Z77" i="14" s="1"/>
  <c r="Z78" i="14" s="1"/>
  <c r="Z79" i="14" s="1"/>
  <c r="Z80" i="14" s="1"/>
  <c r="Z81" i="14" s="1"/>
  <c r="Z82" i="14" s="1"/>
  <c r="Z83" i="14" s="1"/>
  <c r="Z84" i="14" s="1"/>
  <c r="Z85" i="14" s="1"/>
  <c r="Z86" i="14" s="1"/>
  <c r="Z87" i="14" s="1"/>
  <c r="Z88" i="14" s="1"/>
  <c r="Z89" i="14" s="1"/>
  <c r="Z90" i="14" s="1"/>
  <c r="Z91" i="14" s="1"/>
  <c r="Z92" i="14" s="1"/>
  <c r="Z93" i="14" s="1"/>
  <c r="Z94" i="14" s="1"/>
  <c r="Z95" i="14" s="1"/>
  <c r="Z96" i="14" s="1"/>
  <c r="Z97" i="14" s="1"/>
  <c r="Z98" i="14" s="1"/>
  <c r="Z99" i="14" s="1"/>
  <c r="Z100" i="14" s="1"/>
  <c r="Z101" i="14" s="1"/>
  <c r="Z102" i="14" s="1"/>
  <c r="Z103" i="14" s="1"/>
  <c r="Z104" i="14" s="1"/>
  <c r="Z105" i="14" s="1"/>
  <c r="Z106" i="14" s="1"/>
  <c r="Z107" i="14" s="1"/>
  <c r="Z108" i="14" s="1"/>
  <c r="Z109" i="14" s="1"/>
  <c r="Z110" i="14" s="1"/>
  <c r="Z111" i="14" s="1"/>
  <c r="Z112" i="14" s="1"/>
  <c r="Z113" i="14" s="1"/>
  <c r="Z114" i="14" s="1"/>
  <c r="Z115" i="14" s="1"/>
  <c r="Z116" i="14" s="1"/>
  <c r="Z117" i="14" s="1"/>
  <c r="Z118" i="14" s="1"/>
  <c r="Z119" i="14" s="1"/>
  <c r="Z120" i="14" s="1"/>
  <c r="Z121" i="14" s="1"/>
  <c r="Z122" i="14" s="1"/>
  <c r="Z123" i="14" s="1"/>
  <c r="Z124" i="14" s="1"/>
  <c r="Z125" i="14" s="1"/>
  <c r="Z126" i="14" s="1"/>
  <c r="Z127" i="14" s="1"/>
  <c r="Z128" i="14" s="1"/>
  <c r="Z129" i="14" s="1"/>
  <c r="Z130" i="14" s="1"/>
  <c r="Z131" i="14" s="1"/>
  <c r="Z132" i="14" s="1"/>
  <c r="Z133" i="14" s="1"/>
  <c r="Z134" i="14" s="1"/>
  <c r="Z135" i="14" s="1"/>
  <c r="Z136" i="14" s="1"/>
  <c r="Z137" i="14" s="1"/>
  <c r="Z138" i="14" s="1"/>
  <c r="Z139" i="14" s="1"/>
  <c r="Z140" i="14" s="1"/>
  <c r="Z141" i="14" s="1"/>
  <c r="Z142" i="14" s="1"/>
  <c r="Z143" i="14" s="1"/>
  <c r="Z144" i="14" s="1"/>
  <c r="Z145" i="14" s="1"/>
  <c r="Z146" i="14" s="1"/>
  <c r="Z147" i="14" s="1"/>
  <c r="Z148" i="14" s="1"/>
  <c r="Z149" i="14" s="1"/>
  <c r="Z150" i="14" s="1"/>
  <c r="Z151" i="14" s="1"/>
  <c r="Z152" i="14" s="1"/>
  <c r="Z153" i="14" s="1"/>
  <c r="Z154" i="14" s="1"/>
  <c r="Z155" i="14" s="1"/>
  <c r="Z156" i="14" s="1"/>
  <c r="Z157" i="14" s="1"/>
  <c r="Z158" i="14" s="1"/>
  <c r="Z159" i="14" s="1"/>
  <c r="Z160" i="14" s="1"/>
  <c r="Z161" i="14" s="1"/>
  <c r="Z162" i="14" s="1"/>
  <c r="Z163" i="14" s="1"/>
  <c r="Z164" i="14" s="1"/>
  <c r="Z165" i="14" s="1"/>
  <c r="Z166" i="14" s="1"/>
  <c r="Z167" i="14" s="1"/>
  <c r="Z168" i="14" s="1"/>
  <c r="Z169" i="14" s="1"/>
  <c r="Z170" i="14" s="1"/>
  <c r="Z171" i="14" s="1"/>
  <c r="Z172" i="14" s="1"/>
  <c r="Z173" i="14" s="1"/>
  <c r="Z174" i="14" s="1"/>
  <c r="Z175" i="14" s="1"/>
  <c r="Z176" i="14" s="1"/>
  <c r="Z177" i="14" s="1"/>
  <c r="Z178" i="14" s="1"/>
  <c r="Z179" i="14" s="1"/>
  <c r="Z180" i="14" s="1"/>
  <c r="Z181" i="14" s="1"/>
  <c r="Z182" i="14" s="1"/>
  <c r="Z183" i="14" s="1"/>
  <c r="Z184" i="14" s="1"/>
  <c r="Z185" i="14" s="1"/>
  <c r="Z186" i="14" s="1"/>
  <c r="Z187" i="14" s="1"/>
  <c r="Z188" i="14" s="1"/>
  <c r="Z189" i="14" s="1"/>
  <c r="Z190" i="14" s="1"/>
  <c r="Z191" i="14" s="1"/>
  <c r="Z192" i="14" s="1"/>
  <c r="Z193" i="14" s="1"/>
  <c r="Z194" i="14" s="1"/>
  <c r="Z195" i="14" s="1"/>
  <c r="Z196" i="14" s="1"/>
  <c r="Z197" i="14" s="1"/>
  <c r="Z198" i="14" s="1"/>
  <c r="Z199" i="14" s="1"/>
  <c r="Z200" i="14" s="1"/>
  <c r="Z201" i="14" s="1"/>
  <c r="Z202" i="14" s="1"/>
  <c r="Z203" i="14" s="1"/>
  <c r="Z204" i="14" s="1"/>
  <c r="Z205" i="14" s="1"/>
  <c r="Z206" i="14" s="1"/>
  <c r="Z207" i="14" s="1"/>
  <c r="Z208" i="14" s="1"/>
  <c r="Z209" i="14" s="1"/>
  <c r="Z210" i="14" s="1"/>
  <c r="Z211" i="14" s="1"/>
  <c r="Z212" i="14" s="1"/>
  <c r="Z213" i="14" s="1"/>
  <c r="Z214" i="14" s="1"/>
  <c r="Z215" i="14" s="1"/>
  <c r="Z216" i="14" s="1"/>
  <c r="Z217" i="14" s="1"/>
  <c r="Z218" i="14" s="1"/>
  <c r="Z219" i="14" s="1"/>
  <c r="Z220" i="14" s="1"/>
  <c r="Z221" i="14" s="1"/>
  <c r="Z222" i="14" s="1"/>
  <c r="Z223" i="14" s="1"/>
  <c r="Z224" i="14" s="1"/>
  <c r="Z225" i="14" s="1"/>
  <c r="Z226" i="14" s="1"/>
  <c r="Z227" i="14" s="1"/>
  <c r="Z228" i="14" s="1"/>
  <c r="Z229" i="14" s="1"/>
  <c r="Z230" i="14" s="1"/>
  <c r="Z231" i="14" s="1"/>
  <c r="Z232" i="14" s="1"/>
  <c r="Z233" i="14" s="1"/>
  <c r="Z234" i="14" s="1"/>
  <c r="Z235" i="14" s="1"/>
  <c r="Z236" i="14" s="1"/>
  <c r="Z237" i="14" s="1"/>
  <c r="Z238" i="14" s="1"/>
  <c r="Z239" i="14" s="1"/>
  <c r="Z240" i="14" s="1"/>
  <c r="Z241" i="14" s="1"/>
  <c r="Z242" i="14" s="1"/>
  <c r="Z243" i="14" s="1"/>
  <c r="Z244" i="14" s="1"/>
  <c r="Z245" i="14" s="1"/>
  <c r="Z246" i="14" s="1"/>
  <c r="Z247" i="14" s="1"/>
  <c r="Z248" i="14" s="1"/>
  <c r="Z249" i="14" s="1"/>
  <c r="Z250" i="14" s="1"/>
  <c r="Z251" i="14" s="1"/>
  <c r="Z252" i="14" s="1"/>
  <c r="Z253" i="14" s="1"/>
  <c r="Z254" i="14" s="1"/>
  <c r="Z255" i="14" s="1"/>
  <c r="Z256" i="14" s="1"/>
  <c r="Z257" i="14" s="1"/>
  <c r="Z258" i="14" s="1"/>
  <c r="Z259" i="14" s="1"/>
  <c r="Z260" i="14" s="1"/>
  <c r="Z261" i="14" s="1"/>
  <c r="Z262" i="14" s="1"/>
  <c r="Z263" i="14" s="1"/>
  <c r="Z264" i="14" s="1"/>
  <c r="Z265" i="14" s="1"/>
  <c r="Z266" i="14" s="1"/>
  <c r="Z267" i="14" s="1"/>
  <c r="Z268" i="14" s="1"/>
  <c r="Z269" i="14" s="1"/>
  <c r="Z270" i="14" s="1"/>
  <c r="Z271" i="14" s="1"/>
  <c r="Z272" i="14" s="1"/>
  <c r="Z273" i="14" s="1"/>
  <c r="Z274" i="14" s="1"/>
  <c r="Z275" i="14" s="1"/>
  <c r="Z276" i="14" s="1"/>
  <c r="Z277" i="14" s="1"/>
  <c r="Z278" i="14" s="1"/>
  <c r="Z279" i="14" s="1"/>
  <c r="Z280" i="14" s="1"/>
  <c r="Z281" i="14" s="1"/>
  <c r="Z282" i="14" s="1"/>
  <c r="Z283" i="14" s="1"/>
  <c r="Z284" i="14" s="1"/>
  <c r="Z285" i="14" s="1"/>
  <c r="Z286" i="14" s="1"/>
  <c r="Z287" i="14" s="1"/>
  <c r="Z288" i="14" s="1"/>
  <c r="Z289" i="14" s="1"/>
  <c r="Z290" i="14" s="1"/>
  <c r="Z291" i="14" s="1"/>
  <c r="Z292" i="14" s="1"/>
  <c r="Z293" i="14" s="1"/>
  <c r="Z294" i="14" s="1"/>
  <c r="Z295" i="14" s="1"/>
  <c r="Z296" i="14" s="1"/>
  <c r="Z297" i="14" s="1"/>
  <c r="Z298" i="14" s="1"/>
  <c r="Z299" i="14" s="1"/>
  <c r="Z300" i="14" s="1"/>
  <c r="Z301" i="14" s="1"/>
  <c r="Z302" i="14" s="1"/>
  <c r="Z303" i="14" s="1"/>
  <c r="Z304" i="14" s="1"/>
  <c r="CI7" i="1" l="1"/>
  <c r="AB7" i="1"/>
  <c r="CF7" i="1" s="1"/>
  <c r="BA7" i="1"/>
  <c r="AI4" i="14" s="1"/>
  <c r="AE31" i="1"/>
  <c r="R31" i="1"/>
  <c r="P31" i="1"/>
  <c r="Q31" i="1" s="1"/>
  <c r="D27" i="1"/>
  <c r="N27" i="1" s="1"/>
  <c r="E28" i="1"/>
  <c r="AN28" i="1" s="1"/>
  <c r="AW25" i="1"/>
  <c r="G29" i="1"/>
  <c r="F29" i="1"/>
  <c r="AP26" i="1"/>
  <c r="AL30" i="1"/>
  <c r="AG31" i="1"/>
  <c r="AM30" i="1"/>
  <c r="BZ31" i="1"/>
  <c r="BE31" i="1"/>
  <c r="AS31" i="1"/>
  <c r="AF31" i="1"/>
  <c r="K31" i="1"/>
  <c r="BV31" i="1"/>
  <c r="BF31" i="1"/>
  <c r="AT31" i="1"/>
  <c r="AH31" i="1"/>
  <c r="L31" i="1"/>
  <c r="H31" i="1"/>
  <c r="BG31" i="1"/>
  <c r="AU31" i="1"/>
  <c r="AQ31" i="1"/>
  <c r="M31" i="1"/>
  <c r="I31" i="1"/>
  <c r="C32" i="1"/>
  <c r="BH31" i="1"/>
  <c r="BD31" i="1"/>
  <c r="AV31" i="1"/>
  <c r="AR31" i="1"/>
  <c r="AK31" i="1"/>
  <c r="AO31" i="1" s="1"/>
  <c r="AD31" i="1"/>
  <c r="J31" i="1"/>
  <c r="AA1" i="14"/>
  <c r="AA3" i="14" s="1"/>
  <c r="AA4" i="14" s="1"/>
  <c r="AA5" i="14" s="1"/>
  <c r="AA6" i="14" s="1"/>
  <c r="AA7" i="14" s="1"/>
  <c r="AA8" i="14" s="1"/>
  <c r="AA9" i="14" s="1"/>
  <c r="AA10" i="14" s="1"/>
  <c r="AA11" i="14" s="1"/>
  <c r="AA12" i="14" s="1"/>
  <c r="AA13" i="14" s="1"/>
  <c r="AA14" i="14" s="1"/>
  <c r="AA15" i="14" s="1"/>
  <c r="AA16" i="14" s="1"/>
  <c r="AA17" i="14" s="1"/>
  <c r="AA18" i="14" s="1"/>
  <c r="AA19" i="14" s="1"/>
  <c r="AA20" i="14" s="1"/>
  <c r="AA21" i="14" s="1"/>
  <c r="AA22" i="14" s="1"/>
  <c r="AA23" i="14" s="1"/>
  <c r="AA24" i="14" s="1"/>
  <c r="AA25" i="14" s="1"/>
  <c r="AA26" i="14" s="1"/>
  <c r="AA27" i="14" s="1"/>
  <c r="AA28" i="14" s="1"/>
  <c r="AA29" i="14" s="1"/>
  <c r="AA30" i="14" s="1"/>
  <c r="AA31" i="14" s="1"/>
  <c r="AA32" i="14" s="1"/>
  <c r="AA33" i="14" s="1"/>
  <c r="AA34" i="14" s="1"/>
  <c r="AA35" i="14" s="1"/>
  <c r="AA36" i="14" s="1"/>
  <c r="AA37" i="14" s="1"/>
  <c r="AA38" i="14" s="1"/>
  <c r="AA39" i="14" s="1"/>
  <c r="AA40" i="14" s="1"/>
  <c r="AA41" i="14" s="1"/>
  <c r="AA42" i="14" s="1"/>
  <c r="AA43" i="14" s="1"/>
  <c r="AA44" i="14" s="1"/>
  <c r="AA45" i="14" s="1"/>
  <c r="AA46" i="14" s="1"/>
  <c r="AA47" i="14" s="1"/>
  <c r="AA48" i="14" s="1"/>
  <c r="AA49" i="14" s="1"/>
  <c r="AA50" i="14" s="1"/>
  <c r="AA51" i="14" s="1"/>
  <c r="AA52" i="14" s="1"/>
  <c r="AA53" i="14" s="1"/>
  <c r="AA54" i="14" s="1"/>
  <c r="AA55" i="14" s="1"/>
  <c r="AA56" i="14" s="1"/>
  <c r="AA57" i="14" s="1"/>
  <c r="AA58" i="14" s="1"/>
  <c r="AA59" i="14" s="1"/>
  <c r="AA60" i="14" s="1"/>
  <c r="AA61" i="14" s="1"/>
  <c r="AA62" i="14" s="1"/>
  <c r="AA63" i="14" s="1"/>
  <c r="AA64" i="14" s="1"/>
  <c r="AA65" i="14" s="1"/>
  <c r="AA66" i="14" s="1"/>
  <c r="AA67" i="14" s="1"/>
  <c r="AA68" i="14" s="1"/>
  <c r="AA69" i="14" s="1"/>
  <c r="AA70" i="14" s="1"/>
  <c r="AA71" i="14" s="1"/>
  <c r="AA72" i="14" s="1"/>
  <c r="AA73" i="14" s="1"/>
  <c r="AA74" i="14" s="1"/>
  <c r="AA75" i="14" s="1"/>
  <c r="AA76" i="14" s="1"/>
  <c r="AA77" i="14" s="1"/>
  <c r="AA78" i="14" s="1"/>
  <c r="AA79" i="14" s="1"/>
  <c r="AA80" i="14" s="1"/>
  <c r="AA81" i="14" s="1"/>
  <c r="AA82" i="14" s="1"/>
  <c r="AA83" i="14" s="1"/>
  <c r="AA84" i="14" s="1"/>
  <c r="AA85" i="14" s="1"/>
  <c r="AA86" i="14" s="1"/>
  <c r="AA87" i="14" s="1"/>
  <c r="AA88" i="14" s="1"/>
  <c r="AA89" i="14" s="1"/>
  <c r="AA90" i="14" s="1"/>
  <c r="AA91" i="14" s="1"/>
  <c r="AA92" i="14" s="1"/>
  <c r="AA93" i="14" s="1"/>
  <c r="AA94" i="14" s="1"/>
  <c r="AA95" i="14" s="1"/>
  <c r="AA96" i="14" s="1"/>
  <c r="AA97" i="14" s="1"/>
  <c r="AA98" i="14" s="1"/>
  <c r="AA99" i="14" s="1"/>
  <c r="AA100" i="14" s="1"/>
  <c r="AA101" i="14" s="1"/>
  <c r="AA102" i="14" s="1"/>
  <c r="AA103" i="14" s="1"/>
  <c r="AA104" i="14" s="1"/>
  <c r="AA105" i="14" s="1"/>
  <c r="AA106" i="14" s="1"/>
  <c r="AA107" i="14" s="1"/>
  <c r="AA108" i="14" s="1"/>
  <c r="AA109" i="14" s="1"/>
  <c r="AA110" i="14" s="1"/>
  <c r="AA111" i="14" s="1"/>
  <c r="AA112" i="14" s="1"/>
  <c r="AA113" i="14" s="1"/>
  <c r="AA114" i="14" s="1"/>
  <c r="AA115" i="14" s="1"/>
  <c r="AA116" i="14" s="1"/>
  <c r="AA117" i="14" s="1"/>
  <c r="AA118" i="14" s="1"/>
  <c r="AA119" i="14" s="1"/>
  <c r="AA120" i="14" s="1"/>
  <c r="AA121" i="14" s="1"/>
  <c r="AA122" i="14" s="1"/>
  <c r="AA123" i="14" s="1"/>
  <c r="AA124" i="14" s="1"/>
  <c r="AA125" i="14" s="1"/>
  <c r="AA126" i="14" s="1"/>
  <c r="AA127" i="14" s="1"/>
  <c r="AA128" i="14" s="1"/>
  <c r="AA129" i="14" s="1"/>
  <c r="AA130" i="14" s="1"/>
  <c r="AA131" i="14" s="1"/>
  <c r="AA132" i="14" s="1"/>
  <c r="AA133" i="14" s="1"/>
  <c r="AA134" i="14" s="1"/>
  <c r="AA135" i="14" s="1"/>
  <c r="AA136" i="14" s="1"/>
  <c r="AA137" i="14" s="1"/>
  <c r="AA138" i="14" s="1"/>
  <c r="AA139" i="14" s="1"/>
  <c r="AA140" i="14" s="1"/>
  <c r="AA141" i="14" s="1"/>
  <c r="AA142" i="14" s="1"/>
  <c r="AA143" i="14" s="1"/>
  <c r="AA144" i="14" s="1"/>
  <c r="AA145" i="14" s="1"/>
  <c r="AA146" i="14" s="1"/>
  <c r="AA147" i="14" s="1"/>
  <c r="AA148" i="14" s="1"/>
  <c r="AA149" i="14" s="1"/>
  <c r="AA150" i="14" s="1"/>
  <c r="AA151" i="14" s="1"/>
  <c r="AA152" i="14" s="1"/>
  <c r="AA153" i="14" s="1"/>
  <c r="AA154" i="14" s="1"/>
  <c r="AA155" i="14" s="1"/>
  <c r="AA156" i="14" s="1"/>
  <c r="AA157" i="14" s="1"/>
  <c r="AA158" i="14" s="1"/>
  <c r="AA159" i="14" s="1"/>
  <c r="AA160" i="14" s="1"/>
  <c r="AA161" i="14" s="1"/>
  <c r="AA162" i="14" s="1"/>
  <c r="AA163" i="14" s="1"/>
  <c r="AA164" i="14" s="1"/>
  <c r="AA165" i="14" s="1"/>
  <c r="AA166" i="14" s="1"/>
  <c r="AA167" i="14" s="1"/>
  <c r="AA168" i="14" s="1"/>
  <c r="AA169" i="14" s="1"/>
  <c r="AA170" i="14" s="1"/>
  <c r="AA171" i="14" s="1"/>
  <c r="AA172" i="14" s="1"/>
  <c r="AA173" i="14" s="1"/>
  <c r="AA174" i="14" s="1"/>
  <c r="AA175" i="14" s="1"/>
  <c r="AA176" i="14" s="1"/>
  <c r="AA177" i="14" s="1"/>
  <c r="AA178" i="14" s="1"/>
  <c r="AA179" i="14" s="1"/>
  <c r="AA180" i="14" s="1"/>
  <c r="AA181" i="14" s="1"/>
  <c r="AA182" i="14" s="1"/>
  <c r="AA183" i="14" s="1"/>
  <c r="AA184" i="14" s="1"/>
  <c r="AA185" i="14" s="1"/>
  <c r="AA186" i="14" s="1"/>
  <c r="AA187" i="14" s="1"/>
  <c r="AA188" i="14" s="1"/>
  <c r="AA189" i="14" s="1"/>
  <c r="AA190" i="14" s="1"/>
  <c r="AA191" i="14" s="1"/>
  <c r="AA192" i="14" s="1"/>
  <c r="AA193" i="14" s="1"/>
  <c r="AA194" i="14" s="1"/>
  <c r="AA195" i="14" s="1"/>
  <c r="AA196" i="14" s="1"/>
  <c r="AA197" i="14" s="1"/>
  <c r="AA198" i="14" s="1"/>
  <c r="AA199" i="14" s="1"/>
  <c r="AA200" i="14" s="1"/>
  <c r="AA201" i="14" s="1"/>
  <c r="AA202" i="14" s="1"/>
  <c r="AA203" i="14" s="1"/>
  <c r="AA204" i="14" s="1"/>
  <c r="AA205" i="14" s="1"/>
  <c r="AA206" i="14" s="1"/>
  <c r="AA207" i="14" s="1"/>
  <c r="AA208" i="14" s="1"/>
  <c r="AA209" i="14" s="1"/>
  <c r="AA210" i="14" s="1"/>
  <c r="AA211" i="14" s="1"/>
  <c r="AA212" i="14" s="1"/>
  <c r="AA213" i="14" s="1"/>
  <c r="AA214" i="14" s="1"/>
  <c r="AA215" i="14" s="1"/>
  <c r="AA216" i="14" s="1"/>
  <c r="AA217" i="14" s="1"/>
  <c r="AA218" i="14" s="1"/>
  <c r="AA219" i="14" s="1"/>
  <c r="AA220" i="14" s="1"/>
  <c r="AA221" i="14" s="1"/>
  <c r="AA222" i="14" s="1"/>
  <c r="AA223" i="14" s="1"/>
  <c r="AA224" i="14" s="1"/>
  <c r="AA225" i="14" s="1"/>
  <c r="AA226" i="14" s="1"/>
  <c r="AA227" i="14" s="1"/>
  <c r="AA228" i="14" s="1"/>
  <c r="AA229" i="14" s="1"/>
  <c r="AA230" i="14" s="1"/>
  <c r="AA231" i="14" s="1"/>
  <c r="AA232" i="14" s="1"/>
  <c r="AA233" i="14" s="1"/>
  <c r="AA234" i="14" s="1"/>
  <c r="AA235" i="14" s="1"/>
  <c r="AA236" i="14" s="1"/>
  <c r="AA237" i="14" s="1"/>
  <c r="AA238" i="14" s="1"/>
  <c r="AA239" i="14" s="1"/>
  <c r="AA240" i="14" s="1"/>
  <c r="AA241" i="14" s="1"/>
  <c r="AA242" i="14" s="1"/>
  <c r="AA243" i="14" s="1"/>
  <c r="AA244" i="14" s="1"/>
  <c r="AA245" i="14" s="1"/>
  <c r="AA246" i="14" s="1"/>
  <c r="AA247" i="14" s="1"/>
  <c r="AA248" i="14" s="1"/>
  <c r="AA249" i="14" s="1"/>
  <c r="AA250" i="14" s="1"/>
  <c r="AA251" i="14" s="1"/>
  <c r="AA252" i="14" s="1"/>
  <c r="AA253" i="14" s="1"/>
  <c r="AA254" i="14" s="1"/>
  <c r="AA255" i="14" s="1"/>
  <c r="AA256" i="14" s="1"/>
  <c r="AA257" i="14" s="1"/>
  <c r="AA258" i="14" s="1"/>
  <c r="AA259" i="14" s="1"/>
  <c r="AA260" i="14" s="1"/>
  <c r="AA261" i="14" s="1"/>
  <c r="AA262" i="14" s="1"/>
  <c r="AA263" i="14" s="1"/>
  <c r="AA264" i="14" s="1"/>
  <c r="AA265" i="14" s="1"/>
  <c r="AA266" i="14" s="1"/>
  <c r="AA267" i="14" s="1"/>
  <c r="AA268" i="14" s="1"/>
  <c r="AA269" i="14" s="1"/>
  <c r="AA270" i="14" s="1"/>
  <c r="AA271" i="14" s="1"/>
  <c r="AA272" i="14" s="1"/>
  <c r="AA273" i="14" s="1"/>
  <c r="AA274" i="14" s="1"/>
  <c r="AA275" i="14" s="1"/>
  <c r="AA276" i="14" s="1"/>
  <c r="AA277" i="14" s="1"/>
  <c r="AA278" i="14" s="1"/>
  <c r="AA279" i="14" s="1"/>
  <c r="AA280" i="14" s="1"/>
  <c r="AA281" i="14" s="1"/>
  <c r="AA282" i="14" s="1"/>
  <c r="AA283" i="14" s="1"/>
  <c r="AA284" i="14" s="1"/>
  <c r="AA285" i="14" s="1"/>
  <c r="AA286" i="14" s="1"/>
  <c r="AA287" i="14" s="1"/>
  <c r="AA288" i="14" s="1"/>
  <c r="AA289" i="14" s="1"/>
  <c r="AA290" i="14" s="1"/>
  <c r="AA291" i="14" s="1"/>
  <c r="AA292" i="14" s="1"/>
  <c r="AA293" i="14" s="1"/>
  <c r="AA294" i="14" s="1"/>
  <c r="AA295" i="14" s="1"/>
  <c r="AA296" i="14" s="1"/>
  <c r="AA297" i="14" s="1"/>
  <c r="AA298" i="14" s="1"/>
  <c r="AA299" i="14" s="1"/>
  <c r="AA300" i="14" s="1"/>
  <c r="AA301" i="14" s="1"/>
  <c r="AA302" i="14" s="1"/>
  <c r="AA303" i="14" s="1"/>
  <c r="AA304" i="14" s="1"/>
  <c r="AC7" i="1" l="1"/>
  <c r="AH4" i="14" s="1"/>
  <c r="BI7" i="1"/>
  <c r="AE32" i="1"/>
  <c r="R32" i="1"/>
  <c r="P32" i="1"/>
  <c r="Q32" i="1" s="1"/>
  <c r="AM31" i="1"/>
  <c r="E29" i="1"/>
  <c r="AN29" i="1" s="1"/>
  <c r="D28" i="1"/>
  <c r="N28" i="1" s="1"/>
  <c r="AW26" i="1"/>
  <c r="AP27" i="1"/>
  <c r="G30" i="1"/>
  <c r="F30" i="1"/>
  <c r="AG32" i="1"/>
  <c r="BV32" i="1"/>
  <c r="BF32" i="1"/>
  <c r="AT32" i="1"/>
  <c r="AH32" i="1"/>
  <c r="L32" i="1"/>
  <c r="H32" i="1"/>
  <c r="BG32" i="1"/>
  <c r="AU32" i="1"/>
  <c r="AQ32" i="1"/>
  <c r="M32" i="1"/>
  <c r="I32" i="1"/>
  <c r="C33" i="1"/>
  <c r="BH32" i="1"/>
  <c r="BD32" i="1"/>
  <c r="AV32" i="1"/>
  <c r="AR32" i="1"/>
  <c r="AK32" i="1"/>
  <c r="AO32" i="1" s="1"/>
  <c r="AD32" i="1"/>
  <c r="J32" i="1"/>
  <c r="BZ32" i="1"/>
  <c r="BE32" i="1"/>
  <c r="AS32" i="1"/>
  <c r="AF32" i="1"/>
  <c r="K32" i="1"/>
  <c r="AL31" i="1"/>
  <c r="AB1" i="14"/>
  <c r="AB3" i="14" s="1"/>
  <c r="AB4" i="14" s="1"/>
  <c r="AB5" i="14" s="1"/>
  <c r="AB6" i="14" s="1"/>
  <c r="AB7" i="14" s="1"/>
  <c r="AB8" i="14" s="1"/>
  <c r="AB9" i="14" s="1"/>
  <c r="AB10" i="14" s="1"/>
  <c r="AB11" i="14" s="1"/>
  <c r="AB12" i="14" s="1"/>
  <c r="AB13" i="14" s="1"/>
  <c r="AB14" i="14" s="1"/>
  <c r="AB15" i="14" s="1"/>
  <c r="AB16" i="14" s="1"/>
  <c r="AB17" i="14" s="1"/>
  <c r="AB18" i="14" s="1"/>
  <c r="AB19" i="14" s="1"/>
  <c r="AB20" i="14" s="1"/>
  <c r="AB21" i="14" s="1"/>
  <c r="AB22" i="14" s="1"/>
  <c r="AB23" i="14" s="1"/>
  <c r="AB24" i="14" s="1"/>
  <c r="AB25" i="14" s="1"/>
  <c r="AB26" i="14" s="1"/>
  <c r="AB27" i="14" s="1"/>
  <c r="AB28" i="14" s="1"/>
  <c r="AB29" i="14" s="1"/>
  <c r="AB30" i="14" s="1"/>
  <c r="AB31" i="14" s="1"/>
  <c r="AB32" i="14" s="1"/>
  <c r="AB33" i="14" s="1"/>
  <c r="AB34" i="14" s="1"/>
  <c r="AB35" i="14" s="1"/>
  <c r="AB36" i="14" s="1"/>
  <c r="AB37" i="14" s="1"/>
  <c r="AB38" i="14" s="1"/>
  <c r="AB39" i="14" s="1"/>
  <c r="AB40" i="14" s="1"/>
  <c r="AB41" i="14" s="1"/>
  <c r="AB42" i="14" s="1"/>
  <c r="AB43" i="14" s="1"/>
  <c r="AB44" i="14" s="1"/>
  <c r="AB45" i="14" s="1"/>
  <c r="AB46" i="14" s="1"/>
  <c r="AB47" i="14" s="1"/>
  <c r="AB48" i="14" s="1"/>
  <c r="AB49" i="14" s="1"/>
  <c r="AB50" i="14" s="1"/>
  <c r="AB51" i="14" s="1"/>
  <c r="AB52" i="14" s="1"/>
  <c r="AB53" i="14" s="1"/>
  <c r="AB54" i="14" s="1"/>
  <c r="AB55" i="14" s="1"/>
  <c r="AB56" i="14" s="1"/>
  <c r="AB57" i="14" s="1"/>
  <c r="AB58" i="14" s="1"/>
  <c r="AB59" i="14" s="1"/>
  <c r="AB60" i="14" s="1"/>
  <c r="AB61" i="14" s="1"/>
  <c r="AB62" i="14" s="1"/>
  <c r="AB63" i="14" s="1"/>
  <c r="AB64" i="14" s="1"/>
  <c r="AB65" i="14" s="1"/>
  <c r="AB66" i="14" s="1"/>
  <c r="AB67" i="14" s="1"/>
  <c r="AB68" i="14" s="1"/>
  <c r="AB69" i="14" s="1"/>
  <c r="AB70" i="14" s="1"/>
  <c r="AB71" i="14" s="1"/>
  <c r="AB72" i="14" s="1"/>
  <c r="AB73" i="14" s="1"/>
  <c r="AB74" i="14" s="1"/>
  <c r="AB75" i="14" s="1"/>
  <c r="AB76" i="14" s="1"/>
  <c r="AB77" i="14" s="1"/>
  <c r="AB78" i="14" s="1"/>
  <c r="AB79" i="14" s="1"/>
  <c r="AB80" i="14" s="1"/>
  <c r="AB81" i="14" s="1"/>
  <c r="AB82" i="14" s="1"/>
  <c r="AB83" i="14" s="1"/>
  <c r="AB84" i="14" s="1"/>
  <c r="AB85" i="14" s="1"/>
  <c r="AB86" i="14" s="1"/>
  <c r="AB87" i="14" s="1"/>
  <c r="AB88" i="14" s="1"/>
  <c r="AB89" i="14" s="1"/>
  <c r="AB90" i="14" s="1"/>
  <c r="AB91" i="14" s="1"/>
  <c r="AB92" i="14" s="1"/>
  <c r="AB93" i="14" s="1"/>
  <c r="AB94" i="14" s="1"/>
  <c r="AB95" i="14" s="1"/>
  <c r="AB96" i="14" s="1"/>
  <c r="AB97" i="14" s="1"/>
  <c r="AB98" i="14" s="1"/>
  <c r="AB99" i="14" s="1"/>
  <c r="AB100" i="14" s="1"/>
  <c r="AB101" i="14" s="1"/>
  <c r="AB102" i="14" s="1"/>
  <c r="AB103" i="14" s="1"/>
  <c r="AB104" i="14" s="1"/>
  <c r="AB105" i="14" s="1"/>
  <c r="AB106" i="14" s="1"/>
  <c r="AB107" i="14" s="1"/>
  <c r="AB108" i="14" s="1"/>
  <c r="AB109" i="14" s="1"/>
  <c r="AB110" i="14" s="1"/>
  <c r="AB111" i="14" s="1"/>
  <c r="AB112" i="14" s="1"/>
  <c r="AB113" i="14" s="1"/>
  <c r="AB114" i="14" s="1"/>
  <c r="AB115" i="14" s="1"/>
  <c r="AB116" i="14" s="1"/>
  <c r="AB117" i="14" s="1"/>
  <c r="AB118" i="14" s="1"/>
  <c r="AB119" i="14" s="1"/>
  <c r="AB120" i="14" s="1"/>
  <c r="AB121" i="14" s="1"/>
  <c r="AB122" i="14" s="1"/>
  <c r="AB123" i="14" s="1"/>
  <c r="AB124" i="14" s="1"/>
  <c r="AB125" i="14" s="1"/>
  <c r="AB126" i="14" s="1"/>
  <c r="AB127" i="14" s="1"/>
  <c r="AB128" i="14" s="1"/>
  <c r="AB129" i="14" s="1"/>
  <c r="AB130" i="14" s="1"/>
  <c r="AB131" i="14" s="1"/>
  <c r="AB132" i="14" s="1"/>
  <c r="AB133" i="14" s="1"/>
  <c r="AB134" i="14" s="1"/>
  <c r="AB135" i="14" s="1"/>
  <c r="AB136" i="14" s="1"/>
  <c r="AB137" i="14" s="1"/>
  <c r="AB138" i="14" s="1"/>
  <c r="AB139" i="14" s="1"/>
  <c r="AB140" i="14" s="1"/>
  <c r="AB141" i="14" s="1"/>
  <c r="AB142" i="14" s="1"/>
  <c r="AB143" i="14" s="1"/>
  <c r="AB144" i="14" s="1"/>
  <c r="AB145" i="14" s="1"/>
  <c r="AB146" i="14" s="1"/>
  <c r="AB147" i="14" s="1"/>
  <c r="AB148" i="14" s="1"/>
  <c r="AB149" i="14" s="1"/>
  <c r="AB150" i="14" s="1"/>
  <c r="AB151" i="14" s="1"/>
  <c r="AB152" i="14" s="1"/>
  <c r="AB153" i="14" s="1"/>
  <c r="AB154" i="14" s="1"/>
  <c r="AB155" i="14" s="1"/>
  <c r="AB156" i="14" s="1"/>
  <c r="AB157" i="14" s="1"/>
  <c r="AB158" i="14" s="1"/>
  <c r="AB159" i="14" s="1"/>
  <c r="AB160" i="14" s="1"/>
  <c r="AB161" i="14" s="1"/>
  <c r="AB162" i="14" s="1"/>
  <c r="AB163" i="14" s="1"/>
  <c r="AB164" i="14" s="1"/>
  <c r="AB165" i="14" s="1"/>
  <c r="AB166" i="14" s="1"/>
  <c r="AB167" i="14" s="1"/>
  <c r="AB168" i="14" s="1"/>
  <c r="AB169" i="14" s="1"/>
  <c r="AB170" i="14" s="1"/>
  <c r="AB171" i="14" s="1"/>
  <c r="AB172" i="14" s="1"/>
  <c r="AB173" i="14" s="1"/>
  <c r="AB174" i="14" s="1"/>
  <c r="AB175" i="14" s="1"/>
  <c r="AB176" i="14" s="1"/>
  <c r="AB177" i="14" s="1"/>
  <c r="AB178" i="14" s="1"/>
  <c r="AB179" i="14" s="1"/>
  <c r="AB180" i="14" s="1"/>
  <c r="AB181" i="14" s="1"/>
  <c r="AB182" i="14" s="1"/>
  <c r="AB183" i="14" s="1"/>
  <c r="AB184" i="14" s="1"/>
  <c r="AB185" i="14" s="1"/>
  <c r="AB186" i="14" s="1"/>
  <c r="AB187" i="14" s="1"/>
  <c r="AB188" i="14" s="1"/>
  <c r="AB189" i="14" s="1"/>
  <c r="AB190" i="14" s="1"/>
  <c r="AB191" i="14" s="1"/>
  <c r="AB192" i="14" s="1"/>
  <c r="AB193" i="14" s="1"/>
  <c r="AB194" i="14" s="1"/>
  <c r="AB195" i="14" s="1"/>
  <c r="AB196" i="14" s="1"/>
  <c r="AB197" i="14" s="1"/>
  <c r="AB198" i="14" s="1"/>
  <c r="AB199" i="14" s="1"/>
  <c r="AB200" i="14" s="1"/>
  <c r="AB201" i="14" s="1"/>
  <c r="AB202" i="14" s="1"/>
  <c r="AB203" i="14" s="1"/>
  <c r="AB204" i="14" s="1"/>
  <c r="AB205" i="14" s="1"/>
  <c r="AB206" i="14" s="1"/>
  <c r="AB207" i="14" s="1"/>
  <c r="AB208" i="14" s="1"/>
  <c r="AB209" i="14" s="1"/>
  <c r="AB210" i="14" s="1"/>
  <c r="AB211" i="14" s="1"/>
  <c r="AB212" i="14" s="1"/>
  <c r="AB213" i="14" s="1"/>
  <c r="AB214" i="14" s="1"/>
  <c r="AB215" i="14" s="1"/>
  <c r="AB216" i="14" s="1"/>
  <c r="AB217" i="14" s="1"/>
  <c r="AB218" i="14" s="1"/>
  <c r="AB219" i="14" s="1"/>
  <c r="AB220" i="14" s="1"/>
  <c r="AB221" i="14" s="1"/>
  <c r="AB222" i="14" s="1"/>
  <c r="AB223" i="14" s="1"/>
  <c r="AB224" i="14" s="1"/>
  <c r="AB225" i="14" s="1"/>
  <c r="AB226" i="14" s="1"/>
  <c r="AB227" i="14" s="1"/>
  <c r="AB228" i="14" s="1"/>
  <c r="AB229" i="14" s="1"/>
  <c r="AB230" i="14" s="1"/>
  <c r="AB231" i="14" s="1"/>
  <c r="AB232" i="14" s="1"/>
  <c r="AB233" i="14" s="1"/>
  <c r="AB234" i="14" s="1"/>
  <c r="AB235" i="14" s="1"/>
  <c r="AB236" i="14" s="1"/>
  <c r="AB237" i="14" s="1"/>
  <c r="AB238" i="14" s="1"/>
  <c r="AB239" i="14" s="1"/>
  <c r="AB240" i="14" s="1"/>
  <c r="AB241" i="14" s="1"/>
  <c r="AB242" i="14" s="1"/>
  <c r="AB243" i="14" s="1"/>
  <c r="AB244" i="14" s="1"/>
  <c r="AB245" i="14" s="1"/>
  <c r="AB246" i="14" s="1"/>
  <c r="AB247" i="14" s="1"/>
  <c r="AB248" i="14" s="1"/>
  <c r="AB249" i="14" s="1"/>
  <c r="AB250" i="14" s="1"/>
  <c r="AB251" i="14" s="1"/>
  <c r="AB252" i="14" s="1"/>
  <c r="AB253" i="14" s="1"/>
  <c r="AB254" i="14" s="1"/>
  <c r="AB255" i="14" s="1"/>
  <c r="AB256" i="14" s="1"/>
  <c r="AB257" i="14" s="1"/>
  <c r="AB258" i="14" s="1"/>
  <c r="AB259" i="14" s="1"/>
  <c r="AB260" i="14" s="1"/>
  <c r="AB261" i="14" s="1"/>
  <c r="AB262" i="14" s="1"/>
  <c r="AB263" i="14" s="1"/>
  <c r="AB264" i="14" s="1"/>
  <c r="AB265" i="14" s="1"/>
  <c r="AB266" i="14" s="1"/>
  <c r="AB267" i="14" s="1"/>
  <c r="AB268" i="14" s="1"/>
  <c r="AB269" i="14" s="1"/>
  <c r="AB270" i="14" s="1"/>
  <c r="AB271" i="14" s="1"/>
  <c r="AB272" i="14" s="1"/>
  <c r="AB273" i="14" s="1"/>
  <c r="AB274" i="14" s="1"/>
  <c r="AB275" i="14" s="1"/>
  <c r="AB276" i="14" s="1"/>
  <c r="AB277" i="14" s="1"/>
  <c r="AB278" i="14" s="1"/>
  <c r="AB279" i="14" s="1"/>
  <c r="AB280" i="14" s="1"/>
  <c r="AB281" i="14" s="1"/>
  <c r="AB282" i="14" s="1"/>
  <c r="AB283" i="14" s="1"/>
  <c r="AB284" i="14" s="1"/>
  <c r="AB285" i="14" s="1"/>
  <c r="AB286" i="14" s="1"/>
  <c r="AB287" i="14" s="1"/>
  <c r="AB288" i="14" s="1"/>
  <c r="AB289" i="14" s="1"/>
  <c r="AB290" i="14" s="1"/>
  <c r="AB291" i="14" s="1"/>
  <c r="AB292" i="14" s="1"/>
  <c r="AB293" i="14" s="1"/>
  <c r="AB294" i="14" s="1"/>
  <c r="AB295" i="14" s="1"/>
  <c r="AB296" i="14" s="1"/>
  <c r="AB297" i="14" s="1"/>
  <c r="AB298" i="14" s="1"/>
  <c r="AB299" i="14" s="1"/>
  <c r="AB300" i="14" s="1"/>
  <c r="AB301" i="14" s="1"/>
  <c r="AB302" i="14" s="1"/>
  <c r="AB303" i="14" s="1"/>
  <c r="AB304" i="14" s="1"/>
  <c r="AI7" i="1" l="1"/>
  <c r="BL8" i="1"/>
  <c r="BM8" i="1" s="1"/>
  <c r="BO8" i="1" s="1"/>
  <c r="V8" i="1"/>
  <c r="CE8" i="1" s="1"/>
  <c r="AE33" i="1"/>
  <c r="P33" i="1"/>
  <c r="Q33" i="1" s="1"/>
  <c r="R33" i="1"/>
  <c r="AM32" i="1"/>
  <c r="AZ32" i="1" s="1"/>
  <c r="D29" i="1"/>
  <c r="N29" i="1" s="1"/>
  <c r="E30" i="1"/>
  <c r="AN30" i="1" s="1"/>
  <c r="AP29" i="1"/>
  <c r="F31" i="1"/>
  <c r="G31" i="1"/>
  <c r="AP28" i="1"/>
  <c r="AW27" i="1"/>
  <c r="AG33" i="1"/>
  <c r="BG33" i="1"/>
  <c r="AU33" i="1"/>
  <c r="AQ33" i="1"/>
  <c r="M33" i="1"/>
  <c r="I33" i="1"/>
  <c r="C34" i="1"/>
  <c r="BH33" i="1"/>
  <c r="BD33" i="1"/>
  <c r="AV33" i="1"/>
  <c r="AR33" i="1"/>
  <c r="AK33" i="1"/>
  <c r="AO33" i="1" s="1"/>
  <c r="AD33" i="1"/>
  <c r="J33" i="1"/>
  <c r="BZ33" i="1"/>
  <c r="BE33" i="1"/>
  <c r="AS33" i="1"/>
  <c r="AF33" i="1"/>
  <c r="K33" i="1"/>
  <c r="BV33" i="1"/>
  <c r="BF33" i="1"/>
  <c r="AT33" i="1"/>
  <c r="AH33" i="1"/>
  <c r="L33" i="1"/>
  <c r="H33" i="1"/>
  <c r="AL32" i="1"/>
  <c r="AC1" i="14"/>
  <c r="AC3" i="14" s="1"/>
  <c r="W8" i="1" l="1"/>
  <c r="BT8" i="1" s="1"/>
  <c r="BN8" i="1"/>
  <c r="BP8" i="1" s="1"/>
  <c r="AE34" i="1"/>
  <c r="P34" i="1"/>
  <c r="Q34" i="1" s="1"/>
  <c r="R34" i="1"/>
  <c r="AW28" i="1"/>
  <c r="G32" i="1"/>
  <c r="F32" i="1"/>
  <c r="AW29" i="1"/>
  <c r="E31" i="1"/>
  <c r="AN31" i="1" s="1"/>
  <c r="D30" i="1"/>
  <c r="N30" i="1" s="1"/>
  <c r="AG34" i="1"/>
  <c r="AM33" i="1"/>
  <c r="AZ33" i="1" s="1"/>
  <c r="C35" i="1"/>
  <c r="BH34" i="1"/>
  <c r="BD34" i="1"/>
  <c r="AV34" i="1"/>
  <c r="AR34" i="1"/>
  <c r="AK34" i="1"/>
  <c r="AO34" i="1" s="1"/>
  <c r="AD34" i="1"/>
  <c r="J34" i="1"/>
  <c r="BZ34" i="1"/>
  <c r="BE34" i="1"/>
  <c r="AS34" i="1"/>
  <c r="AF34" i="1"/>
  <c r="K34" i="1"/>
  <c r="BV34" i="1"/>
  <c r="BF34" i="1"/>
  <c r="AT34" i="1"/>
  <c r="AH34" i="1"/>
  <c r="L34" i="1"/>
  <c r="H34" i="1"/>
  <c r="BG34" i="1"/>
  <c r="AU34" i="1"/>
  <c r="AQ34" i="1"/>
  <c r="M34" i="1"/>
  <c r="I34" i="1"/>
  <c r="AL33" i="1"/>
  <c r="AD1" i="14"/>
  <c r="AD3" i="14" s="1"/>
  <c r="AD4" i="14" s="1"/>
  <c r="BQ8" i="1" l="1"/>
  <c r="BR8" i="1" s="1"/>
  <c r="BC8" i="1" s="1"/>
  <c r="AE5" i="14" s="1"/>
  <c r="AE35" i="1"/>
  <c r="P35" i="1"/>
  <c r="Q35" i="1" s="1"/>
  <c r="R35" i="1"/>
  <c r="AL34" i="1"/>
  <c r="D31" i="1"/>
  <c r="N31" i="1" s="1"/>
  <c r="E32" i="1"/>
  <c r="AN32" i="1" s="1"/>
  <c r="F33" i="1"/>
  <c r="G33" i="1"/>
  <c r="AP30" i="1"/>
  <c r="AG35" i="1"/>
  <c r="AM34" i="1"/>
  <c r="AZ34" i="1" s="1"/>
  <c r="BZ35" i="1"/>
  <c r="BE35" i="1"/>
  <c r="AS35" i="1"/>
  <c r="AF35" i="1"/>
  <c r="K35" i="1"/>
  <c r="BV35" i="1"/>
  <c r="BF35" i="1"/>
  <c r="AT35" i="1"/>
  <c r="AH35" i="1"/>
  <c r="L35" i="1"/>
  <c r="H35" i="1"/>
  <c r="BG35" i="1"/>
  <c r="AU35" i="1"/>
  <c r="AQ35" i="1"/>
  <c r="M35" i="1"/>
  <c r="I35" i="1"/>
  <c r="C36" i="1"/>
  <c r="BH35" i="1"/>
  <c r="BD35" i="1"/>
  <c r="AV35" i="1"/>
  <c r="AR35" i="1"/>
  <c r="AK35" i="1"/>
  <c r="AO35" i="1" s="1"/>
  <c r="AD35" i="1"/>
  <c r="J35" i="1"/>
  <c r="AE1" i="14"/>
  <c r="AE3" i="14" s="1"/>
  <c r="BB8" i="1" l="1"/>
  <c r="X8" i="1"/>
  <c r="AF5" i="14" s="1"/>
  <c r="BS8" i="1"/>
  <c r="AY8" i="1"/>
  <c r="AC5" i="14" s="1"/>
  <c r="AE36" i="1"/>
  <c r="P36" i="1"/>
  <c r="Q36" i="1" s="1"/>
  <c r="R36" i="1"/>
  <c r="AM35" i="1"/>
  <c r="AZ35" i="1" s="1"/>
  <c r="AW30" i="1"/>
  <c r="G34" i="1"/>
  <c r="F34" i="1"/>
  <c r="D32" i="1"/>
  <c r="N32" i="1" s="1"/>
  <c r="E33" i="1"/>
  <c r="AN33" i="1" s="1"/>
  <c r="AP31" i="1"/>
  <c r="AG36" i="1"/>
  <c r="BV36" i="1"/>
  <c r="BF36" i="1"/>
  <c r="AT36" i="1"/>
  <c r="AH36" i="1"/>
  <c r="L36" i="1"/>
  <c r="H36" i="1"/>
  <c r="BG36" i="1"/>
  <c r="AU36" i="1"/>
  <c r="AQ36" i="1"/>
  <c r="M36" i="1"/>
  <c r="I36" i="1"/>
  <c r="C37" i="1"/>
  <c r="BH36" i="1"/>
  <c r="BD36" i="1"/>
  <c r="AV36" i="1"/>
  <c r="AR36" i="1"/>
  <c r="AK36" i="1"/>
  <c r="AO36" i="1" s="1"/>
  <c r="AD36" i="1"/>
  <c r="J36" i="1"/>
  <c r="BZ36" i="1"/>
  <c r="BE36" i="1"/>
  <c r="AS36" i="1"/>
  <c r="AF36" i="1"/>
  <c r="K36" i="1"/>
  <c r="AL35" i="1"/>
  <c r="AF1" i="14"/>
  <c r="AF3" i="14" s="1"/>
  <c r="W5" i="14" l="1"/>
  <c r="V5" i="14"/>
  <c r="BY8" i="1"/>
  <c r="CA8" i="1" s="1"/>
  <c r="BA8" i="1"/>
  <c r="AI5" i="14" s="1"/>
  <c r="Y8" i="1"/>
  <c r="Z8" i="1" s="1"/>
  <c r="AA8" i="1" s="1"/>
  <c r="CD8" i="1" s="1"/>
  <c r="AE37" i="1"/>
  <c r="P37" i="1"/>
  <c r="Q37" i="1" s="1"/>
  <c r="R37" i="1"/>
  <c r="AM36" i="1"/>
  <c r="AZ36" i="1" s="1"/>
  <c r="AW31" i="1"/>
  <c r="D33" i="1"/>
  <c r="N33" i="1" s="1"/>
  <c r="E34" i="1"/>
  <c r="AN34" i="1" s="1"/>
  <c r="AP32" i="1"/>
  <c r="G35" i="1"/>
  <c r="F35" i="1"/>
  <c r="AL36" i="1"/>
  <c r="AG37" i="1"/>
  <c r="BG37" i="1"/>
  <c r="AU37" i="1"/>
  <c r="AQ37" i="1"/>
  <c r="M37" i="1"/>
  <c r="I37" i="1"/>
  <c r="C38" i="1"/>
  <c r="BH37" i="1"/>
  <c r="BD37" i="1"/>
  <c r="AV37" i="1"/>
  <c r="AR37" i="1"/>
  <c r="AK37" i="1"/>
  <c r="AM37" i="1" s="1"/>
  <c r="AZ37" i="1" s="1"/>
  <c r="AD37" i="1"/>
  <c r="J37" i="1"/>
  <c r="BZ37" i="1"/>
  <c r="BE37" i="1"/>
  <c r="AS37" i="1"/>
  <c r="AF37" i="1"/>
  <c r="K37" i="1"/>
  <c r="BV37" i="1"/>
  <c r="BF37" i="1"/>
  <c r="AT37" i="1"/>
  <c r="AH37" i="1"/>
  <c r="L37" i="1"/>
  <c r="H37" i="1"/>
  <c r="AG1" i="14"/>
  <c r="AG3" i="14" s="1"/>
  <c r="BI8" i="1" l="1"/>
  <c r="AD5" i="14"/>
  <c r="AG5" i="14"/>
  <c r="CC8" i="1"/>
  <c r="AB8" i="1"/>
  <c r="CF8" i="1" s="1"/>
  <c r="BU8" i="1"/>
  <c r="BW8" i="1" s="1"/>
  <c r="CG8" i="1"/>
  <c r="CI8" i="1" s="1"/>
  <c r="AE38" i="1"/>
  <c r="P38" i="1"/>
  <c r="Q38" i="1" s="1"/>
  <c r="R38" i="1"/>
  <c r="AO37" i="1"/>
  <c r="AL37" i="1"/>
  <c r="AW32" i="1"/>
  <c r="F36" i="1"/>
  <c r="G36" i="1"/>
  <c r="AP33" i="1"/>
  <c r="D34" i="1"/>
  <c r="N34" i="1" s="1"/>
  <c r="E35" i="1"/>
  <c r="AN35" i="1" s="1"/>
  <c r="AG38" i="1"/>
  <c r="C39" i="1"/>
  <c r="BH38" i="1"/>
  <c r="BD38" i="1"/>
  <c r="AV38" i="1"/>
  <c r="AR38" i="1"/>
  <c r="AK38" i="1"/>
  <c r="AO38" i="1" s="1"/>
  <c r="AD38" i="1"/>
  <c r="J38" i="1"/>
  <c r="BZ38" i="1"/>
  <c r="BE38" i="1"/>
  <c r="AS38" i="1"/>
  <c r="AF38" i="1"/>
  <c r="K38" i="1"/>
  <c r="BV38" i="1"/>
  <c r="BF38" i="1"/>
  <c r="AT38" i="1"/>
  <c r="AH38" i="1"/>
  <c r="L38" i="1"/>
  <c r="H38" i="1"/>
  <c r="BG38" i="1"/>
  <c r="AU38" i="1"/>
  <c r="AQ38" i="1"/>
  <c r="M38" i="1"/>
  <c r="I38" i="1"/>
  <c r="AH1" i="14"/>
  <c r="AH3" i="14" s="1"/>
  <c r="AE39" i="1" l="1"/>
  <c r="R39" i="1"/>
  <c r="P39" i="1"/>
  <c r="Q39" i="1" s="1"/>
  <c r="AC8" i="1"/>
  <c r="AH5" i="14" s="1"/>
  <c r="AP34" i="1"/>
  <c r="G37" i="1"/>
  <c r="F37" i="1"/>
  <c r="D35" i="1"/>
  <c r="N35" i="1" s="1"/>
  <c r="E36" i="1"/>
  <c r="AN36" i="1" s="1"/>
  <c r="AW33" i="1"/>
  <c r="AL38" i="1"/>
  <c r="AG39" i="1"/>
  <c r="AM38" i="1"/>
  <c r="AZ38" i="1" s="1"/>
  <c r="BZ39" i="1"/>
  <c r="BE39" i="1"/>
  <c r="AS39" i="1"/>
  <c r="AF39" i="1"/>
  <c r="K39" i="1"/>
  <c r="BV39" i="1"/>
  <c r="BF39" i="1"/>
  <c r="AT39" i="1"/>
  <c r="AH39" i="1"/>
  <c r="L39" i="1"/>
  <c r="H39" i="1"/>
  <c r="BG39" i="1"/>
  <c r="AU39" i="1"/>
  <c r="AQ39" i="1"/>
  <c r="M39" i="1"/>
  <c r="I39" i="1"/>
  <c r="C40" i="1"/>
  <c r="BH39" i="1"/>
  <c r="BD39" i="1"/>
  <c r="AV39" i="1"/>
  <c r="AR39" i="1"/>
  <c r="AK39" i="1"/>
  <c r="AO39" i="1" s="1"/>
  <c r="AD39" i="1"/>
  <c r="J39" i="1"/>
  <c r="AI1" i="14"/>
  <c r="AI3" i="14" s="1"/>
  <c r="AE40" i="1" l="1"/>
  <c r="R40" i="1"/>
  <c r="P40" i="1"/>
  <c r="Q40" i="1" s="1"/>
  <c r="V9" i="1"/>
  <c r="BL9" i="1"/>
  <c r="AM39" i="1"/>
  <c r="AZ39" i="1" s="1"/>
  <c r="AI8" i="1"/>
  <c r="AW34" i="1"/>
  <c r="D36" i="1"/>
  <c r="N36" i="1" s="1"/>
  <c r="E37" i="1"/>
  <c r="AN37" i="1" s="1"/>
  <c r="AP35" i="1"/>
  <c r="F38" i="1"/>
  <c r="G38" i="1"/>
  <c r="AG40" i="1"/>
  <c r="BV40" i="1"/>
  <c r="BF40" i="1"/>
  <c r="AT40" i="1"/>
  <c r="AH40" i="1"/>
  <c r="L40" i="1"/>
  <c r="H40" i="1"/>
  <c r="BG40" i="1"/>
  <c r="AU40" i="1"/>
  <c r="AQ40" i="1"/>
  <c r="M40" i="1"/>
  <c r="I40" i="1"/>
  <c r="C41" i="1"/>
  <c r="BH40" i="1"/>
  <c r="BD40" i="1"/>
  <c r="AV40" i="1"/>
  <c r="AR40" i="1"/>
  <c r="AK40" i="1"/>
  <c r="AO40" i="1" s="1"/>
  <c r="AD40" i="1"/>
  <c r="J40" i="1"/>
  <c r="BZ40" i="1"/>
  <c r="BE40" i="1"/>
  <c r="AS40" i="1"/>
  <c r="AF40" i="1"/>
  <c r="K40" i="1"/>
  <c r="AL39" i="1"/>
  <c r="AJ1" i="14"/>
  <c r="AJ3" i="14" s="1"/>
  <c r="AE41" i="1" l="1"/>
  <c r="R41" i="1"/>
  <c r="P41" i="1"/>
  <c r="Q41" i="1" s="1"/>
  <c r="CE9" i="1"/>
  <c r="W9" i="1"/>
  <c r="BT9" i="1" s="1"/>
  <c r="BN9" i="1"/>
  <c r="BP9" i="1" s="1"/>
  <c r="BM9" i="1"/>
  <c r="AM40" i="1"/>
  <c r="AZ40" i="1" s="1"/>
  <c r="AW35" i="1"/>
  <c r="E38" i="1"/>
  <c r="AN38" i="1" s="1"/>
  <c r="D37" i="1"/>
  <c r="N37" i="1" s="1"/>
  <c r="G39" i="1"/>
  <c r="F39" i="1"/>
  <c r="AP36" i="1"/>
  <c r="AG41" i="1"/>
  <c r="BG41" i="1"/>
  <c r="AU41" i="1"/>
  <c r="AQ41" i="1"/>
  <c r="M41" i="1"/>
  <c r="I41" i="1"/>
  <c r="C42" i="1"/>
  <c r="BH41" i="1"/>
  <c r="BD41" i="1"/>
  <c r="AV41" i="1"/>
  <c r="AR41" i="1"/>
  <c r="AK41" i="1"/>
  <c r="AO41" i="1" s="1"/>
  <c r="AD41" i="1"/>
  <c r="J41" i="1"/>
  <c r="BZ41" i="1"/>
  <c r="BE41" i="1"/>
  <c r="AS41" i="1"/>
  <c r="AF41" i="1"/>
  <c r="K41" i="1"/>
  <c r="BV41" i="1"/>
  <c r="BF41" i="1"/>
  <c r="AT41" i="1"/>
  <c r="AH41" i="1"/>
  <c r="L41" i="1"/>
  <c r="H41" i="1"/>
  <c r="AL40" i="1"/>
  <c r="AK1" i="14"/>
  <c r="AK3" i="14" s="1"/>
  <c r="AE42" i="1" l="1"/>
  <c r="P42" i="1"/>
  <c r="Q42" i="1" s="1"/>
  <c r="R42" i="1"/>
  <c r="BO9" i="1"/>
  <c r="BQ9" i="1" s="1"/>
  <c r="BR9" i="1" s="1"/>
  <c r="AL41" i="1"/>
  <c r="F40" i="1"/>
  <c r="G40" i="1"/>
  <c r="E39" i="1"/>
  <c r="AN39" i="1" s="1"/>
  <c r="D38" i="1"/>
  <c r="N38" i="1" s="1"/>
  <c r="AP37" i="1"/>
  <c r="AW36" i="1"/>
  <c r="AG42" i="1"/>
  <c r="AM41" i="1"/>
  <c r="C43" i="1"/>
  <c r="BH42" i="1"/>
  <c r="BD42" i="1"/>
  <c r="AV42" i="1"/>
  <c r="AR42" i="1"/>
  <c r="AK42" i="1"/>
  <c r="AO42" i="1" s="1"/>
  <c r="AD42" i="1"/>
  <c r="J42" i="1"/>
  <c r="BZ42" i="1"/>
  <c r="BE42" i="1"/>
  <c r="AS42" i="1"/>
  <c r="AF42" i="1"/>
  <c r="K42" i="1"/>
  <c r="BV42" i="1"/>
  <c r="BF42" i="1"/>
  <c r="AT42" i="1"/>
  <c r="AH42" i="1"/>
  <c r="L42" i="1"/>
  <c r="H42" i="1"/>
  <c r="BG42" i="1"/>
  <c r="AU42" i="1"/>
  <c r="AQ42" i="1"/>
  <c r="M42" i="1"/>
  <c r="I42" i="1"/>
  <c r="AL1" i="14"/>
  <c r="AM1" i="14" l="1"/>
  <c r="AL3" i="14"/>
  <c r="AJ4" i="14" s="1"/>
  <c r="AK4" i="14" s="1"/>
  <c r="AL4" i="14" s="1"/>
  <c r="AJ5" i="14" s="1"/>
  <c r="AK5" i="14" s="1"/>
  <c r="AL5" i="14" s="1"/>
  <c r="BB9" i="1"/>
  <c r="AE43" i="1"/>
  <c r="P43" i="1"/>
  <c r="Q43" i="1" s="1"/>
  <c r="R43" i="1"/>
  <c r="BC9" i="1"/>
  <c r="AE6" i="14" s="1"/>
  <c r="AM42" i="1"/>
  <c r="X9" i="1"/>
  <c r="AY9" i="1"/>
  <c r="AC6" i="14" s="1"/>
  <c r="BS9" i="1"/>
  <c r="AW37" i="1"/>
  <c r="G41" i="1"/>
  <c r="F41" i="1"/>
  <c r="AP38" i="1"/>
  <c r="D39" i="1"/>
  <c r="N39" i="1" s="1"/>
  <c r="E40" i="1"/>
  <c r="AN40" i="1" s="1"/>
  <c r="AL42" i="1"/>
  <c r="AG43" i="1"/>
  <c r="BZ43" i="1"/>
  <c r="BE43" i="1"/>
  <c r="AS43" i="1"/>
  <c r="AF43" i="1"/>
  <c r="K43" i="1"/>
  <c r="BV43" i="1"/>
  <c r="BF43" i="1"/>
  <c r="AT43" i="1"/>
  <c r="AH43" i="1"/>
  <c r="L43" i="1"/>
  <c r="H43" i="1"/>
  <c r="BG43" i="1"/>
  <c r="AU43" i="1"/>
  <c r="AQ43" i="1"/>
  <c r="M43" i="1"/>
  <c r="I43" i="1"/>
  <c r="C44" i="1"/>
  <c r="BH43" i="1"/>
  <c r="BD43" i="1"/>
  <c r="AV43" i="1"/>
  <c r="AR43" i="1"/>
  <c r="AK43" i="1"/>
  <c r="AO43" i="1" s="1"/>
  <c r="AD43" i="1"/>
  <c r="J43" i="1"/>
  <c r="AN1" i="14" l="1"/>
  <c r="AN3" i="14" s="1"/>
  <c r="AN4" i="14" s="1"/>
  <c r="AN5" i="14" s="1"/>
  <c r="AN6" i="14" s="1"/>
  <c r="AN7" i="14" s="1"/>
  <c r="AN8" i="14" s="1"/>
  <c r="AN9" i="14" s="1"/>
  <c r="AN10" i="14" s="1"/>
  <c r="AN11" i="14" s="1"/>
  <c r="AN12" i="14" s="1"/>
  <c r="AN13" i="14" s="1"/>
  <c r="AN14" i="14" s="1"/>
  <c r="AN15" i="14" s="1"/>
  <c r="AN16" i="14" s="1"/>
  <c r="AN17" i="14" s="1"/>
  <c r="AN18" i="14" s="1"/>
  <c r="AN19" i="14" s="1"/>
  <c r="AN20" i="14" s="1"/>
  <c r="AN21" i="14" s="1"/>
  <c r="AN22" i="14" s="1"/>
  <c r="AN23" i="14" s="1"/>
  <c r="AN24" i="14" s="1"/>
  <c r="AN25" i="14" s="1"/>
  <c r="AN26" i="14" s="1"/>
  <c r="AN27" i="14" s="1"/>
  <c r="AN28" i="14" s="1"/>
  <c r="AN29" i="14" s="1"/>
  <c r="AN30" i="14" s="1"/>
  <c r="AN31" i="14" s="1"/>
  <c r="AN32" i="14" s="1"/>
  <c r="AN33" i="14" s="1"/>
  <c r="AN34" i="14" s="1"/>
  <c r="AN35" i="14" s="1"/>
  <c r="AN36" i="14" s="1"/>
  <c r="AN37" i="14" s="1"/>
  <c r="AN38" i="14" s="1"/>
  <c r="AN39" i="14" s="1"/>
  <c r="AN40" i="14" s="1"/>
  <c r="AM3" i="14"/>
  <c r="AM4" i="14" s="1"/>
  <c r="AM5" i="14" s="1"/>
  <c r="AM6" i="14" s="1"/>
  <c r="AM7" i="14" s="1"/>
  <c r="AM8" i="14" s="1"/>
  <c r="AM9" i="14" s="1"/>
  <c r="AM10" i="14" s="1"/>
  <c r="AM11" i="14" s="1"/>
  <c r="AM12" i="14" s="1"/>
  <c r="AM13" i="14" s="1"/>
  <c r="AM14" i="14" s="1"/>
  <c r="AM15" i="14" s="1"/>
  <c r="AM16" i="14" s="1"/>
  <c r="AM17" i="14" s="1"/>
  <c r="AM18" i="14" s="1"/>
  <c r="AM19" i="14" s="1"/>
  <c r="AM20" i="14" s="1"/>
  <c r="AM21" i="14" s="1"/>
  <c r="AM22" i="14" s="1"/>
  <c r="AM23" i="14" s="1"/>
  <c r="AM24" i="14" s="1"/>
  <c r="AM25" i="14" s="1"/>
  <c r="AM26" i="14" s="1"/>
  <c r="AM27" i="14" s="1"/>
  <c r="AM28" i="14" s="1"/>
  <c r="AM29" i="14" s="1"/>
  <c r="AM30" i="14" s="1"/>
  <c r="AM31" i="14" s="1"/>
  <c r="AM32" i="14" s="1"/>
  <c r="AM33" i="14" s="1"/>
  <c r="AM34" i="14" s="1"/>
  <c r="AM35" i="14" s="1"/>
  <c r="AM36" i="14" s="1"/>
  <c r="AM37" i="14" s="1"/>
  <c r="AM38" i="14" s="1"/>
  <c r="AM39" i="14" s="1"/>
  <c r="AM40" i="14" s="1"/>
  <c r="AM41" i="14" s="1"/>
  <c r="AM42" i="14" s="1"/>
  <c r="AM43" i="14" s="1"/>
  <c r="AM44" i="14" s="1"/>
  <c r="AM45" i="14" s="1"/>
  <c r="AM46" i="14" s="1"/>
  <c r="AM47" i="14" s="1"/>
  <c r="AM48" i="14" s="1"/>
  <c r="AM49" i="14" s="1"/>
  <c r="AM50" i="14" s="1"/>
  <c r="AM51" i="14" s="1"/>
  <c r="AM52" i="14" s="1"/>
  <c r="AM53" i="14" s="1"/>
  <c r="AM54" i="14" s="1"/>
  <c r="AM55" i="14" s="1"/>
  <c r="AM56" i="14" s="1"/>
  <c r="AM57" i="14" s="1"/>
  <c r="AM58" i="14" s="1"/>
  <c r="AM59" i="14" s="1"/>
  <c r="AM60" i="14" s="1"/>
  <c r="AM61" i="14" s="1"/>
  <c r="AM62" i="14" s="1"/>
  <c r="AM63" i="14" s="1"/>
  <c r="AM64" i="14" s="1"/>
  <c r="AM65" i="14" s="1"/>
  <c r="AM66" i="14" s="1"/>
  <c r="AM67" i="14" s="1"/>
  <c r="AM68" i="14" s="1"/>
  <c r="AM69" i="14" s="1"/>
  <c r="AM70" i="14" s="1"/>
  <c r="AM71" i="14" s="1"/>
  <c r="AM72" i="14" s="1"/>
  <c r="AM73" i="14" s="1"/>
  <c r="AM74" i="14" s="1"/>
  <c r="AM75" i="14" s="1"/>
  <c r="AM76" i="14" s="1"/>
  <c r="AM77" i="14" s="1"/>
  <c r="AM78" i="14" s="1"/>
  <c r="AM79" i="14" s="1"/>
  <c r="AM80" i="14" s="1"/>
  <c r="AM81" i="14" s="1"/>
  <c r="AM82" i="14" s="1"/>
  <c r="AM83" i="14" s="1"/>
  <c r="AM84" i="14" s="1"/>
  <c r="AM85" i="14" s="1"/>
  <c r="AM86" i="14" s="1"/>
  <c r="AM87" i="14" s="1"/>
  <c r="AM88" i="14" s="1"/>
  <c r="AM89" i="14" s="1"/>
  <c r="AM90" i="14" s="1"/>
  <c r="AM91" i="14" s="1"/>
  <c r="AM92" i="14" s="1"/>
  <c r="AM93" i="14" s="1"/>
  <c r="AM94" i="14" s="1"/>
  <c r="AM95" i="14" s="1"/>
  <c r="AM96" i="14" s="1"/>
  <c r="AM97" i="14" s="1"/>
  <c r="AM98" i="14" s="1"/>
  <c r="AM99" i="14" s="1"/>
  <c r="AM100" i="14" s="1"/>
  <c r="AM101" i="14" s="1"/>
  <c r="AM102" i="14" s="1"/>
  <c r="AM103" i="14" s="1"/>
  <c r="AM104" i="14" s="1"/>
  <c r="AM105" i="14" s="1"/>
  <c r="AM106" i="14" s="1"/>
  <c r="AM107" i="14" s="1"/>
  <c r="AM108" i="14" s="1"/>
  <c r="AM109" i="14" s="1"/>
  <c r="AM110" i="14" s="1"/>
  <c r="AM111" i="14" s="1"/>
  <c r="AM112" i="14" s="1"/>
  <c r="AM113" i="14" s="1"/>
  <c r="AM114" i="14" s="1"/>
  <c r="AM115" i="14" s="1"/>
  <c r="AM116" i="14" s="1"/>
  <c r="AM117" i="14" s="1"/>
  <c r="AM118" i="14" s="1"/>
  <c r="AM119" i="14" s="1"/>
  <c r="AM120" i="14" s="1"/>
  <c r="AM121" i="14" s="1"/>
  <c r="AM122" i="14" s="1"/>
  <c r="AM123" i="14" s="1"/>
  <c r="AM124" i="14" s="1"/>
  <c r="AM125" i="14" s="1"/>
  <c r="AM126" i="14" s="1"/>
  <c r="AM127" i="14" s="1"/>
  <c r="AM128" i="14" s="1"/>
  <c r="AM129" i="14" s="1"/>
  <c r="AM130" i="14" s="1"/>
  <c r="AM131" i="14" s="1"/>
  <c r="AM132" i="14" s="1"/>
  <c r="AM133" i="14" s="1"/>
  <c r="AM134" i="14" s="1"/>
  <c r="AM135" i="14" s="1"/>
  <c r="AM136" i="14" s="1"/>
  <c r="AM137" i="14" s="1"/>
  <c r="AM138" i="14" s="1"/>
  <c r="AM139" i="14" s="1"/>
  <c r="AM140" i="14" s="1"/>
  <c r="AM141" i="14" s="1"/>
  <c r="AM142" i="14" s="1"/>
  <c r="AM143" i="14" s="1"/>
  <c r="AM144" i="14" s="1"/>
  <c r="AM145" i="14" s="1"/>
  <c r="AM146" i="14" s="1"/>
  <c r="AM147" i="14" s="1"/>
  <c r="AM148" i="14" s="1"/>
  <c r="AM149" i="14" s="1"/>
  <c r="AM150" i="14" s="1"/>
  <c r="AM151" i="14" s="1"/>
  <c r="AM152" i="14" s="1"/>
  <c r="AM153" i="14" s="1"/>
  <c r="AM154" i="14" s="1"/>
  <c r="AM155" i="14" s="1"/>
  <c r="AM156" i="14" s="1"/>
  <c r="AM157" i="14" s="1"/>
  <c r="AM158" i="14" s="1"/>
  <c r="AM159" i="14" s="1"/>
  <c r="AM160" i="14" s="1"/>
  <c r="AM161" i="14" s="1"/>
  <c r="AM162" i="14" s="1"/>
  <c r="AM163" i="14" s="1"/>
  <c r="AM164" i="14" s="1"/>
  <c r="AM165" i="14" s="1"/>
  <c r="AM166" i="14" s="1"/>
  <c r="AM167" i="14" s="1"/>
  <c r="AM168" i="14" s="1"/>
  <c r="AM169" i="14" s="1"/>
  <c r="AM170" i="14" s="1"/>
  <c r="AM171" i="14" s="1"/>
  <c r="AM172" i="14" s="1"/>
  <c r="AM173" i="14" s="1"/>
  <c r="AM174" i="14" s="1"/>
  <c r="AM175" i="14" s="1"/>
  <c r="AM176" i="14" s="1"/>
  <c r="AM177" i="14" s="1"/>
  <c r="AM178" i="14" s="1"/>
  <c r="AM179" i="14" s="1"/>
  <c r="AM180" i="14" s="1"/>
  <c r="AM181" i="14" s="1"/>
  <c r="AM182" i="14" s="1"/>
  <c r="AM183" i="14" s="1"/>
  <c r="AM184" i="14" s="1"/>
  <c r="AM185" i="14" s="1"/>
  <c r="AM186" i="14" s="1"/>
  <c r="AM187" i="14" s="1"/>
  <c r="AM188" i="14" s="1"/>
  <c r="AM189" i="14" s="1"/>
  <c r="AM190" i="14" s="1"/>
  <c r="AM191" i="14" s="1"/>
  <c r="AM192" i="14" s="1"/>
  <c r="AM193" i="14" s="1"/>
  <c r="AM194" i="14" s="1"/>
  <c r="AM195" i="14" s="1"/>
  <c r="AM196" i="14" s="1"/>
  <c r="AM197" i="14" s="1"/>
  <c r="AM198" i="14" s="1"/>
  <c r="AM199" i="14" s="1"/>
  <c r="AM200" i="14" s="1"/>
  <c r="AM201" i="14" s="1"/>
  <c r="AM202" i="14" s="1"/>
  <c r="AM203" i="14" s="1"/>
  <c r="AM204" i="14" s="1"/>
  <c r="AM205" i="14" s="1"/>
  <c r="AM206" i="14" s="1"/>
  <c r="AM207" i="14" s="1"/>
  <c r="AM208" i="14" s="1"/>
  <c r="AM209" i="14" s="1"/>
  <c r="AM210" i="14" s="1"/>
  <c r="AM211" i="14" s="1"/>
  <c r="AM212" i="14" s="1"/>
  <c r="AM213" i="14" s="1"/>
  <c r="AM214" i="14" s="1"/>
  <c r="AM215" i="14" s="1"/>
  <c r="AM216" i="14" s="1"/>
  <c r="AM217" i="14" s="1"/>
  <c r="AM218" i="14" s="1"/>
  <c r="AM219" i="14" s="1"/>
  <c r="AM220" i="14" s="1"/>
  <c r="AM221" i="14" s="1"/>
  <c r="AM222" i="14" s="1"/>
  <c r="AM223" i="14" s="1"/>
  <c r="AM224" i="14" s="1"/>
  <c r="AM225" i="14" s="1"/>
  <c r="AM226" i="14" s="1"/>
  <c r="AM227" i="14" s="1"/>
  <c r="AM228" i="14" s="1"/>
  <c r="AM229" i="14" s="1"/>
  <c r="AM230" i="14" s="1"/>
  <c r="AM231" i="14" s="1"/>
  <c r="AM232" i="14" s="1"/>
  <c r="AM233" i="14" s="1"/>
  <c r="AM234" i="14" s="1"/>
  <c r="AM235" i="14" s="1"/>
  <c r="AM236" i="14" s="1"/>
  <c r="AM237" i="14" s="1"/>
  <c r="AM238" i="14" s="1"/>
  <c r="AM239" i="14" s="1"/>
  <c r="AM240" i="14" s="1"/>
  <c r="AM241" i="14" s="1"/>
  <c r="AM242" i="14" s="1"/>
  <c r="AM243" i="14" s="1"/>
  <c r="AM244" i="14" s="1"/>
  <c r="AM245" i="14" s="1"/>
  <c r="AM246" i="14" s="1"/>
  <c r="AM247" i="14" s="1"/>
  <c r="AM248" i="14" s="1"/>
  <c r="AM249" i="14" s="1"/>
  <c r="AM250" i="14" s="1"/>
  <c r="AM251" i="14" s="1"/>
  <c r="AM252" i="14" s="1"/>
  <c r="AM253" i="14" s="1"/>
  <c r="AM254" i="14" s="1"/>
  <c r="AM255" i="14" s="1"/>
  <c r="AM256" i="14" s="1"/>
  <c r="AM257" i="14" s="1"/>
  <c r="AM258" i="14" s="1"/>
  <c r="AM259" i="14" s="1"/>
  <c r="AM260" i="14" s="1"/>
  <c r="AM261" i="14" s="1"/>
  <c r="AM262" i="14" s="1"/>
  <c r="AM263" i="14" s="1"/>
  <c r="AM264" i="14" s="1"/>
  <c r="AM265" i="14" s="1"/>
  <c r="AM266" i="14" s="1"/>
  <c r="AM267" i="14" s="1"/>
  <c r="AM268" i="14" s="1"/>
  <c r="AM269" i="14" s="1"/>
  <c r="AM270" i="14" s="1"/>
  <c r="AM271" i="14" s="1"/>
  <c r="AM272" i="14" s="1"/>
  <c r="AM273" i="14" s="1"/>
  <c r="AM274" i="14" s="1"/>
  <c r="AM275" i="14" s="1"/>
  <c r="AM276" i="14" s="1"/>
  <c r="AM277" i="14" s="1"/>
  <c r="AM278" i="14" s="1"/>
  <c r="AM279" i="14" s="1"/>
  <c r="AM280" i="14" s="1"/>
  <c r="AM281" i="14" s="1"/>
  <c r="AM282" i="14" s="1"/>
  <c r="AM283" i="14" s="1"/>
  <c r="AM284" i="14" s="1"/>
  <c r="AM285" i="14" s="1"/>
  <c r="AM286" i="14" s="1"/>
  <c r="AM287" i="14" s="1"/>
  <c r="AM288" i="14" s="1"/>
  <c r="AM289" i="14" s="1"/>
  <c r="AM290" i="14" s="1"/>
  <c r="AM291" i="14" s="1"/>
  <c r="AM292" i="14" s="1"/>
  <c r="AM293" i="14" s="1"/>
  <c r="AM294" i="14" s="1"/>
  <c r="AM295" i="14" s="1"/>
  <c r="AM296" i="14" s="1"/>
  <c r="AM297" i="14" s="1"/>
  <c r="AM298" i="14" s="1"/>
  <c r="AM299" i="14" s="1"/>
  <c r="AM300" i="14" s="1"/>
  <c r="AM301" i="14" s="1"/>
  <c r="AM302" i="14" s="1"/>
  <c r="AM303" i="14" s="1"/>
  <c r="AM304" i="14" s="1"/>
  <c r="AF6" i="14"/>
  <c r="AJ6" i="14" s="1"/>
  <c r="W6" i="14"/>
  <c r="V6" i="14"/>
  <c r="BA9" i="1"/>
  <c r="Y9" i="1"/>
  <c r="AG6" i="14" s="1"/>
  <c r="AE44" i="1"/>
  <c r="P44" i="1"/>
  <c r="Q44" i="1" s="1"/>
  <c r="R44" i="1"/>
  <c r="AM43" i="1"/>
  <c r="BY9" i="1"/>
  <c r="CC9" i="1" s="1"/>
  <c r="AW38" i="1"/>
  <c r="AP39" i="1"/>
  <c r="F42" i="1"/>
  <c r="G42" i="1"/>
  <c r="D40" i="1"/>
  <c r="N40" i="1" s="1"/>
  <c r="E41" i="1"/>
  <c r="AN41" i="1" s="1"/>
  <c r="AG44" i="1"/>
  <c r="BV44" i="1"/>
  <c r="BF44" i="1"/>
  <c r="AT44" i="1"/>
  <c r="AH44" i="1"/>
  <c r="L44" i="1"/>
  <c r="H44" i="1"/>
  <c r="BG44" i="1"/>
  <c r="AU44" i="1"/>
  <c r="AQ44" i="1"/>
  <c r="M44" i="1"/>
  <c r="I44" i="1"/>
  <c r="C45" i="1"/>
  <c r="BH44" i="1"/>
  <c r="BD44" i="1"/>
  <c r="AV44" i="1"/>
  <c r="AR44" i="1"/>
  <c r="AK44" i="1"/>
  <c r="AO44" i="1" s="1"/>
  <c r="AD44" i="1"/>
  <c r="J44" i="1"/>
  <c r="BZ44" i="1"/>
  <c r="BE44" i="1"/>
  <c r="AS44" i="1"/>
  <c r="AF44" i="1"/>
  <c r="K44" i="1"/>
  <c r="AL43" i="1"/>
  <c r="AN41" i="14" l="1"/>
  <c r="BI9" i="1"/>
  <c r="AI6" i="14"/>
  <c r="Z9" i="1"/>
  <c r="AD6" i="14" s="1"/>
  <c r="AE45" i="1"/>
  <c r="P45" i="1"/>
  <c r="Q45" i="1" s="1"/>
  <c r="R45" i="1"/>
  <c r="BU9" i="1"/>
  <c r="BW9" i="1" s="1"/>
  <c r="CA9" i="1"/>
  <c r="AM44" i="1"/>
  <c r="AZ44" i="1" s="1"/>
  <c r="D41" i="1"/>
  <c r="N41" i="1" s="1"/>
  <c r="E42" i="1"/>
  <c r="AN42" i="1" s="1"/>
  <c r="AP40" i="1"/>
  <c r="F43" i="1"/>
  <c r="G43" i="1"/>
  <c r="AW39" i="1"/>
  <c r="AL44" i="1"/>
  <c r="AG45" i="1"/>
  <c r="BG45" i="1"/>
  <c r="AU45" i="1"/>
  <c r="AQ45" i="1"/>
  <c r="M45" i="1"/>
  <c r="I45" i="1"/>
  <c r="C46" i="1"/>
  <c r="BH45" i="1"/>
  <c r="BD45" i="1"/>
  <c r="AV45" i="1"/>
  <c r="AR45" i="1"/>
  <c r="AK45" i="1"/>
  <c r="AO45" i="1" s="1"/>
  <c r="AD45" i="1"/>
  <c r="J45" i="1"/>
  <c r="BZ45" i="1"/>
  <c r="BE45" i="1"/>
  <c r="AS45" i="1"/>
  <c r="AF45" i="1"/>
  <c r="K45" i="1"/>
  <c r="BV45" i="1"/>
  <c r="BF45" i="1"/>
  <c r="AT45" i="1"/>
  <c r="AH45" i="1"/>
  <c r="L45" i="1"/>
  <c r="H45" i="1"/>
  <c r="AN42" i="14" l="1"/>
  <c r="AK6" i="14"/>
  <c r="CG9" i="1"/>
  <c r="AA9" i="1"/>
  <c r="CD9" i="1" s="1"/>
  <c r="AE46" i="1"/>
  <c r="R46" i="1"/>
  <c r="P46" i="1"/>
  <c r="Q46" i="1" s="1"/>
  <c r="G44" i="1"/>
  <c r="F44" i="1"/>
  <c r="D42" i="1"/>
  <c r="N42" i="1" s="1"/>
  <c r="E43" i="1"/>
  <c r="AN43" i="1" s="1"/>
  <c r="AP41" i="1"/>
  <c r="AW40" i="1"/>
  <c r="AG46" i="1"/>
  <c r="C47" i="1"/>
  <c r="BH46" i="1"/>
  <c r="BD46" i="1"/>
  <c r="AV46" i="1"/>
  <c r="AR46" i="1"/>
  <c r="AK46" i="1"/>
  <c r="AO46" i="1" s="1"/>
  <c r="AD46" i="1"/>
  <c r="J46" i="1"/>
  <c r="BZ46" i="1"/>
  <c r="BE46" i="1"/>
  <c r="AS46" i="1"/>
  <c r="AF46" i="1"/>
  <c r="K46" i="1"/>
  <c r="BV46" i="1"/>
  <c r="BF46" i="1"/>
  <c r="AT46" i="1"/>
  <c r="AH46" i="1"/>
  <c r="L46" i="1"/>
  <c r="H46" i="1"/>
  <c r="BG46" i="1"/>
  <c r="AU46" i="1"/>
  <c r="AQ46" i="1"/>
  <c r="M46" i="1"/>
  <c r="I46" i="1"/>
  <c r="AL45" i="1"/>
  <c r="AM45" i="1"/>
  <c r="AZ45" i="1" s="1"/>
  <c r="AN43" i="14" l="1"/>
  <c r="CI9" i="1"/>
  <c r="AB9" i="1"/>
  <c r="CF9" i="1" s="1"/>
  <c r="AE47" i="1"/>
  <c r="P47" i="1"/>
  <c r="Q47" i="1" s="1"/>
  <c r="R47" i="1"/>
  <c r="AW41" i="1"/>
  <c r="E44" i="1"/>
  <c r="AN44" i="1" s="1"/>
  <c r="D43" i="1"/>
  <c r="N43" i="1" s="1"/>
  <c r="AP43" i="1"/>
  <c r="F45" i="1"/>
  <c r="G45" i="1"/>
  <c r="AP42" i="1"/>
  <c r="AW42" i="1" s="1"/>
  <c r="AL46" i="1"/>
  <c r="AM46" i="1"/>
  <c r="AZ46" i="1" s="1"/>
  <c r="AG47" i="1"/>
  <c r="BZ47" i="1"/>
  <c r="BE47" i="1"/>
  <c r="AS47" i="1"/>
  <c r="AF47" i="1"/>
  <c r="K47" i="1"/>
  <c r="BV47" i="1"/>
  <c r="BF47" i="1"/>
  <c r="AT47" i="1"/>
  <c r="AH47" i="1"/>
  <c r="L47" i="1"/>
  <c r="H47" i="1"/>
  <c r="BG47" i="1"/>
  <c r="AU47" i="1"/>
  <c r="AQ47" i="1"/>
  <c r="M47" i="1"/>
  <c r="I47" i="1"/>
  <c r="C48" i="1"/>
  <c r="BH47" i="1"/>
  <c r="BD47" i="1"/>
  <c r="AV47" i="1"/>
  <c r="AR47" i="1"/>
  <c r="AK47" i="1"/>
  <c r="AO47" i="1" s="1"/>
  <c r="AD47" i="1"/>
  <c r="J47" i="1"/>
  <c r="AN44" i="14" l="1"/>
  <c r="AC9" i="1"/>
  <c r="AH6" i="14" s="1"/>
  <c r="AL6" i="14" s="1"/>
  <c r="AE48" i="1"/>
  <c r="R48" i="1"/>
  <c r="P48" i="1"/>
  <c r="Q48" i="1" s="1"/>
  <c r="AM47" i="1"/>
  <c r="AZ47" i="1" s="1"/>
  <c r="AW43" i="1"/>
  <c r="D44" i="1"/>
  <c r="N44" i="1" s="1"/>
  <c r="E45" i="1"/>
  <c r="AN45" i="1" s="1"/>
  <c r="G46" i="1"/>
  <c r="F46" i="1"/>
  <c r="AG48" i="1"/>
  <c r="BV48" i="1"/>
  <c r="BF48" i="1"/>
  <c r="AT48" i="1"/>
  <c r="AH48" i="1"/>
  <c r="L48" i="1"/>
  <c r="H48" i="1"/>
  <c r="BG48" i="1"/>
  <c r="AU48" i="1"/>
  <c r="AQ48" i="1"/>
  <c r="M48" i="1"/>
  <c r="I48" i="1"/>
  <c r="C49" i="1"/>
  <c r="BH48" i="1"/>
  <c r="BD48" i="1"/>
  <c r="AV48" i="1"/>
  <c r="AR48" i="1"/>
  <c r="AK48" i="1"/>
  <c r="AO48" i="1" s="1"/>
  <c r="AD48" i="1"/>
  <c r="J48" i="1"/>
  <c r="BZ48" i="1"/>
  <c r="BE48" i="1"/>
  <c r="AS48" i="1"/>
  <c r="AF48" i="1"/>
  <c r="K48" i="1"/>
  <c r="AL47" i="1"/>
  <c r="AN45" i="14" l="1"/>
  <c r="AI9" i="1"/>
  <c r="V10" i="1"/>
  <c r="W10" i="1" s="1"/>
  <c r="BT10" i="1" s="1"/>
  <c r="BL10" i="1"/>
  <c r="BM10" i="1" s="1"/>
  <c r="AE49" i="1"/>
  <c r="R49" i="1"/>
  <c r="P49" i="1"/>
  <c r="Q49" i="1" s="1"/>
  <c r="AM48" i="1"/>
  <c r="AZ48" i="1" s="1"/>
  <c r="G47" i="1"/>
  <c r="F47" i="1"/>
  <c r="D45" i="1"/>
  <c r="N45" i="1" s="1"/>
  <c r="E46" i="1"/>
  <c r="AN46" i="1" s="1"/>
  <c r="AP44" i="1"/>
  <c r="AL48" i="1"/>
  <c r="AG49" i="1"/>
  <c r="BG49" i="1"/>
  <c r="AU49" i="1"/>
  <c r="AQ49" i="1"/>
  <c r="M49" i="1"/>
  <c r="I49" i="1"/>
  <c r="C50" i="1"/>
  <c r="BH49" i="1"/>
  <c r="BD49" i="1"/>
  <c r="AV49" i="1"/>
  <c r="AR49" i="1"/>
  <c r="AK49" i="1"/>
  <c r="AO49" i="1" s="1"/>
  <c r="AD49" i="1"/>
  <c r="J49" i="1"/>
  <c r="BZ49" i="1"/>
  <c r="BE49" i="1"/>
  <c r="AS49" i="1"/>
  <c r="AF49" i="1"/>
  <c r="K49" i="1"/>
  <c r="BV49" i="1"/>
  <c r="BF49" i="1"/>
  <c r="AT49" i="1"/>
  <c r="AH49" i="1"/>
  <c r="L49" i="1"/>
  <c r="H49" i="1"/>
  <c r="AN46" i="14" l="1"/>
  <c r="CE10" i="1"/>
  <c r="BN10" i="1"/>
  <c r="BP10" i="1" s="1"/>
  <c r="AE50" i="1"/>
  <c r="P50" i="1"/>
  <c r="Q50" i="1" s="1"/>
  <c r="R50" i="1"/>
  <c r="AL49" i="1"/>
  <c r="BO10" i="1"/>
  <c r="AW44" i="1"/>
  <c r="F48" i="1"/>
  <c r="G48" i="1"/>
  <c r="D46" i="1"/>
  <c r="N46" i="1" s="1"/>
  <c r="E47" i="1"/>
  <c r="AN47" i="1" s="1"/>
  <c r="AP45" i="1"/>
  <c r="AM49" i="1"/>
  <c r="AZ49" i="1" s="1"/>
  <c r="AG50" i="1"/>
  <c r="C51" i="1"/>
  <c r="BH50" i="1"/>
  <c r="BD50" i="1"/>
  <c r="AV50" i="1"/>
  <c r="AR50" i="1"/>
  <c r="AK50" i="1"/>
  <c r="AO50" i="1" s="1"/>
  <c r="AD50" i="1"/>
  <c r="J50" i="1"/>
  <c r="BZ50" i="1"/>
  <c r="BE50" i="1"/>
  <c r="AS50" i="1"/>
  <c r="AF50" i="1"/>
  <c r="K50" i="1"/>
  <c r="BV50" i="1"/>
  <c r="BF50" i="1"/>
  <c r="AT50" i="1"/>
  <c r="AH50" i="1"/>
  <c r="L50" i="1"/>
  <c r="H50" i="1"/>
  <c r="BG50" i="1"/>
  <c r="AU50" i="1"/>
  <c r="AQ50" i="1"/>
  <c r="M50" i="1"/>
  <c r="I50" i="1"/>
  <c r="AN47" i="14" l="1"/>
  <c r="BQ10" i="1"/>
  <c r="BR10" i="1" s="1"/>
  <c r="AY10" i="1" s="1"/>
  <c r="AC7" i="14" s="1"/>
  <c r="AE51" i="1"/>
  <c r="P51" i="1"/>
  <c r="Q51" i="1" s="1"/>
  <c r="R51" i="1"/>
  <c r="AM50" i="1"/>
  <c r="AZ50" i="1" s="1"/>
  <c r="AW45" i="1"/>
  <c r="D47" i="1"/>
  <c r="N47" i="1" s="1"/>
  <c r="E48" i="1"/>
  <c r="AN48" i="1" s="1"/>
  <c r="AP46" i="1"/>
  <c r="G49" i="1"/>
  <c r="F49" i="1"/>
  <c r="AL50" i="1"/>
  <c r="AG51" i="1"/>
  <c r="BZ51" i="1"/>
  <c r="BE51" i="1"/>
  <c r="AS51" i="1"/>
  <c r="AF51" i="1"/>
  <c r="K51" i="1"/>
  <c r="BV51" i="1"/>
  <c r="BF51" i="1"/>
  <c r="AT51" i="1"/>
  <c r="AH51" i="1"/>
  <c r="L51" i="1"/>
  <c r="H51" i="1"/>
  <c r="BG51" i="1"/>
  <c r="AU51" i="1"/>
  <c r="AQ51" i="1"/>
  <c r="M51" i="1"/>
  <c r="I51" i="1"/>
  <c r="C52" i="1"/>
  <c r="BH51" i="1"/>
  <c r="BD51" i="1"/>
  <c r="AV51" i="1"/>
  <c r="AR51" i="1"/>
  <c r="AK51" i="1"/>
  <c r="AO51" i="1" s="1"/>
  <c r="AD51" i="1"/>
  <c r="J51" i="1"/>
  <c r="AN48" i="14" l="1"/>
  <c r="X10" i="1"/>
  <c r="AF7" i="14" s="1"/>
  <c r="AJ7" i="14" s="1"/>
  <c r="BS10" i="1"/>
  <c r="V7" i="14" s="1"/>
  <c r="BC10" i="1"/>
  <c r="AE7" i="14" s="1"/>
  <c r="BB10" i="1"/>
  <c r="BA10" i="1"/>
  <c r="Y10" i="1"/>
  <c r="AE52" i="1"/>
  <c r="P52" i="1"/>
  <c r="Q52" i="1" s="1"/>
  <c r="R52" i="1"/>
  <c r="AW46" i="1"/>
  <c r="AM51" i="1"/>
  <c r="AZ51" i="1" s="1"/>
  <c r="G50" i="1"/>
  <c r="F50" i="1"/>
  <c r="E49" i="1"/>
  <c r="AN49" i="1" s="1"/>
  <c r="D48" i="1"/>
  <c r="N48" i="1" s="1"/>
  <c r="AP47" i="1"/>
  <c r="AG52" i="1"/>
  <c r="BV52" i="1"/>
  <c r="BF52" i="1"/>
  <c r="AT52" i="1"/>
  <c r="AH52" i="1"/>
  <c r="L52" i="1"/>
  <c r="H52" i="1"/>
  <c r="BG52" i="1"/>
  <c r="AU52" i="1"/>
  <c r="AQ52" i="1"/>
  <c r="M52" i="1"/>
  <c r="I52" i="1"/>
  <c r="C53" i="1"/>
  <c r="BH52" i="1"/>
  <c r="BD52" i="1"/>
  <c r="AV52" i="1"/>
  <c r="AR52" i="1"/>
  <c r="AK52" i="1"/>
  <c r="AO52" i="1" s="1"/>
  <c r="AD52" i="1"/>
  <c r="J52" i="1"/>
  <c r="BZ52" i="1"/>
  <c r="BE52" i="1"/>
  <c r="AS52" i="1"/>
  <c r="AF52" i="1"/>
  <c r="K52" i="1"/>
  <c r="AL51" i="1"/>
  <c r="AN49" i="14" l="1"/>
  <c r="W7" i="14"/>
  <c r="AG7" i="14"/>
  <c r="BY10" i="1"/>
  <c r="CC10" i="1" s="1"/>
  <c r="BI10" i="1"/>
  <c r="AI7" i="14"/>
  <c r="AE53" i="1"/>
  <c r="P53" i="1"/>
  <c r="Q53" i="1" s="1"/>
  <c r="R53" i="1"/>
  <c r="AL52" i="1"/>
  <c r="AW47" i="1"/>
  <c r="Z10" i="1"/>
  <c r="AA10" i="1" s="1"/>
  <c r="CD10" i="1" s="1"/>
  <c r="BU10" i="1"/>
  <c r="BW10" i="1" s="1"/>
  <c r="AP48" i="1"/>
  <c r="E50" i="1"/>
  <c r="AN50" i="1" s="1"/>
  <c r="D49" i="1"/>
  <c r="N49" i="1" s="1"/>
  <c r="G51" i="1"/>
  <c r="F51" i="1"/>
  <c r="AG53" i="1"/>
  <c r="AM52" i="1"/>
  <c r="AZ52" i="1" s="1"/>
  <c r="BG53" i="1"/>
  <c r="AU53" i="1"/>
  <c r="AQ53" i="1"/>
  <c r="M53" i="1"/>
  <c r="I53" i="1"/>
  <c r="C54" i="1"/>
  <c r="BH53" i="1"/>
  <c r="BD53" i="1"/>
  <c r="AV53" i="1"/>
  <c r="AR53" i="1"/>
  <c r="AK53" i="1"/>
  <c r="AO53" i="1" s="1"/>
  <c r="AD53" i="1"/>
  <c r="J53" i="1"/>
  <c r="BZ53" i="1"/>
  <c r="BE53" i="1"/>
  <c r="AS53" i="1"/>
  <c r="AF53" i="1"/>
  <c r="K53" i="1"/>
  <c r="BV53" i="1"/>
  <c r="BF53" i="1"/>
  <c r="AT53" i="1"/>
  <c r="AH53" i="1"/>
  <c r="L53" i="1"/>
  <c r="H53" i="1"/>
  <c r="AN50" i="14" l="1"/>
  <c r="CA10" i="1"/>
  <c r="AK7" i="14"/>
  <c r="AD7" i="14"/>
  <c r="AE54" i="1"/>
  <c r="P54" i="1"/>
  <c r="Q54" i="1" s="1"/>
  <c r="R54" i="1"/>
  <c r="CG10" i="1"/>
  <c r="CI10" i="1" s="1"/>
  <c r="AB10" i="1"/>
  <c r="CF10" i="1" s="1"/>
  <c r="AL53" i="1"/>
  <c r="AW48" i="1"/>
  <c r="AP49" i="1"/>
  <c r="G52" i="1"/>
  <c r="F52" i="1"/>
  <c r="E51" i="1"/>
  <c r="AN51" i="1" s="1"/>
  <c r="D50" i="1"/>
  <c r="N50" i="1" s="1"/>
  <c r="AG54" i="1"/>
  <c r="AM53" i="1"/>
  <c r="C55" i="1"/>
  <c r="BH54" i="1"/>
  <c r="BD54" i="1"/>
  <c r="AV54" i="1"/>
  <c r="AR54" i="1"/>
  <c r="AK54" i="1"/>
  <c r="AM54" i="1" s="1"/>
  <c r="AD54" i="1"/>
  <c r="J54" i="1"/>
  <c r="BZ54" i="1"/>
  <c r="BE54" i="1"/>
  <c r="AS54" i="1"/>
  <c r="AF54" i="1"/>
  <c r="K54" i="1"/>
  <c r="BV54" i="1"/>
  <c r="BF54" i="1"/>
  <c r="AT54" i="1"/>
  <c r="AH54" i="1"/>
  <c r="L54" i="1"/>
  <c r="H54" i="1"/>
  <c r="BG54" i="1"/>
  <c r="AU54" i="1"/>
  <c r="AQ54" i="1"/>
  <c r="M54" i="1"/>
  <c r="I54" i="1"/>
  <c r="AN51" i="14" l="1"/>
  <c r="AE55" i="1"/>
  <c r="R55" i="1"/>
  <c r="P55" i="1"/>
  <c r="Q55" i="1" s="1"/>
  <c r="AO54" i="1"/>
  <c r="AC10" i="1"/>
  <c r="AL54" i="1"/>
  <c r="AW49" i="1"/>
  <c r="AP50" i="1"/>
  <c r="F53" i="1"/>
  <c r="G53" i="1"/>
  <c r="D51" i="1"/>
  <c r="N51" i="1" s="1"/>
  <c r="E52" i="1"/>
  <c r="AN52" i="1" s="1"/>
  <c r="AG55" i="1"/>
  <c r="BZ55" i="1"/>
  <c r="BE55" i="1"/>
  <c r="AS55" i="1"/>
  <c r="AF55" i="1"/>
  <c r="K55" i="1"/>
  <c r="BV55" i="1"/>
  <c r="BF55" i="1"/>
  <c r="AT55" i="1"/>
  <c r="AH55" i="1"/>
  <c r="L55" i="1"/>
  <c r="H55" i="1"/>
  <c r="BG55" i="1"/>
  <c r="AU55" i="1"/>
  <c r="AQ55" i="1"/>
  <c r="M55" i="1"/>
  <c r="I55" i="1"/>
  <c r="C56" i="1"/>
  <c r="BH55" i="1"/>
  <c r="BD55" i="1"/>
  <c r="AV55" i="1"/>
  <c r="AR55" i="1"/>
  <c r="AK55" i="1"/>
  <c r="AO55" i="1" s="1"/>
  <c r="AD55" i="1"/>
  <c r="J55" i="1"/>
  <c r="AN52" i="14" l="1"/>
  <c r="BL11" i="1"/>
  <c r="BM11" i="1" s="1"/>
  <c r="AH7" i="14"/>
  <c r="AL7" i="14" s="1"/>
  <c r="AE56" i="1"/>
  <c r="P56" i="1"/>
  <c r="Q56" i="1" s="1"/>
  <c r="R56" i="1"/>
  <c r="V11" i="1"/>
  <c r="AI10" i="1"/>
  <c r="AM55" i="1"/>
  <c r="F54" i="1"/>
  <c r="G54" i="1"/>
  <c r="E53" i="1"/>
  <c r="AN53" i="1" s="1"/>
  <c r="D52" i="1"/>
  <c r="N52" i="1" s="1"/>
  <c r="AP51" i="1"/>
  <c r="AW50" i="1"/>
  <c r="AG56" i="1"/>
  <c r="BV56" i="1"/>
  <c r="BF56" i="1"/>
  <c r="AT56" i="1"/>
  <c r="AH56" i="1"/>
  <c r="L56" i="1"/>
  <c r="H56" i="1"/>
  <c r="BG56" i="1"/>
  <c r="AU56" i="1"/>
  <c r="AQ56" i="1"/>
  <c r="M56" i="1"/>
  <c r="I56" i="1"/>
  <c r="C57" i="1"/>
  <c r="BH56" i="1"/>
  <c r="BD56" i="1"/>
  <c r="AV56" i="1"/>
  <c r="AR56" i="1"/>
  <c r="AK56" i="1"/>
  <c r="AO56" i="1" s="1"/>
  <c r="AD56" i="1"/>
  <c r="J56" i="1"/>
  <c r="BZ56" i="1"/>
  <c r="BE56" i="1"/>
  <c r="AS56" i="1"/>
  <c r="AF56" i="1"/>
  <c r="K56" i="1"/>
  <c r="AL55" i="1"/>
  <c r="AN53" i="14" l="1"/>
  <c r="BN11" i="1"/>
  <c r="BP11" i="1" s="1"/>
  <c r="W11" i="1"/>
  <c r="BT11" i="1" s="1"/>
  <c r="AE57" i="1"/>
  <c r="R57" i="1"/>
  <c r="P57" i="1"/>
  <c r="Q57" i="1" s="1"/>
  <c r="CE11" i="1"/>
  <c r="BO11" i="1"/>
  <c r="AM56" i="1"/>
  <c r="AZ56" i="1" s="1"/>
  <c r="AP52" i="1"/>
  <c r="F55" i="1"/>
  <c r="G55" i="1"/>
  <c r="E54" i="1"/>
  <c r="AN54" i="1" s="1"/>
  <c r="D53" i="1"/>
  <c r="N53" i="1" s="1"/>
  <c r="AW51" i="1"/>
  <c r="AL56" i="1"/>
  <c r="AG57" i="1"/>
  <c r="BG57" i="1"/>
  <c r="AU57" i="1"/>
  <c r="AQ57" i="1"/>
  <c r="M57" i="1"/>
  <c r="I57" i="1"/>
  <c r="C58" i="1"/>
  <c r="BH57" i="1"/>
  <c r="BD57" i="1"/>
  <c r="AV57" i="1"/>
  <c r="AR57" i="1"/>
  <c r="AK57" i="1"/>
  <c r="AM57" i="1" s="1"/>
  <c r="AZ57" i="1" s="1"/>
  <c r="AD57" i="1"/>
  <c r="J57" i="1"/>
  <c r="BZ57" i="1"/>
  <c r="BE57" i="1"/>
  <c r="AS57" i="1"/>
  <c r="AF57" i="1"/>
  <c r="K57" i="1"/>
  <c r="BV57" i="1"/>
  <c r="BF57" i="1"/>
  <c r="AT57" i="1"/>
  <c r="AH57" i="1"/>
  <c r="L57" i="1"/>
  <c r="H57" i="1"/>
  <c r="AN54" i="14" l="1"/>
  <c r="BQ11" i="1"/>
  <c r="BR11" i="1" s="1"/>
  <c r="BB11" i="1" s="1"/>
  <c r="AE58" i="1"/>
  <c r="P58" i="1"/>
  <c r="Q58" i="1" s="1"/>
  <c r="R58" i="1"/>
  <c r="AO57" i="1"/>
  <c r="AL57" i="1"/>
  <c r="AW52" i="1"/>
  <c r="E55" i="1"/>
  <c r="AN55" i="1" s="1"/>
  <c r="D54" i="1"/>
  <c r="N54" i="1" s="1"/>
  <c r="AP53" i="1"/>
  <c r="G56" i="1"/>
  <c r="F56" i="1"/>
  <c r="AG58" i="1"/>
  <c r="C59" i="1"/>
  <c r="BH58" i="1"/>
  <c r="BD58" i="1"/>
  <c r="AV58" i="1"/>
  <c r="AR58" i="1"/>
  <c r="AK58" i="1"/>
  <c r="AO58" i="1" s="1"/>
  <c r="AD58" i="1"/>
  <c r="J58" i="1"/>
  <c r="BZ58" i="1"/>
  <c r="BE58" i="1"/>
  <c r="AS58" i="1"/>
  <c r="AF58" i="1"/>
  <c r="K58" i="1"/>
  <c r="BV58" i="1"/>
  <c r="BF58" i="1"/>
  <c r="AT58" i="1"/>
  <c r="AH58" i="1"/>
  <c r="L58" i="1"/>
  <c r="H58" i="1"/>
  <c r="BG58" i="1"/>
  <c r="AU58" i="1"/>
  <c r="AQ58" i="1"/>
  <c r="M58" i="1"/>
  <c r="I58" i="1"/>
  <c r="AN55" i="14" l="1"/>
  <c r="AY11" i="1"/>
  <c r="AC8" i="14" s="1"/>
  <c r="BC11" i="1"/>
  <c r="AE8" i="14" s="1"/>
  <c r="X11" i="1"/>
  <c r="AF8" i="14" s="1"/>
  <c r="AJ8" i="14" s="1"/>
  <c r="BS11" i="1"/>
  <c r="W8" i="14" s="1"/>
  <c r="AE59" i="1"/>
  <c r="P59" i="1"/>
  <c r="Q59" i="1" s="1"/>
  <c r="R59" i="1"/>
  <c r="AW53" i="1"/>
  <c r="D55" i="1"/>
  <c r="N55" i="1" s="1"/>
  <c r="E56" i="1"/>
  <c r="AN56" i="1" s="1"/>
  <c r="F57" i="1"/>
  <c r="G57" i="1"/>
  <c r="AP54" i="1"/>
  <c r="AW54" i="1" s="1"/>
  <c r="AM58" i="1"/>
  <c r="AZ58" i="1" s="1"/>
  <c r="AL58" i="1"/>
  <c r="AG59" i="1"/>
  <c r="BZ59" i="1"/>
  <c r="BE59" i="1"/>
  <c r="AS59" i="1"/>
  <c r="AF59" i="1"/>
  <c r="K59" i="1"/>
  <c r="BV59" i="1"/>
  <c r="BF59" i="1"/>
  <c r="AT59" i="1"/>
  <c r="AH59" i="1"/>
  <c r="L59" i="1"/>
  <c r="H59" i="1"/>
  <c r="BG59" i="1"/>
  <c r="AU59" i="1"/>
  <c r="AQ59" i="1"/>
  <c r="M59" i="1"/>
  <c r="I59" i="1"/>
  <c r="C60" i="1"/>
  <c r="BH59" i="1"/>
  <c r="BD59" i="1"/>
  <c r="AV59" i="1"/>
  <c r="AR59" i="1"/>
  <c r="AK59" i="1"/>
  <c r="AO59" i="1" s="1"/>
  <c r="AD59" i="1"/>
  <c r="J59" i="1"/>
  <c r="AN56" i="14" l="1"/>
  <c r="BA11" i="1"/>
  <c r="AI8" i="14" s="1"/>
  <c r="Y11" i="1"/>
  <c r="AG8" i="14" s="1"/>
  <c r="V8" i="14"/>
  <c r="BY11" i="1"/>
  <c r="CC11" i="1" s="1"/>
  <c r="AE60" i="1"/>
  <c r="P60" i="1"/>
  <c r="Q60" i="1" s="1"/>
  <c r="R60" i="1"/>
  <c r="AL59" i="1"/>
  <c r="AP55" i="1"/>
  <c r="G58" i="1"/>
  <c r="F58" i="1"/>
  <c r="E57" i="1"/>
  <c r="AN57" i="1" s="1"/>
  <c r="D56" i="1"/>
  <c r="N56" i="1" s="1"/>
  <c r="AG60" i="1"/>
  <c r="AM59" i="1"/>
  <c r="AZ59" i="1" s="1"/>
  <c r="BV60" i="1"/>
  <c r="BF60" i="1"/>
  <c r="AT60" i="1"/>
  <c r="AH60" i="1"/>
  <c r="L60" i="1"/>
  <c r="H60" i="1"/>
  <c r="BG60" i="1"/>
  <c r="AU60" i="1"/>
  <c r="AQ60" i="1"/>
  <c r="M60" i="1"/>
  <c r="I60" i="1"/>
  <c r="C61" i="1"/>
  <c r="BH60" i="1"/>
  <c r="BD60" i="1"/>
  <c r="AV60" i="1"/>
  <c r="AR60" i="1"/>
  <c r="AK60" i="1"/>
  <c r="AO60" i="1" s="1"/>
  <c r="AD60" i="1"/>
  <c r="J60" i="1"/>
  <c r="BZ60" i="1"/>
  <c r="BE60" i="1"/>
  <c r="AS60" i="1"/>
  <c r="AF60" i="1"/>
  <c r="K60" i="1"/>
  <c r="AN57" i="14" l="1"/>
  <c r="BI11" i="1"/>
  <c r="BU11" i="1"/>
  <c r="BW11" i="1" s="1"/>
  <c r="Z11" i="1"/>
  <c r="AD8" i="14" s="1"/>
  <c r="CA11" i="1"/>
  <c r="AE61" i="1"/>
  <c r="P61" i="1"/>
  <c r="Q61" i="1" s="1"/>
  <c r="R61" i="1"/>
  <c r="AL60" i="1"/>
  <c r="AW55" i="1"/>
  <c r="AP56" i="1"/>
  <c r="F59" i="1"/>
  <c r="G59" i="1"/>
  <c r="D57" i="1"/>
  <c r="N57" i="1" s="1"/>
  <c r="E58" i="1"/>
  <c r="AN58" i="1" s="1"/>
  <c r="AG61" i="1"/>
  <c r="AM60" i="1"/>
  <c r="AZ60" i="1" s="1"/>
  <c r="BG61" i="1"/>
  <c r="AU61" i="1"/>
  <c r="AQ61" i="1"/>
  <c r="M61" i="1"/>
  <c r="I61" i="1"/>
  <c r="C62" i="1"/>
  <c r="BH61" i="1"/>
  <c r="BD61" i="1"/>
  <c r="AV61" i="1"/>
  <c r="AR61" i="1"/>
  <c r="AK61" i="1"/>
  <c r="AO61" i="1" s="1"/>
  <c r="AD61" i="1"/>
  <c r="J61" i="1"/>
  <c r="BZ61" i="1"/>
  <c r="BE61" i="1"/>
  <c r="AS61" i="1"/>
  <c r="AF61" i="1"/>
  <c r="K61" i="1"/>
  <c r="BV61" i="1"/>
  <c r="BF61" i="1"/>
  <c r="AT61" i="1"/>
  <c r="AH61" i="1"/>
  <c r="L61" i="1"/>
  <c r="H61" i="1"/>
  <c r="AN58" i="14" l="1"/>
  <c r="AK8" i="14"/>
  <c r="AA11" i="1"/>
  <c r="CD11" i="1" s="1"/>
  <c r="CG11" i="1"/>
  <c r="AE62" i="1"/>
  <c r="R62" i="1"/>
  <c r="P62" i="1"/>
  <c r="Q62" i="1" s="1"/>
  <c r="AL61" i="1"/>
  <c r="AW56" i="1"/>
  <c r="D58" i="1"/>
  <c r="N58" i="1" s="1"/>
  <c r="E59" i="1"/>
  <c r="AN59" i="1" s="1"/>
  <c r="F60" i="1"/>
  <c r="G60" i="1"/>
  <c r="AP57" i="1"/>
  <c r="AM61" i="1"/>
  <c r="AZ61" i="1" s="1"/>
  <c r="AG62" i="1"/>
  <c r="C63" i="1"/>
  <c r="BH62" i="1"/>
  <c r="BD62" i="1"/>
  <c r="AV62" i="1"/>
  <c r="AR62" i="1"/>
  <c r="AK62" i="1"/>
  <c r="AO62" i="1" s="1"/>
  <c r="AD62" i="1"/>
  <c r="J62" i="1"/>
  <c r="BZ62" i="1"/>
  <c r="BE62" i="1"/>
  <c r="AS62" i="1"/>
  <c r="AF62" i="1"/>
  <c r="K62" i="1"/>
  <c r="BV62" i="1"/>
  <c r="BF62" i="1"/>
  <c r="AT62" i="1"/>
  <c r="AH62" i="1"/>
  <c r="L62" i="1"/>
  <c r="H62" i="1"/>
  <c r="BG62" i="1"/>
  <c r="AU62" i="1"/>
  <c r="AQ62" i="1"/>
  <c r="M62" i="1"/>
  <c r="I62" i="1"/>
  <c r="AN59" i="14" l="1"/>
  <c r="CI11" i="1"/>
  <c r="AB11" i="1"/>
  <c r="CF11" i="1" s="1"/>
  <c r="AE63" i="1"/>
  <c r="P63" i="1"/>
  <c r="Q63" i="1" s="1"/>
  <c r="R63" i="1"/>
  <c r="AL62" i="1"/>
  <c r="AW57" i="1"/>
  <c r="F61" i="1"/>
  <c r="G61" i="1"/>
  <c r="E60" i="1"/>
  <c r="AN60" i="1" s="1"/>
  <c r="D59" i="1"/>
  <c r="N59" i="1" s="1"/>
  <c r="AP58" i="1"/>
  <c r="AG63" i="1"/>
  <c r="AM62" i="1"/>
  <c r="AZ62" i="1" s="1"/>
  <c r="BZ63" i="1"/>
  <c r="BE63" i="1"/>
  <c r="AS63" i="1"/>
  <c r="AF63" i="1"/>
  <c r="K63" i="1"/>
  <c r="BV63" i="1"/>
  <c r="BF63" i="1"/>
  <c r="AT63" i="1"/>
  <c r="AH63" i="1"/>
  <c r="L63" i="1"/>
  <c r="H63" i="1"/>
  <c r="BG63" i="1"/>
  <c r="AU63" i="1"/>
  <c r="AQ63" i="1"/>
  <c r="M63" i="1"/>
  <c r="I63" i="1"/>
  <c r="C64" i="1"/>
  <c r="BH63" i="1"/>
  <c r="BD63" i="1"/>
  <c r="AV63" i="1"/>
  <c r="AR63" i="1"/>
  <c r="AK63" i="1"/>
  <c r="AO63" i="1" s="1"/>
  <c r="AD63" i="1"/>
  <c r="J63" i="1"/>
  <c r="AN60" i="14" l="1"/>
  <c r="AC11" i="1"/>
  <c r="V12" i="1" s="1"/>
  <c r="W12" i="1" s="1"/>
  <c r="BT12" i="1" s="1"/>
  <c r="AE64" i="1"/>
  <c r="R64" i="1"/>
  <c r="P64" i="1"/>
  <c r="Q64" i="1" s="1"/>
  <c r="AM63" i="1"/>
  <c r="AZ63" i="1" s="1"/>
  <c r="AP59" i="1"/>
  <c r="AW58" i="1"/>
  <c r="D60" i="1"/>
  <c r="N60" i="1" s="1"/>
  <c r="E61" i="1"/>
  <c r="AN61" i="1" s="1"/>
  <c r="G62" i="1"/>
  <c r="F62" i="1"/>
  <c r="AG64" i="1"/>
  <c r="BV64" i="1"/>
  <c r="BF64" i="1"/>
  <c r="AT64" i="1"/>
  <c r="AH64" i="1"/>
  <c r="L64" i="1"/>
  <c r="H64" i="1"/>
  <c r="BG64" i="1"/>
  <c r="AU64" i="1"/>
  <c r="AQ64" i="1"/>
  <c r="M64" i="1"/>
  <c r="I64" i="1"/>
  <c r="C65" i="1"/>
  <c r="BH64" i="1"/>
  <c r="BD64" i="1"/>
  <c r="AV64" i="1"/>
  <c r="AR64" i="1"/>
  <c r="AK64" i="1"/>
  <c r="AO64" i="1" s="1"/>
  <c r="AD64" i="1"/>
  <c r="J64" i="1"/>
  <c r="BZ64" i="1"/>
  <c r="BE64" i="1"/>
  <c r="AS64" i="1"/>
  <c r="AF64" i="1"/>
  <c r="K64" i="1"/>
  <c r="AL63" i="1"/>
  <c r="AN61" i="14" l="1"/>
  <c r="CE12" i="1"/>
  <c r="BL12" i="1"/>
  <c r="BM12" i="1" s="1"/>
  <c r="BO12" i="1" s="1"/>
  <c r="AI11" i="1"/>
  <c r="AH8" i="14"/>
  <c r="AL8" i="14" s="1"/>
  <c r="AE65" i="1"/>
  <c r="P65" i="1"/>
  <c r="Q65" i="1" s="1"/>
  <c r="R65" i="1"/>
  <c r="AM64" i="1"/>
  <c r="AZ64" i="1" s="1"/>
  <c r="AW59" i="1"/>
  <c r="AP60" i="1"/>
  <c r="G63" i="1"/>
  <c r="F63" i="1"/>
  <c r="D61" i="1"/>
  <c r="N61" i="1" s="1"/>
  <c r="E62" i="1"/>
  <c r="AN62" i="1" s="1"/>
  <c r="AL64" i="1"/>
  <c r="AG65" i="1"/>
  <c r="BG65" i="1"/>
  <c r="AU65" i="1"/>
  <c r="AQ65" i="1"/>
  <c r="M65" i="1"/>
  <c r="I65" i="1"/>
  <c r="C66" i="1"/>
  <c r="BH65" i="1"/>
  <c r="BD65" i="1"/>
  <c r="AV65" i="1"/>
  <c r="AR65" i="1"/>
  <c r="AK65" i="1"/>
  <c r="AO65" i="1" s="1"/>
  <c r="AD65" i="1"/>
  <c r="J65" i="1"/>
  <c r="BZ65" i="1"/>
  <c r="BE65" i="1"/>
  <c r="AS65" i="1"/>
  <c r="AF65" i="1"/>
  <c r="K65" i="1"/>
  <c r="BV65" i="1"/>
  <c r="BF65" i="1"/>
  <c r="AT65" i="1"/>
  <c r="AH65" i="1"/>
  <c r="L65" i="1"/>
  <c r="H65" i="1"/>
  <c r="AN62" i="14" l="1"/>
  <c r="BN12" i="1"/>
  <c r="BP12" i="1" s="1"/>
  <c r="BQ12" i="1" s="1"/>
  <c r="BR12" i="1" s="1"/>
  <c r="X12" i="1" s="1"/>
  <c r="AF9" i="14" s="1"/>
  <c r="AJ9" i="14" s="1"/>
  <c r="AE66" i="1"/>
  <c r="P66" i="1"/>
  <c r="Q66" i="1" s="1"/>
  <c r="R66" i="1"/>
  <c r="AW60" i="1"/>
  <c r="D62" i="1"/>
  <c r="N62" i="1" s="1"/>
  <c r="E63" i="1"/>
  <c r="AN63" i="1" s="1"/>
  <c r="AP61" i="1"/>
  <c r="G64" i="1"/>
  <c r="F64" i="1"/>
  <c r="AL65" i="1"/>
  <c r="AM65" i="1"/>
  <c r="AG66" i="1"/>
  <c r="C67" i="1"/>
  <c r="BH66" i="1"/>
  <c r="BD66" i="1"/>
  <c r="AV66" i="1"/>
  <c r="AR66" i="1"/>
  <c r="AK66" i="1"/>
  <c r="AO66" i="1" s="1"/>
  <c r="AD66" i="1"/>
  <c r="J66" i="1"/>
  <c r="BZ66" i="1"/>
  <c r="BE66" i="1"/>
  <c r="AS66" i="1"/>
  <c r="AF66" i="1"/>
  <c r="K66" i="1"/>
  <c r="BV66" i="1"/>
  <c r="BF66" i="1"/>
  <c r="AT66" i="1"/>
  <c r="AH66" i="1"/>
  <c r="L66" i="1"/>
  <c r="H66" i="1"/>
  <c r="BG66" i="1"/>
  <c r="AU66" i="1"/>
  <c r="AQ66" i="1"/>
  <c r="M66" i="1"/>
  <c r="I66" i="1"/>
  <c r="AN63" i="14" l="1"/>
  <c r="BB12" i="1"/>
  <c r="AY12" i="1"/>
  <c r="Y12" i="1" s="1"/>
  <c r="AG9" i="14" s="1"/>
  <c r="BS12" i="1"/>
  <c r="W9" i="14" s="1"/>
  <c r="BC12" i="1"/>
  <c r="AE9" i="14" s="1"/>
  <c r="AE67" i="1"/>
  <c r="P67" i="1"/>
  <c r="Q67" i="1" s="1"/>
  <c r="R67" i="1"/>
  <c r="AW61" i="1"/>
  <c r="AP62" i="1"/>
  <c r="G65" i="1"/>
  <c r="F65" i="1"/>
  <c r="D63" i="1"/>
  <c r="N63" i="1" s="1"/>
  <c r="E64" i="1"/>
  <c r="AN64" i="1" s="1"/>
  <c r="AL66" i="1"/>
  <c r="AM66" i="1"/>
  <c r="AG67" i="1"/>
  <c r="C68" i="1"/>
  <c r="BZ67" i="1"/>
  <c r="BE67" i="1"/>
  <c r="AS67" i="1"/>
  <c r="AF67" i="1"/>
  <c r="K67" i="1"/>
  <c r="BF67" i="1"/>
  <c r="AT67" i="1"/>
  <c r="AH67" i="1"/>
  <c r="L67" i="1"/>
  <c r="H67" i="1"/>
  <c r="BV67" i="1"/>
  <c r="BG67" i="1"/>
  <c r="AU67" i="1"/>
  <c r="AQ67" i="1"/>
  <c r="M67" i="1"/>
  <c r="I67" i="1"/>
  <c r="BH67" i="1"/>
  <c r="BD67" i="1"/>
  <c r="AV67" i="1"/>
  <c r="AR67" i="1"/>
  <c r="AK67" i="1"/>
  <c r="AO67" i="1" s="1"/>
  <c r="AD67" i="1"/>
  <c r="J67" i="1"/>
  <c r="AN64" i="14" l="1"/>
  <c r="BA12" i="1"/>
  <c r="AI9" i="14" s="1"/>
  <c r="AC9" i="14"/>
  <c r="Z12" i="1"/>
  <c r="AA12" i="1" s="1"/>
  <c r="CD12" i="1" s="1"/>
  <c r="BU12" i="1"/>
  <c r="BW12" i="1" s="1"/>
  <c r="V9" i="14"/>
  <c r="BY12" i="1"/>
  <c r="CA12" i="1" s="1"/>
  <c r="AE68" i="1"/>
  <c r="P68" i="1"/>
  <c r="Q68" i="1" s="1"/>
  <c r="AN65" i="14" s="1"/>
  <c r="R68" i="1"/>
  <c r="AM67" i="1"/>
  <c r="D64" i="1"/>
  <c r="N64" i="1" s="1"/>
  <c r="E65" i="1"/>
  <c r="AN65" i="1" s="1"/>
  <c r="AW62" i="1"/>
  <c r="AP63" i="1"/>
  <c r="G66" i="1"/>
  <c r="F66" i="1"/>
  <c r="AG68" i="1"/>
  <c r="BZ68" i="1"/>
  <c r="BE68" i="1"/>
  <c r="AS68" i="1"/>
  <c r="AF68" i="1"/>
  <c r="K68" i="1"/>
  <c r="BV68" i="1"/>
  <c r="BF68" i="1"/>
  <c r="AT68" i="1"/>
  <c r="AH68" i="1"/>
  <c r="L68" i="1"/>
  <c r="H68" i="1"/>
  <c r="BD68" i="1"/>
  <c r="AV68" i="1"/>
  <c r="AD68" i="1"/>
  <c r="M68" i="1"/>
  <c r="BG68" i="1"/>
  <c r="AQ68" i="1"/>
  <c r="C69" i="1"/>
  <c r="BH68" i="1"/>
  <c r="AR68" i="1"/>
  <c r="AK68" i="1"/>
  <c r="AO68" i="1" s="1"/>
  <c r="I68" i="1"/>
  <c r="AU68" i="1"/>
  <c r="J68" i="1"/>
  <c r="AL67" i="1"/>
  <c r="BI12" i="1" l="1"/>
  <c r="AK9" i="14"/>
  <c r="AB12" i="1"/>
  <c r="CF12" i="1" s="1"/>
  <c r="CG12" i="1"/>
  <c r="CI12" i="1" s="1"/>
  <c r="AD9" i="14"/>
  <c r="CC12" i="1"/>
  <c r="AE69" i="1"/>
  <c r="P69" i="1"/>
  <c r="Q69" i="1" s="1"/>
  <c r="AN66" i="14" s="1"/>
  <c r="R69" i="1"/>
  <c r="AW63" i="1"/>
  <c r="D65" i="1"/>
  <c r="N65" i="1" s="1"/>
  <c r="E66" i="1"/>
  <c r="AN66" i="1" s="1"/>
  <c r="AP64" i="1"/>
  <c r="G67" i="1"/>
  <c r="F67" i="1"/>
  <c r="AG69" i="1"/>
  <c r="AL68" i="1"/>
  <c r="AM68" i="1"/>
  <c r="AZ68" i="1" s="1"/>
  <c r="BV69" i="1"/>
  <c r="BF69" i="1"/>
  <c r="AT69" i="1"/>
  <c r="AH69" i="1"/>
  <c r="L69" i="1"/>
  <c r="H69" i="1"/>
  <c r="BG69" i="1"/>
  <c r="AU69" i="1"/>
  <c r="AQ69" i="1"/>
  <c r="M69" i="1"/>
  <c r="I69" i="1"/>
  <c r="BH69" i="1"/>
  <c r="AR69" i="1"/>
  <c r="AK69" i="1"/>
  <c r="AO69" i="1" s="1"/>
  <c r="C70" i="1"/>
  <c r="AS69" i="1"/>
  <c r="J69" i="1"/>
  <c r="BZ69" i="1"/>
  <c r="BD69" i="1"/>
  <c r="AV69" i="1"/>
  <c r="AD69" i="1"/>
  <c r="K69" i="1"/>
  <c r="BE69" i="1"/>
  <c r="AF69" i="1"/>
  <c r="AC12" i="1" l="1"/>
  <c r="AH9" i="14" s="1"/>
  <c r="AL9" i="14" s="1"/>
  <c r="AE70" i="1"/>
  <c r="P70" i="1"/>
  <c r="Q70" i="1" s="1"/>
  <c r="AN67" i="14" s="1"/>
  <c r="R70" i="1"/>
  <c r="AM69" i="1"/>
  <c r="AZ69" i="1" s="1"/>
  <c r="E67" i="1"/>
  <c r="AN67" i="1" s="1"/>
  <c r="D66" i="1"/>
  <c r="N66" i="1" s="1"/>
  <c r="AW64" i="1"/>
  <c r="F68" i="1"/>
  <c r="G68" i="1"/>
  <c r="AP65" i="1"/>
  <c r="AL69" i="1"/>
  <c r="AG70" i="1"/>
  <c r="BG70" i="1"/>
  <c r="AU70" i="1"/>
  <c r="AQ70" i="1"/>
  <c r="M70" i="1"/>
  <c r="I70" i="1"/>
  <c r="C71" i="1"/>
  <c r="BH70" i="1"/>
  <c r="BD70" i="1"/>
  <c r="AV70" i="1"/>
  <c r="AR70" i="1"/>
  <c r="AK70" i="1"/>
  <c r="AO70" i="1" s="1"/>
  <c r="AD70" i="1"/>
  <c r="J70" i="1"/>
  <c r="BV70" i="1"/>
  <c r="AS70" i="1"/>
  <c r="H70" i="1"/>
  <c r="BZ70" i="1"/>
  <c r="AT70" i="1"/>
  <c r="K70" i="1"/>
  <c r="BE70" i="1"/>
  <c r="AF70" i="1"/>
  <c r="L70" i="1"/>
  <c r="BF70" i="1"/>
  <c r="AH70" i="1"/>
  <c r="AI12" i="1" l="1"/>
  <c r="BL13" i="1"/>
  <c r="BM13" i="1" s="1"/>
  <c r="BO13" i="1" s="1"/>
  <c r="V13" i="1"/>
  <c r="W13" i="1" s="1"/>
  <c r="BT13" i="1" s="1"/>
  <c r="AM70" i="1"/>
  <c r="AZ70" i="1" s="1"/>
  <c r="AE71" i="1"/>
  <c r="R71" i="1"/>
  <c r="P71" i="1"/>
  <c r="Q71" i="1" s="1"/>
  <c r="AN68" i="14" s="1"/>
  <c r="G69" i="1"/>
  <c r="F69" i="1"/>
  <c r="D67" i="1"/>
  <c r="N67" i="1" s="1"/>
  <c r="E68" i="1"/>
  <c r="AN68" i="1" s="1"/>
  <c r="AP66" i="1"/>
  <c r="AW66" i="1" s="1"/>
  <c r="AW65" i="1"/>
  <c r="AG71" i="1"/>
  <c r="AL70" i="1"/>
  <c r="C72" i="1"/>
  <c r="BH71" i="1"/>
  <c r="BD71" i="1"/>
  <c r="AV71" i="1"/>
  <c r="AR71" i="1"/>
  <c r="AK71" i="1"/>
  <c r="AO71" i="1" s="1"/>
  <c r="AD71" i="1"/>
  <c r="J71" i="1"/>
  <c r="BZ71" i="1"/>
  <c r="BE71" i="1"/>
  <c r="AS71" i="1"/>
  <c r="AF71" i="1"/>
  <c r="K71" i="1"/>
  <c r="AT71" i="1"/>
  <c r="I71" i="1"/>
  <c r="AU71" i="1"/>
  <c r="L71" i="1"/>
  <c r="BV71" i="1"/>
  <c r="BF71" i="1"/>
  <c r="AH71" i="1"/>
  <c r="M71" i="1"/>
  <c r="BG71" i="1"/>
  <c r="AQ71" i="1"/>
  <c r="H71" i="1"/>
  <c r="BN13" i="1" l="1"/>
  <c r="BP13" i="1" s="1"/>
  <c r="CE13" i="1"/>
  <c r="AE72" i="1"/>
  <c r="P72" i="1"/>
  <c r="Q72" i="1" s="1"/>
  <c r="AN69" i="14" s="1"/>
  <c r="R72" i="1"/>
  <c r="F70" i="1"/>
  <c r="G70" i="1"/>
  <c r="E69" i="1"/>
  <c r="AN69" i="1" s="1"/>
  <c r="D68" i="1"/>
  <c r="N68" i="1" s="1"/>
  <c r="AP67" i="1"/>
  <c r="AM71" i="1"/>
  <c r="AZ71" i="1" s="1"/>
  <c r="AL71" i="1"/>
  <c r="AG72" i="1"/>
  <c r="BZ72" i="1"/>
  <c r="BE72" i="1"/>
  <c r="AS72" i="1"/>
  <c r="AF72" i="1"/>
  <c r="K72" i="1"/>
  <c r="BV72" i="1"/>
  <c r="BF72" i="1"/>
  <c r="AT72" i="1"/>
  <c r="AH72" i="1"/>
  <c r="L72" i="1"/>
  <c r="H72" i="1"/>
  <c r="BD72" i="1"/>
  <c r="AV72" i="1"/>
  <c r="AD72" i="1"/>
  <c r="M72" i="1"/>
  <c r="BG72" i="1"/>
  <c r="AQ72" i="1"/>
  <c r="C73" i="1"/>
  <c r="BH72" i="1"/>
  <c r="AR72" i="1"/>
  <c r="AK72" i="1"/>
  <c r="AO72" i="1" s="1"/>
  <c r="I72" i="1"/>
  <c r="AU72" i="1"/>
  <c r="J72" i="1"/>
  <c r="BQ13" i="1" l="1"/>
  <c r="BR13" i="1" s="1"/>
  <c r="BC13" i="1" s="1"/>
  <c r="AE10" i="14" s="1"/>
  <c r="AE73" i="1"/>
  <c r="R73" i="1"/>
  <c r="P73" i="1"/>
  <c r="Q73" i="1" s="1"/>
  <c r="AN70" i="14" s="1"/>
  <c r="AM72" i="1"/>
  <c r="AZ72" i="1" s="1"/>
  <c r="G71" i="1"/>
  <c r="F71" i="1"/>
  <c r="D69" i="1"/>
  <c r="N69" i="1" s="1"/>
  <c r="E70" i="1"/>
  <c r="AN70" i="1" s="1"/>
  <c r="AW67" i="1"/>
  <c r="AP68" i="1"/>
  <c r="AG73" i="1"/>
  <c r="BV73" i="1"/>
  <c r="BF73" i="1"/>
  <c r="AT73" i="1"/>
  <c r="AH73" i="1"/>
  <c r="L73" i="1"/>
  <c r="H73" i="1"/>
  <c r="BG73" i="1"/>
  <c r="AU73" i="1"/>
  <c r="AQ73" i="1"/>
  <c r="M73" i="1"/>
  <c r="I73" i="1"/>
  <c r="BH73" i="1"/>
  <c r="AR73" i="1"/>
  <c r="AK73" i="1"/>
  <c r="AO73" i="1" s="1"/>
  <c r="C74" i="1"/>
  <c r="AS73" i="1"/>
  <c r="J73" i="1"/>
  <c r="BZ73" i="1"/>
  <c r="BD73" i="1"/>
  <c r="AV73" i="1"/>
  <c r="AD73" i="1"/>
  <c r="K73" i="1"/>
  <c r="BE73" i="1"/>
  <c r="AF73" i="1"/>
  <c r="AL72" i="1"/>
  <c r="BB13" i="1" l="1"/>
  <c r="X13" i="1"/>
  <c r="AF10" i="14" s="1"/>
  <c r="AJ10" i="14" s="1"/>
  <c r="AY13" i="1"/>
  <c r="AC10" i="14" s="1"/>
  <c r="BS13" i="1"/>
  <c r="W10" i="14" s="1"/>
  <c r="AE74" i="1"/>
  <c r="P74" i="1"/>
  <c r="Q74" i="1" s="1"/>
  <c r="AN71" i="14" s="1"/>
  <c r="R74" i="1"/>
  <c r="AM73" i="1"/>
  <c r="AZ73" i="1" s="1"/>
  <c r="AL73" i="1"/>
  <c r="AW68" i="1"/>
  <c r="AP69" i="1"/>
  <c r="G72" i="1"/>
  <c r="F72" i="1"/>
  <c r="D70" i="1"/>
  <c r="N70" i="1" s="1"/>
  <c r="E71" i="1"/>
  <c r="AN71" i="1" s="1"/>
  <c r="AP70" i="1"/>
  <c r="AG74" i="1"/>
  <c r="BG74" i="1"/>
  <c r="AU74" i="1"/>
  <c r="AQ74" i="1"/>
  <c r="M74" i="1"/>
  <c r="I74" i="1"/>
  <c r="C75" i="1"/>
  <c r="BH74" i="1"/>
  <c r="BD74" i="1"/>
  <c r="AV74" i="1"/>
  <c r="AR74" i="1"/>
  <c r="AK74" i="1"/>
  <c r="AO74" i="1" s="1"/>
  <c r="AD74" i="1"/>
  <c r="J74" i="1"/>
  <c r="BV74" i="1"/>
  <c r="AS74" i="1"/>
  <c r="H74" i="1"/>
  <c r="BZ74" i="1"/>
  <c r="AT74" i="1"/>
  <c r="K74" i="1"/>
  <c r="BE74" i="1"/>
  <c r="AF74" i="1"/>
  <c r="L74" i="1"/>
  <c r="BF74" i="1"/>
  <c r="AH74" i="1"/>
  <c r="V10" i="14" l="1"/>
  <c r="Y13" i="1"/>
  <c r="AG10" i="14" s="1"/>
  <c r="BY13" i="1"/>
  <c r="CA13" i="1" s="1"/>
  <c r="BA13" i="1"/>
  <c r="AM74" i="1"/>
  <c r="AZ74" i="1" s="1"/>
  <c r="AE75" i="1"/>
  <c r="R75" i="1"/>
  <c r="P75" i="1"/>
  <c r="Q75" i="1" s="1"/>
  <c r="AN72" i="14" s="1"/>
  <c r="AW70" i="1"/>
  <c r="AL74" i="1"/>
  <c r="AW69" i="1"/>
  <c r="F73" i="1"/>
  <c r="G73" i="1"/>
  <c r="D71" i="1"/>
  <c r="N71" i="1" s="1"/>
  <c r="E72" i="1"/>
  <c r="AN72" i="1" s="1"/>
  <c r="AG75" i="1"/>
  <c r="C76" i="1"/>
  <c r="BH75" i="1"/>
  <c r="BD75" i="1"/>
  <c r="AV75" i="1"/>
  <c r="AR75" i="1"/>
  <c r="AK75" i="1"/>
  <c r="AO75" i="1" s="1"/>
  <c r="AD75" i="1"/>
  <c r="J75" i="1"/>
  <c r="BZ75" i="1"/>
  <c r="BE75" i="1"/>
  <c r="AS75" i="1"/>
  <c r="AF75" i="1"/>
  <c r="K75" i="1"/>
  <c r="AT75" i="1"/>
  <c r="I75" i="1"/>
  <c r="AU75" i="1"/>
  <c r="L75" i="1"/>
  <c r="BV75" i="1"/>
  <c r="BF75" i="1"/>
  <c r="AH75" i="1"/>
  <c r="M75" i="1"/>
  <c r="BG75" i="1"/>
  <c r="AQ75" i="1"/>
  <c r="H75" i="1"/>
  <c r="Z13" i="1" l="1"/>
  <c r="AA13" i="1" s="1"/>
  <c r="CD13" i="1" s="1"/>
  <c r="BU13" i="1"/>
  <c r="BW13" i="1" s="1"/>
  <c r="CC13" i="1"/>
  <c r="AI10" i="14"/>
  <c r="BI13" i="1"/>
  <c r="AE76" i="1"/>
  <c r="P76" i="1"/>
  <c r="Q76" i="1" s="1"/>
  <c r="AN73" i="14" s="1"/>
  <c r="R76" i="1"/>
  <c r="AL75" i="1"/>
  <c r="E73" i="1"/>
  <c r="AN73" i="1" s="1"/>
  <c r="D72" i="1"/>
  <c r="N72" i="1" s="1"/>
  <c r="AM75" i="1"/>
  <c r="AZ75" i="1" s="1"/>
  <c r="AP71" i="1"/>
  <c r="G74" i="1"/>
  <c r="F74" i="1"/>
  <c r="AG76" i="1"/>
  <c r="BZ76" i="1"/>
  <c r="BE76" i="1"/>
  <c r="AS76" i="1"/>
  <c r="AF76" i="1"/>
  <c r="K76" i="1"/>
  <c r="BV76" i="1"/>
  <c r="BF76" i="1"/>
  <c r="AT76" i="1"/>
  <c r="AH76" i="1"/>
  <c r="L76" i="1"/>
  <c r="H76" i="1"/>
  <c r="BD76" i="1"/>
  <c r="AV76" i="1"/>
  <c r="AD76" i="1"/>
  <c r="M76" i="1"/>
  <c r="BG76" i="1"/>
  <c r="AQ76" i="1"/>
  <c r="C77" i="1"/>
  <c r="BH76" i="1"/>
  <c r="AR76" i="1"/>
  <c r="AK76" i="1"/>
  <c r="AO76" i="1" s="1"/>
  <c r="I76" i="1"/>
  <c r="AU76" i="1"/>
  <c r="J76" i="1"/>
  <c r="AK10" i="14" l="1"/>
  <c r="AD10" i="14"/>
  <c r="CG13" i="1"/>
  <c r="CI13" i="1" s="1"/>
  <c r="AB13" i="1"/>
  <c r="CF13" i="1" s="1"/>
  <c r="AE77" i="1"/>
  <c r="P77" i="1"/>
  <c r="Q77" i="1" s="1"/>
  <c r="AN74" i="14" s="1"/>
  <c r="R77" i="1"/>
  <c r="AM76" i="1"/>
  <c r="AZ76" i="1" s="1"/>
  <c r="AW71" i="1"/>
  <c r="F75" i="1"/>
  <c r="G75" i="1"/>
  <c r="AP72" i="1"/>
  <c r="E74" i="1"/>
  <c r="AN74" i="1" s="1"/>
  <c r="D73" i="1"/>
  <c r="N73" i="1" s="1"/>
  <c r="AG77" i="1"/>
  <c r="BV77" i="1"/>
  <c r="BF77" i="1"/>
  <c r="AT77" i="1"/>
  <c r="AH77" i="1"/>
  <c r="L77" i="1"/>
  <c r="H77" i="1"/>
  <c r="BG77" i="1"/>
  <c r="AU77" i="1"/>
  <c r="AQ77" i="1"/>
  <c r="M77" i="1"/>
  <c r="I77" i="1"/>
  <c r="BZ77" i="1"/>
  <c r="BE77" i="1"/>
  <c r="AS77" i="1"/>
  <c r="AF77" i="1"/>
  <c r="AV77" i="1"/>
  <c r="AD77" i="1"/>
  <c r="AK77" i="1"/>
  <c r="AO77" i="1" s="1"/>
  <c r="J77" i="1"/>
  <c r="C78" i="1"/>
  <c r="BD77" i="1"/>
  <c r="K77" i="1"/>
  <c r="BH77" i="1"/>
  <c r="AR77" i="1"/>
  <c r="AL76" i="1"/>
  <c r="AC13" i="1" l="1"/>
  <c r="V14" i="1" s="1"/>
  <c r="AE78" i="1"/>
  <c r="R78" i="1"/>
  <c r="P78" i="1"/>
  <c r="Q78" i="1" s="1"/>
  <c r="AN75" i="14" s="1"/>
  <c r="AL77" i="1"/>
  <c r="AP73" i="1"/>
  <c r="D74" i="1"/>
  <c r="N74" i="1" s="1"/>
  <c r="E75" i="1"/>
  <c r="AN75" i="1" s="1"/>
  <c r="F76" i="1"/>
  <c r="G76" i="1"/>
  <c r="AW72" i="1"/>
  <c r="AG78" i="1"/>
  <c r="AM77" i="1"/>
  <c r="AZ77" i="1" s="1"/>
  <c r="BG78" i="1"/>
  <c r="AU78" i="1"/>
  <c r="AQ78" i="1"/>
  <c r="M78" i="1"/>
  <c r="I78" i="1"/>
  <c r="C79" i="1"/>
  <c r="BH78" i="1"/>
  <c r="BD78" i="1"/>
  <c r="AV78" i="1"/>
  <c r="AR78" i="1"/>
  <c r="AK78" i="1"/>
  <c r="AO78" i="1" s="1"/>
  <c r="AD78" i="1"/>
  <c r="J78" i="1"/>
  <c r="BV78" i="1"/>
  <c r="BF78" i="1"/>
  <c r="AT78" i="1"/>
  <c r="AH78" i="1"/>
  <c r="L78" i="1"/>
  <c r="H78" i="1"/>
  <c r="AS78" i="1"/>
  <c r="K78" i="1"/>
  <c r="BZ78" i="1"/>
  <c r="AF78" i="1"/>
  <c r="BE78" i="1"/>
  <c r="AI13" i="1" l="1"/>
  <c r="BL14" i="1"/>
  <c r="BN14" i="1" s="1"/>
  <c r="BP14" i="1" s="1"/>
  <c r="AH10" i="14"/>
  <c r="AL10" i="14" s="1"/>
  <c r="AE79" i="1"/>
  <c r="P79" i="1"/>
  <c r="Q79" i="1" s="1"/>
  <c r="AN76" i="14" s="1"/>
  <c r="R79" i="1"/>
  <c r="W14" i="1"/>
  <c r="BT14" i="1" s="1"/>
  <c r="CE14" i="1"/>
  <c r="AM78" i="1"/>
  <c r="D75" i="1"/>
  <c r="N75" i="1" s="1"/>
  <c r="E76" i="1"/>
  <c r="AN76" i="1" s="1"/>
  <c r="AP74" i="1"/>
  <c r="F77" i="1"/>
  <c r="G77" i="1"/>
  <c r="AW73" i="1"/>
  <c r="AL78" i="1"/>
  <c r="AG79" i="1"/>
  <c r="C80" i="1"/>
  <c r="BH79" i="1"/>
  <c r="BD79" i="1"/>
  <c r="AV79" i="1"/>
  <c r="AR79" i="1"/>
  <c r="AK79" i="1"/>
  <c r="AO79" i="1" s="1"/>
  <c r="AD79" i="1"/>
  <c r="J79" i="1"/>
  <c r="BZ79" i="1"/>
  <c r="BE79" i="1"/>
  <c r="AS79" i="1"/>
  <c r="AF79" i="1"/>
  <c r="K79" i="1"/>
  <c r="BG79" i="1"/>
  <c r="AU79" i="1"/>
  <c r="AQ79" i="1"/>
  <c r="M79" i="1"/>
  <c r="I79" i="1"/>
  <c r="H79" i="1"/>
  <c r="BF79" i="1"/>
  <c r="L79" i="1"/>
  <c r="BV79" i="1"/>
  <c r="AT79" i="1"/>
  <c r="AH79" i="1"/>
  <c r="BM14" i="1" l="1"/>
  <c r="BO14" i="1" s="1"/>
  <c r="BQ14" i="1" s="1"/>
  <c r="BR14" i="1" s="1"/>
  <c r="BS14" i="1" s="1"/>
  <c r="AE80" i="1"/>
  <c r="R80" i="1"/>
  <c r="P80" i="1"/>
  <c r="Q80" i="1" s="1"/>
  <c r="AN77" i="14" s="1"/>
  <c r="AW74" i="1"/>
  <c r="D76" i="1"/>
  <c r="N76" i="1" s="1"/>
  <c r="E77" i="1"/>
  <c r="AN77" i="1" s="1"/>
  <c r="F78" i="1"/>
  <c r="G78" i="1"/>
  <c r="AP75" i="1"/>
  <c r="AM79" i="1"/>
  <c r="AL79" i="1"/>
  <c r="AG80" i="1"/>
  <c r="BZ80" i="1"/>
  <c r="BE80" i="1"/>
  <c r="AS80" i="1"/>
  <c r="AF80" i="1"/>
  <c r="K80" i="1"/>
  <c r="BV80" i="1"/>
  <c r="BF80" i="1"/>
  <c r="AT80" i="1"/>
  <c r="AH80" i="1"/>
  <c r="L80" i="1"/>
  <c r="H80" i="1"/>
  <c r="C81" i="1"/>
  <c r="BH80" i="1"/>
  <c r="BD80" i="1"/>
  <c r="AV80" i="1"/>
  <c r="AR80" i="1"/>
  <c r="AK80" i="1"/>
  <c r="AO80" i="1" s="1"/>
  <c r="AD80" i="1"/>
  <c r="J80" i="1"/>
  <c r="BG80" i="1"/>
  <c r="AQ80" i="1"/>
  <c r="I80" i="1"/>
  <c r="AU80" i="1"/>
  <c r="M80" i="1"/>
  <c r="X14" i="1" l="1"/>
  <c r="AF11" i="14" s="1"/>
  <c r="AJ11" i="14" s="1"/>
  <c r="BC14" i="1"/>
  <c r="AE11" i="14" s="1"/>
  <c r="BB14" i="1"/>
  <c r="AY14" i="1"/>
  <c r="AC11" i="14" s="1"/>
  <c r="W11" i="14"/>
  <c r="V11" i="14"/>
  <c r="AE81" i="1"/>
  <c r="P81" i="1"/>
  <c r="Q81" i="1" s="1"/>
  <c r="AN78" i="14" s="1"/>
  <c r="R81" i="1"/>
  <c r="AL80" i="1"/>
  <c r="AW75" i="1"/>
  <c r="F79" i="1"/>
  <c r="G79" i="1"/>
  <c r="E78" i="1"/>
  <c r="AN78" i="1" s="1"/>
  <c r="D77" i="1"/>
  <c r="N77" i="1" s="1"/>
  <c r="AP76" i="1"/>
  <c r="AG81" i="1"/>
  <c r="BV81" i="1"/>
  <c r="BF81" i="1"/>
  <c r="AT81" i="1"/>
  <c r="AH81" i="1"/>
  <c r="L81" i="1"/>
  <c r="H81" i="1"/>
  <c r="BG81" i="1"/>
  <c r="AU81" i="1"/>
  <c r="AQ81" i="1"/>
  <c r="M81" i="1"/>
  <c r="I81" i="1"/>
  <c r="BZ81" i="1"/>
  <c r="BE81" i="1"/>
  <c r="AS81" i="1"/>
  <c r="AF81" i="1"/>
  <c r="K81" i="1"/>
  <c r="AV81" i="1"/>
  <c r="AD81" i="1"/>
  <c r="AK81" i="1"/>
  <c r="AO81" i="1" s="1"/>
  <c r="C82" i="1"/>
  <c r="BD81" i="1"/>
  <c r="J81" i="1"/>
  <c r="BH81" i="1"/>
  <c r="AR81" i="1"/>
  <c r="AM80" i="1"/>
  <c r="AZ80" i="1" s="1"/>
  <c r="Y14" i="1" l="1"/>
  <c r="AG11" i="14" s="1"/>
  <c r="BA14" i="1"/>
  <c r="BI14" i="1" s="1"/>
  <c r="BY14" i="1"/>
  <c r="CC14" i="1" s="1"/>
  <c r="AE82" i="1"/>
  <c r="P82" i="1"/>
  <c r="Q82" i="1" s="1"/>
  <c r="AN79" i="14" s="1"/>
  <c r="R82" i="1"/>
  <c r="AM81" i="1"/>
  <c r="AZ81" i="1" s="1"/>
  <c r="D78" i="1"/>
  <c r="N78" i="1" s="1"/>
  <c r="E79" i="1"/>
  <c r="AN79" i="1" s="1"/>
  <c r="AW76" i="1"/>
  <c r="AP77" i="1"/>
  <c r="G80" i="1"/>
  <c r="F80" i="1"/>
  <c r="AG82" i="1"/>
  <c r="AL81" i="1"/>
  <c r="BG82" i="1"/>
  <c r="AU82" i="1"/>
  <c r="AQ82" i="1"/>
  <c r="M82" i="1"/>
  <c r="I82" i="1"/>
  <c r="C83" i="1"/>
  <c r="BH82" i="1"/>
  <c r="BD82" i="1"/>
  <c r="AV82" i="1"/>
  <c r="AR82" i="1"/>
  <c r="AK82" i="1"/>
  <c r="AO82" i="1" s="1"/>
  <c r="AD82" i="1"/>
  <c r="J82" i="1"/>
  <c r="BV82" i="1"/>
  <c r="BF82" i="1"/>
  <c r="AT82" i="1"/>
  <c r="AH82" i="1"/>
  <c r="L82" i="1"/>
  <c r="H82" i="1"/>
  <c r="AS82" i="1"/>
  <c r="K82" i="1"/>
  <c r="BZ82" i="1"/>
  <c r="AF82" i="1"/>
  <c r="BE82" i="1"/>
  <c r="AI11" i="14" l="1"/>
  <c r="CA14" i="1"/>
  <c r="BU14" i="1"/>
  <c r="BW14" i="1" s="1"/>
  <c r="Z14" i="1"/>
  <c r="AK11" i="14" s="1"/>
  <c r="AE83" i="1"/>
  <c r="P83" i="1"/>
  <c r="Q83" i="1" s="1"/>
  <c r="AN80" i="14" s="1"/>
  <c r="R83" i="1"/>
  <c r="AM82" i="1"/>
  <c r="AZ82" i="1" s="1"/>
  <c r="D79" i="1"/>
  <c r="N79" i="1" s="1"/>
  <c r="E80" i="1"/>
  <c r="AN80" i="1" s="1"/>
  <c r="AL82" i="1"/>
  <c r="AW77" i="1"/>
  <c r="G81" i="1"/>
  <c r="F81" i="1"/>
  <c r="AP78" i="1"/>
  <c r="AW78" i="1" s="1"/>
  <c r="AG83" i="1"/>
  <c r="C84" i="1"/>
  <c r="BH83" i="1"/>
  <c r="BD83" i="1"/>
  <c r="AV83" i="1"/>
  <c r="AR83" i="1"/>
  <c r="AK83" i="1"/>
  <c r="AO83" i="1" s="1"/>
  <c r="AD83" i="1"/>
  <c r="J83" i="1"/>
  <c r="BZ83" i="1"/>
  <c r="BE83" i="1"/>
  <c r="AS83" i="1"/>
  <c r="AF83" i="1"/>
  <c r="K83" i="1"/>
  <c r="BG83" i="1"/>
  <c r="AU83" i="1"/>
  <c r="AQ83" i="1"/>
  <c r="M83" i="1"/>
  <c r="I83" i="1"/>
  <c r="H83" i="1"/>
  <c r="BF83" i="1"/>
  <c r="L83" i="1"/>
  <c r="BV83" i="1"/>
  <c r="AT83" i="1"/>
  <c r="AH83" i="1"/>
  <c r="AA14" i="1" l="1"/>
  <c r="CD14" i="1" s="1"/>
  <c r="CG14" i="1"/>
  <c r="AD11" i="14"/>
  <c r="AE84" i="1"/>
  <c r="R84" i="1"/>
  <c r="P84" i="1"/>
  <c r="Q84" i="1" s="1"/>
  <c r="AN81" i="14" s="1"/>
  <c r="F82" i="1"/>
  <c r="G82" i="1"/>
  <c r="AP79" i="1"/>
  <c r="E81" i="1"/>
  <c r="AN81" i="1" s="1"/>
  <c r="D80" i="1"/>
  <c r="N80" i="1" s="1"/>
  <c r="AM83" i="1"/>
  <c r="AZ83" i="1" s="1"/>
  <c r="AG84" i="1"/>
  <c r="BZ84" i="1"/>
  <c r="BE84" i="1"/>
  <c r="AS84" i="1"/>
  <c r="AF84" i="1"/>
  <c r="K84" i="1"/>
  <c r="BV84" i="1"/>
  <c r="BF84" i="1"/>
  <c r="AT84" i="1"/>
  <c r="AH84" i="1"/>
  <c r="L84" i="1"/>
  <c r="H84" i="1"/>
  <c r="C85" i="1"/>
  <c r="BH84" i="1"/>
  <c r="BD84" i="1"/>
  <c r="AV84" i="1"/>
  <c r="AR84" i="1"/>
  <c r="AK84" i="1"/>
  <c r="AO84" i="1" s="1"/>
  <c r="AD84" i="1"/>
  <c r="J84" i="1"/>
  <c r="BG84" i="1"/>
  <c r="AQ84" i="1"/>
  <c r="I84" i="1"/>
  <c r="AU84" i="1"/>
  <c r="M84" i="1"/>
  <c r="AL83" i="1"/>
  <c r="CI14" i="1" l="1"/>
  <c r="AB14" i="1"/>
  <c r="CF14" i="1" s="1"/>
  <c r="AE85" i="1"/>
  <c r="P85" i="1"/>
  <c r="Q85" i="1" s="1"/>
  <c r="AN82" i="14" s="1"/>
  <c r="R85" i="1"/>
  <c r="AL84" i="1"/>
  <c r="AW79" i="1"/>
  <c r="D81" i="1"/>
  <c r="N81" i="1" s="1"/>
  <c r="E82" i="1"/>
  <c r="AN82" i="1" s="1"/>
  <c r="F83" i="1"/>
  <c r="G83" i="1"/>
  <c r="AP80" i="1"/>
  <c r="AG85" i="1"/>
  <c r="AM84" i="1"/>
  <c r="AZ84" i="1" s="1"/>
  <c r="BV85" i="1"/>
  <c r="BF85" i="1"/>
  <c r="AT85" i="1"/>
  <c r="AH85" i="1"/>
  <c r="L85" i="1"/>
  <c r="H85" i="1"/>
  <c r="BG85" i="1"/>
  <c r="AU85" i="1"/>
  <c r="AQ85" i="1"/>
  <c r="M85" i="1"/>
  <c r="I85" i="1"/>
  <c r="BZ85" i="1"/>
  <c r="BE85" i="1"/>
  <c r="AS85" i="1"/>
  <c r="AF85" i="1"/>
  <c r="K85" i="1"/>
  <c r="AV85" i="1"/>
  <c r="AD85" i="1"/>
  <c r="AK85" i="1"/>
  <c r="AO85" i="1" s="1"/>
  <c r="C86" i="1"/>
  <c r="BD85" i="1"/>
  <c r="J85" i="1"/>
  <c r="BH85" i="1"/>
  <c r="AR85" i="1"/>
  <c r="AC14" i="1" l="1"/>
  <c r="AH11" i="14" s="1"/>
  <c r="AL11" i="14" s="1"/>
  <c r="AE86" i="1"/>
  <c r="R86" i="1"/>
  <c r="P86" i="1"/>
  <c r="Q86" i="1" s="1"/>
  <c r="AN83" i="14" s="1"/>
  <c r="AM85" i="1"/>
  <c r="AZ85" i="1" s="1"/>
  <c r="AW80" i="1"/>
  <c r="AP81" i="1"/>
  <c r="G84" i="1"/>
  <c r="F84" i="1"/>
  <c r="D82" i="1"/>
  <c r="N82" i="1" s="1"/>
  <c r="E83" i="1"/>
  <c r="AN83" i="1" s="1"/>
  <c r="AG86" i="1"/>
  <c r="AL85" i="1"/>
  <c r="BG86" i="1"/>
  <c r="AU86" i="1"/>
  <c r="AQ86" i="1"/>
  <c r="M86" i="1"/>
  <c r="I86" i="1"/>
  <c r="C87" i="1"/>
  <c r="BH86" i="1"/>
  <c r="BD86" i="1"/>
  <c r="AV86" i="1"/>
  <c r="AR86" i="1"/>
  <c r="AK86" i="1"/>
  <c r="AO86" i="1" s="1"/>
  <c r="AD86" i="1"/>
  <c r="J86" i="1"/>
  <c r="BV86" i="1"/>
  <c r="BF86" i="1"/>
  <c r="AT86" i="1"/>
  <c r="AH86" i="1"/>
  <c r="L86" i="1"/>
  <c r="H86" i="1"/>
  <c r="AS86" i="1"/>
  <c r="K86" i="1"/>
  <c r="BZ86" i="1"/>
  <c r="AF86" i="1"/>
  <c r="BE86" i="1"/>
  <c r="BL15" i="1" l="1"/>
  <c r="BM15" i="1" s="1"/>
  <c r="BO15" i="1" s="1"/>
  <c r="AI14" i="1"/>
  <c r="V15" i="1"/>
  <c r="CE15" i="1" s="1"/>
  <c r="AE87" i="1"/>
  <c r="R87" i="1"/>
  <c r="P87" i="1"/>
  <c r="Q87" i="1" s="1"/>
  <c r="AN84" i="14" s="1"/>
  <c r="AM86" i="1"/>
  <c r="AZ86" i="1" s="1"/>
  <c r="AW81" i="1"/>
  <c r="AL86" i="1"/>
  <c r="AP82" i="1"/>
  <c r="G85" i="1"/>
  <c r="F85" i="1"/>
  <c r="D83" i="1"/>
  <c r="N83" i="1" s="1"/>
  <c r="E84" i="1"/>
  <c r="AN84" i="1" s="1"/>
  <c r="AP83" i="1"/>
  <c r="AG87" i="1"/>
  <c r="C88" i="1"/>
  <c r="BH87" i="1"/>
  <c r="BD87" i="1"/>
  <c r="AV87" i="1"/>
  <c r="AR87" i="1"/>
  <c r="AK87" i="1"/>
  <c r="AO87" i="1" s="1"/>
  <c r="AD87" i="1"/>
  <c r="J87" i="1"/>
  <c r="BZ87" i="1"/>
  <c r="BE87" i="1"/>
  <c r="AS87" i="1"/>
  <c r="AF87" i="1"/>
  <c r="K87" i="1"/>
  <c r="BG87" i="1"/>
  <c r="AU87" i="1"/>
  <c r="AQ87" i="1"/>
  <c r="M87" i="1"/>
  <c r="I87" i="1"/>
  <c r="H87" i="1"/>
  <c r="BF87" i="1"/>
  <c r="L87" i="1"/>
  <c r="BV87" i="1"/>
  <c r="AT87" i="1"/>
  <c r="AH87" i="1"/>
  <c r="BN15" i="1" l="1"/>
  <c r="BP15" i="1" s="1"/>
  <c r="W15" i="1"/>
  <c r="BT15" i="1" s="1"/>
  <c r="AE88" i="1"/>
  <c r="P88" i="1"/>
  <c r="Q88" i="1" s="1"/>
  <c r="AN85" i="14" s="1"/>
  <c r="R88" i="1"/>
  <c r="AW82" i="1"/>
  <c r="AW83" i="1"/>
  <c r="E85" i="1"/>
  <c r="AN85" i="1" s="1"/>
  <c r="D84" i="1"/>
  <c r="N84" i="1" s="1"/>
  <c r="AM87" i="1"/>
  <c r="AZ87" i="1" s="1"/>
  <c r="G86" i="1"/>
  <c r="F86" i="1"/>
  <c r="AL87" i="1"/>
  <c r="AG88" i="1"/>
  <c r="BZ88" i="1"/>
  <c r="BE88" i="1"/>
  <c r="AS88" i="1"/>
  <c r="AF88" i="1"/>
  <c r="K88" i="1"/>
  <c r="BV88" i="1"/>
  <c r="BF88" i="1"/>
  <c r="AT88" i="1"/>
  <c r="AH88" i="1"/>
  <c r="L88" i="1"/>
  <c r="H88" i="1"/>
  <c r="C89" i="1"/>
  <c r="BH88" i="1"/>
  <c r="BD88" i="1"/>
  <c r="AV88" i="1"/>
  <c r="AR88" i="1"/>
  <c r="AK88" i="1"/>
  <c r="AO88" i="1" s="1"/>
  <c r="AD88" i="1"/>
  <c r="J88" i="1"/>
  <c r="BG88" i="1"/>
  <c r="AQ88" i="1"/>
  <c r="I88" i="1"/>
  <c r="AU88" i="1"/>
  <c r="M88" i="1"/>
  <c r="BQ15" i="1" l="1"/>
  <c r="BR15" i="1" s="1"/>
  <c r="BC15" i="1" s="1"/>
  <c r="AE12" i="14" s="1"/>
  <c r="AE89" i="1"/>
  <c r="R89" i="1"/>
  <c r="P89" i="1"/>
  <c r="Q89" i="1" s="1"/>
  <c r="AN86" i="14" s="1"/>
  <c r="AL88" i="1"/>
  <c r="E86" i="1"/>
  <c r="AN86" i="1" s="1"/>
  <c r="D85" i="1"/>
  <c r="N85" i="1" s="1"/>
  <c r="G87" i="1"/>
  <c r="F87" i="1"/>
  <c r="AP84" i="1"/>
  <c r="AG89" i="1"/>
  <c r="BV89" i="1"/>
  <c r="BF89" i="1"/>
  <c r="AT89" i="1"/>
  <c r="AH89" i="1"/>
  <c r="L89" i="1"/>
  <c r="H89" i="1"/>
  <c r="BG89" i="1"/>
  <c r="AU89" i="1"/>
  <c r="AQ89" i="1"/>
  <c r="M89" i="1"/>
  <c r="I89" i="1"/>
  <c r="BZ89" i="1"/>
  <c r="BE89" i="1"/>
  <c r="AS89" i="1"/>
  <c r="AF89" i="1"/>
  <c r="K89" i="1"/>
  <c r="AV89" i="1"/>
  <c r="AD89" i="1"/>
  <c r="AK89" i="1"/>
  <c r="AO89" i="1" s="1"/>
  <c r="C90" i="1"/>
  <c r="BD89" i="1"/>
  <c r="J89" i="1"/>
  <c r="BH89" i="1"/>
  <c r="AR89" i="1"/>
  <c r="AM88" i="1"/>
  <c r="AZ88" i="1" s="1"/>
  <c r="BS15" i="1" l="1"/>
  <c r="W12" i="14" s="1"/>
  <c r="BB15" i="1"/>
  <c r="AY15" i="1"/>
  <c r="AC12" i="14" s="1"/>
  <c r="X15" i="1"/>
  <c r="AF12" i="14" s="1"/>
  <c r="AJ12" i="14" s="1"/>
  <c r="AE90" i="1"/>
  <c r="P90" i="1"/>
  <c r="Q90" i="1" s="1"/>
  <c r="AN87" i="14" s="1"/>
  <c r="R90" i="1"/>
  <c r="AM89" i="1"/>
  <c r="D86" i="1"/>
  <c r="N86" i="1" s="1"/>
  <c r="E87" i="1"/>
  <c r="AN87" i="1" s="1"/>
  <c r="AW84" i="1"/>
  <c r="G88" i="1"/>
  <c r="F88" i="1"/>
  <c r="AP85" i="1"/>
  <c r="AG90" i="1"/>
  <c r="AL89" i="1"/>
  <c r="BG90" i="1"/>
  <c r="AU90" i="1"/>
  <c r="AQ90" i="1"/>
  <c r="M90" i="1"/>
  <c r="I90" i="1"/>
  <c r="C91" i="1"/>
  <c r="BH90" i="1"/>
  <c r="BD90" i="1"/>
  <c r="AV90" i="1"/>
  <c r="AR90" i="1"/>
  <c r="AK90" i="1"/>
  <c r="AO90" i="1" s="1"/>
  <c r="AD90" i="1"/>
  <c r="J90" i="1"/>
  <c r="BV90" i="1"/>
  <c r="BF90" i="1"/>
  <c r="AT90" i="1"/>
  <c r="AH90" i="1"/>
  <c r="L90" i="1"/>
  <c r="H90" i="1"/>
  <c r="AS90" i="1"/>
  <c r="K90" i="1"/>
  <c r="BZ90" i="1"/>
  <c r="AF90" i="1"/>
  <c r="BE90" i="1"/>
  <c r="BA15" i="1" l="1"/>
  <c r="AI12" i="14" s="1"/>
  <c r="Y15" i="1"/>
  <c r="Z15" i="1" s="1"/>
  <c r="V12" i="14"/>
  <c r="BY15" i="1"/>
  <c r="CC15" i="1" s="1"/>
  <c r="AE91" i="1"/>
  <c r="P91" i="1"/>
  <c r="Q91" i="1" s="1"/>
  <c r="AN88" i="14" s="1"/>
  <c r="R91" i="1"/>
  <c r="AM90" i="1"/>
  <c r="AZ90" i="1" s="1"/>
  <c r="G89" i="1"/>
  <c r="F89" i="1"/>
  <c r="D87" i="1"/>
  <c r="N87" i="1" s="1"/>
  <c r="E88" i="1"/>
  <c r="AN88" i="1" s="1"/>
  <c r="AW85" i="1"/>
  <c r="AP86" i="1"/>
  <c r="AL90" i="1"/>
  <c r="AG91" i="1"/>
  <c r="C92" i="1"/>
  <c r="BH91" i="1"/>
  <c r="BD91" i="1"/>
  <c r="AV91" i="1"/>
  <c r="AR91" i="1"/>
  <c r="AK91" i="1"/>
  <c r="AO91" i="1" s="1"/>
  <c r="AD91" i="1"/>
  <c r="J91" i="1"/>
  <c r="BZ91" i="1"/>
  <c r="BE91" i="1"/>
  <c r="AS91" i="1"/>
  <c r="AF91" i="1"/>
  <c r="K91" i="1"/>
  <c r="BG91" i="1"/>
  <c r="AU91" i="1"/>
  <c r="AQ91" i="1"/>
  <c r="M91" i="1"/>
  <c r="I91" i="1"/>
  <c r="H91" i="1"/>
  <c r="BF91" i="1"/>
  <c r="L91" i="1"/>
  <c r="BV91" i="1"/>
  <c r="AT91" i="1"/>
  <c r="AH91" i="1"/>
  <c r="AG12" i="14" l="1"/>
  <c r="AK12" i="14" s="1"/>
  <c r="BU15" i="1"/>
  <c r="BW15" i="1" s="1"/>
  <c r="BI15" i="1"/>
  <c r="AA15" i="1"/>
  <c r="CD15" i="1" s="1"/>
  <c r="CG15" i="1"/>
  <c r="AD12" i="14"/>
  <c r="CA15" i="1"/>
  <c r="AE92" i="1"/>
  <c r="P92" i="1"/>
  <c r="Q92" i="1" s="1"/>
  <c r="AN89" i="14" s="1"/>
  <c r="R92" i="1"/>
  <c r="AP87" i="1"/>
  <c r="G90" i="1"/>
  <c r="F90" i="1"/>
  <c r="AW86" i="1"/>
  <c r="E89" i="1"/>
  <c r="AN89" i="1" s="1"/>
  <c r="D88" i="1"/>
  <c r="N88" i="1" s="1"/>
  <c r="AM91" i="1"/>
  <c r="AZ91" i="1" s="1"/>
  <c r="AL91" i="1"/>
  <c r="AG92" i="1"/>
  <c r="BZ92" i="1"/>
  <c r="BE92" i="1"/>
  <c r="AS92" i="1"/>
  <c r="AF92" i="1"/>
  <c r="K92" i="1"/>
  <c r="BV92" i="1"/>
  <c r="BF92" i="1"/>
  <c r="AT92" i="1"/>
  <c r="AH92" i="1"/>
  <c r="L92" i="1"/>
  <c r="H92" i="1"/>
  <c r="C93" i="1"/>
  <c r="BH92" i="1"/>
  <c r="BD92" i="1"/>
  <c r="AV92" i="1"/>
  <c r="AR92" i="1"/>
  <c r="AK92" i="1"/>
  <c r="AO92" i="1" s="1"/>
  <c r="AD92" i="1"/>
  <c r="J92" i="1"/>
  <c r="BG92" i="1"/>
  <c r="AQ92" i="1"/>
  <c r="I92" i="1"/>
  <c r="AU92" i="1"/>
  <c r="M92" i="1"/>
  <c r="CI15" i="1" l="1"/>
  <c r="AB15" i="1"/>
  <c r="CF15" i="1" s="1"/>
  <c r="AE93" i="1"/>
  <c r="P93" i="1"/>
  <c r="Q93" i="1" s="1"/>
  <c r="AN90" i="14" s="1"/>
  <c r="R93" i="1"/>
  <c r="AL92" i="1"/>
  <c r="AW87" i="1"/>
  <c r="AP88" i="1"/>
  <c r="D89" i="1"/>
  <c r="N89" i="1" s="1"/>
  <c r="E90" i="1"/>
  <c r="AN90" i="1" s="1"/>
  <c r="G91" i="1"/>
  <c r="F91" i="1"/>
  <c r="AG93" i="1"/>
  <c r="AM92" i="1"/>
  <c r="AZ92" i="1" s="1"/>
  <c r="BV93" i="1"/>
  <c r="BF93" i="1"/>
  <c r="AT93" i="1"/>
  <c r="AH93" i="1"/>
  <c r="L93" i="1"/>
  <c r="H93" i="1"/>
  <c r="BG93" i="1"/>
  <c r="AU93" i="1"/>
  <c r="AQ93" i="1"/>
  <c r="M93" i="1"/>
  <c r="I93" i="1"/>
  <c r="BZ93" i="1"/>
  <c r="BE93" i="1"/>
  <c r="AS93" i="1"/>
  <c r="AF93" i="1"/>
  <c r="K93" i="1"/>
  <c r="AV93" i="1"/>
  <c r="AD93" i="1"/>
  <c r="AK93" i="1"/>
  <c r="AO93" i="1" s="1"/>
  <c r="C94" i="1"/>
  <c r="BD93" i="1"/>
  <c r="J93" i="1"/>
  <c r="BH93" i="1"/>
  <c r="AR93" i="1"/>
  <c r="AC15" i="1" l="1"/>
  <c r="AH12" i="14" s="1"/>
  <c r="AL12" i="14" s="1"/>
  <c r="AE94" i="1"/>
  <c r="P94" i="1"/>
  <c r="Q94" i="1" s="1"/>
  <c r="AN91" i="14" s="1"/>
  <c r="R94" i="1"/>
  <c r="AM93" i="1"/>
  <c r="AZ93" i="1" s="1"/>
  <c r="AW88" i="1"/>
  <c r="F92" i="1"/>
  <c r="G92" i="1"/>
  <c r="D90" i="1"/>
  <c r="N90" i="1" s="1"/>
  <c r="E91" i="1"/>
  <c r="AN91" i="1" s="1"/>
  <c r="AP89" i="1"/>
  <c r="AG94" i="1"/>
  <c r="AL93" i="1"/>
  <c r="BG94" i="1"/>
  <c r="AU94" i="1"/>
  <c r="AQ94" i="1"/>
  <c r="M94" i="1"/>
  <c r="I94" i="1"/>
  <c r="C95" i="1"/>
  <c r="BH94" i="1"/>
  <c r="BD94" i="1"/>
  <c r="AV94" i="1"/>
  <c r="AR94" i="1"/>
  <c r="AK94" i="1"/>
  <c r="AO94" i="1" s="1"/>
  <c r="AD94" i="1"/>
  <c r="J94" i="1"/>
  <c r="BV94" i="1"/>
  <c r="BF94" i="1"/>
  <c r="AT94" i="1"/>
  <c r="AH94" i="1"/>
  <c r="L94" i="1"/>
  <c r="H94" i="1"/>
  <c r="AS94" i="1"/>
  <c r="K94" i="1"/>
  <c r="BZ94" i="1"/>
  <c r="AF94" i="1"/>
  <c r="BE94" i="1"/>
  <c r="AI15" i="1" l="1"/>
  <c r="V16" i="1"/>
  <c r="CE16" i="1" s="1"/>
  <c r="BL16" i="1"/>
  <c r="BM16" i="1" s="1"/>
  <c r="BO16" i="1" s="1"/>
  <c r="AE95" i="1"/>
  <c r="P95" i="1"/>
  <c r="Q95" i="1" s="1"/>
  <c r="AN92" i="14" s="1"/>
  <c r="R95" i="1"/>
  <c r="AM94" i="1"/>
  <c r="AZ94" i="1" s="1"/>
  <c r="AW89" i="1"/>
  <c r="AL94" i="1"/>
  <c r="D91" i="1"/>
  <c r="N91" i="1" s="1"/>
  <c r="E92" i="1"/>
  <c r="AN92" i="1" s="1"/>
  <c r="F93" i="1"/>
  <c r="G93" i="1"/>
  <c r="AP90" i="1"/>
  <c r="AW90" i="1" s="1"/>
  <c r="AG95" i="1"/>
  <c r="C96" i="1"/>
  <c r="BH95" i="1"/>
  <c r="BD95" i="1"/>
  <c r="AV95" i="1"/>
  <c r="AR95" i="1"/>
  <c r="AK95" i="1"/>
  <c r="AO95" i="1" s="1"/>
  <c r="AD95" i="1"/>
  <c r="J95" i="1"/>
  <c r="BZ95" i="1"/>
  <c r="BE95" i="1"/>
  <c r="AS95" i="1"/>
  <c r="AF95" i="1"/>
  <c r="K95" i="1"/>
  <c r="BG95" i="1"/>
  <c r="AU95" i="1"/>
  <c r="AQ95" i="1"/>
  <c r="M95" i="1"/>
  <c r="I95" i="1"/>
  <c r="H95" i="1"/>
  <c r="BF95" i="1"/>
  <c r="L95" i="1"/>
  <c r="BV95" i="1"/>
  <c r="AT95" i="1"/>
  <c r="AH95" i="1"/>
  <c r="W16" i="1" l="1"/>
  <c r="BT16" i="1" s="1"/>
  <c r="BN16" i="1"/>
  <c r="BP16" i="1" s="1"/>
  <c r="AE96" i="1"/>
  <c r="R96" i="1"/>
  <c r="P96" i="1"/>
  <c r="Q96" i="1" s="1"/>
  <c r="AN93" i="14" s="1"/>
  <c r="AP91" i="1"/>
  <c r="G94" i="1"/>
  <c r="F94" i="1"/>
  <c r="E93" i="1"/>
  <c r="AN93" i="1" s="1"/>
  <c r="D92" i="1"/>
  <c r="N92" i="1" s="1"/>
  <c r="AM95" i="1"/>
  <c r="AZ95" i="1" s="1"/>
  <c r="AL95" i="1"/>
  <c r="AG96" i="1"/>
  <c r="BZ96" i="1"/>
  <c r="BE96" i="1"/>
  <c r="AS96" i="1"/>
  <c r="AF96" i="1"/>
  <c r="K96" i="1"/>
  <c r="BV96" i="1"/>
  <c r="BF96" i="1"/>
  <c r="AT96" i="1"/>
  <c r="AH96" i="1"/>
  <c r="L96" i="1"/>
  <c r="H96" i="1"/>
  <c r="C97" i="1"/>
  <c r="BH96" i="1"/>
  <c r="BD96" i="1"/>
  <c r="AV96" i="1"/>
  <c r="AR96" i="1"/>
  <c r="AK96" i="1"/>
  <c r="AO96" i="1" s="1"/>
  <c r="AD96" i="1"/>
  <c r="J96" i="1"/>
  <c r="BG96" i="1"/>
  <c r="AQ96" i="1"/>
  <c r="I96" i="1"/>
  <c r="AU96" i="1"/>
  <c r="M96" i="1"/>
  <c r="BQ16" i="1" l="1"/>
  <c r="BR16" i="1" s="1"/>
  <c r="AY16" i="1" s="1"/>
  <c r="AC13" i="14" s="1"/>
  <c r="AE97" i="1"/>
  <c r="P97" i="1"/>
  <c r="Q97" i="1" s="1"/>
  <c r="AN94" i="14" s="1"/>
  <c r="R97" i="1"/>
  <c r="AM96" i="1"/>
  <c r="AZ96" i="1" s="1"/>
  <c r="AW91" i="1"/>
  <c r="AP92" i="1"/>
  <c r="D93" i="1"/>
  <c r="N93" i="1" s="1"/>
  <c r="E94" i="1"/>
  <c r="AN94" i="1" s="1"/>
  <c r="G95" i="1"/>
  <c r="F95" i="1"/>
  <c r="AG97" i="1"/>
  <c r="AL96" i="1"/>
  <c r="BV97" i="1"/>
  <c r="BF97" i="1"/>
  <c r="AT97" i="1"/>
  <c r="AH97" i="1"/>
  <c r="L97" i="1"/>
  <c r="H97" i="1"/>
  <c r="BG97" i="1"/>
  <c r="AU97" i="1"/>
  <c r="AQ97" i="1"/>
  <c r="M97" i="1"/>
  <c r="I97" i="1"/>
  <c r="BZ97" i="1"/>
  <c r="BE97" i="1"/>
  <c r="AS97" i="1"/>
  <c r="AF97" i="1"/>
  <c r="K97" i="1"/>
  <c r="AV97" i="1"/>
  <c r="AD97" i="1"/>
  <c r="AK97" i="1"/>
  <c r="AO97" i="1" s="1"/>
  <c r="C98" i="1"/>
  <c r="BD97" i="1"/>
  <c r="J97" i="1"/>
  <c r="BH97" i="1"/>
  <c r="AR97" i="1"/>
  <c r="BB16" i="1" l="1"/>
  <c r="BS16" i="1"/>
  <c r="V13" i="14" s="1"/>
  <c r="X16" i="1"/>
  <c r="AF13" i="14" s="1"/>
  <c r="AJ13" i="14" s="1"/>
  <c r="BA16" i="1"/>
  <c r="Y16" i="1"/>
  <c r="AE98" i="1"/>
  <c r="P98" i="1"/>
  <c r="Q98" i="1" s="1"/>
  <c r="AN95" i="14" s="1"/>
  <c r="R98" i="1"/>
  <c r="AM97" i="1"/>
  <c r="AZ97" i="1" s="1"/>
  <c r="AW92" i="1"/>
  <c r="AP93" i="1"/>
  <c r="F96" i="1"/>
  <c r="G96" i="1"/>
  <c r="E95" i="1"/>
  <c r="AN95" i="1" s="1"/>
  <c r="D94" i="1"/>
  <c r="N94" i="1" s="1"/>
  <c r="AG98" i="1"/>
  <c r="AL97" i="1"/>
  <c r="BG98" i="1"/>
  <c r="AU98" i="1"/>
  <c r="AQ98" i="1"/>
  <c r="M98" i="1"/>
  <c r="I98" i="1"/>
  <c r="C99" i="1"/>
  <c r="BH98" i="1"/>
  <c r="BD98" i="1"/>
  <c r="AV98" i="1"/>
  <c r="AR98" i="1"/>
  <c r="AK98" i="1"/>
  <c r="AO98" i="1" s="1"/>
  <c r="AD98" i="1"/>
  <c r="J98" i="1"/>
  <c r="BV98" i="1"/>
  <c r="BF98" i="1"/>
  <c r="AT98" i="1"/>
  <c r="AH98" i="1"/>
  <c r="L98" i="1"/>
  <c r="H98" i="1"/>
  <c r="AS98" i="1"/>
  <c r="K98" i="1"/>
  <c r="BZ98" i="1"/>
  <c r="AF98" i="1"/>
  <c r="BE98" i="1"/>
  <c r="BY16" i="1" l="1"/>
  <c r="CC16" i="1" s="1"/>
  <c r="AG13" i="14"/>
  <c r="W13" i="14"/>
  <c r="AI13" i="14"/>
  <c r="BU16" i="1"/>
  <c r="BW16" i="1" s="1"/>
  <c r="AE99" i="1"/>
  <c r="P99" i="1"/>
  <c r="Q99" i="1" s="1"/>
  <c r="AN96" i="14" s="1"/>
  <c r="R99" i="1"/>
  <c r="Z16" i="1"/>
  <c r="CG16" i="1" s="1"/>
  <c r="AW93" i="1"/>
  <c r="D95" i="1"/>
  <c r="N95" i="1" s="1"/>
  <c r="E96" i="1"/>
  <c r="AN96" i="1" s="1"/>
  <c r="AP94" i="1"/>
  <c r="G97" i="1"/>
  <c r="F97" i="1"/>
  <c r="AL98" i="1"/>
  <c r="AG99" i="1"/>
  <c r="C100" i="1"/>
  <c r="BH99" i="1"/>
  <c r="BD99" i="1"/>
  <c r="AV99" i="1"/>
  <c r="AR99" i="1"/>
  <c r="AK99" i="1"/>
  <c r="AO99" i="1" s="1"/>
  <c r="AD99" i="1"/>
  <c r="J99" i="1"/>
  <c r="BZ99" i="1"/>
  <c r="BE99" i="1"/>
  <c r="AS99" i="1"/>
  <c r="AF99" i="1"/>
  <c r="K99" i="1"/>
  <c r="BG99" i="1"/>
  <c r="AU99" i="1"/>
  <c r="AQ99" i="1"/>
  <c r="M99" i="1"/>
  <c r="I99" i="1"/>
  <c r="H99" i="1"/>
  <c r="BF99" i="1"/>
  <c r="L99" i="1"/>
  <c r="BV99" i="1"/>
  <c r="AT99" i="1"/>
  <c r="AH99" i="1"/>
  <c r="AM98" i="1"/>
  <c r="AZ98" i="1" s="1"/>
  <c r="BC16" i="1" l="1"/>
  <c r="CA16" i="1"/>
  <c r="AK13" i="14"/>
  <c r="AD13" i="14"/>
  <c r="AE100" i="1"/>
  <c r="P100" i="1"/>
  <c r="Q100" i="1" s="1"/>
  <c r="AN97" i="14" s="1"/>
  <c r="R100" i="1"/>
  <c r="AA16" i="1"/>
  <c r="CD16" i="1" s="1"/>
  <c r="CI16" i="1" s="1"/>
  <c r="AL99" i="1"/>
  <c r="AM99" i="1"/>
  <c r="AZ99" i="1" s="1"/>
  <c r="AW94" i="1"/>
  <c r="E97" i="1"/>
  <c r="AN97" i="1" s="1"/>
  <c r="D96" i="1"/>
  <c r="N96" i="1" s="1"/>
  <c r="G98" i="1"/>
  <c r="F98" i="1"/>
  <c r="AP95" i="1"/>
  <c r="AG100" i="1"/>
  <c r="BZ100" i="1"/>
  <c r="BE100" i="1"/>
  <c r="AS100" i="1"/>
  <c r="AF100" i="1"/>
  <c r="K100" i="1"/>
  <c r="BV100" i="1"/>
  <c r="BF100" i="1"/>
  <c r="AT100" i="1"/>
  <c r="AH100" i="1"/>
  <c r="L100" i="1"/>
  <c r="H100" i="1"/>
  <c r="C101" i="1"/>
  <c r="BH100" i="1"/>
  <c r="BD100" i="1"/>
  <c r="AV100" i="1"/>
  <c r="AR100" i="1"/>
  <c r="AK100" i="1"/>
  <c r="AO100" i="1" s="1"/>
  <c r="AD100" i="1"/>
  <c r="J100" i="1"/>
  <c r="BG100" i="1"/>
  <c r="AQ100" i="1"/>
  <c r="I100" i="1"/>
  <c r="AU100" i="1"/>
  <c r="M100" i="1"/>
  <c r="AE13" i="14" l="1"/>
  <c r="BI16" i="1"/>
  <c r="AE101" i="1"/>
  <c r="P101" i="1"/>
  <c r="Q101" i="1" s="1"/>
  <c r="AN98" i="14" s="1"/>
  <c r="R101" i="1"/>
  <c r="AB16" i="1"/>
  <c r="CF16" i="1" s="1"/>
  <c r="AM100" i="1"/>
  <c r="AZ100" i="1" s="1"/>
  <c r="AP96" i="1"/>
  <c r="G99" i="1"/>
  <c r="F99" i="1"/>
  <c r="E98" i="1"/>
  <c r="AN98" i="1" s="1"/>
  <c r="D97" i="1"/>
  <c r="N97" i="1" s="1"/>
  <c r="AW95" i="1"/>
  <c r="AG101" i="1"/>
  <c r="AL100" i="1"/>
  <c r="BV101" i="1"/>
  <c r="BF101" i="1"/>
  <c r="AT101" i="1"/>
  <c r="AH101" i="1"/>
  <c r="L101" i="1"/>
  <c r="H101" i="1"/>
  <c r="BG101" i="1"/>
  <c r="AU101" i="1"/>
  <c r="AQ101" i="1"/>
  <c r="M101" i="1"/>
  <c r="I101" i="1"/>
  <c r="BZ101" i="1"/>
  <c r="BE101" i="1"/>
  <c r="AS101" i="1"/>
  <c r="AF101" i="1"/>
  <c r="K101" i="1"/>
  <c r="AV101" i="1"/>
  <c r="AD101" i="1"/>
  <c r="AK101" i="1"/>
  <c r="AO101" i="1" s="1"/>
  <c r="C102" i="1"/>
  <c r="BD101" i="1"/>
  <c r="J101" i="1"/>
  <c r="BH101" i="1"/>
  <c r="AR101" i="1"/>
  <c r="AE102" i="1" l="1"/>
  <c r="R102" i="1"/>
  <c r="P102" i="1"/>
  <c r="Q102" i="1" s="1"/>
  <c r="AN99" i="14" s="1"/>
  <c r="AC16" i="1"/>
  <c r="AM101" i="1"/>
  <c r="AZ101" i="1" s="1"/>
  <c r="AW96" i="1"/>
  <c r="D98" i="1"/>
  <c r="N98" i="1" s="1"/>
  <c r="E99" i="1"/>
  <c r="AN99" i="1" s="1"/>
  <c r="AP97" i="1"/>
  <c r="F100" i="1"/>
  <c r="G100" i="1"/>
  <c r="AG102" i="1"/>
  <c r="AL101" i="1"/>
  <c r="BG102" i="1"/>
  <c r="AU102" i="1"/>
  <c r="AQ102" i="1"/>
  <c r="M102" i="1"/>
  <c r="I102" i="1"/>
  <c r="C103" i="1"/>
  <c r="BH102" i="1"/>
  <c r="BD102" i="1"/>
  <c r="AV102" i="1"/>
  <c r="AR102" i="1"/>
  <c r="AK102" i="1"/>
  <c r="AO102" i="1" s="1"/>
  <c r="AD102" i="1"/>
  <c r="J102" i="1"/>
  <c r="BV102" i="1"/>
  <c r="BF102" i="1"/>
  <c r="AT102" i="1"/>
  <c r="AH102" i="1"/>
  <c r="L102" i="1"/>
  <c r="H102" i="1"/>
  <c r="AS102" i="1"/>
  <c r="K102" i="1"/>
  <c r="BZ102" i="1"/>
  <c r="AF102" i="1"/>
  <c r="BE102" i="1"/>
  <c r="BL17" i="1" l="1"/>
  <c r="BM17" i="1" s="1"/>
  <c r="BO17" i="1" s="1"/>
  <c r="AH13" i="14"/>
  <c r="AL13" i="14" s="1"/>
  <c r="AE103" i="1"/>
  <c r="R103" i="1"/>
  <c r="P103" i="1"/>
  <c r="Q103" i="1" s="1"/>
  <c r="AN100" i="14" s="1"/>
  <c r="AI16" i="1"/>
  <c r="V17" i="1"/>
  <c r="AW97" i="1"/>
  <c r="AP98" i="1"/>
  <c r="D99" i="1"/>
  <c r="N99" i="1" s="1"/>
  <c r="E100" i="1"/>
  <c r="AN100" i="1" s="1"/>
  <c r="AL102" i="1"/>
  <c r="F101" i="1"/>
  <c r="G101" i="1"/>
  <c r="AG103" i="1"/>
  <c r="AM102" i="1"/>
  <c r="AZ102" i="1" s="1"/>
  <c r="C104" i="1"/>
  <c r="BH103" i="1"/>
  <c r="BD103" i="1"/>
  <c r="AV103" i="1"/>
  <c r="AR103" i="1"/>
  <c r="AK103" i="1"/>
  <c r="AO103" i="1" s="1"/>
  <c r="AD103" i="1"/>
  <c r="J103" i="1"/>
  <c r="BZ103" i="1"/>
  <c r="BE103" i="1"/>
  <c r="AS103" i="1"/>
  <c r="AF103" i="1"/>
  <c r="K103" i="1"/>
  <c r="BG103" i="1"/>
  <c r="AU103" i="1"/>
  <c r="AQ103" i="1"/>
  <c r="M103" i="1"/>
  <c r="I103" i="1"/>
  <c r="H103" i="1"/>
  <c r="BF103" i="1"/>
  <c r="L103" i="1"/>
  <c r="BV103" i="1"/>
  <c r="AT103" i="1"/>
  <c r="AH103" i="1"/>
  <c r="BN17" i="1" l="1"/>
  <c r="BP17" i="1" s="1"/>
  <c r="AE104" i="1"/>
  <c r="P104" i="1"/>
  <c r="Q104" i="1" s="1"/>
  <c r="AN101" i="14" s="1"/>
  <c r="R104" i="1"/>
  <c r="CE17" i="1"/>
  <c r="W17" i="1"/>
  <c r="BT17" i="1" s="1"/>
  <c r="AW98" i="1"/>
  <c r="AP99" i="1"/>
  <c r="F102" i="1"/>
  <c r="G102" i="1"/>
  <c r="E101" i="1"/>
  <c r="AN101" i="1" s="1"/>
  <c r="D100" i="1"/>
  <c r="N100" i="1" s="1"/>
  <c r="AM103" i="1"/>
  <c r="AZ103" i="1" s="1"/>
  <c r="AL103" i="1"/>
  <c r="AG104" i="1"/>
  <c r="BZ104" i="1"/>
  <c r="BE104" i="1"/>
  <c r="AS104" i="1"/>
  <c r="AF104" i="1"/>
  <c r="K104" i="1"/>
  <c r="BV104" i="1"/>
  <c r="BF104" i="1"/>
  <c r="AT104" i="1"/>
  <c r="AH104" i="1"/>
  <c r="L104" i="1"/>
  <c r="H104" i="1"/>
  <c r="BG104" i="1"/>
  <c r="AU104" i="1"/>
  <c r="AQ104" i="1"/>
  <c r="C105" i="1"/>
  <c r="BH104" i="1"/>
  <c r="BD104" i="1"/>
  <c r="AV104" i="1"/>
  <c r="AR104" i="1"/>
  <c r="AK104" i="1"/>
  <c r="AO104" i="1" s="1"/>
  <c r="AD104" i="1"/>
  <c r="J104" i="1"/>
  <c r="I104" i="1"/>
  <c r="M104" i="1"/>
  <c r="BQ17" i="1" l="1"/>
  <c r="BR17" i="1" s="1"/>
  <c r="BB17" i="1" s="1"/>
  <c r="AE105" i="1"/>
  <c r="R105" i="1"/>
  <c r="P105" i="1"/>
  <c r="Q105" i="1" s="1"/>
  <c r="AN102" i="14" s="1"/>
  <c r="AW99" i="1"/>
  <c r="AM104" i="1"/>
  <c r="AZ104" i="1" s="1"/>
  <c r="AP100" i="1"/>
  <c r="F103" i="1"/>
  <c r="G103" i="1"/>
  <c r="E102" i="1"/>
  <c r="AN102" i="1" s="1"/>
  <c r="D101" i="1"/>
  <c r="N101" i="1" s="1"/>
  <c r="AG105" i="1"/>
  <c r="AL104" i="1"/>
  <c r="BV105" i="1"/>
  <c r="BF105" i="1"/>
  <c r="AT105" i="1"/>
  <c r="AH105" i="1"/>
  <c r="L105" i="1"/>
  <c r="H105" i="1"/>
  <c r="BG105" i="1"/>
  <c r="AU105" i="1"/>
  <c r="AQ105" i="1"/>
  <c r="M105" i="1"/>
  <c r="I105" i="1"/>
  <c r="C106" i="1"/>
  <c r="BH105" i="1"/>
  <c r="BD105" i="1"/>
  <c r="AV105" i="1"/>
  <c r="AR105" i="1"/>
  <c r="AK105" i="1"/>
  <c r="AO105" i="1" s="1"/>
  <c r="AD105" i="1"/>
  <c r="J105" i="1"/>
  <c r="BZ105" i="1"/>
  <c r="BE105" i="1"/>
  <c r="AS105" i="1"/>
  <c r="AF105" i="1"/>
  <c r="K105" i="1"/>
  <c r="AY17" i="1" l="1"/>
  <c r="AC14" i="14" s="1"/>
  <c r="BS17" i="1"/>
  <c r="V14" i="14" s="1"/>
  <c r="X17" i="1"/>
  <c r="AE106" i="1"/>
  <c r="P106" i="1"/>
  <c r="Q106" i="1" s="1"/>
  <c r="AN103" i="14" s="1"/>
  <c r="R106" i="1"/>
  <c r="AL105" i="1"/>
  <c r="AW100" i="1"/>
  <c r="E103" i="1"/>
  <c r="AN103" i="1" s="1"/>
  <c r="D102" i="1"/>
  <c r="N102" i="1" s="1"/>
  <c r="AP101" i="1"/>
  <c r="F104" i="1"/>
  <c r="G104" i="1"/>
  <c r="AG106" i="1"/>
  <c r="AM105" i="1"/>
  <c r="AZ105" i="1" s="1"/>
  <c r="BG106" i="1"/>
  <c r="AU106" i="1"/>
  <c r="AQ106" i="1"/>
  <c r="M106" i="1"/>
  <c r="I106" i="1"/>
  <c r="C107" i="1"/>
  <c r="BH106" i="1"/>
  <c r="BD106" i="1"/>
  <c r="AV106" i="1"/>
  <c r="AR106" i="1"/>
  <c r="AK106" i="1"/>
  <c r="AO106" i="1" s="1"/>
  <c r="AD106" i="1"/>
  <c r="J106" i="1"/>
  <c r="BZ106" i="1"/>
  <c r="BE106" i="1"/>
  <c r="AS106" i="1"/>
  <c r="AF106" i="1"/>
  <c r="K106" i="1"/>
  <c r="BV106" i="1"/>
  <c r="BF106" i="1"/>
  <c r="AT106" i="1"/>
  <c r="AH106" i="1"/>
  <c r="L106" i="1"/>
  <c r="H106" i="1"/>
  <c r="Y17" i="1" l="1"/>
  <c r="BU17" i="1" s="1"/>
  <c r="BW17" i="1" s="1"/>
  <c r="BY17" i="1"/>
  <c r="CA17" i="1" s="1"/>
  <c r="W14" i="14"/>
  <c r="AF14" i="14"/>
  <c r="AJ14" i="14" s="1"/>
  <c r="AE107" i="1"/>
  <c r="P107" i="1"/>
  <c r="Q107" i="1" s="1"/>
  <c r="AN104" i="14" s="1"/>
  <c r="R107" i="1"/>
  <c r="AM106" i="1"/>
  <c r="AZ106" i="1" s="1"/>
  <c r="G105" i="1"/>
  <c r="F105" i="1"/>
  <c r="AP102" i="1"/>
  <c r="AW102" i="1" s="1"/>
  <c r="D103" i="1"/>
  <c r="N103" i="1" s="1"/>
  <c r="E104" i="1"/>
  <c r="AN104" i="1" s="1"/>
  <c r="AW101" i="1"/>
  <c r="AL106" i="1"/>
  <c r="AG107" i="1"/>
  <c r="C108" i="1"/>
  <c r="BH107" i="1"/>
  <c r="BD107" i="1"/>
  <c r="AV107" i="1"/>
  <c r="AR107" i="1"/>
  <c r="AK107" i="1"/>
  <c r="AO107" i="1" s="1"/>
  <c r="AD107" i="1"/>
  <c r="J107" i="1"/>
  <c r="BZ107" i="1"/>
  <c r="BE107" i="1"/>
  <c r="AS107" i="1"/>
  <c r="AF107" i="1"/>
  <c r="K107" i="1"/>
  <c r="BV107" i="1"/>
  <c r="BF107" i="1"/>
  <c r="AT107" i="1"/>
  <c r="AH107" i="1"/>
  <c r="L107" i="1"/>
  <c r="H107" i="1"/>
  <c r="BG107" i="1"/>
  <c r="AU107" i="1"/>
  <c r="AQ107" i="1"/>
  <c r="M107" i="1"/>
  <c r="I107" i="1"/>
  <c r="AG14" i="14" l="1"/>
  <c r="Z17" i="1"/>
  <c r="AA17" i="1" s="1"/>
  <c r="CD17" i="1" s="1"/>
  <c r="CC17" i="1"/>
  <c r="AE108" i="1"/>
  <c r="P108" i="1"/>
  <c r="Q108" i="1" s="1"/>
  <c r="AN105" i="14" s="1"/>
  <c r="R108" i="1"/>
  <c r="AL107" i="1"/>
  <c r="AP103" i="1"/>
  <c r="F106" i="1"/>
  <c r="G106" i="1"/>
  <c r="E105" i="1"/>
  <c r="AN105" i="1" s="1"/>
  <c r="D104" i="1"/>
  <c r="N104" i="1" s="1"/>
  <c r="AM107" i="1"/>
  <c r="AZ107" i="1" s="1"/>
  <c r="AG108" i="1"/>
  <c r="BZ108" i="1"/>
  <c r="BE108" i="1"/>
  <c r="AS108" i="1"/>
  <c r="AF108" i="1"/>
  <c r="K108" i="1"/>
  <c r="BV108" i="1"/>
  <c r="BF108" i="1"/>
  <c r="AT108" i="1"/>
  <c r="AH108" i="1"/>
  <c r="L108" i="1"/>
  <c r="H108" i="1"/>
  <c r="BG108" i="1"/>
  <c r="AU108" i="1"/>
  <c r="AQ108" i="1"/>
  <c r="M108" i="1"/>
  <c r="I108" i="1"/>
  <c r="C109" i="1"/>
  <c r="BH108" i="1"/>
  <c r="BD108" i="1"/>
  <c r="AV108" i="1"/>
  <c r="AR108" i="1"/>
  <c r="AK108" i="1"/>
  <c r="AO108" i="1" s="1"/>
  <c r="AD108" i="1"/>
  <c r="J108" i="1"/>
  <c r="AZ17" i="1" l="1"/>
  <c r="BA17" i="1" s="1"/>
  <c r="AI14" i="14" s="1"/>
  <c r="AD14" i="14"/>
  <c r="AK14" i="14"/>
  <c r="CG17" i="1"/>
  <c r="CI17" i="1" s="1"/>
  <c r="AE109" i="1"/>
  <c r="P109" i="1"/>
  <c r="Q109" i="1" s="1"/>
  <c r="AN106" i="14" s="1"/>
  <c r="R109" i="1"/>
  <c r="AM108" i="1"/>
  <c r="AZ108" i="1" s="1"/>
  <c r="AW103" i="1"/>
  <c r="D105" i="1"/>
  <c r="N105" i="1" s="1"/>
  <c r="E106" i="1"/>
  <c r="AN106" i="1" s="1"/>
  <c r="AP104" i="1"/>
  <c r="G107" i="1"/>
  <c r="F107" i="1"/>
  <c r="AG109" i="1"/>
  <c r="BV109" i="1"/>
  <c r="BF109" i="1"/>
  <c r="AT109" i="1"/>
  <c r="AH109" i="1"/>
  <c r="L109" i="1"/>
  <c r="H109" i="1"/>
  <c r="BG109" i="1"/>
  <c r="AU109" i="1"/>
  <c r="AQ109" i="1"/>
  <c r="M109" i="1"/>
  <c r="I109" i="1"/>
  <c r="C110" i="1"/>
  <c r="BH109" i="1"/>
  <c r="BD109" i="1"/>
  <c r="AV109" i="1"/>
  <c r="AR109" i="1"/>
  <c r="AK109" i="1"/>
  <c r="AO109" i="1" s="1"/>
  <c r="AD109" i="1"/>
  <c r="J109" i="1"/>
  <c r="BZ109" i="1"/>
  <c r="BE109" i="1"/>
  <c r="AS109" i="1"/>
  <c r="AF109" i="1"/>
  <c r="K109" i="1"/>
  <c r="AL108" i="1"/>
  <c r="BC17" i="1" l="1"/>
  <c r="AE14" i="14" s="1"/>
  <c r="AB17" i="1"/>
  <c r="CF17" i="1" s="1"/>
  <c r="AE110" i="1"/>
  <c r="P110" i="1"/>
  <c r="Q110" i="1" s="1"/>
  <c r="AN107" i="14" s="1"/>
  <c r="R110" i="1"/>
  <c r="AL109" i="1"/>
  <c r="AW104" i="1"/>
  <c r="G108" i="1"/>
  <c r="F108" i="1"/>
  <c r="D106" i="1"/>
  <c r="N106" i="1" s="1"/>
  <c r="E107" i="1"/>
  <c r="AN107" i="1" s="1"/>
  <c r="AP105" i="1"/>
  <c r="AG110" i="1"/>
  <c r="AM109" i="1"/>
  <c r="AZ109" i="1" s="1"/>
  <c r="BG110" i="1"/>
  <c r="AU110" i="1"/>
  <c r="AQ110" i="1"/>
  <c r="M110" i="1"/>
  <c r="I110" i="1"/>
  <c r="C111" i="1"/>
  <c r="BH110" i="1"/>
  <c r="BD110" i="1"/>
  <c r="AV110" i="1"/>
  <c r="AR110" i="1"/>
  <c r="AK110" i="1"/>
  <c r="AO110" i="1" s="1"/>
  <c r="AD110" i="1"/>
  <c r="J110" i="1"/>
  <c r="BZ110" i="1"/>
  <c r="BE110" i="1"/>
  <c r="AS110" i="1"/>
  <c r="AF110" i="1"/>
  <c r="K110" i="1"/>
  <c r="BV110" i="1"/>
  <c r="BF110" i="1"/>
  <c r="AT110" i="1"/>
  <c r="AH110" i="1"/>
  <c r="L110" i="1"/>
  <c r="H110" i="1"/>
  <c r="AC17" i="1" l="1"/>
  <c r="AH14" i="14" s="1"/>
  <c r="AL14" i="14" s="1"/>
  <c r="BI17" i="1"/>
  <c r="AE111" i="1"/>
  <c r="P111" i="1"/>
  <c r="Q111" i="1" s="1"/>
  <c r="AN108" i="14" s="1"/>
  <c r="R111" i="1"/>
  <c r="AW105" i="1"/>
  <c r="E108" i="1"/>
  <c r="AN108" i="1" s="1"/>
  <c r="D107" i="1"/>
  <c r="N107" i="1" s="1"/>
  <c r="F109" i="1"/>
  <c r="G109" i="1"/>
  <c r="AP106" i="1"/>
  <c r="AL110" i="1"/>
  <c r="AM110" i="1"/>
  <c r="AZ110" i="1" s="1"/>
  <c r="AG111" i="1"/>
  <c r="C112" i="1"/>
  <c r="BH111" i="1"/>
  <c r="BD111" i="1"/>
  <c r="AV111" i="1"/>
  <c r="AR111" i="1"/>
  <c r="AK111" i="1"/>
  <c r="AO111" i="1" s="1"/>
  <c r="AD111" i="1"/>
  <c r="J111" i="1"/>
  <c r="BZ111" i="1"/>
  <c r="BE111" i="1"/>
  <c r="AS111" i="1"/>
  <c r="AF111" i="1"/>
  <c r="K111" i="1"/>
  <c r="BV111" i="1"/>
  <c r="BF111" i="1"/>
  <c r="AT111" i="1"/>
  <c r="AH111" i="1"/>
  <c r="L111" i="1"/>
  <c r="H111" i="1"/>
  <c r="BG111" i="1"/>
  <c r="AU111" i="1"/>
  <c r="AQ111" i="1"/>
  <c r="M111" i="1"/>
  <c r="I111" i="1"/>
  <c r="AI17" i="1" l="1"/>
  <c r="BL18" i="1"/>
  <c r="BM18" i="1" s="1"/>
  <c r="BO18" i="1" s="1"/>
  <c r="V18" i="1"/>
  <c r="AE112" i="1"/>
  <c r="R112" i="1"/>
  <c r="P112" i="1"/>
  <c r="Q112" i="1" s="1"/>
  <c r="AN109" i="14" s="1"/>
  <c r="AM111" i="1"/>
  <c r="AZ111" i="1" s="1"/>
  <c r="G110" i="1"/>
  <c r="F110" i="1"/>
  <c r="D108" i="1"/>
  <c r="N108" i="1" s="1"/>
  <c r="E109" i="1"/>
  <c r="AN109" i="1" s="1"/>
  <c r="AP107" i="1"/>
  <c r="AW106" i="1"/>
  <c r="AL111" i="1"/>
  <c r="AG112" i="1"/>
  <c r="BZ112" i="1"/>
  <c r="BE112" i="1"/>
  <c r="AS112" i="1"/>
  <c r="AF112" i="1"/>
  <c r="K112" i="1"/>
  <c r="BV112" i="1"/>
  <c r="BF112" i="1"/>
  <c r="AT112" i="1"/>
  <c r="AH112" i="1"/>
  <c r="L112" i="1"/>
  <c r="H112" i="1"/>
  <c r="BG112" i="1"/>
  <c r="AU112" i="1"/>
  <c r="AQ112" i="1"/>
  <c r="M112" i="1"/>
  <c r="I112" i="1"/>
  <c r="C113" i="1"/>
  <c r="BH112" i="1"/>
  <c r="BD112" i="1"/>
  <c r="AV112" i="1"/>
  <c r="AR112" i="1"/>
  <c r="AK112" i="1"/>
  <c r="AO112" i="1" s="1"/>
  <c r="AD112" i="1"/>
  <c r="J112" i="1"/>
  <c r="CE18" i="1" l="1"/>
  <c r="BN18" i="1"/>
  <c r="BP18" i="1" s="1"/>
  <c r="BQ18" i="1" s="1"/>
  <c r="BR18" i="1" s="1"/>
  <c r="BS18" i="1" s="1"/>
  <c r="W15" i="14" s="1"/>
  <c r="W18" i="1"/>
  <c r="BT18" i="1" s="1"/>
  <c r="AE113" i="1"/>
  <c r="P113" i="1"/>
  <c r="Q113" i="1" s="1"/>
  <c r="AN110" i="14" s="1"/>
  <c r="R113" i="1"/>
  <c r="AM112" i="1"/>
  <c r="AZ112" i="1" s="1"/>
  <c r="AP108" i="1"/>
  <c r="G111" i="1"/>
  <c r="F111" i="1"/>
  <c r="AW107" i="1"/>
  <c r="D109" i="1"/>
  <c r="N109" i="1" s="1"/>
  <c r="E110" i="1"/>
  <c r="AN110" i="1" s="1"/>
  <c r="AG113" i="1"/>
  <c r="BV113" i="1"/>
  <c r="BF113" i="1"/>
  <c r="AT113" i="1"/>
  <c r="AH113" i="1"/>
  <c r="L113" i="1"/>
  <c r="H113" i="1"/>
  <c r="BG113" i="1"/>
  <c r="AU113" i="1"/>
  <c r="AQ113" i="1"/>
  <c r="M113" i="1"/>
  <c r="I113" i="1"/>
  <c r="C114" i="1"/>
  <c r="BH113" i="1"/>
  <c r="BD113" i="1"/>
  <c r="AV113" i="1"/>
  <c r="AR113" i="1"/>
  <c r="AK113" i="1"/>
  <c r="AO113" i="1" s="1"/>
  <c r="AD113" i="1"/>
  <c r="J113" i="1"/>
  <c r="BZ113" i="1"/>
  <c r="BE113" i="1"/>
  <c r="AS113" i="1"/>
  <c r="AF113" i="1"/>
  <c r="K113" i="1"/>
  <c r="AL112" i="1"/>
  <c r="BB18" i="1" l="1"/>
  <c r="AY18" i="1"/>
  <c r="AC15" i="14" s="1"/>
  <c r="X18" i="1"/>
  <c r="V15" i="14"/>
  <c r="AE114" i="1"/>
  <c r="P114" i="1"/>
  <c r="Q114" i="1" s="1"/>
  <c r="AN111" i="14" s="1"/>
  <c r="R114" i="1"/>
  <c r="AL113" i="1"/>
  <c r="AW108" i="1"/>
  <c r="E111" i="1"/>
  <c r="AN111" i="1" s="1"/>
  <c r="D110" i="1"/>
  <c r="N110" i="1" s="1"/>
  <c r="F112" i="1"/>
  <c r="G112" i="1"/>
  <c r="AP109" i="1"/>
  <c r="AG114" i="1"/>
  <c r="AM113" i="1"/>
  <c r="AZ113" i="1" s="1"/>
  <c r="BG114" i="1"/>
  <c r="AU114" i="1"/>
  <c r="AQ114" i="1"/>
  <c r="M114" i="1"/>
  <c r="I114" i="1"/>
  <c r="C115" i="1"/>
  <c r="BH114" i="1"/>
  <c r="BD114" i="1"/>
  <c r="AV114" i="1"/>
  <c r="AR114" i="1"/>
  <c r="AK114" i="1"/>
  <c r="AO114" i="1" s="1"/>
  <c r="AD114" i="1"/>
  <c r="J114" i="1"/>
  <c r="BZ114" i="1"/>
  <c r="BE114" i="1"/>
  <c r="AS114" i="1"/>
  <c r="AF114" i="1"/>
  <c r="K114" i="1"/>
  <c r="BV114" i="1"/>
  <c r="BF114" i="1"/>
  <c r="AT114" i="1"/>
  <c r="AH114" i="1"/>
  <c r="L114" i="1"/>
  <c r="H114" i="1"/>
  <c r="AF15" i="14" l="1"/>
  <c r="AJ15" i="14" s="1"/>
  <c r="Y18" i="1"/>
  <c r="AG15" i="14" s="1"/>
  <c r="BY18" i="1"/>
  <c r="CA18" i="1" s="1"/>
  <c r="AE115" i="1"/>
  <c r="P115" i="1"/>
  <c r="Q115" i="1" s="1"/>
  <c r="AN112" i="14" s="1"/>
  <c r="R115" i="1"/>
  <c r="G113" i="1"/>
  <c r="F113" i="1"/>
  <c r="E112" i="1"/>
  <c r="AN112" i="1" s="1"/>
  <c r="D111" i="1"/>
  <c r="N111" i="1" s="1"/>
  <c r="AP110" i="1"/>
  <c r="AW109" i="1"/>
  <c r="AG115" i="1"/>
  <c r="C116" i="1"/>
  <c r="BH115" i="1"/>
  <c r="BD115" i="1"/>
  <c r="AV115" i="1"/>
  <c r="AR115" i="1"/>
  <c r="AK115" i="1"/>
  <c r="AO115" i="1" s="1"/>
  <c r="AD115" i="1"/>
  <c r="J115" i="1"/>
  <c r="BZ115" i="1"/>
  <c r="BE115" i="1"/>
  <c r="AS115" i="1"/>
  <c r="AF115" i="1"/>
  <c r="K115" i="1"/>
  <c r="BV115" i="1"/>
  <c r="BF115" i="1"/>
  <c r="AT115" i="1"/>
  <c r="AH115" i="1"/>
  <c r="L115" i="1"/>
  <c r="H115" i="1"/>
  <c r="BG115" i="1"/>
  <c r="AU115" i="1"/>
  <c r="AQ115" i="1"/>
  <c r="M115" i="1"/>
  <c r="I115" i="1"/>
  <c r="AL114" i="1"/>
  <c r="AM114" i="1"/>
  <c r="AZ114" i="1" s="1"/>
  <c r="Z18" i="1" l="1"/>
  <c r="BU18" i="1"/>
  <c r="BW18" i="1" s="1"/>
  <c r="CC18" i="1"/>
  <c r="AE116" i="1"/>
  <c r="P116" i="1"/>
  <c r="Q116" i="1" s="1"/>
  <c r="AN113" i="14" s="1"/>
  <c r="R116" i="1"/>
  <c r="AW110" i="1"/>
  <c r="AP111" i="1"/>
  <c r="G114" i="1"/>
  <c r="F114" i="1"/>
  <c r="AM115" i="1"/>
  <c r="AZ115" i="1" s="1"/>
  <c r="E113" i="1"/>
  <c r="AN113" i="1" s="1"/>
  <c r="D112" i="1"/>
  <c r="N112" i="1" s="1"/>
  <c r="AL115" i="1"/>
  <c r="AG116" i="1"/>
  <c r="BZ116" i="1"/>
  <c r="BE116" i="1"/>
  <c r="AS116" i="1"/>
  <c r="AF116" i="1"/>
  <c r="K116" i="1"/>
  <c r="BV116" i="1"/>
  <c r="BF116" i="1"/>
  <c r="AT116" i="1"/>
  <c r="AH116" i="1"/>
  <c r="L116" i="1"/>
  <c r="H116" i="1"/>
  <c r="BG116" i="1"/>
  <c r="AU116" i="1"/>
  <c r="AQ116" i="1"/>
  <c r="M116" i="1"/>
  <c r="I116" i="1"/>
  <c r="C117" i="1"/>
  <c r="BH116" i="1"/>
  <c r="BD116" i="1"/>
  <c r="AV116" i="1"/>
  <c r="AR116" i="1"/>
  <c r="AK116" i="1"/>
  <c r="AO116" i="1" s="1"/>
  <c r="AD116" i="1"/>
  <c r="J116" i="1"/>
  <c r="AA18" i="1" l="1"/>
  <c r="CD18" i="1" s="1"/>
  <c r="AZ18" i="1"/>
  <c r="BA18" i="1" s="1"/>
  <c r="AI15" i="14" s="1"/>
  <c r="AK15" i="14"/>
  <c r="AD15" i="14"/>
  <c r="CG18" i="1"/>
  <c r="AE117" i="1"/>
  <c r="P117" i="1"/>
  <c r="Q117" i="1" s="1"/>
  <c r="AN114" i="14" s="1"/>
  <c r="R117" i="1"/>
  <c r="AM116" i="1"/>
  <c r="AZ116" i="1" s="1"/>
  <c r="AW111" i="1"/>
  <c r="AP112" i="1"/>
  <c r="F115" i="1"/>
  <c r="G115" i="1"/>
  <c r="E114" i="1"/>
  <c r="AN114" i="1" s="1"/>
  <c r="D113" i="1"/>
  <c r="N113" i="1" s="1"/>
  <c r="AG117" i="1"/>
  <c r="BV117" i="1"/>
  <c r="BF117" i="1"/>
  <c r="AT117" i="1"/>
  <c r="AH117" i="1"/>
  <c r="L117" i="1"/>
  <c r="H117" i="1"/>
  <c r="BG117" i="1"/>
  <c r="AU117" i="1"/>
  <c r="AQ117" i="1"/>
  <c r="M117" i="1"/>
  <c r="I117" i="1"/>
  <c r="C118" i="1"/>
  <c r="BH117" i="1"/>
  <c r="BD117" i="1"/>
  <c r="AV117" i="1"/>
  <c r="AR117" i="1"/>
  <c r="AK117" i="1"/>
  <c r="AO117" i="1" s="1"/>
  <c r="AD117" i="1"/>
  <c r="J117" i="1"/>
  <c r="BZ117" i="1"/>
  <c r="BE117" i="1"/>
  <c r="AS117" i="1"/>
  <c r="AF117" i="1"/>
  <c r="K117" i="1"/>
  <c r="AL116" i="1"/>
  <c r="CI18" i="1" l="1"/>
  <c r="BC18" i="1"/>
  <c r="AE15" i="14" s="1"/>
  <c r="AB18" i="1"/>
  <c r="CF18" i="1" s="1"/>
  <c r="AE118" i="1"/>
  <c r="P118" i="1"/>
  <c r="Q118" i="1" s="1"/>
  <c r="AN115" i="14" s="1"/>
  <c r="R118" i="1"/>
  <c r="AM117" i="1"/>
  <c r="AZ117" i="1" s="1"/>
  <c r="AW112" i="1"/>
  <c r="AP113" i="1"/>
  <c r="D114" i="1"/>
  <c r="N114" i="1" s="1"/>
  <c r="E115" i="1"/>
  <c r="AN115" i="1" s="1"/>
  <c r="F116" i="1"/>
  <c r="G116" i="1"/>
  <c r="AG118" i="1"/>
  <c r="BG118" i="1"/>
  <c r="AU118" i="1"/>
  <c r="AQ118" i="1"/>
  <c r="M118" i="1"/>
  <c r="I118" i="1"/>
  <c r="C119" i="1"/>
  <c r="BH118" i="1"/>
  <c r="BD118" i="1"/>
  <c r="AV118" i="1"/>
  <c r="AR118" i="1"/>
  <c r="AK118" i="1"/>
  <c r="AO118" i="1" s="1"/>
  <c r="AD118" i="1"/>
  <c r="J118" i="1"/>
  <c r="BZ118" i="1"/>
  <c r="BE118" i="1"/>
  <c r="AS118" i="1"/>
  <c r="AF118" i="1"/>
  <c r="K118" i="1"/>
  <c r="BV118" i="1"/>
  <c r="BF118" i="1"/>
  <c r="AT118" i="1"/>
  <c r="AH118" i="1"/>
  <c r="L118" i="1"/>
  <c r="H118" i="1"/>
  <c r="AL117" i="1"/>
  <c r="BI18" i="1" l="1"/>
  <c r="AC18" i="1"/>
  <c r="AH15" i="14" s="1"/>
  <c r="AL15" i="14" s="1"/>
  <c r="AE119" i="1"/>
  <c r="R119" i="1"/>
  <c r="P119" i="1"/>
  <c r="Q119" i="1" s="1"/>
  <c r="AN116" i="14" s="1"/>
  <c r="AL118" i="1"/>
  <c r="AP114" i="1"/>
  <c r="AW114" i="1" s="1"/>
  <c r="G117" i="1"/>
  <c r="F117" i="1"/>
  <c r="E116" i="1"/>
  <c r="AN116" i="1" s="1"/>
  <c r="D115" i="1"/>
  <c r="N115" i="1" s="1"/>
  <c r="AW113" i="1"/>
  <c r="AG119" i="1"/>
  <c r="AM118" i="1"/>
  <c r="AZ118" i="1" s="1"/>
  <c r="C120" i="1"/>
  <c r="BH119" i="1"/>
  <c r="BD119" i="1"/>
  <c r="AV119" i="1"/>
  <c r="AR119" i="1"/>
  <c r="AK119" i="1"/>
  <c r="AO119" i="1" s="1"/>
  <c r="AD119" i="1"/>
  <c r="J119" i="1"/>
  <c r="BZ119" i="1"/>
  <c r="BE119" i="1"/>
  <c r="AS119" i="1"/>
  <c r="AF119" i="1"/>
  <c r="K119" i="1"/>
  <c r="BV119" i="1"/>
  <c r="BF119" i="1"/>
  <c r="AT119" i="1"/>
  <c r="AH119" i="1"/>
  <c r="L119" i="1"/>
  <c r="H119" i="1"/>
  <c r="BG119" i="1"/>
  <c r="AU119" i="1"/>
  <c r="AQ119" i="1"/>
  <c r="M119" i="1"/>
  <c r="I119" i="1"/>
  <c r="BL19" i="1" l="1"/>
  <c r="BM19" i="1" s="1"/>
  <c r="BO19" i="1" s="1"/>
  <c r="AI18" i="1"/>
  <c r="V19" i="1"/>
  <c r="W19" i="1" s="1"/>
  <c r="AE120" i="1"/>
  <c r="P120" i="1"/>
  <c r="Q120" i="1" s="1"/>
  <c r="AN117" i="14" s="1"/>
  <c r="R120" i="1"/>
  <c r="AP115" i="1"/>
  <c r="G118" i="1"/>
  <c r="F118" i="1"/>
  <c r="D116" i="1"/>
  <c r="N116" i="1" s="1"/>
  <c r="E117" i="1"/>
  <c r="AN117" i="1" s="1"/>
  <c r="AP116" i="1"/>
  <c r="AL119" i="1"/>
  <c r="AG120" i="1"/>
  <c r="BZ120" i="1"/>
  <c r="BE120" i="1"/>
  <c r="AS120" i="1"/>
  <c r="AF120" i="1"/>
  <c r="K120" i="1"/>
  <c r="BV120" i="1"/>
  <c r="BF120" i="1"/>
  <c r="AT120" i="1"/>
  <c r="AH120" i="1"/>
  <c r="L120" i="1"/>
  <c r="H120" i="1"/>
  <c r="BG120" i="1"/>
  <c r="AU120" i="1"/>
  <c r="AQ120" i="1"/>
  <c r="M120" i="1"/>
  <c r="I120" i="1"/>
  <c r="C121" i="1"/>
  <c r="BH120" i="1"/>
  <c r="BD120" i="1"/>
  <c r="AV120" i="1"/>
  <c r="AR120" i="1"/>
  <c r="AK120" i="1"/>
  <c r="AO120" i="1" s="1"/>
  <c r="AD120" i="1"/>
  <c r="J120" i="1"/>
  <c r="AM119" i="1"/>
  <c r="AZ119" i="1" s="1"/>
  <c r="CE19" i="1" l="1"/>
  <c r="BT19" i="1"/>
  <c r="BN19" i="1"/>
  <c r="BP19" i="1" s="1"/>
  <c r="AE121" i="1"/>
  <c r="R121" i="1"/>
  <c r="P121" i="1"/>
  <c r="Q121" i="1" s="1"/>
  <c r="AN118" i="14" s="1"/>
  <c r="AM120" i="1"/>
  <c r="AZ120" i="1" s="1"/>
  <c r="AW116" i="1"/>
  <c r="D117" i="1"/>
  <c r="N117" i="1" s="1"/>
  <c r="E118" i="1"/>
  <c r="AN118" i="1" s="1"/>
  <c r="AW115" i="1"/>
  <c r="F119" i="1"/>
  <c r="G119" i="1"/>
  <c r="AG121" i="1"/>
  <c r="BV121" i="1"/>
  <c r="BF121" i="1"/>
  <c r="AT121" i="1"/>
  <c r="AH121" i="1"/>
  <c r="L121" i="1"/>
  <c r="H121" i="1"/>
  <c r="BG121" i="1"/>
  <c r="AU121" i="1"/>
  <c r="AQ121" i="1"/>
  <c r="M121" i="1"/>
  <c r="I121" i="1"/>
  <c r="C122" i="1"/>
  <c r="BH121" i="1"/>
  <c r="BD121" i="1"/>
  <c r="AV121" i="1"/>
  <c r="AR121" i="1"/>
  <c r="AK121" i="1"/>
  <c r="AO121" i="1" s="1"/>
  <c r="AD121" i="1"/>
  <c r="J121" i="1"/>
  <c r="BZ121" i="1"/>
  <c r="BE121" i="1"/>
  <c r="AS121" i="1"/>
  <c r="AF121" i="1"/>
  <c r="K121" i="1"/>
  <c r="AL120" i="1"/>
  <c r="BQ19" i="1" l="1"/>
  <c r="BR19" i="1" s="1"/>
  <c r="BS19" i="1" s="1"/>
  <c r="W16" i="14" s="1"/>
  <c r="AE122" i="1"/>
  <c r="P122" i="1"/>
  <c r="Q122" i="1" s="1"/>
  <c r="AN119" i="14" s="1"/>
  <c r="R122" i="1"/>
  <c r="AM121" i="1"/>
  <c r="AZ121" i="1" s="1"/>
  <c r="D118" i="1"/>
  <c r="N118" i="1" s="1"/>
  <c r="E119" i="1"/>
  <c r="AN119" i="1" s="1"/>
  <c r="G120" i="1"/>
  <c r="F120" i="1"/>
  <c r="AP117" i="1"/>
  <c r="AL121" i="1"/>
  <c r="AG122" i="1"/>
  <c r="BG122" i="1"/>
  <c r="AU122" i="1"/>
  <c r="AQ122" i="1"/>
  <c r="M122" i="1"/>
  <c r="I122" i="1"/>
  <c r="C123" i="1"/>
  <c r="BH122" i="1"/>
  <c r="BD122" i="1"/>
  <c r="AV122" i="1"/>
  <c r="AR122" i="1"/>
  <c r="AK122" i="1"/>
  <c r="AO122" i="1" s="1"/>
  <c r="AD122" i="1"/>
  <c r="J122" i="1"/>
  <c r="BZ122" i="1"/>
  <c r="BE122" i="1"/>
  <c r="AS122" i="1"/>
  <c r="AF122" i="1"/>
  <c r="K122" i="1"/>
  <c r="BV122" i="1"/>
  <c r="BF122" i="1"/>
  <c r="AT122" i="1"/>
  <c r="AH122" i="1"/>
  <c r="L122" i="1"/>
  <c r="H122" i="1"/>
  <c r="BB19" i="1" l="1"/>
  <c r="AY19" i="1"/>
  <c r="BA19" i="1" s="1"/>
  <c r="AI16" i="14" s="1"/>
  <c r="X19" i="1"/>
  <c r="AF16" i="14" s="1"/>
  <c r="AJ16" i="14" s="1"/>
  <c r="V16" i="14"/>
  <c r="AE123" i="1"/>
  <c r="P123" i="1"/>
  <c r="Q123" i="1" s="1"/>
  <c r="AN120" i="14" s="1"/>
  <c r="R123" i="1"/>
  <c r="AL122" i="1"/>
  <c r="AM122" i="1"/>
  <c r="AZ122" i="1" s="1"/>
  <c r="AW117" i="1"/>
  <c r="D119" i="1"/>
  <c r="N119" i="1" s="1"/>
  <c r="E120" i="1"/>
  <c r="AN120" i="1" s="1"/>
  <c r="AP118" i="1"/>
  <c r="F121" i="1"/>
  <c r="G121" i="1"/>
  <c r="AG123" i="1"/>
  <c r="C124" i="1"/>
  <c r="BZ123" i="1"/>
  <c r="BV123" i="1"/>
  <c r="BH123" i="1"/>
  <c r="BD123" i="1"/>
  <c r="AV123" i="1"/>
  <c r="AR123" i="1"/>
  <c r="AK123" i="1"/>
  <c r="AO123" i="1" s="1"/>
  <c r="AD123" i="1"/>
  <c r="J123" i="1"/>
  <c r="BE123" i="1"/>
  <c r="AS123" i="1"/>
  <c r="AF123" i="1"/>
  <c r="K123" i="1"/>
  <c r="BF123" i="1"/>
  <c r="AT123" i="1"/>
  <c r="AH123" i="1"/>
  <c r="L123" i="1"/>
  <c r="H123" i="1"/>
  <c r="BG123" i="1"/>
  <c r="AU123" i="1"/>
  <c r="AQ123" i="1"/>
  <c r="M123" i="1"/>
  <c r="I123" i="1"/>
  <c r="BY19" i="1" l="1"/>
  <c r="CA19" i="1" s="1"/>
  <c r="Y19" i="1"/>
  <c r="Z19" i="1" s="1"/>
  <c r="AA19" i="1" s="1"/>
  <c r="CD19" i="1" s="1"/>
  <c r="AC16" i="14"/>
  <c r="AE124" i="1"/>
  <c r="P124" i="1"/>
  <c r="Q124" i="1" s="1"/>
  <c r="AN121" i="14" s="1"/>
  <c r="R124" i="1"/>
  <c r="AW118" i="1"/>
  <c r="AM123" i="1"/>
  <c r="AZ123" i="1" s="1"/>
  <c r="F122" i="1"/>
  <c r="G122" i="1"/>
  <c r="AP119" i="1"/>
  <c r="E121" i="1"/>
  <c r="AN121" i="1" s="1"/>
  <c r="D120" i="1"/>
  <c r="N120" i="1" s="1"/>
  <c r="AL123" i="1"/>
  <c r="AG124" i="1"/>
  <c r="BZ124" i="1"/>
  <c r="BE124" i="1"/>
  <c r="AS124" i="1"/>
  <c r="AF124" i="1"/>
  <c r="K124" i="1"/>
  <c r="BV124" i="1"/>
  <c r="BF124" i="1"/>
  <c r="AT124" i="1"/>
  <c r="AH124" i="1"/>
  <c r="L124" i="1"/>
  <c r="H124" i="1"/>
  <c r="BG124" i="1"/>
  <c r="AU124" i="1"/>
  <c r="AQ124" i="1"/>
  <c r="M124" i="1"/>
  <c r="I124" i="1"/>
  <c r="C125" i="1"/>
  <c r="BH124" i="1"/>
  <c r="BD124" i="1"/>
  <c r="AV124" i="1"/>
  <c r="AR124" i="1"/>
  <c r="AK124" i="1"/>
  <c r="AO124" i="1" s="1"/>
  <c r="AD124" i="1"/>
  <c r="J124" i="1"/>
  <c r="CC19" i="1" l="1"/>
  <c r="BU19" i="1"/>
  <c r="BW19" i="1" s="1"/>
  <c r="BC19" i="1"/>
  <c r="BI19" i="1" s="1"/>
  <c r="AG16" i="14"/>
  <c r="AK16" i="14" s="1"/>
  <c r="AD16" i="14"/>
  <c r="CG19" i="1"/>
  <c r="CI19" i="1" s="1"/>
  <c r="AB19" i="1"/>
  <c r="CF19" i="1" s="1"/>
  <c r="AE125" i="1"/>
  <c r="P125" i="1"/>
  <c r="Q125" i="1" s="1"/>
  <c r="AN122" i="14" s="1"/>
  <c r="R125" i="1"/>
  <c r="AL124" i="1"/>
  <c r="AW119" i="1"/>
  <c r="D121" i="1"/>
  <c r="N121" i="1" s="1"/>
  <c r="E122" i="1"/>
  <c r="AN122" i="1" s="1"/>
  <c r="AP120" i="1"/>
  <c r="G123" i="1"/>
  <c r="F123" i="1"/>
  <c r="AG125" i="1"/>
  <c r="AM124" i="1"/>
  <c r="AZ124" i="1" s="1"/>
  <c r="BV125" i="1"/>
  <c r="BF125" i="1"/>
  <c r="AT125" i="1"/>
  <c r="AH125" i="1"/>
  <c r="L125" i="1"/>
  <c r="H125" i="1"/>
  <c r="BG125" i="1"/>
  <c r="AU125" i="1"/>
  <c r="AQ125" i="1"/>
  <c r="M125" i="1"/>
  <c r="I125" i="1"/>
  <c r="C126" i="1"/>
  <c r="BH125" i="1"/>
  <c r="BD125" i="1"/>
  <c r="AV125" i="1"/>
  <c r="AR125" i="1"/>
  <c r="AK125" i="1"/>
  <c r="AO125" i="1" s="1"/>
  <c r="AD125" i="1"/>
  <c r="J125" i="1"/>
  <c r="BZ125" i="1"/>
  <c r="BE125" i="1"/>
  <c r="AS125" i="1"/>
  <c r="AF125" i="1"/>
  <c r="K125" i="1"/>
  <c r="AE16" i="14" l="1"/>
  <c r="AC19" i="1"/>
  <c r="AH16" i="14" s="1"/>
  <c r="AL16" i="14" s="1"/>
  <c r="AE126" i="1"/>
  <c r="P126" i="1"/>
  <c r="Q126" i="1" s="1"/>
  <c r="AN123" i="14" s="1"/>
  <c r="R126" i="1"/>
  <c r="AW120" i="1"/>
  <c r="AM125" i="1"/>
  <c r="AZ125" i="1" s="1"/>
  <c r="G124" i="1"/>
  <c r="F124" i="1"/>
  <c r="E123" i="1"/>
  <c r="AN123" i="1" s="1"/>
  <c r="D122" i="1"/>
  <c r="N122" i="1" s="1"/>
  <c r="AP121" i="1"/>
  <c r="AL125" i="1"/>
  <c r="AG126" i="1"/>
  <c r="BG126" i="1"/>
  <c r="AU126" i="1"/>
  <c r="AQ126" i="1"/>
  <c r="M126" i="1"/>
  <c r="I126" i="1"/>
  <c r="C127" i="1"/>
  <c r="BH126" i="1"/>
  <c r="BD126" i="1"/>
  <c r="AV126" i="1"/>
  <c r="AR126" i="1"/>
  <c r="AK126" i="1"/>
  <c r="AO126" i="1" s="1"/>
  <c r="AD126" i="1"/>
  <c r="J126" i="1"/>
  <c r="BZ126" i="1"/>
  <c r="BE126" i="1"/>
  <c r="AS126" i="1"/>
  <c r="AF126" i="1"/>
  <c r="K126" i="1"/>
  <c r="BV126" i="1"/>
  <c r="BF126" i="1"/>
  <c r="AT126" i="1"/>
  <c r="AH126" i="1"/>
  <c r="L126" i="1"/>
  <c r="H126" i="1"/>
  <c r="AI19" i="1" l="1"/>
  <c r="BL20" i="1"/>
  <c r="BM20" i="1" s="1"/>
  <c r="BO20" i="1" s="1"/>
  <c r="V20" i="1"/>
  <c r="W20" i="1" s="1"/>
  <c r="BT20" i="1" s="1"/>
  <c r="AE127" i="1"/>
  <c r="P127" i="1"/>
  <c r="Q127" i="1" s="1"/>
  <c r="AN124" i="14" s="1"/>
  <c r="R127" i="1"/>
  <c r="AL126" i="1"/>
  <c r="AP122" i="1"/>
  <c r="E124" i="1"/>
  <c r="AN124" i="1" s="1"/>
  <c r="D123" i="1"/>
  <c r="N123" i="1" s="1"/>
  <c r="G125" i="1"/>
  <c r="F125" i="1"/>
  <c r="AW121" i="1"/>
  <c r="AG127" i="1"/>
  <c r="AM126" i="1"/>
  <c r="C128" i="1"/>
  <c r="BH127" i="1"/>
  <c r="BD127" i="1"/>
  <c r="AV127" i="1"/>
  <c r="AR127" i="1"/>
  <c r="AK127" i="1"/>
  <c r="AO127" i="1" s="1"/>
  <c r="AD127" i="1"/>
  <c r="J127" i="1"/>
  <c r="BZ127" i="1"/>
  <c r="BE127" i="1"/>
  <c r="AS127" i="1"/>
  <c r="AF127" i="1"/>
  <c r="K127" i="1"/>
  <c r="BV127" i="1"/>
  <c r="BF127" i="1"/>
  <c r="AT127" i="1"/>
  <c r="AH127" i="1"/>
  <c r="L127" i="1"/>
  <c r="H127" i="1"/>
  <c r="BG127" i="1"/>
  <c r="AU127" i="1"/>
  <c r="AQ127" i="1"/>
  <c r="M127" i="1"/>
  <c r="I127" i="1"/>
  <c r="BN20" i="1" l="1"/>
  <c r="BP20" i="1" s="1"/>
  <c r="CE20" i="1"/>
  <c r="AE128" i="1"/>
  <c r="R128" i="1"/>
  <c r="P128" i="1"/>
  <c r="Q128" i="1" s="1"/>
  <c r="AN125" i="14" s="1"/>
  <c r="AW122" i="1"/>
  <c r="AP123" i="1"/>
  <c r="G126" i="1"/>
  <c r="F126" i="1"/>
  <c r="E125" i="1"/>
  <c r="AN125" i="1" s="1"/>
  <c r="D124" i="1"/>
  <c r="N124" i="1" s="1"/>
  <c r="AL127" i="1"/>
  <c r="AG128" i="1"/>
  <c r="AM127" i="1"/>
  <c r="AZ127" i="1" s="1"/>
  <c r="BZ128" i="1"/>
  <c r="BE128" i="1"/>
  <c r="AS128" i="1"/>
  <c r="AF128" i="1"/>
  <c r="K128" i="1"/>
  <c r="BV128" i="1"/>
  <c r="BF128" i="1"/>
  <c r="AT128" i="1"/>
  <c r="AH128" i="1"/>
  <c r="L128" i="1"/>
  <c r="H128" i="1"/>
  <c r="BG128" i="1"/>
  <c r="AU128" i="1"/>
  <c r="AQ128" i="1"/>
  <c r="M128" i="1"/>
  <c r="I128" i="1"/>
  <c r="C129" i="1"/>
  <c r="BH128" i="1"/>
  <c r="BD128" i="1"/>
  <c r="AV128" i="1"/>
  <c r="AR128" i="1"/>
  <c r="AK128" i="1"/>
  <c r="AO128" i="1" s="1"/>
  <c r="AD128" i="1"/>
  <c r="J128" i="1"/>
  <c r="BQ20" i="1" l="1"/>
  <c r="BR20" i="1" s="1"/>
  <c r="AY20" i="1" s="1"/>
  <c r="AC17" i="14" s="1"/>
  <c r="AE129" i="1"/>
  <c r="R129" i="1"/>
  <c r="P129" i="1"/>
  <c r="Q129" i="1" s="1"/>
  <c r="AN126" i="14" s="1"/>
  <c r="AM128" i="1"/>
  <c r="AZ128" i="1" s="1"/>
  <c r="AW123" i="1"/>
  <c r="AP124" i="1"/>
  <c r="F127" i="1"/>
  <c r="G127" i="1"/>
  <c r="D125" i="1"/>
  <c r="N125" i="1" s="1"/>
  <c r="E126" i="1"/>
  <c r="AN126" i="1" s="1"/>
  <c r="AG129" i="1"/>
  <c r="BV129" i="1"/>
  <c r="BF129" i="1"/>
  <c r="AT129" i="1"/>
  <c r="AH129" i="1"/>
  <c r="L129" i="1"/>
  <c r="H129" i="1"/>
  <c r="BG129" i="1"/>
  <c r="AU129" i="1"/>
  <c r="AQ129" i="1"/>
  <c r="M129" i="1"/>
  <c r="I129" i="1"/>
  <c r="C130" i="1"/>
  <c r="BH129" i="1"/>
  <c r="BD129" i="1"/>
  <c r="AV129" i="1"/>
  <c r="AR129" i="1"/>
  <c r="AK129" i="1"/>
  <c r="AO129" i="1" s="1"/>
  <c r="AD129" i="1"/>
  <c r="J129" i="1"/>
  <c r="BZ129" i="1"/>
  <c r="BE129" i="1"/>
  <c r="AS129" i="1"/>
  <c r="AF129" i="1"/>
  <c r="K129" i="1"/>
  <c r="AL128" i="1"/>
  <c r="Y20" i="1" l="1"/>
  <c r="BC20" i="1"/>
  <c r="AE17" i="14" s="1"/>
  <c r="BB20" i="1"/>
  <c r="X20" i="1"/>
  <c r="AF17" i="14" s="1"/>
  <c r="AJ17" i="14" s="1"/>
  <c r="BS20" i="1"/>
  <c r="V17" i="14" s="1"/>
  <c r="BA20" i="1"/>
  <c r="AI17" i="14" s="1"/>
  <c r="AE130" i="1"/>
  <c r="P130" i="1"/>
  <c r="Q130" i="1" s="1"/>
  <c r="AN127" i="14" s="1"/>
  <c r="R130" i="1"/>
  <c r="AL129" i="1"/>
  <c r="AW124" i="1"/>
  <c r="D126" i="1"/>
  <c r="N126" i="1" s="1"/>
  <c r="E127" i="1"/>
  <c r="AN127" i="1" s="1"/>
  <c r="AP125" i="1"/>
  <c r="G128" i="1"/>
  <c r="F128" i="1"/>
  <c r="AG130" i="1"/>
  <c r="BG130" i="1"/>
  <c r="AU130" i="1"/>
  <c r="AQ130" i="1"/>
  <c r="M130" i="1"/>
  <c r="I130" i="1"/>
  <c r="C131" i="1"/>
  <c r="BH130" i="1"/>
  <c r="BD130" i="1"/>
  <c r="AV130" i="1"/>
  <c r="AR130" i="1"/>
  <c r="AK130" i="1"/>
  <c r="AO130" i="1" s="1"/>
  <c r="AD130" i="1"/>
  <c r="J130" i="1"/>
  <c r="BZ130" i="1"/>
  <c r="BE130" i="1"/>
  <c r="AS130" i="1"/>
  <c r="AF130" i="1"/>
  <c r="K130" i="1"/>
  <c r="BV130" i="1"/>
  <c r="BF130" i="1"/>
  <c r="AT130" i="1"/>
  <c r="AH130" i="1"/>
  <c r="L130" i="1"/>
  <c r="H130" i="1"/>
  <c r="AM129" i="1"/>
  <c r="AZ129" i="1" s="1"/>
  <c r="AG17" i="14" l="1"/>
  <c r="BI20" i="1"/>
  <c r="W17" i="14"/>
  <c r="Z20" i="1"/>
  <c r="AA20" i="1" s="1"/>
  <c r="CD20" i="1" s="1"/>
  <c r="BU20" i="1"/>
  <c r="BW20" i="1" s="1"/>
  <c r="BY20" i="1"/>
  <c r="CA20" i="1" s="1"/>
  <c r="AE131" i="1"/>
  <c r="P131" i="1"/>
  <c r="Q131" i="1" s="1"/>
  <c r="AN128" i="14" s="1"/>
  <c r="R131" i="1"/>
  <c r="AW125" i="1"/>
  <c r="F129" i="1"/>
  <c r="G129" i="1"/>
  <c r="D127" i="1"/>
  <c r="N127" i="1" s="1"/>
  <c r="E128" i="1"/>
  <c r="AN128" i="1" s="1"/>
  <c r="AP126" i="1"/>
  <c r="AW126" i="1" s="1"/>
  <c r="AM130" i="1"/>
  <c r="AZ130" i="1" s="1"/>
  <c r="AL130" i="1"/>
  <c r="AG131" i="1"/>
  <c r="C132" i="1"/>
  <c r="BH131" i="1"/>
  <c r="BD131" i="1"/>
  <c r="AV131" i="1"/>
  <c r="AR131" i="1"/>
  <c r="AK131" i="1"/>
  <c r="AO131" i="1" s="1"/>
  <c r="AD131" i="1"/>
  <c r="J131" i="1"/>
  <c r="BZ131" i="1"/>
  <c r="BE131" i="1"/>
  <c r="AS131" i="1"/>
  <c r="AF131" i="1"/>
  <c r="K131" i="1"/>
  <c r="BV131" i="1"/>
  <c r="BF131" i="1"/>
  <c r="AT131" i="1"/>
  <c r="AH131" i="1"/>
  <c r="L131" i="1"/>
  <c r="H131" i="1"/>
  <c r="BG131" i="1"/>
  <c r="AU131" i="1"/>
  <c r="AQ131" i="1"/>
  <c r="M131" i="1"/>
  <c r="I131" i="1"/>
  <c r="AK17" i="14" l="1"/>
  <c r="AB20" i="1"/>
  <c r="CF20" i="1" s="1"/>
  <c r="CG20" i="1"/>
  <c r="CI20" i="1" s="1"/>
  <c r="AD17" i="14"/>
  <c r="CC20" i="1"/>
  <c r="AE132" i="1"/>
  <c r="P132" i="1"/>
  <c r="Q132" i="1" s="1"/>
  <c r="AN129" i="14" s="1"/>
  <c r="R132" i="1"/>
  <c r="AL131" i="1"/>
  <c r="AP127" i="1"/>
  <c r="G130" i="1"/>
  <c r="F130" i="1"/>
  <c r="D128" i="1"/>
  <c r="N128" i="1" s="1"/>
  <c r="E129" i="1"/>
  <c r="AN129" i="1" s="1"/>
  <c r="AM131" i="1"/>
  <c r="AZ131" i="1" s="1"/>
  <c r="AG132" i="1"/>
  <c r="BZ132" i="1"/>
  <c r="BE132" i="1"/>
  <c r="AS132" i="1"/>
  <c r="AF132" i="1"/>
  <c r="K132" i="1"/>
  <c r="BV132" i="1"/>
  <c r="BF132" i="1"/>
  <c r="AT132" i="1"/>
  <c r="AH132" i="1"/>
  <c r="L132" i="1"/>
  <c r="H132" i="1"/>
  <c r="BG132" i="1"/>
  <c r="AU132" i="1"/>
  <c r="AQ132" i="1"/>
  <c r="M132" i="1"/>
  <c r="I132" i="1"/>
  <c r="C133" i="1"/>
  <c r="BH132" i="1"/>
  <c r="BD132" i="1"/>
  <c r="AV132" i="1"/>
  <c r="AR132" i="1"/>
  <c r="AK132" i="1"/>
  <c r="AO132" i="1" s="1"/>
  <c r="AD132" i="1"/>
  <c r="J132" i="1"/>
  <c r="AC20" i="1" l="1"/>
  <c r="BL21" i="1" s="1"/>
  <c r="BM21" i="1" s="1"/>
  <c r="AE133" i="1"/>
  <c r="P133" i="1"/>
  <c r="Q133" i="1" s="1"/>
  <c r="AN130" i="14" s="1"/>
  <c r="R133" i="1"/>
  <c r="AL132" i="1"/>
  <c r="AW127" i="1"/>
  <c r="E130" i="1"/>
  <c r="AN130" i="1" s="1"/>
  <c r="D129" i="1"/>
  <c r="N129" i="1" s="1"/>
  <c r="F131" i="1"/>
  <c r="G131" i="1"/>
  <c r="AP128" i="1"/>
  <c r="AG133" i="1"/>
  <c r="AM132" i="1"/>
  <c r="AZ132" i="1" s="1"/>
  <c r="BV133" i="1"/>
  <c r="BF133" i="1"/>
  <c r="AT133" i="1"/>
  <c r="AH133" i="1"/>
  <c r="L133" i="1"/>
  <c r="H133" i="1"/>
  <c r="BG133" i="1"/>
  <c r="AU133" i="1"/>
  <c r="AQ133" i="1"/>
  <c r="M133" i="1"/>
  <c r="I133" i="1"/>
  <c r="C134" i="1"/>
  <c r="BH133" i="1"/>
  <c r="BD133" i="1"/>
  <c r="AV133" i="1"/>
  <c r="AR133" i="1"/>
  <c r="AK133" i="1"/>
  <c r="AO133" i="1" s="1"/>
  <c r="AD133" i="1"/>
  <c r="J133" i="1"/>
  <c r="BZ133" i="1"/>
  <c r="BE133" i="1"/>
  <c r="AS133" i="1"/>
  <c r="AF133" i="1"/>
  <c r="K133" i="1"/>
  <c r="AH17" i="14" l="1"/>
  <c r="AL17" i="14" s="1"/>
  <c r="AI20" i="1"/>
  <c r="V21" i="1"/>
  <c r="BN21" i="1"/>
  <c r="BP21" i="1" s="1"/>
  <c r="AE134" i="1"/>
  <c r="P134" i="1"/>
  <c r="Q134" i="1" s="1"/>
  <c r="AN131" i="14" s="1"/>
  <c r="R134" i="1"/>
  <c r="BO21" i="1"/>
  <c r="AL133" i="1"/>
  <c r="AW128" i="1"/>
  <c r="AP129" i="1"/>
  <c r="F132" i="1"/>
  <c r="G132" i="1"/>
  <c r="E131" i="1"/>
  <c r="AN131" i="1" s="1"/>
  <c r="D130" i="1"/>
  <c r="N130" i="1" s="1"/>
  <c r="AG134" i="1"/>
  <c r="AM133" i="1"/>
  <c r="AZ133" i="1" s="1"/>
  <c r="BG134" i="1"/>
  <c r="AU134" i="1"/>
  <c r="AQ134" i="1"/>
  <c r="M134" i="1"/>
  <c r="I134" i="1"/>
  <c r="C135" i="1"/>
  <c r="BH134" i="1"/>
  <c r="BD134" i="1"/>
  <c r="AV134" i="1"/>
  <c r="AR134" i="1"/>
  <c r="AK134" i="1"/>
  <c r="AO134" i="1" s="1"/>
  <c r="AD134" i="1"/>
  <c r="J134" i="1"/>
  <c r="BZ134" i="1"/>
  <c r="BE134" i="1"/>
  <c r="AS134" i="1"/>
  <c r="AF134" i="1"/>
  <c r="K134" i="1"/>
  <c r="BV134" i="1"/>
  <c r="BF134" i="1"/>
  <c r="AT134" i="1"/>
  <c r="AH134" i="1"/>
  <c r="L134" i="1"/>
  <c r="H134" i="1"/>
  <c r="W21" i="1" l="1"/>
  <c r="BT21" i="1" s="1"/>
  <c r="CE21" i="1"/>
  <c r="BQ21" i="1"/>
  <c r="BR21" i="1" s="1"/>
  <c r="AY21" i="1" s="1"/>
  <c r="AC18" i="14" s="1"/>
  <c r="AE135" i="1"/>
  <c r="R135" i="1"/>
  <c r="P135" i="1"/>
  <c r="Q135" i="1" s="1"/>
  <c r="AN132" i="14" s="1"/>
  <c r="AW129" i="1"/>
  <c r="AL134" i="1"/>
  <c r="E132" i="1"/>
  <c r="AN132" i="1" s="1"/>
  <c r="D131" i="1"/>
  <c r="N131" i="1" s="1"/>
  <c r="AP130" i="1"/>
  <c r="G133" i="1"/>
  <c r="F133" i="1"/>
  <c r="AG135" i="1"/>
  <c r="AM134" i="1"/>
  <c r="AZ134" i="1" s="1"/>
  <c r="C136" i="1"/>
  <c r="BH135" i="1"/>
  <c r="BD135" i="1"/>
  <c r="AV135" i="1"/>
  <c r="AR135" i="1"/>
  <c r="AK135" i="1"/>
  <c r="AO135" i="1" s="1"/>
  <c r="AD135" i="1"/>
  <c r="J135" i="1"/>
  <c r="BZ135" i="1"/>
  <c r="BE135" i="1"/>
  <c r="AS135" i="1"/>
  <c r="AF135" i="1"/>
  <c r="K135" i="1"/>
  <c r="BV135" i="1"/>
  <c r="BF135" i="1"/>
  <c r="AT135" i="1"/>
  <c r="AH135" i="1"/>
  <c r="L135" i="1"/>
  <c r="H135" i="1"/>
  <c r="BG135" i="1"/>
  <c r="AU135" i="1"/>
  <c r="AQ135" i="1"/>
  <c r="M135" i="1"/>
  <c r="I135" i="1"/>
  <c r="BB21" i="1" l="1"/>
  <c r="X21" i="1"/>
  <c r="AF18" i="14" s="1"/>
  <c r="AJ18" i="14" s="1"/>
  <c r="BC21" i="1"/>
  <c r="AE18" i="14" s="1"/>
  <c r="BS21" i="1"/>
  <c r="W18" i="14" s="1"/>
  <c r="BA21" i="1"/>
  <c r="Y21" i="1"/>
  <c r="AE136" i="1"/>
  <c r="R136" i="1"/>
  <c r="P136" i="1"/>
  <c r="Q136" i="1" s="1"/>
  <c r="AN133" i="14" s="1"/>
  <c r="AM135" i="1"/>
  <c r="AZ135" i="1" s="1"/>
  <c r="G134" i="1"/>
  <c r="F134" i="1"/>
  <c r="E133" i="1"/>
  <c r="AN133" i="1" s="1"/>
  <c r="D132" i="1"/>
  <c r="N132" i="1" s="1"/>
  <c r="AP131" i="1"/>
  <c r="AW130" i="1"/>
  <c r="AL135" i="1"/>
  <c r="AG136" i="1"/>
  <c r="BZ136" i="1"/>
  <c r="BE136" i="1"/>
  <c r="AS136" i="1"/>
  <c r="AF136" i="1"/>
  <c r="K136" i="1"/>
  <c r="BV136" i="1"/>
  <c r="BF136" i="1"/>
  <c r="AT136" i="1"/>
  <c r="AH136" i="1"/>
  <c r="L136" i="1"/>
  <c r="H136" i="1"/>
  <c r="BG136" i="1"/>
  <c r="AU136" i="1"/>
  <c r="AQ136" i="1"/>
  <c r="M136" i="1"/>
  <c r="I136" i="1"/>
  <c r="C137" i="1"/>
  <c r="BH136" i="1"/>
  <c r="BD136" i="1"/>
  <c r="AV136" i="1"/>
  <c r="AR136" i="1"/>
  <c r="AK136" i="1"/>
  <c r="AO136" i="1" s="1"/>
  <c r="AD136" i="1"/>
  <c r="J136" i="1"/>
  <c r="AG18" i="14" l="1"/>
  <c r="BY21" i="1"/>
  <c r="CC21" i="1" s="1"/>
  <c r="V18" i="14"/>
  <c r="BI21" i="1"/>
  <c r="AI18" i="14"/>
  <c r="Z21" i="1"/>
  <c r="AA21" i="1" s="1"/>
  <c r="CD21" i="1" s="1"/>
  <c r="AE137" i="1"/>
  <c r="R137" i="1"/>
  <c r="P137" i="1"/>
  <c r="Q137" i="1" s="1"/>
  <c r="AN134" i="14" s="1"/>
  <c r="AM136" i="1"/>
  <c r="AZ136" i="1" s="1"/>
  <c r="BU21" i="1"/>
  <c r="BW21" i="1" s="1"/>
  <c r="AP132" i="1"/>
  <c r="G135" i="1"/>
  <c r="F135" i="1"/>
  <c r="AW131" i="1"/>
  <c r="E134" i="1"/>
  <c r="AN134" i="1" s="1"/>
  <c r="D133" i="1"/>
  <c r="N133" i="1" s="1"/>
  <c r="AG137" i="1"/>
  <c r="BV137" i="1"/>
  <c r="BF137" i="1"/>
  <c r="AT137" i="1"/>
  <c r="AH137" i="1"/>
  <c r="L137" i="1"/>
  <c r="H137" i="1"/>
  <c r="BG137" i="1"/>
  <c r="AU137" i="1"/>
  <c r="AQ137" i="1"/>
  <c r="M137" i="1"/>
  <c r="I137" i="1"/>
  <c r="C138" i="1"/>
  <c r="BH137" i="1"/>
  <c r="BD137" i="1"/>
  <c r="AV137" i="1"/>
  <c r="AR137" i="1"/>
  <c r="AK137" i="1"/>
  <c r="AL137" i="1" s="1"/>
  <c r="AD137" i="1"/>
  <c r="J137" i="1"/>
  <c r="BZ137" i="1"/>
  <c r="BE137" i="1"/>
  <c r="AS137" i="1"/>
  <c r="AF137" i="1"/>
  <c r="K137" i="1"/>
  <c r="AL136" i="1"/>
  <c r="CA21" i="1" l="1"/>
  <c r="AK18" i="14"/>
  <c r="CG21" i="1"/>
  <c r="CI21" i="1" s="1"/>
  <c r="AD18" i="14"/>
  <c r="AE138" i="1"/>
  <c r="P138" i="1"/>
  <c r="Q138" i="1" s="1"/>
  <c r="AN135" i="14" s="1"/>
  <c r="R138" i="1"/>
  <c r="AO137" i="1"/>
  <c r="AB21" i="1"/>
  <c r="CF21" i="1" s="1"/>
  <c r="AM137" i="1"/>
  <c r="AZ137" i="1" s="1"/>
  <c r="AW132" i="1"/>
  <c r="G136" i="1"/>
  <c r="F136" i="1"/>
  <c r="AP133" i="1"/>
  <c r="E135" i="1"/>
  <c r="AN135" i="1" s="1"/>
  <c r="D134" i="1"/>
  <c r="N134" i="1" s="1"/>
  <c r="AG138" i="1"/>
  <c r="BG138" i="1"/>
  <c r="AU138" i="1"/>
  <c r="AQ138" i="1"/>
  <c r="M138" i="1"/>
  <c r="I138" i="1"/>
  <c r="C139" i="1"/>
  <c r="BH138" i="1"/>
  <c r="BD138" i="1"/>
  <c r="AV138" i="1"/>
  <c r="AR138" i="1"/>
  <c r="AK138" i="1"/>
  <c r="AO138" i="1" s="1"/>
  <c r="AD138" i="1"/>
  <c r="J138" i="1"/>
  <c r="BZ138" i="1"/>
  <c r="BE138" i="1"/>
  <c r="AS138" i="1"/>
  <c r="AF138" i="1"/>
  <c r="K138" i="1"/>
  <c r="BV138" i="1"/>
  <c r="BF138" i="1"/>
  <c r="AT138" i="1"/>
  <c r="AH138" i="1"/>
  <c r="L138" i="1"/>
  <c r="H138" i="1"/>
  <c r="AE139" i="1" l="1"/>
  <c r="P139" i="1"/>
  <c r="Q139" i="1" s="1"/>
  <c r="AN136" i="14" s="1"/>
  <c r="R139" i="1"/>
  <c r="AW133" i="1"/>
  <c r="AC21" i="1"/>
  <c r="AH18" i="14" s="1"/>
  <c r="AL18" i="14" s="1"/>
  <c r="E136" i="1"/>
  <c r="AN136" i="1" s="1"/>
  <c r="D135" i="1"/>
  <c r="N135" i="1" s="1"/>
  <c r="F137" i="1"/>
  <c r="G137" i="1"/>
  <c r="AP134" i="1"/>
  <c r="AM138" i="1"/>
  <c r="AZ138" i="1" s="1"/>
  <c r="AG139" i="1"/>
  <c r="C140" i="1"/>
  <c r="BH139" i="1"/>
  <c r="BD139" i="1"/>
  <c r="AV139" i="1"/>
  <c r="AR139" i="1"/>
  <c r="AK139" i="1"/>
  <c r="AO139" i="1" s="1"/>
  <c r="AD139" i="1"/>
  <c r="J139" i="1"/>
  <c r="BZ139" i="1"/>
  <c r="BE139" i="1"/>
  <c r="AS139" i="1"/>
  <c r="AF139" i="1"/>
  <c r="K139" i="1"/>
  <c r="BV139" i="1"/>
  <c r="BF139" i="1"/>
  <c r="AT139" i="1"/>
  <c r="AH139" i="1"/>
  <c r="L139" i="1"/>
  <c r="H139" i="1"/>
  <c r="BG139" i="1"/>
  <c r="AU139" i="1"/>
  <c r="AQ139" i="1"/>
  <c r="M139" i="1"/>
  <c r="I139" i="1"/>
  <c r="AL138" i="1"/>
  <c r="AE140" i="1" l="1"/>
  <c r="P140" i="1"/>
  <c r="Q140" i="1" s="1"/>
  <c r="AN137" i="14" s="1"/>
  <c r="R140" i="1"/>
  <c r="BL22" i="1"/>
  <c r="BM22" i="1" s="1"/>
  <c r="V22" i="1"/>
  <c r="AI21" i="1"/>
  <c r="AM139" i="1"/>
  <c r="AZ139" i="1" s="1"/>
  <c r="AW134" i="1"/>
  <c r="D136" i="1"/>
  <c r="N136" i="1" s="1"/>
  <c r="E137" i="1"/>
  <c r="AN137" i="1" s="1"/>
  <c r="AP135" i="1"/>
  <c r="F138" i="1"/>
  <c r="G138" i="1"/>
  <c r="AL139" i="1"/>
  <c r="AG140" i="1"/>
  <c r="BZ140" i="1"/>
  <c r="BE140" i="1"/>
  <c r="AS140" i="1"/>
  <c r="AF140" i="1"/>
  <c r="K140" i="1"/>
  <c r="BV140" i="1"/>
  <c r="BF140" i="1"/>
  <c r="AT140" i="1"/>
  <c r="AH140" i="1"/>
  <c r="L140" i="1"/>
  <c r="H140" i="1"/>
  <c r="BG140" i="1"/>
  <c r="AU140" i="1"/>
  <c r="AQ140" i="1"/>
  <c r="M140" i="1"/>
  <c r="I140" i="1"/>
  <c r="C141" i="1"/>
  <c r="BH140" i="1"/>
  <c r="BD140" i="1"/>
  <c r="AV140" i="1"/>
  <c r="AR140" i="1"/>
  <c r="AK140" i="1"/>
  <c r="AO140" i="1" s="1"/>
  <c r="AD140" i="1"/>
  <c r="J140" i="1"/>
  <c r="AE141" i="1" l="1"/>
  <c r="P141" i="1"/>
  <c r="Q141" i="1" s="1"/>
  <c r="AN138" i="14" s="1"/>
  <c r="R141" i="1"/>
  <c r="CE22" i="1"/>
  <c r="BN22" i="1"/>
  <c r="BP22" i="1" s="1"/>
  <c r="AM140" i="1"/>
  <c r="AZ140" i="1" s="1"/>
  <c r="W22" i="1"/>
  <c r="G139" i="1"/>
  <c r="F139" i="1"/>
  <c r="AP136" i="1"/>
  <c r="AW135" i="1"/>
  <c r="D137" i="1"/>
  <c r="N137" i="1" s="1"/>
  <c r="E138" i="1"/>
  <c r="AN138" i="1" s="1"/>
  <c r="AG141" i="1"/>
  <c r="BV141" i="1"/>
  <c r="BF141" i="1"/>
  <c r="AT141" i="1"/>
  <c r="AH141" i="1"/>
  <c r="L141" i="1"/>
  <c r="H141" i="1"/>
  <c r="BG141" i="1"/>
  <c r="AU141" i="1"/>
  <c r="AQ141" i="1"/>
  <c r="M141" i="1"/>
  <c r="I141" i="1"/>
  <c r="C142" i="1"/>
  <c r="BH141" i="1"/>
  <c r="BD141" i="1"/>
  <c r="AV141" i="1"/>
  <c r="AR141" i="1"/>
  <c r="AK141" i="1"/>
  <c r="AO141" i="1" s="1"/>
  <c r="AD141" i="1"/>
  <c r="J141" i="1"/>
  <c r="BZ141" i="1"/>
  <c r="BE141" i="1"/>
  <c r="AS141" i="1"/>
  <c r="AF141" i="1"/>
  <c r="K141" i="1"/>
  <c r="AL140" i="1"/>
  <c r="AE142" i="1" l="1"/>
  <c r="P142" i="1"/>
  <c r="Q142" i="1" s="1"/>
  <c r="AN139" i="14" s="1"/>
  <c r="R142" i="1"/>
  <c r="BO22" i="1"/>
  <c r="BQ22" i="1" s="1"/>
  <c r="BR22" i="1" s="1"/>
  <c r="AM141" i="1"/>
  <c r="AZ141" i="1" s="1"/>
  <c r="BT22" i="1"/>
  <c r="AW136" i="1"/>
  <c r="F140" i="1"/>
  <c r="G140" i="1"/>
  <c r="E139" i="1"/>
  <c r="AN139" i="1" s="1"/>
  <c r="D138" i="1"/>
  <c r="N138" i="1" s="1"/>
  <c r="AP138" i="1"/>
  <c r="AW138" i="1" s="1"/>
  <c r="AP137" i="1"/>
  <c r="AL141" i="1"/>
  <c r="AG142" i="1"/>
  <c r="BG142" i="1"/>
  <c r="AU142" i="1"/>
  <c r="AQ142" i="1"/>
  <c r="M142" i="1"/>
  <c r="I142" i="1"/>
  <c r="C143" i="1"/>
  <c r="BH142" i="1"/>
  <c r="BD142" i="1"/>
  <c r="AV142" i="1"/>
  <c r="AR142" i="1"/>
  <c r="AK142" i="1"/>
  <c r="AO142" i="1" s="1"/>
  <c r="AD142" i="1"/>
  <c r="J142" i="1"/>
  <c r="BZ142" i="1"/>
  <c r="BE142" i="1"/>
  <c r="AS142" i="1"/>
  <c r="AF142" i="1"/>
  <c r="K142" i="1"/>
  <c r="BV142" i="1"/>
  <c r="BF142" i="1"/>
  <c r="AT142" i="1"/>
  <c r="AH142" i="1"/>
  <c r="L142" i="1"/>
  <c r="H142" i="1"/>
  <c r="BB22" i="1" l="1"/>
  <c r="AE143" i="1"/>
  <c r="R143" i="1"/>
  <c r="P143" i="1"/>
  <c r="Q143" i="1" s="1"/>
  <c r="AN140" i="14" s="1"/>
  <c r="BC22" i="1"/>
  <c r="AE19" i="14" s="1"/>
  <c r="AL142" i="1"/>
  <c r="X22" i="1"/>
  <c r="BS22" i="1"/>
  <c r="AY22" i="1"/>
  <c r="AC19" i="14" s="1"/>
  <c r="AW137" i="1"/>
  <c r="F141" i="1"/>
  <c r="G141" i="1"/>
  <c r="E140" i="1"/>
  <c r="AN140" i="1" s="1"/>
  <c r="D139" i="1"/>
  <c r="N139" i="1" s="1"/>
  <c r="AG143" i="1"/>
  <c r="AM142" i="1"/>
  <c r="AZ142" i="1" s="1"/>
  <c r="C144" i="1"/>
  <c r="BH143" i="1"/>
  <c r="BD143" i="1"/>
  <c r="AV143" i="1"/>
  <c r="AR143" i="1"/>
  <c r="AK143" i="1"/>
  <c r="AO143" i="1" s="1"/>
  <c r="AD143" i="1"/>
  <c r="J143" i="1"/>
  <c r="BZ143" i="1"/>
  <c r="BE143" i="1"/>
  <c r="AS143" i="1"/>
  <c r="AF143" i="1"/>
  <c r="K143" i="1"/>
  <c r="BV143" i="1"/>
  <c r="BF143" i="1"/>
  <c r="AT143" i="1"/>
  <c r="AH143" i="1"/>
  <c r="L143" i="1"/>
  <c r="H143" i="1"/>
  <c r="BG143" i="1"/>
  <c r="AU143" i="1"/>
  <c r="AQ143" i="1"/>
  <c r="M143" i="1"/>
  <c r="I143" i="1"/>
  <c r="AF19" i="14" l="1"/>
  <c r="AJ19" i="14" s="1"/>
  <c r="W19" i="14"/>
  <c r="V19" i="14"/>
  <c r="BA22" i="1"/>
  <c r="Y22" i="1"/>
  <c r="AG19" i="14" s="1"/>
  <c r="AM143" i="1"/>
  <c r="AZ143" i="1" s="1"/>
  <c r="AE144" i="1"/>
  <c r="R144" i="1"/>
  <c r="P144" i="1"/>
  <c r="Q144" i="1" s="1"/>
  <c r="AN141" i="14" s="1"/>
  <c r="BY22" i="1"/>
  <c r="F142" i="1"/>
  <c r="G142" i="1"/>
  <c r="E141" i="1"/>
  <c r="AN141" i="1" s="1"/>
  <c r="D140" i="1"/>
  <c r="N140" i="1" s="1"/>
  <c r="AP139" i="1"/>
  <c r="AL143" i="1"/>
  <c r="AG144" i="1"/>
  <c r="BZ144" i="1"/>
  <c r="BE144" i="1"/>
  <c r="AS144" i="1"/>
  <c r="AF144" i="1"/>
  <c r="K144" i="1"/>
  <c r="BV144" i="1"/>
  <c r="BF144" i="1"/>
  <c r="AT144" i="1"/>
  <c r="AH144" i="1"/>
  <c r="L144" i="1"/>
  <c r="H144" i="1"/>
  <c r="BG144" i="1"/>
  <c r="AU144" i="1"/>
  <c r="AQ144" i="1"/>
  <c r="M144" i="1"/>
  <c r="I144" i="1"/>
  <c r="C145" i="1"/>
  <c r="BH144" i="1"/>
  <c r="BD144" i="1"/>
  <c r="AV144" i="1"/>
  <c r="AR144" i="1"/>
  <c r="AK144" i="1"/>
  <c r="AO144" i="1" s="1"/>
  <c r="AD144" i="1"/>
  <c r="J144" i="1"/>
  <c r="BI22" i="1" l="1"/>
  <c r="AI19" i="14"/>
  <c r="Z22" i="1"/>
  <c r="AA22" i="1" s="1"/>
  <c r="CD22" i="1" s="1"/>
  <c r="AE145" i="1"/>
  <c r="P145" i="1"/>
  <c r="Q145" i="1" s="1"/>
  <c r="AN142" i="14" s="1"/>
  <c r="R145" i="1"/>
  <c r="AM144" i="1"/>
  <c r="AZ144" i="1" s="1"/>
  <c r="BU22" i="1"/>
  <c r="BW22" i="1" s="1"/>
  <c r="CC22" i="1"/>
  <c r="CA22" i="1"/>
  <c r="AW139" i="1"/>
  <c r="AP140" i="1"/>
  <c r="G143" i="1"/>
  <c r="F143" i="1"/>
  <c r="D141" i="1"/>
  <c r="N141" i="1" s="1"/>
  <c r="E142" i="1"/>
  <c r="AN142" i="1" s="1"/>
  <c r="AG145" i="1"/>
  <c r="BV145" i="1"/>
  <c r="BF145" i="1"/>
  <c r="AT145" i="1"/>
  <c r="AH145" i="1"/>
  <c r="L145" i="1"/>
  <c r="H145" i="1"/>
  <c r="BG145" i="1"/>
  <c r="AU145" i="1"/>
  <c r="AQ145" i="1"/>
  <c r="M145" i="1"/>
  <c r="I145" i="1"/>
  <c r="C146" i="1"/>
  <c r="BH145" i="1"/>
  <c r="BD145" i="1"/>
  <c r="AV145" i="1"/>
  <c r="AR145" i="1"/>
  <c r="AK145" i="1"/>
  <c r="AO145" i="1" s="1"/>
  <c r="AD145" i="1"/>
  <c r="J145" i="1"/>
  <c r="BZ145" i="1"/>
  <c r="BE145" i="1"/>
  <c r="AS145" i="1"/>
  <c r="AF145" i="1"/>
  <c r="K145" i="1"/>
  <c r="AL144" i="1"/>
  <c r="CG22" i="1" l="1"/>
  <c r="CI22" i="1" s="1"/>
  <c r="AD19" i="14"/>
  <c r="AK19" i="14"/>
  <c r="AE146" i="1"/>
  <c r="P146" i="1"/>
  <c r="Q146" i="1" s="1"/>
  <c r="AN143" i="14" s="1"/>
  <c r="R146" i="1"/>
  <c r="AB22" i="1"/>
  <c r="CF22" i="1" s="1"/>
  <c r="AM145" i="1"/>
  <c r="AZ145" i="1" s="1"/>
  <c r="AW140" i="1"/>
  <c r="E143" i="1"/>
  <c r="AN143" i="1" s="1"/>
  <c r="D142" i="1"/>
  <c r="N142" i="1" s="1"/>
  <c r="AP141" i="1"/>
  <c r="F144" i="1"/>
  <c r="G144" i="1"/>
  <c r="AG146" i="1"/>
  <c r="BG146" i="1"/>
  <c r="AU146" i="1"/>
  <c r="AQ146" i="1"/>
  <c r="M146" i="1"/>
  <c r="I146" i="1"/>
  <c r="C147" i="1"/>
  <c r="BH146" i="1"/>
  <c r="BD146" i="1"/>
  <c r="AV146" i="1"/>
  <c r="AR146" i="1"/>
  <c r="AK146" i="1"/>
  <c r="AO146" i="1" s="1"/>
  <c r="AD146" i="1"/>
  <c r="J146" i="1"/>
  <c r="BZ146" i="1"/>
  <c r="BE146" i="1"/>
  <c r="AS146" i="1"/>
  <c r="AF146" i="1"/>
  <c r="K146" i="1"/>
  <c r="BV146" i="1"/>
  <c r="BF146" i="1"/>
  <c r="AT146" i="1"/>
  <c r="AH146" i="1"/>
  <c r="L146" i="1"/>
  <c r="H146" i="1"/>
  <c r="AL145" i="1"/>
  <c r="AE147" i="1" l="1"/>
  <c r="P147" i="1"/>
  <c r="Q147" i="1" s="1"/>
  <c r="AN144" i="14" s="1"/>
  <c r="R147" i="1"/>
  <c r="AC22" i="1"/>
  <c r="AM146" i="1"/>
  <c r="AZ146" i="1" s="1"/>
  <c r="AW141" i="1"/>
  <c r="G145" i="1"/>
  <c r="F145" i="1"/>
  <c r="E144" i="1"/>
  <c r="AN144" i="1" s="1"/>
  <c r="D143" i="1"/>
  <c r="N143" i="1" s="1"/>
  <c r="AP142" i="1"/>
  <c r="AL146" i="1"/>
  <c r="AG147" i="1"/>
  <c r="C148" i="1"/>
  <c r="BH147" i="1"/>
  <c r="BD147" i="1"/>
  <c r="AV147" i="1"/>
  <c r="AR147" i="1"/>
  <c r="AK147" i="1"/>
  <c r="AO147" i="1" s="1"/>
  <c r="AD147" i="1"/>
  <c r="J147" i="1"/>
  <c r="BZ147" i="1"/>
  <c r="BE147" i="1"/>
  <c r="AS147" i="1"/>
  <c r="AF147" i="1"/>
  <c r="K147" i="1"/>
  <c r="BV147" i="1"/>
  <c r="BF147" i="1"/>
  <c r="AT147" i="1"/>
  <c r="AH147" i="1"/>
  <c r="L147" i="1"/>
  <c r="H147" i="1"/>
  <c r="BG147" i="1"/>
  <c r="AU147" i="1"/>
  <c r="AQ147" i="1"/>
  <c r="M147" i="1"/>
  <c r="I147" i="1"/>
  <c r="BL23" i="1" l="1"/>
  <c r="BN23" i="1" s="1"/>
  <c r="BP23" i="1" s="1"/>
  <c r="AH19" i="14"/>
  <c r="AL19" i="14" s="1"/>
  <c r="AE148" i="1"/>
  <c r="P148" i="1"/>
  <c r="Q148" i="1" s="1"/>
  <c r="AN145" i="14" s="1"/>
  <c r="R148" i="1"/>
  <c r="AI22" i="1"/>
  <c r="V23" i="1"/>
  <c r="AL147" i="1"/>
  <c r="AP143" i="1"/>
  <c r="G146" i="1"/>
  <c r="F146" i="1"/>
  <c r="D144" i="1"/>
  <c r="N144" i="1" s="1"/>
  <c r="E145" i="1"/>
  <c r="AN145" i="1" s="1"/>
  <c r="AW142" i="1"/>
  <c r="AG148" i="1"/>
  <c r="AM147" i="1"/>
  <c r="AZ147" i="1" s="1"/>
  <c r="BZ148" i="1"/>
  <c r="BE148" i="1"/>
  <c r="AS148" i="1"/>
  <c r="AF148" i="1"/>
  <c r="K148" i="1"/>
  <c r="BV148" i="1"/>
  <c r="BF148" i="1"/>
  <c r="AT148" i="1"/>
  <c r="AH148" i="1"/>
  <c r="L148" i="1"/>
  <c r="H148" i="1"/>
  <c r="BG148" i="1"/>
  <c r="AU148" i="1"/>
  <c r="AQ148" i="1"/>
  <c r="M148" i="1"/>
  <c r="I148" i="1"/>
  <c r="C149" i="1"/>
  <c r="BH148" i="1"/>
  <c r="BD148" i="1"/>
  <c r="AV148" i="1"/>
  <c r="AR148" i="1"/>
  <c r="AK148" i="1"/>
  <c r="AO148" i="1" s="1"/>
  <c r="AD148" i="1"/>
  <c r="J148" i="1"/>
  <c r="BM23" i="1" l="1"/>
  <c r="BO23" i="1" s="1"/>
  <c r="BQ23" i="1" s="1"/>
  <c r="BR23" i="1" s="1"/>
  <c r="W23" i="1"/>
  <c r="BT23" i="1" s="1"/>
  <c r="AE149" i="1"/>
  <c r="P149" i="1"/>
  <c r="Q149" i="1" s="1"/>
  <c r="AN146" i="14" s="1"/>
  <c r="R149" i="1"/>
  <c r="CE23" i="1"/>
  <c r="AM148" i="1"/>
  <c r="AZ148" i="1" s="1"/>
  <c r="AW143" i="1"/>
  <c r="E146" i="1"/>
  <c r="AN146" i="1" s="1"/>
  <c r="D145" i="1"/>
  <c r="N145" i="1" s="1"/>
  <c r="AP144" i="1"/>
  <c r="G147" i="1"/>
  <c r="F147" i="1"/>
  <c r="AG149" i="1"/>
  <c r="BV149" i="1"/>
  <c r="BF149" i="1"/>
  <c r="AT149" i="1"/>
  <c r="AH149" i="1"/>
  <c r="L149" i="1"/>
  <c r="H149" i="1"/>
  <c r="BG149" i="1"/>
  <c r="AU149" i="1"/>
  <c r="AQ149" i="1"/>
  <c r="M149" i="1"/>
  <c r="I149" i="1"/>
  <c r="C150" i="1"/>
  <c r="BH149" i="1"/>
  <c r="BD149" i="1"/>
  <c r="AV149" i="1"/>
  <c r="AR149" i="1"/>
  <c r="AK149" i="1"/>
  <c r="AO149" i="1" s="1"/>
  <c r="AD149" i="1"/>
  <c r="J149" i="1"/>
  <c r="BZ149" i="1"/>
  <c r="BE149" i="1"/>
  <c r="AS149" i="1"/>
  <c r="AF149" i="1"/>
  <c r="K149" i="1"/>
  <c r="AL148" i="1"/>
  <c r="BB23" i="1" l="1"/>
  <c r="AE150" i="1"/>
  <c r="R150" i="1"/>
  <c r="P150" i="1"/>
  <c r="Q150" i="1" s="1"/>
  <c r="AN147" i="14" s="1"/>
  <c r="BC23" i="1"/>
  <c r="AE20" i="14" s="1"/>
  <c r="AY23" i="1"/>
  <c r="AC20" i="14" s="1"/>
  <c r="BS23" i="1"/>
  <c r="X23" i="1"/>
  <c r="AF20" i="14" s="1"/>
  <c r="AJ20" i="14" s="1"/>
  <c r="AM149" i="1"/>
  <c r="AZ149" i="1" s="1"/>
  <c r="D146" i="1"/>
  <c r="N146" i="1" s="1"/>
  <c r="E147" i="1"/>
  <c r="AN147" i="1" s="1"/>
  <c r="AW144" i="1"/>
  <c r="G148" i="1"/>
  <c r="F148" i="1"/>
  <c r="AP145" i="1"/>
  <c r="AG150" i="1"/>
  <c r="BG150" i="1"/>
  <c r="AU150" i="1"/>
  <c r="AQ150" i="1"/>
  <c r="M150" i="1"/>
  <c r="I150" i="1"/>
  <c r="C151" i="1"/>
  <c r="BH150" i="1"/>
  <c r="BD150" i="1"/>
  <c r="AV150" i="1"/>
  <c r="AR150" i="1"/>
  <c r="AK150" i="1"/>
  <c r="AO150" i="1" s="1"/>
  <c r="AD150" i="1"/>
  <c r="J150" i="1"/>
  <c r="BZ150" i="1"/>
  <c r="BE150" i="1"/>
  <c r="AS150" i="1"/>
  <c r="AF150" i="1"/>
  <c r="K150" i="1"/>
  <c r="BV150" i="1"/>
  <c r="BF150" i="1"/>
  <c r="AT150" i="1"/>
  <c r="AH150" i="1"/>
  <c r="L150" i="1"/>
  <c r="H150" i="1"/>
  <c r="AL149" i="1"/>
  <c r="W20" i="14" l="1"/>
  <c r="V20" i="14"/>
  <c r="BA23" i="1"/>
  <c r="Y23" i="1"/>
  <c r="AG20" i="14" s="1"/>
  <c r="AE151" i="1"/>
  <c r="R151" i="1"/>
  <c r="P151" i="1"/>
  <c r="Q151" i="1" s="1"/>
  <c r="AN148" i="14" s="1"/>
  <c r="BY23" i="1"/>
  <c r="CA23" i="1" s="1"/>
  <c r="G149" i="1"/>
  <c r="F149" i="1"/>
  <c r="E148" i="1"/>
  <c r="AN148" i="1" s="1"/>
  <c r="D147" i="1"/>
  <c r="N147" i="1" s="1"/>
  <c r="AW145" i="1"/>
  <c r="AP146" i="1"/>
  <c r="AL150" i="1"/>
  <c r="AG151" i="1"/>
  <c r="AM150" i="1"/>
  <c r="AZ150" i="1" s="1"/>
  <c r="C152" i="1"/>
  <c r="BH151" i="1"/>
  <c r="BD151" i="1"/>
  <c r="AV151" i="1"/>
  <c r="AR151" i="1"/>
  <c r="AK151" i="1"/>
  <c r="AO151" i="1" s="1"/>
  <c r="AD151" i="1"/>
  <c r="J151" i="1"/>
  <c r="BZ151" i="1"/>
  <c r="BE151" i="1"/>
  <c r="AS151" i="1"/>
  <c r="AF151" i="1"/>
  <c r="K151" i="1"/>
  <c r="BV151" i="1"/>
  <c r="BF151" i="1"/>
  <c r="AT151" i="1"/>
  <c r="AH151" i="1"/>
  <c r="L151" i="1"/>
  <c r="H151" i="1"/>
  <c r="BG151" i="1"/>
  <c r="AU151" i="1"/>
  <c r="AQ151" i="1"/>
  <c r="M151" i="1"/>
  <c r="I151" i="1"/>
  <c r="BI23" i="1" l="1"/>
  <c r="AI20" i="14"/>
  <c r="Z23" i="1"/>
  <c r="AA23" i="1" s="1"/>
  <c r="CD23" i="1" s="1"/>
  <c r="AE152" i="1"/>
  <c r="P152" i="1"/>
  <c r="Q152" i="1" s="1"/>
  <c r="AN149" i="14" s="1"/>
  <c r="R152" i="1"/>
  <c r="CC23" i="1"/>
  <c r="BU23" i="1"/>
  <c r="BW23" i="1" s="1"/>
  <c r="AL151" i="1"/>
  <c r="D148" i="1"/>
  <c r="N148" i="1" s="1"/>
  <c r="E149" i="1"/>
  <c r="AN149" i="1" s="1"/>
  <c r="AW146" i="1"/>
  <c r="AP147" i="1"/>
  <c r="G150" i="1"/>
  <c r="F150" i="1"/>
  <c r="AG152" i="1"/>
  <c r="AM151" i="1"/>
  <c r="AZ151" i="1" s="1"/>
  <c r="BZ152" i="1"/>
  <c r="BE152" i="1"/>
  <c r="AS152" i="1"/>
  <c r="AF152" i="1"/>
  <c r="K152" i="1"/>
  <c r="BV152" i="1"/>
  <c r="BF152" i="1"/>
  <c r="AT152" i="1"/>
  <c r="AH152" i="1"/>
  <c r="L152" i="1"/>
  <c r="H152" i="1"/>
  <c r="BG152" i="1"/>
  <c r="AU152" i="1"/>
  <c r="AQ152" i="1"/>
  <c r="M152" i="1"/>
  <c r="I152" i="1"/>
  <c r="C153" i="1"/>
  <c r="BH152" i="1"/>
  <c r="BD152" i="1"/>
  <c r="AV152" i="1"/>
  <c r="AR152" i="1"/>
  <c r="AK152" i="1"/>
  <c r="AO152" i="1" s="1"/>
  <c r="AD152" i="1"/>
  <c r="J152" i="1"/>
  <c r="AK20" i="14" l="1"/>
  <c r="CG23" i="1"/>
  <c r="CI23" i="1" s="1"/>
  <c r="AD20" i="14"/>
  <c r="AE153" i="1"/>
  <c r="R153" i="1"/>
  <c r="P153" i="1"/>
  <c r="Q153" i="1" s="1"/>
  <c r="AN150" i="14" s="1"/>
  <c r="AB23" i="1"/>
  <c r="CF23" i="1" s="1"/>
  <c r="AM152" i="1"/>
  <c r="AZ152" i="1" s="1"/>
  <c r="D149" i="1"/>
  <c r="N149" i="1" s="1"/>
  <c r="E150" i="1"/>
  <c r="AN150" i="1" s="1"/>
  <c r="AW147" i="1"/>
  <c r="G151" i="1"/>
  <c r="F151" i="1"/>
  <c r="AP148" i="1"/>
  <c r="AG153" i="1"/>
  <c r="BV153" i="1"/>
  <c r="BF153" i="1"/>
  <c r="AT153" i="1"/>
  <c r="AH153" i="1"/>
  <c r="L153" i="1"/>
  <c r="H153" i="1"/>
  <c r="BG153" i="1"/>
  <c r="AU153" i="1"/>
  <c r="AQ153" i="1"/>
  <c r="M153" i="1"/>
  <c r="I153" i="1"/>
  <c r="C154" i="1"/>
  <c r="BH153" i="1"/>
  <c r="BD153" i="1"/>
  <c r="AV153" i="1"/>
  <c r="AR153" i="1"/>
  <c r="AK153" i="1"/>
  <c r="AO153" i="1" s="1"/>
  <c r="AD153" i="1"/>
  <c r="J153" i="1"/>
  <c r="BZ153" i="1"/>
  <c r="BE153" i="1"/>
  <c r="AS153" i="1"/>
  <c r="AF153" i="1"/>
  <c r="K153" i="1"/>
  <c r="AL152" i="1"/>
  <c r="AE154" i="1" l="1"/>
  <c r="R154" i="1"/>
  <c r="P154" i="1"/>
  <c r="Q154" i="1" s="1"/>
  <c r="AN151" i="14" s="1"/>
  <c r="AC23" i="1"/>
  <c r="AL153" i="1"/>
  <c r="F152" i="1"/>
  <c r="G152" i="1"/>
  <c r="D150" i="1"/>
  <c r="N150" i="1" s="1"/>
  <c r="E151" i="1"/>
  <c r="AN151" i="1" s="1"/>
  <c r="AW148" i="1"/>
  <c r="AP149" i="1"/>
  <c r="AG154" i="1"/>
  <c r="AM153" i="1"/>
  <c r="AZ153" i="1" s="1"/>
  <c r="BG154" i="1"/>
  <c r="AU154" i="1"/>
  <c r="AQ154" i="1"/>
  <c r="M154" i="1"/>
  <c r="I154" i="1"/>
  <c r="C155" i="1"/>
  <c r="BH154" i="1"/>
  <c r="BD154" i="1"/>
  <c r="AV154" i="1"/>
  <c r="AR154" i="1"/>
  <c r="AK154" i="1"/>
  <c r="AO154" i="1" s="1"/>
  <c r="AD154" i="1"/>
  <c r="J154" i="1"/>
  <c r="BZ154" i="1"/>
  <c r="BE154" i="1"/>
  <c r="AS154" i="1"/>
  <c r="AF154" i="1"/>
  <c r="K154" i="1"/>
  <c r="BV154" i="1"/>
  <c r="BF154" i="1"/>
  <c r="AT154" i="1"/>
  <c r="AH154" i="1"/>
  <c r="L154" i="1"/>
  <c r="H154" i="1"/>
  <c r="BL24" i="1" l="1"/>
  <c r="BM24" i="1" s="1"/>
  <c r="AH20" i="14"/>
  <c r="AL20" i="14" s="1"/>
  <c r="AE155" i="1"/>
  <c r="P155" i="1"/>
  <c r="Q155" i="1" s="1"/>
  <c r="AN152" i="14" s="1"/>
  <c r="R155" i="1"/>
  <c r="V24" i="1"/>
  <c r="AI23" i="1"/>
  <c r="AL154" i="1"/>
  <c r="AW149" i="1"/>
  <c r="AP150" i="1"/>
  <c r="AW150" i="1" s="1"/>
  <c r="G153" i="1"/>
  <c r="F153" i="1"/>
  <c r="E152" i="1"/>
  <c r="AN152" i="1" s="1"/>
  <c r="D151" i="1"/>
  <c r="N151" i="1" s="1"/>
  <c r="AG155" i="1"/>
  <c r="AM154" i="1"/>
  <c r="AZ154" i="1" s="1"/>
  <c r="C156" i="1"/>
  <c r="BH155" i="1"/>
  <c r="BD155" i="1"/>
  <c r="AV155" i="1"/>
  <c r="AR155" i="1"/>
  <c r="AK155" i="1"/>
  <c r="AO155" i="1" s="1"/>
  <c r="AD155" i="1"/>
  <c r="J155" i="1"/>
  <c r="BZ155" i="1"/>
  <c r="BE155" i="1"/>
  <c r="AS155" i="1"/>
  <c r="AF155" i="1"/>
  <c r="K155" i="1"/>
  <c r="BV155" i="1"/>
  <c r="BF155" i="1"/>
  <c r="AT155" i="1"/>
  <c r="AH155" i="1"/>
  <c r="L155" i="1"/>
  <c r="H155" i="1"/>
  <c r="BG155" i="1"/>
  <c r="AU155" i="1"/>
  <c r="AQ155" i="1"/>
  <c r="M155" i="1"/>
  <c r="I155" i="1"/>
  <c r="BN24" i="1" l="1"/>
  <c r="BP24" i="1" s="1"/>
  <c r="CE24" i="1"/>
  <c r="AE156" i="1"/>
  <c r="P156" i="1"/>
  <c r="Q156" i="1" s="1"/>
  <c r="AN153" i="14" s="1"/>
  <c r="R156" i="1"/>
  <c r="W24" i="1"/>
  <c r="BT24" i="1" s="1"/>
  <c r="BO24" i="1"/>
  <c r="AL155" i="1"/>
  <c r="AP151" i="1"/>
  <c r="E153" i="1"/>
  <c r="AN153" i="1" s="1"/>
  <c r="D152" i="1"/>
  <c r="N152" i="1" s="1"/>
  <c r="G154" i="1"/>
  <c r="F154" i="1"/>
  <c r="AG156" i="1"/>
  <c r="AM155" i="1"/>
  <c r="AZ155" i="1" s="1"/>
  <c r="BZ156" i="1"/>
  <c r="BE156" i="1"/>
  <c r="AS156" i="1"/>
  <c r="AF156" i="1"/>
  <c r="K156" i="1"/>
  <c r="BV156" i="1"/>
  <c r="BF156" i="1"/>
  <c r="AT156" i="1"/>
  <c r="AH156" i="1"/>
  <c r="L156" i="1"/>
  <c r="H156" i="1"/>
  <c r="BG156" i="1"/>
  <c r="AU156" i="1"/>
  <c r="AQ156" i="1"/>
  <c r="M156" i="1"/>
  <c r="I156" i="1"/>
  <c r="C157" i="1"/>
  <c r="BH156" i="1"/>
  <c r="BD156" i="1"/>
  <c r="AV156" i="1"/>
  <c r="AR156" i="1"/>
  <c r="AK156" i="1"/>
  <c r="AO156" i="1" s="1"/>
  <c r="AD156" i="1"/>
  <c r="J156" i="1"/>
  <c r="BQ24" i="1" l="1"/>
  <c r="BR24" i="1" s="1"/>
  <c r="BB24" i="1" s="1"/>
  <c r="AE157" i="1"/>
  <c r="P157" i="1"/>
  <c r="Q157" i="1" s="1"/>
  <c r="AN154" i="14" s="1"/>
  <c r="R157" i="1"/>
  <c r="AM156" i="1"/>
  <c r="AZ156" i="1" s="1"/>
  <c r="AW151" i="1"/>
  <c r="F155" i="1"/>
  <c r="G155" i="1"/>
  <c r="E154" i="1"/>
  <c r="AN154" i="1" s="1"/>
  <c r="D153" i="1"/>
  <c r="N153" i="1" s="1"/>
  <c r="AP152" i="1"/>
  <c r="AG157" i="1"/>
  <c r="BV157" i="1"/>
  <c r="BF157" i="1"/>
  <c r="AT157" i="1"/>
  <c r="AH157" i="1"/>
  <c r="L157" i="1"/>
  <c r="H157" i="1"/>
  <c r="BG157" i="1"/>
  <c r="AU157" i="1"/>
  <c r="AQ157" i="1"/>
  <c r="M157" i="1"/>
  <c r="I157" i="1"/>
  <c r="C158" i="1"/>
  <c r="BH157" i="1"/>
  <c r="BD157" i="1"/>
  <c r="AV157" i="1"/>
  <c r="AR157" i="1"/>
  <c r="AK157" i="1"/>
  <c r="AO157" i="1" s="1"/>
  <c r="AD157" i="1"/>
  <c r="J157" i="1"/>
  <c r="BZ157" i="1"/>
  <c r="BE157" i="1"/>
  <c r="AS157" i="1"/>
  <c r="AF157" i="1"/>
  <c r="K157" i="1"/>
  <c r="AL156" i="1"/>
  <c r="BC24" i="1" l="1"/>
  <c r="AE21" i="14" s="1"/>
  <c r="AY24" i="1"/>
  <c r="AC21" i="14" s="1"/>
  <c r="X24" i="1"/>
  <c r="BS24" i="1"/>
  <c r="V21" i="14" s="1"/>
  <c r="AE158" i="1"/>
  <c r="R158" i="1"/>
  <c r="P158" i="1"/>
  <c r="Q158" i="1" s="1"/>
  <c r="AN155" i="14" s="1"/>
  <c r="AM157" i="1"/>
  <c r="AZ157" i="1" s="1"/>
  <c r="D154" i="1"/>
  <c r="N154" i="1" s="1"/>
  <c r="E155" i="1"/>
  <c r="AN155" i="1" s="1"/>
  <c r="AW152" i="1"/>
  <c r="F156" i="1"/>
  <c r="G156" i="1"/>
  <c r="AP153" i="1"/>
  <c r="AG158" i="1"/>
  <c r="BG158" i="1"/>
  <c r="AU158" i="1"/>
  <c r="AQ158" i="1"/>
  <c r="M158" i="1"/>
  <c r="I158" i="1"/>
  <c r="C159" i="1"/>
  <c r="BH158" i="1"/>
  <c r="BD158" i="1"/>
  <c r="AV158" i="1"/>
  <c r="AR158" i="1"/>
  <c r="AK158" i="1"/>
  <c r="AO158" i="1" s="1"/>
  <c r="AD158" i="1"/>
  <c r="J158" i="1"/>
  <c r="BZ158" i="1"/>
  <c r="BE158" i="1"/>
  <c r="AS158" i="1"/>
  <c r="AF158" i="1"/>
  <c r="K158" i="1"/>
  <c r="BV158" i="1"/>
  <c r="BF158" i="1"/>
  <c r="AT158" i="1"/>
  <c r="AH158" i="1"/>
  <c r="L158" i="1"/>
  <c r="H158" i="1"/>
  <c r="AL157" i="1"/>
  <c r="BY24" i="1" l="1"/>
  <c r="CA24" i="1" s="1"/>
  <c r="Y24" i="1"/>
  <c r="AG21" i="14" s="1"/>
  <c r="BA24" i="1"/>
  <c r="BI24" i="1" s="1"/>
  <c r="AF21" i="14"/>
  <c r="AJ21" i="14" s="1"/>
  <c r="W21" i="14"/>
  <c r="AE159" i="1"/>
  <c r="P159" i="1"/>
  <c r="Q159" i="1" s="1"/>
  <c r="AN156" i="14" s="1"/>
  <c r="R159" i="1"/>
  <c r="AW153" i="1"/>
  <c r="AM158" i="1"/>
  <c r="AZ158" i="1" s="1"/>
  <c r="F157" i="1"/>
  <c r="G157" i="1"/>
  <c r="D155" i="1"/>
  <c r="N155" i="1" s="1"/>
  <c r="E156" i="1"/>
  <c r="AN156" i="1" s="1"/>
  <c r="AP154" i="1"/>
  <c r="AG159" i="1"/>
  <c r="C160" i="1"/>
  <c r="BH159" i="1"/>
  <c r="BD159" i="1"/>
  <c r="AV159" i="1"/>
  <c r="AR159" i="1"/>
  <c r="AK159" i="1"/>
  <c r="AO159" i="1" s="1"/>
  <c r="AD159" i="1"/>
  <c r="J159" i="1"/>
  <c r="BZ159" i="1"/>
  <c r="BE159" i="1"/>
  <c r="AS159" i="1"/>
  <c r="AF159" i="1"/>
  <c r="K159" i="1"/>
  <c r="BV159" i="1"/>
  <c r="BF159" i="1"/>
  <c r="AT159" i="1"/>
  <c r="AH159" i="1"/>
  <c r="L159" i="1"/>
  <c r="H159" i="1"/>
  <c r="BG159" i="1"/>
  <c r="AU159" i="1"/>
  <c r="AQ159" i="1"/>
  <c r="M159" i="1"/>
  <c r="I159" i="1"/>
  <c r="AL158" i="1"/>
  <c r="CC24" i="1" l="1"/>
  <c r="AI21" i="14"/>
  <c r="Z24" i="1"/>
  <c r="CG24" i="1" s="1"/>
  <c r="BU24" i="1"/>
  <c r="BW24" i="1" s="1"/>
  <c r="AE160" i="1"/>
  <c r="R160" i="1"/>
  <c r="P160" i="1"/>
  <c r="Q160" i="1" s="1"/>
  <c r="AN157" i="14" s="1"/>
  <c r="AL159" i="1"/>
  <c r="AW154" i="1"/>
  <c r="E157" i="1"/>
  <c r="AN157" i="1" s="1"/>
  <c r="D156" i="1"/>
  <c r="N156" i="1" s="1"/>
  <c r="AP155" i="1"/>
  <c r="F158" i="1"/>
  <c r="G158" i="1"/>
  <c r="AM159" i="1"/>
  <c r="AZ159" i="1" s="1"/>
  <c r="AG160" i="1"/>
  <c r="BZ160" i="1"/>
  <c r="BE160" i="1"/>
  <c r="AS160" i="1"/>
  <c r="AF160" i="1"/>
  <c r="K160" i="1"/>
  <c r="BV160" i="1"/>
  <c r="BF160" i="1"/>
  <c r="AT160" i="1"/>
  <c r="AH160" i="1"/>
  <c r="L160" i="1"/>
  <c r="H160" i="1"/>
  <c r="BG160" i="1"/>
  <c r="AU160" i="1"/>
  <c r="AQ160" i="1"/>
  <c r="M160" i="1"/>
  <c r="I160" i="1"/>
  <c r="C161" i="1"/>
  <c r="BH160" i="1"/>
  <c r="BD160" i="1"/>
  <c r="AV160" i="1"/>
  <c r="AR160" i="1"/>
  <c r="AK160" i="1"/>
  <c r="AO160" i="1" s="1"/>
  <c r="AD160" i="1"/>
  <c r="J160" i="1"/>
  <c r="AA24" i="1" l="1"/>
  <c r="CD24" i="1" s="1"/>
  <c r="CI24" i="1" s="1"/>
  <c r="AD21" i="14"/>
  <c r="AK21" i="14"/>
  <c r="AE161" i="1"/>
  <c r="P161" i="1"/>
  <c r="Q161" i="1" s="1"/>
  <c r="AN158" i="14" s="1"/>
  <c r="R161" i="1"/>
  <c r="AM160" i="1"/>
  <c r="AZ160" i="1" s="1"/>
  <c r="D157" i="1"/>
  <c r="N157" i="1" s="1"/>
  <c r="E158" i="1"/>
  <c r="AN158" i="1" s="1"/>
  <c r="AW155" i="1"/>
  <c r="AP156" i="1"/>
  <c r="F159" i="1"/>
  <c r="G159" i="1"/>
  <c r="AG161" i="1"/>
  <c r="BV161" i="1"/>
  <c r="BF161" i="1"/>
  <c r="AT161" i="1"/>
  <c r="AH161" i="1"/>
  <c r="L161" i="1"/>
  <c r="H161" i="1"/>
  <c r="BG161" i="1"/>
  <c r="AU161" i="1"/>
  <c r="AQ161" i="1"/>
  <c r="M161" i="1"/>
  <c r="I161" i="1"/>
  <c r="C162" i="1"/>
  <c r="BH161" i="1"/>
  <c r="BD161" i="1"/>
  <c r="AV161" i="1"/>
  <c r="AR161" i="1"/>
  <c r="AK161" i="1"/>
  <c r="AO161" i="1" s="1"/>
  <c r="AD161" i="1"/>
  <c r="J161" i="1"/>
  <c r="BZ161" i="1"/>
  <c r="BE161" i="1"/>
  <c r="AS161" i="1"/>
  <c r="AF161" i="1"/>
  <c r="K161" i="1"/>
  <c r="AL160" i="1"/>
  <c r="AB24" i="1" l="1"/>
  <c r="CF24" i="1" s="1"/>
  <c r="AE162" i="1"/>
  <c r="P162" i="1"/>
  <c r="Q162" i="1" s="1"/>
  <c r="AN159" i="14" s="1"/>
  <c r="R162" i="1"/>
  <c r="AM161" i="1"/>
  <c r="AZ161" i="1" s="1"/>
  <c r="AW156" i="1"/>
  <c r="G160" i="1"/>
  <c r="F160" i="1"/>
  <c r="E159" i="1"/>
  <c r="AN159" i="1" s="1"/>
  <c r="D158" i="1"/>
  <c r="N158" i="1" s="1"/>
  <c r="AP157" i="1"/>
  <c r="AG162" i="1"/>
  <c r="BG162" i="1"/>
  <c r="AU162" i="1"/>
  <c r="AQ162" i="1"/>
  <c r="M162" i="1"/>
  <c r="I162" i="1"/>
  <c r="C163" i="1"/>
  <c r="BH162" i="1"/>
  <c r="BD162" i="1"/>
  <c r="AV162" i="1"/>
  <c r="AR162" i="1"/>
  <c r="AK162" i="1"/>
  <c r="AO162" i="1" s="1"/>
  <c r="AD162" i="1"/>
  <c r="J162" i="1"/>
  <c r="BZ162" i="1"/>
  <c r="BE162" i="1"/>
  <c r="AS162" i="1"/>
  <c r="AF162" i="1"/>
  <c r="K162" i="1"/>
  <c r="BV162" i="1"/>
  <c r="BF162" i="1"/>
  <c r="AT162" i="1"/>
  <c r="AH162" i="1"/>
  <c r="L162" i="1"/>
  <c r="H162" i="1"/>
  <c r="AL161" i="1"/>
  <c r="AC24" i="1" l="1"/>
  <c r="AI24" i="1" s="1"/>
  <c r="AE163" i="1"/>
  <c r="P163" i="1"/>
  <c r="Q163" i="1" s="1"/>
  <c r="AN160" i="14" s="1"/>
  <c r="R163" i="1"/>
  <c r="AM162" i="1"/>
  <c r="AZ162" i="1" s="1"/>
  <c r="AW157" i="1"/>
  <c r="AP158" i="1"/>
  <c r="D159" i="1"/>
  <c r="N159" i="1" s="1"/>
  <c r="E160" i="1"/>
  <c r="AN160" i="1" s="1"/>
  <c r="G161" i="1"/>
  <c r="F161" i="1"/>
  <c r="AL162" i="1"/>
  <c r="AG163" i="1"/>
  <c r="C164" i="1"/>
  <c r="BH163" i="1"/>
  <c r="BD163" i="1"/>
  <c r="AV163" i="1"/>
  <c r="AR163" i="1"/>
  <c r="AK163" i="1"/>
  <c r="AO163" i="1" s="1"/>
  <c r="AD163" i="1"/>
  <c r="J163" i="1"/>
  <c r="BZ163" i="1"/>
  <c r="BE163" i="1"/>
  <c r="AS163" i="1"/>
  <c r="AF163" i="1"/>
  <c r="K163" i="1"/>
  <c r="BV163" i="1"/>
  <c r="BF163" i="1"/>
  <c r="AT163" i="1"/>
  <c r="AH163" i="1"/>
  <c r="L163" i="1"/>
  <c r="H163" i="1"/>
  <c r="BG163" i="1"/>
  <c r="AU163" i="1"/>
  <c r="AQ163" i="1"/>
  <c r="M163" i="1"/>
  <c r="I163" i="1"/>
  <c r="AH21" i="14" l="1"/>
  <c r="AL21" i="14" s="1"/>
  <c r="BL25" i="1"/>
  <c r="V25" i="1"/>
  <c r="AE164" i="1"/>
  <c r="P164" i="1"/>
  <c r="Q164" i="1" s="1"/>
  <c r="AN161" i="14" s="1"/>
  <c r="R164" i="1"/>
  <c r="AW158" i="1"/>
  <c r="AM163" i="1"/>
  <c r="AZ163" i="1" s="1"/>
  <c r="AP159" i="1"/>
  <c r="F162" i="1"/>
  <c r="G162" i="1"/>
  <c r="D160" i="1"/>
  <c r="N160" i="1" s="1"/>
  <c r="E161" i="1"/>
  <c r="AN161" i="1" s="1"/>
  <c r="AL163" i="1"/>
  <c r="AG164" i="1"/>
  <c r="BZ164" i="1"/>
  <c r="BE164" i="1"/>
  <c r="AS164" i="1"/>
  <c r="AF164" i="1"/>
  <c r="K164" i="1"/>
  <c r="BV164" i="1"/>
  <c r="BF164" i="1"/>
  <c r="AT164" i="1"/>
  <c r="AH164" i="1"/>
  <c r="L164" i="1"/>
  <c r="H164" i="1"/>
  <c r="BG164" i="1"/>
  <c r="AU164" i="1"/>
  <c r="AQ164" i="1"/>
  <c r="M164" i="1"/>
  <c r="I164" i="1"/>
  <c r="C165" i="1"/>
  <c r="BH164" i="1"/>
  <c r="BD164" i="1"/>
  <c r="AV164" i="1"/>
  <c r="AR164" i="1"/>
  <c r="AK164" i="1"/>
  <c r="AO164" i="1" s="1"/>
  <c r="AD164" i="1"/>
  <c r="J164" i="1"/>
  <c r="BM25" i="1" l="1"/>
  <c r="BN25" i="1"/>
  <c r="BP25" i="1" s="1"/>
  <c r="W25" i="1"/>
  <c r="BT25" i="1" s="1"/>
  <c r="CE25" i="1"/>
  <c r="AE165" i="1"/>
  <c r="P165" i="1"/>
  <c r="Q165" i="1" s="1"/>
  <c r="AN162" i="14" s="1"/>
  <c r="R165" i="1"/>
  <c r="AM164" i="1"/>
  <c r="AZ164" i="1" s="1"/>
  <c r="AW159" i="1"/>
  <c r="D161" i="1"/>
  <c r="N161" i="1" s="1"/>
  <c r="E162" i="1"/>
  <c r="AN162" i="1" s="1"/>
  <c r="F163" i="1"/>
  <c r="G163" i="1"/>
  <c r="AP160" i="1"/>
  <c r="AG165" i="1"/>
  <c r="BV165" i="1"/>
  <c r="BF165" i="1"/>
  <c r="AT165" i="1"/>
  <c r="AH165" i="1"/>
  <c r="L165" i="1"/>
  <c r="H165" i="1"/>
  <c r="BG165" i="1"/>
  <c r="AU165" i="1"/>
  <c r="AQ165" i="1"/>
  <c r="M165" i="1"/>
  <c r="I165" i="1"/>
  <c r="C166" i="1"/>
  <c r="BH165" i="1"/>
  <c r="BD165" i="1"/>
  <c r="AV165" i="1"/>
  <c r="AR165" i="1"/>
  <c r="AK165" i="1"/>
  <c r="AO165" i="1" s="1"/>
  <c r="AD165" i="1"/>
  <c r="J165" i="1"/>
  <c r="BZ165" i="1"/>
  <c r="BE165" i="1"/>
  <c r="AS165" i="1"/>
  <c r="AF165" i="1"/>
  <c r="K165" i="1"/>
  <c r="AL164" i="1"/>
  <c r="BO25" i="1" l="1"/>
  <c r="BQ25" i="1" s="1"/>
  <c r="BR25" i="1" s="1"/>
  <c r="BB25" i="1" s="1"/>
  <c r="AE166" i="1"/>
  <c r="R166" i="1"/>
  <c r="P166" i="1"/>
  <c r="Q166" i="1" s="1"/>
  <c r="AN163" i="14" s="1"/>
  <c r="AW160" i="1"/>
  <c r="AM165" i="1"/>
  <c r="AZ165" i="1" s="1"/>
  <c r="F164" i="1"/>
  <c r="G164" i="1"/>
  <c r="D162" i="1"/>
  <c r="N162" i="1" s="1"/>
  <c r="E163" i="1"/>
  <c r="AN163" i="1" s="1"/>
  <c r="AP161" i="1"/>
  <c r="AG166" i="1"/>
  <c r="BG166" i="1"/>
  <c r="AU166" i="1"/>
  <c r="AQ166" i="1"/>
  <c r="M166" i="1"/>
  <c r="I166" i="1"/>
  <c r="C167" i="1"/>
  <c r="BH166" i="1"/>
  <c r="BD166" i="1"/>
  <c r="AV166" i="1"/>
  <c r="AR166" i="1"/>
  <c r="AK166" i="1"/>
  <c r="AO166" i="1" s="1"/>
  <c r="AD166" i="1"/>
  <c r="J166" i="1"/>
  <c r="BZ166" i="1"/>
  <c r="BE166" i="1"/>
  <c r="AS166" i="1"/>
  <c r="AF166" i="1"/>
  <c r="K166" i="1"/>
  <c r="BV166" i="1"/>
  <c r="BF166" i="1"/>
  <c r="AT166" i="1"/>
  <c r="AH166" i="1"/>
  <c r="L166" i="1"/>
  <c r="H166" i="1"/>
  <c r="AL165" i="1"/>
  <c r="BS25" i="1" l="1"/>
  <c r="BC25" i="1"/>
  <c r="AE22" i="14" s="1"/>
  <c r="AY25" i="1"/>
  <c r="X25" i="1"/>
  <c r="AF22" i="14" s="1"/>
  <c r="AJ22" i="14" s="1"/>
  <c r="AE167" i="1"/>
  <c r="R167" i="1"/>
  <c r="P167" i="1"/>
  <c r="Q167" i="1" s="1"/>
  <c r="AN164" i="14" s="1"/>
  <c r="AL166" i="1"/>
  <c r="AP162" i="1"/>
  <c r="AW162" i="1" s="1"/>
  <c r="G165" i="1"/>
  <c r="F165" i="1"/>
  <c r="D163" i="1"/>
  <c r="N163" i="1" s="1"/>
  <c r="E164" i="1"/>
  <c r="AN164" i="1" s="1"/>
  <c r="AW161" i="1"/>
  <c r="AG167" i="1"/>
  <c r="AM166" i="1"/>
  <c r="AZ166" i="1" s="1"/>
  <c r="C168" i="1"/>
  <c r="BH167" i="1"/>
  <c r="BD167" i="1"/>
  <c r="AV167" i="1"/>
  <c r="AR167" i="1"/>
  <c r="AK167" i="1"/>
  <c r="AO167" i="1" s="1"/>
  <c r="AD167" i="1"/>
  <c r="J167" i="1"/>
  <c r="BZ167" i="1"/>
  <c r="BE167" i="1"/>
  <c r="AS167" i="1"/>
  <c r="AF167" i="1"/>
  <c r="K167" i="1"/>
  <c r="BV167" i="1"/>
  <c r="BF167" i="1"/>
  <c r="AT167" i="1"/>
  <c r="AH167" i="1"/>
  <c r="L167" i="1"/>
  <c r="H167" i="1"/>
  <c r="BG167" i="1"/>
  <c r="AU167" i="1"/>
  <c r="AQ167" i="1"/>
  <c r="M167" i="1"/>
  <c r="I167" i="1"/>
  <c r="V22" i="14" l="1"/>
  <c r="W22" i="14"/>
  <c r="BA25" i="1"/>
  <c r="AI22" i="14" s="1"/>
  <c r="AC22" i="14"/>
  <c r="Y25" i="1"/>
  <c r="BY25" i="1"/>
  <c r="AE168" i="1"/>
  <c r="P168" i="1"/>
  <c r="Q168" i="1" s="1"/>
  <c r="AN165" i="14" s="1"/>
  <c r="R168" i="1"/>
  <c r="AP163" i="1"/>
  <c r="D164" i="1"/>
  <c r="N164" i="1" s="1"/>
  <c r="E165" i="1"/>
  <c r="AN165" i="1" s="1"/>
  <c r="F166" i="1"/>
  <c r="G166" i="1"/>
  <c r="AL167" i="1"/>
  <c r="AG168" i="1"/>
  <c r="AM167" i="1"/>
  <c r="AZ167" i="1" s="1"/>
  <c r="BZ168" i="1"/>
  <c r="BE168" i="1"/>
  <c r="AS168" i="1"/>
  <c r="AF168" i="1"/>
  <c r="K168" i="1"/>
  <c r="BV168" i="1"/>
  <c r="BF168" i="1"/>
  <c r="AT168" i="1"/>
  <c r="AH168" i="1"/>
  <c r="L168" i="1"/>
  <c r="H168" i="1"/>
  <c r="BG168" i="1"/>
  <c r="AU168" i="1"/>
  <c r="AQ168" i="1"/>
  <c r="M168" i="1"/>
  <c r="I168" i="1"/>
  <c r="C169" i="1"/>
  <c r="BH168" i="1"/>
  <c r="BD168" i="1"/>
  <c r="AV168" i="1"/>
  <c r="AR168" i="1"/>
  <c r="AK168" i="1"/>
  <c r="AO168" i="1" s="1"/>
  <c r="AD168" i="1"/>
  <c r="J168" i="1"/>
  <c r="BI25" i="1" l="1"/>
  <c r="AG22" i="14"/>
  <c r="BU25" i="1"/>
  <c r="BW25" i="1" s="1"/>
  <c r="Z25" i="1"/>
  <c r="CC25" i="1"/>
  <c r="CA25" i="1"/>
  <c r="AE169" i="1"/>
  <c r="R169" i="1"/>
  <c r="P169" i="1"/>
  <c r="Q169" i="1" s="1"/>
  <c r="AN166" i="14" s="1"/>
  <c r="AM168" i="1"/>
  <c r="AZ168" i="1" s="1"/>
  <c r="AP164" i="1"/>
  <c r="AW163" i="1"/>
  <c r="F167" i="1"/>
  <c r="G167" i="1"/>
  <c r="D165" i="1"/>
  <c r="N165" i="1" s="1"/>
  <c r="E166" i="1"/>
  <c r="AN166" i="1" s="1"/>
  <c r="AG169" i="1"/>
  <c r="BV169" i="1"/>
  <c r="BF169" i="1"/>
  <c r="AT169" i="1"/>
  <c r="AH169" i="1"/>
  <c r="L169" i="1"/>
  <c r="H169" i="1"/>
  <c r="BG169" i="1"/>
  <c r="AU169" i="1"/>
  <c r="AQ169" i="1"/>
  <c r="M169" i="1"/>
  <c r="I169" i="1"/>
  <c r="C170" i="1"/>
  <c r="BH169" i="1"/>
  <c r="BD169" i="1"/>
  <c r="AV169" i="1"/>
  <c r="AR169" i="1"/>
  <c r="AK169" i="1"/>
  <c r="AO169" i="1" s="1"/>
  <c r="AD169" i="1"/>
  <c r="J169" i="1"/>
  <c r="BZ169" i="1"/>
  <c r="BE169" i="1"/>
  <c r="AS169" i="1"/>
  <c r="AF169" i="1"/>
  <c r="K169" i="1"/>
  <c r="AL168" i="1"/>
  <c r="AK22" i="14" l="1"/>
  <c r="CG25" i="1"/>
  <c r="AA25" i="1"/>
  <c r="AD22" i="14"/>
  <c r="AE170" i="1"/>
  <c r="P170" i="1"/>
  <c r="Q170" i="1" s="1"/>
  <c r="AN167" i="14" s="1"/>
  <c r="R170" i="1"/>
  <c r="AM169" i="1"/>
  <c r="AZ169" i="1" s="1"/>
  <c r="AW164" i="1"/>
  <c r="E167" i="1"/>
  <c r="AN167" i="1" s="1"/>
  <c r="D166" i="1"/>
  <c r="N166" i="1" s="1"/>
  <c r="AP165" i="1"/>
  <c r="G168" i="1"/>
  <c r="F168" i="1"/>
  <c r="AL169" i="1"/>
  <c r="AG170" i="1"/>
  <c r="BG170" i="1"/>
  <c r="AU170" i="1"/>
  <c r="AQ170" i="1"/>
  <c r="M170" i="1"/>
  <c r="I170" i="1"/>
  <c r="C171" i="1"/>
  <c r="BH170" i="1"/>
  <c r="BD170" i="1"/>
  <c r="AV170" i="1"/>
  <c r="AR170" i="1"/>
  <c r="AK170" i="1"/>
  <c r="AO170" i="1" s="1"/>
  <c r="AD170" i="1"/>
  <c r="J170" i="1"/>
  <c r="BZ170" i="1"/>
  <c r="BE170" i="1"/>
  <c r="AS170" i="1"/>
  <c r="AF170" i="1"/>
  <c r="K170" i="1"/>
  <c r="BV170" i="1"/>
  <c r="BF170" i="1"/>
  <c r="AT170" i="1"/>
  <c r="AH170" i="1"/>
  <c r="L170" i="1"/>
  <c r="H170" i="1"/>
  <c r="CD25" i="1" l="1"/>
  <c r="CI25" i="1" s="1"/>
  <c r="AB25" i="1"/>
  <c r="AE171" i="1"/>
  <c r="P171" i="1"/>
  <c r="Q171" i="1" s="1"/>
  <c r="AN168" i="14" s="1"/>
  <c r="R171" i="1"/>
  <c r="AL170" i="1"/>
  <c r="AW165" i="1"/>
  <c r="F169" i="1"/>
  <c r="G169" i="1"/>
  <c r="D167" i="1"/>
  <c r="N167" i="1" s="1"/>
  <c r="E168" i="1"/>
  <c r="AN168" i="1" s="1"/>
  <c r="AP166" i="1"/>
  <c r="AM170" i="1"/>
  <c r="AZ170" i="1" s="1"/>
  <c r="AG171" i="1"/>
  <c r="C172" i="1"/>
  <c r="BH171" i="1"/>
  <c r="BD171" i="1"/>
  <c r="AV171" i="1"/>
  <c r="AR171" i="1"/>
  <c r="AK171" i="1"/>
  <c r="AO171" i="1" s="1"/>
  <c r="AD171" i="1"/>
  <c r="J171" i="1"/>
  <c r="BZ171" i="1"/>
  <c r="BE171" i="1"/>
  <c r="AS171" i="1"/>
  <c r="AF171" i="1"/>
  <c r="K171" i="1"/>
  <c r="BV171" i="1"/>
  <c r="BF171" i="1"/>
  <c r="AT171" i="1"/>
  <c r="AH171" i="1"/>
  <c r="L171" i="1"/>
  <c r="H171" i="1"/>
  <c r="BG171" i="1"/>
  <c r="AU171" i="1"/>
  <c r="AQ171" i="1"/>
  <c r="M171" i="1"/>
  <c r="I171" i="1"/>
  <c r="CF25" i="1" l="1"/>
  <c r="AC25" i="1"/>
  <c r="AE172" i="1"/>
  <c r="P172" i="1"/>
  <c r="Q172" i="1" s="1"/>
  <c r="AN169" i="14" s="1"/>
  <c r="R172" i="1"/>
  <c r="AW166" i="1"/>
  <c r="AM171" i="1"/>
  <c r="AZ171" i="1" s="1"/>
  <c r="AP167" i="1"/>
  <c r="G170" i="1"/>
  <c r="F170" i="1"/>
  <c r="E169" i="1"/>
  <c r="AN169" i="1" s="1"/>
  <c r="D168" i="1"/>
  <c r="N168" i="1" s="1"/>
  <c r="AL171" i="1"/>
  <c r="AG172" i="1"/>
  <c r="BZ172" i="1"/>
  <c r="BE172" i="1"/>
  <c r="AS172" i="1"/>
  <c r="AF172" i="1"/>
  <c r="K172" i="1"/>
  <c r="BV172" i="1"/>
  <c r="BF172" i="1"/>
  <c r="AT172" i="1"/>
  <c r="AH172" i="1"/>
  <c r="L172" i="1"/>
  <c r="H172" i="1"/>
  <c r="BG172" i="1"/>
  <c r="AU172" i="1"/>
  <c r="AQ172" i="1"/>
  <c r="M172" i="1"/>
  <c r="I172" i="1"/>
  <c r="C173" i="1"/>
  <c r="BH172" i="1"/>
  <c r="BD172" i="1"/>
  <c r="AV172" i="1"/>
  <c r="AR172" i="1"/>
  <c r="AK172" i="1"/>
  <c r="AO172" i="1" s="1"/>
  <c r="AD172" i="1"/>
  <c r="J172" i="1"/>
  <c r="AH22" i="14" l="1"/>
  <c r="AL22" i="14" s="1"/>
  <c r="BL26" i="1"/>
  <c r="AI25" i="1"/>
  <c r="V26" i="1"/>
  <c r="AE173" i="1"/>
  <c r="P173" i="1"/>
  <c r="Q173" i="1" s="1"/>
  <c r="AN170" i="14" s="1"/>
  <c r="R173" i="1"/>
  <c r="AL172" i="1"/>
  <c r="AW167" i="1"/>
  <c r="AP168" i="1"/>
  <c r="E170" i="1"/>
  <c r="AN170" i="1" s="1"/>
  <c r="D169" i="1"/>
  <c r="N169" i="1" s="1"/>
  <c r="F171" i="1"/>
  <c r="G171" i="1"/>
  <c r="AG173" i="1"/>
  <c r="AM172" i="1"/>
  <c r="AZ172" i="1" s="1"/>
  <c r="BV173" i="1"/>
  <c r="BF173" i="1"/>
  <c r="AT173" i="1"/>
  <c r="AH173" i="1"/>
  <c r="L173" i="1"/>
  <c r="H173" i="1"/>
  <c r="BG173" i="1"/>
  <c r="AU173" i="1"/>
  <c r="AQ173" i="1"/>
  <c r="M173" i="1"/>
  <c r="I173" i="1"/>
  <c r="C174" i="1"/>
  <c r="BH173" i="1"/>
  <c r="BD173" i="1"/>
  <c r="AV173" i="1"/>
  <c r="AR173" i="1"/>
  <c r="AK173" i="1"/>
  <c r="AO173" i="1" s="1"/>
  <c r="AD173" i="1"/>
  <c r="J173" i="1"/>
  <c r="BZ173" i="1"/>
  <c r="BE173" i="1"/>
  <c r="AS173" i="1"/>
  <c r="AF173" i="1"/>
  <c r="K173" i="1"/>
  <c r="BM26" i="1" l="1"/>
  <c r="BN26" i="1"/>
  <c r="BP26" i="1" s="1"/>
  <c r="W26" i="1"/>
  <c r="BT26" i="1" s="1"/>
  <c r="CE26" i="1"/>
  <c r="AE174" i="1"/>
  <c r="R174" i="1"/>
  <c r="P174" i="1"/>
  <c r="Q174" i="1" s="1"/>
  <c r="AN171" i="14" s="1"/>
  <c r="AM173" i="1"/>
  <c r="AZ173" i="1" s="1"/>
  <c r="AW168" i="1"/>
  <c r="AP169" i="1"/>
  <c r="F172" i="1"/>
  <c r="G172" i="1"/>
  <c r="E171" i="1"/>
  <c r="AN171" i="1" s="1"/>
  <c r="D170" i="1"/>
  <c r="N170" i="1" s="1"/>
  <c r="AL173" i="1"/>
  <c r="AG174" i="1"/>
  <c r="BG174" i="1"/>
  <c r="AU174" i="1"/>
  <c r="AQ174" i="1"/>
  <c r="M174" i="1"/>
  <c r="I174" i="1"/>
  <c r="C175" i="1"/>
  <c r="BH174" i="1"/>
  <c r="BD174" i="1"/>
  <c r="AV174" i="1"/>
  <c r="AR174" i="1"/>
  <c r="AK174" i="1"/>
  <c r="AO174" i="1" s="1"/>
  <c r="AD174" i="1"/>
  <c r="J174" i="1"/>
  <c r="BZ174" i="1"/>
  <c r="BE174" i="1"/>
  <c r="AS174" i="1"/>
  <c r="AF174" i="1"/>
  <c r="K174" i="1"/>
  <c r="BV174" i="1"/>
  <c r="BF174" i="1"/>
  <c r="AT174" i="1"/>
  <c r="AH174" i="1"/>
  <c r="L174" i="1"/>
  <c r="H174" i="1"/>
  <c r="BO26" i="1" l="1"/>
  <c r="BQ26" i="1" s="1"/>
  <c r="BR26" i="1" s="1"/>
  <c r="BB26" i="1" s="1"/>
  <c r="AE175" i="1"/>
  <c r="P175" i="1"/>
  <c r="Q175" i="1" s="1"/>
  <c r="AN172" i="14" s="1"/>
  <c r="R175" i="1"/>
  <c r="AL174" i="1"/>
  <c r="AW169" i="1"/>
  <c r="AM174" i="1"/>
  <c r="AZ174" i="1" s="1"/>
  <c r="D171" i="1"/>
  <c r="N171" i="1" s="1"/>
  <c r="E172" i="1"/>
  <c r="AN172" i="1" s="1"/>
  <c r="AP170" i="1"/>
  <c r="G173" i="1"/>
  <c r="F173" i="1"/>
  <c r="AG175" i="1"/>
  <c r="C176" i="1"/>
  <c r="BH175" i="1"/>
  <c r="BD175" i="1"/>
  <c r="AV175" i="1"/>
  <c r="AR175" i="1"/>
  <c r="AK175" i="1"/>
  <c r="AO175" i="1" s="1"/>
  <c r="AD175" i="1"/>
  <c r="J175" i="1"/>
  <c r="BZ175" i="1"/>
  <c r="BE175" i="1"/>
  <c r="AS175" i="1"/>
  <c r="AF175" i="1"/>
  <c r="K175" i="1"/>
  <c r="BV175" i="1"/>
  <c r="BF175" i="1"/>
  <c r="AT175" i="1"/>
  <c r="AH175" i="1"/>
  <c r="L175" i="1"/>
  <c r="H175" i="1"/>
  <c r="BG175" i="1"/>
  <c r="AU175" i="1"/>
  <c r="AQ175" i="1"/>
  <c r="M175" i="1"/>
  <c r="I175" i="1"/>
  <c r="BS26" i="1" l="1"/>
  <c r="BC26" i="1"/>
  <c r="AE23" i="14" s="1"/>
  <c r="AY26" i="1"/>
  <c r="BA26" i="1" s="1"/>
  <c r="X26" i="1"/>
  <c r="AE176" i="1"/>
  <c r="R176" i="1"/>
  <c r="P176" i="1"/>
  <c r="Q176" i="1" s="1"/>
  <c r="AN173" i="14" s="1"/>
  <c r="AL175" i="1"/>
  <c r="AW170" i="1"/>
  <c r="F174" i="1"/>
  <c r="G174" i="1"/>
  <c r="AP171" i="1"/>
  <c r="E173" i="1"/>
  <c r="AN173" i="1" s="1"/>
  <c r="D172" i="1"/>
  <c r="N172" i="1" s="1"/>
  <c r="AG176" i="1"/>
  <c r="AM175" i="1"/>
  <c r="AZ175" i="1" s="1"/>
  <c r="BZ176" i="1"/>
  <c r="BE176" i="1"/>
  <c r="AS176" i="1"/>
  <c r="AF176" i="1"/>
  <c r="K176" i="1"/>
  <c r="BV176" i="1"/>
  <c r="BF176" i="1"/>
  <c r="AT176" i="1"/>
  <c r="AH176" i="1"/>
  <c r="L176" i="1"/>
  <c r="H176" i="1"/>
  <c r="BG176" i="1"/>
  <c r="AU176" i="1"/>
  <c r="AQ176" i="1"/>
  <c r="M176" i="1"/>
  <c r="I176" i="1"/>
  <c r="C177" i="1"/>
  <c r="BH176" i="1"/>
  <c r="BD176" i="1"/>
  <c r="AV176" i="1"/>
  <c r="AR176" i="1"/>
  <c r="AK176" i="1"/>
  <c r="AO176" i="1" s="1"/>
  <c r="AD176" i="1"/>
  <c r="J176" i="1"/>
  <c r="AI23" i="14" l="1"/>
  <c r="BI26" i="1"/>
  <c r="V23" i="14"/>
  <c r="W23" i="14"/>
  <c r="Y26" i="1"/>
  <c r="Z26" i="1" s="1"/>
  <c r="AA26" i="1" s="1"/>
  <c r="CD26" i="1" s="1"/>
  <c r="AC23" i="14"/>
  <c r="BY26" i="1"/>
  <c r="AF23" i="14"/>
  <c r="AJ23" i="14" s="1"/>
  <c r="AE177" i="1"/>
  <c r="R177" i="1"/>
  <c r="P177" i="1"/>
  <c r="Q177" i="1" s="1"/>
  <c r="AN174" i="14" s="1"/>
  <c r="AL176" i="1"/>
  <c r="AW171" i="1"/>
  <c r="AP172" i="1"/>
  <c r="G175" i="1"/>
  <c r="F175" i="1"/>
  <c r="E174" i="1"/>
  <c r="AN174" i="1" s="1"/>
  <c r="D173" i="1"/>
  <c r="N173" i="1" s="1"/>
  <c r="AG177" i="1"/>
  <c r="AM176" i="1"/>
  <c r="AZ176" i="1" s="1"/>
  <c r="BV177" i="1"/>
  <c r="BF177" i="1"/>
  <c r="AT177" i="1"/>
  <c r="AH177" i="1"/>
  <c r="L177" i="1"/>
  <c r="H177" i="1"/>
  <c r="BG177" i="1"/>
  <c r="AU177" i="1"/>
  <c r="AQ177" i="1"/>
  <c r="M177" i="1"/>
  <c r="I177" i="1"/>
  <c r="C178" i="1"/>
  <c r="BH177" i="1"/>
  <c r="BD177" i="1"/>
  <c r="AV177" i="1"/>
  <c r="AR177" i="1"/>
  <c r="AK177" i="1"/>
  <c r="AO177" i="1" s="1"/>
  <c r="AD177" i="1"/>
  <c r="J177" i="1"/>
  <c r="BZ177" i="1"/>
  <c r="BE177" i="1"/>
  <c r="AS177" i="1"/>
  <c r="AF177" i="1"/>
  <c r="K177" i="1"/>
  <c r="BU26" i="1" l="1"/>
  <c r="BW26" i="1" s="1"/>
  <c r="CG26" i="1"/>
  <c r="CI26" i="1" s="1"/>
  <c r="AB26" i="1"/>
  <c r="CF26" i="1" s="1"/>
  <c r="AG23" i="14"/>
  <c r="AK23" i="14" s="1"/>
  <c r="AD23" i="14"/>
  <c r="CA26" i="1"/>
  <c r="CC26" i="1"/>
  <c r="AE178" i="1"/>
  <c r="P178" i="1"/>
  <c r="Q178" i="1" s="1"/>
  <c r="AN175" i="14" s="1"/>
  <c r="R178" i="1"/>
  <c r="AM177" i="1"/>
  <c r="AZ177" i="1" s="1"/>
  <c r="D174" i="1"/>
  <c r="N174" i="1" s="1"/>
  <c r="E175" i="1"/>
  <c r="AN175" i="1" s="1"/>
  <c r="F176" i="1"/>
  <c r="G176" i="1"/>
  <c r="AP173" i="1"/>
  <c r="AW172" i="1"/>
  <c r="AL177" i="1"/>
  <c r="AG178" i="1"/>
  <c r="BG178" i="1"/>
  <c r="AU178" i="1"/>
  <c r="AQ178" i="1"/>
  <c r="M178" i="1"/>
  <c r="I178" i="1"/>
  <c r="C179" i="1"/>
  <c r="BH178" i="1"/>
  <c r="BD178" i="1"/>
  <c r="AV178" i="1"/>
  <c r="AR178" i="1"/>
  <c r="AK178" i="1"/>
  <c r="AO178" i="1" s="1"/>
  <c r="AD178" i="1"/>
  <c r="J178" i="1"/>
  <c r="BZ178" i="1"/>
  <c r="BE178" i="1"/>
  <c r="AS178" i="1"/>
  <c r="AF178" i="1"/>
  <c r="K178" i="1"/>
  <c r="BV178" i="1"/>
  <c r="BF178" i="1"/>
  <c r="AT178" i="1"/>
  <c r="AH178" i="1"/>
  <c r="L178" i="1"/>
  <c r="H178" i="1"/>
  <c r="AC26" i="1" l="1"/>
  <c r="AE179" i="1"/>
  <c r="P179" i="1"/>
  <c r="Q179" i="1" s="1"/>
  <c r="AN176" i="14" s="1"/>
  <c r="R179" i="1"/>
  <c r="AW173" i="1"/>
  <c r="AM178" i="1"/>
  <c r="AZ178" i="1" s="1"/>
  <c r="AP174" i="1"/>
  <c r="AW174" i="1" s="1"/>
  <c r="F177" i="1"/>
  <c r="G177" i="1"/>
  <c r="D175" i="1"/>
  <c r="N175" i="1" s="1"/>
  <c r="E176" i="1"/>
  <c r="AN176" i="1" s="1"/>
  <c r="AL178" i="1"/>
  <c r="AG179" i="1"/>
  <c r="C180" i="1"/>
  <c r="BH179" i="1"/>
  <c r="BD179" i="1"/>
  <c r="AV179" i="1"/>
  <c r="AR179" i="1"/>
  <c r="AK179" i="1"/>
  <c r="AO179" i="1" s="1"/>
  <c r="AD179" i="1"/>
  <c r="J179" i="1"/>
  <c r="BZ179" i="1"/>
  <c r="BE179" i="1"/>
  <c r="AS179" i="1"/>
  <c r="AF179" i="1"/>
  <c r="K179" i="1"/>
  <c r="BV179" i="1"/>
  <c r="BF179" i="1"/>
  <c r="AT179" i="1"/>
  <c r="AH179" i="1"/>
  <c r="L179" i="1"/>
  <c r="H179" i="1"/>
  <c r="BG179" i="1"/>
  <c r="AU179" i="1"/>
  <c r="AQ179" i="1"/>
  <c r="M179" i="1"/>
  <c r="I179" i="1"/>
  <c r="AI26" i="1" l="1"/>
  <c r="AH23" i="14"/>
  <c r="AL23" i="14" s="1"/>
  <c r="BL27" i="1"/>
  <c r="V27" i="1"/>
  <c r="AE180" i="1"/>
  <c r="P180" i="1"/>
  <c r="Q180" i="1" s="1"/>
  <c r="AN177" i="14" s="1"/>
  <c r="R180" i="1"/>
  <c r="AP175" i="1"/>
  <c r="D176" i="1"/>
  <c r="N176" i="1" s="1"/>
  <c r="E177" i="1"/>
  <c r="AN177" i="1" s="1"/>
  <c r="G178" i="1"/>
  <c r="F178" i="1"/>
  <c r="AM179" i="1"/>
  <c r="AZ179" i="1" s="1"/>
  <c r="AG180" i="1"/>
  <c r="BZ180" i="1"/>
  <c r="BE180" i="1"/>
  <c r="AS180" i="1"/>
  <c r="AF180" i="1"/>
  <c r="BV180" i="1"/>
  <c r="BF180" i="1"/>
  <c r="AT180" i="1"/>
  <c r="AH180" i="1"/>
  <c r="BG180" i="1"/>
  <c r="AU180" i="1"/>
  <c r="AQ180" i="1"/>
  <c r="C181" i="1"/>
  <c r="BH180" i="1"/>
  <c r="BD180" i="1"/>
  <c r="AV180" i="1"/>
  <c r="AR180" i="1"/>
  <c r="AK180" i="1"/>
  <c r="AO180" i="1" s="1"/>
  <c r="K180" i="1"/>
  <c r="AD180" i="1"/>
  <c r="L180" i="1"/>
  <c r="H180" i="1"/>
  <c r="M180" i="1"/>
  <c r="I180" i="1"/>
  <c r="J180" i="1"/>
  <c r="AL179" i="1"/>
  <c r="BM27" i="1" l="1"/>
  <c r="BN27" i="1"/>
  <c r="BP27" i="1" s="1"/>
  <c r="W27" i="1"/>
  <c r="BT27" i="1" s="1"/>
  <c r="CE27" i="1"/>
  <c r="AE181" i="1"/>
  <c r="P181" i="1"/>
  <c r="Q181" i="1" s="1"/>
  <c r="AN178" i="14" s="1"/>
  <c r="R181" i="1"/>
  <c r="AL180" i="1"/>
  <c r="AW175" i="1"/>
  <c r="AP176" i="1"/>
  <c r="D177" i="1"/>
  <c r="N177" i="1" s="1"/>
  <c r="E178" i="1"/>
  <c r="AN178" i="1" s="1"/>
  <c r="F179" i="1"/>
  <c r="G179" i="1"/>
  <c r="AG181" i="1"/>
  <c r="BV181" i="1"/>
  <c r="BF181" i="1"/>
  <c r="AT181" i="1"/>
  <c r="AH181" i="1"/>
  <c r="L181" i="1"/>
  <c r="H181" i="1"/>
  <c r="BG181" i="1"/>
  <c r="AU181" i="1"/>
  <c r="AQ181" i="1"/>
  <c r="M181" i="1"/>
  <c r="I181" i="1"/>
  <c r="C182" i="1"/>
  <c r="BH181" i="1"/>
  <c r="BD181" i="1"/>
  <c r="AV181" i="1"/>
  <c r="AR181" i="1"/>
  <c r="AK181" i="1"/>
  <c r="AO181" i="1" s="1"/>
  <c r="AD181" i="1"/>
  <c r="J181" i="1"/>
  <c r="BZ181" i="1"/>
  <c r="BE181" i="1"/>
  <c r="AS181" i="1"/>
  <c r="AF181" i="1"/>
  <c r="K181" i="1"/>
  <c r="AM180" i="1"/>
  <c r="AZ180" i="1" s="1"/>
  <c r="BO27" i="1" l="1"/>
  <c r="BQ27" i="1" s="1"/>
  <c r="BR27" i="1" s="1"/>
  <c r="AE182" i="1"/>
  <c r="R182" i="1"/>
  <c r="P182" i="1"/>
  <c r="Q182" i="1" s="1"/>
  <c r="AN179" i="14" s="1"/>
  <c r="AM181" i="1"/>
  <c r="AZ181" i="1" s="1"/>
  <c r="AW176" i="1"/>
  <c r="E179" i="1"/>
  <c r="AN179" i="1" s="1"/>
  <c r="D178" i="1"/>
  <c r="N178" i="1" s="1"/>
  <c r="F180" i="1"/>
  <c r="G180" i="1"/>
  <c r="AP177" i="1"/>
  <c r="AG182" i="1"/>
  <c r="BG182" i="1"/>
  <c r="AU182" i="1"/>
  <c r="AQ182" i="1"/>
  <c r="M182" i="1"/>
  <c r="I182" i="1"/>
  <c r="C183" i="1"/>
  <c r="BH182" i="1"/>
  <c r="BD182" i="1"/>
  <c r="AV182" i="1"/>
  <c r="AR182" i="1"/>
  <c r="AK182" i="1"/>
  <c r="AO182" i="1" s="1"/>
  <c r="AD182" i="1"/>
  <c r="J182" i="1"/>
  <c r="BZ182" i="1"/>
  <c r="BE182" i="1"/>
  <c r="AS182" i="1"/>
  <c r="AF182" i="1"/>
  <c r="K182" i="1"/>
  <c r="BV182" i="1"/>
  <c r="BF182" i="1"/>
  <c r="AT182" i="1"/>
  <c r="AH182" i="1"/>
  <c r="L182" i="1"/>
  <c r="H182" i="1"/>
  <c r="AL181" i="1"/>
  <c r="BS27" i="1" l="1"/>
  <c r="BC27" i="1"/>
  <c r="AE24" i="14" s="1"/>
  <c r="BB27" i="1"/>
  <c r="AY27" i="1"/>
  <c r="X27" i="1"/>
  <c r="AF24" i="14" s="1"/>
  <c r="AJ24" i="14" s="1"/>
  <c r="AE183" i="1"/>
  <c r="R183" i="1"/>
  <c r="P183" i="1"/>
  <c r="Q183" i="1" s="1"/>
  <c r="AN180" i="14" s="1"/>
  <c r="AW177" i="1"/>
  <c r="AP178" i="1"/>
  <c r="G181" i="1"/>
  <c r="F181" i="1"/>
  <c r="D179" i="1"/>
  <c r="N179" i="1" s="1"/>
  <c r="E180" i="1"/>
  <c r="AN180" i="1" s="1"/>
  <c r="AM182" i="1"/>
  <c r="AZ182" i="1" s="1"/>
  <c r="AL182" i="1"/>
  <c r="AG183" i="1"/>
  <c r="C184" i="1"/>
  <c r="BH183" i="1"/>
  <c r="BD183" i="1"/>
  <c r="AV183" i="1"/>
  <c r="AR183" i="1"/>
  <c r="AK183" i="1"/>
  <c r="AO183" i="1" s="1"/>
  <c r="AD183" i="1"/>
  <c r="J183" i="1"/>
  <c r="BZ183" i="1"/>
  <c r="BE183" i="1"/>
  <c r="AS183" i="1"/>
  <c r="AF183" i="1"/>
  <c r="K183" i="1"/>
  <c r="BV183" i="1"/>
  <c r="BF183" i="1"/>
  <c r="AT183" i="1"/>
  <c r="AH183" i="1"/>
  <c r="L183" i="1"/>
  <c r="H183" i="1"/>
  <c r="BG183" i="1"/>
  <c r="AU183" i="1"/>
  <c r="AQ183" i="1"/>
  <c r="M183" i="1"/>
  <c r="I183" i="1"/>
  <c r="AC24" i="14" l="1"/>
  <c r="BY27" i="1"/>
  <c r="Y27" i="1"/>
  <c r="AG24" i="14" s="1"/>
  <c r="BA27" i="1"/>
  <c r="V24" i="14"/>
  <c r="W24" i="14"/>
  <c r="AE184" i="1"/>
  <c r="R184" i="1"/>
  <c r="P184" i="1"/>
  <c r="Q184" i="1" s="1"/>
  <c r="AN181" i="14" s="1"/>
  <c r="AW178" i="1"/>
  <c r="AM183" i="1"/>
  <c r="AZ183" i="1" s="1"/>
  <c r="AP179" i="1"/>
  <c r="D180" i="1"/>
  <c r="N180" i="1" s="1"/>
  <c r="E181" i="1"/>
  <c r="AN181" i="1" s="1"/>
  <c r="F182" i="1"/>
  <c r="G182" i="1"/>
  <c r="AL183" i="1"/>
  <c r="AG184" i="1"/>
  <c r="BZ184" i="1"/>
  <c r="BE184" i="1"/>
  <c r="AS184" i="1"/>
  <c r="AF184" i="1"/>
  <c r="K184" i="1"/>
  <c r="BV184" i="1"/>
  <c r="BF184" i="1"/>
  <c r="AT184" i="1"/>
  <c r="AH184" i="1"/>
  <c r="L184" i="1"/>
  <c r="H184" i="1"/>
  <c r="BG184" i="1"/>
  <c r="AU184" i="1"/>
  <c r="AQ184" i="1"/>
  <c r="M184" i="1"/>
  <c r="I184" i="1"/>
  <c r="C185" i="1"/>
  <c r="BH184" i="1"/>
  <c r="BD184" i="1"/>
  <c r="AV184" i="1"/>
  <c r="AR184" i="1"/>
  <c r="AK184" i="1"/>
  <c r="AO184" i="1" s="1"/>
  <c r="AD184" i="1"/>
  <c r="J184" i="1"/>
  <c r="AI24" i="14" l="1"/>
  <c r="BI27" i="1"/>
  <c r="CA27" i="1"/>
  <c r="CC27" i="1"/>
  <c r="Z27" i="1"/>
  <c r="CG27" i="1" s="1"/>
  <c r="BU27" i="1"/>
  <c r="BW27" i="1" s="1"/>
  <c r="AE185" i="1"/>
  <c r="R185" i="1"/>
  <c r="P185" i="1"/>
  <c r="Q185" i="1" s="1"/>
  <c r="AN182" i="14" s="1"/>
  <c r="AM184" i="1"/>
  <c r="AZ184" i="1" s="1"/>
  <c r="AW179" i="1"/>
  <c r="F183" i="1"/>
  <c r="G183" i="1"/>
  <c r="D181" i="1"/>
  <c r="N181" i="1" s="1"/>
  <c r="E182" i="1"/>
  <c r="AN182" i="1" s="1"/>
  <c r="AP181" i="1"/>
  <c r="AW181" i="1" s="1"/>
  <c r="AP180" i="1"/>
  <c r="AG185" i="1"/>
  <c r="BV185" i="1"/>
  <c r="BF185" i="1"/>
  <c r="AT185" i="1"/>
  <c r="AH185" i="1"/>
  <c r="L185" i="1"/>
  <c r="H185" i="1"/>
  <c r="BG185" i="1"/>
  <c r="AU185" i="1"/>
  <c r="AQ185" i="1"/>
  <c r="M185" i="1"/>
  <c r="I185" i="1"/>
  <c r="C186" i="1"/>
  <c r="BH185" i="1"/>
  <c r="BD185" i="1"/>
  <c r="AV185" i="1"/>
  <c r="AR185" i="1"/>
  <c r="AK185" i="1"/>
  <c r="AO185" i="1" s="1"/>
  <c r="AD185" i="1"/>
  <c r="J185" i="1"/>
  <c r="BZ185" i="1"/>
  <c r="BE185" i="1"/>
  <c r="AS185" i="1"/>
  <c r="AF185" i="1"/>
  <c r="K185" i="1"/>
  <c r="AL184" i="1"/>
  <c r="AA27" i="1" l="1"/>
  <c r="AD24" i="14"/>
  <c r="AK24" i="14"/>
  <c r="AE186" i="1"/>
  <c r="R186" i="1"/>
  <c r="P186" i="1"/>
  <c r="Q186" i="1" s="1"/>
  <c r="AN183" i="14" s="1"/>
  <c r="AM185" i="1"/>
  <c r="AZ185" i="1" s="1"/>
  <c r="AW180" i="1"/>
  <c r="D182" i="1"/>
  <c r="N182" i="1" s="1"/>
  <c r="E183" i="1"/>
  <c r="AN183" i="1" s="1"/>
  <c r="F184" i="1"/>
  <c r="G184" i="1"/>
  <c r="AL185" i="1"/>
  <c r="AG186" i="1"/>
  <c r="BG186" i="1"/>
  <c r="AU186" i="1"/>
  <c r="AQ186" i="1"/>
  <c r="M186" i="1"/>
  <c r="I186" i="1"/>
  <c r="C187" i="1"/>
  <c r="BH186" i="1"/>
  <c r="BD186" i="1"/>
  <c r="AV186" i="1"/>
  <c r="AR186" i="1"/>
  <c r="AK186" i="1"/>
  <c r="AO186" i="1" s="1"/>
  <c r="AD186" i="1"/>
  <c r="J186" i="1"/>
  <c r="BZ186" i="1"/>
  <c r="BE186" i="1"/>
  <c r="AS186" i="1"/>
  <c r="AF186" i="1"/>
  <c r="K186" i="1"/>
  <c r="BV186" i="1"/>
  <c r="BF186" i="1"/>
  <c r="AT186" i="1"/>
  <c r="AH186" i="1"/>
  <c r="L186" i="1"/>
  <c r="H186" i="1"/>
  <c r="CD27" i="1" l="1"/>
  <c r="CI27" i="1" s="1"/>
  <c r="AB27" i="1"/>
  <c r="AE187" i="1"/>
  <c r="P187" i="1"/>
  <c r="Q187" i="1" s="1"/>
  <c r="AN184" i="14" s="1"/>
  <c r="R187" i="1"/>
  <c r="AM186" i="1"/>
  <c r="AZ186" i="1" s="1"/>
  <c r="E184" i="1"/>
  <c r="AN184" i="1" s="1"/>
  <c r="D183" i="1"/>
  <c r="N183" i="1" s="1"/>
  <c r="F185" i="1"/>
  <c r="G185" i="1"/>
  <c r="AP182" i="1"/>
  <c r="AL186" i="1"/>
  <c r="AG187" i="1"/>
  <c r="C188" i="1"/>
  <c r="BH187" i="1"/>
  <c r="BD187" i="1"/>
  <c r="AV187" i="1"/>
  <c r="AR187" i="1"/>
  <c r="AK187" i="1"/>
  <c r="AO187" i="1" s="1"/>
  <c r="AD187" i="1"/>
  <c r="J187" i="1"/>
  <c r="BZ187" i="1"/>
  <c r="BE187" i="1"/>
  <c r="AS187" i="1"/>
  <c r="AF187" i="1"/>
  <c r="K187" i="1"/>
  <c r="BV187" i="1"/>
  <c r="BF187" i="1"/>
  <c r="AT187" i="1"/>
  <c r="AH187" i="1"/>
  <c r="L187" i="1"/>
  <c r="H187" i="1"/>
  <c r="BG187" i="1"/>
  <c r="AU187" i="1"/>
  <c r="AQ187" i="1"/>
  <c r="M187" i="1"/>
  <c r="I187" i="1"/>
  <c r="CF27" i="1" l="1"/>
  <c r="AC27" i="1"/>
  <c r="AE188" i="1"/>
  <c r="P188" i="1"/>
  <c r="Q188" i="1" s="1"/>
  <c r="AN185" i="14" s="1"/>
  <c r="R188" i="1"/>
  <c r="AW182" i="1"/>
  <c r="D184" i="1"/>
  <c r="N184" i="1" s="1"/>
  <c r="E185" i="1"/>
  <c r="AN185" i="1" s="1"/>
  <c r="F186" i="1"/>
  <c r="G186" i="1"/>
  <c r="AP183" i="1"/>
  <c r="AM187" i="1"/>
  <c r="AZ187" i="1" s="1"/>
  <c r="AL187" i="1"/>
  <c r="AG188" i="1"/>
  <c r="BZ188" i="1"/>
  <c r="BE188" i="1"/>
  <c r="AS188" i="1"/>
  <c r="AF188" i="1"/>
  <c r="K188" i="1"/>
  <c r="BV188" i="1"/>
  <c r="BF188" i="1"/>
  <c r="AT188" i="1"/>
  <c r="AH188" i="1"/>
  <c r="L188" i="1"/>
  <c r="H188" i="1"/>
  <c r="BG188" i="1"/>
  <c r="AU188" i="1"/>
  <c r="AQ188" i="1"/>
  <c r="M188" i="1"/>
  <c r="I188" i="1"/>
  <c r="C189" i="1"/>
  <c r="BH188" i="1"/>
  <c r="BD188" i="1"/>
  <c r="AV188" i="1"/>
  <c r="AR188" i="1"/>
  <c r="AK188" i="1"/>
  <c r="AO188" i="1" s="1"/>
  <c r="AD188" i="1"/>
  <c r="J188" i="1"/>
  <c r="AH24" i="14" l="1"/>
  <c r="AL24" i="14" s="1"/>
  <c r="BL28" i="1"/>
  <c r="V28" i="1"/>
  <c r="AI27" i="1"/>
  <c r="AE189" i="1"/>
  <c r="P189" i="1"/>
  <c r="Q189" i="1" s="1"/>
  <c r="AN186" i="14" s="1"/>
  <c r="R189" i="1"/>
  <c r="AM188" i="1"/>
  <c r="AZ188" i="1" s="1"/>
  <c r="E186" i="1"/>
  <c r="AN186" i="1" s="1"/>
  <c r="D185" i="1"/>
  <c r="N185" i="1" s="1"/>
  <c r="AW183" i="1"/>
  <c r="G187" i="1"/>
  <c r="F187" i="1"/>
  <c r="AP184" i="1"/>
  <c r="AG189" i="1"/>
  <c r="BV189" i="1"/>
  <c r="BF189" i="1"/>
  <c r="AT189" i="1"/>
  <c r="AH189" i="1"/>
  <c r="L189" i="1"/>
  <c r="H189" i="1"/>
  <c r="BG189" i="1"/>
  <c r="AU189" i="1"/>
  <c r="AQ189" i="1"/>
  <c r="M189" i="1"/>
  <c r="I189" i="1"/>
  <c r="C190" i="1"/>
  <c r="BH189" i="1"/>
  <c r="BD189" i="1"/>
  <c r="AV189" i="1"/>
  <c r="AR189" i="1"/>
  <c r="AK189" i="1"/>
  <c r="AO189" i="1" s="1"/>
  <c r="AD189" i="1"/>
  <c r="J189" i="1"/>
  <c r="BZ189" i="1"/>
  <c r="BE189" i="1"/>
  <c r="AS189" i="1"/>
  <c r="AF189" i="1"/>
  <c r="K189" i="1"/>
  <c r="AL188" i="1"/>
  <c r="BM28" i="1" l="1"/>
  <c r="BO28" i="1" s="1"/>
  <c r="BN28" i="1"/>
  <c r="BP28" i="1" s="1"/>
  <c r="CE28" i="1"/>
  <c r="W28" i="1"/>
  <c r="AE190" i="1"/>
  <c r="R190" i="1"/>
  <c r="P190" i="1"/>
  <c r="Q190" i="1" s="1"/>
  <c r="AN187" i="14" s="1"/>
  <c r="AW184" i="1"/>
  <c r="AM189" i="1"/>
  <c r="AZ189" i="1" s="1"/>
  <c r="D186" i="1"/>
  <c r="N186" i="1" s="1"/>
  <c r="E187" i="1"/>
  <c r="AN187" i="1" s="1"/>
  <c r="G188" i="1"/>
  <c r="F188" i="1"/>
  <c r="AP185" i="1"/>
  <c r="AG190" i="1"/>
  <c r="BG190" i="1"/>
  <c r="AU190" i="1"/>
  <c r="AQ190" i="1"/>
  <c r="M190" i="1"/>
  <c r="I190" i="1"/>
  <c r="C191" i="1"/>
  <c r="BH190" i="1"/>
  <c r="BD190" i="1"/>
  <c r="AV190" i="1"/>
  <c r="AR190" i="1"/>
  <c r="AK190" i="1"/>
  <c r="AO190" i="1" s="1"/>
  <c r="AD190" i="1"/>
  <c r="J190" i="1"/>
  <c r="BZ190" i="1"/>
  <c r="BE190" i="1"/>
  <c r="AS190" i="1"/>
  <c r="AF190" i="1"/>
  <c r="K190" i="1"/>
  <c r="BV190" i="1"/>
  <c r="BF190" i="1"/>
  <c r="AT190" i="1"/>
  <c r="AH190" i="1"/>
  <c r="L190" i="1"/>
  <c r="H190" i="1"/>
  <c r="AL189" i="1"/>
  <c r="BQ28" i="1" l="1"/>
  <c r="BR28" i="1" s="1"/>
  <c r="BT28" i="1"/>
  <c r="AE191" i="1"/>
  <c r="R191" i="1"/>
  <c r="P191" i="1"/>
  <c r="Q191" i="1" s="1"/>
  <c r="AN188" i="14" s="1"/>
  <c r="AM190" i="1"/>
  <c r="AZ190" i="1" s="1"/>
  <c r="AW185" i="1"/>
  <c r="G189" i="1"/>
  <c r="F189" i="1"/>
  <c r="E188" i="1"/>
  <c r="AN188" i="1" s="1"/>
  <c r="D187" i="1"/>
  <c r="N187" i="1" s="1"/>
  <c r="AP186" i="1"/>
  <c r="AW186" i="1" s="1"/>
  <c r="AL190" i="1"/>
  <c r="AG191" i="1"/>
  <c r="C192" i="1"/>
  <c r="BH191" i="1"/>
  <c r="BD191" i="1"/>
  <c r="AV191" i="1"/>
  <c r="AR191" i="1"/>
  <c r="AK191" i="1"/>
  <c r="AO191" i="1" s="1"/>
  <c r="AD191" i="1"/>
  <c r="J191" i="1"/>
  <c r="BZ191" i="1"/>
  <c r="BE191" i="1"/>
  <c r="AS191" i="1"/>
  <c r="AF191" i="1"/>
  <c r="K191" i="1"/>
  <c r="BV191" i="1"/>
  <c r="BF191" i="1"/>
  <c r="AT191" i="1"/>
  <c r="AH191" i="1"/>
  <c r="L191" i="1"/>
  <c r="H191" i="1"/>
  <c r="BG191" i="1"/>
  <c r="AU191" i="1"/>
  <c r="AQ191" i="1"/>
  <c r="M191" i="1"/>
  <c r="I191" i="1"/>
  <c r="BS28" i="1" l="1"/>
  <c r="BB28" i="1"/>
  <c r="AY28" i="1"/>
  <c r="BA28" i="1" s="1"/>
  <c r="AI25" i="14" s="1"/>
  <c r="X28" i="1"/>
  <c r="AE192" i="1"/>
  <c r="R192" i="1"/>
  <c r="P192" i="1"/>
  <c r="Q192" i="1" s="1"/>
  <c r="AN189" i="14" s="1"/>
  <c r="AM191" i="1"/>
  <c r="AZ191" i="1" s="1"/>
  <c r="AP187" i="1"/>
  <c r="AL191" i="1"/>
  <c r="G190" i="1"/>
  <c r="F190" i="1"/>
  <c r="D188" i="1"/>
  <c r="N188" i="1" s="1"/>
  <c r="E189" i="1"/>
  <c r="AN189" i="1" s="1"/>
  <c r="AG192" i="1"/>
  <c r="BZ192" i="1"/>
  <c r="BE192" i="1"/>
  <c r="AS192" i="1"/>
  <c r="AF192" i="1"/>
  <c r="K192" i="1"/>
  <c r="BV192" i="1"/>
  <c r="BF192" i="1"/>
  <c r="AT192" i="1"/>
  <c r="AH192" i="1"/>
  <c r="L192" i="1"/>
  <c r="H192" i="1"/>
  <c r="BG192" i="1"/>
  <c r="AU192" i="1"/>
  <c r="AQ192" i="1"/>
  <c r="M192" i="1"/>
  <c r="I192" i="1"/>
  <c r="C193" i="1"/>
  <c r="BH192" i="1"/>
  <c r="BD192" i="1"/>
  <c r="AV192" i="1"/>
  <c r="AR192" i="1"/>
  <c r="AK192" i="1"/>
  <c r="AO192" i="1" s="1"/>
  <c r="AD192" i="1"/>
  <c r="J192" i="1"/>
  <c r="W25" i="14" l="1"/>
  <c r="V25" i="14"/>
  <c r="AF25" i="14"/>
  <c r="AJ25" i="14" s="1"/>
  <c r="AC25" i="14"/>
  <c r="BY28" i="1"/>
  <c r="Y28" i="1"/>
  <c r="AE193" i="1"/>
  <c r="P193" i="1"/>
  <c r="Q193" i="1" s="1"/>
  <c r="AN190" i="14" s="1"/>
  <c r="R193" i="1"/>
  <c r="AW187" i="1"/>
  <c r="AP188" i="1"/>
  <c r="AL192" i="1"/>
  <c r="G191" i="1"/>
  <c r="F191" i="1"/>
  <c r="D189" i="1"/>
  <c r="N189" i="1" s="1"/>
  <c r="E190" i="1"/>
  <c r="AN190" i="1" s="1"/>
  <c r="AG193" i="1"/>
  <c r="AM192" i="1"/>
  <c r="AZ192" i="1" s="1"/>
  <c r="BV193" i="1"/>
  <c r="BF193" i="1"/>
  <c r="AT193" i="1"/>
  <c r="AH193" i="1"/>
  <c r="L193" i="1"/>
  <c r="H193" i="1"/>
  <c r="BG193" i="1"/>
  <c r="AU193" i="1"/>
  <c r="AQ193" i="1"/>
  <c r="M193" i="1"/>
  <c r="I193" i="1"/>
  <c r="C194" i="1"/>
  <c r="BH193" i="1"/>
  <c r="BD193" i="1"/>
  <c r="AV193" i="1"/>
  <c r="AR193" i="1"/>
  <c r="AK193" i="1"/>
  <c r="AO193" i="1" s="1"/>
  <c r="AD193" i="1"/>
  <c r="J193" i="1"/>
  <c r="BZ193" i="1"/>
  <c r="BE193" i="1"/>
  <c r="AS193" i="1"/>
  <c r="AF193" i="1"/>
  <c r="K193" i="1"/>
  <c r="Z28" i="1" l="1"/>
  <c r="CG28" i="1" s="1"/>
  <c r="BU28" i="1"/>
  <c r="BW28" i="1" s="1"/>
  <c r="AG25" i="14"/>
  <c r="CA28" i="1"/>
  <c r="CC28" i="1"/>
  <c r="AE194" i="1"/>
  <c r="P194" i="1"/>
  <c r="Q194" i="1" s="1"/>
  <c r="AN191" i="14" s="1"/>
  <c r="R194" i="1"/>
  <c r="AW188" i="1"/>
  <c r="AP189" i="1"/>
  <c r="AW189" i="1" s="1"/>
  <c r="AM193" i="1"/>
  <c r="AZ193" i="1" s="1"/>
  <c r="D190" i="1"/>
  <c r="N190" i="1" s="1"/>
  <c r="E191" i="1"/>
  <c r="AN191" i="1" s="1"/>
  <c r="F192" i="1"/>
  <c r="G192" i="1"/>
  <c r="AL193" i="1"/>
  <c r="AG194" i="1"/>
  <c r="BG194" i="1"/>
  <c r="AU194" i="1"/>
  <c r="AQ194" i="1"/>
  <c r="M194" i="1"/>
  <c r="I194" i="1"/>
  <c r="C195" i="1"/>
  <c r="BH194" i="1"/>
  <c r="BD194" i="1"/>
  <c r="AV194" i="1"/>
  <c r="AR194" i="1"/>
  <c r="AK194" i="1"/>
  <c r="AO194" i="1" s="1"/>
  <c r="AD194" i="1"/>
  <c r="J194" i="1"/>
  <c r="BZ194" i="1"/>
  <c r="BE194" i="1"/>
  <c r="AS194" i="1"/>
  <c r="AF194" i="1"/>
  <c r="K194" i="1"/>
  <c r="BV194" i="1"/>
  <c r="BF194" i="1"/>
  <c r="AT194" i="1"/>
  <c r="AH194" i="1"/>
  <c r="L194" i="1"/>
  <c r="H194" i="1"/>
  <c r="AA28" i="1" l="1"/>
  <c r="AB28" i="1" s="1"/>
  <c r="AC28" i="1" s="1"/>
  <c r="AK25" i="14"/>
  <c r="BC28" i="1"/>
  <c r="AE25" i="14" s="1"/>
  <c r="AD25" i="14"/>
  <c r="AE195" i="1"/>
  <c r="P195" i="1"/>
  <c r="Q195" i="1" s="1"/>
  <c r="AN192" i="14" s="1"/>
  <c r="R195" i="1"/>
  <c r="AM194" i="1"/>
  <c r="AZ194" i="1" s="1"/>
  <c r="AP190" i="1"/>
  <c r="F193" i="1"/>
  <c r="G193" i="1"/>
  <c r="D191" i="1"/>
  <c r="N191" i="1" s="1"/>
  <c r="E192" i="1"/>
  <c r="AN192" i="1" s="1"/>
  <c r="AG195" i="1"/>
  <c r="C196" i="1"/>
  <c r="BH195" i="1"/>
  <c r="BD195" i="1"/>
  <c r="AV195" i="1"/>
  <c r="AR195" i="1"/>
  <c r="AK195" i="1"/>
  <c r="AO195" i="1" s="1"/>
  <c r="AD195" i="1"/>
  <c r="J195" i="1"/>
  <c r="BZ195" i="1"/>
  <c r="BE195" i="1"/>
  <c r="AS195" i="1"/>
  <c r="AF195" i="1"/>
  <c r="K195" i="1"/>
  <c r="BV195" i="1"/>
  <c r="BF195" i="1"/>
  <c r="AT195" i="1"/>
  <c r="AH195" i="1"/>
  <c r="L195" i="1"/>
  <c r="H195" i="1"/>
  <c r="BG195" i="1"/>
  <c r="AU195" i="1"/>
  <c r="AQ195" i="1"/>
  <c r="M195" i="1"/>
  <c r="I195" i="1"/>
  <c r="AL194" i="1"/>
  <c r="CD28" i="1" l="1"/>
  <c r="CI28" i="1" s="1"/>
  <c r="BI28" i="1"/>
  <c r="AH25" i="14"/>
  <c r="AL25" i="14" s="1"/>
  <c r="V29" i="1"/>
  <c r="BL29" i="1"/>
  <c r="CF28" i="1"/>
  <c r="AI28" i="1"/>
  <c r="AE196" i="1"/>
  <c r="P196" i="1"/>
  <c r="Q196" i="1" s="1"/>
  <c r="AN193" i="14" s="1"/>
  <c r="R196" i="1"/>
  <c r="AW190" i="1"/>
  <c r="AP191" i="1"/>
  <c r="G194" i="1"/>
  <c r="F194" i="1"/>
  <c r="D192" i="1"/>
  <c r="N192" i="1" s="1"/>
  <c r="E193" i="1"/>
  <c r="AN193" i="1" s="1"/>
  <c r="AM195" i="1"/>
  <c r="AZ195" i="1" s="1"/>
  <c r="AL195" i="1"/>
  <c r="AG196" i="1"/>
  <c r="BZ196" i="1"/>
  <c r="BE196" i="1"/>
  <c r="AS196" i="1"/>
  <c r="AF196" i="1"/>
  <c r="K196" i="1"/>
  <c r="BV196" i="1"/>
  <c r="BF196" i="1"/>
  <c r="AT196" i="1"/>
  <c r="AH196" i="1"/>
  <c r="L196" i="1"/>
  <c r="H196" i="1"/>
  <c r="BG196" i="1"/>
  <c r="AU196" i="1"/>
  <c r="AQ196" i="1"/>
  <c r="M196" i="1"/>
  <c r="I196" i="1"/>
  <c r="C197" i="1"/>
  <c r="BH196" i="1"/>
  <c r="BD196" i="1"/>
  <c r="AV196" i="1"/>
  <c r="AR196" i="1"/>
  <c r="AK196" i="1"/>
  <c r="AO196" i="1" s="1"/>
  <c r="AD196" i="1"/>
  <c r="J196" i="1"/>
  <c r="CE29" i="1" l="1"/>
  <c r="W29" i="1"/>
  <c r="BT29" i="1" s="1"/>
  <c r="BM29" i="1"/>
  <c r="BO29" i="1" s="1"/>
  <c r="BN29" i="1"/>
  <c r="BP29" i="1" s="1"/>
  <c r="AE197" i="1"/>
  <c r="P197" i="1"/>
  <c r="Q197" i="1" s="1"/>
  <c r="AN194" i="14" s="1"/>
  <c r="R197" i="1"/>
  <c r="AW191" i="1"/>
  <c r="AP192" i="1"/>
  <c r="AW192" i="1" s="1"/>
  <c r="AM196" i="1"/>
  <c r="AZ196" i="1" s="1"/>
  <c r="D193" i="1"/>
  <c r="N193" i="1" s="1"/>
  <c r="E194" i="1"/>
  <c r="AN194" i="1" s="1"/>
  <c r="F195" i="1"/>
  <c r="G195" i="1"/>
  <c r="AG197" i="1"/>
  <c r="BV197" i="1"/>
  <c r="BF197" i="1"/>
  <c r="AT197" i="1"/>
  <c r="AH197" i="1"/>
  <c r="L197" i="1"/>
  <c r="H197" i="1"/>
  <c r="BG197" i="1"/>
  <c r="AU197" i="1"/>
  <c r="AQ197" i="1"/>
  <c r="M197" i="1"/>
  <c r="I197" i="1"/>
  <c r="C198" i="1"/>
  <c r="BH197" i="1"/>
  <c r="BD197" i="1"/>
  <c r="AV197" i="1"/>
  <c r="AR197" i="1"/>
  <c r="AK197" i="1"/>
  <c r="AO197" i="1" s="1"/>
  <c r="AD197" i="1"/>
  <c r="J197" i="1"/>
  <c r="BZ197" i="1"/>
  <c r="BE197" i="1"/>
  <c r="AS197" i="1"/>
  <c r="AF197" i="1"/>
  <c r="K197" i="1"/>
  <c r="AL196" i="1"/>
  <c r="BQ29" i="1" l="1"/>
  <c r="BR29" i="1" s="1"/>
  <c r="BB29" i="1" s="1"/>
  <c r="AE198" i="1"/>
  <c r="R198" i="1"/>
  <c r="P198" i="1"/>
  <c r="Q198" i="1" s="1"/>
  <c r="AN195" i="14" s="1"/>
  <c r="AP193" i="1"/>
  <c r="AM197" i="1"/>
  <c r="AZ197" i="1" s="1"/>
  <c r="F196" i="1"/>
  <c r="G196" i="1"/>
  <c r="D194" i="1"/>
  <c r="N194" i="1" s="1"/>
  <c r="E195" i="1"/>
  <c r="AN195" i="1" s="1"/>
  <c r="AG198" i="1"/>
  <c r="BG198" i="1"/>
  <c r="AU198" i="1"/>
  <c r="AQ198" i="1"/>
  <c r="M198" i="1"/>
  <c r="I198" i="1"/>
  <c r="C199" i="1"/>
  <c r="BH198" i="1"/>
  <c r="BD198" i="1"/>
  <c r="AV198" i="1"/>
  <c r="AR198" i="1"/>
  <c r="AK198" i="1"/>
  <c r="AO198" i="1" s="1"/>
  <c r="AD198" i="1"/>
  <c r="J198" i="1"/>
  <c r="BZ198" i="1"/>
  <c r="BE198" i="1"/>
  <c r="AS198" i="1"/>
  <c r="AF198" i="1"/>
  <c r="K198" i="1"/>
  <c r="BV198" i="1"/>
  <c r="BF198" i="1"/>
  <c r="AT198" i="1"/>
  <c r="AH198" i="1"/>
  <c r="L198" i="1"/>
  <c r="H198" i="1"/>
  <c r="AL197" i="1"/>
  <c r="BS29" i="1" l="1"/>
  <c r="V26" i="14" s="1"/>
  <c r="X29" i="1"/>
  <c r="AF26" i="14" s="1"/>
  <c r="AJ26" i="14" s="1"/>
  <c r="AY29" i="1"/>
  <c r="AC26" i="14" s="1"/>
  <c r="AE199" i="1"/>
  <c r="R199" i="1"/>
  <c r="P199" i="1"/>
  <c r="Q199" i="1" s="1"/>
  <c r="AN196" i="14" s="1"/>
  <c r="AP194" i="1"/>
  <c r="AW193" i="1"/>
  <c r="AM198" i="1"/>
  <c r="AZ198" i="1" s="1"/>
  <c r="D195" i="1"/>
  <c r="N195" i="1" s="1"/>
  <c r="E196" i="1"/>
  <c r="AN196" i="1" s="1"/>
  <c r="G197" i="1"/>
  <c r="F197" i="1"/>
  <c r="AL198" i="1"/>
  <c r="AG199" i="1"/>
  <c r="C200" i="1"/>
  <c r="BH199" i="1"/>
  <c r="BD199" i="1"/>
  <c r="AV199" i="1"/>
  <c r="AR199" i="1"/>
  <c r="AK199" i="1"/>
  <c r="AO199" i="1" s="1"/>
  <c r="AD199" i="1"/>
  <c r="J199" i="1"/>
  <c r="BZ199" i="1"/>
  <c r="BE199" i="1"/>
  <c r="AS199" i="1"/>
  <c r="AF199" i="1"/>
  <c r="K199" i="1"/>
  <c r="BV199" i="1"/>
  <c r="BF199" i="1"/>
  <c r="AT199" i="1"/>
  <c r="AH199" i="1"/>
  <c r="L199" i="1"/>
  <c r="H199" i="1"/>
  <c r="BG199" i="1"/>
  <c r="AU199" i="1"/>
  <c r="AQ199" i="1"/>
  <c r="M199" i="1"/>
  <c r="I199" i="1"/>
  <c r="W26" i="14" l="1"/>
  <c r="BY29" i="1"/>
  <c r="CA29" i="1" s="1"/>
  <c r="Y29" i="1"/>
  <c r="AG26" i="14" s="1"/>
  <c r="AE200" i="1"/>
  <c r="P200" i="1"/>
  <c r="Q200" i="1" s="1"/>
  <c r="AN197" i="14" s="1"/>
  <c r="R200" i="1"/>
  <c r="AW194" i="1"/>
  <c r="AP195" i="1"/>
  <c r="AW195" i="1" s="1"/>
  <c r="F198" i="1"/>
  <c r="G198" i="1"/>
  <c r="E197" i="1"/>
  <c r="AN197" i="1" s="1"/>
  <c r="D196" i="1"/>
  <c r="N196" i="1" s="1"/>
  <c r="AM199" i="1"/>
  <c r="AZ199" i="1" s="1"/>
  <c r="AL199" i="1"/>
  <c r="AG200" i="1"/>
  <c r="BZ200" i="1"/>
  <c r="BE200" i="1"/>
  <c r="AS200" i="1"/>
  <c r="AF200" i="1"/>
  <c r="K200" i="1"/>
  <c r="BV200" i="1"/>
  <c r="BF200" i="1"/>
  <c r="AT200" i="1"/>
  <c r="AH200" i="1"/>
  <c r="L200" i="1"/>
  <c r="H200" i="1"/>
  <c r="BG200" i="1"/>
  <c r="AU200" i="1"/>
  <c r="AQ200" i="1"/>
  <c r="M200" i="1"/>
  <c r="I200" i="1"/>
  <c r="C201" i="1"/>
  <c r="BH200" i="1"/>
  <c r="BD200" i="1"/>
  <c r="AV200" i="1"/>
  <c r="AR200" i="1"/>
  <c r="AK200" i="1"/>
  <c r="AO200" i="1" s="1"/>
  <c r="AD200" i="1"/>
  <c r="J200" i="1"/>
  <c r="BU29" i="1" l="1"/>
  <c r="BW29" i="1" s="1"/>
  <c r="CC29" i="1"/>
  <c r="Z29" i="1"/>
  <c r="CG29" i="1" s="1"/>
  <c r="AE201" i="1"/>
  <c r="R201" i="1"/>
  <c r="P201" i="1"/>
  <c r="Q201" i="1" s="1"/>
  <c r="AN198" i="14" s="1"/>
  <c r="AP196" i="1"/>
  <c r="AM200" i="1"/>
  <c r="AZ200" i="1" s="1"/>
  <c r="D197" i="1"/>
  <c r="N197" i="1" s="1"/>
  <c r="E198" i="1"/>
  <c r="AN198" i="1" s="1"/>
  <c r="G199" i="1"/>
  <c r="F199" i="1"/>
  <c r="AG201" i="1"/>
  <c r="BV201" i="1"/>
  <c r="BF201" i="1"/>
  <c r="AT201" i="1"/>
  <c r="AH201" i="1"/>
  <c r="L201" i="1"/>
  <c r="H201" i="1"/>
  <c r="BG201" i="1"/>
  <c r="AU201" i="1"/>
  <c r="AQ201" i="1"/>
  <c r="M201" i="1"/>
  <c r="I201" i="1"/>
  <c r="C202" i="1"/>
  <c r="BH201" i="1"/>
  <c r="BD201" i="1"/>
  <c r="AV201" i="1"/>
  <c r="AR201" i="1"/>
  <c r="AK201" i="1"/>
  <c r="AO201" i="1" s="1"/>
  <c r="AD201" i="1"/>
  <c r="J201" i="1"/>
  <c r="BZ201" i="1"/>
  <c r="BE201" i="1"/>
  <c r="AS201" i="1"/>
  <c r="AF201" i="1"/>
  <c r="K201" i="1"/>
  <c r="AL200" i="1"/>
  <c r="AZ29" i="1" l="1"/>
  <c r="BA29" i="1" s="1"/>
  <c r="AI26" i="14" s="1"/>
  <c r="AK26" i="14"/>
  <c r="AD26" i="14"/>
  <c r="AA29" i="1"/>
  <c r="CD29" i="1" s="1"/>
  <c r="CI29" i="1" s="1"/>
  <c r="AE202" i="1"/>
  <c r="R202" i="1"/>
  <c r="P202" i="1"/>
  <c r="Q202" i="1" s="1"/>
  <c r="AN199" i="14" s="1"/>
  <c r="AP197" i="1"/>
  <c r="AW196" i="1"/>
  <c r="AL201" i="1"/>
  <c r="G200" i="1"/>
  <c r="F200" i="1"/>
  <c r="D198" i="1"/>
  <c r="N198" i="1" s="1"/>
  <c r="E199" i="1"/>
  <c r="AN199" i="1" s="1"/>
  <c r="AG202" i="1"/>
  <c r="AM201" i="1"/>
  <c r="AZ201" i="1" s="1"/>
  <c r="BG202" i="1"/>
  <c r="AU202" i="1"/>
  <c r="AQ202" i="1"/>
  <c r="M202" i="1"/>
  <c r="I202" i="1"/>
  <c r="C203" i="1"/>
  <c r="BH202" i="1"/>
  <c r="BD202" i="1"/>
  <c r="AV202" i="1"/>
  <c r="AR202" i="1"/>
  <c r="AK202" i="1"/>
  <c r="AO202" i="1" s="1"/>
  <c r="AD202" i="1"/>
  <c r="J202" i="1"/>
  <c r="BZ202" i="1"/>
  <c r="BE202" i="1"/>
  <c r="AS202" i="1"/>
  <c r="AF202" i="1"/>
  <c r="K202" i="1"/>
  <c r="BV202" i="1"/>
  <c r="BF202" i="1"/>
  <c r="AT202" i="1"/>
  <c r="AH202" i="1"/>
  <c r="L202" i="1"/>
  <c r="H202" i="1"/>
  <c r="BC29" i="1" l="1"/>
  <c r="AE26" i="14" s="1"/>
  <c r="AB29" i="1"/>
  <c r="AE203" i="1"/>
  <c r="P203" i="1"/>
  <c r="Q203" i="1" s="1"/>
  <c r="AN200" i="14" s="1"/>
  <c r="R203" i="1"/>
  <c r="AW197" i="1"/>
  <c r="AP198" i="1"/>
  <c r="AW198" i="1" s="1"/>
  <c r="G201" i="1"/>
  <c r="F201" i="1"/>
  <c r="E200" i="1"/>
  <c r="AN200" i="1" s="1"/>
  <c r="D199" i="1"/>
  <c r="N199" i="1" s="1"/>
  <c r="AG203" i="1"/>
  <c r="C204" i="1"/>
  <c r="BH203" i="1"/>
  <c r="BD203" i="1"/>
  <c r="AV203" i="1"/>
  <c r="AR203" i="1"/>
  <c r="AK203" i="1"/>
  <c r="AO203" i="1" s="1"/>
  <c r="AD203" i="1"/>
  <c r="J203" i="1"/>
  <c r="BZ203" i="1"/>
  <c r="BE203" i="1"/>
  <c r="AS203" i="1"/>
  <c r="AF203" i="1"/>
  <c r="K203" i="1"/>
  <c r="BV203" i="1"/>
  <c r="BF203" i="1"/>
  <c r="AT203" i="1"/>
  <c r="AH203" i="1"/>
  <c r="L203" i="1"/>
  <c r="H203" i="1"/>
  <c r="BG203" i="1"/>
  <c r="AU203" i="1"/>
  <c r="AQ203" i="1"/>
  <c r="M203" i="1"/>
  <c r="I203" i="1"/>
  <c r="AL202" i="1"/>
  <c r="AM202" i="1"/>
  <c r="AZ202" i="1" s="1"/>
  <c r="BI29" i="1" l="1"/>
  <c r="CF29" i="1"/>
  <c r="AC29" i="1"/>
  <c r="AE204" i="1"/>
  <c r="P204" i="1"/>
  <c r="Q204" i="1" s="1"/>
  <c r="AN201" i="14" s="1"/>
  <c r="R204" i="1"/>
  <c r="AP199" i="1"/>
  <c r="AL203" i="1"/>
  <c r="G202" i="1"/>
  <c r="F202" i="1"/>
  <c r="D200" i="1"/>
  <c r="N200" i="1" s="1"/>
  <c r="E201" i="1"/>
  <c r="AN201" i="1" s="1"/>
  <c r="AG204" i="1"/>
  <c r="AM203" i="1"/>
  <c r="AZ203" i="1" s="1"/>
  <c r="BZ204" i="1"/>
  <c r="BE204" i="1"/>
  <c r="AS204" i="1"/>
  <c r="AF204" i="1"/>
  <c r="K204" i="1"/>
  <c r="BV204" i="1"/>
  <c r="BF204" i="1"/>
  <c r="AT204" i="1"/>
  <c r="AH204" i="1"/>
  <c r="L204" i="1"/>
  <c r="H204" i="1"/>
  <c r="BG204" i="1"/>
  <c r="AU204" i="1"/>
  <c r="AQ204" i="1"/>
  <c r="M204" i="1"/>
  <c r="I204" i="1"/>
  <c r="C205" i="1"/>
  <c r="BH204" i="1"/>
  <c r="BD204" i="1"/>
  <c r="AV204" i="1"/>
  <c r="AR204" i="1"/>
  <c r="AK204" i="1"/>
  <c r="AO204" i="1" s="1"/>
  <c r="AD204" i="1"/>
  <c r="J204" i="1"/>
  <c r="AH26" i="14" l="1"/>
  <c r="AL26" i="14" s="1"/>
  <c r="V30" i="1"/>
  <c r="BL30" i="1"/>
  <c r="AI29" i="1"/>
  <c r="AE205" i="1"/>
  <c r="P205" i="1"/>
  <c r="Q205" i="1" s="1"/>
  <c r="AN202" i="14" s="1"/>
  <c r="R205" i="1"/>
  <c r="AW199" i="1"/>
  <c r="AP200" i="1"/>
  <c r="AL204" i="1"/>
  <c r="E202" i="1"/>
  <c r="AN202" i="1" s="1"/>
  <c r="D201" i="1"/>
  <c r="N201" i="1" s="1"/>
  <c r="G203" i="1"/>
  <c r="F203" i="1"/>
  <c r="AG205" i="1"/>
  <c r="AM204" i="1"/>
  <c r="AZ204" i="1" s="1"/>
  <c r="BV205" i="1"/>
  <c r="BF205" i="1"/>
  <c r="AT205" i="1"/>
  <c r="AH205" i="1"/>
  <c r="L205" i="1"/>
  <c r="H205" i="1"/>
  <c r="BG205" i="1"/>
  <c r="AU205" i="1"/>
  <c r="AQ205" i="1"/>
  <c r="M205" i="1"/>
  <c r="I205" i="1"/>
  <c r="C206" i="1"/>
  <c r="BH205" i="1"/>
  <c r="BD205" i="1"/>
  <c r="AV205" i="1"/>
  <c r="AR205" i="1"/>
  <c r="AK205" i="1"/>
  <c r="AO205" i="1" s="1"/>
  <c r="AD205" i="1"/>
  <c r="J205" i="1"/>
  <c r="BZ205" i="1"/>
  <c r="BE205" i="1"/>
  <c r="AS205" i="1"/>
  <c r="AF205" i="1"/>
  <c r="K205" i="1"/>
  <c r="CE30" i="1" l="1"/>
  <c r="W30" i="1"/>
  <c r="BT30" i="1" s="1"/>
  <c r="BM30" i="1"/>
  <c r="BO30" i="1" s="1"/>
  <c r="BN30" i="1"/>
  <c r="BP30" i="1" s="1"/>
  <c r="AE206" i="1"/>
  <c r="R206" i="1"/>
  <c r="P206" i="1"/>
  <c r="Q206" i="1" s="1"/>
  <c r="AN203" i="14" s="1"/>
  <c r="AW200" i="1"/>
  <c r="AP201" i="1"/>
  <c r="AW201" i="1" s="1"/>
  <c r="AM205" i="1"/>
  <c r="AZ205" i="1" s="1"/>
  <c r="E203" i="1"/>
  <c r="AN203" i="1" s="1"/>
  <c r="D202" i="1"/>
  <c r="N202" i="1" s="1"/>
  <c r="F204" i="1"/>
  <c r="G204" i="1"/>
  <c r="AG206" i="1"/>
  <c r="BG206" i="1"/>
  <c r="AU206" i="1"/>
  <c r="AQ206" i="1"/>
  <c r="M206" i="1"/>
  <c r="I206" i="1"/>
  <c r="C207" i="1"/>
  <c r="BH206" i="1"/>
  <c r="BD206" i="1"/>
  <c r="AV206" i="1"/>
  <c r="AR206" i="1"/>
  <c r="AK206" i="1"/>
  <c r="AO206" i="1" s="1"/>
  <c r="AD206" i="1"/>
  <c r="J206" i="1"/>
  <c r="BZ206" i="1"/>
  <c r="BE206" i="1"/>
  <c r="AS206" i="1"/>
  <c r="AF206" i="1"/>
  <c r="K206" i="1"/>
  <c r="BV206" i="1"/>
  <c r="BF206" i="1"/>
  <c r="AT206" i="1"/>
  <c r="AH206" i="1"/>
  <c r="L206" i="1"/>
  <c r="H206" i="1"/>
  <c r="AL205" i="1"/>
  <c r="BQ30" i="1" l="1"/>
  <c r="BR30" i="1" s="1"/>
  <c r="AY30" i="1" s="1"/>
  <c r="Y30" i="1" s="1"/>
  <c r="AE207" i="1"/>
  <c r="P207" i="1"/>
  <c r="Q207" i="1" s="1"/>
  <c r="AN204" i="14" s="1"/>
  <c r="R207" i="1"/>
  <c r="AP202" i="1"/>
  <c r="G205" i="1"/>
  <c r="F205" i="1"/>
  <c r="D203" i="1"/>
  <c r="N203" i="1" s="1"/>
  <c r="E204" i="1"/>
  <c r="AN204" i="1" s="1"/>
  <c r="AM206" i="1"/>
  <c r="AZ206" i="1" s="1"/>
  <c r="AL206" i="1"/>
  <c r="AG207" i="1"/>
  <c r="C208" i="1"/>
  <c r="BH207" i="1"/>
  <c r="BD207" i="1"/>
  <c r="AV207" i="1"/>
  <c r="AR207" i="1"/>
  <c r="AK207" i="1"/>
  <c r="AO207" i="1" s="1"/>
  <c r="AD207" i="1"/>
  <c r="J207" i="1"/>
  <c r="BZ207" i="1"/>
  <c r="BE207" i="1"/>
  <c r="AS207" i="1"/>
  <c r="AF207" i="1"/>
  <c r="K207" i="1"/>
  <c r="BV207" i="1"/>
  <c r="BF207" i="1"/>
  <c r="AT207" i="1"/>
  <c r="AH207" i="1"/>
  <c r="L207" i="1"/>
  <c r="H207" i="1"/>
  <c r="BG207" i="1"/>
  <c r="AU207" i="1"/>
  <c r="AQ207" i="1"/>
  <c r="M207" i="1"/>
  <c r="I207" i="1"/>
  <c r="BB30" i="1" l="1"/>
  <c r="AC27" i="14"/>
  <c r="X30" i="1"/>
  <c r="AF27" i="14" s="1"/>
  <c r="AJ27" i="14" s="1"/>
  <c r="BS30" i="1"/>
  <c r="AE208" i="1"/>
  <c r="R208" i="1"/>
  <c r="P208" i="1"/>
  <c r="Q208" i="1" s="1"/>
  <c r="AN205" i="14" s="1"/>
  <c r="AW202" i="1"/>
  <c r="AM207" i="1"/>
  <c r="AZ207" i="1" s="1"/>
  <c r="AP203" i="1"/>
  <c r="D204" i="1"/>
  <c r="N204" i="1" s="1"/>
  <c r="E205" i="1"/>
  <c r="AN205" i="1" s="1"/>
  <c r="G206" i="1"/>
  <c r="F206" i="1"/>
  <c r="AL207" i="1"/>
  <c r="AG208" i="1"/>
  <c r="BZ208" i="1"/>
  <c r="BE208" i="1"/>
  <c r="AS208" i="1"/>
  <c r="AF208" i="1"/>
  <c r="K208" i="1"/>
  <c r="BV208" i="1"/>
  <c r="BF208" i="1"/>
  <c r="AT208" i="1"/>
  <c r="AH208" i="1"/>
  <c r="L208" i="1"/>
  <c r="H208" i="1"/>
  <c r="BG208" i="1"/>
  <c r="AU208" i="1"/>
  <c r="AQ208" i="1"/>
  <c r="M208" i="1"/>
  <c r="I208" i="1"/>
  <c r="C209" i="1"/>
  <c r="BH208" i="1"/>
  <c r="BD208" i="1"/>
  <c r="AV208" i="1"/>
  <c r="AR208" i="1"/>
  <c r="AK208" i="1"/>
  <c r="AO208" i="1" s="1"/>
  <c r="AD208" i="1"/>
  <c r="J208" i="1"/>
  <c r="BU30" i="1" l="1"/>
  <c r="BW30" i="1" s="1"/>
  <c r="Z30" i="1"/>
  <c r="AG27" i="14"/>
  <c r="BY30" i="1"/>
  <c r="V27" i="14"/>
  <c r="W27" i="14"/>
  <c r="AE209" i="1"/>
  <c r="P209" i="1"/>
  <c r="Q209" i="1" s="1"/>
  <c r="AN206" i="14" s="1"/>
  <c r="R209" i="1"/>
  <c r="AW203" i="1"/>
  <c r="AP204" i="1"/>
  <c r="AL208" i="1"/>
  <c r="F207" i="1"/>
  <c r="G207" i="1"/>
  <c r="D205" i="1"/>
  <c r="N205" i="1" s="1"/>
  <c r="E206" i="1"/>
  <c r="AN206" i="1" s="1"/>
  <c r="AG209" i="1"/>
  <c r="AM208" i="1"/>
  <c r="AZ208" i="1" s="1"/>
  <c r="BV209" i="1"/>
  <c r="BF209" i="1"/>
  <c r="AT209" i="1"/>
  <c r="AH209" i="1"/>
  <c r="L209" i="1"/>
  <c r="H209" i="1"/>
  <c r="BG209" i="1"/>
  <c r="AU209" i="1"/>
  <c r="AQ209" i="1"/>
  <c r="M209" i="1"/>
  <c r="I209" i="1"/>
  <c r="C210" i="1"/>
  <c r="BH209" i="1"/>
  <c r="BD209" i="1"/>
  <c r="AV209" i="1"/>
  <c r="AR209" i="1"/>
  <c r="AK209" i="1"/>
  <c r="AO209" i="1" s="1"/>
  <c r="AD209" i="1"/>
  <c r="J209" i="1"/>
  <c r="BZ209" i="1"/>
  <c r="BE209" i="1"/>
  <c r="AS209" i="1"/>
  <c r="AF209" i="1"/>
  <c r="K209" i="1"/>
  <c r="AA30" i="1" l="1"/>
  <c r="CD30" i="1" s="1"/>
  <c r="AZ30" i="1"/>
  <c r="BA30" i="1" s="1"/>
  <c r="AI27" i="14" s="1"/>
  <c r="AK27" i="14"/>
  <c r="CG30" i="1"/>
  <c r="AD27" i="14"/>
  <c r="CA30" i="1"/>
  <c r="CC30" i="1"/>
  <c r="AE210" i="1"/>
  <c r="P210" i="1"/>
  <c r="Q210" i="1" s="1"/>
  <c r="AN207" i="14" s="1"/>
  <c r="R210" i="1"/>
  <c r="AP205" i="1"/>
  <c r="AW204" i="1"/>
  <c r="AM209" i="1"/>
  <c r="AZ209" i="1" s="1"/>
  <c r="D206" i="1"/>
  <c r="N206" i="1" s="1"/>
  <c r="E207" i="1"/>
  <c r="AN207" i="1" s="1"/>
  <c r="F208" i="1"/>
  <c r="G208" i="1"/>
  <c r="AL209" i="1"/>
  <c r="AG210" i="1"/>
  <c r="BG210" i="1"/>
  <c r="AU210" i="1"/>
  <c r="AQ210" i="1"/>
  <c r="M210" i="1"/>
  <c r="I210" i="1"/>
  <c r="C211" i="1"/>
  <c r="BH210" i="1"/>
  <c r="BD210" i="1"/>
  <c r="AV210" i="1"/>
  <c r="AR210" i="1"/>
  <c r="AK210" i="1"/>
  <c r="AO210" i="1" s="1"/>
  <c r="AD210" i="1"/>
  <c r="J210" i="1"/>
  <c r="BZ210" i="1"/>
  <c r="BE210" i="1"/>
  <c r="AS210" i="1"/>
  <c r="AF210" i="1"/>
  <c r="K210" i="1"/>
  <c r="BV210" i="1"/>
  <c r="BF210" i="1"/>
  <c r="AT210" i="1"/>
  <c r="AH210" i="1"/>
  <c r="L210" i="1"/>
  <c r="H210" i="1"/>
  <c r="CI30" i="1" l="1"/>
  <c r="BC30" i="1"/>
  <c r="AE27" i="14" s="1"/>
  <c r="AB30" i="1"/>
  <c r="CF30" i="1" s="1"/>
  <c r="AE211" i="1"/>
  <c r="R211" i="1"/>
  <c r="P211" i="1"/>
  <c r="Q211" i="1" s="1"/>
  <c r="AN208" i="14" s="1"/>
  <c r="AW205" i="1"/>
  <c r="AM210" i="1"/>
  <c r="AZ210" i="1" s="1"/>
  <c r="AP206" i="1"/>
  <c r="F209" i="1"/>
  <c r="G209" i="1"/>
  <c r="E208" i="1"/>
  <c r="AN208" i="1" s="1"/>
  <c r="D207" i="1"/>
  <c r="N207" i="1" s="1"/>
  <c r="AL210" i="1"/>
  <c r="AG211" i="1"/>
  <c r="C212" i="1"/>
  <c r="BH211" i="1"/>
  <c r="BD211" i="1"/>
  <c r="AV211" i="1"/>
  <c r="AR211" i="1"/>
  <c r="AK211" i="1"/>
  <c r="AO211" i="1" s="1"/>
  <c r="AD211" i="1"/>
  <c r="J211" i="1"/>
  <c r="BZ211" i="1"/>
  <c r="BE211" i="1"/>
  <c r="AS211" i="1"/>
  <c r="AF211" i="1"/>
  <c r="K211" i="1"/>
  <c r="BV211" i="1"/>
  <c r="BF211" i="1"/>
  <c r="AT211" i="1"/>
  <c r="AH211" i="1"/>
  <c r="L211" i="1"/>
  <c r="H211" i="1"/>
  <c r="BG211" i="1"/>
  <c r="AU211" i="1"/>
  <c r="AQ211" i="1"/>
  <c r="M211" i="1"/>
  <c r="I211" i="1"/>
  <c r="BI30" i="1" l="1"/>
  <c r="AC30" i="1"/>
  <c r="V31" i="1" s="1"/>
  <c r="AE212" i="1"/>
  <c r="P212" i="1"/>
  <c r="Q212" i="1" s="1"/>
  <c r="AN209" i="14" s="1"/>
  <c r="R212" i="1"/>
  <c r="AW206" i="1"/>
  <c r="AP207" i="1"/>
  <c r="AL211" i="1"/>
  <c r="AM211" i="1"/>
  <c r="AZ211" i="1" s="1"/>
  <c r="E209" i="1"/>
  <c r="AN209" i="1" s="1"/>
  <c r="D208" i="1"/>
  <c r="N208" i="1" s="1"/>
  <c r="G210" i="1"/>
  <c r="F210" i="1"/>
  <c r="AG212" i="1"/>
  <c r="BZ212" i="1"/>
  <c r="BE212" i="1"/>
  <c r="AS212" i="1"/>
  <c r="AF212" i="1"/>
  <c r="K212" i="1"/>
  <c r="BV212" i="1"/>
  <c r="BF212" i="1"/>
  <c r="AT212" i="1"/>
  <c r="AH212" i="1"/>
  <c r="L212" i="1"/>
  <c r="H212" i="1"/>
  <c r="BG212" i="1"/>
  <c r="AU212" i="1"/>
  <c r="AQ212" i="1"/>
  <c r="M212" i="1"/>
  <c r="I212" i="1"/>
  <c r="C213" i="1"/>
  <c r="BH212" i="1"/>
  <c r="BD212" i="1"/>
  <c r="AV212" i="1"/>
  <c r="AR212" i="1"/>
  <c r="AK212" i="1"/>
  <c r="AO212" i="1" s="1"/>
  <c r="AD212" i="1"/>
  <c r="J212" i="1"/>
  <c r="W31" i="1" l="1"/>
  <c r="BT31" i="1" s="1"/>
  <c r="AI30" i="1"/>
  <c r="CE31" i="1"/>
  <c r="AH27" i="14"/>
  <c r="AL27" i="14" s="1"/>
  <c r="BL31" i="1"/>
  <c r="BM31" i="1" s="1"/>
  <c r="BO31" i="1" s="1"/>
  <c r="AE213" i="1"/>
  <c r="P213" i="1"/>
  <c r="Q213" i="1" s="1"/>
  <c r="AN210" i="14" s="1"/>
  <c r="R213" i="1"/>
  <c r="AW207" i="1"/>
  <c r="AP208" i="1"/>
  <c r="AM212" i="1"/>
  <c r="AZ212" i="1" s="1"/>
  <c r="F211" i="1"/>
  <c r="G211" i="1"/>
  <c r="E210" i="1"/>
  <c r="AN210" i="1" s="1"/>
  <c r="D209" i="1"/>
  <c r="N209" i="1" s="1"/>
  <c r="AG213" i="1"/>
  <c r="BV213" i="1"/>
  <c r="BF213" i="1"/>
  <c r="AT213" i="1"/>
  <c r="AH213" i="1"/>
  <c r="L213" i="1"/>
  <c r="H213" i="1"/>
  <c r="BG213" i="1"/>
  <c r="AU213" i="1"/>
  <c r="AQ213" i="1"/>
  <c r="M213" i="1"/>
  <c r="I213" i="1"/>
  <c r="C214" i="1"/>
  <c r="BH213" i="1"/>
  <c r="BD213" i="1"/>
  <c r="AV213" i="1"/>
  <c r="AR213" i="1"/>
  <c r="AK213" i="1"/>
  <c r="AO213" i="1" s="1"/>
  <c r="AD213" i="1"/>
  <c r="J213" i="1"/>
  <c r="BZ213" i="1"/>
  <c r="BE213" i="1"/>
  <c r="AS213" i="1"/>
  <c r="AF213" i="1"/>
  <c r="K213" i="1"/>
  <c r="AL212" i="1"/>
  <c r="BN31" i="1" l="1"/>
  <c r="BP31" i="1" s="1"/>
  <c r="BQ31" i="1" s="1"/>
  <c r="BR31" i="1" s="1"/>
  <c r="X31" i="1" s="1"/>
  <c r="AE214" i="1"/>
  <c r="P214" i="1"/>
  <c r="Q214" i="1" s="1"/>
  <c r="AN211" i="14" s="1"/>
  <c r="R214" i="1"/>
  <c r="AW208" i="1"/>
  <c r="AP209" i="1"/>
  <c r="AM213" i="1"/>
  <c r="AZ213" i="1" s="1"/>
  <c r="F212" i="1"/>
  <c r="G212" i="1"/>
  <c r="D210" i="1"/>
  <c r="N210" i="1" s="1"/>
  <c r="E211" i="1"/>
  <c r="AN211" i="1" s="1"/>
  <c r="AL213" i="1"/>
  <c r="AG214" i="1"/>
  <c r="BG214" i="1"/>
  <c r="AU214" i="1"/>
  <c r="AQ214" i="1"/>
  <c r="M214" i="1"/>
  <c r="I214" i="1"/>
  <c r="C215" i="1"/>
  <c r="BH214" i="1"/>
  <c r="BD214" i="1"/>
  <c r="AV214" i="1"/>
  <c r="AR214" i="1"/>
  <c r="AK214" i="1"/>
  <c r="AO214" i="1" s="1"/>
  <c r="AD214" i="1"/>
  <c r="J214" i="1"/>
  <c r="BZ214" i="1"/>
  <c r="BE214" i="1"/>
  <c r="AS214" i="1"/>
  <c r="AF214" i="1"/>
  <c r="K214" i="1"/>
  <c r="BV214" i="1"/>
  <c r="BF214" i="1"/>
  <c r="AT214" i="1"/>
  <c r="AH214" i="1"/>
  <c r="L214" i="1"/>
  <c r="H214" i="1"/>
  <c r="AF28" i="14" l="1"/>
  <c r="AJ28" i="14" s="1"/>
  <c r="AY31" i="1"/>
  <c r="AC28" i="14" s="1"/>
  <c r="BB31" i="1"/>
  <c r="BS31" i="1"/>
  <c r="W28" i="14" s="1"/>
  <c r="AE215" i="1"/>
  <c r="P215" i="1"/>
  <c r="Q215" i="1" s="1"/>
  <c r="AN212" i="14" s="1"/>
  <c r="R215" i="1"/>
  <c r="AW209" i="1"/>
  <c r="AP210" i="1"/>
  <c r="D211" i="1"/>
  <c r="N211" i="1" s="1"/>
  <c r="E212" i="1"/>
  <c r="AN212" i="1" s="1"/>
  <c r="G213" i="1"/>
  <c r="F213" i="1"/>
  <c r="AG215" i="1"/>
  <c r="AL214" i="1"/>
  <c r="AM214" i="1"/>
  <c r="AZ214" i="1" s="1"/>
  <c r="C216" i="1"/>
  <c r="BH215" i="1"/>
  <c r="BD215" i="1"/>
  <c r="AV215" i="1"/>
  <c r="AR215" i="1"/>
  <c r="AK215" i="1"/>
  <c r="AO215" i="1" s="1"/>
  <c r="AD215" i="1"/>
  <c r="J215" i="1"/>
  <c r="BZ215" i="1"/>
  <c r="BE215" i="1"/>
  <c r="AS215" i="1"/>
  <c r="AF215" i="1"/>
  <c r="K215" i="1"/>
  <c r="BV215" i="1"/>
  <c r="BF215" i="1"/>
  <c r="AT215" i="1"/>
  <c r="AH215" i="1"/>
  <c r="L215" i="1"/>
  <c r="H215" i="1"/>
  <c r="BG215" i="1"/>
  <c r="AU215" i="1"/>
  <c r="AQ215" i="1"/>
  <c r="M215" i="1"/>
  <c r="I215" i="1"/>
  <c r="V28" i="14" l="1"/>
  <c r="BY31" i="1"/>
  <c r="CA31" i="1" s="1"/>
  <c r="Y31" i="1"/>
  <c r="AE216" i="1"/>
  <c r="P216" i="1"/>
  <c r="Q216" i="1" s="1"/>
  <c r="AN213" i="14" s="1"/>
  <c r="R216" i="1"/>
  <c r="AP211" i="1"/>
  <c r="AW210" i="1"/>
  <c r="F214" i="1"/>
  <c r="G214" i="1"/>
  <c r="E213" i="1"/>
  <c r="AN213" i="1" s="1"/>
  <c r="D212" i="1"/>
  <c r="N212" i="1" s="1"/>
  <c r="AG216" i="1"/>
  <c r="AL215" i="1"/>
  <c r="AM215" i="1"/>
  <c r="AZ215" i="1" s="1"/>
  <c r="BZ216" i="1"/>
  <c r="BE216" i="1"/>
  <c r="AS216" i="1"/>
  <c r="AF216" i="1"/>
  <c r="K216" i="1"/>
  <c r="BV216" i="1"/>
  <c r="BF216" i="1"/>
  <c r="AT216" i="1"/>
  <c r="AH216" i="1"/>
  <c r="L216" i="1"/>
  <c r="H216" i="1"/>
  <c r="BG216" i="1"/>
  <c r="AU216" i="1"/>
  <c r="AQ216" i="1"/>
  <c r="M216" i="1"/>
  <c r="I216" i="1"/>
  <c r="C217" i="1"/>
  <c r="BH216" i="1"/>
  <c r="BD216" i="1"/>
  <c r="AV216" i="1"/>
  <c r="AR216" i="1"/>
  <c r="AK216" i="1"/>
  <c r="AO216" i="1" s="1"/>
  <c r="AD216" i="1"/>
  <c r="J216" i="1"/>
  <c r="AG28" i="14" l="1"/>
  <c r="CC31" i="1"/>
  <c r="Z31" i="1"/>
  <c r="CG31" i="1" s="1"/>
  <c r="BU31" i="1"/>
  <c r="BW31" i="1" s="1"/>
  <c r="AE217" i="1"/>
  <c r="R217" i="1"/>
  <c r="P217" i="1"/>
  <c r="Q217" i="1" s="1"/>
  <c r="AN214" i="14" s="1"/>
  <c r="AW211" i="1"/>
  <c r="AP212" i="1"/>
  <c r="AM216" i="1"/>
  <c r="AZ216" i="1" s="1"/>
  <c r="D213" i="1"/>
  <c r="N213" i="1" s="1"/>
  <c r="E214" i="1"/>
  <c r="AN214" i="1" s="1"/>
  <c r="G215" i="1"/>
  <c r="F215" i="1"/>
  <c r="AG217" i="1"/>
  <c r="AL216" i="1"/>
  <c r="BV217" i="1"/>
  <c r="BF217" i="1"/>
  <c r="AT217" i="1"/>
  <c r="AH217" i="1"/>
  <c r="L217" i="1"/>
  <c r="H217" i="1"/>
  <c r="BG217" i="1"/>
  <c r="AU217" i="1"/>
  <c r="AQ217" i="1"/>
  <c r="M217" i="1"/>
  <c r="I217" i="1"/>
  <c r="C218" i="1"/>
  <c r="BH217" i="1"/>
  <c r="BD217" i="1"/>
  <c r="AV217" i="1"/>
  <c r="AR217" i="1"/>
  <c r="AK217" i="1"/>
  <c r="AO217" i="1" s="1"/>
  <c r="AD217" i="1"/>
  <c r="J217" i="1"/>
  <c r="BZ217" i="1"/>
  <c r="BE217" i="1"/>
  <c r="AS217" i="1"/>
  <c r="AF217" i="1"/>
  <c r="K217" i="1"/>
  <c r="AZ31" i="1" l="1"/>
  <c r="BA31" i="1" s="1"/>
  <c r="AI28" i="14" s="1"/>
  <c r="AK28" i="14"/>
  <c r="AA31" i="1"/>
  <c r="CD31" i="1" s="1"/>
  <c r="CI31" i="1" s="1"/>
  <c r="AD28" i="14"/>
  <c r="AE218" i="1"/>
  <c r="P218" i="1"/>
  <c r="Q218" i="1" s="1"/>
  <c r="AN215" i="14" s="1"/>
  <c r="R218" i="1"/>
  <c r="AW212" i="1"/>
  <c r="AP213" i="1"/>
  <c r="AW213" i="1" s="1"/>
  <c r="AM217" i="1"/>
  <c r="AZ217" i="1" s="1"/>
  <c r="G216" i="1"/>
  <c r="F216" i="1"/>
  <c r="D214" i="1"/>
  <c r="N214" i="1" s="1"/>
  <c r="E215" i="1"/>
  <c r="AN215" i="1" s="1"/>
  <c r="AL217" i="1"/>
  <c r="AG218" i="1"/>
  <c r="BG218" i="1"/>
  <c r="AU218" i="1"/>
  <c r="AQ218" i="1"/>
  <c r="M218" i="1"/>
  <c r="I218" i="1"/>
  <c r="C219" i="1"/>
  <c r="BH218" i="1"/>
  <c r="BD218" i="1"/>
  <c r="AV218" i="1"/>
  <c r="AR218" i="1"/>
  <c r="AK218" i="1"/>
  <c r="AO218" i="1" s="1"/>
  <c r="AD218" i="1"/>
  <c r="J218" i="1"/>
  <c r="BZ218" i="1"/>
  <c r="BE218" i="1"/>
  <c r="AS218" i="1"/>
  <c r="AF218" i="1"/>
  <c r="K218" i="1"/>
  <c r="BV218" i="1"/>
  <c r="BF218" i="1"/>
  <c r="AT218" i="1"/>
  <c r="AH218" i="1"/>
  <c r="L218" i="1"/>
  <c r="H218" i="1"/>
  <c r="BC31" i="1" l="1"/>
  <c r="AE28" i="14" s="1"/>
  <c r="AB31" i="1"/>
  <c r="CF31" i="1" s="1"/>
  <c r="AE219" i="1"/>
  <c r="P219" i="1"/>
  <c r="Q219" i="1" s="1"/>
  <c r="AN216" i="14" s="1"/>
  <c r="R219" i="1"/>
  <c r="AM218" i="1"/>
  <c r="AZ218" i="1" s="1"/>
  <c r="AP214" i="1"/>
  <c r="D215" i="1"/>
  <c r="N215" i="1" s="1"/>
  <c r="E216" i="1"/>
  <c r="AN216" i="1" s="1"/>
  <c r="F217" i="1"/>
  <c r="G217" i="1"/>
  <c r="AG219" i="1"/>
  <c r="C220" i="1"/>
  <c r="BH219" i="1"/>
  <c r="BD219" i="1"/>
  <c r="AV219" i="1"/>
  <c r="AR219" i="1"/>
  <c r="AK219" i="1"/>
  <c r="AM219" i="1" s="1"/>
  <c r="AZ219" i="1" s="1"/>
  <c r="AD219" i="1"/>
  <c r="J219" i="1"/>
  <c r="BZ219" i="1"/>
  <c r="BE219" i="1"/>
  <c r="AS219" i="1"/>
  <c r="AF219" i="1"/>
  <c r="K219" i="1"/>
  <c r="BV219" i="1"/>
  <c r="BF219" i="1"/>
  <c r="AT219" i="1"/>
  <c r="AH219" i="1"/>
  <c r="L219" i="1"/>
  <c r="H219" i="1"/>
  <c r="BG219" i="1"/>
  <c r="AU219" i="1"/>
  <c r="AQ219" i="1"/>
  <c r="M219" i="1"/>
  <c r="I219" i="1"/>
  <c r="AL218" i="1"/>
  <c r="BI31" i="1" l="1"/>
  <c r="AC31" i="1"/>
  <c r="V32" i="1" s="1"/>
  <c r="W32" i="1" s="1"/>
  <c r="BT32" i="1" s="1"/>
  <c r="AE220" i="1"/>
  <c r="P220" i="1"/>
  <c r="Q220" i="1" s="1"/>
  <c r="AN217" i="14" s="1"/>
  <c r="R220" i="1"/>
  <c r="AO219" i="1"/>
  <c r="AW214" i="1"/>
  <c r="AP215" i="1"/>
  <c r="AL219" i="1"/>
  <c r="D216" i="1"/>
  <c r="N216" i="1" s="1"/>
  <c r="E217" i="1"/>
  <c r="AN217" i="1" s="1"/>
  <c r="G218" i="1"/>
  <c r="F218" i="1"/>
  <c r="AG220" i="1"/>
  <c r="BZ220" i="1"/>
  <c r="BE220" i="1"/>
  <c r="AS220" i="1"/>
  <c r="AF220" i="1"/>
  <c r="K220" i="1"/>
  <c r="BV220" i="1"/>
  <c r="BF220" i="1"/>
  <c r="AT220" i="1"/>
  <c r="AH220" i="1"/>
  <c r="L220" i="1"/>
  <c r="H220" i="1"/>
  <c r="BG220" i="1"/>
  <c r="AU220" i="1"/>
  <c r="AQ220" i="1"/>
  <c r="M220" i="1"/>
  <c r="I220" i="1"/>
  <c r="C221" i="1"/>
  <c r="BH220" i="1"/>
  <c r="BD220" i="1"/>
  <c r="AV220" i="1"/>
  <c r="AR220" i="1"/>
  <c r="AK220" i="1"/>
  <c r="AO220" i="1" s="1"/>
  <c r="AD220" i="1"/>
  <c r="J220" i="1"/>
  <c r="AI31" i="1" l="1"/>
  <c r="AH28" i="14"/>
  <c r="AL28" i="14" s="1"/>
  <c r="CE32" i="1"/>
  <c r="BL32" i="1"/>
  <c r="BM32" i="1" s="1"/>
  <c r="BO32" i="1" s="1"/>
  <c r="AE221" i="1"/>
  <c r="R221" i="1"/>
  <c r="P221" i="1"/>
  <c r="Q221" i="1" s="1"/>
  <c r="AN218" i="14" s="1"/>
  <c r="AW215" i="1"/>
  <c r="AP216" i="1"/>
  <c r="AW216" i="1" s="1"/>
  <c r="AM220" i="1"/>
  <c r="AZ220" i="1" s="1"/>
  <c r="E218" i="1"/>
  <c r="AN218" i="1" s="1"/>
  <c r="D217" i="1"/>
  <c r="N217" i="1" s="1"/>
  <c r="G219" i="1"/>
  <c r="F219" i="1"/>
  <c r="AG221" i="1"/>
  <c r="BV221" i="1"/>
  <c r="BF221" i="1"/>
  <c r="AT221" i="1"/>
  <c r="AH221" i="1"/>
  <c r="L221" i="1"/>
  <c r="H221" i="1"/>
  <c r="BG221" i="1"/>
  <c r="AU221" i="1"/>
  <c r="AQ221" i="1"/>
  <c r="M221" i="1"/>
  <c r="I221" i="1"/>
  <c r="C222" i="1"/>
  <c r="BH221" i="1"/>
  <c r="BD221" i="1"/>
  <c r="AV221" i="1"/>
  <c r="AR221" i="1"/>
  <c r="AK221" i="1"/>
  <c r="AO221" i="1" s="1"/>
  <c r="AD221" i="1"/>
  <c r="J221" i="1"/>
  <c r="BZ221" i="1"/>
  <c r="BE221" i="1"/>
  <c r="AS221" i="1"/>
  <c r="AF221" i="1"/>
  <c r="K221" i="1"/>
  <c r="AL220" i="1"/>
  <c r="BN32" i="1" l="1"/>
  <c r="BP32" i="1" s="1"/>
  <c r="BQ32" i="1" s="1"/>
  <c r="BR32" i="1" s="1"/>
  <c r="AE222" i="1"/>
  <c r="R222" i="1"/>
  <c r="P222" i="1"/>
  <c r="Q222" i="1" s="1"/>
  <c r="AN219" i="14" s="1"/>
  <c r="AP217" i="1"/>
  <c r="AM221" i="1"/>
  <c r="AZ221" i="1" s="1"/>
  <c r="F220" i="1"/>
  <c r="G220" i="1"/>
  <c r="E219" i="1"/>
  <c r="AN219" i="1" s="1"/>
  <c r="D218" i="1"/>
  <c r="N218" i="1" s="1"/>
  <c r="AG222" i="1"/>
  <c r="BG222" i="1"/>
  <c r="AU222" i="1"/>
  <c r="AQ222" i="1"/>
  <c r="M222" i="1"/>
  <c r="I222" i="1"/>
  <c r="C223" i="1"/>
  <c r="BH222" i="1"/>
  <c r="BD222" i="1"/>
  <c r="AV222" i="1"/>
  <c r="AR222" i="1"/>
  <c r="AK222" i="1"/>
  <c r="AO222" i="1" s="1"/>
  <c r="AD222" i="1"/>
  <c r="J222" i="1"/>
  <c r="BZ222" i="1"/>
  <c r="BE222" i="1"/>
  <c r="AS222" i="1"/>
  <c r="AF222" i="1"/>
  <c r="K222" i="1"/>
  <c r="BV222" i="1"/>
  <c r="BF222" i="1"/>
  <c r="AT222" i="1"/>
  <c r="AH222" i="1"/>
  <c r="L222" i="1"/>
  <c r="H222" i="1"/>
  <c r="AL221" i="1"/>
  <c r="AY32" i="1" l="1"/>
  <c r="BB32" i="1"/>
  <c r="BC32" i="1"/>
  <c r="AE29" i="14" s="1"/>
  <c r="BS32" i="1"/>
  <c r="X32" i="1"/>
  <c r="AF29" i="14" s="1"/>
  <c r="AJ29" i="14" s="1"/>
  <c r="AE223" i="1"/>
  <c r="P223" i="1"/>
  <c r="Q223" i="1" s="1"/>
  <c r="AN220" i="14" s="1"/>
  <c r="R223" i="1"/>
  <c r="AP218" i="1"/>
  <c r="AW217" i="1"/>
  <c r="G221" i="1"/>
  <c r="F221" i="1"/>
  <c r="AL222" i="1"/>
  <c r="D219" i="1"/>
  <c r="N219" i="1" s="1"/>
  <c r="E220" i="1"/>
  <c r="AN220" i="1" s="1"/>
  <c r="AM222" i="1"/>
  <c r="AZ222" i="1" s="1"/>
  <c r="AG223" i="1"/>
  <c r="C224" i="1"/>
  <c r="BH223" i="1"/>
  <c r="BD223" i="1"/>
  <c r="AV223" i="1"/>
  <c r="AR223" i="1"/>
  <c r="AK223" i="1"/>
  <c r="AM223" i="1" s="1"/>
  <c r="AZ223" i="1" s="1"/>
  <c r="AD223" i="1"/>
  <c r="J223" i="1"/>
  <c r="BZ223" i="1"/>
  <c r="BE223" i="1"/>
  <c r="AS223" i="1"/>
  <c r="AF223" i="1"/>
  <c r="K223" i="1"/>
  <c r="BV223" i="1"/>
  <c r="BF223" i="1"/>
  <c r="AT223" i="1"/>
  <c r="AH223" i="1"/>
  <c r="L223" i="1"/>
  <c r="H223" i="1"/>
  <c r="BG223" i="1"/>
  <c r="AU223" i="1"/>
  <c r="AQ223" i="1"/>
  <c r="M223" i="1"/>
  <c r="I223" i="1"/>
  <c r="AC29" i="14" l="1"/>
  <c r="BA32" i="1"/>
  <c r="Y32" i="1"/>
  <c r="Z32" i="1" s="1"/>
  <c r="CG32" i="1" s="1"/>
  <c r="BY32" i="1"/>
  <c r="W29" i="14"/>
  <c r="V29" i="14"/>
  <c r="AE224" i="1"/>
  <c r="P224" i="1"/>
  <c r="Q224" i="1" s="1"/>
  <c r="AN221" i="14" s="1"/>
  <c r="R224" i="1"/>
  <c r="AO223" i="1"/>
  <c r="AW218" i="1"/>
  <c r="AP219" i="1"/>
  <c r="AW219" i="1" s="1"/>
  <c r="AL223" i="1"/>
  <c r="E221" i="1"/>
  <c r="AN221" i="1" s="1"/>
  <c r="D220" i="1"/>
  <c r="N220" i="1" s="1"/>
  <c r="F222" i="1"/>
  <c r="G222" i="1"/>
  <c r="AG224" i="1"/>
  <c r="BZ224" i="1"/>
  <c r="BE224" i="1"/>
  <c r="AS224" i="1"/>
  <c r="AF224" i="1"/>
  <c r="K224" i="1"/>
  <c r="BV224" i="1"/>
  <c r="BF224" i="1"/>
  <c r="AT224" i="1"/>
  <c r="AH224" i="1"/>
  <c r="L224" i="1"/>
  <c r="H224" i="1"/>
  <c r="BG224" i="1"/>
  <c r="AU224" i="1"/>
  <c r="AQ224" i="1"/>
  <c r="M224" i="1"/>
  <c r="I224" i="1"/>
  <c r="C225" i="1"/>
  <c r="BH224" i="1"/>
  <c r="BD224" i="1"/>
  <c r="AV224" i="1"/>
  <c r="AR224" i="1"/>
  <c r="AK224" i="1"/>
  <c r="AO224" i="1" s="1"/>
  <c r="AD224" i="1"/>
  <c r="J224" i="1"/>
  <c r="AA32" i="1" l="1"/>
  <c r="CD32" i="1" s="1"/>
  <c r="CI32" i="1" s="1"/>
  <c r="AI29" i="14"/>
  <c r="BI32" i="1"/>
  <c r="AG29" i="14"/>
  <c r="AK29" i="14" s="1"/>
  <c r="BU32" i="1"/>
  <c r="BW32" i="1" s="1"/>
  <c r="CC32" i="1"/>
  <c r="CA32" i="1"/>
  <c r="AD29" i="14"/>
  <c r="AE225" i="1"/>
  <c r="R225" i="1"/>
  <c r="P225" i="1"/>
  <c r="Q225" i="1" s="1"/>
  <c r="AN222" i="14" s="1"/>
  <c r="AP220" i="1"/>
  <c r="AL224" i="1"/>
  <c r="G223" i="1"/>
  <c r="F223" i="1"/>
  <c r="D221" i="1"/>
  <c r="N221" i="1" s="1"/>
  <c r="E222" i="1"/>
  <c r="AN222" i="1" s="1"/>
  <c r="AG225" i="1"/>
  <c r="AM224" i="1"/>
  <c r="AZ224" i="1" s="1"/>
  <c r="BV225" i="1"/>
  <c r="BF225" i="1"/>
  <c r="AT225" i="1"/>
  <c r="AH225" i="1"/>
  <c r="L225" i="1"/>
  <c r="H225" i="1"/>
  <c r="BG225" i="1"/>
  <c r="AU225" i="1"/>
  <c r="AQ225" i="1"/>
  <c r="M225" i="1"/>
  <c r="I225" i="1"/>
  <c r="C226" i="1"/>
  <c r="BH225" i="1"/>
  <c r="BD225" i="1"/>
  <c r="AV225" i="1"/>
  <c r="AR225" i="1"/>
  <c r="AK225" i="1"/>
  <c r="AO225" i="1" s="1"/>
  <c r="AD225" i="1"/>
  <c r="J225" i="1"/>
  <c r="BZ225" i="1"/>
  <c r="BE225" i="1"/>
  <c r="AS225" i="1"/>
  <c r="AF225" i="1"/>
  <c r="K225" i="1"/>
  <c r="AB32" i="1" l="1"/>
  <c r="CF32" i="1" s="1"/>
  <c r="AE226" i="1"/>
  <c r="P226" i="1"/>
  <c r="Q226" i="1" s="1"/>
  <c r="AN223" i="14" s="1"/>
  <c r="R226" i="1"/>
  <c r="AP221" i="1"/>
  <c r="AW220" i="1"/>
  <c r="AM225" i="1"/>
  <c r="AZ225" i="1" s="1"/>
  <c r="G224" i="1"/>
  <c r="F224" i="1"/>
  <c r="D222" i="1"/>
  <c r="N222" i="1" s="1"/>
  <c r="E223" i="1"/>
  <c r="AN223" i="1" s="1"/>
  <c r="AG226" i="1"/>
  <c r="AL225" i="1"/>
  <c r="BG226" i="1"/>
  <c r="AU226" i="1"/>
  <c r="AQ226" i="1"/>
  <c r="M226" i="1"/>
  <c r="I226" i="1"/>
  <c r="C227" i="1"/>
  <c r="BH226" i="1"/>
  <c r="BD226" i="1"/>
  <c r="AV226" i="1"/>
  <c r="AR226" i="1"/>
  <c r="AK226" i="1"/>
  <c r="AM226" i="1" s="1"/>
  <c r="AZ226" i="1" s="1"/>
  <c r="AD226" i="1"/>
  <c r="J226" i="1"/>
  <c r="BZ226" i="1"/>
  <c r="BE226" i="1"/>
  <c r="AS226" i="1"/>
  <c r="AF226" i="1"/>
  <c r="K226" i="1"/>
  <c r="BV226" i="1"/>
  <c r="BF226" i="1"/>
  <c r="AT226" i="1"/>
  <c r="AH226" i="1"/>
  <c r="L226" i="1"/>
  <c r="H226" i="1"/>
  <c r="AC32" i="1" l="1"/>
  <c r="AH29" i="14" s="1"/>
  <c r="AL29" i="14" s="1"/>
  <c r="AE227" i="1"/>
  <c r="P227" i="1"/>
  <c r="Q227" i="1" s="1"/>
  <c r="AN224" i="14" s="1"/>
  <c r="R227" i="1"/>
  <c r="AO226" i="1"/>
  <c r="AP222" i="1"/>
  <c r="AW222" i="1" s="1"/>
  <c r="AW221" i="1"/>
  <c r="AL226" i="1"/>
  <c r="D223" i="1"/>
  <c r="N223" i="1" s="1"/>
  <c r="E224" i="1"/>
  <c r="AN224" i="1" s="1"/>
  <c r="F225" i="1"/>
  <c r="G225" i="1"/>
  <c r="AG227" i="1"/>
  <c r="C228" i="1"/>
  <c r="BH227" i="1"/>
  <c r="BD227" i="1"/>
  <c r="AV227" i="1"/>
  <c r="AR227" i="1"/>
  <c r="AK227" i="1"/>
  <c r="AO227" i="1" s="1"/>
  <c r="AD227" i="1"/>
  <c r="J227" i="1"/>
  <c r="BZ227" i="1"/>
  <c r="BE227" i="1"/>
  <c r="AS227" i="1"/>
  <c r="AF227" i="1"/>
  <c r="K227" i="1"/>
  <c r="BV227" i="1"/>
  <c r="BF227" i="1"/>
  <c r="AT227" i="1"/>
  <c r="AH227" i="1"/>
  <c r="L227" i="1"/>
  <c r="H227" i="1"/>
  <c r="BG227" i="1"/>
  <c r="AU227" i="1"/>
  <c r="AQ227" i="1"/>
  <c r="M227" i="1"/>
  <c r="I227" i="1"/>
  <c r="AI32" i="1" l="1"/>
  <c r="BL33" i="1"/>
  <c r="BN33" i="1" s="1"/>
  <c r="BP33" i="1" s="1"/>
  <c r="V33" i="1"/>
  <c r="W33" i="1" s="1"/>
  <c r="AE228" i="1"/>
  <c r="P228" i="1"/>
  <c r="Q228" i="1" s="1"/>
  <c r="AN225" i="14" s="1"/>
  <c r="R228" i="1"/>
  <c r="AP223" i="1"/>
  <c r="AL227" i="1"/>
  <c r="G226" i="1"/>
  <c r="F226" i="1"/>
  <c r="D224" i="1"/>
  <c r="N224" i="1" s="1"/>
  <c r="E225" i="1"/>
  <c r="AN225" i="1" s="1"/>
  <c r="AG228" i="1"/>
  <c r="AM227" i="1"/>
  <c r="AZ227" i="1" s="1"/>
  <c r="BZ228" i="1"/>
  <c r="BE228" i="1"/>
  <c r="AS228" i="1"/>
  <c r="AF228" i="1"/>
  <c r="K228" i="1"/>
  <c r="BV228" i="1"/>
  <c r="BF228" i="1"/>
  <c r="AT228" i="1"/>
  <c r="AH228" i="1"/>
  <c r="L228" i="1"/>
  <c r="H228" i="1"/>
  <c r="BG228" i="1"/>
  <c r="AU228" i="1"/>
  <c r="AQ228" i="1"/>
  <c r="M228" i="1"/>
  <c r="I228" i="1"/>
  <c r="C229" i="1"/>
  <c r="BH228" i="1"/>
  <c r="BD228" i="1"/>
  <c r="AV228" i="1"/>
  <c r="AR228" i="1"/>
  <c r="AK228" i="1"/>
  <c r="AO228" i="1" s="1"/>
  <c r="AD228" i="1"/>
  <c r="J228" i="1"/>
  <c r="CE33" i="1" l="1"/>
  <c r="BM33" i="1"/>
  <c r="BO33" i="1" s="1"/>
  <c r="AE229" i="1"/>
  <c r="P229" i="1"/>
  <c r="Q229" i="1" s="1"/>
  <c r="AN226" i="14" s="1"/>
  <c r="R229" i="1"/>
  <c r="BT33" i="1"/>
  <c r="AW223" i="1"/>
  <c r="AP224" i="1"/>
  <c r="AL228" i="1"/>
  <c r="E226" i="1"/>
  <c r="AN226" i="1" s="1"/>
  <c r="D225" i="1"/>
  <c r="N225" i="1" s="1"/>
  <c r="F227" i="1"/>
  <c r="G227" i="1"/>
  <c r="AG229" i="1"/>
  <c r="AM228" i="1"/>
  <c r="AZ228" i="1" s="1"/>
  <c r="BG229" i="1"/>
  <c r="AU229" i="1"/>
  <c r="AQ229" i="1"/>
  <c r="C230" i="1"/>
  <c r="BH229" i="1"/>
  <c r="BD229" i="1"/>
  <c r="AV229" i="1"/>
  <c r="AR229" i="1"/>
  <c r="AK229" i="1"/>
  <c r="AO229" i="1" s="1"/>
  <c r="AD229" i="1"/>
  <c r="BF229" i="1"/>
  <c r="AH229" i="1"/>
  <c r="L229" i="1"/>
  <c r="H229" i="1"/>
  <c r="BV229" i="1"/>
  <c r="AS229" i="1"/>
  <c r="M229" i="1"/>
  <c r="I229" i="1"/>
  <c r="BZ229" i="1"/>
  <c r="AT229" i="1"/>
  <c r="J229" i="1"/>
  <c r="BE229" i="1"/>
  <c r="AF229" i="1"/>
  <c r="K229" i="1"/>
  <c r="BQ33" i="1" l="1"/>
  <c r="BR33" i="1" s="1"/>
  <c r="AY33" i="1" s="1"/>
  <c r="AC30" i="14" s="1"/>
  <c r="AE230" i="1"/>
  <c r="P230" i="1"/>
  <c r="Q230" i="1" s="1"/>
  <c r="AN227" i="14" s="1"/>
  <c r="R230" i="1"/>
  <c r="AW224" i="1"/>
  <c r="AP225" i="1"/>
  <c r="AW225" i="1" s="1"/>
  <c r="F228" i="1"/>
  <c r="G228" i="1"/>
  <c r="D226" i="1"/>
  <c r="N226" i="1" s="1"/>
  <c r="E227" i="1"/>
  <c r="AN227" i="1" s="1"/>
  <c r="AM229" i="1"/>
  <c r="AZ229" i="1" s="1"/>
  <c r="AG230" i="1"/>
  <c r="AL229" i="1"/>
  <c r="BG230" i="1"/>
  <c r="AU230" i="1"/>
  <c r="AQ230" i="1"/>
  <c r="M230" i="1"/>
  <c r="I230" i="1"/>
  <c r="C231" i="1"/>
  <c r="BH230" i="1"/>
  <c r="BD230" i="1"/>
  <c r="AV230" i="1"/>
  <c r="AR230" i="1"/>
  <c r="AK230" i="1"/>
  <c r="AO230" i="1" s="1"/>
  <c r="AD230" i="1"/>
  <c r="J230" i="1"/>
  <c r="BZ230" i="1"/>
  <c r="BE230" i="1"/>
  <c r="AS230" i="1"/>
  <c r="AF230" i="1"/>
  <c r="K230" i="1"/>
  <c r="AH230" i="1"/>
  <c r="H230" i="1"/>
  <c r="BF230" i="1"/>
  <c r="L230" i="1"/>
  <c r="BV230" i="1"/>
  <c r="AT230" i="1"/>
  <c r="BS33" i="1" l="1"/>
  <c r="V30" i="14" s="1"/>
  <c r="X33" i="1"/>
  <c r="AF30" i="14" s="1"/>
  <c r="AJ30" i="14" s="1"/>
  <c r="BB33" i="1"/>
  <c r="BC33" i="1"/>
  <c r="AE30" i="14" s="1"/>
  <c r="BA33" i="1"/>
  <c r="Y33" i="1"/>
  <c r="AE231" i="1"/>
  <c r="R231" i="1"/>
  <c r="P231" i="1"/>
  <c r="Q231" i="1" s="1"/>
  <c r="AN228" i="14" s="1"/>
  <c r="AP226" i="1"/>
  <c r="AM230" i="1"/>
  <c r="AZ230" i="1" s="1"/>
  <c r="F229" i="1"/>
  <c r="G229" i="1"/>
  <c r="D227" i="1"/>
  <c r="N227" i="1" s="1"/>
  <c r="E228" i="1"/>
  <c r="AN228" i="1" s="1"/>
  <c r="AG231" i="1"/>
  <c r="C232" i="1"/>
  <c r="BH231" i="1"/>
  <c r="BD231" i="1"/>
  <c r="AV231" i="1"/>
  <c r="AR231" i="1"/>
  <c r="AK231" i="1"/>
  <c r="AO231" i="1" s="1"/>
  <c r="AD231" i="1"/>
  <c r="J231" i="1"/>
  <c r="BZ231" i="1"/>
  <c r="BE231" i="1"/>
  <c r="AS231" i="1"/>
  <c r="AF231" i="1"/>
  <c r="K231" i="1"/>
  <c r="BV231" i="1"/>
  <c r="BF231" i="1"/>
  <c r="AT231" i="1"/>
  <c r="AH231" i="1"/>
  <c r="L231" i="1"/>
  <c r="H231" i="1"/>
  <c r="AU231" i="1"/>
  <c r="M231" i="1"/>
  <c r="BG231" i="1"/>
  <c r="AQ231" i="1"/>
  <c r="I231" i="1"/>
  <c r="AL230" i="1"/>
  <c r="W30" i="14" l="1"/>
  <c r="BY33" i="1"/>
  <c r="CC33" i="1" s="1"/>
  <c r="AG30" i="14"/>
  <c r="BI33" i="1"/>
  <c r="AI30" i="14"/>
  <c r="AE232" i="1"/>
  <c r="R232" i="1"/>
  <c r="P232" i="1"/>
  <c r="Q232" i="1" s="1"/>
  <c r="AN229" i="14" s="1"/>
  <c r="Z33" i="1"/>
  <c r="AA33" i="1" s="1"/>
  <c r="CD33" i="1" s="1"/>
  <c r="BU33" i="1"/>
  <c r="BW33" i="1" s="1"/>
  <c r="AW226" i="1"/>
  <c r="AP227" i="1"/>
  <c r="D228" i="1"/>
  <c r="N228" i="1" s="1"/>
  <c r="E229" i="1"/>
  <c r="AN229" i="1" s="1"/>
  <c r="F230" i="1"/>
  <c r="G230" i="1"/>
  <c r="AL231" i="1"/>
  <c r="AM231" i="1"/>
  <c r="AZ231" i="1" s="1"/>
  <c r="AG232" i="1"/>
  <c r="BZ232" i="1"/>
  <c r="BE232" i="1"/>
  <c r="AS232" i="1"/>
  <c r="AF232" i="1"/>
  <c r="K232" i="1"/>
  <c r="BV232" i="1"/>
  <c r="BF232" i="1"/>
  <c r="AT232" i="1"/>
  <c r="AH232" i="1"/>
  <c r="L232" i="1"/>
  <c r="H232" i="1"/>
  <c r="BG232" i="1"/>
  <c r="AU232" i="1"/>
  <c r="AQ232" i="1"/>
  <c r="M232" i="1"/>
  <c r="I232" i="1"/>
  <c r="BH232" i="1"/>
  <c r="AR232" i="1"/>
  <c r="AV232" i="1"/>
  <c r="AD232" i="1"/>
  <c r="AK232" i="1"/>
  <c r="AO232" i="1" s="1"/>
  <c r="C233" i="1"/>
  <c r="BD232" i="1"/>
  <c r="J232" i="1"/>
  <c r="CA33" i="1" l="1"/>
  <c r="AK30" i="14"/>
  <c r="AD30" i="14"/>
  <c r="AE233" i="1"/>
  <c r="P233" i="1"/>
  <c r="Q233" i="1" s="1"/>
  <c r="AN230" i="14" s="1"/>
  <c r="R233" i="1"/>
  <c r="AB33" i="1"/>
  <c r="CF33" i="1" s="1"/>
  <c r="CG33" i="1"/>
  <c r="CI33" i="1" s="1"/>
  <c r="AP228" i="1"/>
  <c r="AW227" i="1"/>
  <c r="AM232" i="1"/>
  <c r="AZ232" i="1" s="1"/>
  <c r="E230" i="1"/>
  <c r="AN230" i="1" s="1"/>
  <c r="D229" i="1"/>
  <c r="N229" i="1" s="1"/>
  <c r="F231" i="1"/>
  <c r="G231" i="1"/>
  <c r="AG233" i="1"/>
  <c r="AL232" i="1"/>
  <c r="BV233" i="1"/>
  <c r="BF233" i="1"/>
  <c r="AT233" i="1"/>
  <c r="AH233" i="1"/>
  <c r="L233" i="1"/>
  <c r="H233" i="1"/>
  <c r="BG233" i="1"/>
  <c r="AU233" i="1"/>
  <c r="AQ233" i="1"/>
  <c r="M233" i="1"/>
  <c r="I233" i="1"/>
  <c r="C234" i="1"/>
  <c r="BH233" i="1"/>
  <c r="BD233" i="1"/>
  <c r="AV233" i="1"/>
  <c r="AR233" i="1"/>
  <c r="AK233" i="1"/>
  <c r="AO233" i="1" s="1"/>
  <c r="AD233" i="1"/>
  <c r="J233" i="1"/>
  <c r="BE233" i="1"/>
  <c r="AS233" i="1"/>
  <c r="K233" i="1"/>
  <c r="BZ233" i="1"/>
  <c r="AF233" i="1"/>
  <c r="AE234" i="1" l="1"/>
  <c r="R234" i="1"/>
  <c r="P234" i="1"/>
  <c r="Q234" i="1" s="1"/>
  <c r="AN231" i="14" s="1"/>
  <c r="AC33" i="1"/>
  <c r="AH30" i="14" s="1"/>
  <c r="AL30" i="14" s="1"/>
  <c r="AP229" i="1"/>
  <c r="AW228" i="1"/>
  <c r="AM233" i="1"/>
  <c r="AZ233" i="1" s="1"/>
  <c r="G232" i="1"/>
  <c r="F232" i="1"/>
  <c r="E231" i="1"/>
  <c r="AN231" i="1" s="1"/>
  <c r="D230" i="1"/>
  <c r="N230" i="1" s="1"/>
  <c r="AG234" i="1"/>
  <c r="AL233" i="1"/>
  <c r="BG234" i="1"/>
  <c r="AU234" i="1"/>
  <c r="AQ234" i="1"/>
  <c r="M234" i="1"/>
  <c r="I234" i="1"/>
  <c r="C235" i="1"/>
  <c r="BH234" i="1"/>
  <c r="BD234" i="1"/>
  <c r="AV234" i="1"/>
  <c r="AR234" i="1"/>
  <c r="AK234" i="1"/>
  <c r="AO234" i="1" s="1"/>
  <c r="AD234" i="1"/>
  <c r="J234" i="1"/>
  <c r="BZ234" i="1"/>
  <c r="BE234" i="1"/>
  <c r="AS234" i="1"/>
  <c r="AF234" i="1"/>
  <c r="K234" i="1"/>
  <c r="AH234" i="1"/>
  <c r="H234" i="1"/>
  <c r="BF234" i="1"/>
  <c r="L234" i="1"/>
  <c r="BV234" i="1"/>
  <c r="AT234" i="1"/>
  <c r="AE235" i="1" l="1"/>
  <c r="P235" i="1"/>
  <c r="Q235" i="1" s="1"/>
  <c r="AN232" i="14" s="1"/>
  <c r="R235" i="1"/>
  <c r="BL34" i="1"/>
  <c r="V34" i="1"/>
  <c r="AI33" i="1"/>
  <c r="AP230" i="1"/>
  <c r="AW229" i="1"/>
  <c r="AL234" i="1"/>
  <c r="D231" i="1"/>
  <c r="N231" i="1" s="1"/>
  <c r="E232" i="1"/>
  <c r="AN232" i="1" s="1"/>
  <c r="G233" i="1"/>
  <c r="F233" i="1"/>
  <c r="AM234" i="1"/>
  <c r="AZ234" i="1" s="1"/>
  <c r="AG235" i="1"/>
  <c r="C236" i="1"/>
  <c r="BH235" i="1"/>
  <c r="BD235" i="1"/>
  <c r="AV235" i="1"/>
  <c r="AR235" i="1"/>
  <c r="AK235" i="1"/>
  <c r="AO235" i="1" s="1"/>
  <c r="AD235" i="1"/>
  <c r="J235" i="1"/>
  <c r="BZ235" i="1"/>
  <c r="BE235" i="1"/>
  <c r="AS235" i="1"/>
  <c r="AF235" i="1"/>
  <c r="K235" i="1"/>
  <c r="BV235" i="1"/>
  <c r="BF235" i="1"/>
  <c r="AT235" i="1"/>
  <c r="AH235" i="1"/>
  <c r="L235" i="1"/>
  <c r="H235" i="1"/>
  <c r="AU235" i="1"/>
  <c r="M235" i="1"/>
  <c r="BG235" i="1"/>
  <c r="AQ235" i="1"/>
  <c r="I235" i="1"/>
  <c r="AE236" i="1" l="1"/>
  <c r="R236" i="1"/>
  <c r="P236" i="1"/>
  <c r="Q236" i="1" s="1"/>
  <c r="AN233" i="14" s="1"/>
  <c r="BM34" i="1"/>
  <c r="BO34" i="1" s="1"/>
  <c r="BN34" i="1"/>
  <c r="BP34" i="1" s="1"/>
  <c r="W34" i="1"/>
  <c r="CE34" i="1"/>
  <c r="AM235" i="1"/>
  <c r="AZ235" i="1" s="1"/>
  <c r="AP231" i="1"/>
  <c r="AW231" i="1" s="1"/>
  <c r="AW230" i="1"/>
  <c r="F234" i="1"/>
  <c r="G234" i="1"/>
  <c r="D232" i="1"/>
  <c r="N232" i="1" s="1"/>
  <c r="E233" i="1"/>
  <c r="AN233" i="1" s="1"/>
  <c r="AL235" i="1"/>
  <c r="AG236" i="1"/>
  <c r="BZ236" i="1"/>
  <c r="BE236" i="1"/>
  <c r="AS236" i="1"/>
  <c r="AF236" i="1"/>
  <c r="K236" i="1"/>
  <c r="BV236" i="1"/>
  <c r="BF236" i="1"/>
  <c r="AT236" i="1"/>
  <c r="AH236" i="1"/>
  <c r="L236" i="1"/>
  <c r="H236" i="1"/>
  <c r="BG236" i="1"/>
  <c r="AU236" i="1"/>
  <c r="AQ236" i="1"/>
  <c r="M236" i="1"/>
  <c r="I236" i="1"/>
  <c r="BH236" i="1"/>
  <c r="AR236" i="1"/>
  <c r="AV236" i="1"/>
  <c r="AD236" i="1"/>
  <c r="AK236" i="1"/>
  <c r="AO236" i="1" s="1"/>
  <c r="C237" i="1"/>
  <c r="BD236" i="1"/>
  <c r="J236" i="1"/>
  <c r="AE237" i="1" l="1"/>
  <c r="R237" i="1"/>
  <c r="P237" i="1"/>
  <c r="Q237" i="1" s="1"/>
  <c r="AN234" i="14" s="1"/>
  <c r="BQ34" i="1"/>
  <c r="BR34" i="1" s="1"/>
  <c r="BT34" i="1"/>
  <c r="AP232" i="1"/>
  <c r="AM236" i="1"/>
  <c r="AZ236" i="1" s="1"/>
  <c r="F235" i="1"/>
  <c r="G235" i="1"/>
  <c r="D233" i="1"/>
  <c r="N233" i="1" s="1"/>
  <c r="E234" i="1"/>
  <c r="AN234" i="1" s="1"/>
  <c r="AG237" i="1"/>
  <c r="AL236" i="1"/>
  <c r="BV237" i="1"/>
  <c r="BF237" i="1"/>
  <c r="AT237" i="1"/>
  <c r="AH237" i="1"/>
  <c r="L237" i="1"/>
  <c r="H237" i="1"/>
  <c r="BG237" i="1"/>
  <c r="AU237" i="1"/>
  <c r="AQ237" i="1"/>
  <c r="M237" i="1"/>
  <c r="I237" i="1"/>
  <c r="C238" i="1"/>
  <c r="BH237" i="1"/>
  <c r="BD237" i="1"/>
  <c r="AV237" i="1"/>
  <c r="AR237" i="1"/>
  <c r="AK237" i="1"/>
  <c r="AO237" i="1" s="1"/>
  <c r="AD237" i="1"/>
  <c r="J237" i="1"/>
  <c r="BE237" i="1"/>
  <c r="AS237" i="1"/>
  <c r="K237" i="1"/>
  <c r="BZ237" i="1"/>
  <c r="AF237" i="1"/>
  <c r="BB34" i="1" l="1"/>
  <c r="AE238" i="1"/>
  <c r="P238" i="1"/>
  <c r="Q238" i="1" s="1"/>
  <c r="AN235" i="14" s="1"/>
  <c r="R238" i="1"/>
  <c r="BC34" i="1"/>
  <c r="AE31" i="14" s="1"/>
  <c r="AY34" i="1"/>
  <c r="AC31" i="14" s="1"/>
  <c r="BS34" i="1"/>
  <c r="X34" i="1"/>
  <c r="AW232" i="1"/>
  <c r="AP233" i="1"/>
  <c r="AM237" i="1"/>
  <c r="AZ237" i="1" s="1"/>
  <c r="D234" i="1"/>
  <c r="N234" i="1" s="1"/>
  <c r="E235" i="1"/>
  <c r="AN235" i="1" s="1"/>
  <c r="F236" i="1"/>
  <c r="G236" i="1"/>
  <c r="AG238" i="1"/>
  <c r="AL237" i="1"/>
  <c r="BG238" i="1"/>
  <c r="AU238" i="1"/>
  <c r="AQ238" i="1"/>
  <c r="M238" i="1"/>
  <c r="I238" i="1"/>
  <c r="C239" i="1"/>
  <c r="BH238" i="1"/>
  <c r="BD238" i="1"/>
  <c r="AV238" i="1"/>
  <c r="AR238" i="1"/>
  <c r="AK238" i="1"/>
  <c r="AO238" i="1" s="1"/>
  <c r="AD238" i="1"/>
  <c r="J238" i="1"/>
  <c r="BZ238" i="1"/>
  <c r="BE238" i="1"/>
  <c r="AS238" i="1"/>
  <c r="AF238" i="1"/>
  <c r="K238" i="1"/>
  <c r="AH238" i="1"/>
  <c r="H238" i="1"/>
  <c r="BF238" i="1"/>
  <c r="L238" i="1"/>
  <c r="BV238" i="1"/>
  <c r="AT238" i="1"/>
  <c r="AF31" i="14" l="1"/>
  <c r="AJ31" i="14" s="1"/>
  <c r="W31" i="14"/>
  <c r="V31" i="14"/>
  <c r="BA34" i="1"/>
  <c r="Y34" i="1"/>
  <c r="AG31" i="14" s="1"/>
  <c r="AE239" i="1"/>
  <c r="R239" i="1"/>
  <c r="P239" i="1"/>
  <c r="Q239" i="1" s="1"/>
  <c r="AN236" i="14" s="1"/>
  <c r="BY34" i="1"/>
  <c r="AP234" i="1"/>
  <c r="AW234" i="1" s="1"/>
  <c r="AW233" i="1"/>
  <c r="AL238" i="1"/>
  <c r="G237" i="1"/>
  <c r="F237" i="1"/>
  <c r="D235" i="1"/>
  <c r="N235" i="1" s="1"/>
  <c r="E236" i="1"/>
  <c r="AN236" i="1" s="1"/>
  <c r="AG239" i="1"/>
  <c r="AM238" i="1"/>
  <c r="AZ238" i="1" s="1"/>
  <c r="C240" i="1"/>
  <c r="BH239" i="1"/>
  <c r="BD239" i="1"/>
  <c r="AV239" i="1"/>
  <c r="AR239" i="1"/>
  <c r="AK239" i="1"/>
  <c r="AO239" i="1" s="1"/>
  <c r="AD239" i="1"/>
  <c r="J239" i="1"/>
  <c r="BZ239" i="1"/>
  <c r="BE239" i="1"/>
  <c r="AS239" i="1"/>
  <c r="AF239" i="1"/>
  <c r="K239" i="1"/>
  <c r="BV239" i="1"/>
  <c r="BF239" i="1"/>
  <c r="AT239" i="1"/>
  <c r="AH239" i="1"/>
  <c r="L239" i="1"/>
  <c r="H239" i="1"/>
  <c r="AU239" i="1"/>
  <c r="M239" i="1"/>
  <c r="BG239" i="1"/>
  <c r="AQ239" i="1"/>
  <c r="I239" i="1"/>
  <c r="BI34" i="1" l="1"/>
  <c r="AI31" i="14"/>
  <c r="BU34" i="1"/>
  <c r="BW34" i="1" s="1"/>
  <c r="AE240" i="1"/>
  <c r="R240" i="1"/>
  <c r="P240" i="1"/>
  <c r="Q240" i="1" s="1"/>
  <c r="AN237" i="14" s="1"/>
  <c r="CC34" i="1"/>
  <c r="CA34" i="1"/>
  <c r="Z34" i="1"/>
  <c r="AA34" i="1" s="1"/>
  <c r="AM239" i="1"/>
  <c r="AZ239" i="1" s="1"/>
  <c r="AP235" i="1"/>
  <c r="E237" i="1"/>
  <c r="AN237" i="1" s="1"/>
  <c r="D236" i="1"/>
  <c r="N236" i="1" s="1"/>
  <c r="F238" i="1"/>
  <c r="G238" i="1"/>
  <c r="AL239" i="1"/>
  <c r="AG240" i="1"/>
  <c r="BZ240" i="1"/>
  <c r="BE240" i="1"/>
  <c r="AS240" i="1"/>
  <c r="AF240" i="1"/>
  <c r="K240" i="1"/>
  <c r="BV240" i="1"/>
  <c r="BF240" i="1"/>
  <c r="AT240" i="1"/>
  <c r="AH240" i="1"/>
  <c r="L240" i="1"/>
  <c r="H240" i="1"/>
  <c r="BG240" i="1"/>
  <c r="AU240" i="1"/>
  <c r="AQ240" i="1"/>
  <c r="M240" i="1"/>
  <c r="I240" i="1"/>
  <c r="BH240" i="1"/>
  <c r="AR240" i="1"/>
  <c r="AV240" i="1"/>
  <c r="AD240" i="1"/>
  <c r="AK240" i="1"/>
  <c r="AO240" i="1" s="1"/>
  <c r="C241" i="1"/>
  <c r="BD240" i="1"/>
  <c r="J240" i="1"/>
  <c r="AD31" i="14" l="1"/>
  <c r="AK31" i="14"/>
  <c r="AE241" i="1"/>
  <c r="P241" i="1"/>
  <c r="Q241" i="1" s="1"/>
  <c r="AN238" i="14" s="1"/>
  <c r="R241" i="1"/>
  <c r="AB34" i="1"/>
  <c r="CF34" i="1" s="1"/>
  <c r="CD34" i="1"/>
  <c r="CG34" i="1"/>
  <c r="AW235" i="1"/>
  <c r="AP236" i="1"/>
  <c r="AM240" i="1"/>
  <c r="AZ240" i="1" s="1"/>
  <c r="D237" i="1"/>
  <c r="N237" i="1" s="1"/>
  <c r="E238" i="1"/>
  <c r="AN238" i="1" s="1"/>
  <c r="G239" i="1"/>
  <c r="F239" i="1"/>
  <c r="AG241" i="1"/>
  <c r="BV241" i="1"/>
  <c r="BF241" i="1"/>
  <c r="AT241" i="1"/>
  <c r="AH241" i="1"/>
  <c r="L241" i="1"/>
  <c r="H241" i="1"/>
  <c r="BG241" i="1"/>
  <c r="AU241" i="1"/>
  <c r="AQ241" i="1"/>
  <c r="M241" i="1"/>
  <c r="I241" i="1"/>
  <c r="C242" i="1"/>
  <c r="BH241" i="1"/>
  <c r="BD241" i="1"/>
  <c r="AV241" i="1"/>
  <c r="AR241" i="1"/>
  <c r="AK241" i="1"/>
  <c r="AO241" i="1" s="1"/>
  <c r="AD241" i="1"/>
  <c r="J241" i="1"/>
  <c r="BE241" i="1"/>
  <c r="AS241" i="1"/>
  <c r="K241" i="1"/>
  <c r="BZ241" i="1"/>
  <c r="AF241" i="1"/>
  <c r="AL240" i="1"/>
  <c r="CI34" i="1" l="1"/>
  <c r="AE242" i="1"/>
  <c r="R242" i="1"/>
  <c r="P242" i="1"/>
  <c r="Q242" i="1" s="1"/>
  <c r="AN239" i="14" s="1"/>
  <c r="AC34" i="1"/>
  <c r="AW236" i="1"/>
  <c r="AP237" i="1"/>
  <c r="AW237" i="1" s="1"/>
  <c r="AM241" i="1"/>
  <c r="AZ241" i="1" s="1"/>
  <c r="F240" i="1"/>
  <c r="G240" i="1"/>
  <c r="E239" i="1"/>
  <c r="AN239" i="1" s="1"/>
  <c r="D238" i="1"/>
  <c r="N238" i="1" s="1"/>
  <c r="AG242" i="1"/>
  <c r="AL241" i="1"/>
  <c r="BG242" i="1"/>
  <c r="AU242" i="1"/>
  <c r="AQ242" i="1"/>
  <c r="M242" i="1"/>
  <c r="I242" i="1"/>
  <c r="C243" i="1"/>
  <c r="BH242" i="1"/>
  <c r="BD242" i="1"/>
  <c r="AV242" i="1"/>
  <c r="AR242" i="1"/>
  <c r="AK242" i="1"/>
  <c r="AO242" i="1" s="1"/>
  <c r="AD242" i="1"/>
  <c r="J242" i="1"/>
  <c r="BZ242" i="1"/>
  <c r="BE242" i="1"/>
  <c r="AS242" i="1"/>
  <c r="AF242" i="1"/>
  <c r="K242" i="1"/>
  <c r="AH242" i="1"/>
  <c r="H242" i="1"/>
  <c r="BF242" i="1"/>
  <c r="L242" i="1"/>
  <c r="BV242" i="1"/>
  <c r="AT242" i="1"/>
  <c r="V35" i="1" l="1"/>
  <c r="CE35" i="1" s="1"/>
  <c r="AH31" i="14"/>
  <c r="AL31" i="14" s="1"/>
  <c r="AE243" i="1"/>
  <c r="P243" i="1"/>
  <c r="Q243" i="1" s="1"/>
  <c r="AN240" i="14" s="1"/>
  <c r="R243" i="1"/>
  <c r="AI34" i="1"/>
  <c r="BL35" i="1"/>
  <c r="BN35" i="1" s="1"/>
  <c r="BP35" i="1" s="1"/>
  <c r="AP238" i="1"/>
  <c r="AM242" i="1"/>
  <c r="AZ242" i="1" s="1"/>
  <c r="D239" i="1"/>
  <c r="N239" i="1" s="1"/>
  <c r="E240" i="1"/>
  <c r="AN240" i="1" s="1"/>
  <c r="G241" i="1"/>
  <c r="F241" i="1"/>
  <c r="AL242" i="1"/>
  <c r="AG243" i="1"/>
  <c r="C244" i="1"/>
  <c r="BH243" i="1"/>
  <c r="BD243" i="1"/>
  <c r="AV243" i="1"/>
  <c r="AR243" i="1"/>
  <c r="AK243" i="1"/>
  <c r="AO243" i="1" s="1"/>
  <c r="AD243" i="1"/>
  <c r="J243" i="1"/>
  <c r="BZ243" i="1"/>
  <c r="BE243" i="1"/>
  <c r="AS243" i="1"/>
  <c r="AF243" i="1"/>
  <c r="K243" i="1"/>
  <c r="BV243" i="1"/>
  <c r="BF243" i="1"/>
  <c r="AT243" i="1"/>
  <c r="AH243" i="1"/>
  <c r="L243" i="1"/>
  <c r="H243" i="1"/>
  <c r="AU243" i="1"/>
  <c r="M243" i="1"/>
  <c r="BG243" i="1"/>
  <c r="AQ243" i="1"/>
  <c r="I243" i="1"/>
  <c r="W35" i="1" l="1"/>
  <c r="BT35" i="1" s="1"/>
  <c r="AE244" i="1"/>
  <c r="R244" i="1"/>
  <c r="P244" i="1"/>
  <c r="Q244" i="1" s="1"/>
  <c r="AN241" i="14" s="1"/>
  <c r="BM35" i="1"/>
  <c r="BO35" i="1" s="1"/>
  <c r="AW238" i="1"/>
  <c r="AM243" i="1"/>
  <c r="AZ243" i="1" s="1"/>
  <c r="AP239" i="1"/>
  <c r="G242" i="1"/>
  <c r="F242" i="1"/>
  <c r="D240" i="1"/>
  <c r="N240" i="1" s="1"/>
  <c r="E241" i="1"/>
  <c r="AN241" i="1" s="1"/>
  <c r="AL243" i="1"/>
  <c r="AG244" i="1"/>
  <c r="BZ244" i="1"/>
  <c r="BE244" i="1"/>
  <c r="AS244" i="1"/>
  <c r="AF244" i="1"/>
  <c r="K244" i="1"/>
  <c r="BV244" i="1"/>
  <c r="BF244" i="1"/>
  <c r="AT244" i="1"/>
  <c r="AH244" i="1"/>
  <c r="L244" i="1"/>
  <c r="H244" i="1"/>
  <c r="BG244" i="1"/>
  <c r="AU244" i="1"/>
  <c r="AQ244" i="1"/>
  <c r="M244" i="1"/>
  <c r="I244" i="1"/>
  <c r="BH244" i="1"/>
  <c r="AR244" i="1"/>
  <c r="AV244" i="1"/>
  <c r="AD244" i="1"/>
  <c r="AK244" i="1"/>
  <c r="AO244" i="1" s="1"/>
  <c r="C245" i="1"/>
  <c r="BD244" i="1"/>
  <c r="J244" i="1"/>
  <c r="AE245" i="1" l="1"/>
  <c r="P245" i="1"/>
  <c r="Q245" i="1" s="1"/>
  <c r="AN242" i="14" s="1"/>
  <c r="R245" i="1"/>
  <c r="BQ35" i="1"/>
  <c r="BR35" i="1" s="1"/>
  <c r="AW239" i="1"/>
  <c r="AP240" i="1"/>
  <c r="AW240" i="1" s="1"/>
  <c r="AM244" i="1"/>
  <c r="AZ244" i="1" s="1"/>
  <c r="E242" i="1"/>
  <c r="AN242" i="1" s="1"/>
  <c r="D241" i="1"/>
  <c r="N241" i="1" s="1"/>
  <c r="G243" i="1"/>
  <c r="F243" i="1"/>
  <c r="AG245" i="1"/>
  <c r="AL244" i="1"/>
  <c r="BV245" i="1"/>
  <c r="BF245" i="1"/>
  <c r="AT245" i="1"/>
  <c r="AH245" i="1"/>
  <c r="L245" i="1"/>
  <c r="H245" i="1"/>
  <c r="BG245" i="1"/>
  <c r="AU245" i="1"/>
  <c r="AQ245" i="1"/>
  <c r="M245" i="1"/>
  <c r="I245" i="1"/>
  <c r="C246" i="1"/>
  <c r="BH245" i="1"/>
  <c r="BD245" i="1"/>
  <c r="AV245" i="1"/>
  <c r="AR245" i="1"/>
  <c r="AK245" i="1"/>
  <c r="AO245" i="1" s="1"/>
  <c r="AD245" i="1"/>
  <c r="J245" i="1"/>
  <c r="BE245" i="1"/>
  <c r="AS245" i="1"/>
  <c r="K245" i="1"/>
  <c r="BZ245" i="1"/>
  <c r="AF245" i="1"/>
  <c r="BS35" i="1" l="1"/>
  <c r="BB35" i="1"/>
  <c r="AE246" i="1"/>
  <c r="P246" i="1"/>
  <c r="Q246" i="1" s="1"/>
  <c r="AN243" i="14" s="1"/>
  <c r="R246" i="1"/>
  <c r="BC35" i="1"/>
  <c r="AE32" i="14" s="1"/>
  <c r="AY35" i="1"/>
  <c r="AC32" i="14" s="1"/>
  <c r="X35" i="1"/>
  <c r="AP241" i="1"/>
  <c r="AM245" i="1"/>
  <c r="AZ245" i="1" s="1"/>
  <c r="F244" i="1"/>
  <c r="G244" i="1"/>
  <c r="E243" i="1"/>
  <c r="AN243" i="1" s="1"/>
  <c r="D242" i="1"/>
  <c r="N242" i="1" s="1"/>
  <c r="AG246" i="1"/>
  <c r="AL245" i="1"/>
  <c r="BG246" i="1"/>
  <c r="AU246" i="1"/>
  <c r="AQ246" i="1"/>
  <c r="M246" i="1"/>
  <c r="I246" i="1"/>
  <c r="C247" i="1"/>
  <c r="BH246" i="1"/>
  <c r="BD246" i="1"/>
  <c r="AV246" i="1"/>
  <c r="AR246" i="1"/>
  <c r="AK246" i="1"/>
  <c r="AO246" i="1" s="1"/>
  <c r="AD246" i="1"/>
  <c r="J246" i="1"/>
  <c r="BZ246" i="1"/>
  <c r="BE246" i="1"/>
  <c r="AS246" i="1"/>
  <c r="AF246" i="1"/>
  <c r="K246" i="1"/>
  <c r="AH246" i="1"/>
  <c r="H246" i="1"/>
  <c r="BF246" i="1"/>
  <c r="L246" i="1"/>
  <c r="BV246" i="1"/>
  <c r="AT246" i="1"/>
  <c r="AF32" i="14" l="1"/>
  <c r="AJ32" i="14" s="1"/>
  <c r="W32" i="14"/>
  <c r="V32" i="14"/>
  <c r="BA35" i="1"/>
  <c r="Y35" i="1"/>
  <c r="AG32" i="14" s="1"/>
  <c r="AE247" i="1"/>
  <c r="P247" i="1"/>
  <c r="Q247" i="1" s="1"/>
  <c r="AN244" i="14" s="1"/>
  <c r="R247" i="1"/>
  <c r="BY35" i="1"/>
  <c r="CA35" i="1" s="1"/>
  <c r="AW241" i="1"/>
  <c r="AP242" i="1"/>
  <c r="AM246" i="1"/>
  <c r="D243" i="1"/>
  <c r="N243" i="1" s="1"/>
  <c r="E244" i="1"/>
  <c r="AN244" i="1" s="1"/>
  <c r="G245" i="1"/>
  <c r="F245" i="1"/>
  <c r="AL246" i="1"/>
  <c r="AG247" i="1"/>
  <c r="C248" i="1"/>
  <c r="BH247" i="1"/>
  <c r="BD247" i="1"/>
  <c r="AV247" i="1"/>
  <c r="AR247" i="1"/>
  <c r="AK247" i="1"/>
  <c r="AO247" i="1" s="1"/>
  <c r="AD247" i="1"/>
  <c r="J247" i="1"/>
  <c r="BZ247" i="1"/>
  <c r="BE247" i="1"/>
  <c r="AS247" i="1"/>
  <c r="AF247" i="1"/>
  <c r="K247" i="1"/>
  <c r="BV247" i="1"/>
  <c r="BF247" i="1"/>
  <c r="AT247" i="1"/>
  <c r="AH247" i="1"/>
  <c r="L247" i="1"/>
  <c r="H247" i="1"/>
  <c r="AU247" i="1"/>
  <c r="M247" i="1"/>
  <c r="BG247" i="1"/>
  <c r="AQ247" i="1"/>
  <c r="I247" i="1"/>
  <c r="BI35" i="1" l="1"/>
  <c r="AI32" i="14"/>
  <c r="Z35" i="1"/>
  <c r="AA35" i="1" s="1"/>
  <c r="CD35" i="1" s="1"/>
  <c r="BU35" i="1"/>
  <c r="BW35" i="1" s="1"/>
  <c r="AE248" i="1"/>
  <c r="P248" i="1"/>
  <c r="Q248" i="1" s="1"/>
  <c r="AN245" i="14" s="1"/>
  <c r="R248" i="1"/>
  <c r="CC35" i="1"/>
  <c r="AW242" i="1"/>
  <c r="AP243" i="1"/>
  <c r="G246" i="1"/>
  <c r="F246" i="1"/>
  <c r="D244" i="1"/>
  <c r="N244" i="1" s="1"/>
  <c r="E245" i="1"/>
  <c r="AN245" i="1" s="1"/>
  <c r="AG248" i="1"/>
  <c r="BZ248" i="1"/>
  <c r="BE248" i="1"/>
  <c r="AS248" i="1"/>
  <c r="AF248" i="1"/>
  <c r="K248" i="1"/>
  <c r="BV248" i="1"/>
  <c r="BF248" i="1"/>
  <c r="AT248" i="1"/>
  <c r="AH248" i="1"/>
  <c r="L248" i="1"/>
  <c r="H248" i="1"/>
  <c r="BG248" i="1"/>
  <c r="AU248" i="1"/>
  <c r="AQ248" i="1"/>
  <c r="M248" i="1"/>
  <c r="I248" i="1"/>
  <c r="BH248" i="1"/>
  <c r="AR248" i="1"/>
  <c r="AV248" i="1"/>
  <c r="AD248" i="1"/>
  <c r="AK248" i="1"/>
  <c r="AO248" i="1" s="1"/>
  <c r="C249" i="1"/>
  <c r="BD248" i="1"/>
  <c r="J248" i="1"/>
  <c r="AL247" i="1"/>
  <c r="AM247" i="1"/>
  <c r="AZ247" i="1" s="1"/>
  <c r="CG35" i="1" l="1"/>
  <c r="CI35" i="1" s="1"/>
  <c r="AK32" i="14"/>
  <c r="AD32" i="14"/>
  <c r="AE249" i="1"/>
  <c r="R249" i="1"/>
  <c r="P249" i="1"/>
  <c r="Q249" i="1" s="1"/>
  <c r="AN246" i="14" s="1"/>
  <c r="AB35" i="1"/>
  <c r="AC35" i="1" s="1"/>
  <c r="AP244" i="1"/>
  <c r="AW243" i="1"/>
  <c r="AM248" i="1"/>
  <c r="AZ248" i="1" s="1"/>
  <c r="G247" i="1"/>
  <c r="F247" i="1"/>
  <c r="E246" i="1"/>
  <c r="AN246" i="1" s="1"/>
  <c r="D245" i="1"/>
  <c r="N245" i="1" s="1"/>
  <c r="AG249" i="1"/>
  <c r="AL248" i="1"/>
  <c r="BV249" i="1"/>
  <c r="BF249" i="1"/>
  <c r="AT249" i="1"/>
  <c r="AH249" i="1"/>
  <c r="L249" i="1"/>
  <c r="H249" i="1"/>
  <c r="BG249" i="1"/>
  <c r="AU249" i="1"/>
  <c r="AQ249" i="1"/>
  <c r="M249" i="1"/>
  <c r="I249" i="1"/>
  <c r="C250" i="1"/>
  <c r="BH249" i="1"/>
  <c r="BD249" i="1"/>
  <c r="AV249" i="1"/>
  <c r="AR249" i="1"/>
  <c r="AK249" i="1"/>
  <c r="AO249" i="1" s="1"/>
  <c r="AD249" i="1"/>
  <c r="J249" i="1"/>
  <c r="BE249" i="1"/>
  <c r="AS249" i="1"/>
  <c r="K249" i="1"/>
  <c r="BZ249" i="1"/>
  <c r="AF249" i="1"/>
  <c r="AI35" i="1" l="1"/>
  <c r="AH32" i="14"/>
  <c r="AL32" i="14" s="1"/>
  <c r="AE250" i="1"/>
  <c r="R250" i="1"/>
  <c r="P250" i="1"/>
  <c r="Q250" i="1" s="1"/>
  <c r="AN247" i="14" s="1"/>
  <c r="CF35" i="1"/>
  <c r="BL36" i="1"/>
  <c r="BN36" i="1" s="1"/>
  <c r="BP36" i="1" s="1"/>
  <c r="V36" i="1"/>
  <c r="AW244" i="1"/>
  <c r="AP245" i="1"/>
  <c r="AM249" i="1"/>
  <c r="AZ249" i="1" s="1"/>
  <c r="F248" i="1"/>
  <c r="G248" i="1"/>
  <c r="D246" i="1"/>
  <c r="N246" i="1" s="1"/>
  <c r="E247" i="1"/>
  <c r="AN247" i="1" s="1"/>
  <c r="AG250" i="1"/>
  <c r="AL249" i="1"/>
  <c r="BZ250" i="1"/>
  <c r="BE250" i="1"/>
  <c r="AS250" i="1"/>
  <c r="BG250" i="1"/>
  <c r="AU250" i="1"/>
  <c r="AQ250" i="1"/>
  <c r="C251" i="1"/>
  <c r="AT250" i="1"/>
  <c r="M250" i="1"/>
  <c r="I250" i="1"/>
  <c r="BD250" i="1"/>
  <c r="AV250" i="1"/>
  <c r="AK250" i="1"/>
  <c r="AO250" i="1" s="1"/>
  <c r="AD250" i="1"/>
  <c r="J250" i="1"/>
  <c r="BF250" i="1"/>
  <c r="AF250" i="1"/>
  <c r="K250" i="1"/>
  <c r="BH250" i="1"/>
  <c r="AH250" i="1"/>
  <c r="H250" i="1"/>
  <c r="AR250" i="1"/>
  <c r="L250" i="1"/>
  <c r="BV250" i="1"/>
  <c r="CE36" i="1" l="1"/>
  <c r="AE251" i="1"/>
  <c r="P251" i="1"/>
  <c r="Q251" i="1" s="1"/>
  <c r="AN248" i="14" s="1"/>
  <c r="R251" i="1"/>
  <c r="W36" i="1"/>
  <c r="BT36" i="1" s="1"/>
  <c r="BM36" i="1"/>
  <c r="BO36" i="1" s="1"/>
  <c r="BQ36" i="1" s="1"/>
  <c r="BR36" i="1" s="1"/>
  <c r="AW245" i="1"/>
  <c r="AP246" i="1"/>
  <c r="AW246" i="1" s="1"/>
  <c r="AL250" i="1"/>
  <c r="D247" i="1"/>
  <c r="N247" i="1" s="1"/>
  <c r="E248" i="1"/>
  <c r="AN248" i="1" s="1"/>
  <c r="G249" i="1"/>
  <c r="F249" i="1"/>
  <c r="AM250" i="1"/>
  <c r="AZ250" i="1" s="1"/>
  <c r="AG251" i="1"/>
  <c r="BZ251" i="1"/>
  <c r="BE251" i="1"/>
  <c r="AS251" i="1"/>
  <c r="AF251" i="1"/>
  <c r="K251" i="1"/>
  <c r="BV251" i="1"/>
  <c r="BF251" i="1"/>
  <c r="AT251" i="1"/>
  <c r="AH251" i="1"/>
  <c r="L251" i="1"/>
  <c r="H251" i="1"/>
  <c r="C252" i="1"/>
  <c r="BH251" i="1"/>
  <c r="BD251" i="1"/>
  <c r="AV251" i="1"/>
  <c r="AR251" i="1"/>
  <c r="AK251" i="1"/>
  <c r="AO251" i="1" s="1"/>
  <c r="AD251" i="1"/>
  <c r="J251" i="1"/>
  <c r="AU251" i="1"/>
  <c r="M251" i="1"/>
  <c r="AQ251" i="1"/>
  <c r="I251" i="1"/>
  <c r="BG251" i="1"/>
  <c r="AP247" i="1" l="1"/>
  <c r="AW247" i="1" s="1"/>
  <c r="BB36" i="1"/>
  <c r="AE252" i="1"/>
  <c r="P252" i="1"/>
  <c r="Q252" i="1" s="1"/>
  <c r="AN249" i="14" s="1"/>
  <c r="R252" i="1"/>
  <c r="BC36" i="1"/>
  <c r="AE33" i="14" s="1"/>
  <c r="X36" i="1"/>
  <c r="AF33" i="14" s="1"/>
  <c r="AJ33" i="14" s="1"/>
  <c r="BS36" i="1"/>
  <c r="AY36" i="1"/>
  <c r="AC33" i="14" s="1"/>
  <c r="AL251" i="1"/>
  <c r="G250" i="1"/>
  <c r="F250" i="1"/>
  <c r="E249" i="1"/>
  <c r="AN249" i="1" s="1"/>
  <c r="D248" i="1"/>
  <c r="N248" i="1" s="1"/>
  <c r="AG252" i="1"/>
  <c r="BV252" i="1"/>
  <c r="BF252" i="1"/>
  <c r="AT252" i="1"/>
  <c r="AH252" i="1"/>
  <c r="L252" i="1"/>
  <c r="H252" i="1"/>
  <c r="BG252" i="1"/>
  <c r="AU252" i="1"/>
  <c r="AQ252" i="1"/>
  <c r="M252" i="1"/>
  <c r="I252" i="1"/>
  <c r="BZ252" i="1"/>
  <c r="BE252" i="1"/>
  <c r="AS252" i="1"/>
  <c r="AF252" i="1"/>
  <c r="K252" i="1"/>
  <c r="C253" i="1"/>
  <c r="BD252" i="1"/>
  <c r="BH252" i="1"/>
  <c r="AR252" i="1"/>
  <c r="AV252" i="1"/>
  <c r="AD252" i="1"/>
  <c r="AK252" i="1"/>
  <c r="AO252" i="1" s="1"/>
  <c r="J252" i="1"/>
  <c r="AM251" i="1"/>
  <c r="AZ251" i="1" s="1"/>
  <c r="AP248" i="1" l="1"/>
  <c r="V33" i="14"/>
  <c r="W33" i="14"/>
  <c r="BA36" i="1"/>
  <c r="AI33" i="14" s="1"/>
  <c r="Y36" i="1"/>
  <c r="AG33" i="14" s="1"/>
  <c r="AE253" i="1"/>
  <c r="R253" i="1"/>
  <c r="P253" i="1"/>
  <c r="Q253" i="1" s="1"/>
  <c r="AN250" i="14" s="1"/>
  <c r="BY36" i="1"/>
  <c r="AM252" i="1"/>
  <c r="AZ252" i="1" s="1"/>
  <c r="G251" i="1"/>
  <c r="F251" i="1"/>
  <c r="E250" i="1"/>
  <c r="AN250" i="1" s="1"/>
  <c r="D249" i="1"/>
  <c r="N249" i="1" s="1"/>
  <c r="AG253" i="1"/>
  <c r="AL252" i="1"/>
  <c r="BG253" i="1"/>
  <c r="AU253" i="1"/>
  <c r="AQ253" i="1"/>
  <c r="M253" i="1"/>
  <c r="I253" i="1"/>
  <c r="C254" i="1"/>
  <c r="BH253" i="1"/>
  <c r="BD253" i="1"/>
  <c r="AV253" i="1"/>
  <c r="AR253" i="1"/>
  <c r="AK253" i="1"/>
  <c r="AO253" i="1" s="1"/>
  <c r="AD253" i="1"/>
  <c r="J253" i="1"/>
  <c r="BV253" i="1"/>
  <c r="BF253" i="1"/>
  <c r="AT253" i="1"/>
  <c r="AH253" i="1"/>
  <c r="L253" i="1"/>
  <c r="H253" i="1"/>
  <c r="BE253" i="1"/>
  <c r="AS253" i="1"/>
  <c r="K253" i="1"/>
  <c r="AF253" i="1"/>
  <c r="BZ253" i="1"/>
  <c r="AP249" i="1" l="1"/>
  <c r="AW248" i="1"/>
  <c r="AE254" i="1"/>
  <c r="P254" i="1"/>
  <c r="Q254" i="1" s="1"/>
  <c r="AN251" i="14" s="1"/>
  <c r="R254" i="1"/>
  <c r="BI36" i="1"/>
  <c r="Z36" i="1"/>
  <c r="AA36" i="1" s="1"/>
  <c r="CD36" i="1" s="1"/>
  <c r="BU36" i="1"/>
  <c r="BW36" i="1" s="1"/>
  <c r="CA36" i="1"/>
  <c r="CC36" i="1"/>
  <c r="G252" i="1"/>
  <c r="F252" i="1"/>
  <c r="AL253" i="1"/>
  <c r="AM253" i="1"/>
  <c r="AZ253" i="1" s="1"/>
  <c r="D250" i="1"/>
  <c r="N250" i="1" s="1"/>
  <c r="E251" i="1"/>
  <c r="AN251" i="1" s="1"/>
  <c r="AG254" i="1"/>
  <c r="C255" i="1"/>
  <c r="BH254" i="1"/>
  <c r="BD254" i="1"/>
  <c r="AV254" i="1"/>
  <c r="AR254" i="1"/>
  <c r="AK254" i="1"/>
  <c r="AO254" i="1" s="1"/>
  <c r="AD254" i="1"/>
  <c r="J254" i="1"/>
  <c r="BZ254" i="1"/>
  <c r="BE254" i="1"/>
  <c r="AS254" i="1"/>
  <c r="AF254" i="1"/>
  <c r="K254" i="1"/>
  <c r="BG254" i="1"/>
  <c r="AU254" i="1"/>
  <c r="AQ254" i="1"/>
  <c r="M254" i="1"/>
  <c r="I254" i="1"/>
  <c r="BV254" i="1"/>
  <c r="AT254" i="1"/>
  <c r="AH254" i="1"/>
  <c r="H254" i="1"/>
  <c r="L254" i="1"/>
  <c r="BF254" i="1"/>
  <c r="AP250" i="1" l="1"/>
  <c r="AW250" i="1" s="1"/>
  <c r="AW249" i="1"/>
  <c r="AK33" i="14"/>
  <c r="AD33" i="14"/>
  <c r="AE255" i="1"/>
  <c r="P255" i="1"/>
  <c r="Q255" i="1" s="1"/>
  <c r="AN252" i="14" s="1"/>
  <c r="R255" i="1"/>
  <c r="CG36" i="1"/>
  <c r="CI36" i="1" s="1"/>
  <c r="AB36" i="1"/>
  <c r="CF36" i="1" s="1"/>
  <c r="G253" i="1"/>
  <c r="F253" i="1"/>
  <c r="AM254" i="1"/>
  <c r="AZ254" i="1" s="1"/>
  <c r="D251" i="1"/>
  <c r="N251" i="1" s="1"/>
  <c r="E252" i="1"/>
  <c r="AN252" i="1" s="1"/>
  <c r="AL254" i="1"/>
  <c r="AG255" i="1"/>
  <c r="BZ255" i="1"/>
  <c r="BE255" i="1"/>
  <c r="AS255" i="1"/>
  <c r="AF255" i="1"/>
  <c r="K255" i="1"/>
  <c r="BV255" i="1"/>
  <c r="BF255" i="1"/>
  <c r="AT255" i="1"/>
  <c r="AH255" i="1"/>
  <c r="L255" i="1"/>
  <c r="H255" i="1"/>
  <c r="C256" i="1"/>
  <c r="BH255" i="1"/>
  <c r="BD255" i="1"/>
  <c r="AV255" i="1"/>
  <c r="AR255" i="1"/>
  <c r="AK255" i="1"/>
  <c r="AO255" i="1" s="1"/>
  <c r="AD255" i="1"/>
  <c r="J255" i="1"/>
  <c r="BG255" i="1"/>
  <c r="AQ255" i="1"/>
  <c r="I255" i="1"/>
  <c r="AU255" i="1"/>
  <c r="M255" i="1"/>
  <c r="AP251" i="1" l="1"/>
  <c r="AW251" i="1" s="1"/>
  <c r="AE256" i="1"/>
  <c r="P256" i="1"/>
  <c r="Q256" i="1" s="1"/>
  <c r="AN253" i="14" s="1"/>
  <c r="R256" i="1"/>
  <c r="AC36" i="1"/>
  <c r="AL255" i="1"/>
  <c r="D252" i="1"/>
  <c r="N252" i="1" s="1"/>
  <c r="E253" i="1"/>
  <c r="AN253" i="1" s="1"/>
  <c r="G254" i="1"/>
  <c r="F254" i="1"/>
  <c r="AG256" i="1"/>
  <c r="AM255" i="1"/>
  <c r="AZ255" i="1" s="1"/>
  <c r="BV256" i="1"/>
  <c r="BF256" i="1"/>
  <c r="AT256" i="1"/>
  <c r="AH256" i="1"/>
  <c r="L256" i="1"/>
  <c r="H256" i="1"/>
  <c r="BG256" i="1"/>
  <c r="AU256" i="1"/>
  <c r="AQ256" i="1"/>
  <c r="M256" i="1"/>
  <c r="I256" i="1"/>
  <c r="BZ256" i="1"/>
  <c r="BE256" i="1"/>
  <c r="AS256" i="1"/>
  <c r="AF256" i="1"/>
  <c r="K256" i="1"/>
  <c r="AK256" i="1"/>
  <c r="AO256" i="1" s="1"/>
  <c r="J256" i="1"/>
  <c r="C257" i="1"/>
  <c r="BD256" i="1"/>
  <c r="BH256" i="1"/>
  <c r="AR256" i="1"/>
  <c r="AD256" i="1"/>
  <c r="AV256" i="1"/>
  <c r="AP252" i="1" l="1"/>
  <c r="BL37" i="1"/>
  <c r="BM37" i="1" s="1"/>
  <c r="AH33" i="14"/>
  <c r="AL33" i="14" s="1"/>
  <c r="AE257" i="1"/>
  <c r="R257" i="1"/>
  <c r="P257" i="1"/>
  <c r="Q257" i="1" s="1"/>
  <c r="AN254" i="14" s="1"/>
  <c r="V37" i="1"/>
  <c r="AI36" i="1"/>
  <c r="AM256" i="1"/>
  <c r="AZ256" i="1" s="1"/>
  <c r="E254" i="1"/>
  <c r="AN254" i="1" s="1"/>
  <c r="D253" i="1"/>
  <c r="N253" i="1" s="1"/>
  <c r="F255" i="1"/>
  <c r="G255" i="1"/>
  <c r="AG257" i="1"/>
  <c r="AL256" i="1"/>
  <c r="BG257" i="1"/>
  <c r="AU257" i="1"/>
  <c r="AQ257" i="1"/>
  <c r="M257" i="1"/>
  <c r="I257" i="1"/>
  <c r="C258" i="1"/>
  <c r="BH257" i="1"/>
  <c r="BD257" i="1"/>
  <c r="AV257" i="1"/>
  <c r="AR257" i="1"/>
  <c r="AK257" i="1"/>
  <c r="AO257" i="1" s="1"/>
  <c r="AD257" i="1"/>
  <c r="J257" i="1"/>
  <c r="BV257" i="1"/>
  <c r="BF257" i="1"/>
  <c r="AT257" i="1"/>
  <c r="AH257" i="1"/>
  <c r="L257" i="1"/>
  <c r="H257" i="1"/>
  <c r="BZ257" i="1"/>
  <c r="AF257" i="1"/>
  <c r="BE257" i="1"/>
  <c r="AS257" i="1"/>
  <c r="K257" i="1"/>
  <c r="BN37" i="1" l="1"/>
  <c r="BP37" i="1" s="1"/>
  <c r="AP253" i="1"/>
  <c r="AW253" i="1" s="1"/>
  <c r="AW252" i="1"/>
  <c r="CE37" i="1"/>
  <c r="AE258" i="1"/>
  <c r="P258" i="1"/>
  <c r="Q258" i="1" s="1"/>
  <c r="AN255" i="14" s="1"/>
  <c r="R258" i="1"/>
  <c r="W37" i="1"/>
  <c r="BT37" i="1" s="1"/>
  <c r="BO37" i="1"/>
  <c r="AM257" i="1"/>
  <c r="AZ257" i="1" s="1"/>
  <c r="F256" i="1"/>
  <c r="G256" i="1"/>
  <c r="E255" i="1"/>
  <c r="AN255" i="1" s="1"/>
  <c r="D254" i="1"/>
  <c r="N254" i="1" s="1"/>
  <c r="AL257" i="1"/>
  <c r="AG258" i="1"/>
  <c r="C259" i="1"/>
  <c r="BH258" i="1"/>
  <c r="BD258" i="1"/>
  <c r="AV258" i="1"/>
  <c r="AR258" i="1"/>
  <c r="AK258" i="1"/>
  <c r="AO258" i="1" s="1"/>
  <c r="AD258" i="1"/>
  <c r="J258" i="1"/>
  <c r="BZ258" i="1"/>
  <c r="BE258" i="1"/>
  <c r="AS258" i="1"/>
  <c r="AF258" i="1"/>
  <c r="K258" i="1"/>
  <c r="BG258" i="1"/>
  <c r="AU258" i="1"/>
  <c r="AQ258" i="1"/>
  <c r="M258" i="1"/>
  <c r="I258" i="1"/>
  <c r="BF258" i="1"/>
  <c r="L258" i="1"/>
  <c r="BV258" i="1"/>
  <c r="AT258" i="1"/>
  <c r="AH258" i="1"/>
  <c r="H258" i="1"/>
  <c r="BQ37" i="1" l="1"/>
  <c r="BR37" i="1" s="1"/>
  <c r="BB37" i="1" s="1"/>
  <c r="AP254" i="1"/>
  <c r="AW254" i="1" s="1"/>
  <c r="AE259" i="1"/>
  <c r="P259" i="1"/>
  <c r="Q259" i="1" s="1"/>
  <c r="AN256" i="14" s="1"/>
  <c r="R259" i="1"/>
  <c r="G257" i="1"/>
  <c r="F257" i="1"/>
  <c r="D255" i="1"/>
  <c r="N255" i="1" s="1"/>
  <c r="E256" i="1"/>
  <c r="AN256" i="1" s="1"/>
  <c r="AM258" i="1"/>
  <c r="AZ258" i="1" s="1"/>
  <c r="AL258" i="1"/>
  <c r="AG259" i="1"/>
  <c r="BZ259" i="1"/>
  <c r="BE259" i="1"/>
  <c r="AS259" i="1"/>
  <c r="AF259" i="1"/>
  <c r="K259" i="1"/>
  <c r="BV259" i="1"/>
  <c r="BF259" i="1"/>
  <c r="AT259" i="1"/>
  <c r="AH259" i="1"/>
  <c r="L259" i="1"/>
  <c r="H259" i="1"/>
  <c r="C260" i="1"/>
  <c r="BH259" i="1"/>
  <c r="BD259" i="1"/>
  <c r="AV259" i="1"/>
  <c r="AR259" i="1"/>
  <c r="AK259" i="1"/>
  <c r="AO259" i="1" s="1"/>
  <c r="AD259" i="1"/>
  <c r="J259" i="1"/>
  <c r="BG259" i="1"/>
  <c r="AQ259" i="1"/>
  <c r="I259" i="1"/>
  <c r="AU259" i="1"/>
  <c r="M259" i="1"/>
  <c r="AY37" i="1" l="1"/>
  <c r="AC34" i="14" s="1"/>
  <c r="BS37" i="1"/>
  <c r="V34" i="14" s="1"/>
  <c r="X37" i="1"/>
  <c r="AF34" i="14" s="1"/>
  <c r="AJ34" i="14" s="1"/>
  <c r="BC37" i="1"/>
  <c r="AE34" i="14" s="1"/>
  <c r="AP255" i="1"/>
  <c r="AW255" i="1" s="1"/>
  <c r="AE260" i="1"/>
  <c r="P260" i="1"/>
  <c r="Q260" i="1" s="1"/>
  <c r="AN257" i="14" s="1"/>
  <c r="R260" i="1"/>
  <c r="AL259" i="1"/>
  <c r="E257" i="1"/>
  <c r="AN257" i="1" s="1"/>
  <c r="D256" i="1"/>
  <c r="N256" i="1" s="1"/>
  <c r="F258" i="1"/>
  <c r="G258" i="1"/>
  <c r="AG260" i="1"/>
  <c r="AM259" i="1"/>
  <c r="AZ259" i="1" s="1"/>
  <c r="BV260" i="1"/>
  <c r="BF260" i="1"/>
  <c r="AT260" i="1"/>
  <c r="AH260" i="1"/>
  <c r="L260" i="1"/>
  <c r="H260" i="1"/>
  <c r="BG260" i="1"/>
  <c r="AU260" i="1"/>
  <c r="AQ260" i="1"/>
  <c r="M260" i="1"/>
  <c r="I260" i="1"/>
  <c r="BZ260" i="1"/>
  <c r="BE260" i="1"/>
  <c r="AS260" i="1"/>
  <c r="AF260" i="1"/>
  <c r="K260" i="1"/>
  <c r="AV260" i="1"/>
  <c r="AD260" i="1"/>
  <c r="AK260" i="1"/>
  <c r="AO260" i="1" s="1"/>
  <c r="J260" i="1"/>
  <c r="C261" i="1"/>
  <c r="BD260" i="1"/>
  <c r="AR260" i="1"/>
  <c r="BH260" i="1"/>
  <c r="W34" i="14" l="1"/>
  <c r="BA37" i="1"/>
  <c r="AI34" i="14" s="1"/>
  <c r="Y37" i="1"/>
  <c r="AG34" i="14" s="1"/>
  <c r="BY37" i="1"/>
  <c r="CC37" i="1" s="1"/>
  <c r="AP256" i="1"/>
  <c r="AE261" i="1"/>
  <c r="P261" i="1"/>
  <c r="Q261" i="1" s="1"/>
  <c r="AN258" i="14" s="1"/>
  <c r="R261" i="1"/>
  <c r="AM260" i="1"/>
  <c r="AZ260" i="1" s="1"/>
  <c r="F259" i="1"/>
  <c r="G259" i="1"/>
  <c r="D257" i="1"/>
  <c r="N257" i="1" s="1"/>
  <c r="E258" i="1"/>
  <c r="AN258" i="1" s="1"/>
  <c r="AG261" i="1"/>
  <c r="AL260" i="1"/>
  <c r="BG261" i="1"/>
  <c r="AU261" i="1"/>
  <c r="AQ261" i="1"/>
  <c r="M261" i="1"/>
  <c r="I261" i="1"/>
  <c r="C262" i="1"/>
  <c r="BH261" i="1"/>
  <c r="BD261" i="1"/>
  <c r="AV261" i="1"/>
  <c r="AR261" i="1"/>
  <c r="AK261" i="1"/>
  <c r="AO261" i="1" s="1"/>
  <c r="AD261" i="1"/>
  <c r="J261" i="1"/>
  <c r="BV261" i="1"/>
  <c r="BF261" i="1"/>
  <c r="AT261" i="1"/>
  <c r="AH261" i="1"/>
  <c r="L261" i="1"/>
  <c r="H261" i="1"/>
  <c r="AS261" i="1"/>
  <c r="K261" i="1"/>
  <c r="BZ261" i="1"/>
  <c r="AF261" i="1"/>
  <c r="BE261" i="1"/>
  <c r="BU37" i="1" l="1"/>
  <c r="BW37" i="1" s="1"/>
  <c r="BI37" i="1"/>
  <c r="Z37" i="1"/>
  <c r="AA37" i="1" s="1"/>
  <c r="CD37" i="1" s="1"/>
  <c r="CA37" i="1"/>
  <c r="AP257" i="1"/>
  <c r="AW257" i="1" s="1"/>
  <c r="AW256" i="1"/>
  <c r="AE262" i="1"/>
  <c r="R262" i="1"/>
  <c r="P262" i="1"/>
  <c r="Q262" i="1" s="1"/>
  <c r="AN259" i="14" s="1"/>
  <c r="F260" i="1"/>
  <c r="G260" i="1"/>
  <c r="AL261" i="1"/>
  <c r="D258" i="1"/>
  <c r="N258" i="1" s="1"/>
  <c r="E259" i="1"/>
  <c r="AN259" i="1" s="1"/>
  <c r="AG262" i="1"/>
  <c r="C263" i="1"/>
  <c r="BH262" i="1"/>
  <c r="BD262" i="1"/>
  <c r="AV262" i="1"/>
  <c r="AR262" i="1"/>
  <c r="AK262" i="1"/>
  <c r="AO262" i="1" s="1"/>
  <c r="AD262" i="1"/>
  <c r="J262" i="1"/>
  <c r="BZ262" i="1"/>
  <c r="BE262" i="1"/>
  <c r="AS262" i="1"/>
  <c r="AF262" i="1"/>
  <c r="K262" i="1"/>
  <c r="BG262" i="1"/>
  <c r="AU262" i="1"/>
  <c r="AQ262" i="1"/>
  <c r="M262" i="1"/>
  <c r="I262" i="1"/>
  <c r="H262" i="1"/>
  <c r="BF262" i="1"/>
  <c r="L262" i="1"/>
  <c r="BV262" i="1"/>
  <c r="AT262" i="1"/>
  <c r="AH262" i="1"/>
  <c r="AM261" i="1"/>
  <c r="AZ261" i="1" s="1"/>
  <c r="AK34" i="14" l="1"/>
  <c r="CG37" i="1"/>
  <c r="CI37" i="1" s="1"/>
  <c r="AD34" i="14"/>
  <c r="AB37" i="1"/>
  <c r="CF37" i="1" s="1"/>
  <c r="AP258" i="1"/>
  <c r="AE263" i="1"/>
  <c r="R263" i="1"/>
  <c r="P263" i="1"/>
  <c r="Q263" i="1" s="1"/>
  <c r="AN260" i="14" s="1"/>
  <c r="AM262" i="1"/>
  <c r="AZ262" i="1" s="1"/>
  <c r="D259" i="1"/>
  <c r="N259" i="1" s="1"/>
  <c r="E260" i="1"/>
  <c r="AN260" i="1" s="1"/>
  <c r="G261" i="1"/>
  <c r="F261" i="1"/>
  <c r="AL262" i="1"/>
  <c r="AG263" i="1"/>
  <c r="BZ263" i="1"/>
  <c r="BE263" i="1"/>
  <c r="AS263" i="1"/>
  <c r="AF263" i="1"/>
  <c r="K263" i="1"/>
  <c r="BV263" i="1"/>
  <c r="BF263" i="1"/>
  <c r="AT263" i="1"/>
  <c r="AH263" i="1"/>
  <c r="L263" i="1"/>
  <c r="H263" i="1"/>
  <c r="C264" i="1"/>
  <c r="BH263" i="1"/>
  <c r="BD263" i="1"/>
  <c r="AV263" i="1"/>
  <c r="AR263" i="1"/>
  <c r="AK263" i="1"/>
  <c r="AO263" i="1" s="1"/>
  <c r="AD263" i="1"/>
  <c r="J263" i="1"/>
  <c r="BG263" i="1"/>
  <c r="AQ263" i="1"/>
  <c r="I263" i="1"/>
  <c r="AU263" i="1"/>
  <c r="M263" i="1"/>
  <c r="AP259" i="1" l="1"/>
  <c r="AW258" i="1"/>
  <c r="AE264" i="1"/>
  <c r="R264" i="1"/>
  <c r="P264" i="1"/>
  <c r="Q264" i="1" s="1"/>
  <c r="AN261" i="14" s="1"/>
  <c r="AM263" i="1"/>
  <c r="AZ263" i="1" s="1"/>
  <c r="AC37" i="1"/>
  <c r="AH34" i="14" s="1"/>
  <c r="AL34" i="14" s="1"/>
  <c r="D260" i="1"/>
  <c r="N260" i="1" s="1"/>
  <c r="E261" i="1"/>
  <c r="AN261" i="1" s="1"/>
  <c r="G262" i="1"/>
  <c r="F262" i="1"/>
  <c r="AG264" i="1"/>
  <c r="AL263" i="1"/>
  <c r="BV264" i="1"/>
  <c r="BF264" i="1"/>
  <c r="AT264" i="1"/>
  <c r="AH264" i="1"/>
  <c r="L264" i="1"/>
  <c r="H264" i="1"/>
  <c r="BG264" i="1"/>
  <c r="AU264" i="1"/>
  <c r="AQ264" i="1"/>
  <c r="M264" i="1"/>
  <c r="I264" i="1"/>
  <c r="BZ264" i="1"/>
  <c r="BE264" i="1"/>
  <c r="AS264" i="1"/>
  <c r="AF264" i="1"/>
  <c r="K264" i="1"/>
  <c r="BH264" i="1"/>
  <c r="AR264" i="1"/>
  <c r="AV264" i="1"/>
  <c r="AD264" i="1"/>
  <c r="AK264" i="1"/>
  <c r="AO264" i="1" s="1"/>
  <c r="J264" i="1"/>
  <c r="C265" i="1"/>
  <c r="BD264" i="1"/>
  <c r="AP260" i="1" l="1"/>
  <c r="AW260" i="1" s="1"/>
  <c r="AW259" i="1"/>
  <c r="AE265" i="1"/>
  <c r="R265" i="1"/>
  <c r="P265" i="1"/>
  <c r="Q265" i="1" s="1"/>
  <c r="AN262" i="14" s="1"/>
  <c r="AI37" i="1"/>
  <c r="BL38" i="1"/>
  <c r="BM38" i="1" s="1"/>
  <c r="AM264" i="1"/>
  <c r="AZ264" i="1" s="1"/>
  <c r="V38" i="1"/>
  <c r="G263" i="1"/>
  <c r="F263" i="1"/>
  <c r="E262" i="1"/>
  <c r="AN262" i="1" s="1"/>
  <c r="D261" i="1"/>
  <c r="N261" i="1" s="1"/>
  <c r="AG265" i="1"/>
  <c r="AL264" i="1"/>
  <c r="BG265" i="1"/>
  <c r="AU265" i="1"/>
  <c r="AQ265" i="1"/>
  <c r="M265" i="1"/>
  <c r="I265" i="1"/>
  <c r="C266" i="1"/>
  <c r="BH265" i="1"/>
  <c r="BD265" i="1"/>
  <c r="AV265" i="1"/>
  <c r="AR265" i="1"/>
  <c r="AK265" i="1"/>
  <c r="AO265" i="1" s="1"/>
  <c r="AD265" i="1"/>
  <c r="J265" i="1"/>
  <c r="BV265" i="1"/>
  <c r="BF265" i="1"/>
  <c r="AT265" i="1"/>
  <c r="AH265" i="1"/>
  <c r="L265" i="1"/>
  <c r="H265" i="1"/>
  <c r="BE265" i="1"/>
  <c r="AS265" i="1"/>
  <c r="K265" i="1"/>
  <c r="BZ265" i="1"/>
  <c r="AF265" i="1"/>
  <c r="AP261" i="1" l="1"/>
  <c r="AW261" i="1" s="1"/>
  <c r="AE266" i="1"/>
  <c r="R266" i="1"/>
  <c r="P266" i="1"/>
  <c r="Q266" i="1" s="1"/>
  <c r="AN263" i="14" s="1"/>
  <c r="CE38" i="1"/>
  <c r="BN38" i="1"/>
  <c r="BP38" i="1" s="1"/>
  <c r="W38" i="1"/>
  <c r="BT38" i="1" s="1"/>
  <c r="AL265" i="1"/>
  <c r="G264" i="1"/>
  <c r="F264" i="1"/>
  <c r="D262" i="1"/>
  <c r="N262" i="1" s="1"/>
  <c r="E263" i="1"/>
  <c r="AN263" i="1" s="1"/>
  <c r="AG266" i="1"/>
  <c r="C267" i="1"/>
  <c r="BH266" i="1"/>
  <c r="BD266" i="1"/>
  <c r="AV266" i="1"/>
  <c r="AR266" i="1"/>
  <c r="AK266" i="1"/>
  <c r="AO266" i="1" s="1"/>
  <c r="AD266" i="1"/>
  <c r="J266" i="1"/>
  <c r="BZ266" i="1"/>
  <c r="BE266" i="1"/>
  <c r="AS266" i="1"/>
  <c r="AF266" i="1"/>
  <c r="K266" i="1"/>
  <c r="BG266" i="1"/>
  <c r="AU266" i="1"/>
  <c r="AQ266" i="1"/>
  <c r="M266" i="1"/>
  <c r="I266" i="1"/>
  <c r="AH266" i="1"/>
  <c r="H266" i="1"/>
  <c r="BF266" i="1"/>
  <c r="L266" i="1"/>
  <c r="AT266" i="1"/>
  <c r="BV266" i="1"/>
  <c r="AM265" i="1"/>
  <c r="AZ265" i="1" s="1"/>
  <c r="AP262" i="1" l="1"/>
  <c r="AE267" i="1"/>
  <c r="R267" i="1"/>
  <c r="P267" i="1"/>
  <c r="Q267" i="1" s="1"/>
  <c r="AN264" i="14" s="1"/>
  <c r="BO38" i="1"/>
  <c r="BQ38" i="1" s="1"/>
  <c r="BR38" i="1" s="1"/>
  <c r="AL266" i="1"/>
  <c r="D263" i="1"/>
  <c r="N263" i="1" s="1"/>
  <c r="E264" i="1"/>
  <c r="AN264" i="1" s="1"/>
  <c r="G265" i="1"/>
  <c r="F265" i="1"/>
  <c r="AG267" i="1"/>
  <c r="AM266" i="1"/>
  <c r="AZ266" i="1" s="1"/>
  <c r="BZ267" i="1"/>
  <c r="BE267" i="1"/>
  <c r="AS267" i="1"/>
  <c r="AF267" i="1"/>
  <c r="K267" i="1"/>
  <c r="BV267" i="1"/>
  <c r="BF267" i="1"/>
  <c r="AT267" i="1"/>
  <c r="AH267" i="1"/>
  <c r="L267" i="1"/>
  <c r="H267" i="1"/>
  <c r="C268" i="1"/>
  <c r="BH267" i="1"/>
  <c r="BD267" i="1"/>
  <c r="AV267" i="1"/>
  <c r="AR267" i="1"/>
  <c r="AK267" i="1"/>
  <c r="AO267" i="1" s="1"/>
  <c r="AD267" i="1"/>
  <c r="J267" i="1"/>
  <c r="AU267" i="1"/>
  <c r="M267" i="1"/>
  <c r="AQ267" i="1"/>
  <c r="I267" i="1"/>
  <c r="BG267" i="1"/>
  <c r="AP263" i="1" l="1"/>
  <c r="AW263" i="1" s="1"/>
  <c r="AW262" i="1"/>
  <c r="BB38" i="1"/>
  <c r="AE268" i="1"/>
  <c r="P268" i="1"/>
  <c r="Q268" i="1" s="1"/>
  <c r="AN265" i="14" s="1"/>
  <c r="R268" i="1"/>
  <c r="BC38" i="1"/>
  <c r="AE35" i="14" s="1"/>
  <c r="AM267" i="1"/>
  <c r="AZ267" i="1" s="1"/>
  <c r="BS38" i="1"/>
  <c r="AY38" i="1"/>
  <c r="AC35" i="14" s="1"/>
  <c r="X38" i="1"/>
  <c r="D264" i="1"/>
  <c r="N264" i="1" s="1"/>
  <c r="E265" i="1"/>
  <c r="AN265" i="1" s="1"/>
  <c r="F266" i="1"/>
  <c r="G266" i="1"/>
  <c r="AG268" i="1"/>
  <c r="BV268" i="1"/>
  <c r="BF268" i="1"/>
  <c r="AT268" i="1"/>
  <c r="AH268" i="1"/>
  <c r="L268" i="1"/>
  <c r="H268" i="1"/>
  <c r="BG268" i="1"/>
  <c r="AU268" i="1"/>
  <c r="AQ268" i="1"/>
  <c r="M268" i="1"/>
  <c r="I268" i="1"/>
  <c r="BZ268" i="1"/>
  <c r="BE268" i="1"/>
  <c r="AS268" i="1"/>
  <c r="AF268" i="1"/>
  <c r="K268" i="1"/>
  <c r="C269" i="1"/>
  <c r="BD268" i="1"/>
  <c r="BH268" i="1"/>
  <c r="AR268" i="1"/>
  <c r="AV268" i="1"/>
  <c r="AD268" i="1"/>
  <c r="AK268" i="1"/>
  <c r="AO268" i="1" s="1"/>
  <c r="J268" i="1"/>
  <c r="AL267" i="1"/>
  <c r="AP264" i="1" l="1"/>
  <c r="AF35" i="14"/>
  <c r="AJ35" i="14" s="1"/>
  <c r="W35" i="14"/>
  <c r="V35" i="14"/>
  <c r="BA38" i="1"/>
  <c r="AI35" i="14" s="1"/>
  <c r="Y38" i="1"/>
  <c r="AG35" i="14" s="1"/>
  <c r="AE269" i="1"/>
  <c r="P269" i="1"/>
  <c r="Q269" i="1" s="1"/>
  <c r="AN266" i="14" s="1"/>
  <c r="R269" i="1"/>
  <c r="AM268" i="1"/>
  <c r="AZ268" i="1" s="1"/>
  <c r="BY38" i="1"/>
  <c r="E266" i="1"/>
  <c r="AN266" i="1" s="1"/>
  <c r="D265" i="1"/>
  <c r="N265" i="1" s="1"/>
  <c r="F267" i="1"/>
  <c r="G267" i="1"/>
  <c r="AG269" i="1"/>
  <c r="AL268" i="1"/>
  <c r="BG269" i="1"/>
  <c r="AU269" i="1"/>
  <c r="AQ269" i="1"/>
  <c r="M269" i="1"/>
  <c r="I269" i="1"/>
  <c r="C270" i="1"/>
  <c r="BH269" i="1"/>
  <c r="BD269" i="1"/>
  <c r="AV269" i="1"/>
  <c r="AR269" i="1"/>
  <c r="AK269" i="1"/>
  <c r="AO269" i="1" s="1"/>
  <c r="AD269" i="1"/>
  <c r="J269" i="1"/>
  <c r="BV269" i="1"/>
  <c r="BF269" i="1"/>
  <c r="AT269" i="1"/>
  <c r="AH269" i="1"/>
  <c r="L269" i="1"/>
  <c r="H269" i="1"/>
  <c r="BE269" i="1"/>
  <c r="AS269" i="1"/>
  <c r="K269" i="1"/>
  <c r="BZ269" i="1"/>
  <c r="AF269" i="1"/>
  <c r="AP265" i="1" l="1"/>
  <c r="AW265" i="1" s="1"/>
  <c r="AW264" i="1"/>
  <c r="BU38" i="1"/>
  <c r="BW38" i="1" s="1"/>
  <c r="AE270" i="1"/>
  <c r="R270" i="1"/>
  <c r="P270" i="1"/>
  <c r="Q270" i="1" s="1"/>
  <c r="AN267" i="14" s="1"/>
  <c r="BI38" i="1"/>
  <c r="AM269" i="1"/>
  <c r="AZ269" i="1" s="1"/>
  <c r="Z38" i="1"/>
  <c r="CG38" i="1" s="1"/>
  <c r="CA38" i="1"/>
  <c r="CC38" i="1"/>
  <c r="F268" i="1"/>
  <c r="G268" i="1"/>
  <c r="E267" i="1"/>
  <c r="AN267" i="1" s="1"/>
  <c r="D266" i="1"/>
  <c r="N266" i="1" s="1"/>
  <c r="AG270" i="1"/>
  <c r="C271" i="1"/>
  <c r="BH270" i="1"/>
  <c r="BD270" i="1"/>
  <c r="AV270" i="1"/>
  <c r="AR270" i="1"/>
  <c r="AK270" i="1"/>
  <c r="AO270" i="1" s="1"/>
  <c r="AD270" i="1"/>
  <c r="J270" i="1"/>
  <c r="BZ270" i="1"/>
  <c r="BE270" i="1"/>
  <c r="AS270" i="1"/>
  <c r="AF270" i="1"/>
  <c r="K270" i="1"/>
  <c r="BG270" i="1"/>
  <c r="AU270" i="1"/>
  <c r="AQ270" i="1"/>
  <c r="M270" i="1"/>
  <c r="I270" i="1"/>
  <c r="BV270" i="1"/>
  <c r="AT270" i="1"/>
  <c r="AH270" i="1"/>
  <c r="H270" i="1"/>
  <c r="BF270" i="1"/>
  <c r="L270" i="1"/>
  <c r="AL269" i="1"/>
  <c r="AP266" i="1" l="1"/>
  <c r="AW266" i="1" s="1"/>
  <c r="AK35" i="14"/>
  <c r="AD35" i="14"/>
  <c r="AE271" i="1"/>
  <c r="R271" i="1"/>
  <c r="P271" i="1"/>
  <c r="Q271" i="1" s="1"/>
  <c r="AN268" i="14" s="1"/>
  <c r="AA38" i="1"/>
  <c r="CD38" i="1" s="1"/>
  <c r="CI38" i="1" s="1"/>
  <c r="F269" i="1"/>
  <c r="G269" i="1"/>
  <c r="D267" i="1"/>
  <c r="N267" i="1" s="1"/>
  <c r="E268" i="1"/>
  <c r="AN268" i="1" s="1"/>
  <c r="AG271" i="1"/>
  <c r="AM270" i="1"/>
  <c r="AZ270" i="1" s="1"/>
  <c r="AL270" i="1"/>
  <c r="BZ271" i="1"/>
  <c r="BE271" i="1"/>
  <c r="AS271" i="1"/>
  <c r="AF271" i="1"/>
  <c r="BV271" i="1"/>
  <c r="BF271" i="1"/>
  <c r="AT271" i="1"/>
  <c r="AH271" i="1"/>
  <c r="AU271" i="1"/>
  <c r="K271" i="1"/>
  <c r="BD271" i="1"/>
  <c r="AV271" i="1"/>
  <c r="AD271" i="1"/>
  <c r="L271" i="1"/>
  <c r="H271" i="1"/>
  <c r="C272" i="1"/>
  <c r="BH271" i="1"/>
  <c r="AR271" i="1"/>
  <c r="AK271" i="1"/>
  <c r="AO271" i="1" s="1"/>
  <c r="J271" i="1"/>
  <c r="BG271" i="1"/>
  <c r="I271" i="1"/>
  <c r="M271" i="1"/>
  <c r="AQ271" i="1"/>
  <c r="AP267" i="1" l="1"/>
  <c r="AW267" i="1" s="1"/>
  <c r="AE272" i="1"/>
  <c r="R272" i="1"/>
  <c r="P272" i="1"/>
  <c r="Q272" i="1" s="1"/>
  <c r="AN269" i="14" s="1"/>
  <c r="AB38" i="1"/>
  <c r="CF38" i="1" s="1"/>
  <c r="E269" i="1"/>
  <c r="AN269" i="1" s="1"/>
  <c r="D268" i="1"/>
  <c r="N268" i="1" s="1"/>
  <c r="F270" i="1"/>
  <c r="G270" i="1"/>
  <c r="AG272" i="1"/>
  <c r="AM271" i="1"/>
  <c r="AZ271" i="1" s="1"/>
  <c r="AL271" i="1"/>
  <c r="BV272" i="1"/>
  <c r="BF272" i="1"/>
  <c r="AT272" i="1"/>
  <c r="AH272" i="1"/>
  <c r="L272" i="1"/>
  <c r="H272" i="1"/>
  <c r="BG272" i="1"/>
  <c r="AU272" i="1"/>
  <c r="AQ272" i="1"/>
  <c r="M272" i="1"/>
  <c r="I272" i="1"/>
  <c r="BZ272" i="1"/>
  <c r="BE272" i="1"/>
  <c r="AS272" i="1"/>
  <c r="BH272" i="1"/>
  <c r="AR272" i="1"/>
  <c r="AF272" i="1"/>
  <c r="AV272" i="1"/>
  <c r="AK272" i="1"/>
  <c r="AO272" i="1" s="1"/>
  <c r="C273" i="1"/>
  <c r="BD272" i="1"/>
  <c r="AD272" i="1"/>
  <c r="K272" i="1"/>
  <c r="J272" i="1"/>
  <c r="AP268" i="1" l="1"/>
  <c r="AW268" i="1" s="1"/>
  <c r="AE273" i="1"/>
  <c r="P273" i="1"/>
  <c r="Q273" i="1" s="1"/>
  <c r="AN270" i="14" s="1"/>
  <c r="R273" i="1"/>
  <c r="AC38" i="1"/>
  <c r="AH35" i="14" s="1"/>
  <c r="AL35" i="14" s="1"/>
  <c r="E270" i="1"/>
  <c r="AN270" i="1" s="1"/>
  <c r="D269" i="1"/>
  <c r="N269" i="1" s="1"/>
  <c r="F271" i="1"/>
  <c r="G271" i="1"/>
  <c r="AG273" i="1"/>
  <c r="BG273" i="1"/>
  <c r="AU273" i="1"/>
  <c r="AQ273" i="1"/>
  <c r="M273" i="1"/>
  <c r="I273" i="1"/>
  <c r="C274" i="1"/>
  <c r="BH273" i="1"/>
  <c r="BD273" i="1"/>
  <c r="AV273" i="1"/>
  <c r="AR273" i="1"/>
  <c r="AK273" i="1"/>
  <c r="AO273" i="1" s="1"/>
  <c r="AD273" i="1"/>
  <c r="J273" i="1"/>
  <c r="BV273" i="1"/>
  <c r="BF273" i="1"/>
  <c r="AT273" i="1"/>
  <c r="AH273" i="1"/>
  <c r="L273" i="1"/>
  <c r="H273" i="1"/>
  <c r="BE273" i="1"/>
  <c r="AS273" i="1"/>
  <c r="K273" i="1"/>
  <c r="AF273" i="1"/>
  <c r="BZ273" i="1"/>
  <c r="AL272" i="1"/>
  <c r="AM272" i="1"/>
  <c r="AZ272" i="1" s="1"/>
  <c r="AP269" i="1" l="1"/>
  <c r="AW269" i="1" s="1"/>
  <c r="AE274" i="1"/>
  <c r="P274" i="1"/>
  <c r="Q274" i="1" s="1"/>
  <c r="AN271" i="14" s="1"/>
  <c r="R274" i="1"/>
  <c r="BL39" i="1"/>
  <c r="BN39" i="1" s="1"/>
  <c r="BP39" i="1" s="1"/>
  <c r="AI38" i="1"/>
  <c r="V39" i="1"/>
  <c r="AL273" i="1"/>
  <c r="G272" i="1"/>
  <c r="F272" i="1"/>
  <c r="D270" i="1"/>
  <c r="N270" i="1" s="1"/>
  <c r="E271" i="1"/>
  <c r="AN271" i="1" s="1"/>
  <c r="AG274" i="1"/>
  <c r="C275" i="1"/>
  <c r="BH274" i="1"/>
  <c r="BD274" i="1"/>
  <c r="AV274" i="1"/>
  <c r="AR274" i="1"/>
  <c r="AK274" i="1"/>
  <c r="AO274" i="1" s="1"/>
  <c r="AD274" i="1"/>
  <c r="J274" i="1"/>
  <c r="BZ274" i="1"/>
  <c r="BE274" i="1"/>
  <c r="AS274" i="1"/>
  <c r="AF274" i="1"/>
  <c r="K274" i="1"/>
  <c r="BG274" i="1"/>
  <c r="AU274" i="1"/>
  <c r="AQ274" i="1"/>
  <c r="M274" i="1"/>
  <c r="I274" i="1"/>
  <c r="AH274" i="1"/>
  <c r="H274" i="1"/>
  <c r="BV274" i="1"/>
  <c r="AT274" i="1"/>
  <c r="L274" i="1"/>
  <c r="BF274" i="1"/>
  <c r="AM273" i="1"/>
  <c r="AZ273" i="1" s="1"/>
  <c r="AP270" i="1" l="1"/>
  <c r="AE275" i="1"/>
  <c r="R275" i="1"/>
  <c r="P275" i="1"/>
  <c r="Q275" i="1" s="1"/>
  <c r="AN272" i="14" s="1"/>
  <c r="CE39" i="1"/>
  <c r="BM39" i="1"/>
  <c r="BO39" i="1" s="1"/>
  <c r="BQ39" i="1" s="1"/>
  <c r="BR39" i="1" s="1"/>
  <c r="W39" i="1"/>
  <c r="BT39" i="1" s="1"/>
  <c r="F273" i="1"/>
  <c r="G273" i="1"/>
  <c r="D271" i="1"/>
  <c r="N271" i="1" s="1"/>
  <c r="E272" i="1"/>
  <c r="AN272" i="1" s="1"/>
  <c r="AL274" i="1"/>
  <c r="AM274" i="1"/>
  <c r="AZ274" i="1" s="1"/>
  <c r="AG275" i="1"/>
  <c r="BZ275" i="1"/>
  <c r="BE275" i="1"/>
  <c r="AS275" i="1"/>
  <c r="AF275" i="1"/>
  <c r="K275" i="1"/>
  <c r="BV275" i="1"/>
  <c r="BF275" i="1"/>
  <c r="AT275" i="1"/>
  <c r="AH275" i="1"/>
  <c r="L275" i="1"/>
  <c r="H275" i="1"/>
  <c r="C276" i="1"/>
  <c r="BH275" i="1"/>
  <c r="BD275" i="1"/>
  <c r="AV275" i="1"/>
  <c r="AR275" i="1"/>
  <c r="AK275" i="1"/>
  <c r="AO275" i="1" s="1"/>
  <c r="AD275" i="1"/>
  <c r="J275" i="1"/>
  <c r="AU275" i="1"/>
  <c r="M275" i="1"/>
  <c r="BG275" i="1"/>
  <c r="AQ275" i="1"/>
  <c r="I275" i="1"/>
  <c r="AP271" i="1" l="1"/>
  <c r="AW271" i="1" s="1"/>
  <c r="AW270" i="1"/>
  <c r="BB39" i="1"/>
  <c r="AE276" i="1"/>
  <c r="P276" i="1"/>
  <c r="Q276" i="1" s="1"/>
  <c r="AN273" i="14" s="1"/>
  <c r="R276" i="1"/>
  <c r="BC39" i="1"/>
  <c r="AE36" i="14" s="1"/>
  <c r="AM275" i="1"/>
  <c r="AZ275" i="1" s="1"/>
  <c r="X39" i="1"/>
  <c r="AY39" i="1"/>
  <c r="AC36" i="14" s="1"/>
  <c r="BS39" i="1"/>
  <c r="G274" i="1"/>
  <c r="F274" i="1"/>
  <c r="E273" i="1"/>
  <c r="AN273" i="1" s="1"/>
  <c r="D272" i="1"/>
  <c r="N272" i="1" s="1"/>
  <c r="AG276" i="1"/>
  <c r="AL275" i="1"/>
  <c r="BV276" i="1"/>
  <c r="BF276" i="1"/>
  <c r="AT276" i="1"/>
  <c r="AH276" i="1"/>
  <c r="L276" i="1"/>
  <c r="H276" i="1"/>
  <c r="BG276" i="1"/>
  <c r="AU276" i="1"/>
  <c r="AQ276" i="1"/>
  <c r="M276" i="1"/>
  <c r="I276" i="1"/>
  <c r="BZ276" i="1"/>
  <c r="BE276" i="1"/>
  <c r="AS276" i="1"/>
  <c r="AF276" i="1"/>
  <c r="K276" i="1"/>
  <c r="BH276" i="1"/>
  <c r="AR276" i="1"/>
  <c r="AV276" i="1"/>
  <c r="AD276" i="1"/>
  <c r="C277" i="1"/>
  <c r="BD276" i="1"/>
  <c r="J276" i="1"/>
  <c r="AK276" i="1"/>
  <c r="AO276" i="1" s="1"/>
  <c r="AP272" i="1" l="1"/>
  <c r="AW272" i="1" s="1"/>
  <c r="AF36" i="14"/>
  <c r="AJ36" i="14" s="1"/>
  <c r="W36" i="14"/>
  <c r="V36" i="14"/>
  <c r="BA39" i="1"/>
  <c r="Y39" i="1"/>
  <c r="AG36" i="14" s="1"/>
  <c r="AE277" i="1"/>
  <c r="P277" i="1"/>
  <c r="Q277" i="1" s="1"/>
  <c r="AN274" i="14" s="1"/>
  <c r="R277" i="1"/>
  <c r="AL276" i="1"/>
  <c r="BY39" i="1"/>
  <c r="G275" i="1"/>
  <c r="F275" i="1"/>
  <c r="D273" i="1"/>
  <c r="N273" i="1" s="1"/>
  <c r="E274" i="1"/>
  <c r="AN274" i="1" s="1"/>
  <c r="AG277" i="1"/>
  <c r="AM276" i="1"/>
  <c r="AZ276" i="1" s="1"/>
  <c r="BG277" i="1"/>
  <c r="AU277" i="1"/>
  <c r="AQ277" i="1"/>
  <c r="M277" i="1"/>
  <c r="I277" i="1"/>
  <c r="C278" i="1"/>
  <c r="BH277" i="1"/>
  <c r="BD277" i="1"/>
  <c r="AV277" i="1"/>
  <c r="AR277" i="1"/>
  <c r="AK277" i="1"/>
  <c r="AO277" i="1" s="1"/>
  <c r="AD277" i="1"/>
  <c r="J277" i="1"/>
  <c r="BV277" i="1"/>
  <c r="BF277" i="1"/>
  <c r="AT277" i="1"/>
  <c r="AH277" i="1"/>
  <c r="L277" i="1"/>
  <c r="H277" i="1"/>
  <c r="BE277" i="1"/>
  <c r="AS277" i="1"/>
  <c r="K277" i="1"/>
  <c r="BZ277" i="1"/>
  <c r="AF277" i="1"/>
  <c r="AP273" i="1" l="1"/>
  <c r="AW273" i="1" s="1"/>
  <c r="BI39" i="1"/>
  <c r="AI36" i="14"/>
  <c r="AE278" i="1"/>
  <c r="P278" i="1"/>
  <c r="Q278" i="1" s="1"/>
  <c r="AN275" i="14" s="1"/>
  <c r="R278" i="1"/>
  <c r="AM277" i="1"/>
  <c r="AZ277" i="1" s="1"/>
  <c r="CA39" i="1"/>
  <c r="CC39" i="1"/>
  <c r="Z39" i="1"/>
  <c r="AD36" i="14" s="1"/>
  <c r="BU39" i="1"/>
  <c r="BW39" i="1" s="1"/>
  <c r="AL277" i="1"/>
  <c r="E275" i="1"/>
  <c r="AN275" i="1" s="1"/>
  <c r="D274" i="1"/>
  <c r="N274" i="1" s="1"/>
  <c r="F276" i="1"/>
  <c r="G276" i="1"/>
  <c r="AG278" i="1"/>
  <c r="C279" i="1"/>
  <c r="BH278" i="1"/>
  <c r="BD278" i="1"/>
  <c r="AV278" i="1"/>
  <c r="AR278" i="1"/>
  <c r="AK278" i="1"/>
  <c r="AO278" i="1" s="1"/>
  <c r="AD278" i="1"/>
  <c r="J278" i="1"/>
  <c r="BZ278" i="1"/>
  <c r="BE278" i="1"/>
  <c r="AS278" i="1"/>
  <c r="AF278" i="1"/>
  <c r="K278" i="1"/>
  <c r="BG278" i="1"/>
  <c r="AU278" i="1"/>
  <c r="AQ278" i="1"/>
  <c r="M278" i="1"/>
  <c r="I278" i="1"/>
  <c r="AH278" i="1"/>
  <c r="H278" i="1"/>
  <c r="BV278" i="1"/>
  <c r="AT278" i="1"/>
  <c r="BF278" i="1"/>
  <c r="L278" i="1"/>
  <c r="AP274" i="1" l="1"/>
  <c r="AW274" i="1" s="1"/>
  <c r="AK36" i="14"/>
  <c r="AE279" i="1"/>
  <c r="P279" i="1"/>
  <c r="Q279" i="1" s="1"/>
  <c r="AN276" i="14" s="1"/>
  <c r="R279" i="1"/>
  <c r="AA39" i="1"/>
  <c r="CD39" i="1" s="1"/>
  <c r="CG39" i="1"/>
  <c r="F277" i="1"/>
  <c r="G277" i="1"/>
  <c r="D275" i="1"/>
  <c r="N275" i="1" s="1"/>
  <c r="E276" i="1"/>
  <c r="AN276" i="1" s="1"/>
  <c r="AG279" i="1"/>
  <c r="BZ279" i="1"/>
  <c r="BE279" i="1"/>
  <c r="AS279" i="1"/>
  <c r="AF279" i="1"/>
  <c r="K279" i="1"/>
  <c r="BV279" i="1"/>
  <c r="BF279" i="1"/>
  <c r="AT279" i="1"/>
  <c r="AH279" i="1"/>
  <c r="L279" i="1"/>
  <c r="H279" i="1"/>
  <c r="C280" i="1"/>
  <c r="BH279" i="1"/>
  <c r="BD279" i="1"/>
  <c r="AV279" i="1"/>
  <c r="AR279" i="1"/>
  <c r="AK279" i="1"/>
  <c r="AO279" i="1" s="1"/>
  <c r="AD279" i="1"/>
  <c r="J279" i="1"/>
  <c r="AU279" i="1"/>
  <c r="M279" i="1"/>
  <c r="BG279" i="1"/>
  <c r="AQ279" i="1"/>
  <c r="I279" i="1"/>
  <c r="AL278" i="1"/>
  <c r="AM278" i="1"/>
  <c r="AZ278" i="1" s="1"/>
  <c r="CI39" i="1" l="1"/>
  <c r="AP275" i="1"/>
  <c r="AW275" i="1" s="1"/>
  <c r="AE280" i="1"/>
  <c r="P280" i="1"/>
  <c r="Q280" i="1" s="1"/>
  <c r="AN277" i="14" s="1"/>
  <c r="R280" i="1"/>
  <c r="AB39" i="1"/>
  <c r="CF39" i="1" s="1"/>
  <c r="AL279" i="1"/>
  <c r="F278" i="1"/>
  <c r="G278" i="1"/>
  <c r="E277" i="1"/>
  <c r="AN277" i="1" s="1"/>
  <c r="D276" i="1"/>
  <c r="N276" i="1" s="1"/>
  <c r="AG280" i="1"/>
  <c r="BV280" i="1"/>
  <c r="BF280" i="1"/>
  <c r="AT280" i="1"/>
  <c r="AH280" i="1"/>
  <c r="L280" i="1"/>
  <c r="H280" i="1"/>
  <c r="BG280" i="1"/>
  <c r="AU280" i="1"/>
  <c r="AQ280" i="1"/>
  <c r="M280" i="1"/>
  <c r="I280" i="1"/>
  <c r="BZ280" i="1"/>
  <c r="BE280" i="1"/>
  <c r="AS280" i="1"/>
  <c r="AF280" i="1"/>
  <c r="K280" i="1"/>
  <c r="BH280" i="1"/>
  <c r="AR280" i="1"/>
  <c r="AV280" i="1"/>
  <c r="AD280" i="1"/>
  <c r="C281" i="1"/>
  <c r="BD280" i="1"/>
  <c r="J280" i="1"/>
  <c r="AK280" i="1"/>
  <c r="AO280" i="1" s="1"/>
  <c r="AM279" i="1"/>
  <c r="AZ279" i="1" s="1"/>
  <c r="AP276" i="1" l="1"/>
  <c r="AW276" i="1" s="1"/>
  <c r="AE281" i="1"/>
  <c r="R281" i="1"/>
  <c r="P281" i="1"/>
  <c r="Q281" i="1" s="1"/>
  <c r="AN278" i="14" s="1"/>
  <c r="AC39" i="1"/>
  <c r="AM280" i="1"/>
  <c r="AZ280" i="1" s="1"/>
  <c r="D277" i="1"/>
  <c r="N277" i="1" s="1"/>
  <c r="E278" i="1"/>
  <c r="AN278" i="1" s="1"/>
  <c r="G279" i="1"/>
  <c r="F279" i="1"/>
  <c r="AG281" i="1"/>
  <c r="BG281" i="1"/>
  <c r="AU281" i="1"/>
  <c r="AQ281" i="1"/>
  <c r="M281" i="1"/>
  <c r="I281" i="1"/>
  <c r="C282" i="1"/>
  <c r="BH281" i="1"/>
  <c r="BD281" i="1"/>
  <c r="AV281" i="1"/>
  <c r="AR281" i="1"/>
  <c r="AK281" i="1"/>
  <c r="AL281" i="1" s="1"/>
  <c r="AD281" i="1"/>
  <c r="J281" i="1"/>
  <c r="BV281" i="1"/>
  <c r="BF281" i="1"/>
  <c r="AT281" i="1"/>
  <c r="AH281" i="1"/>
  <c r="L281" i="1"/>
  <c r="H281" i="1"/>
  <c r="BE281" i="1"/>
  <c r="AS281" i="1"/>
  <c r="K281" i="1"/>
  <c r="AF281" i="1"/>
  <c r="BZ281" i="1"/>
  <c r="AL280" i="1"/>
  <c r="AP277" i="1" l="1"/>
  <c r="AW277" i="1" s="1"/>
  <c r="BL40" i="1"/>
  <c r="BM40" i="1" s="1"/>
  <c r="AH36" i="14"/>
  <c r="AL36" i="14" s="1"/>
  <c r="AE282" i="1"/>
  <c r="P282" i="1"/>
  <c r="Q282" i="1" s="1"/>
  <c r="AN279" i="14" s="1"/>
  <c r="R282" i="1"/>
  <c r="AO281" i="1"/>
  <c r="V40" i="1"/>
  <c r="AI39" i="1"/>
  <c r="AM281" i="1"/>
  <c r="E279" i="1"/>
  <c r="AN279" i="1" s="1"/>
  <c r="D278" i="1"/>
  <c r="N278" i="1" s="1"/>
  <c r="F280" i="1"/>
  <c r="G280" i="1"/>
  <c r="AG282" i="1"/>
  <c r="C283" i="1"/>
  <c r="BH282" i="1"/>
  <c r="BD282" i="1"/>
  <c r="AV282" i="1"/>
  <c r="AR282" i="1"/>
  <c r="AK282" i="1"/>
  <c r="AO282" i="1" s="1"/>
  <c r="AD282" i="1"/>
  <c r="J282" i="1"/>
  <c r="BZ282" i="1"/>
  <c r="BE282" i="1"/>
  <c r="AS282" i="1"/>
  <c r="AF282" i="1"/>
  <c r="K282" i="1"/>
  <c r="BG282" i="1"/>
  <c r="AU282" i="1"/>
  <c r="AQ282" i="1"/>
  <c r="M282" i="1"/>
  <c r="I282" i="1"/>
  <c r="AH282" i="1"/>
  <c r="H282" i="1"/>
  <c r="BV282" i="1"/>
  <c r="AT282" i="1"/>
  <c r="L282" i="1"/>
  <c r="BF282" i="1"/>
  <c r="AP278" i="1" l="1"/>
  <c r="AW278" i="1" s="1"/>
  <c r="BN40" i="1"/>
  <c r="BP40" i="1" s="1"/>
  <c r="AZ281" i="1"/>
  <c r="CE40" i="1"/>
  <c r="AE283" i="1"/>
  <c r="P283" i="1"/>
  <c r="Q283" i="1" s="1"/>
  <c r="AN280" i="14" s="1"/>
  <c r="R283" i="1"/>
  <c r="W40" i="1"/>
  <c r="BT40" i="1" s="1"/>
  <c r="BO40" i="1"/>
  <c r="AM282" i="1"/>
  <c r="AZ282" i="1" s="1"/>
  <c r="D279" i="1"/>
  <c r="N279" i="1" s="1"/>
  <c r="E280" i="1"/>
  <c r="AN280" i="1" s="1"/>
  <c r="G281" i="1"/>
  <c r="F281" i="1"/>
  <c r="AL282" i="1"/>
  <c r="AG283" i="1"/>
  <c r="BZ283" i="1"/>
  <c r="BE283" i="1"/>
  <c r="AS283" i="1"/>
  <c r="AF283" i="1"/>
  <c r="K283" i="1"/>
  <c r="BV283" i="1"/>
  <c r="BF283" i="1"/>
  <c r="AT283" i="1"/>
  <c r="AH283" i="1"/>
  <c r="L283" i="1"/>
  <c r="H283" i="1"/>
  <c r="C284" i="1"/>
  <c r="BH283" i="1"/>
  <c r="BD283" i="1"/>
  <c r="AV283" i="1"/>
  <c r="AR283" i="1"/>
  <c r="AK283" i="1"/>
  <c r="AO283" i="1" s="1"/>
  <c r="AD283" i="1"/>
  <c r="J283" i="1"/>
  <c r="AU283" i="1"/>
  <c r="M283" i="1"/>
  <c r="BG283" i="1"/>
  <c r="AQ283" i="1"/>
  <c r="I283" i="1"/>
  <c r="AP279" i="1" l="1"/>
  <c r="AW279" i="1" s="1"/>
  <c r="BQ40" i="1"/>
  <c r="BR40" i="1" s="1"/>
  <c r="BB40" i="1" s="1"/>
  <c r="AE284" i="1"/>
  <c r="P284" i="1"/>
  <c r="Q284" i="1" s="1"/>
  <c r="AN281" i="14" s="1"/>
  <c r="R284" i="1"/>
  <c r="AL283" i="1"/>
  <c r="E281" i="1"/>
  <c r="AN281" i="1" s="1"/>
  <c r="D280" i="1"/>
  <c r="N280" i="1" s="1"/>
  <c r="G282" i="1"/>
  <c r="F282" i="1"/>
  <c r="AG284" i="1"/>
  <c r="BV284" i="1"/>
  <c r="BF284" i="1"/>
  <c r="AT284" i="1"/>
  <c r="AH284" i="1"/>
  <c r="L284" i="1"/>
  <c r="H284" i="1"/>
  <c r="BG284" i="1"/>
  <c r="AU284" i="1"/>
  <c r="AQ284" i="1"/>
  <c r="M284" i="1"/>
  <c r="I284" i="1"/>
  <c r="BZ284" i="1"/>
  <c r="BE284" i="1"/>
  <c r="AS284" i="1"/>
  <c r="AF284" i="1"/>
  <c r="K284" i="1"/>
  <c r="BH284" i="1"/>
  <c r="AR284" i="1"/>
  <c r="AV284" i="1"/>
  <c r="AD284" i="1"/>
  <c r="C285" i="1"/>
  <c r="BD284" i="1"/>
  <c r="J284" i="1"/>
  <c r="AK284" i="1"/>
  <c r="AO284" i="1" s="1"/>
  <c r="AM283" i="1"/>
  <c r="AZ283" i="1" s="1"/>
  <c r="BS40" i="1" l="1"/>
  <c r="V37" i="14" s="1"/>
  <c r="X40" i="1"/>
  <c r="AF37" i="14" s="1"/>
  <c r="AJ37" i="14" s="1"/>
  <c r="AY40" i="1"/>
  <c r="Y40" i="1" s="1"/>
  <c r="AP280" i="1"/>
  <c r="AW280" i="1" s="1"/>
  <c r="AE285" i="1"/>
  <c r="R285" i="1"/>
  <c r="P285" i="1"/>
  <c r="Q285" i="1" s="1"/>
  <c r="AN282" i="14" s="1"/>
  <c r="AM284" i="1"/>
  <c r="AZ284" i="1" s="1"/>
  <c r="F283" i="1"/>
  <c r="G283" i="1"/>
  <c r="D281" i="1"/>
  <c r="N281" i="1" s="1"/>
  <c r="E282" i="1"/>
  <c r="AN282" i="1" s="1"/>
  <c r="AG285" i="1"/>
  <c r="BG285" i="1"/>
  <c r="AU285" i="1"/>
  <c r="AQ285" i="1"/>
  <c r="M285" i="1"/>
  <c r="I285" i="1"/>
  <c r="C286" i="1"/>
  <c r="BH285" i="1"/>
  <c r="BD285" i="1"/>
  <c r="AV285" i="1"/>
  <c r="AR285" i="1"/>
  <c r="AK285" i="1"/>
  <c r="AO285" i="1" s="1"/>
  <c r="AD285" i="1"/>
  <c r="J285" i="1"/>
  <c r="BV285" i="1"/>
  <c r="BF285" i="1"/>
  <c r="AT285" i="1"/>
  <c r="AH285" i="1"/>
  <c r="L285" i="1"/>
  <c r="H285" i="1"/>
  <c r="BE285" i="1"/>
  <c r="AS285" i="1"/>
  <c r="K285" i="1"/>
  <c r="BZ285" i="1"/>
  <c r="AF285" i="1"/>
  <c r="AL284" i="1"/>
  <c r="W37" i="14" l="1"/>
  <c r="BY40" i="1"/>
  <c r="CC40" i="1" s="1"/>
  <c r="BA40" i="1"/>
  <c r="AI37" i="14" s="1"/>
  <c r="AC37" i="14"/>
  <c r="AG37" i="14"/>
  <c r="BU40" i="1"/>
  <c r="BW40" i="1" s="1"/>
  <c r="AP281" i="1"/>
  <c r="Z40" i="1"/>
  <c r="AE286" i="1"/>
  <c r="R286" i="1"/>
  <c r="P286" i="1"/>
  <c r="Q286" i="1" s="1"/>
  <c r="AN283" i="14" s="1"/>
  <c r="AM285" i="1"/>
  <c r="AZ285" i="1" s="1"/>
  <c r="F284" i="1"/>
  <c r="G284" i="1"/>
  <c r="E283" i="1"/>
  <c r="AN283" i="1" s="1"/>
  <c r="D282" i="1"/>
  <c r="N282" i="1" s="1"/>
  <c r="AG286" i="1"/>
  <c r="AL285" i="1"/>
  <c r="C287" i="1"/>
  <c r="BH286" i="1"/>
  <c r="BD286" i="1"/>
  <c r="AV286" i="1"/>
  <c r="AR286" i="1"/>
  <c r="AK286" i="1"/>
  <c r="AO286" i="1" s="1"/>
  <c r="AD286" i="1"/>
  <c r="J286" i="1"/>
  <c r="BZ286" i="1"/>
  <c r="BE286" i="1"/>
  <c r="AS286" i="1"/>
  <c r="AF286" i="1"/>
  <c r="K286" i="1"/>
  <c r="BG286" i="1"/>
  <c r="AU286" i="1"/>
  <c r="AQ286" i="1"/>
  <c r="M286" i="1"/>
  <c r="I286" i="1"/>
  <c r="AH286" i="1"/>
  <c r="H286" i="1"/>
  <c r="BV286" i="1"/>
  <c r="AT286" i="1"/>
  <c r="BF286" i="1"/>
  <c r="L286" i="1"/>
  <c r="CG40" i="1" l="1"/>
  <c r="BC40" i="1"/>
  <c r="AE37" i="14" s="1"/>
  <c r="CA40" i="1"/>
  <c r="AP282" i="1"/>
  <c r="AW282" i="1" s="1"/>
  <c r="AW281" i="1"/>
  <c r="AK37" i="14"/>
  <c r="AD37" i="14"/>
  <c r="AA40" i="1"/>
  <c r="CD40" i="1" s="1"/>
  <c r="AE287" i="1"/>
  <c r="P287" i="1"/>
  <c r="Q287" i="1" s="1"/>
  <c r="AN284" i="14" s="1"/>
  <c r="R287" i="1"/>
  <c r="AM286" i="1"/>
  <c r="AZ286" i="1" s="1"/>
  <c r="G285" i="1"/>
  <c r="F285" i="1"/>
  <c r="D283" i="1"/>
  <c r="N283" i="1" s="1"/>
  <c r="E284" i="1"/>
  <c r="AN284" i="1" s="1"/>
  <c r="AL286" i="1"/>
  <c r="AG287" i="1"/>
  <c r="BZ287" i="1"/>
  <c r="BE287" i="1"/>
  <c r="AS287" i="1"/>
  <c r="AF287" i="1"/>
  <c r="K287" i="1"/>
  <c r="BV287" i="1"/>
  <c r="BF287" i="1"/>
  <c r="AT287" i="1"/>
  <c r="AH287" i="1"/>
  <c r="L287" i="1"/>
  <c r="H287" i="1"/>
  <c r="C288" i="1"/>
  <c r="BH287" i="1"/>
  <c r="BD287" i="1"/>
  <c r="AV287" i="1"/>
  <c r="AR287" i="1"/>
  <c r="AK287" i="1"/>
  <c r="AO287" i="1" s="1"/>
  <c r="AD287" i="1"/>
  <c r="J287" i="1"/>
  <c r="AU287" i="1"/>
  <c r="M287" i="1"/>
  <c r="BG287" i="1"/>
  <c r="AQ287" i="1"/>
  <c r="I287" i="1"/>
  <c r="CI40" i="1" l="1"/>
  <c r="BI40" i="1"/>
  <c r="AP283" i="1"/>
  <c r="AB40" i="1"/>
  <c r="CF40" i="1" s="1"/>
  <c r="AE288" i="1"/>
  <c r="P288" i="1"/>
  <c r="Q288" i="1" s="1"/>
  <c r="AN285" i="14" s="1"/>
  <c r="R288" i="1"/>
  <c r="AL287" i="1"/>
  <c r="D284" i="1"/>
  <c r="N284" i="1" s="1"/>
  <c r="E285" i="1"/>
  <c r="AN285" i="1" s="1"/>
  <c r="F286" i="1"/>
  <c r="G286" i="1"/>
  <c r="AG288" i="1"/>
  <c r="AM287" i="1"/>
  <c r="AZ287" i="1" s="1"/>
  <c r="BV288" i="1"/>
  <c r="BF288" i="1"/>
  <c r="AT288" i="1"/>
  <c r="AH288" i="1"/>
  <c r="L288" i="1"/>
  <c r="H288" i="1"/>
  <c r="BG288" i="1"/>
  <c r="AU288" i="1"/>
  <c r="AQ288" i="1"/>
  <c r="M288" i="1"/>
  <c r="I288" i="1"/>
  <c r="BZ288" i="1"/>
  <c r="BE288" i="1"/>
  <c r="AS288" i="1"/>
  <c r="AF288" i="1"/>
  <c r="K288" i="1"/>
  <c r="BH288" i="1"/>
  <c r="AR288" i="1"/>
  <c r="AV288" i="1"/>
  <c r="AD288" i="1"/>
  <c r="C289" i="1"/>
  <c r="BD288" i="1"/>
  <c r="J288" i="1"/>
  <c r="AK288" i="1"/>
  <c r="AO288" i="1" s="1"/>
  <c r="AP284" i="1" l="1"/>
  <c r="AW283" i="1"/>
  <c r="AC40" i="1"/>
  <c r="V41" i="1" s="1"/>
  <c r="AE289" i="1"/>
  <c r="P289" i="1"/>
  <c r="Q289" i="1" s="1"/>
  <c r="AN286" i="14" s="1"/>
  <c r="R289" i="1"/>
  <c r="AL288" i="1"/>
  <c r="G287" i="1"/>
  <c r="F287" i="1"/>
  <c r="D285" i="1"/>
  <c r="N285" i="1" s="1"/>
  <c r="E286" i="1"/>
  <c r="AN286" i="1" s="1"/>
  <c r="AG289" i="1"/>
  <c r="AM288" i="1"/>
  <c r="AZ288" i="1" s="1"/>
  <c r="BG289" i="1"/>
  <c r="AU289" i="1"/>
  <c r="AQ289" i="1"/>
  <c r="M289" i="1"/>
  <c r="I289" i="1"/>
  <c r="C290" i="1"/>
  <c r="BH289" i="1"/>
  <c r="BD289" i="1"/>
  <c r="AV289" i="1"/>
  <c r="AR289" i="1"/>
  <c r="AK289" i="1"/>
  <c r="AO289" i="1" s="1"/>
  <c r="AD289" i="1"/>
  <c r="J289" i="1"/>
  <c r="BV289" i="1"/>
  <c r="BF289" i="1"/>
  <c r="AT289" i="1"/>
  <c r="AH289" i="1"/>
  <c r="L289" i="1"/>
  <c r="H289" i="1"/>
  <c r="BE289" i="1"/>
  <c r="AS289" i="1"/>
  <c r="K289" i="1"/>
  <c r="AF289" i="1"/>
  <c r="BZ289" i="1"/>
  <c r="AP285" i="1" l="1"/>
  <c r="AW285" i="1" s="1"/>
  <c r="BL41" i="1"/>
  <c r="BM41" i="1" s="1"/>
  <c r="BO41" i="1" s="1"/>
  <c r="AW284" i="1"/>
  <c r="AI40" i="1"/>
  <c r="AH37" i="14"/>
  <c r="AL37" i="14" s="1"/>
  <c r="W41" i="1"/>
  <c r="BT41" i="1" s="1"/>
  <c r="AE290" i="1"/>
  <c r="P290" i="1"/>
  <c r="Q290" i="1" s="1"/>
  <c r="AN287" i="14" s="1"/>
  <c r="R290" i="1"/>
  <c r="CE41" i="1"/>
  <c r="D286" i="1"/>
  <c r="N286" i="1" s="1"/>
  <c r="E287" i="1"/>
  <c r="AN287" i="1" s="1"/>
  <c r="F288" i="1"/>
  <c r="G288" i="1"/>
  <c r="AG290" i="1"/>
  <c r="C291" i="1"/>
  <c r="BH290" i="1"/>
  <c r="BD290" i="1"/>
  <c r="AV290" i="1"/>
  <c r="AR290" i="1"/>
  <c r="AK290" i="1"/>
  <c r="AO290" i="1" s="1"/>
  <c r="AD290" i="1"/>
  <c r="J290" i="1"/>
  <c r="BZ290" i="1"/>
  <c r="BE290" i="1"/>
  <c r="AS290" i="1"/>
  <c r="AF290" i="1"/>
  <c r="K290" i="1"/>
  <c r="BG290" i="1"/>
  <c r="AU290" i="1"/>
  <c r="AQ290" i="1"/>
  <c r="M290" i="1"/>
  <c r="I290" i="1"/>
  <c r="AH290" i="1"/>
  <c r="H290" i="1"/>
  <c r="BV290" i="1"/>
  <c r="AT290" i="1"/>
  <c r="L290" i="1"/>
  <c r="BF290" i="1"/>
  <c r="AM289" i="1"/>
  <c r="AZ289" i="1" s="1"/>
  <c r="AL289" i="1"/>
  <c r="AP286" i="1" l="1"/>
  <c r="BN41" i="1"/>
  <c r="BP41" i="1" s="1"/>
  <c r="BQ41" i="1" s="1"/>
  <c r="BR41" i="1" s="1"/>
  <c r="AY41" i="1" s="1"/>
  <c r="AE291" i="1"/>
  <c r="P291" i="1"/>
  <c r="Q291" i="1" s="1"/>
  <c r="AN288" i="14" s="1"/>
  <c r="R291" i="1"/>
  <c r="AM290" i="1"/>
  <c r="AZ290" i="1" s="1"/>
  <c r="G289" i="1"/>
  <c r="F289" i="1"/>
  <c r="D287" i="1"/>
  <c r="N287" i="1" s="1"/>
  <c r="E288" i="1"/>
  <c r="AN288" i="1" s="1"/>
  <c r="AL290" i="1"/>
  <c r="AG291" i="1"/>
  <c r="BZ291" i="1"/>
  <c r="BE291" i="1"/>
  <c r="AS291" i="1"/>
  <c r="AF291" i="1"/>
  <c r="K291" i="1"/>
  <c r="BV291" i="1"/>
  <c r="BF291" i="1"/>
  <c r="AT291" i="1"/>
  <c r="AH291" i="1"/>
  <c r="L291" i="1"/>
  <c r="H291" i="1"/>
  <c r="C292" i="1"/>
  <c r="BH291" i="1"/>
  <c r="BD291" i="1"/>
  <c r="AV291" i="1"/>
  <c r="AR291" i="1"/>
  <c r="AK291" i="1"/>
  <c r="AO291" i="1" s="1"/>
  <c r="AD291" i="1"/>
  <c r="J291" i="1"/>
  <c r="AU291" i="1"/>
  <c r="M291" i="1"/>
  <c r="BG291" i="1"/>
  <c r="AQ291" i="1"/>
  <c r="I291" i="1"/>
  <c r="BS41" i="1" l="1"/>
  <c r="V38" i="14" s="1"/>
  <c r="X41" i="1"/>
  <c r="BB41" i="1"/>
  <c r="AP287" i="1"/>
  <c r="AW287" i="1" s="1"/>
  <c r="AW286" i="1"/>
  <c r="Y41" i="1"/>
  <c r="AC38" i="14"/>
  <c r="AE292" i="1"/>
  <c r="P292" i="1"/>
  <c r="Q292" i="1" s="1"/>
  <c r="AN289" i="14" s="1"/>
  <c r="R292" i="1"/>
  <c r="AM291" i="1"/>
  <c r="AZ291" i="1" s="1"/>
  <c r="F290" i="1"/>
  <c r="G290" i="1"/>
  <c r="D288" i="1"/>
  <c r="N288" i="1" s="1"/>
  <c r="E289" i="1"/>
  <c r="AN289" i="1" s="1"/>
  <c r="AG292" i="1"/>
  <c r="AL291" i="1"/>
  <c r="BV292" i="1"/>
  <c r="BF292" i="1"/>
  <c r="AT292" i="1"/>
  <c r="AH292" i="1"/>
  <c r="L292" i="1"/>
  <c r="H292" i="1"/>
  <c r="BG292" i="1"/>
  <c r="AU292" i="1"/>
  <c r="AQ292" i="1"/>
  <c r="M292" i="1"/>
  <c r="I292" i="1"/>
  <c r="BZ292" i="1"/>
  <c r="BE292" i="1"/>
  <c r="AS292" i="1"/>
  <c r="AF292" i="1"/>
  <c r="K292" i="1"/>
  <c r="C293" i="1"/>
  <c r="BD292" i="1"/>
  <c r="BH292" i="1"/>
  <c r="AR292" i="1"/>
  <c r="AK292" i="1"/>
  <c r="AO292" i="1" s="1"/>
  <c r="J292" i="1"/>
  <c r="AD292" i="1"/>
  <c r="AV292" i="1"/>
  <c r="W38" i="14" l="1"/>
  <c r="AF38" i="14"/>
  <c r="AJ38" i="14" s="1"/>
  <c r="BU41" i="1"/>
  <c r="BW41" i="1" s="1"/>
  <c r="BY41" i="1"/>
  <c r="CA41" i="1" s="1"/>
  <c r="AP288" i="1"/>
  <c r="AW288" i="1" s="1"/>
  <c r="AG38" i="14"/>
  <c r="Z41" i="1"/>
  <c r="AZ41" i="1" s="1"/>
  <c r="BA41" i="1" s="1"/>
  <c r="AI38" i="14" s="1"/>
  <c r="AE293" i="1"/>
  <c r="P293" i="1"/>
  <c r="Q293" i="1" s="1"/>
  <c r="AN290" i="14" s="1"/>
  <c r="R293" i="1"/>
  <c r="AL292" i="1"/>
  <c r="D289" i="1"/>
  <c r="N289" i="1" s="1"/>
  <c r="E290" i="1"/>
  <c r="AN290" i="1" s="1"/>
  <c r="F291" i="1"/>
  <c r="G291" i="1"/>
  <c r="AG293" i="1"/>
  <c r="BG293" i="1"/>
  <c r="AU293" i="1"/>
  <c r="AQ293" i="1"/>
  <c r="M293" i="1"/>
  <c r="I293" i="1"/>
  <c r="C294" i="1"/>
  <c r="BH293" i="1"/>
  <c r="BD293" i="1"/>
  <c r="AV293" i="1"/>
  <c r="AR293" i="1"/>
  <c r="AK293" i="1"/>
  <c r="AO293" i="1" s="1"/>
  <c r="AD293" i="1"/>
  <c r="J293" i="1"/>
  <c r="BV293" i="1"/>
  <c r="BF293" i="1"/>
  <c r="AT293" i="1"/>
  <c r="AH293" i="1"/>
  <c r="L293" i="1"/>
  <c r="H293" i="1"/>
  <c r="BE293" i="1"/>
  <c r="BZ293" i="1"/>
  <c r="AF293" i="1"/>
  <c r="AS293" i="1"/>
  <c r="K293" i="1"/>
  <c r="AM292" i="1"/>
  <c r="AZ292" i="1" s="1"/>
  <c r="BC41" i="1" l="1"/>
  <c r="BI41" i="1" s="1"/>
  <c r="CC41" i="1"/>
  <c r="AP289" i="1"/>
  <c r="AW289" i="1" s="1"/>
  <c r="AK38" i="14"/>
  <c r="AA41" i="1"/>
  <c r="CD41" i="1" s="1"/>
  <c r="AD38" i="14"/>
  <c r="CG41" i="1"/>
  <c r="AE294" i="1"/>
  <c r="P294" i="1"/>
  <c r="Q294" i="1" s="1"/>
  <c r="AN291" i="14" s="1"/>
  <c r="R294" i="1"/>
  <c r="AL293" i="1"/>
  <c r="AM293" i="1"/>
  <c r="AZ293" i="1" s="1"/>
  <c r="F292" i="1"/>
  <c r="G292" i="1"/>
  <c r="E291" i="1"/>
  <c r="AN291" i="1" s="1"/>
  <c r="D290" i="1"/>
  <c r="N290" i="1" s="1"/>
  <c r="AG294" i="1"/>
  <c r="C295" i="1"/>
  <c r="BH294" i="1"/>
  <c r="BD294" i="1"/>
  <c r="AV294" i="1"/>
  <c r="AR294" i="1"/>
  <c r="AK294" i="1"/>
  <c r="AO294" i="1" s="1"/>
  <c r="AD294" i="1"/>
  <c r="J294" i="1"/>
  <c r="BZ294" i="1"/>
  <c r="BE294" i="1"/>
  <c r="AS294" i="1"/>
  <c r="AF294" i="1"/>
  <c r="K294" i="1"/>
  <c r="BG294" i="1"/>
  <c r="AU294" i="1"/>
  <c r="AQ294" i="1"/>
  <c r="M294" i="1"/>
  <c r="I294" i="1"/>
  <c r="BV294" i="1"/>
  <c r="AT294" i="1"/>
  <c r="AH294" i="1"/>
  <c r="BF294" i="1"/>
  <c r="L294" i="1"/>
  <c r="H294" i="1"/>
  <c r="CI41" i="1" l="1"/>
  <c r="AE38" i="14"/>
  <c r="AP290" i="1"/>
  <c r="AW290" i="1" s="1"/>
  <c r="AB41" i="1"/>
  <c r="CF41" i="1" s="1"/>
  <c r="AE295" i="1"/>
  <c r="P295" i="1"/>
  <c r="Q295" i="1" s="1"/>
  <c r="AN292" i="14" s="1"/>
  <c r="R295" i="1"/>
  <c r="AM294" i="1"/>
  <c r="AZ294" i="1" s="1"/>
  <c r="AL294" i="1"/>
  <c r="F293" i="1"/>
  <c r="G293" i="1"/>
  <c r="E292" i="1"/>
  <c r="AN292" i="1" s="1"/>
  <c r="D291" i="1"/>
  <c r="N291" i="1" s="1"/>
  <c r="AG295" i="1"/>
  <c r="BZ295" i="1"/>
  <c r="BE295" i="1"/>
  <c r="AS295" i="1"/>
  <c r="AF295" i="1"/>
  <c r="K295" i="1"/>
  <c r="BV295" i="1"/>
  <c r="BF295" i="1"/>
  <c r="AT295" i="1"/>
  <c r="AH295" i="1"/>
  <c r="L295" i="1"/>
  <c r="H295" i="1"/>
  <c r="C296" i="1"/>
  <c r="BH295" i="1"/>
  <c r="BD295" i="1"/>
  <c r="AV295" i="1"/>
  <c r="AR295" i="1"/>
  <c r="AK295" i="1"/>
  <c r="AO295" i="1" s="1"/>
  <c r="AD295" i="1"/>
  <c r="J295" i="1"/>
  <c r="BG295" i="1"/>
  <c r="AQ295" i="1"/>
  <c r="I295" i="1"/>
  <c r="AU295" i="1"/>
  <c r="M295" i="1"/>
  <c r="AP291" i="1" l="1"/>
  <c r="AW291" i="1" s="1"/>
  <c r="AC41" i="1"/>
  <c r="AH38" i="14" s="1"/>
  <c r="AL38" i="14" s="1"/>
  <c r="AE296" i="1"/>
  <c r="P296" i="1"/>
  <c r="Q296" i="1" s="1"/>
  <c r="AN293" i="14" s="1"/>
  <c r="R296" i="1"/>
  <c r="AM295" i="1"/>
  <c r="AZ295" i="1" s="1"/>
  <c r="F294" i="1"/>
  <c r="G294" i="1"/>
  <c r="E293" i="1"/>
  <c r="AN293" i="1" s="1"/>
  <c r="D292" i="1"/>
  <c r="N292" i="1" s="1"/>
  <c r="AG296" i="1"/>
  <c r="AL295" i="1"/>
  <c r="BV296" i="1"/>
  <c r="BF296" i="1"/>
  <c r="AT296" i="1"/>
  <c r="AH296" i="1"/>
  <c r="L296" i="1"/>
  <c r="H296" i="1"/>
  <c r="BG296" i="1"/>
  <c r="AU296" i="1"/>
  <c r="AQ296" i="1"/>
  <c r="M296" i="1"/>
  <c r="I296" i="1"/>
  <c r="BZ296" i="1"/>
  <c r="BE296" i="1"/>
  <c r="AS296" i="1"/>
  <c r="AF296" i="1"/>
  <c r="K296" i="1"/>
  <c r="AK296" i="1"/>
  <c r="AO296" i="1" s="1"/>
  <c r="J296" i="1"/>
  <c r="C297" i="1"/>
  <c r="BD296" i="1"/>
  <c r="AV296" i="1"/>
  <c r="AD296" i="1"/>
  <c r="AR296" i="1"/>
  <c r="BH296" i="1"/>
  <c r="AP292" i="1" l="1"/>
  <c r="AW292" i="1" s="1"/>
  <c r="BL42" i="1"/>
  <c r="BM42" i="1" s="1"/>
  <c r="BO42" i="1" s="1"/>
  <c r="AI41" i="1"/>
  <c r="V42" i="1"/>
  <c r="AE297" i="1"/>
  <c r="R297" i="1"/>
  <c r="P297" i="1"/>
  <c r="Q297" i="1" s="1"/>
  <c r="AN294" i="14" s="1"/>
  <c r="AM296" i="1"/>
  <c r="AZ296" i="1" s="1"/>
  <c r="F295" i="1"/>
  <c r="G295" i="1"/>
  <c r="D293" i="1"/>
  <c r="N293" i="1" s="1"/>
  <c r="E294" i="1"/>
  <c r="AN294" i="1" s="1"/>
  <c r="AG297" i="1"/>
  <c r="AL296" i="1"/>
  <c r="BG297" i="1"/>
  <c r="AU297" i="1"/>
  <c r="AQ297" i="1"/>
  <c r="M297" i="1"/>
  <c r="I297" i="1"/>
  <c r="C298" i="1"/>
  <c r="BH297" i="1"/>
  <c r="BD297" i="1"/>
  <c r="AV297" i="1"/>
  <c r="AR297" i="1"/>
  <c r="AK297" i="1"/>
  <c r="AO297" i="1" s="1"/>
  <c r="AD297" i="1"/>
  <c r="J297" i="1"/>
  <c r="BV297" i="1"/>
  <c r="BF297" i="1"/>
  <c r="AT297" i="1"/>
  <c r="AH297" i="1"/>
  <c r="L297" i="1"/>
  <c r="H297" i="1"/>
  <c r="BZ297" i="1"/>
  <c r="AF297" i="1"/>
  <c r="AS297" i="1"/>
  <c r="K297" i="1"/>
  <c r="BE297" i="1"/>
  <c r="W42" i="1" l="1"/>
  <c r="BT42" i="1" s="1"/>
  <c r="CE42" i="1"/>
  <c r="BN42" i="1"/>
  <c r="BP42" i="1" s="1"/>
  <c r="BQ42" i="1" s="1"/>
  <c r="BR42" i="1" s="1"/>
  <c r="AP293" i="1"/>
  <c r="AW293" i="1" s="1"/>
  <c r="AE298" i="1"/>
  <c r="P298" i="1"/>
  <c r="Q298" i="1" s="1"/>
  <c r="AN295" i="14" s="1"/>
  <c r="R298" i="1"/>
  <c r="AL297" i="1"/>
  <c r="F296" i="1"/>
  <c r="G296" i="1"/>
  <c r="D294" i="1"/>
  <c r="N294" i="1" s="1"/>
  <c r="E295" i="1"/>
  <c r="AN295" i="1" s="1"/>
  <c r="AG298" i="1"/>
  <c r="C299" i="1"/>
  <c r="BH298" i="1"/>
  <c r="BD298" i="1"/>
  <c r="AV298" i="1"/>
  <c r="AR298" i="1"/>
  <c r="AK298" i="1"/>
  <c r="AO298" i="1" s="1"/>
  <c r="AD298" i="1"/>
  <c r="J298" i="1"/>
  <c r="BZ298" i="1"/>
  <c r="BE298" i="1"/>
  <c r="AS298" i="1"/>
  <c r="AF298" i="1"/>
  <c r="K298" i="1"/>
  <c r="BG298" i="1"/>
  <c r="AU298" i="1"/>
  <c r="AQ298" i="1"/>
  <c r="M298" i="1"/>
  <c r="I298" i="1"/>
  <c r="BF298" i="1"/>
  <c r="L298" i="1"/>
  <c r="BV298" i="1"/>
  <c r="AT298" i="1"/>
  <c r="H298" i="1"/>
  <c r="AH298" i="1"/>
  <c r="AM297" i="1"/>
  <c r="AZ297" i="1" s="1"/>
  <c r="AP294" i="1" l="1"/>
  <c r="AW294" i="1" s="1"/>
  <c r="BB42" i="1"/>
  <c r="AE299" i="1"/>
  <c r="P299" i="1"/>
  <c r="Q299" i="1" s="1"/>
  <c r="AN296" i="14" s="1"/>
  <c r="R299" i="1"/>
  <c r="BS42" i="1"/>
  <c r="X42" i="1"/>
  <c r="AY42" i="1"/>
  <c r="AC39" i="14" s="1"/>
  <c r="AM298" i="1"/>
  <c r="AZ298" i="1" s="1"/>
  <c r="D295" i="1"/>
  <c r="N295" i="1" s="1"/>
  <c r="E296" i="1"/>
  <c r="AN296" i="1" s="1"/>
  <c r="G297" i="1"/>
  <c r="F297" i="1"/>
  <c r="AL298" i="1"/>
  <c r="AG299" i="1"/>
  <c r="BG299" i="1"/>
  <c r="AU299" i="1"/>
  <c r="AQ299" i="1"/>
  <c r="C300" i="1"/>
  <c r="BH299" i="1"/>
  <c r="BD299" i="1"/>
  <c r="AV299" i="1"/>
  <c r="AR299" i="1"/>
  <c r="BZ299" i="1"/>
  <c r="BE299" i="1"/>
  <c r="AS299" i="1"/>
  <c r="BV299" i="1"/>
  <c r="BF299" i="1"/>
  <c r="AT299" i="1"/>
  <c r="AF299" i="1"/>
  <c r="K299" i="1"/>
  <c r="AH299" i="1"/>
  <c r="L299" i="1"/>
  <c r="H299" i="1"/>
  <c r="AK299" i="1"/>
  <c r="AO299" i="1" s="1"/>
  <c r="AD299" i="1"/>
  <c r="J299" i="1"/>
  <c r="I299" i="1"/>
  <c r="M299" i="1"/>
  <c r="AP295" i="1" l="1"/>
  <c r="AF39" i="14"/>
  <c r="AJ39" i="14" s="1"/>
  <c r="W39" i="14"/>
  <c r="V39" i="14"/>
  <c r="Y42" i="1"/>
  <c r="AG39" i="14" s="1"/>
  <c r="AE300" i="1"/>
  <c r="P300" i="1"/>
  <c r="Q300" i="1" s="1"/>
  <c r="AN297" i="14" s="1"/>
  <c r="R300" i="1"/>
  <c r="BY42" i="1"/>
  <c r="CC42" i="1" s="1"/>
  <c r="AM299" i="1"/>
  <c r="AZ299" i="1" s="1"/>
  <c r="D296" i="1"/>
  <c r="N296" i="1" s="1"/>
  <c r="E297" i="1"/>
  <c r="AN297" i="1" s="1"/>
  <c r="F298" i="1"/>
  <c r="G298" i="1"/>
  <c r="AG300" i="1"/>
  <c r="C301" i="1"/>
  <c r="BH300" i="1"/>
  <c r="BD300" i="1"/>
  <c r="AV300" i="1"/>
  <c r="AR300" i="1"/>
  <c r="AK300" i="1"/>
  <c r="AO300" i="1" s="1"/>
  <c r="AD300" i="1"/>
  <c r="J300" i="1"/>
  <c r="BZ300" i="1"/>
  <c r="BE300" i="1"/>
  <c r="AS300" i="1"/>
  <c r="AF300" i="1"/>
  <c r="K300" i="1"/>
  <c r="BV300" i="1"/>
  <c r="BF300" i="1"/>
  <c r="AT300" i="1"/>
  <c r="AH300" i="1"/>
  <c r="L300" i="1"/>
  <c r="H300" i="1"/>
  <c r="BG300" i="1"/>
  <c r="AU300" i="1"/>
  <c r="AQ300" i="1"/>
  <c r="M300" i="1"/>
  <c r="I300" i="1"/>
  <c r="AL299" i="1"/>
  <c r="AP296" i="1" l="1"/>
  <c r="AW295" i="1"/>
  <c r="BU42" i="1"/>
  <c r="BW42" i="1" s="1"/>
  <c r="AM300" i="1"/>
  <c r="AZ300" i="1" s="1"/>
  <c r="AE301" i="1"/>
  <c r="R301" i="1"/>
  <c r="P301" i="1"/>
  <c r="Q301" i="1" s="1"/>
  <c r="AN298" i="14" s="1"/>
  <c r="Z42" i="1"/>
  <c r="AA42" i="1" s="1"/>
  <c r="CD42" i="1" s="1"/>
  <c r="CA42" i="1"/>
  <c r="F299" i="1"/>
  <c r="G299" i="1"/>
  <c r="E298" i="1"/>
  <c r="AN298" i="1" s="1"/>
  <c r="D297" i="1"/>
  <c r="N297" i="1" s="1"/>
  <c r="AL300" i="1"/>
  <c r="AG301" i="1"/>
  <c r="BZ301" i="1"/>
  <c r="BE301" i="1"/>
  <c r="AS301" i="1"/>
  <c r="AF301" i="1"/>
  <c r="K301" i="1"/>
  <c r="BV301" i="1"/>
  <c r="BF301" i="1"/>
  <c r="AT301" i="1"/>
  <c r="AH301" i="1"/>
  <c r="L301" i="1"/>
  <c r="H301" i="1"/>
  <c r="BG301" i="1"/>
  <c r="AU301" i="1"/>
  <c r="AQ301" i="1"/>
  <c r="M301" i="1"/>
  <c r="I301" i="1"/>
  <c r="C302" i="1"/>
  <c r="BH301" i="1"/>
  <c r="BD301" i="1"/>
  <c r="AV301" i="1"/>
  <c r="AR301" i="1"/>
  <c r="AK301" i="1"/>
  <c r="AO301" i="1" s="1"/>
  <c r="AD301" i="1"/>
  <c r="J301" i="1"/>
  <c r="AZ42" i="1" l="1"/>
  <c r="BA42" i="1" s="1"/>
  <c r="AI39" i="14" s="1"/>
  <c r="AP297" i="1"/>
  <c r="AW296" i="1"/>
  <c r="AK39" i="14"/>
  <c r="AD39" i="14"/>
  <c r="AE302" i="1"/>
  <c r="P302" i="1"/>
  <c r="Q302" i="1" s="1"/>
  <c r="AN299" i="14" s="1"/>
  <c r="R302" i="1"/>
  <c r="CG42" i="1"/>
  <c r="CI42" i="1" s="1"/>
  <c r="AM301" i="1"/>
  <c r="AZ301" i="1" s="1"/>
  <c r="F300" i="1"/>
  <c r="G300" i="1"/>
  <c r="E299" i="1"/>
  <c r="AN299" i="1" s="1"/>
  <c r="D298" i="1"/>
  <c r="N298" i="1" s="1"/>
  <c r="AG302" i="1"/>
  <c r="BV302" i="1"/>
  <c r="BF302" i="1"/>
  <c r="AT302" i="1"/>
  <c r="AH302" i="1"/>
  <c r="L302" i="1"/>
  <c r="H302" i="1"/>
  <c r="BG302" i="1"/>
  <c r="AU302" i="1"/>
  <c r="AQ302" i="1"/>
  <c r="M302" i="1"/>
  <c r="I302" i="1"/>
  <c r="C303" i="1"/>
  <c r="BH302" i="1"/>
  <c r="BD302" i="1"/>
  <c r="AV302" i="1"/>
  <c r="AR302" i="1"/>
  <c r="AK302" i="1"/>
  <c r="AO302" i="1" s="1"/>
  <c r="AD302" i="1"/>
  <c r="J302" i="1"/>
  <c r="BZ302" i="1"/>
  <c r="BE302" i="1"/>
  <c r="AS302" i="1"/>
  <c r="AF302" i="1"/>
  <c r="K302" i="1"/>
  <c r="AL301" i="1"/>
  <c r="BC42" i="1" l="1"/>
  <c r="AE39" i="14" s="1"/>
  <c r="AB42" i="1"/>
  <c r="CF42" i="1" s="1"/>
  <c r="AP298" i="1"/>
  <c r="AW298" i="1" s="1"/>
  <c r="AW297" i="1"/>
  <c r="AE303" i="1"/>
  <c r="P303" i="1"/>
  <c r="Q303" i="1" s="1"/>
  <c r="AN300" i="14" s="1"/>
  <c r="R303" i="1"/>
  <c r="AM302" i="1"/>
  <c r="AZ302" i="1" s="1"/>
  <c r="F301" i="1"/>
  <c r="G301" i="1"/>
  <c r="D299" i="1"/>
  <c r="N299" i="1" s="1"/>
  <c r="E300" i="1"/>
  <c r="AN300" i="1" s="1"/>
  <c r="AL302" i="1"/>
  <c r="AG303" i="1"/>
  <c r="BG303" i="1"/>
  <c r="AU303" i="1"/>
  <c r="AQ303" i="1"/>
  <c r="M303" i="1"/>
  <c r="I303" i="1"/>
  <c r="C304" i="1"/>
  <c r="BH303" i="1"/>
  <c r="BD303" i="1"/>
  <c r="AV303" i="1"/>
  <c r="AR303" i="1"/>
  <c r="AK303" i="1"/>
  <c r="AO303" i="1" s="1"/>
  <c r="AD303" i="1"/>
  <c r="J303" i="1"/>
  <c r="BZ303" i="1"/>
  <c r="BE303" i="1"/>
  <c r="AS303" i="1"/>
  <c r="AF303" i="1"/>
  <c r="K303" i="1"/>
  <c r="BV303" i="1"/>
  <c r="BF303" i="1"/>
  <c r="AT303" i="1"/>
  <c r="AH303" i="1"/>
  <c r="L303" i="1"/>
  <c r="H303" i="1"/>
  <c r="BI42" i="1" l="1"/>
  <c r="AP299" i="1"/>
  <c r="AM303" i="1"/>
  <c r="AZ303" i="1" s="1"/>
  <c r="AE304" i="1"/>
  <c r="P304" i="1"/>
  <c r="Q304" i="1" s="1"/>
  <c r="AN301" i="14" s="1"/>
  <c r="R304" i="1"/>
  <c r="AC42" i="1"/>
  <c r="AH39" i="14" s="1"/>
  <c r="AL39" i="14" s="1"/>
  <c r="E301" i="1"/>
  <c r="AN301" i="1" s="1"/>
  <c r="D300" i="1"/>
  <c r="N300" i="1" s="1"/>
  <c r="G302" i="1"/>
  <c r="F302" i="1"/>
  <c r="AG304" i="1"/>
  <c r="C305" i="1"/>
  <c r="BH304" i="1"/>
  <c r="BD304" i="1"/>
  <c r="AV304" i="1"/>
  <c r="AR304" i="1"/>
  <c r="AK304" i="1"/>
  <c r="AO304" i="1" s="1"/>
  <c r="AD304" i="1"/>
  <c r="J304" i="1"/>
  <c r="BZ304" i="1"/>
  <c r="BE304" i="1"/>
  <c r="AS304" i="1"/>
  <c r="AF304" i="1"/>
  <c r="K304" i="1"/>
  <c r="BV304" i="1"/>
  <c r="BF304" i="1"/>
  <c r="AT304" i="1"/>
  <c r="AH304" i="1"/>
  <c r="L304" i="1"/>
  <c r="H304" i="1"/>
  <c r="BG304" i="1"/>
  <c r="AU304" i="1"/>
  <c r="AQ304" i="1"/>
  <c r="M304" i="1"/>
  <c r="I304" i="1"/>
  <c r="AL303" i="1"/>
  <c r="AW299" i="1" l="1"/>
  <c r="AP300" i="1"/>
  <c r="AE305" i="1"/>
  <c r="P305" i="1"/>
  <c r="Q305" i="1" s="1"/>
  <c r="AN302" i="14" s="1"/>
  <c r="R305" i="1"/>
  <c r="AM304" i="1"/>
  <c r="AZ304" i="1" s="1"/>
  <c r="BL43" i="1"/>
  <c r="V43" i="1"/>
  <c r="AI42" i="1"/>
  <c r="AL304" i="1"/>
  <c r="F303" i="1"/>
  <c r="G303" i="1"/>
  <c r="D301" i="1"/>
  <c r="N301" i="1" s="1"/>
  <c r="E302" i="1"/>
  <c r="AN302" i="1" s="1"/>
  <c r="AG305" i="1"/>
  <c r="BZ305" i="1"/>
  <c r="BE305" i="1"/>
  <c r="AS305" i="1"/>
  <c r="AF305" i="1"/>
  <c r="K305" i="1"/>
  <c r="BV305" i="1"/>
  <c r="BF305" i="1"/>
  <c r="AT305" i="1"/>
  <c r="AH305" i="1"/>
  <c r="L305" i="1"/>
  <c r="H305" i="1"/>
  <c r="BG305" i="1"/>
  <c r="AU305" i="1"/>
  <c r="AQ305" i="1"/>
  <c r="M305" i="1"/>
  <c r="I305" i="1"/>
  <c r="C306" i="1"/>
  <c r="BH305" i="1"/>
  <c r="BD305" i="1"/>
  <c r="AV305" i="1"/>
  <c r="AR305" i="1"/>
  <c r="AK305" i="1"/>
  <c r="AO305" i="1" s="1"/>
  <c r="AD305" i="1"/>
  <c r="J305" i="1"/>
  <c r="AW300" i="1" l="1"/>
  <c r="AP301" i="1"/>
  <c r="AE306" i="1"/>
  <c r="P306" i="1"/>
  <c r="Q306" i="1" s="1"/>
  <c r="AN303" i="14" s="1"/>
  <c r="R306" i="1"/>
  <c r="CE43" i="1"/>
  <c r="BM43" i="1"/>
  <c r="BO43" i="1" s="1"/>
  <c r="BN43" i="1"/>
  <c r="BP43" i="1" s="1"/>
  <c r="W43" i="1"/>
  <c r="BT43" i="1" s="1"/>
  <c r="AM305" i="1"/>
  <c r="AZ305" i="1" s="1"/>
  <c r="G304" i="1"/>
  <c r="F304" i="1"/>
  <c r="E303" i="1"/>
  <c r="AN303" i="1" s="1"/>
  <c r="D302" i="1"/>
  <c r="N302" i="1" s="1"/>
  <c r="AG306" i="1"/>
  <c r="BV306" i="1"/>
  <c r="BF306" i="1"/>
  <c r="AT306" i="1"/>
  <c r="AH306" i="1"/>
  <c r="L306" i="1"/>
  <c r="H306" i="1"/>
  <c r="BG306" i="1"/>
  <c r="AU306" i="1"/>
  <c r="AQ306" i="1"/>
  <c r="M306" i="1"/>
  <c r="I306" i="1"/>
  <c r="C307" i="1"/>
  <c r="BH306" i="1"/>
  <c r="BD306" i="1"/>
  <c r="AV306" i="1"/>
  <c r="AR306" i="1"/>
  <c r="AK306" i="1"/>
  <c r="AO306" i="1" s="1"/>
  <c r="AD306" i="1"/>
  <c r="J306" i="1"/>
  <c r="BZ306" i="1"/>
  <c r="BE306" i="1"/>
  <c r="AS306" i="1"/>
  <c r="AF306" i="1"/>
  <c r="K306" i="1"/>
  <c r="AL305" i="1"/>
  <c r="AW301" i="1" l="1"/>
  <c r="AP302" i="1"/>
  <c r="AW302" i="1" s="1"/>
  <c r="AE307" i="1"/>
  <c r="P307" i="1"/>
  <c r="Q307" i="1" s="1"/>
  <c r="AN304" i="14" s="1"/>
  <c r="R307" i="1"/>
  <c r="BQ43" i="1"/>
  <c r="BR43" i="1" s="1"/>
  <c r="AM306" i="1"/>
  <c r="AZ306" i="1" s="1"/>
  <c r="F305" i="1"/>
  <c r="G305" i="1"/>
  <c r="D303" i="1"/>
  <c r="N303" i="1" s="1"/>
  <c r="E304" i="1"/>
  <c r="AN304" i="1" s="1"/>
  <c r="AG307" i="1"/>
  <c r="BG307" i="1"/>
  <c r="AU307" i="1"/>
  <c r="AQ307" i="1"/>
  <c r="M307" i="1"/>
  <c r="I307" i="1"/>
  <c r="C308" i="1"/>
  <c r="BH307" i="1"/>
  <c r="BD307" i="1"/>
  <c r="AV307" i="1"/>
  <c r="AR307" i="1"/>
  <c r="AK307" i="1"/>
  <c r="AO307" i="1" s="1"/>
  <c r="AD307" i="1"/>
  <c r="J307" i="1"/>
  <c r="BZ307" i="1"/>
  <c r="BE307" i="1"/>
  <c r="AS307" i="1"/>
  <c r="AF307" i="1"/>
  <c r="K307" i="1"/>
  <c r="BV307" i="1"/>
  <c r="BF307" i="1"/>
  <c r="AT307" i="1"/>
  <c r="AH307" i="1"/>
  <c r="L307" i="1"/>
  <c r="H307" i="1"/>
  <c r="AL306" i="1"/>
  <c r="BW308" i="1" l="1"/>
  <c r="AP303" i="1"/>
  <c r="BB43" i="1"/>
  <c r="AE308" i="1"/>
  <c r="P308" i="1"/>
  <c r="Q308" i="1" s="1"/>
  <c r="R308" i="1"/>
  <c r="AM307" i="1"/>
  <c r="AZ307" i="1" s="1"/>
  <c r="CA308" i="1"/>
  <c r="AY43" i="1"/>
  <c r="BS43" i="1"/>
  <c r="X43" i="1"/>
  <c r="D304" i="1"/>
  <c r="N304" i="1" s="1"/>
  <c r="E305" i="1"/>
  <c r="AN305" i="1" s="1"/>
  <c r="G306" i="1"/>
  <c r="F306" i="1"/>
  <c r="AW308" i="1"/>
  <c r="BI308" i="1"/>
  <c r="AG308" i="1"/>
  <c r="AI308" i="1"/>
  <c r="C309" i="1"/>
  <c r="BH308" i="1"/>
  <c r="BD308" i="1"/>
  <c r="AV308" i="1"/>
  <c r="AR308" i="1"/>
  <c r="AK308" i="1"/>
  <c r="AO308" i="1" s="1"/>
  <c r="AD308" i="1"/>
  <c r="N308" i="1"/>
  <c r="J308" i="1"/>
  <c r="BZ308" i="1"/>
  <c r="BE308" i="1"/>
  <c r="AS308" i="1"/>
  <c r="AF308" i="1"/>
  <c r="K308" i="1"/>
  <c r="BV308" i="1"/>
  <c r="BF308" i="1"/>
  <c r="AT308" i="1"/>
  <c r="AH308" i="1"/>
  <c r="L308" i="1"/>
  <c r="H308" i="1"/>
  <c r="BG308" i="1"/>
  <c r="AU308" i="1"/>
  <c r="AQ308" i="1"/>
  <c r="M308" i="1"/>
  <c r="I308" i="1"/>
  <c r="AL307" i="1"/>
  <c r="BW309" i="1" l="1"/>
  <c r="AW303" i="1"/>
  <c r="AP304" i="1"/>
  <c r="AF40" i="14"/>
  <c r="AJ40" i="14" s="1"/>
  <c r="Y43" i="1"/>
  <c r="AG40" i="14" s="1"/>
  <c r="AC40" i="14"/>
  <c r="W40" i="14"/>
  <c r="V40" i="14"/>
  <c r="AE309" i="1"/>
  <c r="P309" i="1"/>
  <c r="Q309" i="1" s="1"/>
  <c r="R309" i="1"/>
  <c r="CA309" i="1"/>
  <c r="BY43" i="1"/>
  <c r="CC43" i="1" s="1"/>
  <c r="AL308" i="1"/>
  <c r="G307" i="1"/>
  <c r="F307" i="1"/>
  <c r="D305" i="1"/>
  <c r="N305" i="1" s="1"/>
  <c r="E306" i="1"/>
  <c r="AN306" i="1" s="1"/>
  <c r="AW309" i="1"/>
  <c r="BI309" i="1"/>
  <c r="AG309" i="1"/>
  <c r="AI309" i="1"/>
  <c r="AM308" i="1"/>
  <c r="AZ308" i="1" s="1"/>
  <c r="BZ309" i="1"/>
  <c r="BE309" i="1"/>
  <c r="AS309" i="1"/>
  <c r="AF309" i="1"/>
  <c r="K309" i="1"/>
  <c r="BV309" i="1"/>
  <c r="BF309" i="1"/>
  <c r="AT309" i="1"/>
  <c r="AH309" i="1"/>
  <c r="L309" i="1"/>
  <c r="H309" i="1"/>
  <c r="BG309" i="1"/>
  <c r="AU309" i="1"/>
  <c r="AQ309" i="1"/>
  <c r="M309" i="1"/>
  <c r="I309" i="1"/>
  <c r="C310" i="1"/>
  <c r="BH309" i="1"/>
  <c r="BD309" i="1"/>
  <c r="AV309" i="1"/>
  <c r="AR309" i="1"/>
  <c r="AK309" i="1"/>
  <c r="AO309" i="1" s="1"/>
  <c r="AD309" i="1"/>
  <c r="N309" i="1"/>
  <c r="J309" i="1"/>
  <c r="BW310" i="1" l="1"/>
  <c r="BU43" i="1"/>
  <c r="BW43" i="1" s="1"/>
  <c r="AP305" i="1"/>
  <c r="AW305" i="1" s="1"/>
  <c r="AW304" i="1"/>
  <c r="Z43" i="1"/>
  <c r="AE310" i="1"/>
  <c r="R310" i="1"/>
  <c r="P310" i="1"/>
  <c r="Q310" i="1" s="1"/>
  <c r="CA310" i="1"/>
  <c r="CA43" i="1"/>
  <c r="AM309" i="1"/>
  <c r="AZ309" i="1" s="1"/>
  <c r="E307" i="1"/>
  <c r="AN307" i="1" s="1"/>
  <c r="D306" i="1"/>
  <c r="N306" i="1" s="1"/>
  <c r="F308" i="1"/>
  <c r="G308" i="1"/>
  <c r="AW310" i="1"/>
  <c r="BI310" i="1"/>
  <c r="AG310" i="1"/>
  <c r="AI310" i="1"/>
  <c r="BV310" i="1"/>
  <c r="BF310" i="1"/>
  <c r="AT310" i="1"/>
  <c r="AH310" i="1"/>
  <c r="L310" i="1"/>
  <c r="H310" i="1"/>
  <c r="BG310" i="1"/>
  <c r="AU310" i="1"/>
  <c r="AQ310" i="1"/>
  <c r="M310" i="1"/>
  <c r="I310" i="1"/>
  <c r="C311" i="1"/>
  <c r="BH310" i="1"/>
  <c r="BD310" i="1"/>
  <c r="AV310" i="1"/>
  <c r="AR310" i="1"/>
  <c r="AK310" i="1"/>
  <c r="AO310" i="1" s="1"/>
  <c r="AD310" i="1"/>
  <c r="N310" i="1"/>
  <c r="J310" i="1"/>
  <c r="BZ310" i="1"/>
  <c r="BE310" i="1"/>
  <c r="AS310" i="1"/>
  <c r="AF310" i="1"/>
  <c r="K310" i="1"/>
  <c r="AL309" i="1"/>
  <c r="BW311" i="1" l="1"/>
  <c r="CG43" i="1"/>
  <c r="AZ43" i="1"/>
  <c r="BA43" i="1" s="1"/>
  <c r="AI40" i="14" s="1"/>
  <c r="AP306" i="1"/>
  <c r="AW306" i="1" s="1"/>
  <c r="AA43" i="1"/>
  <c r="CD43" i="1" s="1"/>
  <c r="AD40" i="14"/>
  <c r="AK40" i="14"/>
  <c r="AE311" i="1"/>
  <c r="P311" i="1"/>
  <c r="Q311" i="1" s="1"/>
  <c r="R311" i="1"/>
  <c r="CA311" i="1"/>
  <c r="AM310" i="1"/>
  <c r="AZ310" i="1" s="1"/>
  <c r="F309" i="1"/>
  <c r="G309" i="1"/>
  <c r="D307" i="1"/>
  <c r="N307" i="1" s="1"/>
  <c r="E308" i="1"/>
  <c r="AN308" i="1" s="1"/>
  <c r="AW311" i="1"/>
  <c r="BI311" i="1"/>
  <c r="AG311" i="1"/>
  <c r="AI311" i="1"/>
  <c r="AL310" i="1"/>
  <c r="BG311" i="1"/>
  <c r="AU311" i="1"/>
  <c r="AQ311" i="1"/>
  <c r="M311" i="1"/>
  <c r="I311" i="1"/>
  <c r="C312" i="1"/>
  <c r="BH311" i="1"/>
  <c r="BD311" i="1"/>
  <c r="AV311" i="1"/>
  <c r="AR311" i="1"/>
  <c r="AK311" i="1"/>
  <c r="AO311" i="1" s="1"/>
  <c r="AD311" i="1"/>
  <c r="N311" i="1"/>
  <c r="J311" i="1"/>
  <c r="BZ311" i="1"/>
  <c r="BE311" i="1"/>
  <c r="AS311" i="1"/>
  <c r="AF311" i="1"/>
  <c r="K311" i="1"/>
  <c r="BV311" i="1"/>
  <c r="BF311" i="1"/>
  <c r="AT311" i="1"/>
  <c r="AH311" i="1"/>
  <c r="L311" i="1"/>
  <c r="H311" i="1"/>
  <c r="BW312" i="1" l="1"/>
  <c r="CI43" i="1"/>
  <c r="BC43" i="1"/>
  <c r="AE40" i="14" s="1"/>
  <c r="AP307" i="1"/>
  <c r="AW307" i="1" s="1"/>
  <c r="AB43" i="1"/>
  <c r="CF43" i="1" s="1"/>
  <c r="AM311" i="1"/>
  <c r="AZ311" i="1" s="1"/>
  <c r="AE312" i="1"/>
  <c r="P312" i="1"/>
  <c r="Q312" i="1" s="1"/>
  <c r="R312" i="1"/>
  <c r="CA312" i="1"/>
  <c r="AL311" i="1"/>
  <c r="G310" i="1"/>
  <c r="F310" i="1"/>
  <c r="D308" i="1"/>
  <c r="E309" i="1"/>
  <c r="AN309" i="1" s="1"/>
  <c r="AP308" i="1"/>
  <c r="BB308" i="1" s="1"/>
  <c r="AW312" i="1"/>
  <c r="BI312" i="1"/>
  <c r="AG312" i="1"/>
  <c r="AI312" i="1"/>
  <c r="C313" i="1"/>
  <c r="BH312" i="1"/>
  <c r="BD312" i="1"/>
  <c r="AV312" i="1"/>
  <c r="AR312" i="1"/>
  <c r="AK312" i="1"/>
  <c r="AO312" i="1" s="1"/>
  <c r="AD312" i="1"/>
  <c r="N312" i="1"/>
  <c r="J312" i="1"/>
  <c r="BZ312" i="1"/>
  <c r="BE312" i="1"/>
  <c r="AS312" i="1"/>
  <c r="AF312" i="1"/>
  <c r="K312" i="1"/>
  <c r="BV312" i="1"/>
  <c r="BF312" i="1"/>
  <c r="AT312" i="1"/>
  <c r="AH312" i="1"/>
  <c r="L312" i="1"/>
  <c r="H312" i="1"/>
  <c r="BG312" i="1"/>
  <c r="AU312" i="1"/>
  <c r="AQ312" i="1"/>
  <c r="M312" i="1"/>
  <c r="I312" i="1"/>
  <c r="BW313" i="1" l="1"/>
  <c r="BI43" i="1"/>
  <c r="AC43" i="1"/>
  <c r="AH40" i="14" s="1"/>
  <c r="AL40" i="14" s="1"/>
  <c r="AM312" i="1"/>
  <c r="AZ312" i="1" s="1"/>
  <c r="AE313" i="1"/>
  <c r="R313" i="1"/>
  <c r="P313" i="1"/>
  <c r="Q313" i="1" s="1"/>
  <c r="CA313" i="1"/>
  <c r="AL312" i="1"/>
  <c r="E310" i="1"/>
  <c r="AN310" i="1" s="1"/>
  <c r="D309" i="1"/>
  <c r="AP309" i="1"/>
  <c r="BB309" i="1" s="1"/>
  <c r="G311" i="1"/>
  <c r="F311" i="1"/>
  <c r="AW313" i="1"/>
  <c r="BI313" i="1"/>
  <c r="AG313" i="1"/>
  <c r="AI313" i="1"/>
  <c r="BZ313" i="1"/>
  <c r="BE313" i="1"/>
  <c r="AS313" i="1"/>
  <c r="AF313" i="1"/>
  <c r="K313" i="1"/>
  <c r="BV313" i="1"/>
  <c r="BF313" i="1"/>
  <c r="AT313" i="1"/>
  <c r="AH313" i="1"/>
  <c r="L313" i="1"/>
  <c r="H313" i="1"/>
  <c r="BG313" i="1"/>
  <c r="AU313" i="1"/>
  <c r="AQ313" i="1"/>
  <c r="M313" i="1"/>
  <c r="I313" i="1"/>
  <c r="C314" i="1"/>
  <c r="BH313" i="1"/>
  <c r="BD313" i="1"/>
  <c r="AV313" i="1"/>
  <c r="AR313" i="1"/>
  <c r="AK313" i="1"/>
  <c r="AO313" i="1" s="1"/>
  <c r="AD313" i="1"/>
  <c r="N313" i="1"/>
  <c r="J313" i="1"/>
  <c r="BW314" i="1" l="1"/>
  <c r="AI43" i="1"/>
  <c r="V44" i="1"/>
  <c r="CE44" i="1" s="1"/>
  <c r="BL44" i="1"/>
  <c r="BM44" i="1" s="1"/>
  <c r="BO44" i="1" s="1"/>
  <c r="AE314" i="1"/>
  <c r="P314" i="1"/>
  <c r="Q314" i="1" s="1"/>
  <c r="R314" i="1"/>
  <c r="CA314" i="1"/>
  <c r="AL313" i="1"/>
  <c r="G312" i="1"/>
  <c r="F312" i="1"/>
  <c r="D310" i="1"/>
  <c r="E311" i="1"/>
  <c r="AN311" i="1" s="1"/>
  <c r="AP310" i="1"/>
  <c r="BB310" i="1" s="1"/>
  <c r="AW314" i="1"/>
  <c r="BI314" i="1"/>
  <c r="AG314" i="1"/>
  <c r="AI314" i="1"/>
  <c r="AM313" i="1"/>
  <c r="AZ313" i="1" s="1"/>
  <c r="BV314" i="1"/>
  <c r="BF314" i="1"/>
  <c r="AT314" i="1"/>
  <c r="AH314" i="1"/>
  <c r="L314" i="1"/>
  <c r="H314" i="1"/>
  <c r="BG314" i="1"/>
  <c r="AU314" i="1"/>
  <c r="AQ314" i="1"/>
  <c r="M314" i="1"/>
  <c r="I314" i="1"/>
  <c r="C315" i="1"/>
  <c r="BH314" i="1"/>
  <c r="BD314" i="1"/>
  <c r="AV314" i="1"/>
  <c r="AR314" i="1"/>
  <c r="AK314" i="1"/>
  <c r="AO314" i="1" s="1"/>
  <c r="AD314" i="1"/>
  <c r="N314" i="1"/>
  <c r="J314" i="1"/>
  <c r="BZ314" i="1"/>
  <c r="BE314" i="1"/>
  <c r="AS314" i="1"/>
  <c r="AF314" i="1"/>
  <c r="K314" i="1"/>
  <c r="BW315" i="1" l="1"/>
  <c r="W44" i="1"/>
  <c r="BT44" i="1" s="1"/>
  <c r="BN44" i="1"/>
  <c r="BP44" i="1" s="1"/>
  <c r="AE315" i="1"/>
  <c r="P315" i="1"/>
  <c r="Q315" i="1" s="1"/>
  <c r="R315" i="1"/>
  <c r="CA315" i="1"/>
  <c r="AM314" i="1"/>
  <c r="AZ314" i="1" s="1"/>
  <c r="E312" i="1"/>
  <c r="AN312" i="1" s="1"/>
  <c r="D311" i="1"/>
  <c r="AP311" i="1"/>
  <c r="BB311" i="1" s="1"/>
  <c r="F313" i="1"/>
  <c r="G313" i="1"/>
  <c r="AW315" i="1"/>
  <c r="BI315" i="1"/>
  <c r="AG315" i="1"/>
  <c r="AI315" i="1"/>
  <c r="AL314" i="1"/>
  <c r="BG315" i="1"/>
  <c r="AU315" i="1"/>
  <c r="AQ315" i="1"/>
  <c r="M315" i="1"/>
  <c r="I315" i="1"/>
  <c r="C316" i="1"/>
  <c r="BH315" i="1"/>
  <c r="BD315" i="1"/>
  <c r="AV315" i="1"/>
  <c r="AR315" i="1"/>
  <c r="AK315" i="1"/>
  <c r="AO315" i="1" s="1"/>
  <c r="AD315" i="1"/>
  <c r="N315" i="1"/>
  <c r="J315" i="1"/>
  <c r="BZ315" i="1"/>
  <c r="BE315" i="1"/>
  <c r="AS315" i="1"/>
  <c r="AF315" i="1"/>
  <c r="K315" i="1"/>
  <c r="BV315" i="1"/>
  <c r="BF315" i="1"/>
  <c r="AT315" i="1"/>
  <c r="AH315" i="1"/>
  <c r="L315" i="1"/>
  <c r="H315" i="1"/>
  <c r="BW316" i="1" l="1"/>
  <c r="BQ44" i="1"/>
  <c r="BR44" i="1" s="1"/>
  <c r="X44" i="1" s="1"/>
  <c r="AE316" i="1"/>
  <c r="P316" i="1"/>
  <c r="Q316" i="1" s="1"/>
  <c r="R316" i="1"/>
  <c r="CA316" i="1"/>
  <c r="AL315" i="1"/>
  <c r="F314" i="1"/>
  <c r="G314" i="1"/>
  <c r="D312" i="1"/>
  <c r="E313" i="1"/>
  <c r="AN313" i="1" s="1"/>
  <c r="AP312" i="1"/>
  <c r="BB312" i="1" s="1"/>
  <c r="AW316" i="1"/>
  <c r="BI316" i="1"/>
  <c r="AG316" i="1"/>
  <c r="AI316" i="1"/>
  <c r="AM315" i="1"/>
  <c r="AZ315" i="1" s="1"/>
  <c r="C317" i="1"/>
  <c r="BH316" i="1"/>
  <c r="BD316" i="1"/>
  <c r="AV316" i="1"/>
  <c r="AR316" i="1"/>
  <c r="AK316" i="1"/>
  <c r="AO316" i="1" s="1"/>
  <c r="AD316" i="1"/>
  <c r="N316" i="1"/>
  <c r="J316" i="1"/>
  <c r="BZ316" i="1"/>
  <c r="BE316" i="1"/>
  <c r="AS316" i="1"/>
  <c r="AF316" i="1"/>
  <c r="K316" i="1"/>
  <c r="BV316" i="1"/>
  <c r="BF316" i="1"/>
  <c r="AT316" i="1"/>
  <c r="AH316" i="1"/>
  <c r="L316" i="1"/>
  <c r="H316" i="1"/>
  <c r="BG316" i="1"/>
  <c r="AU316" i="1"/>
  <c r="AQ316" i="1"/>
  <c r="M316" i="1"/>
  <c r="I316" i="1"/>
  <c r="BW317" i="1" l="1"/>
  <c r="BS44" i="1"/>
  <c r="W41" i="14" s="1"/>
  <c r="AY44" i="1"/>
  <c r="Y44" i="1" s="1"/>
  <c r="BU44" i="1" s="1"/>
  <c r="BB44" i="1"/>
  <c r="BC44" i="1"/>
  <c r="AE41" i="14" s="1"/>
  <c r="AF41" i="14"/>
  <c r="AJ41" i="14" s="1"/>
  <c r="AE317" i="1"/>
  <c r="R317" i="1"/>
  <c r="P317" i="1"/>
  <c r="Q317" i="1" s="1"/>
  <c r="CA317" i="1"/>
  <c r="AL316" i="1"/>
  <c r="F315" i="1"/>
  <c r="G315" i="1"/>
  <c r="E314" i="1"/>
  <c r="AN314" i="1" s="1"/>
  <c r="D313" i="1"/>
  <c r="AP313" i="1"/>
  <c r="BB313" i="1" s="1"/>
  <c r="AW317" i="1"/>
  <c r="BI317" i="1"/>
  <c r="AG317" i="1"/>
  <c r="AI317" i="1"/>
  <c r="AM316" i="1"/>
  <c r="AZ316" i="1" s="1"/>
  <c r="BZ317" i="1"/>
  <c r="BE317" i="1"/>
  <c r="AS317" i="1"/>
  <c r="AF317" i="1"/>
  <c r="K317" i="1"/>
  <c r="BV317" i="1"/>
  <c r="BF317" i="1"/>
  <c r="AT317" i="1"/>
  <c r="AH317" i="1"/>
  <c r="L317" i="1"/>
  <c r="H317" i="1"/>
  <c r="BG317" i="1"/>
  <c r="AU317" i="1"/>
  <c r="AQ317" i="1"/>
  <c r="M317" i="1"/>
  <c r="I317" i="1"/>
  <c r="C318" i="1"/>
  <c r="BH317" i="1"/>
  <c r="BD317" i="1"/>
  <c r="AV317" i="1"/>
  <c r="AR317" i="1"/>
  <c r="AK317" i="1"/>
  <c r="AO317" i="1" s="1"/>
  <c r="AD317" i="1"/>
  <c r="N317" i="1"/>
  <c r="J317" i="1"/>
  <c r="BW318" i="1" l="1"/>
  <c r="BY44" i="1"/>
  <c r="CC44" i="1" s="1"/>
  <c r="AC41" i="14"/>
  <c r="BA44" i="1"/>
  <c r="BI44" i="1" s="1"/>
  <c r="Z44" i="1"/>
  <c r="AA44" i="1" s="1"/>
  <c r="CD44" i="1" s="1"/>
  <c r="V41" i="14"/>
  <c r="BW44" i="1"/>
  <c r="AG41" i="14"/>
  <c r="AE318" i="1"/>
  <c r="P318" i="1"/>
  <c r="Q318" i="1" s="1"/>
  <c r="R318" i="1"/>
  <c r="CA318" i="1"/>
  <c r="AM317" i="1"/>
  <c r="AZ317" i="1" s="1"/>
  <c r="G316" i="1"/>
  <c r="F316" i="1"/>
  <c r="D314" i="1"/>
  <c r="E315" i="1"/>
  <c r="AN315" i="1" s="1"/>
  <c r="AP314" i="1"/>
  <c r="BB314" i="1" s="1"/>
  <c r="AW318" i="1"/>
  <c r="BI318" i="1"/>
  <c r="AG318" i="1"/>
  <c r="AI318" i="1"/>
  <c r="BV318" i="1"/>
  <c r="BF318" i="1"/>
  <c r="AT318" i="1"/>
  <c r="AH318" i="1"/>
  <c r="L318" i="1"/>
  <c r="H318" i="1"/>
  <c r="BG318" i="1"/>
  <c r="AU318" i="1"/>
  <c r="AQ318" i="1"/>
  <c r="M318" i="1"/>
  <c r="I318" i="1"/>
  <c r="C319" i="1"/>
  <c r="BH318" i="1"/>
  <c r="BD318" i="1"/>
  <c r="AV318" i="1"/>
  <c r="AR318" i="1"/>
  <c r="AK318" i="1"/>
  <c r="AO318" i="1" s="1"/>
  <c r="AD318" i="1"/>
  <c r="N318" i="1"/>
  <c r="J318" i="1"/>
  <c r="BZ318" i="1"/>
  <c r="BE318" i="1"/>
  <c r="AS318" i="1"/>
  <c r="AF318" i="1"/>
  <c r="K318" i="1"/>
  <c r="AL317" i="1"/>
  <c r="BW319" i="1" l="1"/>
  <c r="CA44" i="1"/>
  <c r="AI41" i="14"/>
  <c r="AB44" i="1"/>
  <c r="CF44" i="1" s="1"/>
  <c r="AK41" i="14"/>
  <c r="CG44" i="1"/>
  <c r="CI44" i="1" s="1"/>
  <c r="AD41" i="14"/>
  <c r="AE319" i="1"/>
  <c r="P319" i="1"/>
  <c r="Q319" i="1" s="1"/>
  <c r="R319" i="1"/>
  <c r="CA319" i="1"/>
  <c r="AM318" i="1"/>
  <c r="AZ318" i="1" s="1"/>
  <c r="G317" i="1"/>
  <c r="F317" i="1"/>
  <c r="D315" i="1"/>
  <c r="E316" i="1"/>
  <c r="AN316" i="1" s="1"/>
  <c r="AP315" i="1"/>
  <c r="BB315" i="1" s="1"/>
  <c r="AW319" i="1"/>
  <c r="BI319" i="1"/>
  <c r="AL318" i="1"/>
  <c r="AG319" i="1"/>
  <c r="AI319" i="1"/>
  <c r="BG319" i="1"/>
  <c r="AU319" i="1"/>
  <c r="AQ319" i="1"/>
  <c r="M319" i="1"/>
  <c r="I319" i="1"/>
  <c r="C320" i="1"/>
  <c r="BH319" i="1"/>
  <c r="BD319" i="1"/>
  <c r="AV319" i="1"/>
  <c r="AR319" i="1"/>
  <c r="AK319" i="1"/>
  <c r="AO319" i="1" s="1"/>
  <c r="AD319" i="1"/>
  <c r="N319" i="1"/>
  <c r="J319" i="1"/>
  <c r="BZ319" i="1"/>
  <c r="BE319" i="1"/>
  <c r="AS319" i="1"/>
  <c r="AF319" i="1"/>
  <c r="K319" i="1"/>
  <c r="BV319" i="1"/>
  <c r="BF319" i="1"/>
  <c r="AT319" i="1"/>
  <c r="AH319" i="1"/>
  <c r="L319" i="1"/>
  <c r="H319" i="1"/>
  <c r="BW320" i="1" l="1"/>
  <c r="AC44" i="1"/>
  <c r="AH41" i="14" s="1"/>
  <c r="AL41" i="14" s="1"/>
  <c r="AM319" i="1"/>
  <c r="AZ319" i="1" s="1"/>
  <c r="AE320" i="1"/>
  <c r="P320" i="1"/>
  <c r="Q320" i="1" s="1"/>
  <c r="R320" i="1"/>
  <c r="CA320" i="1"/>
  <c r="E317" i="1"/>
  <c r="AN317" i="1" s="1"/>
  <c r="D316" i="1"/>
  <c r="AP316" i="1"/>
  <c r="BB316" i="1" s="1"/>
  <c r="G318" i="1"/>
  <c r="F318" i="1"/>
  <c r="AW320" i="1"/>
  <c r="BI320" i="1"/>
  <c r="AG320" i="1"/>
  <c r="AI320" i="1"/>
  <c r="C321" i="1"/>
  <c r="BH320" i="1"/>
  <c r="BD320" i="1"/>
  <c r="AV320" i="1"/>
  <c r="AR320" i="1"/>
  <c r="AK320" i="1"/>
  <c r="AO320" i="1" s="1"/>
  <c r="AD320" i="1"/>
  <c r="N320" i="1"/>
  <c r="J320" i="1"/>
  <c r="BZ320" i="1"/>
  <c r="BE320" i="1"/>
  <c r="AS320" i="1"/>
  <c r="AF320" i="1"/>
  <c r="K320" i="1"/>
  <c r="BV320" i="1"/>
  <c r="BF320" i="1"/>
  <c r="AT320" i="1"/>
  <c r="AH320" i="1"/>
  <c r="L320" i="1"/>
  <c r="H320" i="1"/>
  <c r="BG320" i="1"/>
  <c r="AU320" i="1"/>
  <c r="AQ320" i="1"/>
  <c r="M320" i="1"/>
  <c r="I320" i="1"/>
  <c r="AL319" i="1"/>
  <c r="BW321" i="1" l="1"/>
  <c r="AI44" i="1"/>
  <c r="V45" i="1"/>
  <c r="W45" i="1" s="1"/>
  <c r="BT45" i="1" s="1"/>
  <c r="BL45" i="1"/>
  <c r="BM45" i="1" s="1"/>
  <c r="BO45" i="1" s="1"/>
  <c r="AE321" i="1"/>
  <c r="P321" i="1"/>
  <c r="Q321" i="1" s="1"/>
  <c r="R321" i="1"/>
  <c r="CA321" i="1"/>
  <c r="AM320" i="1"/>
  <c r="AZ320" i="1" s="1"/>
  <c r="G319" i="1"/>
  <c r="F319" i="1"/>
  <c r="D317" i="1"/>
  <c r="E318" i="1"/>
  <c r="AN318" i="1" s="1"/>
  <c r="AP317" i="1"/>
  <c r="BB317" i="1" s="1"/>
  <c r="AW321" i="1"/>
  <c r="BI321" i="1"/>
  <c r="AG321" i="1"/>
  <c r="AI321" i="1"/>
  <c r="AL320" i="1"/>
  <c r="BZ321" i="1"/>
  <c r="BE321" i="1"/>
  <c r="AS321" i="1"/>
  <c r="AF321" i="1"/>
  <c r="K321" i="1"/>
  <c r="BV321" i="1"/>
  <c r="BF321" i="1"/>
  <c r="AT321" i="1"/>
  <c r="AH321" i="1"/>
  <c r="L321" i="1"/>
  <c r="H321" i="1"/>
  <c r="BG321" i="1"/>
  <c r="AU321" i="1"/>
  <c r="AQ321" i="1"/>
  <c r="M321" i="1"/>
  <c r="I321" i="1"/>
  <c r="C322" i="1"/>
  <c r="BH321" i="1"/>
  <c r="BD321" i="1"/>
  <c r="AV321" i="1"/>
  <c r="AR321" i="1"/>
  <c r="AK321" i="1"/>
  <c r="AO321" i="1" s="1"/>
  <c r="AD321" i="1"/>
  <c r="N321" i="1"/>
  <c r="J321" i="1"/>
  <c r="BW322" i="1" l="1"/>
  <c r="CE45" i="1"/>
  <c r="BN45" i="1"/>
  <c r="BP45" i="1" s="1"/>
  <c r="BQ45" i="1" s="1"/>
  <c r="BR45" i="1" s="1"/>
  <c r="X45" i="1" s="1"/>
  <c r="AE322" i="1"/>
  <c r="P322" i="1"/>
  <c r="Q322" i="1" s="1"/>
  <c r="R322" i="1"/>
  <c r="CA322" i="1"/>
  <c r="AM321" i="1"/>
  <c r="AZ321" i="1" s="1"/>
  <c r="G320" i="1"/>
  <c r="F320" i="1"/>
  <c r="E319" i="1"/>
  <c r="AN319" i="1" s="1"/>
  <c r="D318" i="1"/>
  <c r="AP318" i="1"/>
  <c r="BB318" i="1" s="1"/>
  <c r="AW322" i="1"/>
  <c r="BI322" i="1"/>
  <c r="AG322" i="1"/>
  <c r="AI322" i="1"/>
  <c r="BV322" i="1"/>
  <c r="BF322" i="1"/>
  <c r="AT322" i="1"/>
  <c r="AH322" i="1"/>
  <c r="L322" i="1"/>
  <c r="H322" i="1"/>
  <c r="BG322" i="1"/>
  <c r="AU322" i="1"/>
  <c r="AQ322" i="1"/>
  <c r="M322" i="1"/>
  <c r="I322" i="1"/>
  <c r="C323" i="1"/>
  <c r="BH322" i="1"/>
  <c r="BD322" i="1"/>
  <c r="AV322" i="1"/>
  <c r="AR322" i="1"/>
  <c r="AK322" i="1"/>
  <c r="AO322" i="1" s="1"/>
  <c r="AD322" i="1"/>
  <c r="N322" i="1"/>
  <c r="J322" i="1"/>
  <c r="BZ322" i="1"/>
  <c r="BE322" i="1"/>
  <c r="AS322" i="1"/>
  <c r="AF322" i="1"/>
  <c r="K322" i="1"/>
  <c r="AL321" i="1"/>
  <c r="BW323" i="1" l="1"/>
  <c r="BS45" i="1"/>
  <c r="V42" i="14" s="1"/>
  <c r="AY45" i="1"/>
  <c r="AC42" i="14" s="1"/>
  <c r="BC45" i="1"/>
  <c r="AE42" i="14" s="1"/>
  <c r="BB45" i="1"/>
  <c r="AF42" i="14"/>
  <c r="AJ42" i="14" s="1"/>
  <c r="AE323" i="1"/>
  <c r="P323" i="1"/>
  <c r="Q323" i="1" s="1"/>
  <c r="R323" i="1"/>
  <c r="CA323" i="1"/>
  <c r="AM322" i="1"/>
  <c r="AZ322" i="1" s="1"/>
  <c r="F321" i="1"/>
  <c r="G321" i="1"/>
  <c r="E320" i="1"/>
  <c r="AN320" i="1" s="1"/>
  <c r="D319" i="1"/>
  <c r="AP319" i="1"/>
  <c r="BB319" i="1" s="1"/>
  <c r="AW323" i="1"/>
  <c r="BI323" i="1"/>
  <c r="AG323" i="1"/>
  <c r="AI323" i="1"/>
  <c r="AL322" i="1"/>
  <c r="BG323" i="1"/>
  <c r="AU323" i="1"/>
  <c r="AQ323" i="1"/>
  <c r="M323" i="1"/>
  <c r="I323" i="1"/>
  <c r="C324" i="1"/>
  <c r="BH323" i="1"/>
  <c r="BD323" i="1"/>
  <c r="AV323" i="1"/>
  <c r="AR323" i="1"/>
  <c r="AK323" i="1"/>
  <c r="AO323" i="1" s="1"/>
  <c r="AD323" i="1"/>
  <c r="N323" i="1"/>
  <c r="J323" i="1"/>
  <c r="BZ323" i="1"/>
  <c r="BE323" i="1"/>
  <c r="AS323" i="1"/>
  <c r="AF323" i="1"/>
  <c r="K323" i="1"/>
  <c r="BV323" i="1"/>
  <c r="BF323" i="1"/>
  <c r="AT323" i="1"/>
  <c r="AH323" i="1"/>
  <c r="L323" i="1"/>
  <c r="H323" i="1"/>
  <c r="BW324" i="1" l="1"/>
  <c r="W42" i="14"/>
  <c r="BA45" i="1"/>
  <c r="AI42" i="14" s="1"/>
  <c r="BY45" i="1"/>
  <c r="CA45" i="1" s="1"/>
  <c r="Y45" i="1"/>
  <c r="AG42" i="14" s="1"/>
  <c r="AE324" i="1"/>
  <c r="P324" i="1"/>
  <c r="Q324" i="1" s="1"/>
  <c r="R324" i="1"/>
  <c r="CA324" i="1"/>
  <c r="F322" i="1"/>
  <c r="G322" i="1"/>
  <c r="E321" i="1"/>
  <c r="AN321" i="1" s="1"/>
  <c r="D320" i="1"/>
  <c r="AP320" i="1"/>
  <c r="BB320" i="1" s="1"/>
  <c r="AM323" i="1"/>
  <c r="AZ323" i="1" s="1"/>
  <c r="AW324" i="1"/>
  <c r="BI324" i="1"/>
  <c r="AL323" i="1"/>
  <c r="AG324" i="1"/>
  <c r="AI324" i="1"/>
  <c r="BH324" i="1"/>
  <c r="BD324" i="1"/>
  <c r="AV324" i="1"/>
  <c r="AR324" i="1"/>
  <c r="AK324" i="1"/>
  <c r="AO324" i="1" s="1"/>
  <c r="AD324" i="1"/>
  <c r="N324" i="1"/>
  <c r="J324" i="1"/>
  <c r="BZ324" i="1"/>
  <c r="BE324" i="1"/>
  <c r="AS324" i="1"/>
  <c r="AF324" i="1"/>
  <c r="K324" i="1"/>
  <c r="C325" i="1"/>
  <c r="BV324" i="1"/>
  <c r="BF324" i="1"/>
  <c r="AT324" i="1"/>
  <c r="AH324" i="1"/>
  <c r="L324" i="1"/>
  <c r="H324" i="1"/>
  <c r="BG324" i="1"/>
  <c r="AU324" i="1"/>
  <c r="AQ324" i="1"/>
  <c r="M324" i="1"/>
  <c r="I324" i="1"/>
  <c r="BW325" i="1" l="1"/>
  <c r="BI45" i="1"/>
  <c r="Z45" i="1"/>
  <c r="AA45" i="1" s="1"/>
  <c r="CD45" i="1" s="1"/>
  <c r="BU45" i="1"/>
  <c r="BW45" i="1" s="1"/>
  <c r="CC45" i="1"/>
  <c r="AE325" i="1"/>
  <c r="P325" i="1"/>
  <c r="Q325" i="1" s="1"/>
  <c r="R325" i="1"/>
  <c r="CA325" i="1"/>
  <c r="AL324" i="1"/>
  <c r="G323" i="1"/>
  <c r="F323" i="1"/>
  <c r="D321" i="1"/>
  <c r="E322" i="1"/>
  <c r="AN322" i="1" s="1"/>
  <c r="AP321" i="1"/>
  <c r="BB321" i="1" s="1"/>
  <c r="AW325" i="1"/>
  <c r="BI325" i="1"/>
  <c r="AG325" i="1"/>
  <c r="AI325" i="1"/>
  <c r="AM324" i="1"/>
  <c r="AZ324" i="1" s="1"/>
  <c r="BV325" i="1"/>
  <c r="BF325" i="1"/>
  <c r="AT325" i="1"/>
  <c r="AH325" i="1"/>
  <c r="L325" i="1"/>
  <c r="H325" i="1"/>
  <c r="C326" i="1"/>
  <c r="BH325" i="1"/>
  <c r="BD325" i="1"/>
  <c r="AV325" i="1"/>
  <c r="AR325" i="1"/>
  <c r="AK325" i="1"/>
  <c r="AO325" i="1" s="1"/>
  <c r="AD325" i="1"/>
  <c r="N325" i="1"/>
  <c r="J325" i="1"/>
  <c r="BZ325" i="1"/>
  <c r="AS325" i="1"/>
  <c r="AU325" i="1"/>
  <c r="I325" i="1"/>
  <c r="BE325" i="1"/>
  <c r="AF325" i="1"/>
  <c r="K325" i="1"/>
  <c r="BG325" i="1"/>
  <c r="AQ325" i="1"/>
  <c r="M325" i="1"/>
  <c r="BW326" i="1" l="1"/>
  <c r="AD42" i="14"/>
  <c r="CG45" i="1"/>
  <c r="CI45" i="1" s="1"/>
  <c r="AK42" i="14"/>
  <c r="AB45" i="1"/>
  <c r="CF45" i="1" s="1"/>
  <c r="AE326" i="1"/>
  <c r="R326" i="1"/>
  <c r="P326" i="1"/>
  <c r="Q326" i="1" s="1"/>
  <c r="CA326" i="1"/>
  <c r="AM325" i="1"/>
  <c r="AZ325" i="1" s="1"/>
  <c r="D322" i="1"/>
  <c r="E323" i="1"/>
  <c r="AN323" i="1" s="1"/>
  <c r="AP322" i="1"/>
  <c r="BB322" i="1" s="1"/>
  <c r="G324" i="1"/>
  <c r="F324" i="1"/>
  <c r="AW326" i="1"/>
  <c r="BI326" i="1"/>
  <c r="AG326" i="1"/>
  <c r="AI326" i="1"/>
  <c r="AL325" i="1"/>
  <c r="BG326" i="1"/>
  <c r="AU326" i="1"/>
  <c r="AQ326" i="1"/>
  <c r="M326" i="1"/>
  <c r="I326" i="1"/>
  <c r="BZ326" i="1"/>
  <c r="BE326" i="1"/>
  <c r="AS326" i="1"/>
  <c r="AF326" i="1"/>
  <c r="K326" i="1"/>
  <c r="C327" i="1"/>
  <c r="AT326" i="1"/>
  <c r="L326" i="1"/>
  <c r="BD326" i="1"/>
  <c r="AV326" i="1"/>
  <c r="AD326" i="1"/>
  <c r="N326" i="1"/>
  <c r="BF326" i="1"/>
  <c r="AH326" i="1"/>
  <c r="H326" i="1"/>
  <c r="BV326" i="1"/>
  <c r="BH326" i="1"/>
  <c r="AR326" i="1"/>
  <c r="AK326" i="1"/>
  <c r="AO326" i="1" s="1"/>
  <c r="J326" i="1"/>
  <c r="BW327" i="1" l="1"/>
  <c r="AC45" i="1"/>
  <c r="AH42" i="14" s="1"/>
  <c r="AL42" i="14" s="1"/>
  <c r="AE327" i="1"/>
  <c r="P327" i="1"/>
  <c r="Q327" i="1" s="1"/>
  <c r="R327" i="1"/>
  <c r="CA327" i="1"/>
  <c r="AL326" i="1"/>
  <c r="G325" i="1"/>
  <c r="F325" i="1"/>
  <c r="E324" i="1"/>
  <c r="AN324" i="1" s="1"/>
  <c r="D323" i="1"/>
  <c r="AP323" i="1"/>
  <c r="BB323" i="1" s="1"/>
  <c r="AW327" i="1"/>
  <c r="BI327" i="1"/>
  <c r="AG327" i="1"/>
  <c r="AI327" i="1"/>
  <c r="AM326" i="1"/>
  <c r="AZ326" i="1" s="1"/>
  <c r="C328" i="1"/>
  <c r="BH327" i="1"/>
  <c r="BD327" i="1"/>
  <c r="AV327" i="1"/>
  <c r="AR327" i="1"/>
  <c r="AK327" i="1"/>
  <c r="AO327" i="1" s="1"/>
  <c r="AD327" i="1"/>
  <c r="N327" i="1"/>
  <c r="J327" i="1"/>
  <c r="BV327" i="1"/>
  <c r="BF327" i="1"/>
  <c r="AT327" i="1"/>
  <c r="AH327" i="1"/>
  <c r="L327" i="1"/>
  <c r="H327" i="1"/>
  <c r="BE327" i="1"/>
  <c r="AF327" i="1"/>
  <c r="K327" i="1"/>
  <c r="BG327" i="1"/>
  <c r="AQ327" i="1"/>
  <c r="M327" i="1"/>
  <c r="BZ327" i="1"/>
  <c r="AS327" i="1"/>
  <c r="AU327" i="1"/>
  <c r="I327" i="1"/>
  <c r="BW328" i="1" l="1"/>
  <c r="BL46" i="1"/>
  <c r="BM46" i="1" s="1"/>
  <c r="V46" i="1"/>
  <c r="CE46" i="1" s="1"/>
  <c r="AI45" i="1"/>
  <c r="AE328" i="1"/>
  <c r="P328" i="1"/>
  <c r="Q328" i="1" s="1"/>
  <c r="R328" i="1"/>
  <c r="CA328" i="1"/>
  <c r="AM327" i="1"/>
  <c r="AZ327" i="1" s="1"/>
  <c r="G326" i="1"/>
  <c r="F326" i="1"/>
  <c r="E325" i="1"/>
  <c r="AN325" i="1" s="1"/>
  <c r="D324" i="1"/>
  <c r="AP324" i="1"/>
  <c r="BB324" i="1" s="1"/>
  <c r="AW328" i="1"/>
  <c r="BI328" i="1"/>
  <c r="AL327" i="1"/>
  <c r="AG328" i="1"/>
  <c r="AI328" i="1"/>
  <c r="BZ328" i="1"/>
  <c r="BE328" i="1"/>
  <c r="AS328" i="1"/>
  <c r="AF328" i="1"/>
  <c r="K328" i="1"/>
  <c r="BG328" i="1"/>
  <c r="AU328" i="1"/>
  <c r="AQ328" i="1"/>
  <c r="M328" i="1"/>
  <c r="I328" i="1"/>
  <c r="BF328" i="1"/>
  <c r="AH328" i="1"/>
  <c r="H328" i="1"/>
  <c r="BV328" i="1"/>
  <c r="BH328" i="1"/>
  <c r="AR328" i="1"/>
  <c r="AK328" i="1"/>
  <c r="AO328" i="1" s="1"/>
  <c r="J328" i="1"/>
  <c r="C329" i="1"/>
  <c r="AT328" i="1"/>
  <c r="L328" i="1"/>
  <c r="BD328" i="1"/>
  <c r="AV328" i="1"/>
  <c r="AD328" i="1"/>
  <c r="N328" i="1"/>
  <c r="BW329" i="1" l="1"/>
  <c r="W46" i="1"/>
  <c r="BT46" i="1" s="1"/>
  <c r="BN46" i="1"/>
  <c r="BP46" i="1" s="1"/>
  <c r="AM328" i="1"/>
  <c r="AZ328" i="1" s="1"/>
  <c r="AE329" i="1"/>
  <c r="R329" i="1"/>
  <c r="P329" i="1"/>
  <c r="Q329" i="1" s="1"/>
  <c r="CA329" i="1"/>
  <c r="BO46" i="1"/>
  <c r="AL328" i="1"/>
  <c r="G327" i="1"/>
  <c r="F327" i="1"/>
  <c r="D325" i="1"/>
  <c r="E326" i="1"/>
  <c r="AN326" i="1" s="1"/>
  <c r="AP325" i="1"/>
  <c r="BB325" i="1" s="1"/>
  <c r="AW329" i="1"/>
  <c r="BI329" i="1"/>
  <c r="AG329" i="1"/>
  <c r="AI329" i="1"/>
  <c r="BV329" i="1"/>
  <c r="BF329" i="1"/>
  <c r="AT329" i="1"/>
  <c r="AH329" i="1"/>
  <c r="L329" i="1"/>
  <c r="H329" i="1"/>
  <c r="C330" i="1"/>
  <c r="BH329" i="1"/>
  <c r="BD329" i="1"/>
  <c r="AV329" i="1"/>
  <c r="AR329" i="1"/>
  <c r="AK329" i="1"/>
  <c r="AO329" i="1" s="1"/>
  <c r="AD329" i="1"/>
  <c r="N329" i="1"/>
  <c r="J329" i="1"/>
  <c r="AS329" i="1"/>
  <c r="BZ329" i="1"/>
  <c r="AU329" i="1"/>
  <c r="I329" i="1"/>
  <c r="BE329" i="1"/>
  <c r="AF329" i="1"/>
  <c r="K329" i="1"/>
  <c r="BG329" i="1"/>
  <c r="AQ329" i="1"/>
  <c r="M329" i="1"/>
  <c r="BW330" i="1" l="1"/>
  <c r="BQ46" i="1"/>
  <c r="BR46" i="1" s="1"/>
  <c r="AY46" i="1" s="1"/>
  <c r="AE330" i="1"/>
  <c r="P330" i="1"/>
  <c r="Q330" i="1" s="1"/>
  <c r="R330" i="1"/>
  <c r="CA330" i="1"/>
  <c r="AM329" i="1"/>
  <c r="AZ329" i="1" s="1"/>
  <c r="E327" i="1"/>
  <c r="AN327" i="1" s="1"/>
  <c r="D326" i="1"/>
  <c r="AP326" i="1"/>
  <c r="BB326" i="1" s="1"/>
  <c r="G328" i="1"/>
  <c r="F328" i="1"/>
  <c r="AW330" i="1"/>
  <c r="BI330" i="1"/>
  <c r="AG330" i="1"/>
  <c r="AI330" i="1"/>
  <c r="AL329" i="1"/>
  <c r="BG330" i="1"/>
  <c r="AU330" i="1"/>
  <c r="AQ330" i="1"/>
  <c r="M330" i="1"/>
  <c r="I330" i="1"/>
  <c r="C331" i="1"/>
  <c r="BH330" i="1"/>
  <c r="BD330" i="1"/>
  <c r="AV330" i="1"/>
  <c r="AR330" i="1"/>
  <c r="AK330" i="1"/>
  <c r="AO330" i="1" s="1"/>
  <c r="AD330" i="1"/>
  <c r="N330" i="1"/>
  <c r="J330" i="1"/>
  <c r="BZ330" i="1"/>
  <c r="BE330" i="1"/>
  <c r="AS330" i="1"/>
  <c r="AF330" i="1"/>
  <c r="K330" i="1"/>
  <c r="BV330" i="1"/>
  <c r="H330" i="1"/>
  <c r="BF330" i="1"/>
  <c r="L330" i="1"/>
  <c r="AT330" i="1"/>
  <c r="AH330" i="1"/>
  <c r="BW331" i="1" l="1"/>
  <c r="BS46" i="1"/>
  <c r="V43" i="14" s="1"/>
  <c r="BC46" i="1"/>
  <c r="AE43" i="14" s="1"/>
  <c r="X46" i="1"/>
  <c r="AF43" i="14" s="1"/>
  <c r="AJ43" i="14" s="1"/>
  <c r="BB46" i="1"/>
  <c r="Y46" i="1"/>
  <c r="AC43" i="14"/>
  <c r="AE331" i="1"/>
  <c r="P331" i="1"/>
  <c r="Q331" i="1" s="1"/>
  <c r="R331" i="1"/>
  <c r="CA331" i="1"/>
  <c r="BA46" i="1"/>
  <c r="AI43" i="14" s="1"/>
  <c r="AM330" i="1"/>
  <c r="AZ330" i="1" s="1"/>
  <c r="D327" i="1"/>
  <c r="E328" i="1"/>
  <c r="AN328" i="1" s="1"/>
  <c r="AP327" i="1"/>
  <c r="BB327" i="1" s="1"/>
  <c r="G329" i="1"/>
  <c r="F329" i="1"/>
  <c r="AW331" i="1"/>
  <c r="BI331" i="1"/>
  <c r="AG331" i="1"/>
  <c r="AI331" i="1"/>
  <c r="AL330" i="1"/>
  <c r="C332" i="1"/>
  <c r="BH331" i="1"/>
  <c r="BD331" i="1"/>
  <c r="AV331" i="1"/>
  <c r="AR331" i="1"/>
  <c r="AK331" i="1"/>
  <c r="AO331" i="1" s="1"/>
  <c r="AD331" i="1"/>
  <c r="N331" i="1"/>
  <c r="J331" i="1"/>
  <c r="BZ331" i="1"/>
  <c r="BE331" i="1"/>
  <c r="AS331" i="1"/>
  <c r="AF331" i="1"/>
  <c r="K331" i="1"/>
  <c r="BV331" i="1"/>
  <c r="BF331" i="1"/>
  <c r="AT331" i="1"/>
  <c r="AH331" i="1"/>
  <c r="L331" i="1"/>
  <c r="H331" i="1"/>
  <c r="BG331" i="1"/>
  <c r="AU331" i="1"/>
  <c r="AQ331" i="1"/>
  <c r="M331" i="1"/>
  <c r="I331" i="1"/>
  <c r="BW332" i="1" l="1"/>
  <c r="W43" i="14"/>
  <c r="AG43" i="14"/>
  <c r="BY46" i="1"/>
  <c r="CA46" i="1" s="1"/>
  <c r="Z46" i="1"/>
  <c r="AA46" i="1" s="1"/>
  <c r="CD46" i="1" s="1"/>
  <c r="AE332" i="1"/>
  <c r="P332" i="1"/>
  <c r="Q332" i="1" s="1"/>
  <c r="R332" i="1"/>
  <c r="CA332" i="1"/>
  <c r="BI46" i="1"/>
  <c r="BU46" i="1"/>
  <c r="BW46" i="1" s="1"/>
  <c r="G330" i="1"/>
  <c r="F330" i="1"/>
  <c r="D328" i="1"/>
  <c r="E329" i="1"/>
  <c r="AN329" i="1" s="1"/>
  <c r="AP328" i="1"/>
  <c r="BB328" i="1" s="1"/>
  <c r="AW332" i="1"/>
  <c r="BI332" i="1"/>
  <c r="AG332" i="1"/>
  <c r="AI332" i="1"/>
  <c r="BZ332" i="1"/>
  <c r="BE332" i="1"/>
  <c r="AS332" i="1"/>
  <c r="AF332" i="1"/>
  <c r="K332" i="1"/>
  <c r="BV332" i="1"/>
  <c r="BF332" i="1"/>
  <c r="AT332" i="1"/>
  <c r="AH332" i="1"/>
  <c r="L332" i="1"/>
  <c r="H332" i="1"/>
  <c r="BG332" i="1"/>
  <c r="AU332" i="1"/>
  <c r="AQ332" i="1"/>
  <c r="M332" i="1"/>
  <c r="I332" i="1"/>
  <c r="C333" i="1"/>
  <c r="BH332" i="1"/>
  <c r="BD332" i="1"/>
  <c r="AV332" i="1"/>
  <c r="AR332" i="1"/>
  <c r="AK332" i="1"/>
  <c r="AO332" i="1" s="1"/>
  <c r="AD332" i="1"/>
  <c r="N332" i="1"/>
  <c r="J332" i="1"/>
  <c r="AL331" i="1"/>
  <c r="AM331" i="1"/>
  <c r="AZ331" i="1" s="1"/>
  <c r="BW333" i="1" l="1"/>
  <c r="CC46" i="1"/>
  <c r="AK43" i="14"/>
  <c r="AB46" i="1"/>
  <c r="CF46" i="1" s="1"/>
  <c r="CG46" i="1"/>
  <c r="CI46" i="1" s="1"/>
  <c r="AD43" i="14"/>
  <c r="AE333" i="1"/>
  <c r="R333" i="1"/>
  <c r="P333" i="1"/>
  <c r="Q333" i="1" s="1"/>
  <c r="CA333" i="1"/>
  <c r="AM332" i="1"/>
  <c r="AZ332" i="1" s="1"/>
  <c r="F331" i="1"/>
  <c r="G331" i="1"/>
  <c r="D329" i="1"/>
  <c r="E330" i="1"/>
  <c r="AN330" i="1" s="1"/>
  <c r="AP329" i="1"/>
  <c r="BB329" i="1" s="1"/>
  <c r="AW333" i="1"/>
  <c r="BI333" i="1"/>
  <c r="AG333" i="1"/>
  <c r="AI333" i="1"/>
  <c r="BV333" i="1"/>
  <c r="BF333" i="1"/>
  <c r="AT333" i="1"/>
  <c r="AH333" i="1"/>
  <c r="L333" i="1"/>
  <c r="H333" i="1"/>
  <c r="BG333" i="1"/>
  <c r="AU333" i="1"/>
  <c r="AQ333" i="1"/>
  <c r="M333" i="1"/>
  <c r="I333" i="1"/>
  <c r="C334" i="1"/>
  <c r="BH333" i="1"/>
  <c r="BD333" i="1"/>
  <c r="AV333" i="1"/>
  <c r="AR333" i="1"/>
  <c r="AK333" i="1"/>
  <c r="AO333" i="1" s="1"/>
  <c r="AD333" i="1"/>
  <c r="N333" i="1"/>
  <c r="J333" i="1"/>
  <c r="BZ333" i="1"/>
  <c r="BE333" i="1"/>
  <c r="AS333" i="1"/>
  <c r="AF333" i="1"/>
  <c r="K333" i="1"/>
  <c r="AL332" i="1"/>
  <c r="BW334" i="1" l="1"/>
  <c r="AC46" i="1"/>
  <c r="AH43" i="14" s="1"/>
  <c r="AL43" i="14" s="1"/>
  <c r="AE334" i="1"/>
  <c r="P334" i="1"/>
  <c r="Q334" i="1" s="1"/>
  <c r="R334" i="1"/>
  <c r="CA334" i="1"/>
  <c r="AM333" i="1"/>
  <c r="AZ333" i="1" s="1"/>
  <c r="E331" i="1"/>
  <c r="AN331" i="1" s="1"/>
  <c r="D330" i="1"/>
  <c r="AP330" i="1"/>
  <c r="BB330" i="1" s="1"/>
  <c r="F332" i="1"/>
  <c r="G332" i="1"/>
  <c r="AW334" i="1"/>
  <c r="BI334" i="1"/>
  <c r="AG334" i="1"/>
  <c r="AI334" i="1"/>
  <c r="BG334" i="1"/>
  <c r="AU334" i="1"/>
  <c r="AQ334" i="1"/>
  <c r="M334" i="1"/>
  <c r="I334" i="1"/>
  <c r="C335" i="1"/>
  <c r="BH334" i="1"/>
  <c r="BD334" i="1"/>
  <c r="AV334" i="1"/>
  <c r="AR334" i="1"/>
  <c r="AK334" i="1"/>
  <c r="AO334" i="1" s="1"/>
  <c r="AD334" i="1"/>
  <c r="N334" i="1"/>
  <c r="J334" i="1"/>
  <c r="BZ334" i="1"/>
  <c r="BE334" i="1"/>
  <c r="AS334" i="1"/>
  <c r="AF334" i="1"/>
  <c r="K334" i="1"/>
  <c r="BV334" i="1"/>
  <c r="BF334" i="1"/>
  <c r="AT334" i="1"/>
  <c r="AH334" i="1"/>
  <c r="L334" i="1"/>
  <c r="H334" i="1"/>
  <c r="AL333" i="1"/>
  <c r="BW335" i="1" l="1"/>
  <c r="AI46" i="1"/>
  <c r="V47" i="1"/>
  <c r="W47" i="1" s="1"/>
  <c r="BT47" i="1" s="1"/>
  <c r="BL47" i="1"/>
  <c r="BN47" i="1" s="1"/>
  <c r="BP47" i="1" s="1"/>
  <c r="AE335" i="1"/>
  <c r="P335" i="1"/>
  <c r="Q335" i="1" s="1"/>
  <c r="R335" i="1"/>
  <c r="CA335" i="1"/>
  <c r="AL334" i="1"/>
  <c r="D331" i="1"/>
  <c r="E332" i="1"/>
  <c r="AN332" i="1" s="1"/>
  <c r="AP331" i="1"/>
  <c r="BB331" i="1" s="1"/>
  <c r="G333" i="1"/>
  <c r="F333" i="1"/>
  <c r="AW335" i="1"/>
  <c r="BI335" i="1"/>
  <c r="AG335" i="1"/>
  <c r="AI335" i="1"/>
  <c r="AM334" i="1"/>
  <c r="AZ334" i="1" s="1"/>
  <c r="C336" i="1"/>
  <c r="BH335" i="1"/>
  <c r="BD335" i="1"/>
  <c r="AV335" i="1"/>
  <c r="AR335" i="1"/>
  <c r="AK335" i="1"/>
  <c r="AO335" i="1" s="1"/>
  <c r="AD335" i="1"/>
  <c r="N335" i="1"/>
  <c r="J335" i="1"/>
  <c r="BZ335" i="1"/>
  <c r="BE335" i="1"/>
  <c r="AS335" i="1"/>
  <c r="AF335" i="1"/>
  <c r="K335" i="1"/>
  <c r="BV335" i="1"/>
  <c r="BF335" i="1"/>
  <c r="AT335" i="1"/>
  <c r="AH335" i="1"/>
  <c r="L335" i="1"/>
  <c r="H335" i="1"/>
  <c r="BG335" i="1"/>
  <c r="AU335" i="1"/>
  <c r="AQ335" i="1"/>
  <c r="M335" i="1"/>
  <c r="I335" i="1"/>
  <c r="BW336" i="1" l="1"/>
  <c r="BM47" i="1"/>
  <c r="BO47" i="1" s="1"/>
  <c r="BQ47" i="1" s="1"/>
  <c r="BR47" i="1" s="1"/>
  <c r="BS47" i="1" s="1"/>
  <c r="CE47" i="1"/>
  <c r="AE336" i="1"/>
  <c r="P336" i="1"/>
  <c r="Q336" i="1" s="1"/>
  <c r="R336" i="1"/>
  <c r="CA336" i="1"/>
  <c r="E333" i="1"/>
  <c r="AN333" i="1" s="1"/>
  <c r="D332" i="1"/>
  <c r="AP332" i="1"/>
  <c r="BB332" i="1" s="1"/>
  <c r="G334" i="1"/>
  <c r="F334" i="1"/>
  <c r="AW336" i="1"/>
  <c r="BI336" i="1"/>
  <c r="AG336" i="1"/>
  <c r="AI336" i="1"/>
  <c r="BZ336" i="1"/>
  <c r="BE336" i="1"/>
  <c r="AS336" i="1"/>
  <c r="AF336" i="1"/>
  <c r="K336" i="1"/>
  <c r="BV336" i="1"/>
  <c r="BF336" i="1"/>
  <c r="AT336" i="1"/>
  <c r="AH336" i="1"/>
  <c r="L336" i="1"/>
  <c r="H336" i="1"/>
  <c r="BG336" i="1"/>
  <c r="AU336" i="1"/>
  <c r="AQ336" i="1"/>
  <c r="M336" i="1"/>
  <c r="I336" i="1"/>
  <c r="C337" i="1"/>
  <c r="BH336" i="1"/>
  <c r="BD336" i="1"/>
  <c r="AV336" i="1"/>
  <c r="AR336" i="1"/>
  <c r="AK336" i="1"/>
  <c r="AO336" i="1" s="1"/>
  <c r="AD336" i="1"/>
  <c r="N336" i="1"/>
  <c r="J336" i="1"/>
  <c r="AL335" i="1"/>
  <c r="AM335" i="1"/>
  <c r="AZ335" i="1" s="1"/>
  <c r="BW337" i="1" l="1"/>
  <c r="BC47" i="1"/>
  <c r="AE44" i="14" s="1"/>
  <c r="AY47" i="1"/>
  <c r="Y47" i="1" s="1"/>
  <c r="BB47" i="1"/>
  <c r="X47" i="1"/>
  <c r="AF44" i="14" s="1"/>
  <c r="AJ44" i="14" s="1"/>
  <c r="W44" i="14"/>
  <c r="V44" i="14"/>
  <c r="AE337" i="1"/>
  <c r="P337" i="1"/>
  <c r="Q337" i="1" s="1"/>
  <c r="R337" i="1"/>
  <c r="CA337" i="1"/>
  <c r="AM336" i="1"/>
  <c r="AZ336" i="1" s="1"/>
  <c r="D333" i="1"/>
  <c r="E334" i="1"/>
  <c r="AN334" i="1" s="1"/>
  <c r="AP333" i="1"/>
  <c r="BB333" i="1" s="1"/>
  <c r="G335" i="1"/>
  <c r="F335" i="1"/>
  <c r="AW337" i="1"/>
  <c r="BI337" i="1"/>
  <c r="AG337" i="1"/>
  <c r="AI337" i="1"/>
  <c r="BV337" i="1"/>
  <c r="BF337" i="1"/>
  <c r="AT337" i="1"/>
  <c r="AH337" i="1"/>
  <c r="L337" i="1"/>
  <c r="H337" i="1"/>
  <c r="BG337" i="1"/>
  <c r="AU337" i="1"/>
  <c r="AQ337" i="1"/>
  <c r="M337" i="1"/>
  <c r="I337" i="1"/>
  <c r="C338" i="1"/>
  <c r="BH337" i="1"/>
  <c r="BD337" i="1"/>
  <c r="AV337" i="1"/>
  <c r="AR337" i="1"/>
  <c r="AK337" i="1"/>
  <c r="AO337" i="1" s="1"/>
  <c r="AD337" i="1"/>
  <c r="N337" i="1"/>
  <c r="J337" i="1"/>
  <c r="BZ337" i="1"/>
  <c r="BE337" i="1"/>
  <c r="AS337" i="1"/>
  <c r="AF337" i="1"/>
  <c r="K337" i="1"/>
  <c r="AL336" i="1"/>
  <c r="BW338" i="1" l="1"/>
  <c r="AG44" i="14"/>
  <c r="BA47" i="1"/>
  <c r="AI44" i="14" s="1"/>
  <c r="AC44" i="14"/>
  <c r="BY47" i="1"/>
  <c r="CC47" i="1" s="1"/>
  <c r="Z47" i="1"/>
  <c r="AA47" i="1" s="1"/>
  <c r="CD47" i="1" s="1"/>
  <c r="AE338" i="1"/>
  <c r="P338" i="1"/>
  <c r="Q338" i="1" s="1"/>
  <c r="R338" i="1"/>
  <c r="CA338" i="1"/>
  <c r="BU47" i="1"/>
  <c r="BW47" i="1" s="1"/>
  <c r="AL337" i="1"/>
  <c r="F336" i="1"/>
  <c r="G336" i="1"/>
  <c r="D334" i="1"/>
  <c r="E335" i="1"/>
  <c r="AN335" i="1" s="1"/>
  <c r="AP334" i="1"/>
  <c r="BB334" i="1" s="1"/>
  <c r="AW338" i="1"/>
  <c r="BI338" i="1"/>
  <c r="AG338" i="1"/>
  <c r="AI338" i="1"/>
  <c r="AM337" i="1"/>
  <c r="AZ337" i="1" s="1"/>
  <c r="BZ338" i="1"/>
  <c r="BG338" i="1"/>
  <c r="AU338" i="1"/>
  <c r="AQ338" i="1"/>
  <c r="M338" i="1"/>
  <c r="I338" i="1"/>
  <c r="BH338" i="1"/>
  <c r="BD338" i="1"/>
  <c r="AV338" i="1"/>
  <c r="AR338" i="1"/>
  <c r="AK338" i="1"/>
  <c r="AO338" i="1" s="1"/>
  <c r="AD338" i="1"/>
  <c r="N338" i="1"/>
  <c r="J338" i="1"/>
  <c r="BV338" i="1"/>
  <c r="BE338" i="1"/>
  <c r="AS338" i="1"/>
  <c r="AF338" i="1"/>
  <c r="K338" i="1"/>
  <c r="C339" i="1"/>
  <c r="BF338" i="1"/>
  <c r="AT338" i="1"/>
  <c r="AH338" i="1"/>
  <c r="L338" i="1"/>
  <c r="H338" i="1"/>
  <c r="BW339" i="1" l="1"/>
  <c r="BI47" i="1"/>
  <c r="CA47" i="1"/>
  <c r="AK44" i="14"/>
  <c r="CG47" i="1"/>
  <c r="CI47" i="1" s="1"/>
  <c r="AB47" i="1"/>
  <c r="CF47" i="1" s="1"/>
  <c r="AD44" i="14"/>
  <c r="AE339" i="1"/>
  <c r="P339" i="1"/>
  <c r="Q339" i="1" s="1"/>
  <c r="R339" i="1"/>
  <c r="CA339" i="1"/>
  <c r="AL338" i="1"/>
  <c r="F337" i="1"/>
  <c r="G337" i="1"/>
  <c r="D335" i="1"/>
  <c r="E336" i="1"/>
  <c r="AN336" i="1" s="1"/>
  <c r="AP335" i="1"/>
  <c r="BB335" i="1" s="1"/>
  <c r="AW339" i="1"/>
  <c r="BI339" i="1"/>
  <c r="AG339" i="1"/>
  <c r="AI339" i="1"/>
  <c r="AM338" i="1"/>
  <c r="AZ338" i="1" s="1"/>
  <c r="BG339" i="1"/>
  <c r="AU339" i="1"/>
  <c r="C340" i="1"/>
  <c r="BH339" i="1"/>
  <c r="BD339" i="1"/>
  <c r="AV339" i="1"/>
  <c r="AR339" i="1"/>
  <c r="AK339" i="1"/>
  <c r="AO339" i="1" s="1"/>
  <c r="AD339" i="1"/>
  <c r="N339" i="1"/>
  <c r="J339" i="1"/>
  <c r="BZ339" i="1"/>
  <c r="BE339" i="1"/>
  <c r="AS339" i="1"/>
  <c r="BV339" i="1"/>
  <c r="BF339" i="1"/>
  <c r="AT339" i="1"/>
  <c r="AH339" i="1"/>
  <c r="L339" i="1"/>
  <c r="H339" i="1"/>
  <c r="M339" i="1"/>
  <c r="I339" i="1"/>
  <c r="AQ339" i="1"/>
  <c r="AF339" i="1"/>
  <c r="K339" i="1"/>
  <c r="BW340" i="1" l="1"/>
  <c r="AE340" i="1"/>
  <c r="P340" i="1"/>
  <c r="Q340" i="1" s="1"/>
  <c r="R340" i="1"/>
  <c r="CA340" i="1"/>
  <c r="AC47" i="1"/>
  <c r="AH44" i="14" s="1"/>
  <c r="AL44" i="14" s="1"/>
  <c r="AL339" i="1"/>
  <c r="AM339" i="1"/>
  <c r="AZ339" i="1" s="1"/>
  <c r="F338" i="1"/>
  <c r="G338" i="1"/>
  <c r="D336" i="1"/>
  <c r="E337" i="1"/>
  <c r="AN337" i="1" s="1"/>
  <c r="AP336" i="1"/>
  <c r="BB336" i="1" s="1"/>
  <c r="AW340" i="1"/>
  <c r="BI340" i="1"/>
  <c r="AG340" i="1"/>
  <c r="AI340" i="1"/>
  <c r="C341" i="1"/>
  <c r="BH340" i="1"/>
  <c r="BD340" i="1"/>
  <c r="AV340" i="1"/>
  <c r="AR340" i="1"/>
  <c r="AK340" i="1"/>
  <c r="AO340" i="1" s="1"/>
  <c r="AD340" i="1"/>
  <c r="N340" i="1"/>
  <c r="J340" i="1"/>
  <c r="BZ340" i="1"/>
  <c r="BE340" i="1"/>
  <c r="AS340" i="1"/>
  <c r="AF340" i="1"/>
  <c r="K340" i="1"/>
  <c r="BV340" i="1"/>
  <c r="BF340" i="1"/>
  <c r="AT340" i="1"/>
  <c r="AH340" i="1"/>
  <c r="L340" i="1"/>
  <c r="H340" i="1"/>
  <c r="BG340" i="1"/>
  <c r="AU340" i="1"/>
  <c r="AQ340" i="1"/>
  <c r="M340" i="1"/>
  <c r="I340" i="1"/>
  <c r="BW341" i="1" l="1"/>
  <c r="AE341" i="1"/>
  <c r="P341" i="1"/>
  <c r="Q341" i="1" s="1"/>
  <c r="R341" i="1"/>
  <c r="CA341" i="1"/>
  <c r="AI47" i="1"/>
  <c r="BL48" i="1"/>
  <c r="BM48" i="1" s="1"/>
  <c r="V48" i="1"/>
  <c r="AM340" i="1"/>
  <c r="AZ340" i="1" s="1"/>
  <c r="D337" i="1"/>
  <c r="E338" i="1"/>
  <c r="AN338" i="1" s="1"/>
  <c r="AP337" i="1"/>
  <c r="BB337" i="1" s="1"/>
  <c r="G339" i="1"/>
  <c r="F339" i="1"/>
  <c r="AW341" i="1"/>
  <c r="BI341" i="1"/>
  <c r="AG341" i="1"/>
  <c r="AI341" i="1"/>
  <c r="AL340" i="1"/>
  <c r="BZ341" i="1"/>
  <c r="BE341" i="1"/>
  <c r="AS341" i="1"/>
  <c r="AF341" i="1"/>
  <c r="K341" i="1"/>
  <c r="BV341" i="1"/>
  <c r="BF341" i="1"/>
  <c r="AT341" i="1"/>
  <c r="AH341" i="1"/>
  <c r="L341" i="1"/>
  <c r="H341" i="1"/>
  <c r="BG341" i="1"/>
  <c r="AU341" i="1"/>
  <c r="AQ341" i="1"/>
  <c r="M341" i="1"/>
  <c r="I341" i="1"/>
  <c r="C342" i="1"/>
  <c r="BH341" i="1"/>
  <c r="BD341" i="1"/>
  <c r="AV341" i="1"/>
  <c r="AR341" i="1"/>
  <c r="AK341" i="1"/>
  <c r="AO341" i="1" s="1"/>
  <c r="AD341" i="1"/>
  <c r="N341" i="1"/>
  <c r="J341" i="1"/>
  <c r="BW342" i="1" l="1"/>
  <c r="AE342" i="1"/>
  <c r="P342" i="1"/>
  <c r="Q342" i="1" s="1"/>
  <c r="R342" i="1"/>
  <c r="CA342" i="1"/>
  <c r="CE48" i="1"/>
  <c r="BN48" i="1"/>
  <c r="BP48" i="1" s="1"/>
  <c r="BO48" i="1"/>
  <c r="W48" i="1"/>
  <c r="BT48" i="1" s="1"/>
  <c r="AM341" i="1"/>
  <c r="AZ341" i="1" s="1"/>
  <c r="D338" i="1"/>
  <c r="E339" i="1"/>
  <c r="AN339" i="1" s="1"/>
  <c r="AP338" i="1"/>
  <c r="BB338" i="1" s="1"/>
  <c r="F340" i="1"/>
  <c r="G340" i="1"/>
  <c r="AW342" i="1"/>
  <c r="BI342" i="1"/>
  <c r="AG342" i="1"/>
  <c r="AI342" i="1"/>
  <c r="BV342" i="1"/>
  <c r="BF342" i="1"/>
  <c r="AT342" i="1"/>
  <c r="AH342" i="1"/>
  <c r="L342" i="1"/>
  <c r="H342" i="1"/>
  <c r="BG342" i="1"/>
  <c r="AU342" i="1"/>
  <c r="AQ342" i="1"/>
  <c r="M342" i="1"/>
  <c r="I342" i="1"/>
  <c r="C343" i="1"/>
  <c r="BH342" i="1"/>
  <c r="BD342" i="1"/>
  <c r="AV342" i="1"/>
  <c r="AR342" i="1"/>
  <c r="AK342" i="1"/>
  <c r="AO342" i="1" s="1"/>
  <c r="AD342" i="1"/>
  <c r="N342" i="1"/>
  <c r="J342" i="1"/>
  <c r="BZ342" i="1"/>
  <c r="BE342" i="1"/>
  <c r="AS342" i="1"/>
  <c r="AF342" i="1"/>
  <c r="K342" i="1"/>
  <c r="AL341" i="1"/>
  <c r="BW343" i="1" l="1"/>
  <c r="AE343" i="1"/>
  <c r="P343" i="1"/>
  <c r="Q343" i="1" s="1"/>
  <c r="R343" i="1"/>
  <c r="CA343" i="1"/>
  <c r="BQ48" i="1"/>
  <c r="BR48" i="1" s="1"/>
  <c r="AM342" i="1"/>
  <c r="AZ342" i="1" s="1"/>
  <c r="G341" i="1"/>
  <c r="F341" i="1"/>
  <c r="D339" i="1"/>
  <c r="E340" i="1"/>
  <c r="AN340" i="1" s="1"/>
  <c r="AP339" i="1"/>
  <c r="BB339" i="1" s="1"/>
  <c r="AW343" i="1"/>
  <c r="BI343" i="1"/>
  <c r="AL342" i="1"/>
  <c r="AG343" i="1"/>
  <c r="AI343" i="1"/>
  <c r="BG343" i="1"/>
  <c r="AU343" i="1"/>
  <c r="AQ343" i="1"/>
  <c r="M343" i="1"/>
  <c r="I343" i="1"/>
  <c r="C344" i="1"/>
  <c r="BH343" i="1"/>
  <c r="BD343" i="1"/>
  <c r="AV343" i="1"/>
  <c r="AR343" i="1"/>
  <c r="AK343" i="1"/>
  <c r="AO343" i="1" s="1"/>
  <c r="AD343" i="1"/>
  <c r="N343" i="1"/>
  <c r="J343" i="1"/>
  <c r="BZ343" i="1"/>
  <c r="BE343" i="1"/>
  <c r="AS343" i="1"/>
  <c r="AF343" i="1"/>
  <c r="K343" i="1"/>
  <c r="BV343" i="1"/>
  <c r="BF343" i="1"/>
  <c r="AT343" i="1"/>
  <c r="AH343" i="1"/>
  <c r="L343" i="1"/>
  <c r="H343" i="1"/>
  <c r="BW344" i="1" l="1"/>
  <c r="BB48" i="1"/>
  <c r="AE344" i="1"/>
  <c r="P344" i="1"/>
  <c r="Q344" i="1" s="1"/>
  <c r="R344" i="1"/>
  <c r="CA344" i="1"/>
  <c r="BC48" i="1"/>
  <c r="AE45" i="14" s="1"/>
  <c r="AM343" i="1"/>
  <c r="AZ343" i="1" s="1"/>
  <c r="X48" i="1"/>
  <c r="AY48" i="1"/>
  <c r="BS48" i="1"/>
  <c r="E341" i="1"/>
  <c r="AN341" i="1" s="1"/>
  <c r="D340" i="1"/>
  <c r="AP340" i="1"/>
  <c r="BB340" i="1" s="1"/>
  <c r="G342" i="1"/>
  <c r="F342" i="1"/>
  <c r="AW344" i="1"/>
  <c r="BI344" i="1"/>
  <c r="AL343" i="1"/>
  <c r="AG344" i="1"/>
  <c r="AI344" i="1"/>
  <c r="C345" i="1"/>
  <c r="BH344" i="1"/>
  <c r="BD344" i="1"/>
  <c r="AV344" i="1"/>
  <c r="AR344" i="1"/>
  <c r="AK344" i="1"/>
  <c r="AO344" i="1" s="1"/>
  <c r="AD344" i="1"/>
  <c r="N344" i="1"/>
  <c r="J344" i="1"/>
  <c r="BZ344" i="1"/>
  <c r="BE344" i="1"/>
  <c r="AS344" i="1"/>
  <c r="AF344" i="1"/>
  <c r="K344" i="1"/>
  <c r="BV344" i="1"/>
  <c r="BF344" i="1"/>
  <c r="AT344" i="1"/>
  <c r="AH344" i="1"/>
  <c r="L344" i="1"/>
  <c r="H344" i="1"/>
  <c r="BG344" i="1"/>
  <c r="AU344" i="1"/>
  <c r="AQ344" i="1"/>
  <c r="M344" i="1"/>
  <c r="I344" i="1"/>
  <c r="BW345" i="1" l="1"/>
  <c r="AM344" i="1"/>
  <c r="AZ344" i="1" s="1"/>
  <c r="AF45" i="14"/>
  <c r="AJ45" i="14" s="1"/>
  <c r="V45" i="14"/>
  <c r="W45" i="14"/>
  <c r="Y48" i="1"/>
  <c r="AG45" i="14" s="1"/>
  <c r="AC45" i="14"/>
  <c r="AE345" i="1"/>
  <c r="R345" i="1"/>
  <c r="P345" i="1"/>
  <c r="Q345" i="1" s="1"/>
  <c r="CA345" i="1"/>
  <c r="BA48" i="1"/>
  <c r="AI45" i="14" s="1"/>
  <c r="BY48" i="1"/>
  <c r="AL344" i="1"/>
  <c r="D341" i="1"/>
  <c r="E342" i="1"/>
  <c r="AN342" i="1" s="1"/>
  <c r="AP341" i="1"/>
  <c r="BB341" i="1" s="1"/>
  <c r="F343" i="1"/>
  <c r="G343" i="1"/>
  <c r="AW345" i="1"/>
  <c r="BI345" i="1"/>
  <c r="AG345" i="1"/>
  <c r="AI345" i="1"/>
  <c r="BZ345" i="1"/>
  <c r="BE345" i="1"/>
  <c r="AS345" i="1"/>
  <c r="AF345" i="1"/>
  <c r="K345" i="1"/>
  <c r="BV345" i="1"/>
  <c r="BF345" i="1"/>
  <c r="AT345" i="1"/>
  <c r="AH345" i="1"/>
  <c r="L345" i="1"/>
  <c r="H345" i="1"/>
  <c r="BG345" i="1"/>
  <c r="AU345" i="1"/>
  <c r="AQ345" i="1"/>
  <c r="M345" i="1"/>
  <c r="I345" i="1"/>
  <c r="C346" i="1"/>
  <c r="BH345" i="1"/>
  <c r="BD345" i="1"/>
  <c r="AV345" i="1"/>
  <c r="AR345" i="1"/>
  <c r="AK345" i="1"/>
  <c r="AO345" i="1" s="1"/>
  <c r="AD345" i="1"/>
  <c r="N345" i="1"/>
  <c r="J345" i="1"/>
  <c r="BW346" i="1" l="1"/>
  <c r="BU48" i="1"/>
  <c r="BW48" i="1" s="1"/>
  <c r="Z48" i="1"/>
  <c r="CG48" i="1" s="1"/>
  <c r="AE346" i="1"/>
  <c r="P346" i="1"/>
  <c r="Q346" i="1" s="1"/>
  <c r="R346" i="1"/>
  <c r="CA346" i="1"/>
  <c r="BI48" i="1"/>
  <c r="CC48" i="1"/>
  <c r="CA48" i="1"/>
  <c r="AM345" i="1"/>
  <c r="AZ345" i="1" s="1"/>
  <c r="G344" i="1"/>
  <c r="F344" i="1"/>
  <c r="D342" i="1"/>
  <c r="E343" i="1"/>
  <c r="AN343" i="1" s="1"/>
  <c r="AP342" i="1"/>
  <c r="BB342" i="1" s="1"/>
  <c r="AW346" i="1"/>
  <c r="BI346" i="1"/>
  <c r="AG346" i="1"/>
  <c r="AI346" i="1"/>
  <c r="AL345" i="1"/>
  <c r="BV346" i="1"/>
  <c r="BF346" i="1"/>
  <c r="AT346" i="1"/>
  <c r="AH346" i="1"/>
  <c r="L346" i="1"/>
  <c r="H346" i="1"/>
  <c r="BG346" i="1"/>
  <c r="AU346" i="1"/>
  <c r="AQ346" i="1"/>
  <c r="M346" i="1"/>
  <c r="I346" i="1"/>
  <c r="C347" i="1"/>
  <c r="BH346" i="1"/>
  <c r="BD346" i="1"/>
  <c r="AV346" i="1"/>
  <c r="AR346" i="1"/>
  <c r="AK346" i="1"/>
  <c r="AO346" i="1" s="1"/>
  <c r="AD346" i="1"/>
  <c r="N346" i="1"/>
  <c r="J346" i="1"/>
  <c r="BZ346" i="1"/>
  <c r="BE346" i="1"/>
  <c r="AS346" i="1"/>
  <c r="AF346" i="1"/>
  <c r="K346" i="1"/>
  <c r="BW347" i="1" l="1"/>
  <c r="AK45" i="14"/>
  <c r="AD45" i="14"/>
  <c r="AA48" i="1"/>
  <c r="CD48" i="1" s="1"/>
  <c r="CI48" i="1" s="1"/>
  <c r="AE347" i="1"/>
  <c r="P347" i="1"/>
  <c r="Q347" i="1" s="1"/>
  <c r="R347" i="1"/>
  <c r="CA347" i="1"/>
  <c r="AL346" i="1"/>
  <c r="F345" i="1"/>
  <c r="G345" i="1"/>
  <c r="D343" i="1"/>
  <c r="E344" i="1"/>
  <c r="AN344" i="1" s="1"/>
  <c r="AP343" i="1"/>
  <c r="BB343" i="1" s="1"/>
  <c r="AW347" i="1"/>
  <c r="BI347" i="1"/>
  <c r="AG347" i="1"/>
  <c r="AI347" i="1"/>
  <c r="AM346" i="1"/>
  <c r="AZ346" i="1" s="1"/>
  <c r="BG347" i="1"/>
  <c r="AU347" i="1"/>
  <c r="AQ347" i="1"/>
  <c r="M347" i="1"/>
  <c r="I347" i="1"/>
  <c r="C348" i="1"/>
  <c r="BH347" i="1"/>
  <c r="BD347" i="1"/>
  <c r="AV347" i="1"/>
  <c r="AR347" i="1"/>
  <c r="AK347" i="1"/>
  <c r="AO347" i="1" s="1"/>
  <c r="AD347" i="1"/>
  <c r="N347" i="1"/>
  <c r="J347" i="1"/>
  <c r="BZ347" i="1"/>
  <c r="BE347" i="1"/>
  <c r="AS347" i="1"/>
  <c r="AF347" i="1"/>
  <c r="K347" i="1"/>
  <c r="BV347" i="1"/>
  <c r="BF347" i="1"/>
  <c r="AT347" i="1"/>
  <c r="AH347" i="1"/>
  <c r="L347" i="1"/>
  <c r="H347" i="1"/>
  <c r="BW348" i="1" l="1"/>
  <c r="AB48" i="1"/>
  <c r="CF48" i="1" s="1"/>
  <c r="AE348" i="1"/>
  <c r="P348" i="1"/>
  <c r="Q348" i="1" s="1"/>
  <c r="R348" i="1"/>
  <c r="CA348" i="1"/>
  <c r="AL347" i="1"/>
  <c r="E345" i="1"/>
  <c r="AN345" i="1" s="1"/>
  <c r="D344" i="1"/>
  <c r="AP344" i="1"/>
  <c r="BB344" i="1" s="1"/>
  <c r="F346" i="1"/>
  <c r="G346" i="1"/>
  <c r="AW348" i="1"/>
  <c r="BI348" i="1"/>
  <c r="AG348" i="1"/>
  <c r="AI348" i="1"/>
  <c r="AM347" i="1"/>
  <c r="AZ347" i="1" s="1"/>
  <c r="C349" i="1"/>
  <c r="BH348" i="1"/>
  <c r="BD348" i="1"/>
  <c r="AV348" i="1"/>
  <c r="AR348" i="1"/>
  <c r="AK348" i="1"/>
  <c r="AO348" i="1" s="1"/>
  <c r="AD348" i="1"/>
  <c r="N348" i="1"/>
  <c r="J348" i="1"/>
  <c r="BZ348" i="1"/>
  <c r="BE348" i="1"/>
  <c r="AS348" i="1"/>
  <c r="AF348" i="1"/>
  <c r="K348" i="1"/>
  <c r="BV348" i="1"/>
  <c r="BF348" i="1"/>
  <c r="AT348" i="1"/>
  <c r="AH348" i="1"/>
  <c r="L348" i="1"/>
  <c r="H348" i="1"/>
  <c r="BG348" i="1"/>
  <c r="AU348" i="1"/>
  <c r="AQ348" i="1"/>
  <c r="M348" i="1"/>
  <c r="I348" i="1"/>
  <c r="BW349" i="1" l="1"/>
  <c r="AC48" i="1"/>
  <c r="AH45" i="14" s="1"/>
  <c r="AL45" i="14" s="1"/>
  <c r="AE349" i="1"/>
  <c r="R349" i="1"/>
  <c r="P349" i="1"/>
  <c r="Q349" i="1" s="1"/>
  <c r="CA349" i="1"/>
  <c r="G347" i="1"/>
  <c r="F347" i="1"/>
  <c r="D345" i="1"/>
  <c r="E346" i="1"/>
  <c r="AN346" i="1" s="1"/>
  <c r="AP345" i="1"/>
  <c r="BB345" i="1" s="1"/>
  <c r="AW349" i="1"/>
  <c r="BI349" i="1"/>
  <c r="AM348" i="1"/>
  <c r="AZ348" i="1" s="1"/>
  <c r="AG349" i="1"/>
  <c r="AI349" i="1"/>
  <c r="AL348" i="1"/>
  <c r="BZ349" i="1"/>
  <c r="BE349" i="1"/>
  <c r="AS349" i="1"/>
  <c r="AF349" i="1"/>
  <c r="K349" i="1"/>
  <c r="BV349" i="1"/>
  <c r="BF349" i="1"/>
  <c r="AT349" i="1"/>
  <c r="AH349" i="1"/>
  <c r="L349" i="1"/>
  <c r="H349" i="1"/>
  <c r="BG349" i="1"/>
  <c r="AU349" i="1"/>
  <c r="AQ349" i="1"/>
  <c r="M349" i="1"/>
  <c r="I349" i="1"/>
  <c r="C350" i="1"/>
  <c r="BH349" i="1"/>
  <c r="BD349" i="1"/>
  <c r="AV349" i="1"/>
  <c r="AR349" i="1"/>
  <c r="AK349" i="1"/>
  <c r="AO349" i="1" s="1"/>
  <c r="AD349" i="1"/>
  <c r="N349" i="1"/>
  <c r="J349" i="1"/>
  <c r="BW350" i="1" l="1"/>
  <c r="BL49" i="1"/>
  <c r="BN49" i="1" s="1"/>
  <c r="BP49" i="1" s="1"/>
  <c r="AI48" i="1"/>
  <c r="V49" i="1"/>
  <c r="CE49" i="1" s="1"/>
  <c r="AE350" i="1"/>
  <c r="P350" i="1"/>
  <c r="Q350" i="1" s="1"/>
  <c r="R350" i="1"/>
  <c r="CA350" i="1"/>
  <c r="AL349" i="1"/>
  <c r="G348" i="1"/>
  <c r="F348" i="1"/>
  <c r="D346" i="1"/>
  <c r="E347" i="1"/>
  <c r="AN347" i="1" s="1"/>
  <c r="AP346" i="1"/>
  <c r="BB346" i="1" s="1"/>
  <c r="AW350" i="1"/>
  <c r="BI350" i="1"/>
  <c r="AG350" i="1"/>
  <c r="AI350" i="1"/>
  <c r="AM349" i="1"/>
  <c r="AZ349" i="1" s="1"/>
  <c r="BV350" i="1"/>
  <c r="BF350" i="1"/>
  <c r="AT350" i="1"/>
  <c r="AH350" i="1"/>
  <c r="L350" i="1"/>
  <c r="H350" i="1"/>
  <c r="BG350" i="1"/>
  <c r="AU350" i="1"/>
  <c r="AQ350" i="1"/>
  <c r="M350" i="1"/>
  <c r="I350" i="1"/>
  <c r="C351" i="1"/>
  <c r="BH350" i="1"/>
  <c r="BD350" i="1"/>
  <c r="AV350" i="1"/>
  <c r="AR350" i="1"/>
  <c r="AK350" i="1"/>
  <c r="AO350" i="1" s="1"/>
  <c r="AD350" i="1"/>
  <c r="N350" i="1"/>
  <c r="J350" i="1"/>
  <c r="BZ350" i="1"/>
  <c r="BE350" i="1"/>
  <c r="AS350" i="1"/>
  <c r="AF350" i="1"/>
  <c r="K350" i="1"/>
  <c r="BW351" i="1" l="1"/>
  <c r="BM49" i="1"/>
  <c r="BO49" i="1" s="1"/>
  <c r="BQ49" i="1" s="1"/>
  <c r="BR49" i="1" s="1"/>
  <c r="AY49" i="1" s="1"/>
  <c r="W49" i="1"/>
  <c r="BT49" i="1" s="1"/>
  <c r="AE351" i="1"/>
  <c r="P351" i="1"/>
  <c r="Q351" i="1" s="1"/>
  <c r="R351" i="1"/>
  <c r="CA351" i="1"/>
  <c r="AM350" i="1"/>
  <c r="AZ350" i="1" s="1"/>
  <c r="F349" i="1"/>
  <c r="G349" i="1"/>
  <c r="D347" i="1"/>
  <c r="E348" i="1"/>
  <c r="AN348" i="1" s="1"/>
  <c r="AP347" i="1"/>
  <c r="BB347" i="1" s="1"/>
  <c r="AW351" i="1"/>
  <c r="BI351" i="1"/>
  <c r="AG351" i="1"/>
  <c r="AI351" i="1"/>
  <c r="BG351" i="1"/>
  <c r="AU351" i="1"/>
  <c r="AQ351" i="1"/>
  <c r="M351" i="1"/>
  <c r="I351" i="1"/>
  <c r="C352" i="1"/>
  <c r="BH351" i="1"/>
  <c r="BD351" i="1"/>
  <c r="AV351" i="1"/>
  <c r="AR351" i="1"/>
  <c r="AK351" i="1"/>
  <c r="AO351" i="1" s="1"/>
  <c r="AD351" i="1"/>
  <c r="N351" i="1"/>
  <c r="J351" i="1"/>
  <c r="BZ351" i="1"/>
  <c r="BE351" i="1"/>
  <c r="AS351" i="1"/>
  <c r="AF351" i="1"/>
  <c r="K351" i="1"/>
  <c r="BV351" i="1"/>
  <c r="BF351" i="1"/>
  <c r="AT351" i="1"/>
  <c r="AH351" i="1"/>
  <c r="L351" i="1"/>
  <c r="H351" i="1"/>
  <c r="AL350" i="1"/>
  <c r="BW352" i="1" l="1"/>
  <c r="BB49" i="1"/>
  <c r="BC49" i="1"/>
  <c r="AE46" i="14" s="1"/>
  <c r="X49" i="1"/>
  <c r="AF46" i="14" s="1"/>
  <c r="AJ46" i="14" s="1"/>
  <c r="BS49" i="1"/>
  <c r="W46" i="14" s="1"/>
  <c r="Y49" i="1"/>
  <c r="AC46" i="14"/>
  <c r="AE352" i="1"/>
  <c r="P352" i="1"/>
  <c r="Q352" i="1" s="1"/>
  <c r="R352" i="1"/>
  <c r="CA352" i="1"/>
  <c r="BA49" i="1"/>
  <c r="AM351" i="1"/>
  <c r="AZ351" i="1" s="1"/>
  <c r="G350" i="1"/>
  <c r="F350" i="1"/>
  <c r="E349" i="1"/>
  <c r="AN349" i="1" s="1"/>
  <c r="D348" i="1"/>
  <c r="AP348" i="1"/>
  <c r="BB348" i="1" s="1"/>
  <c r="AL351" i="1"/>
  <c r="AW352" i="1"/>
  <c r="BI352" i="1"/>
  <c r="AG352" i="1"/>
  <c r="AI352" i="1"/>
  <c r="BZ352" i="1"/>
  <c r="BV352" i="1"/>
  <c r="C353" i="1"/>
  <c r="BH352" i="1"/>
  <c r="BD352" i="1"/>
  <c r="AV352" i="1"/>
  <c r="AR352" i="1"/>
  <c r="AK352" i="1"/>
  <c r="AO352" i="1" s="1"/>
  <c r="AD352" i="1"/>
  <c r="N352" i="1"/>
  <c r="J352" i="1"/>
  <c r="BE352" i="1"/>
  <c r="AS352" i="1"/>
  <c r="AF352" i="1"/>
  <c r="K352" i="1"/>
  <c r="BF352" i="1"/>
  <c r="AT352" i="1"/>
  <c r="AH352" i="1"/>
  <c r="L352" i="1"/>
  <c r="H352" i="1"/>
  <c r="BG352" i="1"/>
  <c r="AU352" i="1"/>
  <c r="AQ352" i="1"/>
  <c r="M352" i="1"/>
  <c r="I352" i="1"/>
  <c r="BW353" i="1" l="1"/>
  <c r="V46" i="14"/>
  <c r="BY49" i="1"/>
  <c r="CC49" i="1" s="1"/>
  <c r="AG46" i="14"/>
  <c r="BU49" i="1"/>
  <c r="BW49" i="1" s="1"/>
  <c r="Z49" i="1"/>
  <c r="CG49" i="1" s="1"/>
  <c r="BI49" i="1"/>
  <c r="AI46" i="14"/>
  <c r="AE353" i="1"/>
  <c r="P353" i="1"/>
  <c r="Q353" i="1" s="1"/>
  <c r="R353" i="1"/>
  <c r="CA353" i="1"/>
  <c r="G351" i="1"/>
  <c r="F351" i="1"/>
  <c r="D349" i="1"/>
  <c r="E350" i="1"/>
  <c r="AN350" i="1" s="1"/>
  <c r="AP349" i="1"/>
  <c r="BB349" i="1" s="1"/>
  <c r="AW353" i="1"/>
  <c r="BI353" i="1"/>
  <c r="AL352" i="1"/>
  <c r="AG353" i="1"/>
  <c r="AI353" i="1"/>
  <c r="BV353" i="1"/>
  <c r="BF353" i="1"/>
  <c r="AT353" i="1"/>
  <c r="AH353" i="1"/>
  <c r="L353" i="1"/>
  <c r="H353" i="1"/>
  <c r="BG353" i="1"/>
  <c r="AU353" i="1"/>
  <c r="AQ353" i="1"/>
  <c r="M353" i="1"/>
  <c r="I353" i="1"/>
  <c r="C354" i="1"/>
  <c r="BH353" i="1"/>
  <c r="BD353" i="1"/>
  <c r="AV353" i="1"/>
  <c r="AR353" i="1"/>
  <c r="AK353" i="1"/>
  <c r="AO353" i="1" s="1"/>
  <c r="AD353" i="1"/>
  <c r="N353" i="1"/>
  <c r="J353" i="1"/>
  <c r="BZ353" i="1"/>
  <c r="BE353" i="1"/>
  <c r="AS353" i="1"/>
  <c r="AF353" i="1"/>
  <c r="K353" i="1"/>
  <c r="AM352" i="1"/>
  <c r="AZ352" i="1" s="1"/>
  <c r="BW354" i="1" l="1"/>
  <c r="AD46" i="14"/>
  <c r="CA49" i="1"/>
  <c r="AK46" i="14"/>
  <c r="AA49" i="1"/>
  <c r="CD49" i="1" s="1"/>
  <c r="CI49" i="1" s="1"/>
  <c r="AE354" i="1"/>
  <c r="P354" i="1"/>
  <c r="Q354" i="1" s="1"/>
  <c r="R354" i="1"/>
  <c r="CA354" i="1"/>
  <c r="AM353" i="1"/>
  <c r="AZ353" i="1" s="1"/>
  <c r="D350" i="1"/>
  <c r="E351" i="1"/>
  <c r="AN351" i="1" s="1"/>
  <c r="AP350" i="1"/>
  <c r="BB350" i="1" s="1"/>
  <c r="F352" i="1"/>
  <c r="G352" i="1"/>
  <c r="AW354" i="1"/>
  <c r="BI354" i="1"/>
  <c r="AL353" i="1"/>
  <c r="AG354" i="1"/>
  <c r="AI354" i="1"/>
  <c r="BG354" i="1"/>
  <c r="AU354" i="1"/>
  <c r="AQ354" i="1"/>
  <c r="M354" i="1"/>
  <c r="I354" i="1"/>
  <c r="C355" i="1"/>
  <c r="BH354" i="1"/>
  <c r="BD354" i="1"/>
  <c r="AV354" i="1"/>
  <c r="AR354" i="1"/>
  <c r="AK354" i="1"/>
  <c r="AO354" i="1" s="1"/>
  <c r="AD354" i="1"/>
  <c r="N354" i="1"/>
  <c r="J354" i="1"/>
  <c r="BZ354" i="1"/>
  <c r="BE354" i="1"/>
  <c r="AS354" i="1"/>
  <c r="AF354" i="1"/>
  <c r="K354" i="1"/>
  <c r="BV354" i="1"/>
  <c r="BF354" i="1"/>
  <c r="AT354" i="1"/>
  <c r="AH354" i="1"/>
  <c r="L354" i="1"/>
  <c r="H354" i="1"/>
  <c r="BW355" i="1" l="1"/>
  <c r="AB49" i="1"/>
  <c r="CF49" i="1" s="1"/>
  <c r="AM354" i="1"/>
  <c r="AZ354" i="1" s="1"/>
  <c r="AE355" i="1"/>
  <c r="P355" i="1"/>
  <c r="Q355" i="1" s="1"/>
  <c r="R355" i="1"/>
  <c r="CA355" i="1"/>
  <c r="F353" i="1"/>
  <c r="G353" i="1"/>
  <c r="E352" i="1"/>
  <c r="AN352" i="1" s="1"/>
  <c r="D351" i="1"/>
  <c r="AP351" i="1"/>
  <c r="BB351" i="1" s="1"/>
  <c r="AW355" i="1"/>
  <c r="BI355" i="1"/>
  <c r="AG355" i="1"/>
  <c r="AI355" i="1"/>
  <c r="C356" i="1"/>
  <c r="BH355" i="1"/>
  <c r="BD355" i="1"/>
  <c r="AV355" i="1"/>
  <c r="AR355" i="1"/>
  <c r="AK355" i="1"/>
  <c r="AO355" i="1" s="1"/>
  <c r="AD355" i="1"/>
  <c r="N355" i="1"/>
  <c r="J355" i="1"/>
  <c r="BZ355" i="1"/>
  <c r="BE355" i="1"/>
  <c r="AS355" i="1"/>
  <c r="AF355" i="1"/>
  <c r="K355" i="1"/>
  <c r="BV355" i="1"/>
  <c r="BF355" i="1"/>
  <c r="AT355" i="1"/>
  <c r="AH355" i="1"/>
  <c r="L355" i="1"/>
  <c r="H355" i="1"/>
  <c r="BG355" i="1"/>
  <c r="AU355" i="1"/>
  <c r="AQ355" i="1"/>
  <c r="M355" i="1"/>
  <c r="I355" i="1"/>
  <c r="AL354" i="1"/>
  <c r="BW356" i="1" l="1"/>
  <c r="AC49" i="1"/>
  <c r="AH46" i="14" s="1"/>
  <c r="AL46" i="14" s="1"/>
  <c r="AE356" i="1"/>
  <c r="P356" i="1"/>
  <c r="Q356" i="1" s="1"/>
  <c r="R356" i="1"/>
  <c r="CA356" i="1"/>
  <c r="AL355" i="1"/>
  <c r="G354" i="1"/>
  <c r="F354" i="1"/>
  <c r="D352" i="1"/>
  <c r="E353" i="1"/>
  <c r="AN353" i="1" s="1"/>
  <c r="AP352" i="1"/>
  <c r="BB352" i="1" s="1"/>
  <c r="AW356" i="1"/>
  <c r="BI356" i="1"/>
  <c r="AG356" i="1"/>
  <c r="AI356" i="1"/>
  <c r="AM355" i="1"/>
  <c r="AZ355" i="1" s="1"/>
  <c r="BZ356" i="1"/>
  <c r="BE356" i="1"/>
  <c r="AS356" i="1"/>
  <c r="AF356" i="1"/>
  <c r="K356" i="1"/>
  <c r="BV356" i="1"/>
  <c r="BF356" i="1"/>
  <c r="AT356" i="1"/>
  <c r="AH356" i="1"/>
  <c r="L356" i="1"/>
  <c r="H356" i="1"/>
  <c r="BG356" i="1"/>
  <c r="AU356" i="1"/>
  <c r="AQ356" i="1"/>
  <c r="M356" i="1"/>
  <c r="I356" i="1"/>
  <c r="C357" i="1"/>
  <c r="BH356" i="1"/>
  <c r="BD356" i="1"/>
  <c r="AV356" i="1"/>
  <c r="AR356" i="1"/>
  <c r="AK356" i="1"/>
  <c r="AO356" i="1" s="1"/>
  <c r="AD356" i="1"/>
  <c r="N356" i="1"/>
  <c r="J356" i="1"/>
  <c r="BW357" i="1" l="1"/>
  <c r="BL50" i="1"/>
  <c r="BM50" i="1" s="1"/>
  <c r="BO50" i="1" s="1"/>
  <c r="AI49" i="1"/>
  <c r="V50" i="1"/>
  <c r="CE50" i="1" s="1"/>
  <c r="AE357" i="1"/>
  <c r="P357" i="1"/>
  <c r="Q357" i="1" s="1"/>
  <c r="R357" i="1"/>
  <c r="CA357" i="1"/>
  <c r="AM356" i="1"/>
  <c r="AZ356" i="1" s="1"/>
  <c r="E354" i="1"/>
  <c r="AN354" i="1" s="1"/>
  <c r="D353" i="1"/>
  <c r="AP353" i="1"/>
  <c r="BB353" i="1" s="1"/>
  <c r="F355" i="1"/>
  <c r="G355" i="1"/>
  <c r="AW357" i="1"/>
  <c r="BI357" i="1"/>
  <c r="AG357" i="1"/>
  <c r="AI357" i="1"/>
  <c r="BV357" i="1"/>
  <c r="BF357" i="1"/>
  <c r="AT357" i="1"/>
  <c r="AH357" i="1"/>
  <c r="L357" i="1"/>
  <c r="H357" i="1"/>
  <c r="BG357" i="1"/>
  <c r="AU357" i="1"/>
  <c r="AQ357" i="1"/>
  <c r="M357" i="1"/>
  <c r="I357" i="1"/>
  <c r="C358" i="1"/>
  <c r="BH357" i="1"/>
  <c r="BD357" i="1"/>
  <c r="AV357" i="1"/>
  <c r="AR357" i="1"/>
  <c r="AK357" i="1"/>
  <c r="AO357" i="1" s="1"/>
  <c r="AD357" i="1"/>
  <c r="N357" i="1"/>
  <c r="J357" i="1"/>
  <c r="BZ357" i="1"/>
  <c r="BE357" i="1"/>
  <c r="AS357" i="1"/>
  <c r="AF357" i="1"/>
  <c r="K357" i="1"/>
  <c r="AL356" i="1"/>
  <c r="BW358" i="1" l="1"/>
  <c r="BN50" i="1"/>
  <c r="BP50" i="1" s="1"/>
  <c r="W50" i="1"/>
  <c r="BT50" i="1" s="1"/>
  <c r="AE358" i="1"/>
  <c r="R358" i="1"/>
  <c r="P358" i="1"/>
  <c r="Q358" i="1" s="1"/>
  <c r="CA358" i="1"/>
  <c r="AM357" i="1"/>
  <c r="AZ357" i="1" s="1"/>
  <c r="G356" i="1"/>
  <c r="F356" i="1"/>
  <c r="D354" i="1"/>
  <c r="E355" i="1"/>
  <c r="AN355" i="1" s="1"/>
  <c r="AP354" i="1"/>
  <c r="BB354" i="1" s="1"/>
  <c r="AW358" i="1"/>
  <c r="BI358" i="1"/>
  <c r="AG358" i="1"/>
  <c r="AI358" i="1"/>
  <c r="BG358" i="1"/>
  <c r="AU358" i="1"/>
  <c r="AQ358" i="1"/>
  <c r="M358" i="1"/>
  <c r="I358" i="1"/>
  <c r="C359" i="1"/>
  <c r="BH358" i="1"/>
  <c r="BD358" i="1"/>
  <c r="AV358" i="1"/>
  <c r="AR358" i="1"/>
  <c r="AK358" i="1"/>
  <c r="AO358" i="1" s="1"/>
  <c r="AD358" i="1"/>
  <c r="N358" i="1"/>
  <c r="J358" i="1"/>
  <c r="BZ358" i="1"/>
  <c r="BE358" i="1"/>
  <c r="AS358" i="1"/>
  <c r="AF358" i="1"/>
  <c r="K358" i="1"/>
  <c r="BV358" i="1"/>
  <c r="BF358" i="1"/>
  <c r="AT358" i="1"/>
  <c r="AH358" i="1"/>
  <c r="L358" i="1"/>
  <c r="H358" i="1"/>
  <c r="AL357" i="1"/>
  <c r="BW359" i="1" l="1"/>
  <c r="BQ50" i="1"/>
  <c r="BR50" i="1" s="1"/>
  <c r="X50" i="1" s="1"/>
  <c r="AE359" i="1"/>
  <c r="P359" i="1"/>
  <c r="Q359" i="1" s="1"/>
  <c r="R359" i="1"/>
  <c r="CA359" i="1"/>
  <c r="AL358" i="1"/>
  <c r="G357" i="1"/>
  <c r="F357" i="1"/>
  <c r="D355" i="1"/>
  <c r="E356" i="1"/>
  <c r="AN356" i="1" s="1"/>
  <c r="AP355" i="1"/>
  <c r="BB355" i="1" s="1"/>
  <c r="AW359" i="1"/>
  <c r="BI359" i="1"/>
  <c r="AG359" i="1"/>
  <c r="AI359" i="1"/>
  <c r="AM358" i="1"/>
  <c r="AZ358" i="1" s="1"/>
  <c r="C360" i="1"/>
  <c r="BH359" i="1"/>
  <c r="BD359" i="1"/>
  <c r="AV359" i="1"/>
  <c r="AR359" i="1"/>
  <c r="AK359" i="1"/>
  <c r="AO359" i="1" s="1"/>
  <c r="AD359" i="1"/>
  <c r="N359" i="1"/>
  <c r="J359" i="1"/>
  <c r="BZ359" i="1"/>
  <c r="BE359" i="1"/>
  <c r="AS359" i="1"/>
  <c r="AF359" i="1"/>
  <c r="K359" i="1"/>
  <c r="BV359" i="1"/>
  <c r="BF359" i="1"/>
  <c r="AT359" i="1"/>
  <c r="AH359" i="1"/>
  <c r="L359" i="1"/>
  <c r="H359" i="1"/>
  <c r="BG359" i="1"/>
  <c r="AU359" i="1"/>
  <c r="AQ359" i="1"/>
  <c r="M359" i="1"/>
  <c r="I359" i="1"/>
  <c r="BW360" i="1" l="1"/>
  <c r="AY50" i="1"/>
  <c r="BA50" i="1" s="1"/>
  <c r="AI47" i="14" s="1"/>
  <c r="BC50" i="1"/>
  <c r="AE47" i="14" s="1"/>
  <c r="BB50" i="1"/>
  <c r="BS50" i="1"/>
  <c r="V47" i="14" s="1"/>
  <c r="AF47" i="14"/>
  <c r="AJ47" i="14" s="1"/>
  <c r="AE360" i="1"/>
  <c r="P360" i="1"/>
  <c r="Q360" i="1" s="1"/>
  <c r="R360" i="1"/>
  <c r="CA360" i="1"/>
  <c r="D356" i="1"/>
  <c r="E357" i="1"/>
  <c r="AN357" i="1" s="1"/>
  <c r="AP356" i="1"/>
  <c r="BB356" i="1" s="1"/>
  <c r="G358" i="1"/>
  <c r="F358" i="1"/>
  <c r="AW360" i="1"/>
  <c r="BI360" i="1"/>
  <c r="AM359" i="1"/>
  <c r="AZ359" i="1" s="1"/>
  <c r="AG360" i="1"/>
  <c r="AI360" i="1"/>
  <c r="BZ360" i="1"/>
  <c r="BE360" i="1"/>
  <c r="AS360" i="1"/>
  <c r="AF360" i="1"/>
  <c r="K360" i="1"/>
  <c r="BV360" i="1"/>
  <c r="BF360" i="1"/>
  <c r="AT360" i="1"/>
  <c r="AH360" i="1"/>
  <c r="L360" i="1"/>
  <c r="H360" i="1"/>
  <c r="BG360" i="1"/>
  <c r="AU360" i="1"/>
  <c r="AQ360" i="1"/>
  <c r="M360" i="1"/>
  <c r="I360" i="1"/>
  <c r="C361" i="1"/>
  <c r="BH360" i="1"/>
  <c r="BD360" i="1"/>
  <c r="AV360" i="1"/>
  <c r="AR360" i="1"/>
  <c r="AK360" i="1"/>
  <c r="AO360" i="1" s="1"/>
  <c r="AD360" i="1"/>
  <c r="N360" i="1"/>
  <c r="J360" i="1"/>
  <c r="AL359" i="1"/>
  <c r="BW361" i="1" l="1"/>
  <c r="W47" i="14"/>
  <c r="AC47" i="14"/>
  <c r="Y50" i="1"/>
  <c r="AG47" i="14" s="1"/>
  <c r="BY50" i="1"/>
  <c r="CC50" i="1" s="1"/>
  <c r="BI50" i="1"/>
  <c r="AE361" i="1"/>
  <c r="R361" i="1"/>
  <c r="P361" i="1"/>
  <c r="Q361" i="1" s="1"/>
  <c r="CA361" i="1"/>
  <c r="AM360" i="1"/>
  <c r="AZ360" i="1" s="1"/>
  <c r="E358" i="1"/>
  <c r="AN358" i="1" s="1"/>
  <c r="D357" i="1"/>
  <c r="AP357" i="1"/>
  <c r="BB357" i="1" s="1"/>
  <c r="F359" i="1"/>
  <c r="G359" i="1"/>
  <c r="AW361" i="1"/>
  <c r="BI361" i="1"/>
  <c r="AG361" i="1"/>
  <c r="AI361" i="1"/>
  <c r="BV361" i="1"/>
  <c r="BF361" i="1"/>
  <c r="AT361" i="1"/>
  <c r="AH361" i="1"/>
  <c r="L361" i="1"/>
  <c r="H361" i="1"/>
  <c r="BG361" i="1"/>
  <c r="AU361" i="1"/>
  <c r="AQ361" i="1"/>
  <c r="M361" i="1"/>
  <c r="I361" i="1"/>
  <c r="C362" i="1"/>
  <c r="BH361" i="1"/>
  <c r="BD361" i="1"/>
  <c r="AV361" i="1"/>
  <c r="AR361" i="1"/>
  <c r="AK361" i="1"/>
  <c r="AO361" i="1" s="1"/>
  <c r="AD361" i="1"/>
  <c r="N361" i="1"/>
  <c r="J361" i="1"/>
  <c r="BZ361" i="1"/>
  <c r="BE361" i="1"/>
  <c r="AS361" i="1"/>
  <c r="AF361" i="1"/>
  <c r="K361" i="1"/>
  <c r="AL360" i="1"/>
  <c r="BW362" i="1" l="1"/>
  <c r="CA50" i="1"/>
  <c r="BU50" i="1"/>
  <c r="BW50" i="1" s="1"/>
  <c r="Z50" i="1"/>
  <c r="CG50" i="1" s="1"/>
  <c r="AE362" i="1"/>
  <c r="P362" i="1"/>
  <c r="Q362" i="1" s="1"/>
  <c r="R362" i="1"/>
  <c r="CA362" i="1"/>
  <c r="AM361" i="1"/>
  <c r="AZ361" i="1" s="1"/>
  <c r="D358" i="1"/>
  <c r="E359" i="1"/>
  <c r="AN359" i="1" s="1"/>
  <c r="AP358" i="1"/>
  <c r="BB358" i="1" s="1"/>
  <c r="G360" i="1"/>
  <c r="F360" i="1"/>
  <c r="AW362" i="1"/>
  <c r="BI362" i="1"/>
  <c r="AG362" i="1"/>
  <c r="AI362" i="1"/>
  <c r="BG362" i="1"/>
  <c r="AU362" i="1"/>
  <c r="AQ362" i="1"/>
  <c r="M362" i="1"/>
  <c r="I362" i="1"/>
  <c r="C363" i="1"/>
  <c r="BH362" i="1"/>
  <c r="BD362" i="1"/>
  <c r="AV362" i="1"/>
  <c r="AR362" i="1"/>
  <c r="AK362" i="1"/>
  <c r="AO362" i="1" s="1"/>
  <c r="AD362" i="1"/>
  <c r="N362" i="1"/>
  <c r="J362" i="1"/>
  <c r="BZ362" i="1"/>
  <c r="BE362" i="1"/>
  <c r="AS362" i="1"/>
  <c r="AF362" i="1"/>
  <c r="K362" i="1"/>
  <c r="BV362" i="1"/>
  <c r="BF362" i="1"/>
  <c r="AT362" i="1"/>
  <c r="AH362" i="1"/>
  <c r="L362" i="1"/>
  <c r="H362" i="1"/>
  <c r="AL361" i="1"/>
  <c r="BW363" i="1" l="1"/>
  <c r="AK47" i="14"/>
  <c r="AA50" i="1"/>
  <c r="CD50" i="1" s="1"/>
  <c r="CI50" i="1" s="1"/>
  <c r="AD47" i="14"/>
  <c r="AM362" i="1"/>
  <c r="AZ362" i="1" s="1"/>
  <c r="AE363" i="1"/>
  <c r="P363" i="1"/>
  <c r="Q363" i="1" s="1"/>
  <c r="R363" i="1"/>
  <c r="CA363" i="1"/>
  <c r="AL362" i="1"/>
  <c r="E360" i="1"/>
  <c r="AN360" i="1" s="1"/>
  <c r="D359" i="1"/>
  <c r="AP359" i="1"/>
  <c r="BB359" i="1" s="1"/>
  <c r="F361" i="1"/>
  <c r="G361" i="1"/>
  <c r="AW363" i="1"/>
  <c r="BI363" i="1"/>
  <c r="AG363" i="1"/>
  <c r="AI363" i="1"/>
  <c r="C364" i="1"/>
  <c r="BH363" i="1"/>
  <c r="BD363" i="1"/>
  <c r="AV363" i="1"/>
  <c r="AR363" i="1"/>
  <c r="AK363" i="1"/>
  <c r="AO363" i="1" s="1"/>
  <c r="AD363" i="1"/>
  <c r="N363" i="1"/>
  <c r="J363" i="1"/>
  <c r="BZ363" i="1"/>
  <c r="BE363" i="1"/>
  <c r="AS363" i="1"/>
  <c r="AF363" i="1"/>
  <c r="K363" i="1"/>
  <c r="BV363" i="1"/>
  <c r="BF363" i="1"/>
  <c r="AT363" i="1"/>
  <c r="AH363" i="1"/>
  <c r="L363" i="1"/>
  <c r="H363" i="1"/>
  <c r="BG363" i="1"/>
  <c r="AU363" i="1"/>
  <c r="AQ363" i="1"/>
  <c r="M363" i="1"/>
  <c r="I363" i="1"/>
  <c r="BW364" i="1" l="1"/>
  <c r="AB50" i="1"/>
  <c r="CF50" i="1" s="1"/>
  <c r="AE364" i="1"/>
  <c r="P364" i="1"/>
  <c r="Q364" i="1" s="1"/>
  <c r="R364" i="1"/>
  <c r="CA364" i="1"/>
  <c r="AM363" i="1"/>
  <c r="AZ363" i="1" s="1"/>
  <c r="G362" i="1"/>
  <c r="F362" i="1"/>
  <c r="E361" i="1"/>
  <c r="AN361" i="1" s="1"/>
  <c r="D360" i="1"/>
  <c r="AP360" i="1"/>
  <c r="BB360" i="1" s="1"/>
  <c r="AW364" i="1"/>
  <c r="BI364" i="1"/>
  <c r="AG364" i="1"/>
  <c r="AI364" i="1"/>
  <c r="AL363" i="1"/>
  <c r="BZ364" i="1"/>
  <c r="BE364" i="1"/>
  <c r="AS364" i="1"/>
  <c r="AF364" i="1"/>
  <c r="K364" i="1"/>
  <c r="BV364" i="1"/>
  <c r="BF364" i="1"/>
  <c r="AT364" i="1"/>
  <c r="AH364" i="1"/>
  <c r="L364" i="1"/>
  <c r="H364" i="1"/>
  <c r="BG364" i="1"/>
  <c r="AU364" i="1"/>
  <c r="AQ364" i="1"/>
  <c r="M364" i="1"/>
  <c r="I364" i="1"/>
  <c r="C365" i="1"/>
  <c r="BH364" i="1"/>
  <c r="BD364" i="1"/>
  <c r="AV364" i="1"/>
  <c r="AR364" i="1"/>
  <c r="AK364" i="1"/>
  <c r="AO364" i="1" s="1"/>
  <c r="AD364" i="1"/>
  <c r="N364" i="1"/>
  <c r="J364" i="1"/>
  <c r="BW365" i="1" l="1"/>
  <c r="AC50" i="1"/>
  <c r="AH47" i="14" s="1"/>
  <c r="AL47" i="14" s="1"/>
  <c r="AE365" i="1"/>
  <c r="R365" i="1"/>
  <c r="P365" i="1"/>
  <c r="Q365" i="1" s="1"/>
  <c r="CA365" i="1"/>
  <c r="AL364" i="1"/>
  <c r="G363" i="1"/>
  <c r="F363" i="1"/>
  <c r="E362" i="1"/>
  <c r="AN362" i="1" s="1"/>
  <c r="D361" i="1"/>
  <c r="AP361" i="1"/>
  <c r="BB361" i="1" s="1"/>
  <c r="AW365" i="1"/>
  <c r="BI365" i="1"/>
  <c r="AG365" i="1"/>
  <c r="AI365" i="1"/>
  <c r="AM364" i="1"/>
  <c r="AZ364" i="1" s="1"/>
  <c r="BV365" i="1"/>
  <c r="BF365" i="1"/>
  <c r="AT365" i="1"/>
  <c r="AH365" i="1"/>
  <c r="L365" i="1"/>
  <c r="H365" i="1"/>
  <c r="BG365" i="1"/>
  <c r="AU365" i="1"/>
  <c r="AQ365" i="1"/>
  <c r="M365" i="1"/>
  <c r="I365" i="1"/>
  <c r="C366" i="1"/>
  <c r="BH365" i="1"/>
  <c r="BD365" i="1"/>
  <c r="AV365" i="1"/>
  <c r="AR365" i="1"/>
  <c r="AK365" i="1"/>
  <c r="AO365" i="1" s="1"/>
  <c r="AD365" i="1"/>
  <c r="N365" i="1"/>
  <c r="J365" i="1"/>
  <c r="BZ365" i="1"/>
  <c r="BE365" i="1"/>
  <c r="AS365" i="1"/>
  <c r="AF365" i="1"/>
  <c r="K365" i="1"/>
  <c r="BW366" i="1" l="1"/>
  <c r="BL51" i="1"/>
  <c r="BM51" i="1" s="1"/>
  <c r="BO51" i="1" s="1"/>
  <c r="AI50" i="1"/>
  <c r="V51" i="1"/>
  <c r="CE51" i="1" s="1"/>
  <c r="AE366" i="1"/>
  <c r="P366" i="1"/>
  <c r="Q366" i="1" s="1"/>
  <c r="R366" i="1"/>
  <c r="CA366" i="1"/>
  <c r="AM365" i="1"/>
  <c r="AZ365" i="1" s="1"/>
  <c r="G364" i="1"/>
  <c r="F364" i="1"/>
  <c r="E363" i="1"/>
  <c r="AN363" i="1" s="1"/>
  <c r="D362" i="1"/>
  <c r="AP362" i="1"/>
  <c r="BB362" i="1" s="1"/>
  <c r="AW366" i="1"/>
  <c r="AW6" i="1" s="1"/>
  <c r="BI366" i="1"/>
  <c r="AG366" i="1"/>
  <c r="AI366" i="1"/>
  <c r="BG366" i="1"/>
  <c r="AU366" i="1"/>
  <c r="AQ366" i="1"/>
  <c r="M366" i="1"/>
  <c r="I366" i="1"/>
  <c r="BH366" i="1"/>
  <c r="BD366" i="1"/>
  <c r="AV366" i="1"/>
  <c r="AR366" i="1"/>
  <c r="AK366" i="1"/>
  <c r="AM366" i="1" s="1"/>
  <c r="AZ366" i="1" s="1"/>
  <c r="AD366" i="1"/>
  <c r="N366" i="1"/>
  <c r="N6" i="1" s="1"/>
  <c r="J366" i="1"/>
  <c r="BZ366" i="1"/>
  <c r="BE366" i="1"/>
  <c r="AS366" i="1"/>
  <c r="AF366" i="1"/>
  <c r="K366" i="1"/>
  <c r="BV366" i="1"/>
  <c r="BF366" i="1"/>
  <c r="AT366" i="1"/>
  <c r="AH366" i="1"/>
  <c r="L366" i="1"/>
  <c r="H366" i="1"/>
  <c r="AL365" i="1"/>
  <c r="BN51" i="1" l="1"/>
  <c r="BP51" i="1" s="1"/>
  <c r="W51" i="1"/>
  <c r="BT51" i="1" s="1"/>
  <c r="AO366" i="1"/>
  <c r="AL366" i="1"/>
  <c r="G365" i="1"/>
  <c r="F365" i="1"/>
  <c r="E364" i="1"/>
  <c r="AN364" i="1" s="1"/>
  <c r="D363" i="1"/>
  <c r="AP363" i="1"/>
  <c r="BB363" i="1" s="1"/>
  <c r="BQ51" i="1" l="1"/>
  <c r="BR51" i="1" s="1"/>
  <c r="BS51" i="1" s="1"/>
  <c r="V48" i="14" s="1"/>
  <c r="F366" i="1"/>
  <c r="G366" i="1"/>
  <c r="D364" i="1"/>
  <c r="E365" i="1"/>
  <c r="AN365" i="1" s="1"/>
  <c r="AP364" i="1"/>
  <c r="BB364" i="1" s="1"/>
  <c r="W48" i="14" l="1"/>
  <c r="BB51" i="1"/>
  <c r="X51" i="1"/>
  <c r="AF48" i="14" s="1"/>
  <c r="AJ48" i="14" s="1"/>
  <c r="BC51" i="1"/>
  <c r="AE48" i="14" s="1"/>
  <c r="AY51" i="1"/>
  <c r="AC48" i="14" s="1"/>
  <c r="D365" i="1"/>
  <c r="E366" i="1"/>
  <c r="AN366" i="1" s="1"/>
  <c r="AP365" i="1"/>
  <c r="BB365" i="1" s="1"/>
  <c r="BA51" i="1" l="1"/>
  <c r="AI48" i="14" s="1"/>
  <c r="BY51" i="1"/>
  <c r="CA51" i="1" s="1"/>
  <c r="Y51" i="1"/>
  <c r="AG48" i="14" s="1"/>
  <c r="D366" i="1"/>
  <c r="AP366" i="1"/>
  <c r="BB366" i="1" s="1"/>
  <c r="BI51" i="1" l="1"/>
  <c r="BU51" i="1"/>
  <c r="BW51" i="1" s="1"/>
  <c r="Z51" i="1"/>
  <c r="AK48" i="14" s="1"/>
  <c r="CC51" i="1"/>
  <c r="AA51" i="1" l="1"/>
  <c r="CD51" i="1" s="1"/>
  <c r="AD48" i="14"/>
  <c r="CG51" i="1"/>
  <c r="CI51" i="1" l="1"/>
  <c r="AB51" i="1"/>
  <c r="CF51" i="1" s="1"/>
  <c r="AC51" i="1" l="1"/>
  <c r="AH48" i="14" s="1"/>
  <c r="AL48" i="14" s="1"/>
  <c r="AI51" i="1" l="1"/>
  <c r="BL52" i="1"/>
  <c r="BM52" i="1" s="1"/>
  <c r="BO52" i="1" s="1"/>
  <c r="V52" i="1"/>
  <c r="W52" i="1" s="1"/>
  <c r="BT52" i="1" s="1"/>
  <c r="BN52" i="1" l="1"/>
  <c r="BP52" i="1" s="1"/>
  <c r="BQ52" i="1" s="1"/>
  <c r="BR52" i="1" s="1"/>
  <c r="BS52" i="1" s="1"/>
  <c r="W49" i="14" s="1"/>
  <c r="CE52" i="1"/>
  <c r="BB52" i="1" l="1"/>
  <c r="V49" i="14"/>
  <c r="AY52" i="1"/>
  <c r="AC49" i="14" s="1"/>
  <c r="X52" i="1"/>
  <c r="AF49" i="14" s="1"/>
  <c r="AJ49" i="14" s="1"/>
  <c r="BA52" i="1" l="1"/>
  <c r="AI49" i="14" s="1"/>
  <c r="Y52" i="1"/>
  <c r="BY52" i="1"/>
  <c r="CC52" i="1" s="1"/>
  <c r="CA52" i="1" l="1"/>
  <c r="AG49" i="14"/>
  <c r="BU52" i="1"/>
  <c r="BW52" i="1" s="1"/>
  <c r="Z52" i="1"/>
  <c r="AA52" i="1" s="1"/>
  <c r="CD52" i="1" s="1"/>
  <c r="BC52" i="1" l="1"/>
  <c r="AK49" i="14"/>
  <c r="CG52" i="1"/>
  <c r="CI52" i="1" s="1"/>
  <c r="AD49" i="14"/>
  <c r="AB52" i="1"/>
  <c r="CF52" i="1" s="1"/>
  <c r="AE49" i="14" l="1"/>
  <c r="BI52" i="1"/>
  <c r="AC52" i="1"/>
  <c r="AH49" i="14" s="1"/>
  <c r="AL49" i="14" s="1"/>
  <c r="AI52" i="1" l="1"/>
  <c r="BL53" i="1"/>
  <c r="BM53" i="1" s="1"/>
  <c r="BO53" i="1" s="1"/>
  <c r="V53" i="1"/>
  <c r="W53" i="1" s="1"/>
  <c r="BT53" i="1" s="1"/>
  <c r="BN53" i="1" l="1"/>
  <c r="BP53" i="1" s="1"/>
  <c r="BQ53" i="1" s="1"/>
  <c r="BR53" i="1" s="1"/>
  <c r="BS53" i="1" s="1"/>
  <c r="V50" i="14" s="1"/>
  <c r="CE53" i="1"/>
  <c r="W50" i="14" l="1"/>
  <c r="BB53" i="1"/>
  <c r="AY53" i="1"/>
  <c r="Y53" i="1" s="1"/>
  <c r="X53" i="1"/>
  <c r="AF50" i="14" s="1"/>
  <c r="AJ50" i="14" s="1"/>
  <c r="AG50" i="14" l="1"/>
  <c r="AC50" i="14"/>
  <c r="Z53" i="1"/>
  <c r="AA53" i="1" s="1"/>
  <c r="CD53" i="1" s="1"/>
  <c r="BY53" i="1"/>
  <c r="CA53" i="1" s="1"/>
  <c r="BU53" i="1"/>
  <c r="BW53" i="1" s="1"/>
  <c r="AK50" i="14" l="1"/>
  <c r="AZ53" i="1"/>
  <c r="BA53" i="1" s="1"/>
  <c r="AI50" i="14" s="1"/>
  <c r="AD50" i="14"/>
  <c r="CG53" i="1"/>
  <c r="CI53" i="1" s="1"/>
  <c r="CC53" i="1"/>
  <c r="BC53" i="1" l="1"/>
  <c r="AE50" i="14" s="1"/>
  <c r="AB53" i="1"/>
  <c r="CF53" i="1" s="1"/>
  <c r="BI53" i="1" l="1"/>
  <c r="AC53" i="1"/>
  <c r="BL54" i="1" s="1"/>
  <c r="BM54" i="1" s="1"/>
  <c r="BO54" i="1" s="1"/>
  <c r="V54" i="1" l="1"/>
  <c r="AH50" i="14"/>
  <c r="AL50" i="14" s="1"/>
  <c r="AI53" i="1"/>
  <c r="BN54" i="1"/>
  <c r="BP54" i="1" s="1"/>
  <c r="CE54" i="1" l="1"/>
  <c r="W54" i="1"/>
  <c r="BT54" i="1" s="1"/>
  <c r="BQ54" i="1"/>
  <c r="BR54" i="1" s="1"/>
  <c r="X54" i="1" l="1"/>
  <c r="BB54" i="1"/>
  <c r="AY54" i="1"/>
  <c r="AC51" i="14" s="1"/>
  <c r="BS54" i="1"/>
  <c r="W51" i="14" s="1"/>
  <c r="AF51" i="14" l="1"/>
  <c r="AJ51" i="14" s="1"/>
  <c r="V51" i="14"/>
  <c r="Y54" i="1"/>
  <c r="BY54" i="1"/>
  <c r="CC54" i="1" s="1"/>
  <c r="BU54" i="1" l="1"/>
  <c r="BW54" i="1" s="1"/>
  <c r="AG51" i="14"/>
  <c r="Z54" i="1"/>
  <c r="CA54" i="1"/>
  <c r="AZ54" i="1" l="1"/>
  <c r="BA54" i="1" s="1"/>
  <c r="AI51" i="14" s="1"/>
  <c r="AK51" i="14"/>
  <c r="AA54" i="1"/>
  <c r="CG54" i="1"/>
  <c r="AD51" i="14"/>
  <c r="AB54" i="1" l="1"/>
  <c r="CF54" i="1" s="1"/>
  <c r="BC54" i="1"/>
  <c r="AE51" i="14" s="1"/>
  <c r="CD54" i="1"/>
  <c r="CI54" i="1" s="1"/>
  <c r="AC54" i="1" l="1"/>
  <c r="AI54" i="1" s="1"/>
  <c r="BI54" i="1"/>
  <c r="AH51" i="14" l="1"/>
  <c r="AL51" i="14" s="1"/>
  <c r="V55" i="1"/>
  <c r="W55" i="1" s="1"/>
  <c r="BT55" i="1" s="1"/>
  <c r="BL55" i="1"/>
  <c r="BN55" i="1" s="1"/>
  <c r="BP55" i="1" s="1"/>
  <c r="CE55" i="1" l="1"/>
  <c r="BM55" i="1"/>
  <c r="BO55" i="1" s="1"/>
  <c r="BQ55" i="1" s="1"/>
  <c r="BR55" i="1" s="1"/>
  <c r="BB55" i="1" l="1"/>
  <c r="X55" i="1"/>
  <c r="AY55" i="1"/>
  <c r="BS55" i="1"/>
  <c r="AF52" i="14" l="1"/>
  <c r="AJ52" i="14" s="1"/>
  <c r="AC52" i="14"/>
  <c r="Y55" i="1"/>
  <c r="BY55" i="1"/>
  <c r="V52" i="14"/>
  <c r="W52" i="14"/>
  <c r="Z55" i="1" l="1"/>
  <c r="CC55" i="1"/>
  <c r="CA55" i="1"/>
  <c r="BU55" i="1"/>
  <c r="BW55" i="1" s="1"/>
  <c r="AG52" i="14"/>
  <c r="AD52" i="14" l="1"/>
  <c r="AZ55" i="1"/>
  <c r="BA55" i="1" s="1"/>
  <c r="AI52" i="14" s="1"/>
  <c r="AK52" i="14"/>
  <c r="CG55" i="1"/>
  <c r="AA55" i="1"/>
  <c r="CD55" i="1" s="1"/>
  <c r="CI55" i="1" l="1"/>
  <c r="BC55" i="1"/>
  <c r="AE52" i="14" s="1"/>
  <c r="AB55" i="1"/>
  <c r="CF55" i="1" s="1"/>
  <c r="BI55" i="1" l="1"/>
  <c r="AC55" i="1"/>
  <c r="AI55" i="1" s="1"/>
  <c r="V56" i="1" l="1"/>
  <c r="W56" i="1" s="1"/>
  <c r="BT56" i="1" s="1"/>
  <c r="BL56" i="1"/>
  <c r="BN56" i="1" s="1"/>
  <c r="BP56" i="1" s="1"/>
  <c r="AH52" i="14"/>
  <c r="AL52" i="14" s="1"/>
  <c r="CE56" i="1" l="1"/>
  <c r="BM56" i="1"/>
  <c r="BO56" i="1" s="1"/>
  <c r="BQ56" i="1" s="1"/>
  <c r="BR56" i="1" s="1"/>
  <c r="AY56" i="1" l="1"/>
  <c r="BA56" i="1" s="1"/>
  <c r="AI53" i="14" s="1"/>
  <c r="BS56" i="1"/>
  <c r="BB56" i="1"/>
  <c r="X56" i="1"/>
  <c r="BC56" i="1"/>
  <c r="AE53" i="14" s="1"/>
  <c r="AC53" i="14" l="1"/>
  <c r="Y56" i="1"/>
  <c r="BU56" i="1" s="1"/>
  <c r="BW56" i="1" s="1"/>
  <c r="BY56" i="1"/>
  <c r="BI56" i="1"/>
  <c r="V53" i="14"/>
  <c r="W53" i="14"/>
  <c r="AF53" i="14"/>
  <c r="AJ53" i="14" s="1"/>
  <c r="AG53" i="14" l="1"/>
  <c r="CC56" i="1"/>
  <c r="CA56" i="1"/>
  <c r="Z56" i="1"/>
  <c r="CG56" i="1" s="1"/>
  <c r="AD53" i="14" l="1"/>
  <c r="AK53" i="14"/>
  <c r="AA56" i="1"/>
  <c r="AB56" i="1" s="1"/>
  <c r="CF56" i="1" s="1"/>
  <c r="AC56" i="1" l="1"/>
  <c r="AI56" i="1" s="1"/>
  <c r="CD56" i="1"/>
  <c r="CI56" i="1" s="1"/>
  <c r="BL57" i="1" l="1"/>
  <c r="V57" i="1"/>
  <c r="AH53" i="14"/>
  <c r="AL53" i="14" s="1"/>
  <c r="BM57" i="1" l="1"/>
  <c r="BN57" i="1"/>
  <c r="BP57" i="1" s="1"/>
  <c r="W57" i="1"/>
  <c r="BT57" i="1" s="1"/>
  <c r="CE57" i="1"/>
  <c r="BO57" i="1" l="1"/>
  <c r="BQ57" i="1" s="1"/>
  <c r="BR57" i="1" s="1"/>
  <c r="BC57" i="1" l="1"/>
  <c r="AE54" i="14" s="1"/>
  <c r="BB57" i="1"/>
  <c r="AY57" i="1"/>
  <c r="BA57" i="1" s="1"/>
  <c r="AI54" i="14" s="1"/>
  <c r="BS57" i="1"/>
  <c r="X57" i="1"/>
  <c r="AF54" i="14" l="1"/>
  <c r="AJ54" i="14" s="1"/>
  <c r="AC54" i="14"/>
  <c r="Y57" i="1"/>
  <c r="BU57" i="1" s="1"/>
  <c r="BW57" i="1" s="1"/>
  <c r="BY57" i="1"/>
  <c r="BI57" i="1"/>
  <c r="V54" i="14"/>
  <c r="W54" i="14"/>
  <c r="AG54" i="14" l="1"/>
  <c r="CA57" i="1"/>
  <c r="CC57" i="1"/>
  <c r="Z57" i="1"/>
  <c r="AD54" i="14" s="1"/>
  <c r="CG57" i="1" l="1"/>
  <c r="AK54" i="14"/>
  <c r="AA57" i="1"/>
  <c r="CD57" i="1" l="1"/>
  <c r="CI57" i="1" s="1"/>
  <c r="AB57" i="1"/>
  <c r="CF57" i="1" s="1"/>
  <c r="AC57" i="1" l="1"/>
  <c r="AH54" i="14" l="1"/>
  <c r="AL54" i="14" s="1"/>
  <c r="BL58" i="1"/>
  <c r="V58" i="1"/>
  <c r="AI57" i="1"/>
  <c r="BM58" i="1" l="1"/>
  <c r="BN58" i="1"/>
  <c r="BP58" i="1" s="1"/>
  <c r="W58" i="1"/>
  <c r="BT58" i="1" s="1"/>
  <c r="CE58" i="1"/>
  <c r="BO58" i="1" l="1"/>
  <c r="BQ58" i="1" s="1"/>
  <c r="BR58" i="1" s="1"/>
  <c r="X58" i="1" l="1"/>
  <c r="BB58" i="1"/>
  <c r="BS58" i="1"/>
  <c r="AY58" i="1"/>
  <c r="BA58" i="1" s="1"/>
  <c r="AI55" i="14" s="1"/>
  <c r="BC58" i="1"/>
  <c r="AE55" i="14" s="1"/>
  <c r="AF55" i="14" l="1"/>
  <c r="AJ55" i="14" s="1"/>
  <c r="V55" i="14"/>
  <c r="W55" i="14"/>
  <c r="AC55" i="14"/>
  <c r="BY58" i="1"/>
  <c r="Y58" i="1"/>
  <c r="BI58" i="1"/>
  <c r="CC58" i="1" l="1"/>
  <c r="CA58" i="1"/>
  <c r="Z58" i="1"/>
  <c r="AA58" i="1" s="1"/>
  <c r="AB58" i="1" s="1"/>
  <c r="CF58" i="1" s="1"/>
  <c r="BU58" i="1"/>
  <c r="BW58" i="1" s="1"/>
  <c r="AG55" i="14"/>
  <c r="AD55" i="14" l="1"/>
  <c r="AK55" i="14"/>
  <c r="CG58" i="1"/>
  <c r="CD58" i="1"/>
  <c r="AC58" i="1"/>
  <c r="AI58" i="1" s="1"/>
  <c r="CI58" i="1" l="1"/>
  <c r="V59" i="1"/>
  <c r="AH55" i="14"/>
  <c r="AL55" i="14" s="1"/>
  <c r="BL59" i="1"/>
  <c r="CE59" i="1" l="1"/>
  <c r="W59" i="1"/>
  <c r="BM59" i="1"/>
  <c r="BN59" i="1"/>
  <c r="BP59" i="1" s="1"/>
  <c r="BT59" i="1" l="1"/>
  <c r="BO59" i="1"/>
  <c r="BQ59" i="1" s="1"/>
  <c r="BR59" i="1" s="1"/>
  <c r="BB59" i="1" l="1"/>
  <c r="BS59" i="1"/>
  <c r="BC59" i="1"/>
  <c r="AE56" i="14" s="1"/>
  <c r="AY59" i="1"/>
  <c r="BA59" i="1" s="1"/>
  <c r="AI56" i="14" s="1"/>
  <c r="X59" i="1"/>
  <c r="V56" i="14" l="1"/>
  <c r="W56" i="14"/>
  <c r="AF56" i="14"/>
  <c r="AJ56" i="14" s="1"/>
  <c r="AC56" i="14"/>
  <c r="Y59" i="1"/>
  <c r="AG56" i="14" s="1"/>
  <c r="BI59" i="1"/>
  <c r="BY59" i="1"/>
  <c r="BU59" i="1" l="1"/>
  <c r="BW59" i="1" s="1"/>
  <c r="CA59" i="1"/>
  <c r="CC59" i="1"/>
  <c r="Z59" i="1"/>
  <c r="AA59" i="1" s="1"/>
  <c r="AK56" i="14" l="1"/>
  <c r="AD56" i="14"/>
  <c r="CD59" i="1"/>
  <c r="CG59" i="1"/>
  <c r="AB59" i="1"/>
  <c r="CF59" i="1" s="1"/>
  <c r="CI59" i="1" l="1"/>
  <c r="AC59" i="1"/>
  <c r="AI59" i="1" s="1"/>
  <c r="BL60" i="1" l="1"/>
  <c r="AH56" i="14"/>
  <c r="AL56" i="14" s="1"/>
  <c r="V60" i="1"/>
  <c r="BM60" i="1" l="1"/>
  <c r="BN60" i="1"/>
  <c r="BP60" i="1" s="1"/>
  <c r="W60" i="1"/>
  <c r="CE60" i="1"/>
  <c r="BO60" i="1" l="1"/>
  <c r="BQ60" i="1" s="1"/>
  <c r="BR60" i="1" s="1"/>
  <c r="BT60" i="1"/>
  <c r="BC60" i="1" l="1"/>
  <c r="AE57" i="14" s="1"/>
  <c r="BB60" i="1"/>
  <c r="BS60" i="1"/>
  <c r="AY60" i="1"/>
  <c r="BA60" i="1" s="1"/>
  <c r="AI57" i="14" s="1"/>
  <c r="X60" i="1"/>
  <c r="AF57" i="14" l="1"/>
  <c r="AJ57" i="14" s="1"/>
  <c r="V57" i="14"/>
  <c r="W57" i="14"/>
  <c r="Y60" i="1"/>
  <c r="Z60" i="1" s="1"/>
  <c r="CG60" i="1" s="1"/>
  <c r="BY60" i="1"/>
  <c r="AC57" i="14"/>
  <c r="BI60" i="1"/>
  <c r="AA60" i="1" l="1"/>
  <c r="CD60" i="1" s="1"/>
  <c r="CI60" i="1" s="1"/>
  <c r="BU60" i="1"/>
  <c r="BW60" i="1" s="1"/>
  <c r="AG57" i="14"/>
  <c r="AK57" i="14" s="1"/>
  <c r="CC60" i="1"/>
  <c r="CA60" i="1"/>
  <c r="AD57" i="14"/>
  <c r="AB60" i="1" l="1"/>
  <c r="CF60" i="1" l="1"/>
  <c r="AC60" i="1"/>
  <c r="AH57" i="14" s="1"/>
  <c r="AL57" i="14" s="1"/>
  <c r="BL61" i="1" l="1"/>
  <c r="BM61" i="1" s="1"/>
  <c r="V61" i="1"/>
  <c r="CE61" i="1" s="1"/>
  <c r="AI60" i="1"/>
  <c r="BN61" i="1" l="1"/>
  <c r="BP61" i="1" s="1"/>
  <c r="W61" i="1"/>
  <c r="BT61" i="1" s="1"/>
  <c r="BO61" i="1"/>
  <c r="BQ61" i="1" l="1"/>
  <c r="BR61" i="1" s="1"/>
  <c r="BC61" i="1" s="1"/>
  <c r="AE58" i="14" s="1"/>
  <c r="AY61" i="1" l="1"/>
  <c r="BA61" i="1" s="1"/>
  <c r="AI58" i="14" s="1"/>
  <c r="X61" i="1"/>
  <c r="BS61" i="1"/>
  <c r="V58" i="14" s="1"/>
  <c r="BB61" i="1"/>
  <c r="AC58" i="14" l="1"/>
  <c r="Y61" i="1"/>
  <c r="AG58" i="14" s="1"/>
  <c r="BY61" i="1"/>
  <c r="CA61" i="1" s="1"/>
  <c r="AF58" i="14"/>
  <c r="AJ58" i="14" s="1"/>
  <c r="W58" i="14"/>
  <c r="BI61" i="1"/>
  <c r="CC61" i="1" l="1"/>
  <c r="BU61" i="1"/>
  <c r="BW61" i="1" s="1"/>
  <c r="Z61" i="1"/>
  <c r="CG61" i="1" s="1"/>
  <c r="AK58" i="14" l="1"/>
  <c r="AD58" i="14"/>
  <c r="AA61" i="1"/>
  <c r="CD61" i="1" s="1"/>
  <c r="CI61" i="1" s="1"/>
  <c r="AB61" i="1" l="1"/>
  <c r="AC61" i="1" s="1"/>
  <c r="AI61" i="1" s="1"/>
  <c r="BL62" i="1" l="1"/>
  <c r="BN62" i="1" s="1"/>
  <c r="BP62" i="1" s="1"/>
  <c r="CF61" i="1"/>
  <c r="AH58" i="14"/>
  <c r="AL58" i="14" s="1"/>
  <c r="V62" i="1"/>
  <c r="CE62" i="1" s="1"/>
  <c r="BM62" i="1" l="1"/>
  <c r="BO62" i="1" s="1"/>
  <c r="BQ62" i="1" s="1"/>
  <c r="BR62" i="1" s="1"/>
  <c r="W62" i="1"/>
  <c r="BT62" i="1" s="1"/>
  <c r="AY62" i="1" l="1"/>
  <c r="BA62" i="1" s="1"/>
  <c r="AI59" i="14" s="1"/>
  <c r="BC62" i="1"/>
  <c r="AE59" i="14" s="1"/>
  <c r="BB62" i="1"/>
  <c r="BS62" i="1"/>
  <c r="X62" i="1"/>
  <c r="AC59" i="14" l="1"/>
  <c r="Y62" i="1"/>
  <c r="Z62" i="1" s="1"/>
  <c r="BY62" i="1"/>
  <c r="BI62" i="1"/>
  <c r="AF59" i="14"/>
  <c r="AJ59" i="14" s="1"/>
  <c r="W59" i="14"/>
  <c r="V59" i="14"/>
  <c r="BU62" i="1" l="1"/>
  <c r="BW62" i="1" s="1"/>
  <c r="AG59" i="14"/>
  <c r="AK59" i="14" s="1"/>
  <c r="CG62" i="1"/>
  <c r="AA62" i="1"/>
  <c r="CD62" i="1" s="1"/>
  <c r="AD59" i="14"/>
  <c r="CC62" i="1"/>
  <c r="CA62" i="1"/>
  <c r="CI62" i="1" l="1"/>
  <c r="AB62" i="1"/>
  <c r="CF62" i="1" l="1"/>
  <c r="AC62" i="1"/>
  <c r="AI62" i="1" s="1"/>
  <c r="V63" i="1" l="1"/>
  <c r="AH59" i="14"/>
  <c r="AL59" i="14" s="1"/>
  <c r="BL63" i="1"/>
  <c r="CE63" i="1" l="1"/>
  <c r="W63" i="1"/>
  <c r="BM63" i="1"/>
  <c r="BN63" i="1"/>
  <c r="BP63" i="1" s="1"/>
  <c r="BT63" i="1" l="1"/>
  <c r="BO63" i="1"/>
  <c r="BQ63" i="1" s="1"/>
  <c r="BR63" i="1" s="1"/>
  <c r="BB63" i="1" l="1"/>
  <c r="AY63" i="1"/>
  <c r="BA63" i="1" s="1"/>
  <c r="AI60" i="14" s="1"/>
  <c r="BC63" i="1"/>
  <c r="AE60" i="14" s="1"/>
  <c r="BS63" i="1"/>
  <c r="X63" i="1"/>
  <c r="Y63" i="1" l="1"/>
  <c r="Z63" i="1" s="1"/>
  <c r="AC60" i="14"/>
  <c r="BY63" i="1"/>
  <c r="BI63" i="1"/>
  <c r="AF60" i="14"/>
  <c r="AJ60" i="14" s="1"/>
  <c r="V60" i="14"/>
  <c r="W60" i="14"/>
  <c r="BU63" i="1" l="1"/>
  <c r="BW63" i="1" s="1"/>
  <c r="CG63" i="1"/>
  <c r="AG60" i="14"/>
  <c r="AK60" i="14" s="1"/>
  <c r="AD60" i="14"/>
  <c r="CC63" i="1"/>
  <c r="CA63" i="1"/>
  <c r="AA63" i="1"/>
  <c r="CD63" i="1" s="1"/>
  <c r="CI63" i="1" l="1"/>
  <c r="AB63" i="1"/>
  <c r="CF63" i="1" s="1"/>
  <c r="AC63" i="1" l="1"/>
  <c r="BL64" i="1" s="1"/>
  <c r="BM64" i="1" s="1"/>
  <c r="BO64" i="1" s="1"/>
  <c r="AH60" i="14" l="1"/>
  <c r="AL60" i="14" s="1"/>
  <c r="AI63" i="1"/>
  <c r="V64" i="1"/>
  <c r="W64" i="1" s="1"/>
  <c r="BT64" i="1" s="1"/>
  <c r="BN64" i="1"/>
  <c r="BP64" i="1" s="1"/>
  <c r="CE64" i="1" l="1"/>
  <c r="BQ64" i="1"/>
  <c r="BR64" i="1" s="1"/>
  <c r="BS64" i="1" s="1"/>
  <c r="W61" i="14" s="1"/>
  <c r="BB64" i="1" l="1"/>
  <c r="V61" i="14"/>
  <c r="X64" i="1"/>
  <c r="AF61" i="14" s="1"/>
  <c r="AJ61" i="14" s="1"/>
  <c r="AY64" i="1"/>
  <c r="Y64" i="1" s="1"/>
  <c r="BA64" i="1" l="1"/>
  <c r="AI61" i="14" s="1"/>
  <c r="AC61" i="14"/>
  <c r="BY64" i="1"/>
  <c r="CC64" i="1" s="1"/>
  <c r="Z64" i="1"/>
  <c r="BU64" i="1"/>
  <c r="BW64" i="1" s="1"/>
  <c r="AG61" i="14"/>
  <c r="CG64" i="1" l="1"/>
  <c r="BC64" i="1"/>
  <c r="AE61" i="14" s="1"/>
  <c r="CA64" i="1"/>
  <c r="AA64" i="1"/>
  <c r="CD64" i="1" s="1"/>
  <c r="AK61" i="14"/>
  <c r="AD61" i="14"/>
  <c r="CI64" i="1" l="1"/>
  <c r="BI64" i="1"/>
  <c r="AB64" i="1"/>
  <c r="CF64" i="1" s="1"/>
  <c r="AC64" i="1" l="1"/>
  <c r="BL65" i="1" s="1"/>
  <c r="BM65" i="1" s="1"/>
  <c r="BO65" i="1" s="1"/>
  <c r="AI64" i="1" l="1"/>
  <c r="AH61" i="14"/>
  <c r="AL61" i="14" s="1"/>
  <c r="V65" i="1"/>
  <c r="W65" i="1" s="1"/>
  <c r="BT65" i="1" s="1"/>
  <c r="BN65" i="1"/>
  <c r="BP65" i="1" s="1"/>
  <c r="BQ65" i="1" s="1"/>
  <c r="BR65" i="1" s="1"/>
  <c r="CE65" i="1" l="1"/>
  <c r="BB65" i="1"/>
  <c r="X65" i="1"/>
  <c r="AF62" i="14" s="1"/>
  <c r="AJ62" i="14" s="1"/>
  <c r="AY65" i="1"/>
  <c r="BS65" i="1"/>
  <c r="W62" i="14" l="1"/>
  <c r="V62" i="14"/>
  <c r="Y65" i="1"/>
  <c r="AC62" i="14"/>
  <c r="BY65" i="1"/>
  <c r="Z65" i="1" l="1"/>
  <c r="AA65" i="1" s="1"/>
  <c r="CD65" i="1" s="1"/>
  <c r="AG62" i="14"/>
  <c r="BU65" i="1"/>
  <c r="BW65" i="1" s="1"/>
  <c r="CC65" i="1"/>
  <c r="CA65" i="1"/>
  <c r="CG65" i="1" l="1"/>
  <c r="CI65" i="1" s="1"/>
  <c r="AZ65" i="1"/>
  <c r="BA65" i="1" s="1"/>
  <c r="AI62" i="14" s="1"/>
  <c r="AK62" i="14"/>
  <c r="AD62" i="14"/>
  <c r="AB65" i="1" l="1"/>
  <c r="CF65" i="1" s="1"/>
  <c r="BC65" i="1"/>
  <c r="AE62" i="14" s="1"/>
  <c r="AC65" i="1" l="1"/>
  <c r="AH62" i="14" s="1"/>
  <c r="AL62" i="14" s="1"/>
  <c r="BI65" i="1"/>
  <c r="AI65" i="1" l="1"/>
  <c r="V66" i="1"/>
  <c r="W66" i="1" s="1"/>
  <c r="BT66" i="1" s="1"/>
  <c r="BL66" i="1"/>
  <c r="BM66" i="1" s="1"/>
  <c r="BO66" i="1" s="1"/>
  <c r="CE66" i="1" l="1"/>
  <c r="BN66" i="1"/>
  <c r="BP66" i="1" s="1"/>
  <c r="BQ66" i="1" l="1"/>
  <c r="BR66" i="1" s="1"/>
  <c r="AY66" i="1" s="1"/>
  <c r="X66" i="1" l="1"/>
  <c r="AF63" i="14" s="1"/>
  <c r="AJ63" i="14" s="1"/>
  <c r="BB66" i="1"/>
  <c r="BS66" i="1"/>
  <c r="V63" i="14" s="1"/>
  <c r="Y66" i="1"/>
  <c r="AC63" i="14"/>
  <c r="AG63" i="14" l="1"/>
  <c r="BU66" i="1"/>
  <c r="BW66" i="1" s="1"/>
  <c r="BY66" i="1"/>
  <c r="CA66" i="1" s="1"/>
  <c r="W63" i="14"/>
  <c r="Z66" i="1"/>
  <c r="AZ66" i="1" s="1"/>
  <c r="BA66" i="1" s="1"/>
  <c r="AI63" i="14" s="1"/>
  <c r="CC66" i="1" l="1"/>
  <c r="AK63" i="14"/>
  <c r="AD63" i="14"/>
  <c r="AA66" i="1"/>
  <c r="CD66" i="1" s="1"/>
  <c r="CG66" i="1"/>
  <c r="BC66" i="1"/>
  <c r="AE63" i="14" s="1"/>
  <c r="CI66" i="1" l="1"/>
  <c r="BI66" i="1"/>
  <c r="AB66" i="1"/>
  <c r="CF66" i="1" s="1"/>
  <c r="AC66" i="1" l="1"/>
  <c r="AI66" i="1" l="1"/>
  <c r="AH63" i="14"/>
  <c r="AL63" i="14" s="1"/>
  <c r="V67" i="1"/>
  <c r="BL67" i="1"/>
  <c r="BM67" i="1" s="1"/>
  <c r="CE67" i="1" l="1"/>
  <c r="W67" i="1"/>
  <c r="BT67" i="1" s="1"/>
  <c r="BN67" i="1"/>
  <c r="BP67" i="1" s="1"/>
  <c r="BO67" i="1"/>
  <c r="BQ67" i="1" l="1"/>
  <c r="BR67" i="1" s="1"/>
  <c r="BB67" i="1" l="1"/>
  <c r="AY67" i="1"/>
  <c r="BS67" i="1"/>
  <c r="X67" i="1"/>
  <c r="AF64" i="14" l="1"/>
  <c r="AJ64" i="14" s="1"/>
  <c r="Y67" i="1"/>
  <c r="AC64" i="14"/>
  <c r="W64" i="14"/>
  <c r="V64" i="14"/>
  <c r="BY67" i="1"/>
  <c r="AG64" i="14" l="1"/>
  <c r="BU67" i="1"/>
  <c r="BW67" i="1" s="1"/>
  <c r="Z67" i="1"/>
  <c r="CC67" i="1"/>
  <c r="CA67" i="1"/>
  <c r="CG67" i="1" l="1"/>
  <c r="AZ67" i="1"/>
  <c r="BA67" i="1" s="1"/>
  <c r="AI64" i="14" s="1"/>
  <c r="AK64" i="14"/>
  <c r="AD64" i="14"/>
  <c r="AA67" i="1"/>
  <c r="CD67" i="1" s="1"/>
  <c r="CI67" i="1" l="1"/>
  <c r="BC67" i="1"/>
  <c r="AE64" i="14" s="1"/>
  <c r="AB67" i="1"/>
  <c r="CF67" i="1" s="1"/>
  <c r="BI67" i="1" l="1"/>
  <c r="AC67" i="1"/>
  <c r="AI67" i="1" l="1"/>
  <c r="AH64" i="14"/>
  <c r="AL64" i="14" s="1"/>
  <c r="BL68" i="1"/>
  <c r="BM68" i="1" s="1"/>
  <c r="V68" i="1"/>
  <c r="W68" i="1" l="1"/>
  <c r="BT68" i="1" s="1"/>
  <c r="BN68" i="1"/>
  <c r="BP68" i="1" s="1"/>
  <c r="CE68" i="1"/>
  <c r="BO68" i="1"/>
  <c r="BQ68" i="1" l="1"/>
  <c r="BR68" i="1" s="1"/>
  <c r="BB68" i="1" l="1"/>
  <c r="BS68" i="1"/>
  <c r="AY68" i="1"/>
  <c r="BC68" i="1"/>
  <c r="AE65" i="14" s="1"/>
  <c r="X68" i="1"/>
  <c r="AF65" i="14" l="1"/>
  <c r="AJ65" i="14" s="1"/>
  <c r="V65" i="14"/>
  <c r="W65" i="14"/>
  <c r="Y68" i="1"/>
  <c r="AG65" i="14" s="1"/>
  <c r="AC65" i="14"/>
  <c r="BA68" i="1"/>
  <c r="AI65" i="14" s="1"/>
  <c r="BY68" i="1"/>
  <c r="BU68" i="1" l="1"/>
  <c r="BW68" i="1" s="1"/>
  <c r="BI68" i="1"/>
  <c r="Z68" i="1"/>
  <c r="AD65" i="14" s="1"/>
  <c r="CC68" i="1"/>
  <c r="CA68" i="1"/>
  <c r="AK65" i="14" l="1"/>
  <c r="AA68" i="1"/>
  <c r="CD68" i="1" s="1"/>
  <c r="CG68" i="1"/>
  <c r="CI68" i="1" l="1"/>
  <c r="AB68" i="1"/>
  <c r="CF68" i="1" s="1"/>
  <c r="AC68" i="1" l="1"/>
  <c r="AH65" i="14" s="1"/>
  <c r="AL65" i="14" s="1"/>
  <c r="AI68" i="1" l="1"/>
  <c r="BL69" i="1"/>
  <c r="BM69" i="1" s="1"/>
  <c r="V69" i="1"/>
  <c r="CE69" i="1" l="1"/>
  <c r="BN69" i="1"/>
  <c r="BP69" i="1" s="1"/>
  <c r="W69" i="1"/>
  <c r="BT69" i="1" s="1"/>
  <c r="BO69" i="1"/>
  <c r="BQ69" i="1" l="1"/>
  <c r="BR69" i="1" s="1"/>
  <c r="BB69" i="1" l="1"/>
  <c r="BC69" i="1"/>
  <c r="AE66" i="14" s="1"/>
  <c r="X69" i="1"/>
  <c r="AY69" i="1"/>
  <c r="BS69" i="1"/>
  <c r="AF66" i="14" l="1"/>
  <c r="AJ66" i="14" s="1"/>
  <c r="Y69" i="1"/>
  <c r="Z69" i="1" s="1"/>
  <c r="CG69" i="1" s="1"/>
  <c r="AC66" i="14"/>
  <c r="W66" i="14"/>
  <c r="V66" i="14"/>
  <c r="BA69" i="1"/>
  <c r="AI66" i="14" s="1"/>
  <c r="BY69" i="1"/>
  <c r="CC69" i="1" s="1"/>
  <c r="BU69" i="1" l="1"/>
  <c r="BW69" i="1" s="1"/>
  <c r="AG66" i="14"/>
  <c r="AK66" i="14" s="1"/>
  <c r="AD66" i="14"/>
  <c r="BI69" i="1"/>
  <c r="AA69" i="1"/>
  <c r="CD69" i="1" s="1"/>
  <c r="CI69" i="1" s="1"/>
  <c r="CA69" i="1"/>
  <c r="AB69" i="1" l="1"/>
  <c r="CF69" i="1" s="1"/>
  <c r="AC69" i="1" l="1"/>
  <c r="BL70" i="1" l="1"/>
  <c r="BM70" i="1" s="1"/>
  <c r="BO70" i="1" s="1"/>
  <c r="AH66" i="14"/>
  <c r="AL66" i="14" s="1"/>
  <c r="AI69" i="1"/>
  <c r="V70" i="1"/>
  <c r="W70" i="1" l="1"/>
  <c r="BT70" i="1" s="1"/>
  <c r="BN70" i="1"/>
  <c r="BP70" i="1" s="1"/>
  <c r="BQ70" i="1" s="1"/>
  <c r="BR70" i="1" s="1"/>
  <c r="CE70" i="1"/>
  <c r="BB70" i="1" l="1"/>
  <c r="AY70" i="1"/>
  <c r="BC70" i="1"/>
  <c r="AE67" i="14" s="1"/>
  <c r="BS70" i="1"/>
  <c r="X70" i="1"/>
  <c r="AF67" i="14" s="1"/>
  <c r="AJ67" i="14" s="1"/>
  <c r="Y70" i="1" l="1"/>
  <c r="AG67" i="14" s="1"/>
  <c r="AC67" i="14"/>
  <c r="W67" i="14"/>
  <c r="V67" i="14"/>
  <c r="BA70" i="1"/>
  <c r="AI67" i="14" s="1"/>
  <c r="BY70" i="1"/>
  <c r="BU70" i="1" l="1"/>
  <c r="BW70" i="1" s="1"/>
  <c r="BI70" i="1"/>
  <c r="CA70" i="1"/>
  <c r="CC70" i="1"/>
  <c r="Z70" i="1"/>
  <c r="CG70" i="1" s="1"/>
  <c r="AK67" i="14" l="1"/>
  <c r="AD67" i="14"/>
  <c r="AA70" i="1"/>
  <c r="CD70" i="1" s="1"/>
  <c r="CI70" i="1" s="1"/>
  <c r="AB70" i="1" l="1"/>
  <c r="CF70" i="1" s="1"/>
  <c r="AC70" i="1" l="1"/>
  <c r="BL71" i="1" l="1"/>
  <c r="BM71" i="1" s="1"/>
  <c r="BO71" i="1" s="1"/>
  <c r="AH67" i="14"/>
  <c r="AL67" i="14" s="1"/>
  <c r="AI70" i="1"/>
  <c r="V71" i="1"/>
  <c r="BN71" i="1" l="1"/>
  <c r="BP71" i="1" s="1"/>
  <c r="W71" i="1"/>
  <c r="BT71" i="1" s="1"/>
  <c r="CE71" i="1"/>
  <c r="BQ71" i="1" l="1"/>
  <c r="BR71" i="1" s="1"/>
  <c r="X71" i="1" s="1"/>
  <c r="BS71" i="1" l="1"/>
  <c r="W68" i="14" s="1"/>
  <c r="BC71" i="1"/>
  <c r="AE68" i="14" s="1"/>
  <c r="AY71" i="1"/>
  <c r="Y71" i="1" s="1"/>
  <c r="BB71" i="1"/>
  <c r="AF68" i="14"/>
  <c r="AJ68" i="14" s="1"/>
  <c r="V68" i="14" l="1"/>
  <c r="AC68" i="14"/>
  <c r="BY71" i="1"/>
  <c r="CA71" i="1" s="1"/>
  <c r="AG68" i="14"/>
  <c r="BU71" i="1"/>
  <c r="BW71" i="1" s="1"/>
  <c r="BA71" i="1"/>
  <c r="AI68" i="14" s="1"/>
  <c r="Z71" i="1"/>
  <c r="CG71" i="1" s="1"/>
  <c r="CC71" i="1" l="1"/>
  <c r="BI71" i="1"/>
  <c r="AK68" i="14"/>
  <c r="AA71" i="1"/>
  <c r="CD71" i="1" s="1"/>
  <c r="CI71" i="1" s="1"/>
  <c r="AD68" i="14"/>
  <c r="AB71" i="1" l="1"/>
  <c r="CF71" i="1" s="1"/>
  <c r="AC71" i="1" l="1"/>
  <c r="AH68" i="14" s="1"/>
  <c r="AL68" i="14" s="1"/>
  <c r="BL72" i="1" l="1"/>
  <c r="BM72" i="1" s="1"/>
  <c r="BO72" i="1" s="1"/>
  <c r="AI71" i="1"/>
  <c r="V72" i="1"/>
  <c r="W72" i="1" s="1"/>
  <c r="BT72" i="1" s="1"/>
  <c r="BN72" i="1" l="1"/>
  <c r="BP72" i="1" s="1"/>
  <c r="BQ72" i="1" s="1"/>
  <c r="BR72" i="1" s="1"/>
  <c r="CE72" i="1"/>
  <c r="BB72" i="1" l="1"/>
  <c r="BS72" i="1"/>
  <c r="BC72" i="1"/>
  <c r="AE69" i="14" s="1"/>
  <c r="AY72" i="1"/>
  <c r="X72" i="1"/>
  <c r="AF69" i="14" l="1"/>
  <c r="AJ69" i="14" s="1"/>
  <c r="V69" i="14"/>
  <c r="W69" i="14"/>
  <c r="Y72" i="1"/>
  <c r="AG69" i="14" s="1"/>
  <c r="AC69" i="14"/>
  <c r="BA72" i="1"/>
  <c r="AI69" i="14" s="1"/>
  <c r="BY72" i="1"/>
  <c r="BU72" i="1" l="1"/>
  <c r="BW72" i="1" s="1"/>
  <c r="BI72" i="1"/>
  <c r="CA72" i="1"/>
  <c r="CC72" i="1"/>
  <c r="Z72" i="1"/>
  <c r="CG72" i="1" s="1"/>
  <c r="AK69" i="14" l="1"/>
  <c r="AD69" i="14"/>
  <c r="AA72" i="1"/>
  <c r="CD72" i="1" s="1"/>
  <c r="CI72" i="1" s="1"/>
  <c r="AB72" i="1" l="1"/>
  <c r="CF72" i="1" s="1"/>
  <c r="AC72" i="1" l="1"/>
  <c r="AI72" i="1" l="1"/>
  <c r="AH69" i="14"/>
  <c r="AL69" i="14" s="1"/>
  <c r="BL73" i="1"/>
  <c r="BM73" i="1" s="1"/>
  <c r="V73" i="1"/>
  <c r="BN73" i="1" l="1"/>
  <c r="BP73" i="1" s="1"/>
  <c r="CE73" i="1"/>
  <c r="W73" i="1"/>
  <c r="BT73" i="1" s="1"/>
  <c r="BO73" i="1"/>
  <c r="BQ73" i="1" l="1"/>
  <c r="BR73" i="1" s="1"/>
  <c r="BB73" i="1" l="1"/>
  <c r="AY73" i="1"/>
  <c r="X73" i="1"/>
  <c r="BS73" i="1"/>
  <c r="BC73" i="1"/>
  <c r="AE70" i="14" s="1"/>
  <c r="AF70" i="14" l="1"/>
  <c r="AJ70" i="14" s="1"/>
  <c r="Y73" i="1"/>
  <c r="AG70" i="14" s="1"/>
  <c r="AC70" i="14"/>
  <c r="W70" i="14"/>
  <c r="V70" i="14"/>
  <c r="BA73" i="1"/>
  <c r="AI70" i="14" s="1"/>
  <c r="BY73" i="1"/>
  <c r="CC73" i="1" s="1"/>
  <c r="BU73" i="1" l="1"/>
  <c r="BW73" i="1" s="1"/>
  <c r="Z73" i="1"/>
  <c r="CG73" i="1" s="1"/>
  <c r="CA73" i="1"/>
  <c r="BI73" i="1"/>
  <c r="AK70" i="14" l="1"/>
  <c r="AD70" i="14"/>
  <c r="AA73" i="1"/>
  <c r="CD73" i="1" s="1"/>
  <c r="CI73" i="1" s="1"/>
  <c r="AB73" i="1" l="1"/>
  <c r="CF73" i="1" s="1"/>
  <c r="AC73" i="1" l="1"/>
  <c r="AH70" i="14" s="1"/>
  <c r="AL70" i="14" s="1"/>
  <c r="AI73" i="1" l="1"/>
  <c r="BL74" i="1"/>
  <c r="BM74" i="1" s="1"/>
  <c r="BO74" i="1" s="1"/>
  <c r="V74" i="1"/>
  <c r="CE74" i="1" s="1"/>
  <c r="BN74" i="1" l="1"/>
  <c r="BP74" i="1" s="1"/>
  <c r="W74" i="1"/>
  <c r="BT74" i="1" s="1"/>
  <c r="BQ74" i="1" l="1"/>
  <c r="BR74" i="1" s="1"/>
  <c r="BS74" i="1" s="1"/>
  <c r="BC74" i="1" l="1"/>
  <c r="AE71" i="14" s="1"/>
  <c r="X74" i="1"/>
  <c r="AY74" i="1"/>
  <c r="AC71" i="14" s="1"/>
  <c r="BB74" i="1"/>
  <c r="W71" i="14"/>
  <c r="V71" i="14"/>
  <c r="BA74" i="1" l="1"/>
  <c r="AI71" i="14" s="1"/>
  <c r="Y74" i="1"/>
  <c r="AG71" i="14" s="1"/>
  <c r="BY74" i="1"/>
  <c r="CC74" i="1" s="1"/>
  <c r="AF71" i="14"/>
  <c r="AJ71" i="14" s="1"/>
  <c r="BI74" i="1" l="1"/>
  <c r="Z74" i="1"/>
  <c r="CG74" i="1" s="1"/>
  <c r="CA74" i="1"/>
  <c r="BU74" i="1"/>
  <c r="BW74" i="1" s="1"/>
  <c r="AD71" i="14" l="1"/>
  <c r="AA74" i="1"/>
  <c r="CD74" i="1" s="1"/>
  <c r="CI74" i="1" s="1"/>
  <c r="AK71" i="14"/>
  <c r="AB74" i="1" l="1"/>
  <c r="CF74" i="1" s="1"/>
  <c r="AC74" i="1" l="1"/>
  <c r="AI74" i="1" s="1"/>
  <c r="BL75" i="1" l="1"/>
  <c r="BM75" i="1" s="1"/>
  <c r="BO75" i="1" s="1"/>
  <c r="V75" i="1"/>
  <c r="CE75" i="1" s="1"/>
  <c r="AH71" i="14"/>
  <c r="AL71" i="14" s="1"/>
  <c r="BN75" i="1" l="1"/>
  <c r="BP75" i="1" s="1"/>
  <c r="BQ75" i="1" s="1"/>
  <c r="BR75" i="1" s="1"/>
  <c r="BS75" i="1" s="1"/>
  <c r="W72" i="14" s="1"/>
  <c r="W75" i="1"/>
  <c r="BT75" i="1" s="1"/>
  <c r="BB75" i="1" l="1"/>
  <c r="V72" i="14"/>
  <c r="BC75" i="1"/>
  <c r="AE72" i="14" s="1"/>
  <c r="AY75" i="1"/>
  <c r="AC72" i="14" s="1"/>
  <c r="X75" i="1"/>
  <c r="BA75" i="1" l="1"/>
  <c r="AI72" i="14" s="1"/>
  <c r="Y75" i="1"/>
  <c r="AG72" i="14" s="1"/>
  <c r="BY75" i="1"/>
  <c r="AF72" i="14"/>
  <c r="AJ72" i="14" s="1"/>
  <c r="BI75" i="1" l="1"/>
  <c r="Z75" i="1"/>
  <c r="CG75" i="1" s="1"/>
  <c r="BU75" i="1"/>
  <c r="BW75" i="1" s="1"/>
  <c r="CA75" i="1"/>
  <c r="CC75" i="1"/>
  <c r="AA75" i="1" l="1"/>
  <c r="AB75" i="1" s="1"/>
  <c r="CF75" i="1" s="1"/>
  <c r="AD72" i="14"/>
  <c r="AK72" i="14"/>
  <c r="CD75" i="1" l="1"/>
  <c r="CI75" i="1" s="1"/>
  <c r="AC75" i="1"/>
  <c r="BL76" i="1" s="1"/>
  <c r="BM76" i="1" s="1"/>
  <c r="BO76" i="1" s="1"/>
  <c r="AH72" i="14" l="1"/>
  <c r="AL72" i="14" s="1"/>
  <c r="AI75" i="1"/>
  <c r="V76" i="1"/>
  <c r="W76" i="1" s="1"/>
  <c r="BT76" i="1" s="1"/>
  <c r="BN76" i="1"/>
  <c r="BP76" i="1" s="1"/>
  <c r="CE76" i="1" l="1"/>
  <c r="BQ76" i="1"/>
  <c r="BR76" i="1" s="1"/>
  <c r="BB76" i="1" l="1"/>
  <c r="X76" i="1"/>
  <c r="AF73" i="14" s="1"/>
  <c r="AJ73" i="14" s="1"/>
  <c r="BS76" i="1"/>
  <c r="V73" i="14" s="1"/>
  <c r="AY76" i="1"/>
  <c r="AC73" i="14" s="1"/>
  <c r="BA76" i="1" l="1"/>
  <c r="AI73" i="14" s="1"/>
  <c r="Y76" i="1"/>
  <c r="BU76" i="1" s="1"/>
  <c r="BW76" i="1" s="1"/>
  <c r="W73" i="14"/>
  <c r="BY76" i="1"/>
  <c r="CA76" i="1" s="1"/>
  <c r="AG73" i="14" l="1"/>
  <c r="Z76" i="1"/>
  <c r="CG76" i="1" s="1"/>
  <c r="CC76" i="1"/>
  <c r="BC76" i="1" l="1"/>
  <c r="AK73" i="14"/>
  <c r="AA76" i="1"/>
  <c r="CD76" i="1" s="1"/>
  <c r="CI76" i="1" s="1"/>
  <c r="AD73" i="14"/>
  <c r="AE73" i="14" l="1"/>
  <c r="BI76" i="1"/>
  <c r="AB76" i="1"/>
  <c r="CF76" i="1" s="1"/>
  <c r="AC76" i="1" l="1"/>
  <c r="AH73" i="14" l="1"/>
  <c r="AL73" i="14" s="1"/>
  <c r="BL77" i="1"/>
  <c r="V77" i="1"/>
  <c r="AI76" i="1"/>
  <c r="BM77" i="1" l="1"/>
  <c r="BO77" i="1" s="1"/>
  <c r="BN77" i="1"/>
  <c r="BP77" i="1" s="1"/>
  <c r="CE77" i="1"/>
  <c r="W77" i="1"/>
  <c r="BQ77" i="1" l="1"/>
  <c r="BR77" i="1" s="1"/>
  <c r="AY77" i="1" s="1"/>
  <c r="BA77" i="1" s="1"/>
  <c r="AI74" i="14" s="1"/>
  <c r="BT77" i="1"/>
  <c r="BB77" i="1" l="1"/>
  <c r="BS77" i="1"/>
  <c r="W74" i="14" s="1"/>
  <c r="X77" i="1"/>
  <c r="Y77" i="1"/>
  <c r="AC74" i="14"/>
  <c r="BY77" i="1" l="1"/>
  <c r="CA77" i="1" s="1"/>
  <c r="BU77" i="1"/>
  <c r="BW77" i="1" s="1"/>
  <c r="AF74" i="14"/>
  <c r="AJ74" i="14" s="1"/>
  <c r="V74" i="14"/>
  <c r="AG74" i="14"/>
  <c r="Z77" i="1"/>
  <c r="CC77" i="1" l="1"/>
  <c r="AK74" i="14"/>
  <c r="CG77" i="1"/>
  <c r="BC77" i="1"/>
  <c r="AA77" i="1"/>
  <c r="AB77" i="1" s="1"/>
  <c r="CF77" i="1" s="1"/>
  <c r="AD74" i="14"/>
  <c r="CD77" i="1" l="1"/>
  <c r="CI77" i="1" s="1"/>
  <c r="AC77" i="1"/>
  <c r="AI77" i="1" s="1"/>
  <c r="BI77" i="1"/>
  <c r="AE74" i="14"/>
  <c r="V78" i="1" l="1"/>
  <c r="AH74" i="14"/>
  <c r="AL74" i="14" s="1"/>
  <c r="BL78" i="1"/>
  <c r="CE78" i="1" l="1"/>
  <c r="W78" i="1"/>
  <c r="BT78" i="1" s="1"/>
  <c r="BM78" i="1"/>
  <c r="BN78" i="1"/>
  <c r="BP78" i="1" s="1"/>
  <c r="BO78" i="1" l="1"/>
  <c r="BQ78" i="1" s="1"/>
  <c r="BR78" i="1" s="1"/>
  <c r="BB78" i="1" l="1"/>
  <c r="X78" i="1"/>
  <c r="AY78" i="1"/>
  <c r="BS78" i="1"/>
  <c r="AF75" i="14" l="1"/>
  <c r="AJ75" i="14" s="1"/>
  <c r="Y78" i="1"/>
  <c r="BU78" i="1" s="1"/>
  <c r="BW78" i="1" s="1"/>
  <c r="AC75" i="14"/>
  <c r="BY78" i="1"/>
  <c r="W75" i="14"/>
  <c r="V75" i="14"/>
  <c r="Z78" i="1" l="1"/>
  <c r="CC78" i="1"/>
  <c r="CA78" i="1"/>
  <c r="AG75" i="14"/>
  <c r="CG78" i="1" l="1"/>
  <c r="AZ78" i="1"/>
  <c r="BA78" i="1" s="1"/>
  <c r="AI75" i="14" s="1"/>
  <c r="AK75" i="14"/>
  <c r="AA78" i="1"/>
  <c r="CD78" i="1" s="1"/>
  <c r="AD75" i="14"/>
  <c r="CI78" i="1" l="1"/>
  <c r="BC78" i="1"/>
  <c r="AE75" i="14" s="1"/>
  <c r="AB78" i="1"/>
  <c r="CF78" i="1" s="1"/>
  <c r="BI78" i="1" l="1"/>
  <c r="AC78" i="1"/>
  <c r="BL79" i="1" s="1"/>
  <c r="BM79" i="1" s="1"/>
  <c r="BO79" i="1" s="1"/>
  <c r="AI78" i="1" l="1"/>
  <c r="AH75" i="14"/>
  <c r="AL75" i="14" s="1"/>
  <c r="BN79" i="1"/>
  <c r="BP79" i="1" s="1"/>
  <c r="V79" i="1"/>
  <c r="W79" i="1" l="1"/>
  <c r="BT79" i="1" s="1"/>
  <c r="CE79" i="1"/>
  <c r="BQ79" i="1"/>
  <c r="BR79" i="1" s="1"/>
  <c r="BB79" i="1" l="1"/>
  <c r="X79" i="1"/>
  <c r="AY79" i="1"/>
  <c r="BS79" i="1"/>
  <c r="V76" i="14" s="1"/>
  <c r="AF76" i="14" l="1"/>
  <c r="AJ76" i="14" s="1"/>
  <c r="W76" i="14"/>
  <c r="BY79" i="1"/>
  <c r="CC79" i="1" s="1"/>
  <c r="AC76" i="14"/>
  <c r="Y79" i="1"/>
  <c r="CA79" i="1" l="1"/>
  <c r="AG76" i="14"/>
  <c r="Z79" i="1"/>
  <c r="BU79" i="1"/>
  <c r="BW79" i="1" s="1"/>
  <c r="AD76" i="14" l="1"/>
  <c r="AZ79" i="1"/>
  <c r="BA79" i="1" s="1"/>
  <c r="AI76" i="14" s="1"/>
  <c r="AK76" i="14"/>
  <c r="CG79" i="1"/>
  <c r="AA79" i="1"/>
  <c r="AB79" i="1" l="1"/>
  <c r="CF79" i="1" s="1"/>
  <c r="BC79" i="1"/>
  <c r="AE76" i="14" s="1"/>
  <c r="CD79" i="1"/>
  <c r="CI79" i="1" s="1"/>
  <c r="AC79" i="1" l="1"/>
  <c r="AI79" i="1" s="1"/>
  <c r="BI79" i="1"/>
  <c r="AH76" i="14" l="1"/>
  <c r="AL76" i="14" s="1"/>
  <c r="BL80" i="1"/>
  <c r="BN80" i="1" s="1"/>
  <c r="BP80" i="1" s="1"/>
  <c r="V80" i="1"/>
  <c r="W80" i="1" s="1"/>
  <c r="BT80" i="1" l="1"/>
  <c r="BM80" i="1"/>
  <c r="BO80" i="1" s="1"/>
  <c r="BQ80" i="1" s="1"/>
  <c r="BR80" i="1" s="1"/>
  <c r="BB80" i="1" s="1"/>
  <c r="CE80" i="1"/>
  <c r="AY80" i="1" l="1"/>
  <c r="BA80" i="1" s="1"/>
  <c r="AI77" i="14" s="1"/>
  <c r="X80" i="1"/>
  <c r="AF77" i="14" s="1"/>
  <c r="AJ77" i="14" s="1"/>
  <c r="BC80" i="1"/>
  <c r="AE77" i="14" s="1"/>
  <c r="BS80" i="1"/>
  <c r="BI80" i="1" l="1"/>
  <c r="BY80" i="1"/>
  <c r="Y80" i="1"/>
  <c r="AC77" i="14"/>
  <c r="V77" i="14"/>
  <c r="W77" i="14"/>
  <c r="CC80" i="1" l="1"/>
  <c r="CA80" i="1"/>
  <c r="BU80" i="1"/>
  <c r="BW80" i="1" s="1"/>
  <c r="AG77" i="14"/>
  <c r="Z80" i="1"/>
  <c r="CG80" i="1" s="1"/>
  <c r="AK77" i="14" l="1"/>
  <c r="AD77" i="14"/>
  <c r="AA80" i="1"/>
  <c r="CD80" i="1" s="1"/>
  <c r="CI80" i="1" s="1"/>
  <c r="AB80" i="1" l="1"/>
  <c r="CF80" i="1" s="1"/>
  <c r="AC80" i="1" l="1"/>
  <c r="AI80" i="1" s="1"/>
  <c r="BL81" i="1" l="1"/>
  <c r="BN81" i="1" s="1"/>
  <c r="BP81" i="1" s="1"/>
  <c r="AH77" i="14"/>
  <c r="AL77" i="14" s="1"/>
  <c r="V81" i="1"/>
  <c r="W81" i="1" s="1"/>
  <c r="BM81" i="1" l="1"/>
  <c r="BO81" i="1" s="1"/>
  <c r="BQ81" i="1" s="1"/>
  <c r="BR81" i="1" s="1"/>
  <c r="BC81" i="1" s="1"/>
  <c r="AE78" i="14" s="1"/>
  <c r="BT81" i="1"/>
  <c r="CE81" i="1"/>
  <c r="AY81" i="1" l="1"/>
  <c r="BA81" i="1" s="1"/>
  <c r="AI78" i="14" s="1"/>
  <c r="BB81" i="1"/>
  <c r="BS81" i="1"/>
  <c r="W78" i="14" s="1"/>
  <c r="X81" i="1"/>
  <c r="AF78" i="14" s="1"/>
  <c r="AJ78" i="14" s="1"/>
  <c r="AC78" i="14" l="1"/>
  <c r="V78" i="14"/>
  <c r="Y81" i="1"/>
  <c r="AG78" i="14" s="1"/>
  <c r="BI81" i="1"/>
  <c r="BY81" i="1"/>
  <c r="CA81" i="1" s="1"/>
  <c r="Z81" i="1" l="1"/>
  <c r="AA81" i="1" s="1"/>
  <c r="CD81" i="1" s="1"/>
  <c r="BU81" i="1"/>
  <c r="BW81" i="1" s="1"/>
  <c r="CC81" i="1"/>
  <c r="AD78" i="14" l="1"/>
  <c r="AK78" i="14"/>
  <c r="AB81" i="1"/>
  <c r="CF81" i="1" s="1"/>
  <c r="CG81" i="1"/>
  <c r="CI81" i="1" s="1"/>
  <c r="AC81" i="1" l="1"/>
  <c r="AH78" i="14" s="1"/>
  <c r="AL78" i="14" s="1"/>
  <c r="AI81" i="1" l="1"/>
  <c r="V82" i="1"/>
  <c r="CE82" i="1" s="1"/>
  <c r="BL82" i="1"/>
  <c r="BN82" i="1" s="1"/>
  <c r="BP82" i="1" s="1"/>
  <c r="W82" i="1" l="1"/>
  <c r="BT82" i="1" s="1"/>
  <c r="BM82" i="1"/>
  <c r="BO82" i="1" s="1"/>
  <c r="BQ82" i="1" s="1"/>
  <c r="BR82" i="1" s="1"/>
  <c r="BB82" i="1" s="1"/>
  <c r="X82" i="1" l="1"/>
  <c r="BC82" i="1"/>
  <c r="AE79" i="14" s="1"/>
  <c r="BS82" i="1"/>
  <c r="V79" i="14" s="1"/>
  <c r="AY82" i="1"/>
  <c r="BA82" i="1" s="1"/>
  <c r="AI79" i="14" s="1"/>
  <c r="AC79" i="14" l="1"/>
  <c r="Y82" i="1"/>
  <c r="AG79" i="14" s="1"/>
  <c r="W79" i="14"/>
  <c r="BI82" i="1"/>
  <c r="BY82" i="1"/>
  <c r="CC82" i="1" s="1"/>
  <c r="AF79" i="14"/>
  <c r="AJ79" i="14" s="1"/>
  <c r="Z82" i="1" l="1"/>
  <c r="AK79" i="14" s="1"/>
  <c r="BU82" i="1"/>
  <c r="BW82" i="1" s="1"/>
  <c r="CA82" i="1"/>
  <c r="AA82" i="1" l="1"/>
  <c r="CD82" i="1" s="1"/>
  <c r="AD79" i="14"/>
  <c r="CG82" i="1"/>
  <c r="CI82" i="1" l="1"/>
  <c r="AB82" i="1"/>
  <c r="CF82" i="1" s="1"/>
  <c r="AC82" i="1" l="1"/>
  <c r="AH79" i="14" s="1"/>
  <c r="AL79" i="14" s="1"/>
  <c r="AI82" i="1" l="1"/>
  <c r="V83" i="1"/>
  <c r="CE83" i="1" s="1"/>
  <c r="BL83" i="1"/>
  <c r="BM83" i="1" s="1"/>
  <c r="BO83" i="1" s="1"/>
  <c r="W83" i="1" l="1"/>
  <c r="BT83" i="1" s="1"/>
  <c r="BN83" i="1"/>
  <c r="BP83" i="1" s="1"/>
  <c r="BQ83" i="1" l="1"/>
  <c r="BR83" i="1" s="1"/>
  <c r="BS83" i="1" s="1"/>
  <c r="V80" i="14" s="1"/>
  <c r="BB83" i="1" l="1"/>
  <c r="AY83" i="1"/>
  <c r="AC80" i="14" s="1"/>
  <c r="X83" i="1"/>
  <c r="AF80" i="14" s="1"/>
  <c r="AJ80" i="14" s="1"/>
  <c r="W80" i="14"/>
  <c r="BC83" i="1"/>
  <c r="AE80" i="14" s="1"/>
  <c r="Y83" i="1" l="1"/>
  <c r="BU83" i="1" s="1"/>
  <c r="BW83" i="1" s="1"/>
  <c r="BA83" i="1"/>
  <c r="AI80" i="14" s="1"/>
  <c r="BY83" i="1"/>
  <c r="CA83" i="1" s="1"/>
  <c r="CC83" i="1" l="1"/>
  <c r="AG80" i="14"/>
  <c r="Z83" i="1"/>
  <c r="AA83" i="1" s="1"/>
  <c r="CD83" i="1" s="1"/>
  <c r="BI83" i="1"/>
  <c r="AK80" i="14" l="1"/>
  <c r="AD80" i="14"/>
  <c r="CG83" i="1"/>
  <c r="CI83" i="1" s="1"/>
  <c r="AB83" i="1"/>
  <c r="CF83" i="1" s="1"/>
  <c r="AC83" i="1" l="1"/>
  <c r="V84" i="1" s="1"/>
  <c r="W84" i="1" s="1"/>
  <c r="BT84" i="1" s="1"/>
  <c r="AH80" i="14" l="1"/>
  <c r="AL80" i="14" s="1"/>
  <c r="BL84" i="1"/>
  <c r="BM84" i="1" s="1"/>
  <c r="BO84" i="1" s="1"/>
  <c r="AI83" i="1"/>
  <c r="CE84" i="1"/>
  <c r="BN84" i="1" l="1"/>
  <c r="BP84" i="1" s="1"/>
  <c r="BQ84" i="1" s="1"/>
  <c r="BR84" i="1" s="1"/>
  <c r="BB84" i="1" s="1"/>
  <c r="BC84" i="1" l="1"/>
  <c r="AE81" i="14" s="1"/>
  <c r="BS84" i="1"/>
  <c r="AY84" i="1"/>
  <c r="X84" i="1"/>
  <c r="AF81" i="14" s="1"/>
  <c r="AJ81" i="14" s="1"/>
  <c r="Y84" i="1" l="1"/>
  <c r="BY84" i="1"/>
  <c r="BA84" i="1"/>
  <c r="AC81" i="14"/>
  <c r="W81" i="14"/>
  <c r="V81" i="14"/>
  <c r="CA84" i="1" l="1"/>
  <c r="CC84" i="1"/>
  <c r="BI84" i="1"/>
  <c r="AI81" i="14"/>
  <c r="Z84" i="1"/>
  <c r="AD81" i="14" s="1"/>
  <c r="BU84" i="1"/>
  <c r="BW84" i="1" s="1"/>
  <c r="AG81" i="14"/>
  <c r="AK81" i="14" l="1"/>
  <c r="AA84" i="1"/>
  <c r="CD84" i="1" s="1"/>
  <c r="CG84" i="1"/>
  <c r="CI84" i="1" l="1"/>
  <c r="AB84" i="1"/>
  <c r="AC84" i="1" s="1"/>
  <c r="CF84" i="1" l="1"/>
  <c r="AI84" i="1"/>
  <c r="AH81" i="14"/>
  <c r="AL81" i="14" s="1"/>
  <c r="V85" i="1"/>
  <c r="BL85" i="1"/>
  <c r="CE85" i="1" l="1"/>
  <c r="W85" i="1"/>
  <c r="BT85" i="1" s="1"/>
  <c r="BM85" i="1"/>
  <c r="BO85" i="1" s="1"/>
  <c r="BN85" i="1"/>
  <c r="BP85" i="1" s="1"/>
  <c r="BQ85" i="1" l="1"/>
  <c r="BR85" i="1" s="1"/>
  <c r="BB85" i="1" s="1"/>
  <c r="X85" i="1" l="1"/>
  <c r="AF82" i="14" s="1"/>
  <c r="AJ82" i="14" s="1"/>
  <c r="BS85" i="1"/>
  <c r="BC85" i="1"/>
  <c r="AE82" i="14" s="1"/>
  <c r="AY85" i="1"/>
  <c r="AC82" i="14" s="1"/>
  <c r="V82" i="14" l="1"/>
  <c r="W82" i="14"/>
  <c r="Y85" i="1"/>
  <c r="BA85" i="1"/>
  <c r="AI82" i="14" s="1"/>
  <c r="BY85" i="1"/>
  <c r="CC85" i="1" s="1"/>
  <c r="AG82" i="14" l="1"/>
  <c r="Z85" i="1"/>
  <c r="BU85" i="1"/>
  <c r="BW85" i="1" s="1"/>
  <c r="BI85" i="1"/>
  <c r="CA85" i="1"/>
  <c r="AK82" i="14" l="1"/>
  <c r="CG85" i="1"/>
  <c r="AD82" i="14"/>
  <c r="AA85" i="1"/>
  <c r="CD85" i="1" s="1"/>
  <c r="CI85" i="1" l="1"/>
  <c r="AB85" i="1"/>
  <c r="CF85" i="1" s="1"/>
  <c r="AC85" i="1" l="1"/>
  <c r="AI85" i="1" s="1"/>
  <c r="BL86" i="1" l="1"/>
  <c r="BM86" i="1" s="1"/>
  <c r="BO86" i="1" s="1"/>
  <c r="V86" i="1"/>
  <c r="W86" i="1" s="1"/>
  <c r="AH82" i="14"/>
  <c r="AL82" i="14" s="1"/>
  <c r="BT86" i="1" l="1"/>
  <c r="BN86" i="1"/>
  <c r="BP86" i="1" s="1"/>
  <c r="CE86" i="1"/>
  <c r="BQ86" i="1" l="1"/>
  <c r="BR86" i="1" s="1"/>
  <c r="BC86" i="1" s="1"/>
  <c r="AE83" i="14" s="1"/>
  <c r="X86" i="1" l="1"/>
  <c r="AF83" i="14" s="1"/>
  <c r="AJ83" i="14" s="1"/>
  <c r="BB86" i="1"/>
  <c r="BS86" i="1"/>
  <c r="AY86" i="1"/>
  <c r="BA86" i="1" s="1"/>
  <c r="AI83" i="14" s="1"/>
  <c r="AC83" i="14" l="1"/>
  <c r="Y86" i="1"/>
  <c r="Z86" i="1" s="1"/>
  <c r="CG86" i="1" s="1"/>
  <c r="BY86" i="1"/>
  <c r="W83" i="14"/>
  <c r="V83" i="14"/>
  <c r="BI86" i="1"/>
  <c r="AA86" i="1" l="1"/>
  <c r="CD86" i="1" s="1"/>
  <c r="CI86" i="1" s="1"/>
  <c r="AD83" i="14"/>
  <c r="AG83" i="14"/>
  <c r="AK83" i="14" s="1"/>
  <c r="BU86" i="1"/>
  <c r="BW86" i="1" s="1"/>
  <c r="CC86" i="1"/>
  <c r="CA86" i="1"/>
  <c r="AB86" i="1" l="1"/>
  <c r="CF86" i="1" s="1"/>
  <c r="AC86" i="1" l="1"/>
  <c r="V87" i="1" s="1"/>
  <c r="W87" i="1" s="1"/>
  <c r="BT87" i="1" s="1"/>
  <c r="AI86" i="1" l="1"/>
  <c r="AH83" i="14"/>
  <c r="AL83" i="14" s="1"/>
  <c r="BL87" i="1"/>
  <c r="BM87" i="1" s="1"/>
  <c r="BO87" i="1" s="1"/>
  <c r="CE87" i="1"/>
  <c r="BN87" i="1" l="1"/>
  <c r="BP87" i="1" s="1"/>
  <c r="BQ87" i="1" l="1"/>
  <c r="BR87" i="1" s="1"/>
  <c r="BC87" i="1" s="1"/>
  <c r="AE84" i="14" s="1"/>
  <c r="AY87" i="1" l="1"/>
  <c r="BA87" i="1" s="1"/>
  <c r="AI84" i="14" s="1"/>
  <c r="X87" i="1"/>
  <c r="AF84" i="14" s="1"/>
  <c r="AJ84" i="14" s="1"/>
  <c r="BB87" i="1"/>
  <c r="BS87" i="1"/>
  <c r="V84" i="14" s="1"/>
  <c r="Y87" i="1" l="1"/>
  <c r="AG84" i="14" s="1"/>
  <c r="AC84" i="14"/>
  <c r="BI87" i="1"/>
  <c r="W84" i="14"/>
  <c r="BY87" i="1"/>
  <c r="CC87" i="1" s="1"/>
  <c r="BU87" i="1" l="1"/>
  <c r="BW87" i="1" s="1"/>
  <c r="Z87" i="1"/>
  <c r="AA87" i="1" s="1"/>
  <c r="CD87" i="1" s="1"/>
  <c r="CA87" i="1"/>
  <c r="AK84" i="14" l="1"/>
  <c r="AD84" i="14"/>
  <c r="CG87" i="1"/>
  <c r="CI87" i="1" s="1"/>
  <c r="AB87" i="1"/>
  <c r="CF87" i="1" s="1"/>
  <c r="AC87" i="1" l="1"/>
  <c r="BL88" i="1" s="1"/>
  <c r="BN88" i="1" s="1"/>
  <c r="BP88" i="1" s="1"/>
  <c r="AI87" i="1" l="1"/>
  <c r="V88" i="1"/>
  <c r="CE88" i="1" s="1"/>
  <c r="BM88" i="1"/>
  <c r="BO88" i="1" s="1"/>
  <c r="BQ88" i="1" s="1"/>
  <c r="BR88" i="1" s="1"/>
  <c r="BS88" i="1" s="1"/>
  <c r="W85" i="14" s="1"/>
  <c r="AH84" i="14"/>
  <c r="AL84" i="14" s="1"/>
  <c r="AY88" i="1" l="1"/>
  <c r="AC85" i="14" s="1"/>
  <c r="V85" i="14"/>
  <c r="BB88" i="1"/>
  <c r="W88" i="1"/>
  <c r="X88" i="1" s="1"/>
  <c r="BA88" i="1" l="1"/>
  <c r="AI85" i="14" s="1"/>
  <c r="BT88" i="1"/>
  <c r="AF85" i="14"/>
  <c r="AJ85" i="14" s="1"/>
  <c r="BY88" i="1"/>
  <c r="Y88" i="1"/>
  <c r="Z88" i="1" s="1"/>
  <c r="AA88" i="1" s="1"/>
  <c r="CD88" i="1" s="1"/>
  <c r="BC88" i="1" l="1"/>
  <c r="AE85" i="14" s="1"/>
  <c r="AD85" i="14"/>
  <c r="CG88" i="1"/>
  <c r="CI88" i="1" s="1"/>
  <c r="CA88" i="1"/>
  <c r="AB88" i="1"/>
  <c r="CF88" i="1" s="1"/>
  <c r="AG85" i="14"/>
  <c r="AK85" i="14" s="1"/>
  <c r="CC88" i="1"/>
  <c r="BU88" i="1"/>
  <c r="BW88" i="1" s="1"/>
  <c r="BI88" i="1" l="1"/>
  <c r="AC88" i="1"/>
  <c r="AH85" i="14" s="1"/>
  <c r="AL85" i="14" s="1"/>
  <c r="AI88" i="1" l="1"/>
  <c r="BL89" i="1"/>
  <c r="BN89" i="1" s="1"/>
  <c r="BP89" i="1" s="1"/>
  <c r="V89" i="1"/>
  <c r="W89" i="1" s="1"/>
  <c r="BT89" i="1" s="1"/>
  <c r="BM89" i="1" l="1"/>
  <c r="BO89" i="1" s="1"/>
  <c r="BQ89" i="1" s="1"/>
  <c r="BR89" i="1" s="1"/>
  <c r="AY89" i="1" s="1"/>
  <c r="CE89" i="1"/>
  <c r="X89" i="1" l="1"/>
  <c r="AF86" i="14" s="1"/>
  <c r="AJ86" i="14" s="1"/>
  <c r="BS89" i="1"/>
  <c r="W86" i="14" s="1"/>
  <c r="BB89" i="1"/>
  <c r="AC86" i="14"/>
  <c r="Y89" i="1"/>
  <c r="BY89" i="1" l="1"/>
  <c r="CA89" i="1" s="1"/>
  <c r="V86" i="14"/>
  <c r="AG86" i="14"/>
  <c r="Z89" i="1"/>
  <c r="CG89" i="1" s="1"/>
  <c r="BU89" i="1"/>
  <c r="BW89" i="1" s="1"/>
  <c r="CC89" i="1" l="1"/>
  <c r="AZ89" i="1"/>
  <c r="BA89" i="1" s="1"/>
  <c r="AI86" i="14" s="1"/>
  <c r="AK86" i="14"/>
  <c r="AD86" i="14"/>
  <c r="AA89" i="1"/>
  <c r="CD89" i="1" s="1"/>
  <c r="CI89" i="1" s="1"/>
  <c r="BC89" i="1" l="1"/>
  <c r="AE86" i="14" s="1"/>
  <c r="AB89" i="1"/>
  <c r="CF89" i="1" s="1"/>
  <c r="BI89" i="1" l="1"/>
  <c r="AC89" i="1"/>
  <c r="AI89" i="1" l="1"/>
  <c r="AH86" i="14"/>
  <c r="AL86" i="14" s="1"/>
  <c r="BL90" i="1"/>
  <c r="V90" i="1"/>
  <c r="BN90" i="1" l="1"/>
  <c r="BP90" i="1" s="1"/>
  <c r="BM90" i="1"/>
  <c r="W90" i="1"/>
  <c r="BT90" i="1" s="1"/>
  <c r="CE90" i="1"/>
  <c r="BO90" i="1" l="1"/>
  <c r="BQ90" i="1" s="1"/>
  <c r="BR90" i="1" s="1"/>
  <c r="AY90" i="1" l="1"/>
  <c r="BS90" i="1"/>
  <c r="BB90" i="1"/>
  <c r="X90" i="1"/>
  <c r="AF87" i="14" l="1"/>
  <c r="AJ87" i="14" s="1"/>
  <c r="BA90" i="1"/>
  <c r="AI87" i="14" s="1"/>
  <c r="AC87" i="14"/>
  <c r="W87" i="14"/>
  <c r="V87" i="14"/>
  <c r="Y90" i="1"/>
  <c r="AG87" i="14" s="1"/>
  <c r="BY90" i="1"/>
  <c r="BU90" i="1" l="1"/>
  <c r="BW90" i="1" s="1"/>
  <c r="Z90" i="1"/>
  <c r="AA90" i="1" s="1"/>
  <c r="CD90" i="1" s="1"/>
  <c r="CC90" i="1"/>
  <c r="CA90" i="1"/>
  <c r="AK87" i="14" l="1"/>
  <c r="AD87" i="14"/>
  <c r="CG90" i="1"/>
  <c r="CI90" i="1" s="1"/>
  <c r="AB90" i="1"/>
  <c r="CF90" i="1" s="1"/>
  <c r="BC90" i="1"/>
  <c r="AE87" i="14" s="1"/>
  <c r="BI90" i="1" l="1"/>
  <c r="AC90" i="1"/>
  <c r="AI90" i="1" l="1"/>
  <c r="AH87" i="14"/>
  <c r="AL87" i="14" s="1"/>
  <c r="V91" i="1"/>
  <c r="BL91" i="1"/>
  <c r="W91" i="1" l="1"/>
  <c r="BT91" i="1" s="1"/>
  <c r="CE91" i="1"/>
  <c r="BM91" i="1"/>
  <c r="BN91" i="1"/>
  <c r="BP91" i="1" s="1"/>
  <c r="BO91" i="1" l="1"/>
  <c r="BQ91" i="1" s="1"/>
  <c r="BR91" i="1" s="1"/>
  <c r="BB91" i="1" l="1"/>
  <c r="BS91" i="1"/>
  <c r="AY91" i="1"/>
  <c r="AC88" i="14" s="1"/>
  <c r="X91" i="1"/>
  <c r="AF88" i="14" l="1"/>
  <c r="AJ88" i="14" s="1"/>
  <c r="W88" i="14"/>
  <c r="V88" i="14"/>
  <c r="Y91" i="1"/>
  <c r="BY91" i="1"/>
  <c r="BA91" i="1"/>
  <c r="AG88" i="14" l="1"/>
  <c r="AI88" i="14"/>
  <c r="Z91" i="1"/>
  <c r="AA91" i="1" s="1"/>
  <c r="CD91" i="1" s="1"/>
  <c r="BU91" i="1"/>
  <c r="BW91" i="1" s="1"/>
  <c r="CA91" i="1"/>
  <c r="CC91" i="1"/>
  <c r="BC91" i="1" l="1"/>
  <c r="AE88" i="14" s="1"/>
  <c r="AK88" i="14"/>
  <c r="AB91" i="1"/>
  <c r="CF91" i="1" s="1"/>
  <c r="AD88" i="14"/>
  <c r="CG91" i="1"/>
  <c r="CI91" i="1" s="1"/>
  <c r="BI91" i="1" l="1"/>
  <c r="AC91" i="1"/>
  <c r="AH88" i="14" s="1"/>
  <c r="AL88" i="14" s="1"/>
  <c r="V92" i="1" l="1"/>
  <c r="CE92" i="1" s="1"/>
  <c r="AI91" i="1"/>
  <c r="BL92" i="1"/>
  <c r="BN92" i="1" s="1"/>
  <c r="BP92" i="1" s="1"/>
  <c r="W92" i="1" l="1"/>
  <c r="BT92" i="1" s="1"/>
  <c r="BM92" i="1"/>
  <c r="BO92" i="1" s="1"/>
  <c r="BQ92" i="1" s="1"/>
  <c r="BR92" i="1" s="1"/>
  <c r="BB92" i="1" l="1"/>
  <c r="BS92" i="1"/>
  <c r="AY92" i="1"/>
  <c r="BC92" i="1"/>
  <c r="AE89" i="14" s="1"/>
  <c r="X92" i="1"/>
  <c r="AF89" i="14" l="1"/>
  <c r="AJ89" i="14" s="1"/>
  <c r="V89" i="14"/>
  <c r="W89" i="14"/>
  <c r="BA92" i="1"/>
  <c r="AI89" i="14" s="1"/>
  <c r="AC89" i="14"/>
  <c r="Y92" i="1"/>
  <c r="AG89" i="14" s="1"/>
  <c r="BY92" i="1"/>
  <c r="Z92" i="1" l="1"/>
  <c r="AA92" i="1" s="1"/>
  <c r="CD92" i="1" s="1"/>
  <c r="BI92" i="1"/>
  <c r="BU92" i="1"/>
  <c r="BW92" i="1" s="1"/>
  <c r="CC92" i="1"/>
  <c r="CA92" i="1"/>
  <c r="AD89" i="14" l="1"/>
  <c r="CG92" i="1"/>
  <c r="CI92" i="1" s="1"/>
  <c r="AK89" i="14"/>
  <c r="AB92" i="1"/>
  <c r="CF92" i="1" s="1"/>
  <c r="AC92" i="1" l="1"/>
  <c r="AI92" i="1" s="1"/>
  <c r="BL93" i="1" l="1"/>
  <c r="BM93" i="1" s="1"/>
  <c r="BO93" i="1" s="1"/>
  <c r="V93" i="1"/>
  <c r="AH89" i="14"/>
  <c r="AL89" i="14" s="1"/>
  <c r="BN93" i="1" l="1"/>
  <c r="BP93" i="1" s="1"/>
  <c r="CE93" i="1"/>
  <c r="W93" i="1"/>
  <c r="BT93" i="1" s="1"/>
  <c r="BQ93" i="1" l="1"/>
  <c r="BR93" i="1" s="1"/>
  <c r="BS93" i="1" s="1"/>
  <c r="BC93" i="1" l="1"/>
  <c r="AE90" i="14" s="1"/>
  <c r="X93" i="1"/>
  <c r="AF90" i="14" s="1"/>
  <c r="AJ90" i="14" s="1"/>
  <c r="AY93" i="1"/>
  <c r="Y93" i="1" s="1"/>
  <c r="BB93" i="1"/>
  <c r="W90" i="14"/>
  <c r="V90" i="14"/>
  <c r="AG90" i="14" l="1"/>
  <c r="BA93" i="1"/>
  <c r="AI90" i="14" s="1"/>
  <c r="AC90" i="14"/>
  <c r="BY93" i="1"/>
  <c r="CC93" i="1" s="1"/>
  <c r="BU93" i="1"/>
  <c r="BW93" i="1" s="1"/>
  <c r="Z93" i="1"/>
  <c r="AA93" i="1" s="1"/>
  <c r="CD93" i="1" s="1"/>
  <c r="BI93" i="1" l="1"/>
  <c r="CA93" i="1"/>
  <c r="AK90" i="14"/>
  <c r="AD90" i="14"/>
  <c r="CG93" i="1"/>
  <c r="CI93" i="1" s="1"/>
  <c r="AB93" i="1"/>
  <c r="CF93" i="1" s="1"/>
  <c r="AC93" i="1" l="1"/>
  <c r="V94" i="1" l="1"/>
  <c r="W94" i="1" s="1"/>
  <c r="BT94" i="1" s="1"/>
  <c r="AH90" i="14"/>
  <c r="AL90" i="14" s="1"/>
  <c r="AI93" i="1"/>
  <c r="BL94" i="1"/>
  <c r="BN94" i="1" s="1"/>
  <c r="BP94" i="1" s="1"/>
  <c r="CE94" i="1" l="1"/>
  <c r="BM94" i="1"/>
  <c r="BO94" i="1" s="1"/>
  <c r="BQ94" i="1" s="1"/>
  <c r="BR94" i="1" s="1"/>
  <c r="BS94" i="1" l="1"/>
  <c r="BB94" i="1"/>
  <c r="AY94" i="1"/>
  <c r="BC94" i="1"/>
  <c r="AE91" i="14" s="1"/>
  <c r="X94" i="1"/>
  <c r="AF91" i="14" l="1"/>
  <c r="AJ91" i="14" s="1"/>
  <c r="BA94" i="1"/>
  <c r="AI91" i="14" s="1"/>
  <c r="AC91" i="14"/>
  <c r="W91" i="14"/>
  <c r="V91" i="14"/>
  <c r="BY94" i="1"/>
  <c r="CC94" i="1" s="1"/>
  <c r="Y94" i="1"/>
  <c r="AG91" i="14" s="1"/>
  <c r="BI94" i="1" l="1"/>
  <c r="CA94" i="1"/>
  <c r="BU94" i="1"/>
  <c r="BW94" i="1" s="1"/>
  <c r="Z94" i="1"/>
  <c r="AD91" i="14" s="1"/>
  <c r="AK91" i="14" l="1"/>
  <c r="CG94" i="1"/>
  <c r="AA94" i="1"/>
  <c r="CD94" i="1" s="1"/>
  <c r="CI94" i="1" l="1"/>
  <c r="AB94" i="1"/>
  <c r="CF94" i="1" l="1"/>
  <c r="AC94" i="1"/>
  <c r="AH91" i="14" s="1"/>
  <c r="AL91" i="14" s="1"/>
  <c r="AI94" i="1" l="1"/>
  <c r="BL95" i="1"/>
  <c r="V95" i="1"/>
  <c r="BM95" i="1" l="1"/>
  <c r="BN95" i="1"/>
  <c r="BP95" i="1" s="1"/>
  <c r="CE95" i="1"/>
  <c r="W95" i="1"/>
  <c r="BT95" i="1" s="1"/>
  <c r="BO95" i="1" l="1"/>
  <c r="BQ95" i="1" s="1"/>
  <c r="BR95" i="1" s="1"/>
  <c r="BB95" i="1" l="1"/>
  <c r="BC95" i="1"/>
  <c r="AE92" i="14" s="1"/>
  <c r="BS95" i="1"/>
  <c r="AY95" i="1"/>
  <c r="X95" i="1"/>
  <c r="AF92" i="14" l="1"/>
  <c r="AJ92" i="14" s="1"/>
  <c r="W92" i="14"/>
  <c r="V92" i="14"/>
  <c r="BA95" i="1"/>
  <c r="AI92" i="14" s="1"/>
  <c r="AC92" i="14"/>
  <c r="Y95" i="1"/>
  <c r="AG92" i="14" s="1"/>
  <c r="BY95" i="1"/>
  <c r="BI95" i="1" l="1"/>
  <c r="Z95" i="1"/>
  <c r="AA95" i="1" s="1"/>
  <c r="AB95" i="1" s="1"/>
  <c r="CF95" i="1" s="1"/>
  <c r="BU95" i="1"/>
  <c r="BW95" i="1" s="1"/>
  <c r="CA95" i="1"/>
  <c r="CC95" i="1"/>
  <c r="AK92" i="14" l="1"/>
  <c r="AD92" i="14"/>
  <c r="CG95" i="1"/>
  <c r="CD95" i="1"/>
  <c r="AC95" i="1"/>
  <c r="CI95" i="1" l="1"/>
  <c r="AI95" i="1"/>
  <c r="AH92" i="14"/>
  <c r="AL92" i="14" s="1"/>
  <c r="V96" i="1"/>
  <c r="BL96" i="1"/>
  <c r="BN96" i="1" s="1"/>
  <c r="BP96" i="1" s="1"/>
  <c r="CE96" i="1" l="1"/>
  <c r="W96" i="1"/>
  <c r="BT96" i="1" s="1"/>
  <c r="BM96" i="1"/>
  <c r="BO96" i="1" s="1"/>
  <c r="BQ96" i="1" s="1"/>
  <c r="BR96" i="1" s="1"/>
  <c r="BB96" i="1" l="1"/>
  <c r="BS96" i="1"/>
  <c r="AY96" i="1"/>
  <c r="BC96" i="1"/>
  <c r="AE93" i="14" s="1"/>
  <c r="X96" i="1"/>
  <c r="AF93" i="14" l="1"/>
  <c r="AJ93" i="14" s="1"/>
  <c r="V93" i="14"/>
  <c r="W93" i="14"/>
  <c r="Y96" i="1"/>
  <c r="AG93" i="14" s="1"/>
  <c r="AC93" i="14"/>
  <c r="BA96" i="1"/>
  <c r="BY96" i="1"/>
  <c r="Z96" i="1" l="1"/>
  <c r="AA96" i="1" s="1"/>
  <c r="CD96" i="1" s="1"/>
  <c r="BI96" i="1"/>
  <c r="AI93" i="14"/>
  <c r="CC96" i="1"/>
  <c r="CA96" i="1"/>
  <c r="BU96" i="1"/>
  <c r="BW96" i="1" s="1"/>
  <c r="AD93" i="14" l="1"/>
  <c r="CG96" i="1"/>
  <c r="CI96" i="1" s="1"/>
  <c r="AK93" i="14"/>
  <c r="AB96" i="1"/>
  <c r="CF96" i="1" s="1"/>
  <c r="AC96" i="1" l="1"/>
  <c r="AH93" i="14" s="1"/>
  <c r="AL93" i="14" s="1"/>
  <c r="AI96" i="1" l="1"/>
  <c r="BL97" i="1"/>
  <c r="BM97" i="1" s="1"/>
  <c r="BO97" i="1" s="1"/>
  <c r="V97" i="1"/>
  <c r="W97" i="1" s="1"/>
  <c r="BT97" i="1" s="1"/>
  <c r="BN97" i="1" l="1"/>
  <c r="BP97" i="1" s="1"/>
  <c r="BQ97" i="1" s="1"/>
  <c r="BR97" i="1" s="1"/>
  <c r="CE97" i="1"/>
  <c r="BC97" i="1" l="1"/>
  <c r="AE94" i="14" s="1"/>
  <c r="BB97" i="1"/>
  <c r="X97" i="1"/>
  <c r="BS97" i="1"/>
  <c r="AY97" i="1"/>
  <c r="AC94" i="14" s="1"/>
  <c r="AF94" i="14" l="1"/>
  <c r="AJ94" i="14" s="1"/>
  <c r="W94" i="14"/>
  <c r="V94" i="14"/>
  <c r="BA97" i="1"/>
  <c r="Y97" i="1"/>
  <c r="AG94" i="14" s="1"/>
  <c r="BY97" i="1"/>
  <c r="CC97" i="1" s="1"/>
  <c r="BI97" i="1" l="1"/>
  <c r="AI94" i="14"/>
  <c r="CA97" i="1"/>
  <c r="Z97" i="1"/>
  <c r="CG97" i="1" s="1"/>
  <c r="BU97" i="1"/>
  <c r="BW97" i="1" s="1"/>
  <c r="AK94" i="14" l="1"/>
  <c r="AD94" i="14"/>
  <c r="AA97" i="1"/>
  <c r="AB97" i="1" l="1"/>
  <c r="CF97" i="1" s="1"/>
  <c r="CD97" i="1"/>
  <c r="CI97" i="1" s="1"/>
  <c r="AC97" i="1" l="1"/>
  <c r="AH94" i="14" s="1"/>
  <c r="AL94" i="14" s="1"/>
  <c r="AI97" i="1" l="1"/>
  <c r="BL98" i="1"/>
  <c r="V98" i="1"/>
  <c r="BM98" i="1" l="1"/>
  <c r="BO98" i="1" s="1"/>
  <c r="BN98" i="1"/>
  <c r="BP98" i="1" s="1"/>
  <c r="CE98" i="1"/>
  <c r="W98" i="1"/>
  <c r="BQ98" i="1" l="1"/>
  <c r="BR98" i="1" s="1"/>
  <c r="BT98" i="1"/>
  <c r="BB98" i="1" l="1"/>
  <c r="AY98" i="1"/>
  <c r="BS98" i="1"/>
  <c r="BC98" i="1"/>
  <c r="AE95" i="14" s="1"/>
  <c r="X98" i="1"/>
  <c r="AF95" i="14" l="1"/>
  <c r="AJ95" i="14" s="1"/>
  <c r="Y98" i="1"/>
  <c r="AG95" i="14" s="1"/>
  <c r="AC95" i="14"/>
  <c r="W95" i="14"/>
  <c r="V95" i="14"/>
  <c r="BA98" i="1"/>
  <c r="BY98" i="1"/>
  <c r="BU98" i="1" l="1"/>
  <c r="BW98" i="1" s="1"/>
  <c r="BI98" i="1"/>
  <c r="AI95" i="14"/>
  <c r="Z98" i="1"/>
  <c r="AA98" i="1" s="1"/>
  <c r="CD98" i="1" s="1"/>
  <c r="CC98" i="1"/>
  <c r="CA98" i="1"/>
  <c r="AK95" i="14" l="1"/>
  <c r="AD95" i="14"/>
  <c r="AB98" i="1"/>
  <c r="CF98" i="1" s="1"/>
  <c r="CG98" i="1"/>
  <c r="CI98" i="1" s="1"/>
  <c r="AC98" i="1" l="1"/>
  <c r="AI98" i="1" l="1"/>
  <c r="AH95" i="14"/>
  <c r="AL95" i="14" s="1"/>
  <c r="V99" i="1"/>
  <c r="BL99" i="1"/>
  <c r="CE99" i="1" l="1"/>
  <c r="W99" i="1"/>
  <c r="BT99" i="1" s="1"/>
  <c r="BM99" i="1"/>
  <c r="BO99" i="1" s="1"/>
  <c r="BN99" i="1"/>
  <c r="BP99" i="1" s="1"/>
  <c r="BQ99" i="1" l="1"/>
  <c r="BR99" i="1" s="1"/>
  <c r="BB99" i="1" l="1"/>
  <c r="AY99" i="1"/>
  <c r="BS99" i="1"/>
  <c r="BC99" i="1"/>
  <c r="AE96" i="14" s="1"/>
  <c r="X99" i="1"/>
  <c r="AF96" i="14" l="1"/>
  <c r="AJ96" i="14" s="1"/>
  <c r="Y99" i="1"/>
  <c r="AG96" i="14" s="1"/>
  <c r="AC96" i="14"/>
  <c r="W96" i="14"/>
  <c r="V96" i="14"/>
  <c r="BA99" i="1"/>
  <c r="BY99" i="1"/>
  <c r="BU99" i="1" l="1"/>
  <c r="BW99" i="1" s="1"/>
  <c r="BI99" i="1"/>
  <c r="AI96" i="14"/>
  <c r="CC99" i="1"/>
  <c r="CA99" i="1"/>
  <c r="Z99" i="1"/>
  <c r="AA99" i="1" s="1"/>
  <c r="CD99" i="1" s="1"/>
  <c r="AK96" i="14" l="1"/>
  <c r="AD96" i="14"/>
  <c r="CG99" i="1"/>
  <c r="CI99" i="1" s="1"/>
  <c r="AB99" i="1"/>
  <c r="AC99" i="1" s="1"/>
  <c r="AH96" i="14" s="1"/>
  <c r="AL96" i="14" l="1"/>
  <c r="V100" i="1"/>
  <c r="BL100" i="1"/>
  <c r="CF99" i="1"/>
  <c r="AI99" i="1"/>
  <c r="CE100" i="1" l="1"/>
  <c r="W100" i="1"/>
  <c r="BM100" i="1"/>
  <c r="BN100" i="1"/>
  <c r="BP100" i="1" s="1"/>
  <c r="BO100" i="1" l="1"/>
  <c r="BQ100" i="1" s="1"/>
  <c r="BR100" i="1" s="1"/>
  <c r="BT100" i="1"/>
  <c r="BB100" i="1" l="1"/>
  <c r="BS100" i="1"/>
  <c r="AY100" i="1"/>
  <c r="X100" i="1"/>
  <c r="AF97" i="14" l="1"/>
  <c r="AJ97" i="14" s="1"/>
  <c r="V97" i="14"/>
  <c r="W97" i="14"/>
  <c r="Y100" i="1"/>
  <c r="AG97" i="14" s="1"/>
  <c r="AC97" i="14"/>
  <c r="BY100" i="1"/>
  <c r="BA100" i="1"/>
  <c r="BU100" i="1" l="1"/>
  <c r="BW100" i="1" s="1"/>
  <c r="AI97" i="14"/>
  <c r="Z100" i="1"/>
  <c r="CG100" i="1" s="1"/>
  <c r="CA100" i="1"/>
  <c r="CC100" i="1"/>
  <c r="BC100" i="1" l="1"/>
  <c r="AK97" i="14"/>
  <c r="AD97" i="14"/>
  <c r="AA100" i="1"/>
  <c r="CD100" i="1" s="1"/>
  <c r="CI100" i="1" s="1"/>
  <c r="AE97" i="14" l="1"/>
  <c r="BI100" i="1"/>
  <c r="AB100" i="1"/>
  <c r="CF100" i="1" s="1"/>
  <c r="AC100" i="1" l="1"/>
  <c r="V101" i="1" l="1"/>
  <c r="W101" i="1" s="1"/>
  <c r="BT101" i="1" s="1"/>
  <c r="AH97" i="14"/>
  <c r="AL97" i="14" s="1"/>
  <c r="AI100" i="1"/>
  <c r="BL101" i="1"/>
  <c r="BN101" i="1" s="1"/>
  <c r="BP101" i="1" s="1"/>
  <c r="CE101" i="1" l="1"/>
  <c r="BM101" i="1"/>
  <c r="BO101" i="1" s="1"/>
  <c r="BQ101" i="1" s="1"/>
  <c r="BR101" i="1" s="1"/>
  <c r="BB101" i="1" l="1"/>
  <c r="AY101" i="1"/>
  <c r="BS101" i="1"/>
  <c r="X101" i="1"/>
  <c r="AF98" i="14" l="1"/>
  <c r="AJ98" i="14" s="1"/>
  <c r="Y101" i="1"/>
  <c r="AG98" i="14" s="1"/>
  <c r="AC98" i="14"/>
  <c r="W98" i="14"/>
  <c r="V98" i="14"/>
  <c r="BA101" i="1"/>
  <c r="AI98" i="14" s="1"/>
  <c r="BY101" i="1"/>
  <c r="BU101" i="1" l="1"/>
  <c r="BW101" i="1" s="1"/>
  <c r="Z101" i="1"/>
  <c r="BC101" i="1" s="1"/>
  <c r="CC101" i="1"/>
  <c r="CA101" i="1"/>
  <c r="BI101" i="1" l="1"/>
  <c r="AE98" i="14"/>
  <c r="AK98" i="14"/>
  <c r="AD98" i="14"/>
  <c r="AA101" i="1"/>
  <c r="AB101" i="1" s="1"/>
  <c r="CF101" i="1" s="1"/>
  <c r="CG101" i="1"/>
  <c r="CD101" i="1" l="1"/>
  <c r="CI101" i="1" s="1"/>
  <c r="AC101" i="1"/>
  <c r="AI101" i="1" l="1"/>
  <c r="AH98" i="14"/>
  <c r="AL98" i="14" s="1"/>
  <c r="V102" i="1"/>
  <c r="BL102" i="1"/>
  <c r="W102" i="1" l="1"/>
  <c r="BT102" i="1" s="1"/>
  <c r="CE102" i="1"/>
  <c r="BN102" i="1"/>
  <c r="BP102" i="1" s="1"/>
  <c r="BM102" i="1"/>
  <c r="BO102" i="1" s="1"/>
  <c r="BQ102" i="1" l="1"/>
  <c r="BR102" i="1" s="1"/>
  <c r="X102" i="1" l="1"/>
  <c r="AY102" i="1"/>
  <c r="BB102" i="1"/>
  <c r="BS102" i="1"/>
  <c r="AF99" i="14" l="1"/>
  <c r="AJ99" i="14" s="1"/>
  <c r="W99" i="14"/>
  <c r="V99" i="14"/>
  <c r="Y102" i="1"/>
  <c r="AG99" i="14" s="1"/>
  <c r="AC99" i="14"/>
  <c r="BA102" i="1"/>
  <c r="AI99" i="14" s="1"/>
  <c r="BY102" i="1"/>
  <c r="CC102" i="1" l="1"/>
  <c r="CA102" i="1"/>
  <c r="BU102" i="1"/>
  <c r="BW102" i="1" s="1"/>
  <c r="Z102" i="1"/>
  <c r="CG102" i="1" s="1"/>
  <c r="AK99" i="14" l="1"/>
  <c r="AD99" i="14"/>
  <c r="BC102" i="1"/>
  <c r="AE99" i="14" s="1"/>
  <c r="AA102" i="1"/>
  <c r="BI102" i="1" l="1"/>
  <c r="AB102" i="1"/>
  <c r="CF102" i="1" s="1"/>
  <c r="CD102" i="1"/>
  <c r="CI102" i="1" s="1"/>
  <c r="AC102" i="1" l="1"/>
  <c r="AI102" i="1" l="1"/>
  <c r="AH99" i="14"/>
  <c r="AL99" i="14" s="1"/>
  <c r="V103" i="1"/>
  <c r="BL103" i="1"/>
  <c r="CE103" i="1" l="1"/>
  <c r="W103" i="1"/>
  <c r="BT103" i="1" s="1"/>
  <c r="BM103" i="1"/>
  <c r="BO103" i="1" s="1"/>
  <c r="BN103" i="1"/>
  <c r="BP103" i="1" s="1"/>
  <c r="BQ103" i="1" l="1"/>
  <c r="BR103" i="1" s="1"/>
  <c r="X103" i="1" l="1"/>
  <c r="BB103" i="1"/>
  <c r="BS103" i="1"/>
  <c r="AY103" i="1"/>
  <c r="AF100" i="14" l="1"/>
  <c r="AJ100" i="14" s="1"/>
  <c r="Y103" i="1"/>
  <c r="AC100" i="14"/>
  <c r="W100" i="14"/>
  <c r="V100" i="14"/>
  <c r="BA103" i="1"/>
  <c r="BY103" i="1"/>
  <c r="AG100" i="14" l="1"/>
  <c r="AI100" i="14"/>
  <c r="CA103" i="1"/>
  <c r="CC103" i="1"/>
  <c r="BU103" i="1"/>
  <c r="BW103" i="1" s="1"/>
  <c r="Z103" i="1"/>
  <c r="AA103" i="1" s="1"/>
  <c r="AB103" i="1" s="1"/>
  <c r="CF103" i="1" s="1"/>
  <c r="BC103" i="1" l="1"/>
  <c r="AE100" i="14" s="1"/>
  <c r="AD100" i="14"/>
  <c r="AK100" i="14"/>
  <c r="CD103" i="1"/>
  <c r="CG103" i="1"/>
  <c r="AC103" i="1"/>
  <c r="CI103" i="1" l="1"/>
  <c r="BI103" i="1"/>
  <c r="AI103" i="1"/>
  <c r="AH100" i="14"/>
  <c r="AL100" i="14" s="1"/>
  <c r="V104" i="1"/>
  <c r="BL104" i="1"/>
  <c r="W104" i="1" l="1"/>
  <c r="BT104" i="1" s="1"/>
  <c r="CE104" i="1"/>
  <c r="BN104" i="1"/>
  <c r="BP104" i="1" s="1"/>
  <c r="BM104" i="1"/>
  <c r="BO104" i="1" s="1"/>
  <c r="BQ104" i="1" l="1"/>
  <c r="BR104" i="1" s="1"/>
  <c r="AY104" i="1" l="1"/>
  <c r="BB104" i="1"/>
  <c r="BC104" i="1"/>
  <c r="AE101" i="14" s="1"/>
  <c r="BS104" i="1"/>
  <c r="X104" i="1"/>
  <c r="AF101" i="14" l="1"/>
  <c r="AJ101" i="14" s="1"/>
  <c r="V101" i="14"/>
  <c r="W101" i="14"/>
  <c r="Y104" i="1"/>
  <c r="AG101" i="14" s="1"/>
  <c r="AC101" i="14"/>
  <c r="BA104" i="1"/>
  <c r="BY104" i="1"/>
  <c r="CC104" i="1" s="1"/>
  <c r="BU104" i="1" l="1"/>
  <c r="BW104" i="1" s="1"/>
  <c r="Z104" i="1"/>
  <c r="CG104" i="1" s="1"/>
  <c r="BI104" i="1"/>
  <c r="AI101" i="14"/>
  <c r="CA104" i="1"/>
  <c r="AA104" i="1" l="1"/>
  <c r="CD104" i="1" s="1"/>
  <c r="CI104" i="1" s="1"/>
  <c r="AD101" i="14"/>
  <c r="AK101" i="14"/>
  <c r="AB104" i="1" l="1"/>
  <c r="CF104" i="1" s="1"/>
  <c r="AC104" i="1" l="1"/>
  <c r="V105" i="1" s="1"/>
  <c r="AI104" i="1" l="1"/>
  <c r="AH101" i="14"/>
  <c r="AL101" i="14" s="1"/>
  <c r="BL105" i="1"/>
  <c r="BN105" i="1" s="1"/>
  <c r="BP105" i="1" s="1"/>
  <c r="W105" i="1"/>
  <c r="BT105" i="1" s="1"/>
  <c r="CE105" i="1"/>
  <c r="BM105" i="1" l="1"/>
  <c r="BO105" i="1" s="1"/>
  <c r="BQ105" i="1" s="1"/>
  <c r="BR105" i="1" s="1"/>
  <c r="BB105" i="1" l="1"/>
  <c r="BC105" i="1"/>
  <c r="AE102" i="14" s="1"/>
  <c r="BS105" i="1"/>
  <c r="AY105" i="1"/>
  <c r="X105" i="1"/>
  <c r="AF102" i="14" l="1"/>
  <c r="AJ102" i="14" s="1"/>
  <c r="BA105" i="1"/>
  <c r="AI102" i="14" s="1"/>
  <c r="AC102" i="14"/>
  <c r="W102" i="14"/>
  <c r="V102" i="14"/>
  <c r="Y105" i="1"/>
  <c r="AG102" i="14" s="1"/>
  <c r="BY105" i="1"/>
  <c r="BI105" i="1" l="1"/>
  <c r="BU105" i="1"/>
  <c r="BW105" i="1" s="1"/>
  <c r="CA105" i="1"/>
  <c r="CC105" i="1"/>
  <c r="Z105" i="1"/>
  <c r="AA105" i="1" s="1"/>
  <c r="AK102" i="14" l="1"/>
  <c r="AD102" i="14"/>
  <c r="CG105" i="1"/>
  <c r="AB105" i="1"/>
  <c r="CF105" i="1" s="1"/>
  <c r="CD105" i="1"/>
  <c r="CI105" i="1" l="1"/>
  <c r="AC105" i="1"/>
  <c r="AH102" i="14" s="1"/>
  <c r="AL102" i="14" s="1"/>
  <c r="AI105" i="1" l="1"/>
  <c r="BL106" i="1"/>
  <c r="V106" i="1"/>
  <c r="BM106" i="1" l="1"/>
  <c r="BO106" i="1" s="1"/>
  <c r="BN106" i="1"/>
  <c r="BP106" i="1" s="1"/>
  <c r="W106" i="1"/>
  <c r="CE106" i="1"/>
  <c r="BQ106" i="1" l="1"/>
  <c r="BR106" i="1" s="1"/>
  <c r="BT106" i="1"/>
  <c r="AY106" i="1" l="1"/>
  <c r="BB106" i="1"/>
  <c r="X106" i="1"/>
  <c r="BS106" i="1"/>
  <c r="BC106" i="1"/>
  <c r="AE103" i="14" s="1"/>
  <c r="AF103" i="14" l="1"/>
  <c r="AJ103" i="14" s="1"/>
  <c r="W103" i="14"/>
  <c r="V103" i="14"/>
  <c r="BA106" i="1"/>
  <c r="AI103" i="14" s="1"/>
  <c r="AC103" i="14"/>
  <c r="BY106" i="1"/>
  <c r="CC106" i="1" s="1"/>
  <c r="Y106" i="1"/>
  <c r="AG103" i="14" s="1"/>
  <c r="BI106" i="1" l="1"/>
  <c r="Z106" i="1"/>
  <c r="CG106" i="1" s="1"/>
  <c r="CA106" i="1"/>
  <c r="BU106" i="1"/>
  <c r="BW106" i="1" s="1"/>
  <c r="AK103" i="14" l="1"/>
  <c r="AA106" i="1"/>
  <c r="AB106" i="1" s="1"/>
  <c r="CF106" i="1" s="1"/>
  <c r="AD103" i="14"/>
  <c r="AC106" i="1" l="1"/>
  <c r="BL107" i="1" s="1"/>
  <c r="BM107" i="1" s="1"/>
  <c r="BO107" i="1" s="1"/>
  <c r="CD106" i="1"/>
  <c r="CI106" i="1" s="1"/>
  <c r="AI106" i="1" l="1"/>
  <c r="V107" i="1"/>
  <c r="AH103" i="14"/>
  <c r="AL103" i="14" s="1"/>
  <c r="BN107" i="1"/>
  <c r="BP107" i="1" s="1"/>
  <c r="W107" i="1" l="1"/>
  <c r="BT107" i="1" s="1"/>
  <c r="CE107" i="1"/>
  <c r="BQ107" i="1"/>
  <c r="BR107" i="1" s="1"/>
  <c r="BC107" i="1" l="1"/>
  <c r="AE104" i="14" s="1"/>
  <c r="BB107" i="1"/>
  <c r="BS107" i="1"/>
  <c r="AY107" i="1"/>
  <c r="X107" i="1"/>
  <c r="AF104" i="14" s="1"/>
  <c r="AJ104" i="14" s="1"/>
  <c r="Y107" i="1" l="1"/>
  <c r="Z107" i="1" s="1"/>
  <c r="CG107" i="1" s="1"/>
  <c r="AC104" i="14"/>
  <c r="W104" i="14"/>
  <c r="V104" i="14"/>
  <c r="BY107" i="1"/>
  <c r="CC107" i="1" s="1"/>
  <c r="BA107" i="1"/>
  <c r="BU107" i="1" l="1"/>
  <c r="BW107" i="1" s="1"/>
  <c r="AG104" i="14"/>
  <c r="AK104" i="14" s="1"/>
  <c r="AD104" i="14"/>
  <c r="BI107" i="1"/>
  <c r="AI104" i="14"/>
  <c r="AA107" i="1"/>
  <c r="AB107" i="1" s="1"/>
  <c r="CF107" i="1" s="1"/>
  <c r="CA107" i="1"/>
  <c r="CD107" i="1" l="1"/>
  <c r="CI107" i="1" s="1"/>
  <c r="AC107" i="1"/>
  <c r="AI107" i="1" l="1"/>
  <c r="AH104" i="14"/>
  <c r="AL104" i="14" s="1"/>
  <c r="BL108" i="1"/>
  <c r="V108" i="1"/>
  <c r="BN108" i="1" l="1"/>
  <c r="BP108" i="1" s="1"/>
  <c r="BM108" i="1"/>
  <c r="CE108" i="1"/>
  <c r="W108" i="1"/>
  <c r="BT108" i="1" s="1"/>
  <c r="BO108" i="1" l="1"/>
  <c r="BQ108" i="1" s="1"/>
  <c r="BR108" i="1" s="1"/>
  <c r="BB108" i="1" l="1"/>
  <c r="BS108" i="1"/>
  <c r="BC108" i="1"/>
  <c r="AE105" i="14" s="1"/>
  <c r="AY108" i="1"/>
  <c r="AC105" i="14" s="1"/>
  <c r="X108" i="1"/>
  <c r="AF105" i="14" l="1"/>
  <c r="AJ105" i="14" s="1"/>
  <c r="V105" i="14"/>
  <c r="W105" i="14"/>
  <c r="BA108" i="1"/>
  <c r="Y108" i="1"/>
  <c r="AG105" i="14" s="1"/>
  <c r="BY108" i="1"/>
  <c r="BI108" i="1" l="1"/>
  <c r="AI105" i="14"/>
  <c r="BU108" i="1"/>
  <c r="BW108" i="1" s="1"/>
  <c r="Z108" i="1"/>
  <c r="CG108" i="1" s="1"/>
  <c r="CA108" i="1"/>
  <c r="CC108" i="1"/>
  <c r="AK105" i="14" l="1"/>
  <c r="AD105" i="14"/>
  <c r="AA108" i="1"/>
  <c r="CD108" i="1" s="1"/>
  <c r="CI108" i="1" s="1"/>
  <c r="AB108" i="1" l="1"/>
  <c r="CF108" i="1" s="1"/>
  <c r="AC108" i="1" l="1"/>
  <c r="AH105" i="14" s="1"/>
  <c r="AL105" i="14" s="1"/>
  <c r="AI108" i="1" l="1"/>
  <c r="BL109" i="1"/>
  <c r="V109" i="1"/>
  <c r="BM109" i="1" l="1"/>
  <c r="BO109" i="1" s="1"/>
  <c r="BN109" i="1"/>
  <c r="BP109" i="1" s="1"/>
  <c r="CE109" i="1"/>
  <c r="W109" i="1"/>
  <c r="BT109" i="1" s="1"/>
  <c r="BQ109" i="1" l="1"/>
  <c r="BR109" i="1" s="1"/>
  <c r="BC109" i="1" l="1"/>
  <c r="AE106" i="14" s="1"/>
  <c r="BB109" i="1"/>
  <c r="AY109" i="1"/>
  <c r="X109" i="1"/>
  <c r="BS109" i="1"/>
  <c r="AF106" i="14" l="1"/>
  <c r="AJ106" i="14" s="1"/>
  <c r="W106" i="14"/>
  <c r="V106" i="14"/>
  <c r="Y109" i="1"/>
  <c r="AG106" i="14" s="1"/>
  <c r="AC106" i="14"/>
  <c r="BY109" i="1"/>
  <c r="CC109" i="1" s="1"/>
  <c r="BA109" i="1"/>
  <c r="Z109" i="1" l="1"/>
  <c r="CG109" i="1" s="1"/>
  <c r="BU109" i="1"/>
  <c r="BW109" i="1" s="1"/>
  <c r="BI109" i="1"/>
  <c r="AI106" i="14"/>
  <c r="CA109" i="1"/>
  <c r="AA109" i="1" l="1"/>
  <c r="AB109" i="1" s="1"/>
  <c r="CF109" i="1" s="1"/>
  <c r="AK106" i="14"/>
  <c r="AD106" i="14"/>
  <c r="AC109" i="1" l="1"/>
  <c r="AH106" i="14" s="1"/>
  <c r="AL106" i="14" s="1"/>
  <c r="CD109" i="1"/>
  <c r="CI109" i="1" s="1"/>
  <c r="AI109" i="1" l="1"/>
  <c r="BL110" i="1"/>
  <c r="BN110" i="1" s="1"/>
  <c r="BP110" i="1" s="1"/>
  <c r="V110" i="1"/>
  <c r="CE110" i="1" s="1"/>
  <c r="BM110" i="1" l="1"/>
  <c r="BO110" i="1" s="1"/>
  <c r="W110" i="1"/>
  <c r="BT110" i="1" s="1"/>
  <c r="BQ110" i="1" l="1"/>
  <c r="BR110" i="1" s="1"/>
  <c r="BC110" i="1" s="1"/>
  <c r="AE107" i="14" s="1"/>
  <c r="X110" i="1" l="1"/>
  <c r="AF107" i="14" s="1"/>
  <c r="AJ107" i="14" s="1"/>
  <c r="BS110" i="1"/>
  <c r="W107" i="14" s="1"/>
  <c r="BB110" i="1"/>
  <c r="AY110" i="1"/>
  <c r="Y110" i="1" s="1"/>
  <c r="AG107" i="14" l="1"/>
  <c r="AC107" i="14"/>
  <c r="BA110" i="1"/>
  <c r="AI107" i="14" s="1"/>
  <c r="BY110" i="1"/>
  <c r="CC110" i="1" s="1"/>
  <c r="BU110" i="1"/>
  <c r="BW110" i="1" s="1"/>
  <c r="V107" i="14"/>
  <c r="Z110" i="1"/>
  <c r="CG110" i="1" s="1"/>
  <c r="BI110" i="1" l="1"/>
  <c r="CA110" i="1"/>
  <c r="AA110" i="1"/>
  <c r="CD110" i="1" s="1"/>
  <c r="CI110" i="1" s="1"/>
  <c r="AK107" i="14"/>
  <c r="AD107" i="14"/>
  <c r="AB110" i="1" l="1"/>
  <c r="CF110" i="1" s="1"/>
  <c r="AC110" i="1" l="1"/>
  <c r="AI110" i="1" s="1"/>
  <c r="BL111" i="1" l="1"/>
  <c r="BN111" i="1" s="1"/>
  <c r="BP111" i="1" s="1"/>
  <c r="V111" i="1"/>
  <c r="W111" i="1" s="1"/>
  <c r="BT111" i="1" s="1"/>
  <c r="AH107" i="14"/>
  <c r="AL107" i="14" s="1"/>
  <c r="BM111" i="1" l="1"/>
  <c r="BO111" i="1" s="1"/>
  <c r="CE111" i="1"/>
  <c r="BQ111" i="1" l="1"/>
  <c r="BR111" i="1" s="1"/>
  <c r="AY111" i="1" s="1"/>
  <c r="BS111" i="1" l="1"/>
  <c r="V108" i="14" s="1"/>
  <c r="BC111" i="1"/>
  <c r="AE108" i="14" s="1"/>
  <c r="BB111" i="1"/>
  <c r="X111" i="1"/>
  <c r="AF108" i="14" s="1"/>
  <c r="AJ108" i="14" s="1"/>
  <c r="Y111" i="1"/>
  <c r="AC108" i="14"/>
  <c r="BA111" i="1"/>
  <c r="W108" i="14" l="1"/>
  <c r="AG108" i="14"/>
  <c r="BY111" i="1"/>
  <c r="CA111" i="1" s="1"/>
  <c r="BU111" i="1"/>
  <c r="BW111" i="1" s="1"/>
  <c r="Z111" i="1"/>
  <c r="CG111" i="1" s="1"/>
  <c r="BI111" i="1"/>
  <c r="AI108" i="14"/>
  <c r="CC111" i="1" l="1"/>
  <c r="AA111" i="1"/>
  <c r="AB111" i="1" s="1"/>
  <c r="CF111" i="1" s="1"/>
  <c r="AK108" i="14"/>
  <c r="AD108" i="14"/>
  <c r="AC111" i="1" l="1"/>
  <c r="AH108" i="14" s="1"/>
  <c r="AL108" i="14" s="1"/>
  <c r="CD111" i="1"/>
  <c r="CI111" i="1" s="1"/>
  <c r="AI111" i="1" l="1"/>
  <c r="V112" i="1"/>
  <c r="CE112" i="1" s="1"/>
  <c r="BL112" i="1"/>
  <c r="BN112" i="1" s="1"/>
  <c r="BP112" i="1" s="1"/>
  <c r="W112" i="1" l="1"/>
  <c r="BT112" i="1" s="1"/>
  <c r="BM112" i="1"/>
  <c r="BO112" i="1" s="1"/>
  <c r="BQ112" i="1" l="1"/>
  <c r="BR112" i="1" s="1"/>
  <c r="AY112" i="1" s="1"/>
  <c r="BB112" i="1" l="1"/>
  <c r="BS112" i="1"/>
  <c r="W109" i="14" s="1"/>
  <c r="X112" i="1"/>
  <c r="AF109" i="14" s="1"/>
  <c r="AJ109" i="14" s="1"/>
  <c r="Y112" i="1"/>
  <c r="AC109" i="14"/>
  <c r="BA112" i="1"/>
  <c r="BU112" i="1" l="1"/>
  <c r="BW112" i="1" s="1"/>
  <c r="AG109" i="14"/>
  <c r="V109" i="14"/>
  <c r="BY112" i="1"/>
  <c r="CC112" i="1" s="1"/>
  <c r="Z112" i="1"/>
  <c r="AA112" i="1" s="1"/>
  <c r="AB112" i="1" s="1"/>
  <c r="CF112" i="1" s="1"/>
  <c r="AI109" i="14"/>
  <c r="BC112" i="1" l="1"/>
  <c r="CA112" i="1"/>
  <c r="CG112" i="1"/>
  <c r="AK109" i="14"/>
  <c r="AD109" i="14"/>
  <c r="CD112" i="1"/>
  <c r="AC112" i="1"/>
  <c r="CI112" i="1" l="1"/>
  <c r="AE109" i="14"/>
  <c r="BI112" i="1"/>
  <c r="AI112" i="1"/>
  <c r="AH109" i="14"/>
  <c r="AL109" i="14" s="1"/>
  <c r="BL113" i="1"/>
  <c r="V113" i="1"/>
  <c r="BN113" i="1" l="1"/>
  <c r="BP113" i="1" s="1"/>
  <c r="BM113" i="1"/>
  <c r="BO113" i="1" s="1"/>
  <c r="CE113" i="1"/>
  <c r="W113" i="1"/>
  <c r="BT113" i="1" s="1"/>
  <c r="BQ113" i="1" l="1"/>
  <c r="BR113" i="1" s="1"/>
  <c r="BB113" i="1" l="1"/>
  <c r="X113" i="1"/>
  <c r="BS113" i="1"/>
  <c r="AY113" i="1"/>
  <c r="AF110" i="14" l="1"/>
  <c r="AJ110" i="14" s="1"/>
  <c r="W110" i="14"/>
  <c r="V110" i="14"/>
  <c r="Y113" i="1"/>
  <c r="AG110" i="14" s="1"/>
  <c r="AC110" i="14"/>
  <c r="BY113" i="1"/>
  <c r="CC113" i="1" s="1"/>
  <c r="BA113" i="1"/>
  <c r="AI110" i="14" s="1"/>
  <c r="BU113" i="1" l="1"/>
  <c r="BW113" i="1" s="1"/>
  <c r="Z113" i="1"/>
  <c r="CG113" i="1" s="1"/>
  <c r="CA113" i="1"/>
  <c r="AK110" i="14" l="1"/>
  <c r="AA113" i="1"/>
  <c r="AB113" i="1" s="1"/>
  <c r="CF113" i="1" s="1"/>
  <c r="AD110" i="14"/>
  <c r="BC113" i="1"/>
  <c r="BI113" i="1" s="1"/>
  <c r="AE110" i="14" l="1"/>
  <c r="CD113" i="1"/>
  <c r="CI113" i="1" s="1"/>
  <c r="AC113" i="1"/>
  <c r="AI113" i="1" s="1"/>
  <c r="BL114" i="1" l="1"/>
  <c r="BN114" i="1" s="1"/>
  <c r="BP114" i="1" s="1"/>
  <c r="V114" i="1"/>
  <c r="W114" i="1" s="1"/>
  <c r="BT114" i="1" s="1"/>
  <c r="AH110" i="14"/>
  <c r="AL110" i="14" s="1"/>
  <c r="CE114" i="1" l="1"/>
  <c r="BM114" i="1"/>
  <c r="BO114" i="1" s="1"/>
  <c r="BQ114" i="1" s="1"/>
  <c r="BR114" i="1" s="1"/>
  <c r="BS114" i="1" l="1"/>
  <c r="AY114" i="1"/>
  <c r="BB114" i="1"/>
  <c r="X114" i="1"/>
  <c r="AF111" i="14" l="1"/>
  <c r="AJ111" i="14" s="1"/>
  <c r="W111" i="14"/>
  <c r="V111" i="14"/>
  <c r="Y114" i="1"/>
  <c r="AG111" i="14" s="1"/>
  <c r="AC111" i="14"/>
  <c r="BY114" i="1"/>
  <c r="BA114" i="1"/>
  <c r="AI111" i="14" s="1"/>
  <c r="BU114" i="1" l="1"/>
  <c r="BW114" i="1" s="1"/>
  <c r="CC114" i="1"/>
  <c r="CA114" i="1"/>
  <c r="Z114" i="1"/>
  <c r="CG114" i="1" s="1"/>
  <c r="AK111" i="14" l="1"/>
  <c r="AD111" i="14"/>
  <c r="AA114" i="1"/>
  <c r="BC114" i="1"/>
  <c r="AE111" i="14" s="1"/>
  <c r="BI114" i="1" l="1"/>
  <c r="AB114" i="1"/>
  <c r="CF114" i="1" s="1"/>
  <c r="CD114" i="1"/>
  <c r="CI114" i="1" s="1"/>
  <c r="AC114" i="1" l="1"/>
  <c r="AH111" i="14" s="1"/>
  <c r="AL111" i="14" s="1"/>
  <c r="V115" i="1" l="1"/>
  <c r="BL115" i="1"/>
  <c r="AI114" i="1"/>
  <c r="W115" i="1" l="1"/>
  <c r="BT115" i="1" s="1"/>
  <c r="CE115" i="1"/>
  <c r="BM115" i="1"/>
  <c r="BO115" i="1" s="1"/>
  <c r="BN115" i="1"/>
  <c r="BP115" i="1" s="1"/>
  <c r="BQ115" i="1" l="1"/>
  <c r="BR115" i="1" s="1"/>
  <c r="BB115" i="1" l="1"/>
  <c r="BS115" i="1"/>
  <c r="AY115" i="1"/>
  <c r="X115" i="1"/>
  <c r="AF112" i="14" l="1"/>
  <c r="AJ112" i="14" s="1"/>
  <c r="W112" i="14"/>
  <c r="V112" i="14"/>
  <c r="Y115" i="1"/>
  <c r="AG112" i="14" s="1"/>
  <c r="AC112" i="14"/>
  <c r="BA115" i="1"/>
  <c r="BY115" i="1"/>
  <c r="BU115" i="1" l="1"/>
  <c r="BW115" i="1" s="1"/>
  <c r="AI112" i="14"/>
  <c r="CC115" i="1"/>
  <c r="CA115" i="1"/>
  <c r="Z115" i="1"/>
  <c r="AA115" i="1" s="1"/>
  <c r="BC115" i="1" l="1"/>
  <c r="AK112" i="14"/>
  <c r="AD112" i="14"/>
  <c r="CG115" i="1"/>
  <c r="CD115" i="1"/>
  <c r="AB115" i="1"/>
  <c r="CF115" i="1" s="1"/>
  <c r="CI115" i="1" l="1"/>
  <c r="AE112" i="14"/>
  <c r="BI115" i="1"/>
  <c r="AC115" i="1"/>
  <c r="AI115" i="1" l="1"/>
  <c r="AH112" i="14"/>
  <c r="AL112" i="14" s="1"/>
  <c r="V116" i="1"/>
  <c r="BL116" i="1"/>
  <c r="W116" i="1" l="1"/>
  <c r="BT116" i="1" s="1"/>
  <c r="CE116" i="1"/>
  <c r="BN116" i="1"/>
  <c r="BP116" i="1" s="1"/>
  <c r="BM116" i="1"/>
  <c r="BO116" i="1" l="1"/>
  <c r="BQ116" i="1" s="1"/>
  <c r="BR116" i="1" s="1"/>
  <c r="BB116" i="1" l="1"/>
  <c r="BS116" i="1"/>
  <c r="BC116" i="1"/>
  <c r="AE113" i="14" s="1"/>
  <c r="AY116" i="1"/>
  <c r="X116" i="1"/>
  <c r="AF113" i="14" l="1"/>
  <c r="AJ113" i="14" s="1"/>
  <c r="Y116" i="1"/>
  <c r="AG113" i="14" s="1"/>
  <c r="AC113" i="14"/>
  <c r="V113" i="14"/>
  <c r="W113" i="14"/>
  <c r="BA116" i="1"/>
  <c r="BY116" i="1"/>
  <c r="BU116" i="1" l="1"/>
  <c r="BW116" i="1" s="1"/>
  <c r="Z116" i="1"/>
  <c r="CG116" i="1" s="1"/>
  <c r="BI116" i="1"/>
  <c r="AI113" i="14"/>
  <c r="CC116" i="1"/>
  <c r="CA116" i="1"/>
  <c r="AD113" i="14" l="1"/>
  <c r="AA116" i="1"/>
  <c r="AB116" i="1" s="1"/>
  <c r="CF116" i="1" s="1"/>
  <c r="AK113" i="14"/>
  <c r="CD116" i="1" l="1"/>
  <c r="CI116" i="1" s="1"/>
  <c r="AC116" i="1"/>
  <c r="AH113" i="14" s="1"/>
  <c r="AL113" i="14" s="1"/>
  <c r="BL117" i="1" l="1"/>
  <c r="V117" i="1"/>
  <c r="AI116" i="1"/>
  <c r="BN117" i="1" l="1"/>
  <c r="BP117" i="1" s="1"/>
  <c r="BM117" i="1"/>
  <c r="BO117" i="1" s="1"/>
  <c r="CE117" i="1"/>
  <c r="W117" i="1"/>
  <c r="BT117" i="1" s="1"/>
  <c r="BQ117" i="1" l="1"/>
  <c r="BR117" i="1" s="1"/>
  <c r="BB117" i="1" l="1"/>
  <c r="X117" i="1"/>
  <c r="BS117" i="1"/>
  <c r="BC117" i="1"/>
  <c r="AE114" i="14" s="1"/>
  <c r="AY117" i="1"/>
  <c r="AF114" i="14" l="1"/>
  <c r="AJ114" i="14" s="1"/>
  <c r="Y117" i="1"/>
  <c r="AG114" i="14" s="1"/>
  <c r="AC114" i="14"/>
  <c r="W114" i="14"/>
  <c r="V114" i="14"/>
  <c r="BA117" i="1"/>
  <c r="BY117" i="1"/>
  <c r="CA117" i="1" s="1"/>
  <c r="BU117" i="1" l="1"/>
  <c r="BW117" i="1" s="1"/>
  <c r="Z117" i="1"/>
  <c r="CG117" i="1" s="1"/>
  <c r="BI117" i="1"/>
  <c r="AI114" i="14"/>
  <c r="CC117" i="1"/>
  <c r="AA117" i="1" l="1"/>
  <c r="CD117" i="1" s="1"/>
  <c r="CI117" i="1" s="1"/>
  <c r="AK114" i="14"/>
  <c r="AD114" i="14"/>
  <c r="AB117" i="1" l="1"/>
  <c r="AC117" i="1" s="1"/>
  <c r="BL118" i="1" s="1"/>
  <c r="BN118" i="1" s="1"/>
  <c r="BP118" i="1" s="1"/>
  <c r="AH114" i="14" l="1"/>
  <c r="AL114" i="14" s="1"/>
  <c r="CF117" i="1"/>
  <c r="V118" i="1"/>
  <c r="W118" i="1" s="1"/>
  <c r="BT118" i="1" s="1"/>
  <c r="AI117" i="1"/>
  <c r="BM118" i="1"/>
  <c r="BO118" i="1" s="1"/>
  <c r="BQ118" i="1" s="1"/>
  <c r="BR118" i="1" s="1"/>
  <c r="CE118" i="1" l="1"/>
  <c r="BB118" i="1"/>
  <c r="BS118" i="1"/>
  <c r="AY118" i="1"/>
  <c r="BC118" i="1"/>
  <c r="AE115" i="14" s="1"/>
  <c r="X118" i="1"/>
  <c r="AF115" i="14" l="1"/>
  <c r="AJ115" i="14" s="1"/>
  <c r="W115" i="14"/>
  <c r="V115" i="14"/>
  <c r="Y118" i="1"/>
  <c r="AG115" i="14" s="1"/>
  <c r="AC115" i="14"/>
  <c r="BA118" i="1"/>
  <c r="BY118" i="1"/>
  <c r="BU118" i="1" l="1"/>
  <c r="BW118" i="1" s="1"/>
  <c r="BI118" i="1"/>
  <c r="AI115" i="14"/>
  <c r="CA118" i="1"/>
  <c r="CC118" i="1"/>
  <c r="Z118" i="1"/>
  <c r="CG118" i="1" s="1"/>
  <c r="AD115" i="14" l="1"/>
  <c r="AK115" i="14"/>
  <c r="AA118" i="1"/>
  <c r="AB118" i="1" s="1"/>
  <c r="CF118" i="1" s="1"/>
  <c r="CD118" i="1" l="1"/>
  <c r="CI118" i="1" s="1"/>
  <c r="AC118" i="1"/>
  <c r="AH115" i="14" s="1"/>
  <c r="AL115" i="14" s="1"/>
  <c r="V119" i="1" l="1"/>
  <c r="BL119" i="1"/>
  <c r="AI118" i="1"/>
  <c r="CE119" i="1" l="1"/>
  <c r="W119" i="1"/>
  <c r="BT119" i="1" s="1"/>
  <c r="BM119" i="1"/>
  <c r="BN119" i="1"/>
  <c r="BP119" i="1" s="1"/>
  <c r="BO119" i="1" l="1"/>
  <c r="BQ119" i="1" s="1"/>
  <c r="BR119" i="1" s="1"/>
  <c r="BB119" i="1" l="1"/>
  <c r="BS119" i="1"/>
  <c r="BC119" i="1"/>
  <c r="AE116" i="14" s="1"/>
  <c r="AY119" i="1"/>
  <c r="X119" i="1"/>
  <c r="AF116" i="14" l="1"/>
  <c r="AJ116" i="14" s="1"/>
  <c r="W116" i="14"/>
  <c r="V116" i="14"/>
  <c r="Y119" i="1"/>
  <c r="AG116" i="14" s="1"/>
  <c r="AC116" i="14"/>
  <c r="BA119" i="1"/>
  <c r="BY119" i="1"/>
  <c r="BU119" i="1" l="1"/>
  <c r="BW119" i="1" s="1"/>
  <c r="BI119" i="1"/>
  <c r="AI116" i="14"/>
  <c r="CC119" i="1"/>
  <c r="CA119" i="1"/>
  <c r="Z119" i="1"/>
  <c r="AD116" i="14" s="1"/>
  <c r="AK116" i="14" l="1"/>
  <c r="CG119" i="1"/>
  <c r="AA119" i="1"/>
  <c r="AB119" i="1" s="1"/>
  <c r="CF119" i="1" s="1"/>
  <c r="CD119" i="1" l="1"/>
  <c r="CI119" i="1" s="1"/>
  <c r="AC119" i="1"/>
  <c r="AI119" i="1" l="1"/>
  <c r="AH116" i="14"/>
  <c r="AL116" i="14" s="1"/>
  <c r="BL120" i="1"/>
  <c r="V120" i="1"/>
  <c r="BM120" i="1" l="1"/>
  <c r="BO120" i="1" s="1"/>
  <c r="BN120" i="1"/>
  <c r="BP120" i="1" s="1"/>
  <c r="CE120" i="1"/>
  <c r="W120" i="1"/>
  <c r="BT120" i="1" s="1"/>
  <c r="BQ120" i="1" l="1"/>
  <c r="BR120" i="1" s="1"/>
  <c r="BB120" i="1" l="1"/>
  <c r="BS120" i="1"/>
  <c r="BC120" i="1"/>
  <c r="AE117" i="14" s="1"/>
  <c r="AY120" i="1"/>
  <c r="X120" i="1"/>
  <c r="AF117" i="14" l="1"/>
  <c r="AJ117" i="14" s="1"/>
  <c r="V117" i="14"/>
  <c r="W117" i="14"/>
  <c r="Y120" i="1"/>
  <c r="AG117" i="14" s="1"/>
  <c r="AC117" i="14"/>
  <c r="BA120" i="1"/>
  <c r="BY120" i="1"/>
  <c r="BU120" i="1" l="1"/>
  <c r="BW120" i="1" s="1"/>
  <c r="Z120" i="1"/>
  <c r="CG120" i="1" s="1"/>
  <c r="BI120" i="1"/>
  <c r="AI117" i="14"/>
  <c r="CA120" i="1"/>
  <c r="CC120" i="1"/>
  <c r="AD117" i="14" l="1"/>
  <c r="AA120" i="1"/>
  <c r="AB120" i="1" s="1"/>
  <c r="CF120" i="1" s="1"/>
  <c r="AK117" i="14"/>
  <c r="CD120" i="1" l="1"/>
  <c r="CI120" i="1" s="1"/>
  <c r="AC120" i="1"/>
  <c r="AH117" i="14" s="1"/>
  <c r="AL117" i="14" s="1"/>
  <c r="AI120" i="1" l="1"/>
  <c r="BL121" i="1"/>
  <c r="BN121" i="1" s="1"/>
  <c r="BP121" i="1" s="1"/>
  <c r="V121" i="1"/>
  <c r="CE121" i="1" s="1"/>
  <c r="BM121" i="1" l="1"/>
  <c r="BO121" i="1" s="1"/>
  <c r="W121" i="1"/>
  <c r="BT121" i="1" s="1"/>
  <c r="BQ121" i="1" l="1"/>
  <c r="BR121" i="1" s="1"/>
  <c r="AY121" i="1" s="1"/>
  <c r="BS121" i="1" l="1"/>
  <c r="V118" i="14" s="1"/>
  <c r="X121" i="1"/>
  <c r="BB121" i="1"/>
  <c r="BC121" i="1"/>
  <c r="AE118" i="14" s="1"/>
  <c r="Y121" i="1"/>
  <c r="AC118" i="14"/>
  <c r="BA121" i="1"/>
  <c r="W118" i="14" l="1"/>
  <c r="AG118" i="14"/>
  <c r="BY121" i="1"/>
  <c r="CC121" i="1" s="1"/>
  <c r="AF118" i="14"/>
  <c r="AJ118" i="14" s="1"/>
  <c r="BU121" i="1"/>
  <c r="BW121" i="1" s="1"/>
  <c r="Z121" i="1"/>
  <c r="BI121" i="1"/>
  <c r="AI118" i="14"/>
  <c r="CA121" i="1" l="1"/>
  <c r="AK118" i="14"/>
  <c r="CG121" i="1"/>
  <c r="AD118" i="14"/>
  <c r="AA121" i="1"/>
  <c r="CD121" i="1" s="1"/>
  <c r="CI121" i="1" l="1"/>
  <c r="AB121" i="1"/>
  <c r="CF121" i="1" s="1"/>
  <c r="AC121" i="1" l="1"/>
  <c r="AI121" i="1" s="1"/>
  <c r="V122" i="1" l="1"/>
  <c r="W122" i="1" s="1"/>
  <c r="BT122" i="1" s="1"/>
  <c r="BL122" i="1"/>
  <c r="BN122" i="1" s="1"/>
  <c r="BP122" i="1" s="1"/>
  <c r="AH118" i="14"/>
  <c r="AL118" i="14" s="1"/>
  <c r="CE122" i="1" l="1"/>
  <c r="BM122" i="1"/>
  <c r="BO122" i="1" s="1"/>
  <c r="BQ122" i="1" s="1"/>
  <c r="BR122" i="1" s="1"/>
  <c r="BS122" i="1" s="1"/>
  <c r="AY122" i="1" l="1"/>
  <c r="Y122" i="1" s="1"/>
  <c r="X122" i="1"/>
  <c r="BB122" i="1"/>
  <c r="BC122" i="1"/>
  <c r="AE119" i="14" s="1"/>
  <c r="W119" i="14"/>
  <c r="V119" i="14"/>
  <c r="BA122" i="1" l="1"/>
  <c r="AI119" i="14" s="1"/>
  <c r="AC119" i="14"/>
  <c r="BY122" i="1"/>
  <c r="CC122" i="1" s="1"/>
  <c r="BU122" i="1"/>
  <c r="BW122" i="1" s="1"/>
  <c r="AF119" i="14"/>
  <c r="AJ119" i="14" s="1"/>
  <c r="AG119" i="14"/>
  <c r="Z122" i="1"/>
  <c r="AA122" i="1" s="1"/>
  <c r="CD122" i="1" s="1"/>
  <c r="BI122" i="1" l="1"/>
  <c r="CA122" i="1"/>
  <c r="AK119" i="14"/>
  <c r="AD119" i="14"/>
  <c r="AB122" i="1"/>
  <c r="CF122" i="1" s="1"/>
  <c r="CG122" i="1"/>
  <c r="CI122" i="1" s="1"/>
  <c r="AC122" i="1" l="1"/>
  <c r="V123" i="1" s="1"/>
  <c r="AI122" i="1" l="1"/>
  <c r="BL123" i="1"/>
  <c r="BM123" i="1" s="1"/>
  <c r="AH119" i="14"/>
  <c r="AL119" i="14" s="1"/>
  <c r="CE123" i="1"/>
  <c r="W123" i="1"/>
  <c r="BT123" i="1" s="1"/>
  <c r="BN123" i="1" l="1"/>
  <c r="BP123" i="1" s="1"/>
  <c r="BO123" i="1"/>
  <c r="BQ123" i="1" l="1"/>
  <c r="BR123" i="1" s="1"/>
  <c r="AY123" i="1" s="1"/>
  <c r="BC123" i="1" l="1"/>
  <c r="AE120" i="14" s="1"/>
  <c r="X123" i="1"/>
  <c r="BB123" i="1"/>
  <c r="BS123" i="1"/>
  <c r="W120" i="14" s="1"/>
  <c r="Y123" i="1"/>
  <c r="AC120" i="14"/>
  <c r="BA123" i="1"/>
  <c r="V120" i="14" l="1"/>
  <c r="BY123" i="1"/>
  <c r="CA123" i="1" s="1"/>
  <c r="AF120" i="14"/>
  <c r="AJ120" i="14" s="1"/>
  <c r="AG120" i="14"/>
  <c r="BU123" i="1"/>
  <c r="BW123" i="1" s="1"/>
  <c r="Z123" i="1"/>
  <c r="AA123" i="1" s="1"/>
  <c r="CD123" i="1" s="1"/>
  <c r="BI123" i="1"/>
  <c r="AI120" i="14"/>
  <c r="CC123" i="1" l="1"/>
  <c r="AD120" i="14"/>
  <c r="CG123" i="1"/>
  <c r="CI123" i="1" s="1"/>
  <c r="AB123" i="1"/>
  <c r="CF123" i="1" s="1"/>
  <c r="AK120" i="14"/>
  <c r="AC123" i="1" l="1"/>
  <c r="AH120" i="14" s="1"/>
  <c r="AL120" i="14" s="1"/>
  <c r="AI123" i="1" l="1"/>
  <c r="BL124" i="1"/>
  <c r="BN124" i="1" s="1"/>
  <c r="BP124" i="1" s="1"/>
  <c r="V124" i="1"/>
  <c r="CE124" i="1" s="1"/>
  <c r="BM124" i="1" l="1"/>
  <c r="BO124" i="1" s="1"/>
  <c r="BQ124" i="1" s="1"/>
  <c r="BR124" i="1" s="1"/>
  <c r="W124" i="1"/>
  <c r="BT124" i="1" s="1"/>
  <c r="BB124" i="1" l="1"/>
  <c r="X124" i="1"/>
  <c r="BS124" i="1"/>
  <c r="AY124" i="1"/>
  <c r="AF121" i="14" l="1"/>
  <c r="AJ121" i="14" s="1"/>
  <c r="V121" i="14"/>
  <c r="W121" i="14"/>
  <c r="Y124" i="1"/>
  <c r="AC121" i="14"/>
  <c r="BA124" i="1"/>
  <c r="BY124" i="1"/>
  <c r="AG121" i="14" l="1"/>
  <c r="BU124" i="1"/>
  <c r="BW124" i="1" s="1"/>
  <c r="AI121" i="14"/>
  <c r="CC124" i="1"/>
  <c r="CA124" i="1"/>
  <c r="Z124" i="1"/>
  <c r="AD121" i="14" s="1"/>
  <c r="BC124" i="1" l="1"/>
  <c r="AK121" i="14"/>
  <c r="AA124" i="1"/>
  <c r="CG124" i="1"/>
  <c r="AE121" i="14" l="1"/>
  <c r="BI124" i="1"/>
  <c r="CD124" i="1"/>
  <c r="CI124" i="1" s="1"/>
  <c r="AB124" i="1"/>
  <c r="CF124" i="1" s="1"/>
  <c r="AC124" i="1" l="1"/>
  <c r="AI124" i="1" l="1"/>
  <c r="AH121" i="14"/>
  <c r="AL121" i="14" s="1"/>
  <c r="V125" i="1"/>
  <c r="BL125" i="1"/>
  <c r="W125" i="1" l="1"/>
  <c r="BT125" i="1" s="1"/>
  <c r="CE125" i="1"/>
  <c r="BM125" i="1"/>
  <c r="BN125" i="1"/>
  <c r="BP125" i="1" s="1"/>
  <c r="BO125" i="1" l="1"/>
  <c r="BQ125" i="1" s="1"/>
  <c r="BR125" i="1" s="1"/>
  <c r="BB125" i="1" l="1"/>
  <c r="AY125" i="1"/>
  <c r="BS125" i="1"/>
  <c r="X125" i="1"/>
  <c r="AF122" i="14" l="1"/>
  <c r="AJ122" i="14" s="1"/>
  <c r="W122" i="14"/>
  <c r="V122" i="14"/>
  <c r="Y125" i="1"/>
  <c r="AG122" i="14" s="1"/>
  <c r="AC122" i="14"/>
  <c r="BA125" i="1"/>
  <c r="AI122" i="14" s="1"/>
  <c r="BY125" i="1"/>
  <c r="BU125" i="1" l="1"/>
  <c r="BW125" i="1" s="1"/>
  <c r="Z125" i="1"/>
  <c r="AD122" i="14" s="1"/>
  <c r="CC125" i="1"/>
  <c r="CA125" i="1"/>
  <c r="AK122" i="14" l="1"/>
  <c r="CG125" i="1"/>
  <c r="BC125" i="1"/>
  <c r="AA125" i="1"/>
  <c r="CD125" i="1" s="1"/>
  <c r="CI125" i="1" l="1"/>
  <c r="BI125" i="1"/>
  <c r="AE122" i="14"/>
  <c r="AB125" i="1"/>
  <c r="CF125" i="1" s="1"/>
  <c r="AC125" i="1" l="1"/>
  <c r="AH122" i="14" s="1"/>
  <c r="AL122" i="14" s="1"/>
  <c r="AI125" i="1" l="1"/>
  <c r="V126" i="1"/>
  <c r="BL126" i="1"/>
  <c r="W126" i="1" l="1"/>
  <c r="BT126" i="1" s="1"/>
  <c r="CE126" i="1"/>
  <c r="BM126" i="1"/>
  <c r="BN126" i="1"/>
  <c r="BP126" i="1" s="1"/>
  <c r="BO126" i="1" l="1"/>
  <c r="BQ126" i="1" s="1"/>
  <c r="BR126" i="1" s="1"/>
  <c r="BS126" i="1" l="1"/>
  <c r="BB126" i="1"/>
  <c r="AY126" i="1"/>
  <c r="X126" i="1"/>
  <c r="AF123" i="14" l="1"/>
  <c r="AJ123" i="14" s="1"/>
  <c r="Y126" i="1"/>
  <c r="AG123" i="14" s="1"/>
  <c r="AC123" i="14"/>
  <c r="W123" i="14"/>
  <c r="V123" i="14"/>
  <c r="BY126" i="1"/>
  <c r="BU126" i="1" l="1"/>
  <c r="BW126" i="1" s="1"/>
  <c r="CA126" i="1"/>
  <c r="CC126" i="1"/>
  <c r="Z126" i="1"/>
  <c r="CG126" i="1" l="1"/>
  <c r="AZ126" i="1"/>
  <c r="BA126" i="1" s="1"/>
  <c r="AI123" i="14" s="1"/>
  <c r="AK123" i="14"/>
  <c r="AD123" i="14"/>
  <c r="AA126" i="1"/>
  <c r="AB126" i="1" l="1"/>
  <c r="CF126" i="1" s="1"/>
  <c r="BC126" i="1"/>
  <c r="AE123" i="14" s="1"/>
  <c r="CD126" i="1"/>
  <c r="CI126" i="1" s="1"/>
  <c r="AC126" i="1" l="1"/>
  <c r="AH123" i="14" s="1"/>
  <c r="AL123" i="14" s="1"/>
  <c r="BI126" i="1"/>
  <c r="AI126" i="1" l="1"/>
  <c r="BL127" i="1"/>
  <c r="BM127" i="1" s="1"/>
  <c r="V127" i="1"/>
  <c r="CE127" i="1" s="1"/>
  <c r="BN127" i="1" l="1"/>
  <c r="BP127" i="1" s="1"/>
  <c r="W127" i="1"/>
  <c r="BT127" i="1" s="1"/>
  <c r="BO127" i="1"/>
  <c r="BQ127" i="1" l="1"/>
  <c r="BR127" i="1" s="1"/>
  <c r="BB127" i="1" s="1"/>
  <c r="X127" i="1" l="1"/>
  <c r="AF124" i="14" s="1"/>
  <c r="AJ124" i="14" s="1"/>
  <c r="AY127" i="1"/>
  <c r="BA127" i="1" s="1"/>
  <c r="BS127" i="1"/>
  <c r="W124" i="14" s="1"/>
  <c r="V124" i="14" l="1"/>
  <c r="BY127" i="1"/>
  <c r="CC127" i="1" s="1"/>
  <c r="AC124" i="14"/>
  <c r="Y127" i="1"/>
  <c r="AG124" i="14" s="1"/>
  <c r="AI124" i="14"/>
  <c r="BU127" i="1" l="1"/>
  <c r="BW127" i="1" s="1"/>
  <c r="CA127" i="1"/>
  <c r="Z127" i="1"/>
  <c r="CG127" i="1" s="1"/>
  <c r="BC127" i="1"/>
  <c r="AK124" i="14" l="1"/>
  <c r="AA127" i="1"/>
  <c r="AB127" i="1" s="1"/>
  <c r="AD124" i="14"/>
  <c r="AE124" i="14"/>
  <c r="BI127" i="1"/>
  <c r="CD127" i="1" l="1"/>
  <c r="CI127" i="1" s="1"/>
  <c r="CF127" i="1"/>
  <c r="AC127" i="1"/>
  <c r="AH124" i="14" s="1"/>
  <c r="AL124" i="14" s="1"/>
  <c r="V128" i="1" l="1"/>
  <c r="BL128" i="1"/>
  <c r="AI127" i="1"/>
  <c r="W128" i="1" l="1"/>
  <c r="BT128" i="1" s="1"/>
  <c r="CE128" i="1"/>
  <c r="BM128" i="1"/>
  <c r="BN128" i="1"/>
  <c r="BP128" i="1" s="1"/>
  <c r="BO128" i="1" l="1"/>
  <c r="BQ128" i="1" s="1"/>
  <c r="BR128" i="1" s="1"/>
  <c r="BB128" i="1" l="1"/>
  <c r="AY128" i="1"/>
  <c r="BC128" i="1"/>
  <c r="AE125" i="14" s="1"/>
  <c r="BS128" i="1"/>
  <c r="X128" i="1"/>
  <c r="AF125" i="14" l="1"/>
  <c r="AJ125" i="14" s="1"/>
  <c r="Y128" i="1"/>
  <c r="AG125" i="14" s="1"/>
  <c r="AC125" i="14"/>
  <c r="V125" i="14"/>
  <c r="W125" i="14"/>
  <c r="BA128" i="1"/>
  <c r="BY128" i="1"/>
  <c r="BU128" i="1" l="1"/>
  <c r="BW128" i="1" s="1"/>
  <c r="Z128" i="1"/>
  <c r="AK125" i="14" s="1"/>
  <c r="BI128" i="1"/>
  <c r="AI125" i="14"/>
  <c r="CA128" i="1"/>
  <c r="CC128" i="1"/>
  <c r="AD125" i="14" l="1"/>
  <c r="CG128" i="1"/>
  <c r="AA128" i="1"/>
  <c r="AB128" i="1" s="1"/>
  <c r="CF128" i="1" s="1"/>
  <c r="CD128" i="1" l="1"/>
  <c r="CI128" i="1" s="1"/>
  <c r="AC128" i="1"/>
  <c r="AH125" i="14" s="1"/>
  <c r="AL125" i="14" s="1"/>
  <c r="BL129" i="1" l="1"/>
  <c r="V129" i="1"/>
  <c r="AI128" i="1"/>
  <c r="BN129" i="1" l="1"/>
  <c r="BP129" i="1" s="1"/>
  <c r="BM129" i="1"/>
  <c r="CE129" i="1"/>
  <c r="W129" i="1"/>
  <c r="BT129" i="1" s="1"/>
  <c r="BO129" i="1" l="1"/>
  <c r="BQ129" i="1" s="1"/>
  <c r="BR129" i="1" s="1"/>
  <c r="BB129" i="1" l="1"/>
  <c r="AY129" i="1"/>
  <c r="BC129" i="1"/>
  <c r="AE126" i="14" s="1"/>
  <c r="BS129" i="1"/>
  <c r="X129" i="1"/>
  <c r="AF126" i="14" l="1"/>
  <c r="AJ126" i="14" s="1"/>
  <c r="W126" i="14"/>
  <c r="V126" i="14"/>
  <c r="Y129" i="1"/>
  <c r="AG126" i="14" s="1"/>
  <c r="AC126" i="14"/>
  <c r="BA129" i="1"/>
  <c r="BY129" i="1"/>
  <c r="BU129" i="1" l="1"/>
  <c r="BW129" i="1" s="1"/>
  <c r="BI129" i="1"/>
  <c r="AI126" i="14"/>
  <c r="Z129" i="1"/>
  <c r="AA129" i="1" s="1"/>
  <c r="CD129" i="1" s="1"/>
  <c r="CA129" i="1"/>
  <c r="CC129" i="1"/>
  <c r="CG129" i="1" l="1"/>
  <c r="CI129" i="1" s="1"/>
  <c r="AK126" i="14"/>
  <c r="AD126" i="14"/>
  <c r="AB129" i="1"/>
  <c r="CF129" i="1" s="1"/>
  <c r="AC129" i="1" l="1"/>
  <c r="AH126" i="14" s="1"/>
  <c r="AL126" i="14" s="1"/>
  <c r="AI129" i="1" l="1"/>
  <c r="BL130" i="1"/>
  <c r="BM130" i="1" s="1"/>
  <c r="BO130" i="1" s="1"/>
  <c r="V130" i="1"/>
  <c r="W130" i="1" s="1"/>
  <c r="BT130" i="1" s="1"/>
  <c r="BN130" i="1" l="1"/>
  <c r="BP130" i="1" s="1"/>
  <c r="CE130" i="1"/>
  <c r="BQ130" i="1" l="1"/>
  <c r="BR130" i="1" s="1"/>
  <c r="AY130" i="1" s="1"/>
  <c r="BC130" i="1" l="1"/>
  <c r="AE127" i="14" s="1"/>
  <c r="BS130" i="1"/>
  <c r="W127" i="14" s="1"/>
  <c r="X130" i="1"/>
  <c r="AF127" i="14" s="1"/>
  <c r="AJ127" i="14" s="1"/>
  <c r="BB130" i="1"/>
  <c r="Y130" i="1"/>
  <c r="AC127" i="14"/>
  <c r="BA130" i="1"/>
  <c r="BY130" i="1" l="1"/>
  <c r="CA130" i="1" s="1"/>
  <c r="V127" i="14"/>
  <c r="AG127" i="14"/>
  <c r="BI130" i="1"/>
  <c r="AI127" i="14"/>
  <c r="BU130" i="1"/>
  <c r="BW130" i="1" s="1"/>
  <c r="Z130" i="1"/>
  <c r="CG130" i="1" s="1"/>
  <c r="CC130" i="1" l="1"/>
  <c r="AK127" i="14"/>
  <c r="AD127" i="14"/>
  <c r="AA130" i="1"/>
  <c r="CD130" i="1" l="1"/>
  <c r="CI130" i="1" s="1"/>
  <c r="AB130" i="1"/>
  <c r="CF130" i="1" l="1"/>
  <c r="AC130" i="1"/>
  <c r="AI130" i="1" l="1"/>
  <c r="AH127" i="14"/>
  <c r="AL127" i="14" s="1"/>
  <c r="BL131" i="1"/>
  <c r="V131" i="1"/>
  <c r="BM131" i="1" l="1"/>
  <c r="BN131" i="1"/>
  <c r="BP131" i="1" s="1"/>
  <c r="W131" i="1"/>
  <c r="BT131" i="1" s="1"/>
  <c r="CE131" i="1"/>
  <c r="BO131" i="1" l="1"/>
  <c r="BQ131" i="1" s="1"/>
  <c r="BR131" i="1" s="1"/>
  <c r="BB131" i="1" l="1"/>
  <c r="BS131" i="1"/>
  <c r="BC131" i="1"/>
  <c r="AE128" i="14" s="1"/>
  <c r="AY131" i="1"/>
  <c r="X131" i="1"/>
  <c r="AF128" i="14" l="1"/>
  <c r="AJ128" i="14" s="1"/>
  <c r="W128" i="14"/>
  <c r="V128" i="14"/>
  <c r="Y131" i="1"/>
  <c r="AG128" i="14" s="1"/>
  <c r="AC128" i="14"/>
  <c r="BA131" i="1"/>
  <c r="BY131" i="1"/>
  <c r="Z131" i="1" l="1"/>
  <c r="CG131" i="1" s="1"/>
  <c r="BU131" i="1"/>
  <c r="BW131" i="1" s="1"/>
  <c r="BI131" i="1"/>
  <c r="AI128" i="14"/>
  <c r="CC131" i="1"/>
  <c r="CA131" i="1"/>
  <c r="AD128" i="14" l="1"/>
  <c r="AA131" i="1"/>
  <c r="CD131" i="1" s="1"/>
  <c r="CI131" i="1" s="1"/>
  <c r="AK128" i="14"/>
  <c r="AB131" i="1" l="1"/>
  <c r="CF131" i="1" s="1"/>
  <c r="AC131" i="1" l="1"/>
  <c r="V132" i="1" s="1"/>
  <c r="AH128" i="14" l="1"/>
  <c r="AL128" i="14" s="1"/>
  <c r="BL132" i="1"/>
  <c r="BN132" i="1" s="1"/>
  <c r="BP132" i="1" s="1"/>
  <c r="AI131" i="1"/>
  <c r="W132" i="1"/>
  <c r="BT132" i="1" s="1"/>
  <c r="CE132" i="1"/>
  <c r="BM132" i="1" l="1"/>
  <c r="BO132" i="1" s="1"/>
  <c r="BQ132" i="1" l="1"/>
  <c r="BR132" i="1" s="1"/>
  <c r="X132" i="1" s="1"/>
  <c r="AY132" i="1" l="1"/>
  <c r="Y132" i="1" s="1"/>
  <c r="AG129" i="14" s="1"/>
  <c r="BC132" i="1"/>
  <c r="AE129" i="14" s="1"/>
  <c r="BS132" i="1"/>
  <c r="V129" i="14" s="1"/>
  <c r="BB132" i="1"/>
  <c r="AF129" i="14"/>
  <c r="AJ129" i="14" s="1"/>
  <c r="BY132" i="1" l="1"/>
  <c r="CC132" i="1" s="1"/>
  <c r="AC129" i="14"/>
  <c r="BA132" i="1"/>
  <c r="AI129" i="14" s="1"/>
  <c r="W129" i="14"/>
  <c r="Z132" i="1"/>
  <c r="AK129" i="14" s="1"/>
  <c r="BU132" i="1"/>
  <c r="BW132" i="1" s="1"/>
  <c r="CA132" i="1" l="1"/>
  <c r="BI132" i="1"/>
  <c r="AD129" i="14"/>
  <c r="AA132" i="1"/>
  <c r="CD132" i="1" s="1"/>
  <c r="CG132" i="1"/>
  <c r="CI132" i="1" l="1"/>
  <c r="AB132" i="1"/>
  <c r="CF132" i="1" s="1"/>
  <c r="AC132" i="1" l="1"/>
  <c r="V133" i="1" s="1"/>
  <c r="AI132" i="1" l="1"/>
  <c r="BL133" i="1"/>
  <c r="BN133" i="1" s="1"/>
  <c r="BP133" i="1" s="1"/>
  <c r="AH129" i="14"/>
  <c r="AL129" i="14" s="1"/>
  <c r="W133" i="1"/>
  <c r="BT133" i="1" s="1"/>
  <c r="CE133" i="1"/>
  <c r="BM133" i="1" l="1"/>
  <c r="BO133" i="1" s="1"/>
  <c r="BQ133" i="1" l="1"/>
  <c r="BR133" i="1" s="1"/>
  <c r="BC133" i="1" s="1"/>
  <c r="AE130" i="14" s="1"/>
  <c r="BB133" i="1" l="1"/>
  <c r="BS133" i="1"/>
  <c r="W130" i="14" s="1"/>
  <c r="AY133" i="1"/>
  <c r="AC130" i="14" s="1"/>
  <c r="X133" i="1"/>
  <c r="AF130" i="14" s="1"/>
  <c r="AJ130" i="14" s="1"/>
  <c r="V130" i="14" l="1"/>
  <c r="Y133" i="1"/>
  <c r="AG130" i="14" s="1"/>
  <c r="BA133" i="1"/>
  <c r="BI133" i="1" s="1"/>
  <c r="BY133" i="1"/>
  <c r="CA133" i="1" s="1"/>
  <c r="BU133" i="1" l="1"/>
  <c r="BW133" i="1" s="1"/>
  <c r="Z133" i="1"/>
  <c r="AA133" i="1" s="1"/>
  <c r="CD133" i="1" s="1"/>
  <c r="CC133" i="1"/>
  <c r="AI130" i="14"/>
  <c r="AD130" i="14" l="1"/>
  <c r="AK130" i="14"/>
  <c r="AB133" i="1"/>
  <c r="CF133" i="1" s="1"/>
  <c r="CG133" i="1"/>
  <c r="CI133" i="1" s="1"/>
  <c r="AC133" i="1" l="1"/>
  <c r="AH130" i="14" s="1"/>
  <c r="AL130" i="14" s="1"/>
  <c r="AI133" i="1" l="1"/>
  <c r="BL134" i="1"/>
  <c r="BN134" i="1" s="1"/>
  <c r="BP134" i="1" s="1"/>
  <c r="V134" i="1"/>
  <c r="CE134" i="1" s="1"/>
  <c r="W134" i="1" l="1"/>
  <c r="BT134" i="1" s="1"/>
  <c r="BM134" i="1"/>
  <c r="BO134" i="1" s="1"/>
  <c r="BQ134" i="1" s="1"/>
  <c r="BR134" i="1" s="1"/>
  <c r="AY134" i="1" l="1"/>
  <c r="BA134" i="1" s="1"/>
  <c r="AI131" i="14" s="1"/>
  <c r="BC134" i="1"/>
  <c r="BB134" i="1"/>
  <c r="BS134" i="1"/>
  <c r="X134" i="1"/>
  <c r="BI134" i="1" l="1"/>
  <c r="AE131" i="14"/>
  <c r="V131" i="14"/>
  <c r="W131" i="14"/>
  <c r="AC131" i="14"/>
  <c r="Y134" i="1"/>
  <c r="AG131" i="14" s="1"/>
  <c r="BY134" i="1"/>
  <c r="AF131" i="14"/>
  <c r="AJ131" i="14" s="1"/>
  <c r="Z134" i="1" l="1"/>
  <c r="AA134" i="1" s="1"/>
  <c r="CD134" i="1" s="1"/>
  <c r="BU134" i="1"/>
  <c r="BW134" i="1" s="1"/>
  <c r="CC134" i="1"/>
  <c r="CA134" i="1"/>
  <c r="AK131" i="14" l="1"/>
  <c r="CG134" i="1"/>
  <c r="CI134" i="1" s="1"/>
  <c r="AD131" i="14"/>
  <c r="AB134" i="1"/>
  <c r="AC134" i="1" s="1"/>
  <c r="AH131" i="14" s="1"/>
  <c r="AL131" i="14" l="1"/>
  <c r="AI134" i="1"/>
  <c r="CF134" i="1"/>
  <c r="V135" i="1"/>
  <c r="CE135" i="1" s="1"/>
  <c r="BL135" i="1"/>
  <c r="BN135" i="1" s="1"/>
  <c r="BP135" i="1" s="1"/>
  <c r="W135" i="1" l="1"/>
  <c r="BT135" i="1" s="1"/>
  <c r="BM135" i="1"/>
  <c r="BO135" i="1" s="1"/>
  <c r="BQ135" i="1" l="1"/>
  <c r="BR135" i="1" s="1"/>
  <c r="AY135" i="1" s="1"/>
  <c r="X135" i="1" l="1"/>
  <c r="AF132" i="14" s="1"/>
  <c r="AJ132" i="14" s="1"/>
  <c r="BC135" i="1"/>
  <c r="AE132" i="14" s="1"/>
  <c r="BB135" i="1"/>
  <c r="BS135" i="1"/>
  <c r="V132" i="14" s="1"/>
  <c r="Y135" i="1"/>
  <c r="AC132" i="14"/>
  <c r="BA135" i="1"/>
  <c r="W132" i="14" l="1"/>
  <c r="BU135" i="1"/>
  <c r="BW135" i="1" s="1"/>
  <c r="BY135" i="1"/>
  <c r="CC135" i="1" s="1"/>
  <c r="Z135" i="1"/>
  <c r="AA135" i="1" s="1"/>
  <c r="CD135" i="1" s="1"/>
  <c r="AG132" i="14"/>
  <c r="BI135" i="1"/>
  <c r="AI132" i="14"/>
  <c r="CA135" i="1" l="1"/>
  <c r="AD132" i="14"/>
  <c r="AK132" i="14"/>
  <c r="CG135" i="1"/>
  <c r="CI135" i="1" s="1"/>
  <c r="AB135" i="1"/>
  <c r="AC135" i="1" s="1"/>
  <c r="AH132" i="14" s="1"/>
  <c r="AL132" i="14" l="1"/>
  <c r="AI135" i="1"/>
  <c r="BL136" i="1"/>
  <c r="BM136" i="1" s="1"/>
  <c r="BO136" i="1" s="1"/>
  <c r="V136" i="1"/>
  <c r="CE136" i="1" s="1"/>
  <c r="CF135" i="1"/>
  <c r="W136" i="1" l="1"/>
  <c r="BT136" i="1" s="1"/>
  <c r="BN136" i="1"/>
  <c r="BP136" i="1" s="1"/>
  <c r="BQ136" i="1" s="1"/>
  <c r="BR136" i="1" s="1"/>
  <c r="BB136" i="1" l="1"/>
  <c r="AY136" i="1"/>
  <c r="BS136" i="1"/>
  <c r="X136" i="1"/>
  <c r="AF133" i="14" l="1"/>
  <c r="AJ133" i="14" s="1"/>
  <c r="Y136" i="1"/>
  <c r="AG133" i="14" s="1"/>
  <c r="AC133" i="14"/>
  <c r="V133" i="14"/>
  <c r="W133" i="14"/>
  <c r="BA136" i="1"/>
  <c r="BY136" i="1"/>
  <c r="BU136" i="1" l="1"/>
  <c r="BW136" i="1" s="1"/>
  <c r="Z136" i="1"/>
  <c r="AI133" i="14"/>
  <c r="CA136" i="1"/>
  <c r="CC136" i="1"/>
  <c r="AA136" i="1" l="1"/>
  <c r="CD136" i="1" s="1"/>
  <c r="BC136" i="1"/>
  <c r="CG136" i="1"/>
  <c r="AD133" i="14"/>
  <c r="AK133" i="14"/>
  <c r="AB136" i="1" l="1"/>
  <c r="CF136" i="1" s="1"/>
  <c r="CI136" i="1"/>
  <c r="AE133" i="14"/>
  <c r="BI136" i="1"/>
  <c r="AC136" i="1" l="1"/>
  <c r="AH133" i="14" s="1"/>
  <c r="AL133" i="14" s="1"/>
  <c r="BL137" i="1" l="1"/>
  <c r="BN137" i="1" s="1"/>
  <c r="BP137" i="1" s="1"/>
  <c r="V137" i="1"/>
  <c r="CE137" i="1" s="1"/>
  <c r="AI136" i="1"/>
  <c r="BM137" i="1" l="1"/>
  <c r="BO137" i="1" s="1"/>
  <c r="BQ137" i="1" s="1"/>
  <c r="BR137" i="1" s="1"/>
  <c r="BS137" i="1" s="1"/>
  <c r="W134" i="14" s="1"/>
  <c r="W137" i="1"/>
  <c r="BT137" i="1" s="1"/>
  <c r="V134" i="14" l="1"/>
  <c r="BB137" i="1"/>
  <c r="AY137" i="1"/>
  <c r="AC134" i="14" s="1"/>
  <c r="X137" i="1"/>
  <c r="AF134" i="14" s="1"/>
  <c r="AJ134" i="14" s="1"/>
  <c r="Y137" i="1" l="1"/>
  <c r="Z137" i="1" s="1"/>
  <c r="AA137" i="1" s="1"/>
  <c r="AB137" i="1" s="1"/>
  <c r="CF137" i="1" s="1"/>
  <c r="BA137" i="1"/>
  <c r="AI134" i="14" s="1"/>
  <c r="BY137" i="1"/>
  <c r="CC137" i="1" s="1"/>
  <c r="BC137" i="1"/>
  <c r="AG134" i="14" l="1"/>
  <c r="AK134" i="14" s="1"/>
  <c r="BU137" i="1"/>
  <c r="BW137" i="1" s="1"/>
  <c r="CG137" i="1"/>
  <c r="AD134" i="14"/>
  <c r="CA137" i="1"/>
  <c r="BI137" i="1"/>
  <c r="AE134" i="14"/>
  <c r="CD137" i="1"/>
  <c r="AC137" i="1"/>
  <c r="CI137" i="1" l="1"/>
  <c r="AI137" i="1"/>
  <c r="AH134" i="14"/>
  <c r="AL134" i="14" s="1"/>
  <c r="BL138" i="1"/>
  <c r="V138" i="1"/>
  <c r="BM138" i="1" l="1"/>
  <c r="BN138" i="1"/>
  <c r="BP138" i="1" s="1"/>
  <c r="W138" i="1"/>
  <c r="BT138" i="1" s="1"/>
  <c r="CE138" i="1"/>
  <c r="BO138" i="1" l="1"/>
  <c r="BQ138" i="1" s="1"/>
  <c r="BR138" i="1" s="1"/>
  <c r="AY138" i="1" l="1"/>
  <c r="BS138" i="1"/>
  <c r="BB138" i="1"/>
  <c r="X138" i="1"/>
  <c r="AF135" i="14" l="1"/>
  <c r="AJ135" i="14" s="1"/>
  <c r="Y138" i="1"/>
  <c r="AG135" i="14" s="1"/>
  <c r="AC135" i="14"/>
  <c r="W135" i="14"/>
  <c r="V135" i="14"/>
  <c r="BA138" i="1"/>
  <c r="AI135" i="14" s="1"/>
  <c r="BY138" i="1"/>
  <c r="BU138" i="1" l="1"/>
  <c r="BW138" i="1" s="1"/>
  <c r="Z138" i="1"/>
  <c r="AA138" i="1" s="1"/>
  <c r="CD138" i="1" s="1"/>
  <c r="CC138" i="1"/>
  <c r="CA138" i="1"/>
  <c r="AK135" i="14" l="1"/>
  <c r="AD135" i="14"/>
  <c r="CG138" i="1"/>
  <c r="CI138" i="1" s="1"/>
  <c r="BC138" i="1"/>
  <c r="AE135" i="14" s="1"/>
  <c r="AB138" i="1"/>
  <c r="CF138" i="1" s="1"/>
  <c r="BI138" i="1" l="1"/>
  <c r="AC138" i="1"/>
  <c r="AH135" i="14" s="1"/>
  <c r="AL135" i="14" s="1"/>
  <c r="AI138" i="1" l="1"/>
  <c r="BL139" i="1"/>
  <c r="V139" i="1"/>
  <c r="BN139" i="1" l="1"/>
  <c r="BP139" i="1" s="1"/>
  <c r="BM139" i="1"/>
  <c r="BO139" i="1" s="1"/>
  <c r="W139" i="1"/>
  <c r="BT139" i="1" s="1"/>
  <c r="CE139" i="1"/>
  <c r="BQ139" i="1" l="1"/>
  <c r="BR139" i="1" s="1"/>
  <c r="BS139" i="1" l="1"/>
  <c r="BB139" i="1"/>
  <c r="X139" i="1"/>
  <c r="AY139" i="1"/>
  <c r="AF136" i="14" l="1"/>
  <c r="AJ136" i="14" s="1"/>
  <c r="Y139" i="1"/>
  <c r="AC136" i="14"/>
  <c r="W136" i="14"/>
  <c r="V136" i="14"/>
  <c r="BY139" i="1"/>
  <c r="CA139" i="1" s="1"/>
  <c r="BA139" i="1"/>
  <c r="AG136" i="14" l="1"/>
  <c r="BU139" i="1"/>
  <c r="BW139" i="1" s="1"/>
  <c r="Z139" i="1"/>
  <c r="AA139" i="1" s="1"/>
  <c r="CD139" i="1" s="1"/>
  <c r="AI136" i="14"/>
  <c r="CC139" i="1"/>
  <c r="BC139" i="1" l="1"/>
  <c r="AE136" i="14" s="1"/>
  <c r="AD136" i="14"/>
  <c r="CG139" i="1"/>
  <c r="CI139" i="1" s="1"/>
  <c r="AK136" i="14"/>
  <c r="AB139" i="1"/>
  <c r="CF139" i="1" s="1"/>
  <c r="BI139" i="1" l="1"/>
  <c r="AC139" i="1"/>
  <c r="BL140" i="1" s="1"/>
  <c r="AI139" i="1" l="1"/>
  <c r="AH136" i="14"/>
  <c r="AL136" i="14" s="1"/>
  <c r="V140" i="1"/>
  <c r="CE140" i="1" s="1"/>
  <c r="BN140" i="1"/>
  <c r="BP140" i="1" s="1"/>
  <c r="BM140" i="1"/>
  <c r="BO140" i="1" s="1"/>
  <c r="W140" i="1" l="1"/>
  <c r="BT140" i="1" s="1"/>
  <c r="BQ140" i="1"/>
  <c r="BR140" i="1" s="1"/>
  <c r="X140" i="1" l="1"/>
  <c r="BB140" i="1"/>
  <c r="AY140" i="1"/>
  <c r="BC140" i="1"/>
  <c r="AE137" i="14" s="1"/>
  <c r="BS140" i="1"/>
  <c r="AF137" i="14" l="1"/>
  <c r="AJ137" i="14" s="1"/>
  <c r="V137" i="14"/>
  <c r="W137" i="14"/>
  <c r="Y140" i="1"/>
  <c r="Z140" i="1" s="1"/>
  <c r="CG140" i="1" s="1"/>
  <c r="AC137" i="14"/>
  <c r="BY140" i="1"/>
  <c r="CC140" i="1" s="1"/>
  <c r="BA140" i="1"/>
  <c r="BU140" i="1" l="1"/>
  <c r="BW140" i="1" s="1"/>
  <c r="AD137" i="14"/>
  <c r="AG137" i="14"/>
  <c r="AK137" i="14" s="1"/>
  <c r="BI140" i="1"/>
  <c r="AI137" i="14"/>
  <c r="CA140" i="1"/>
  <c r="AA140" i="1"/>
  <c r="AB140" i="1" s="1"/>
  <c r="CF140" i="1" s="1"/>
  <c r="CD140" i="1" l="1"/>
  <c r="CI140" i="1" s="1"/>
  <c r="AC140" i="1"/>
  <c r="AH137" i="14" s="1"/>
  <c r="AL137" i="14" s="1"/>
  <c r="V141" i="1" l="1"/>
  <c r="BL141" i="1"/>
  <c r="AI140" i="1"/>
  <c r="W141" i="1" l="1"/>
  <c r="BT141" i="1" s="1"/>
  <c r="CE141" i="1"/>
  <c r="BN141" i="1"/>
  <c r="BP141" i="1" s="1"/>
  <c r="BM141" i="1"/>
  <c r="BO141" i="1" l="1"/>
  <c r="BQ141" i="1" s="1"/>
  <c r="BR141" i="1" s="1"/>
  <c r="BB141" i="1" l="1"/>
  <c r="AY141" i="1"/>
  <c r="BC141" i="1"/>
  <c r="AE138" i="14" s="1"/>
  <c r="BS141" i="1"/>
  <c r="X141" i="1"/>
  <c r="AF138" i="14" l="1"/>
  <c r="AJ138" i="14" s="1"/>
  <c r="Y141" i="1"/>
  <c r="AG138" i="14" s="1"/>
  <c r="AC138" i="14"/>
  <c r="W138" i="14"/>
  <c r="V138" i="14"/>
  <c r="BA141" i="1"/>
  <c r="BY141" i="1"/>
  <c r="BU141" i="1" l="1"/>
  <c r="BW141" i="1" s="1"/>
  <c r="Z141" i="1"/>
  <c r="AA141" i="1" s="1"/>
  <c r="CD141" i="1" s="1"/>
  <c r="BI141" i="1"/>
  <c r="AI138" i="14"/>
  <c r="CC141" i="1"/>
  <c r="CA141" i="1"/>
  <c r="CG141" i="1" l="1"/>
  <c r="CI141" i="1" s="1"/>
  <c r="AD138" i="14"/>
  <c r="AB141" i="1"/>
  <c r="CF141" i="1" s="1"/>
  <c r="AK138" i="14"/>
  <c r="AC141" i="1" l="1"/>
  <c r="AH138" i="14" s="1"/>
  <c r="AL138" i="14" s="1"/>
  <c r="BL142" i="1" l="1"/>
  <c r="BN142" i="1" s="1"/>
  <c r="BP142" i="1" s="1"/>
  <c r="AI141" i="1"/>
  <c r="V142" i="1"/>
  <c r="W142" i="1" s="1"/>
  <c r="BT142" i="1" s="1"/>
  <c r="BM142" i="1" l="1"/>
  <c r="BO142" i="1" s="1"/>
  <c r="CE142" i="1"/>
  <c r="BQ142" i="1" l="1"/>
  <c r="BR142" i="1" s="1"/>
  <c r="AY142" i="1" s="1"/>
  <c r="BS142" i="1" l="1"/>
  <c r="V139" i="14" s="1"/>
  <c r="X142" i="1"/>
  <c r="AF139" i="14" s="1"/>
  <c r="AJ139" i="14" s="1"/>
  <c r="BC142" i="1"/>
  <c r="AE139" i="14" s="1"/>
  <c r="BB142" i="1"/>
  <c r="Y142" i="1"/>
  <c r="AC139" i="14"/>
  <c r="BA142" i="1"/>
  <c r="W139" i="14" l="1"/>
  <c r="AG139" i="14"/>
  <c r="BY142" i="1"/>
  <c r="CA142" i="1" s="1"/>
  <c r="BU142" i="1"/>
  <c r="BW142" i="1" s="1"/>
  <c r="BI142" i="1"/>
  <c r="AI139" i="14"/>
  <c r="Z142" i="1"/>
  <c r="AA142" i="1" s="1"/>
  <c r="CD142" i="1" s="1"/>
  <c r="CC142" i="1" l="1"/>
  <c r="AK139" i="14"/>
  <c r="CG142" i="1"/>
  <c r="CI142" i="1" s="1"/>
  <c r="AD139" i="14"/>
  <c r="AB142" i="1"/>
  <c r="CF142" i="1" s="1"/>
  <c r="AC142" i="1" l="1"/>
  <c r="AH139" i="14" s="1"/>
  <c r="AL139" i="14" s="1"/>
  <c r="AI142" i="1" l="1"/>
  <c r="BL143" i="1"/>
  <c r="BM143" i="1" s="1"/>
  <c r="BO143" i="1" s="1"/>
  <c r="V143" i="1"/>
  <c r="W143" i="1" s="1"/>
  <c r="BT143" i="1" s="1"/>
  <c r="BN143" i="1" l="1"/>
  <c r="BP143" i="1" s="1"/>
  <c r="CE143" i="1"/>
  <c r="BQ143" i="1" l="1"/>
  <c r="BR143" i="1" s="1"/>
  <c r="AY143" i="1" s="1"/>
  <c r="BC143" i="1" l="1"/>
  <c r="AE140" i="14" s="1"/>
  <c r="BS143" i="1"/>
  <c r="W140" i="14" s="1"/>
  <c r="BB143" i="1"/>
  <c r="X143" i="1"/>
  <c r="Y143" i="1"/>
  <c r="AC140" i="14"/>
  <c r="BA143" i="1"/>
  <c r="BU143" i="1" l="1"/>
  <c r="BW143" i="1" s="1"/>
  <c r="V140" i="14"/>
  <c r="BY143" i="1"/>
  <c r="CA143" i="1" s="1"/>
  <c r="Z143" i="1"/>
  <c r="AA143" i="1" s="1"/>
  <c r="AB143" i="1" s="1"/>
  <c r="CF143" i="1" s="1"/>
  <c r="AG140" i="14"/>
  <c r="AF140" i="14"/>
  <c r="AJ140" i="14" s="1"/>
  <c r="BI143" i="1"/>
  <c r="AI140" i="14"/>
  <c r="AK140" i="14" l="1"/>
  <c r="CG143" i="1"/>
  <c r="CC143" i="1"/>
  <c r="AD140" i="14"/>
  <c r="CD143" i="1"/>
  <c r="AC143" i="1"/>
  <c r="AH140" i="14" s="1"/>
  <c r="CI143" i="1" l="1"/>
  <c r="AL140" i="14"/>
  <c r="AI143" i="1"/>
  <c r="BL144" i="1"/>
  <c r="V144" i="1"/>
  <c r="BN144" i="1" l="1"/>
  <c r="BP144" i="1" s="1"/>
  <c r="BM144" i="1"/>
  <c r="CE144" i="1"/>
  <c r="W144" i="1"/>
  <c r="BT144" i="1" s="1"/>
  <c r="BO144" i="1" l="1"/>
  <c r="BQ144" i="1" s="1"/>
  <c r="BR144" i="1" s="1"/>
  <c r="BB144" i="1" l="1"/>
  <c r="AY144" i="1"/>
  <c r="BC144" i="1"/>
  <c r="AE141" i="14" s="1"/>
  <c r="BS144" i="1"/>
  <c r="X144" i="1"/>
  <c r="AF141" i="14" l="1"/>
  <c r="AJ141" i="14" s="1"/>
  <c r="Y144" i="1"/>
  <c r="Z144" i="1" s="1"/>
  <c r="AA144" i="1" s="1"/>
  <c r="CD144" i="1" s="1"/>
  <c r="AC141" i="14"/>
  <c r="V141" i="14"/>
  <c r="W141" i="14"/>
  <c r="BA144" i="1"/>
  <c r="BY144" i="1"/>
  <c r="BU144" i="1" l="1"/>
  <c r="BW144" i="1" s="1"/>
  <c r="AG141" i="14"/>
  <c r="AK141" i="14" s="1"/>
  <c r="AD141" i="14"/>
  <c r="BI144" i="1"/>
  <c r="AI141" i="14"/>
  <c r="CG144" i="1"/>
  <c r="CI144" i="1" s="1"/>
  <c r="AB144" i="1"/>
  <c r="CF144" i="1" s="1"/>
  <c r="CA144" i="1"/>
  <c r="CC144" i="1"/>
  <c r="AC144" i="1" l="1"/>
  <c r="AH141" i="14" s="1"/>
  <c r="AL141" i="14" s="1"/>
  <c r="AI144" i="1" l="1"/>
  <c r="BL145" i="1"/>
  <c r="V145" i="1"/>
  <c r="BN145" i="1" l="1"/>
  <c r="BP145" i="1" s="1"/>
  <c r="BM145" i="1"/>
  <c r="BO145" i="1" s="1"/>
  <c r="CE145" i="1"/>
  <c r="W145" i="1"/>
  <c r="BT145" i="1" s="1"/>
  <c r="BQ145" i="1" l="1"/>
  <c r="BR145" i="1" s="1"/>
  <c r="X145" i="1" l="1"/>
  <c r="BB145" i="1"/>
  <c r="BC145" i="1"/>
  <c r="AE142" i="14" s="1"/>
  <c r="BS145" i="1"/>
  <c r="AY145" i="1"/>
  <c r="AF142" i="14" l="1"/>
  <c r="AJ142" i="14" s="1"/>
  <c r="Y145" i="1"/>
  <c r="AG142" i="14" s="1"/>
  <c r="AC142" i="14"/>
  <c r="W142" i="14"/>
  <c r="V142" i="14"/>
  <c r="BA145" i="1"/>
  <c r="BY145" i="1"/>
  <c r="CC145" i="1" s="1"/>
  <c r="BU145" i="1" l="1"/>
  <c r="BW145" i="1" s="1"/>
  <c r="Z145" i="1"/>
  <c r="CG145" i="1" s="1"/>
  <c r="BI145" i="1"/>
  <c r="AI142" i="14"/>
  <c r="CA145" i="1"/>
  <c r="AK142" i="14" l="1"/>
  <c r="AA145" i="1"/>
  <c r="CD145" i="1" s="1"/>
  <c r="CI145" i="1" s="1"/>
  <c r="AD142" i="14"/>
  <c r="AB145" i="1" l="1"/>
  <c r="CF145" i="1" s="1"/>
  <c r="AC145" i="1" l="1"/>
  <c r="AH142" i="14" s="1"/>
  <c r="AL142" i="14" s="1"/>
  <c r="AI145" i="1" l="1"/>
  <c r="BL146" i="1"/>
  <c r="BM146" i="1" s="1"/>
  <c r="BO146" i="1" s="1"/>
  <c r="V146" i="1"/>
  <c r="CE146" i="1" s="1"/>
  <c r="BN146" i="1" l="1"/>
  <c r="BP146" i="1" s="1"/>
  <c r="W146" i="1"/>
  <c r="BT146" i="1" s="1"/>
  <c r="BQ146" i="1" l="1"/>
  <c r="BR146" i="1" s="1"/>
  <c r="X146" i="1" s="1"/>
  <c r="BC146" i="1" l="1"/>
  <c r="AE143" i="14" s="1"/>
  <c r="AY146" i="1"/>
  <c r="Y146" i="1" s="1"/>
  <c r="BS146" i="1"/>
  <c r="W143" i="14" s="1"/>
  <c r="BB146" i="1"/>
  <c r="AF143" i="14"/>
  <c r="AJ143" i="14" s="1"/>
  <c r="V143" i="14" l="1"/>
  <c r="AC143" i="14"/>
  <c r="BA146" i="1"/>
  <c r="AI143" i="14" s="1"/>
  <c r="AG143" i="14"/>
  <c r="Z146" i="1"/>
  <c r="AA146" i="1" s="1"/>
  <c r="CD146" i="1" s="1"/>
  <c r="BY146" i="1"/>
  <c r="CA146" i="1" s="1"/>
  <c r="BU146" i="1"/>
  <c r="BW146" i="1" s="1"/>
  <c r="BI146" i="1" l="1"/>
  <c r="CC146" i="1"/>
  <c r="AD143" i="14"/>
  <c r="CG146" i="1"/>
  <c r="CI146" i="1" s="1"/>
  <c r="AB146" i="1"/>
  <c r="CF146" i="1" s="1"/>
  <c r="AK143" i="14"/>
  <c r="AC146" i="1" l="1"/>
  <c r="BL147" i="1" s="1"/>
  <c r="BN147" i="1" s="1"/>
  <c r="BP147" i="1" s="1"/>
  <c r="AI146" i="1" l="1"/>
  <c r="AH143" i="14"/>
  <c r="AL143" i="14" s="1"/>
  <c r="V147" i="1"/>
  <c r="CE147" i="1" s="1"/>
  <c r="BM147" i="1"/>
  <c r="BO147" i="1" s="1"/>
  <c r="W147" i="1" l="1"/>
  <c r="BT147" i="1" s="1"/>
  <c r="BQ147" i="1"/>
  <c r="BR147" i="1" s="1"/>
  <c r="BB147" i="1" l="1"/>
  <c r="AY147" i="1"/>
  <c r="BS147" i="1"/>
  <c r="X147" i="1"/>
  <c r="BC147" i="1"/>
  <c r="AE144" i="14" s="1"/>
  <c r="AF144" i="14" l="1"/>
  <c r="AJ144" i="14" s="1"/>
  <c r="Y147" i="1"/>
  <c r="AG144" i="14" s="1"/>
  <c r="AC144" i="14"/>
  <c r="W144" i="14"/>
  <c r="V144" i="14"/>
  <c r="BA147" i="1"/>
  <c r="BY147" i="1"/>
  <c r="CA147" i="1" s="1"/>
  <c r="BU147" i="1" l="1"/>
  <c r="BW147" i="1" s="1"/>
  <c r="Z147" i="1"/>
  <c r="CG147" i="1" s="1"/>
  <c r="BI147" i="1"/>
  <c r="AI144" i="14"/>
  <c r="CC147" i="1"/>
  <c r="AA147" i="1" l="1"/>
  <c r="AB147" i="1" s="1"/>
  <c r="CF147" i="1" s="1"/>
  <c r="AD144" i="14"/>
  <c r="AK144" i="14"/>
  <c r="AC147" i="1" l="1"/>
  <c r="AH144" i="14" s="1"/>
  <c r="AL144" i="14" s="1"/>
  <c r="CD147" i="1"/>
  <c r="CI147" i="1" s="1"/>
  <c r="AI147" i="1" l="1"/>
  <c r="BL148" i="1"/>
  <c r="BM148" i="1" s="1"/>
  <c r="V148" i="1"/>
  <c r="W148" i="1" s="1"/>
  <c r="BT148" i="1" s="1"/>
  <c r="BN148" i="1" l="1"/>
  <c r="BP148" i="1" s="1"/>
  <c r="CE148" i="1"/>
  <c r="BO148" i="1"/>
  <c r="BQ148" i="1" l="1"/>
  <c r="BR148" i="1" s="1"/>
  <c r="BS148" i="1" l="1"/>
  <c r="W145" i="14" s="1"/>
  <c r="X148" i="1"/>
  <c r="BB148" i="1"/>
  <c r="AY148" i="1"/>
  <c r="Y148" i="1" s="1"/>
  <c r="V145" i="14" l="1"/>
  <c r="BA148" i="1"/>
  <c r="AC145" i="14"/>
  <c r="BY148" i="1"/>
  <c r="CA148" i="1" s="1"/>
  <c r="AG145" i="14"/>
  <c r="AF145" i="14"/>
  <c r="AJ145" i="14" s="1"/>
  <c r="BU148" i="1"/>
  <c r="BW148" i="1" s="1"/>
  <c r="Z148" i="1"/>
  <c r="AA148" i="1" s="1"/>
  <c r="CD148" i="1" s="1"/>
  <c r="BC148" i="1" l="1"/>
  <c r="AE145" i="14" s="1"/>
  <c r="AI145" i="14"/>
  <c r="CC148" i="1"/>
  <c r="AD145" i="14"/>
  <c r="CG148" i="1"/>
  <c r="CI148" i="1" s="1"/>
  <c r="AK145" i="14"/>
  <c r="AB148" i="1"/>
  <c r="CF148" i="1" s="1"/>
  <c r="BI148" i="1" l="1"/>
  <c r="AC148" i="1"/>
  <c r="AH145" i="14" s="1"/>
  <c r="AL145" i="14" s="1"/>
  <c r="AI148" i="1" l="1"/>
  <c r="V149" i="1"/>
  <c r="W149" i="1" s="1"/>
  <c r="BT149" i="1" s="1"/>
  <c r="BL149" i="1"/>
  <c r="BM149" i="1" s="1"/>
  <c r="CE149" i="1" l="1"/>
  <c r="BN149" i="1"/>
  <c r="BP149" i="1" s="1"/>
  <c r="BO149" i="1"/>
  <c r="BQ149" i="1" l="1"/>
  <c r="BR149" i="1" s="1"/>
  <c r="AY149" i="1" s="1"/>
  <c r="X149" i="1" l="1"/>
  <c r="AF146" i="14" s="1"/>
  <c r="AJ146" i="14" s="1"/>
  <c r="BB149" i="1"/>
  <c r="BS149" i="1"/>
  <c r="V146" i="14" s="1"/>
  <c r="Y149" i="1"/>
  <c r="AC146" i="14"/>
  <c r="BA149" i="1"/>
  <c r="AI146" i="14" s="1"/>
  <c r="AG146" i="14" l="1"/>
  <c r="W146" i="14"/>
  <c r="BU149" i="1"/>
  <c r="BW149" i="1" s="1"/>
  <c r="BY149" i="1"/>
  <c r="CC149" i="1" s="1"/>
  <c r="Z149" i="1"/>
  <c r="AA149" i="1" s="1"/>
  <c r="CD149" i="1" s="1"/>
  <c r="CA149" i="1" l="1"/>
  <c r="AK146" i="14"/>
  <c r="BC149" i="1"/>
  <c r="BI149" i="1" s="1"/>
  <c r="CG149" i="1"/>
  <c r="CI149" i="1" s="1"/>
  <c r="AD146" i="14"/>
  <c r="AB149" i="1"/>
  <c r="CF149" i="1" s="1"/>
  <c r="AE146" i="14" l="1"/>
  <c r="AC149" i="1"/>
  <c r="V150" i="1" l="1"/>
  <c r="W150" i="1" s="1"/>
  <c r="BT150" i="1" s="1"/>
  <c r="AH146" i="14"/>
  <c r="AL146" i="14" s="1"/>
  <c r="AI149" i="1"/>
  <c r="BL150" i="1"/>
  <c r="BN150" i="1" s="1"/>
  <c r="BP150" i="1" s="1"/>
  <c r="CE150" i="1" l="1"/>
  <c r="BM150" i="1"/>
  <c r="BO150" i="1" s="1"/>
  <c r="BQ150" i="1" s="1"/>
  <c r="BR150" i="1" s="1"/>
  <c r="BS150" i="1" l="1"/>
  <c r="AY150" i="1"/>
  <c r="BB150" i="1"/>
  <c r="X150" i="1"/>
  <c r="AF147" i="14" l="1"/>
  <c r="AJ147" i="14" s="1"/>
  <c r="Y150" i="1"/>
  <c r="AG147" i="14" s="1"/>
  <c r="AC147" i="14"/>
  <c r="W147" i="14"/>
  <c r="V147" i="14"/>
  <c r="BA150" i="1"/>
  <c r="AI147" i="14" s="1"/>
  <c r="BY150" i="1"/>
  <c r="CA150" i="1" s="1"/>
  <c r="Z150" i="1" l="1"/>
  <c r="AA150" i="1" s="1"/>
  <c r="CD150" i="1" s="1"/>
  <c r="BU150" i="1"/>
  <c r="BW150" i="1" s="1"/>
  <c r="CC150" i="1"/>
  <c r="BC150" i="1" l="1"/>
  <c r="AE147" i="14" s="1"/>
  <c r="CG150" i="1"/>
  <c r="CI150" i="1" s="1"/>
  <c r="AD147" i="14"/>
  <c r="AB150" i="1"/>
  <c r="CF150" i="1" s="1"/>
  <c r="AK147" i="14"/>
  <c r="BI150" i="1" l="1"/>
  <c r="AC150" i="1"/>
  <c r="AH147" i="14" s="1"/>
  <c r="AL147" i="14" s="1"/>
  <c r="AI150" i="1" l="1"/>
  <c r="BL151" i="1"/>
  <c r="BM151" i="1" s="1"/>
  <c r="BO151" i="1" s="1"/>
  <c r="V151" i="1"/>
  <c r="BN151" i="1" l="1"/>
  <c r="BP151" i="1" s="1"/>
  <c r="CE151" i="1"/>
  <c r="W151" i="1"/>
  <c r="BT151" i="1" s="1"/>
  <c r="BQ151" i="1" l="1"/>
  <c r="BR151" i="1" s="1"/>
  <c r="X151" i="1" s="1"/>
  <c r="BS151" i="1" l="1"/>
  <c r="V148" i="14" s="1"/>
  <c r="AY151" i="1"/>
  <c r="Y151" i="1" s="1"/>
  <c r="BB151" i="1"/>
  <c r="AF148" i="14"/>
  <c r="AJ148" i="14" s="1"/>
  <c r="W148" i="14" l="1"/>
  <c r="BA151" i="1"/>
  <c r="AC148" i="14"/>
  <c r="AG148" i="14"/>
  <c r="BU151" i="1"/>
  <c r="BW151" i="1" s="1"/>
  <c r="BY151" i="1"/>
  <c r="CA151" i="1" s="1"/>
  <c r="Z151" i="1"/>
  <c r="AA151" i="1" s="1"/>
  <c r="CD151" i="1" s="1"/>
  <c r="BC151" i="1" l="1"/>
  <c r="AE148" i="14" s="1"/>
  <c r="AI148" i="14"/>
  <c r="CC151" i="1"/>
  <c r="AD148" i="14"/>
  <c r="AB151" i="1"/>
  <c r="CF151" i="1" s="1"/>
  <c r="AK148" i="14"/>
  <c r="CG151" i="1"/>
  <c r="CI151" i="1" s="1"/>
  <c r="BI151" i="1" l="1"/>
  <c r="AC151" i="1"/>
  <c r="AH148" i="14" s="1"/>
  <c r="AL148" i="14" s="1"/>
  <c r="AI151" i="1" l="1"/>
  <c r="BL152" i="1"/>
  <c r="BN152" i="1" s="1"/>
  <c r="BP152" i="1" s="1"/>
  <c r="V152" i="1"/>
  <c r="BM152" i="1" l="1"/>
  <c r="BO152" i="1" s="1"/>
  <c r="BQ152" i="1" s="1"/>
  <c r="BR152" i="1" s="1"/>
  <c r="BB152" i="1" s="1"/>
  <c r="W152" i="1"/>
  <c r="BT152" i="1" s="1"/>
  <c r="CE152" i="1"/>
  <c r="BS152" i="1" l="1"/>
  <c r="W149" i="14" s="1"/>
  <c r="BC152" i="1"/>
  <c r="AE149" i="14" s="1"/>
  <c r="AY152" i="1"/>
  <c r="AC149" i="14" s="1"/>
  <c r="X152" i="1"/>
  <c r="AF149" i="14" s="1"/>
  <c r="AJ149" i="14" s="1"/>
  <c r="V149" i="14" l="1"/>
  <c r="BY152" i="1"/>
  <c r="CC152" i="1" s="1"/>
  <c r="BA152" i="1"/>
  <c r="BI152" i="1" s="1"/>
  <c r="Y152" i="1"/>
  <c r="Z152" i="1" s="1"/>
  <c r="CG152" i="1" s="1"/>
  <c r="CA152" i="1" l="1"/>
  <c r="AI149" i="14"/>
  <c r="AG149" i="14"/>
  <c r="AK149" i="14" s="1"/>
  <c r="BU152" i="1"/>
  <c r="BW152" i="1" s="1"/>
  <c r="AD149" i="14"/>
  <c r="AA152" i="1"/>
  <c r="CD152" i="1" s="1"/>
  <c r="CI152" i="1" s="1"/>
  <c r="AB152" i="1" l="1"/>
  <c r="CF152" i="1" s="1"/>
  <c r="AC152" i="1" l="1"/>
  <c r="V153" i="1" s="1"/>
  <c r="AH149" i="14" l="1"/>
  <c r="AL149" i="14" s="1"/>
  <c r="AI152" i="1"/>
  <c r="BL153" i="1"/>
  <c r="BN153" i="1" s="1"/>
  <c r="BP153" i="1" s="1"/>
  <c r="W153" i="1"/>
  <c r="BT153" i="1" s="1"/>
  <c r="CE153" i="1"/>
  <c r="BM153" i="1" l="1"/>
  <c r="BO153" i="1" s="1"/>
  <c r="BQ153" i="1" s="1"/>
  <c r="BR153" i="1" s="1"/>
  <c r="BC153" i="1" s="1"/>
  <c r="AE150" i="14" s="1"/>
  <c r="AY153" i="1" l="1"/>
  <c r="AC150" i="14" s="1"/>
  <c r="X153" i="1"/>
  <c r="AF150" i="14" s="1"/>
  <c r="AJ150" i="14" s="1"/>
  <c r="BB153" i="1"/>
  <c r="BS153" i="1"/>
  <c r="W150" i="14" s="1"/>
  <c r="Y153" i="1" l="1"/>
  <c r="BU153" i="1" s="1"/>
  <c r="BW153" i="1" s="1"/>
  <c r="BA153" i="1"/>
  <c r="AI150" i="14" s="1"/>
  <c r="V150" i="14"/>
  <c r="BY153" i="1"/>
  <c r="CC153" i="1" s="1"/>
  <c r="Z153" i="1" l="1"/>
  <c r="CG153" i="1" s="1"/>
  <c r="AG150" i="14"/>
  <c r="BI153" i="1"/>
  <c r="CA153" i="1"/>
  <c r="AA153" i="1" l="1"/>
  <c r="CD153" i="1" s="1"/>
  <c r="CI153" i="1" s="1"/>
  <c r="AK150" i="14"/>
  <c r="AD150" i="14"/>
  <c r="AB153" i="1" l="1"/>
  <c r="CF153" i="1" s="1"/>
  <c r="AC153" i="1" l="1"/>
  <c r="AI153" i="1" s="1"/>
  <c r="BL154" i="1" l="1"/>
  <c r="BM154" i="1" s="1"/>
  <c r="BO154" i="1" s="1"/>
  <c r="V154" i="1"/>
  <c r="CE154" i="1" s="1"/>
  <c r="AH150" i="14"/>
  <c r="AL150" i="14" s="1"/>
  <c r="W154" i="1" l="1"/>
  <c r="BT154" i="1" s="1"/>
  <c r="BN154" i="1"/>
  <c r="BP154" i="1" s="1"/>
  <c r="BQ154" i="1" s="1"/>
  <c r="BR154" i="1" s="1"/>
  <c r="BB154" i="1" s="1"/>
  <c r="AY154" i="1" l="1"/>
  <c r="Y154" i="1" s="1"/>
  <c r="X154" i="1"/>
  <c r="AF151" i="14" s="1"/>
  <c r="AJ151" i="14" s="1"/>
  <c r="BC154" i="1"/>
  <c r="AE151" i="14" s="1"/>
  <c r="BS154" i="1"/>
  <c r="V151" i="14" s="1"/>
  <c r="BA154" i="1" l="1"/>
  <c r="AI151" i="14" s="1"/>
  <c r="W151" i="14"/>
  <c r="AG151" i="14"/>
  <c r="AC151" i="14"/>
  <c r="BU154" i="1"/>
  <c r="BW154" i="1" s="1"/>
  <c r="Z154" i="1"/>
  <c r="CG154" i="1" s="1"/>
  <c r="BY154" i="1"/>
  <c r="CC154" i="1" s="1"/>
  <c r="BI154" i="1" l="1"/>
  <c r="AK151" i="14"/>
  <c r="AD151" i="14"/>
  <c r="AA154" i="1"/>
  <c r="CD154" i="1" s="1"/>
  <c r="CI154" i="1" s="1"/>
  <c r="CA154" i="1"/>
  <c r="AB154" i="1" l="1"/>
  <c r="CF154" i="1" s="1"/>
  <c r="AC154" i="1" l="1"/>
  <c r="BL155" i="1" s="1"/>
  <c r="BN155" i="1" s="1"/>
  <c r="BP155" i="1" s="1"/>
  <c r="AI154" i="1" l="1"/>
  <c r="AH151" i="14"/>
  <c r="AL151" i="14" s="1"/>
  <c r="V155" i="1"/>
  <c r="CE155" i="1" s="1"/>
  <c r="BM155" i="1"/>
  <c r="BO155" i="1" s="1"/>
  <c r="BQ155" i="1" s="1"/>
  <c r="BR155" i="1" s="1"/>
  <c r="W155" i="1" l="1"/>
  <c r="BT155" i="1" s="1"/>
  <c r="BB155" i="1"/>
  <c r="AY155" i="1"/>
  <c r="BC155" i="1"/>
  <c r="AE152" i="14" s="1"/>
  <c r="BS155" i="1"/>
  <c r="X155" i="1" l="1"/>
  <c r="BY155" i="1" s="1"/>
  <c r="Y155" i="1"/>
  <c r="AC152" i="14"/>
  <c r="W152" i="14"/>
  <c r="V152" i="14"/>
  <c r="BA155" i="1"/>
  <c r="AG152" i="14" l="1"/>
  <c r="AF152" i="14"/>
  <c r="AJ152" i="14" s="1"/>
  <c r="BU155" i="1"/>
  <c r="BW155" i="1" s="1"/>
  <c r="Z155" i="1"/>
  <c r="AA155" i="1" s="1"/>
  <c r="CD155" i="1" s="1"/>
  <c r="BI155" i="1"/>
  <c r="AI152" i="14"/>
  <c r="CA155" i="1"/>
  <c r="CC155" i="1"/>
  <c r="AD152" i="14" l="1"/>
  <c r="AK152" i="14"/>
  <c r="CG155" i="1"/>
  <c r="CI155" i="1" s="1"/>
  <c r="AB155" i="1"/>
  <c r="CF155" i="1" s="1"/>
  <c r="AC155" i="1" l="1"/>
  <c r="AH152" i="14" s="1"/>
  <c r="AL152" i="14" s="1"/>
  <c r="AI155" i="1" l="1"/>
  <c r="BL156" i="1"/>
  <c r="BM156" i="1" s="1"/>
  <c r="BO156" i="1" s="1"/>
  <c r="V156" i="1"/>
  <c r="CE156" i="1" s="1"/>
  <c r="BN156" i="1" l="1"/>
  <c r="BP156" i="1" s="1"/>
  <c r="BQ156" i="1" s="1"/>
  <c r="BR156" i="1" s="1"/>
  <c r="W156" i="1"/>
  <c r="BT156" i="1" s="1"/>
  <c r="BS156" i="1" l="1"/>
  <c r="BB156" i="1"/>
  <c r="BC156" i="1"/>
  <c r="AE153" i="14" s="1"/>
  <c r="X156" i="1"/>
  <c r="AY156" i="1"/>
  <c r="AF153" i="14" l="1"/>
  <c r="AJ153" i="14" s="1"/>
  <c r="V153" i="14"/>
  <c r="W153" i="14"/>
  <c r="Y156" i="1"/>
  <c r="AG153" i="14" s="1"/>
  <c r="AC153" i="14"/>
  <c r="BA156" i="1"/>
  <c r="BY156" i="1"/>
  <c r="CC156" i="1" s="1"/>
  <c r="BU156" i="1" l="1"/>
  <c r="BW156" i="1" s="1"/>
  <c r="BI156" i="1"/>
  <c r="AI153" i="14"/>
  <c r="Z156" i="1"/>
  <c r="AA156" i="1" s="1"/>
  <c r="CD156" i="1" s="1"/>
  <c r="CA156" i="1"/>
  <c r="AB156" i="1" l="1"/>
  <c r="AC156" i="1" s="1"/>
  <c r="AH153" i="14" s="1"/>
  <c r="AD153" i="14"/>
  <c r="AK153" i="14"/>
  <c r="CG156" i="1"/>
  <c r="CI156" i="1" s="1"/>
  <c r="BL157" i="1" l="1"/>
  <c r="BM157" i="1" s="1"/>
  <c r="V157" i="1"/>
  <c r="W157" i="1" s="1"/>
  <c r="BT157" i="1" s="1"/>
  <c r="CF156" i="1"/>
  <c r="AL153" i="14"/>
  <c r="AI156" i="1"/>
  <c r="BN157" i="1" l="1"/>
  <c r="BP157" i="1" s="1"/>
  <c r="CE157" i="1"/>
  <c r="BO157" i="1"/>
  <c r="BQ157" i="1" l="1"/>
  <c r="BR157" i="1" s="1"/>
  <c r="BC157" i="1" s="1"/>
  <c r="AE154" i="14" s="1"/>
  <c r="BS157" i="1" l="1"/>
  <c r="W154" i="14" s="1"/>
  <c r="X157" i="1"/>
  <c r="AF154" i="14" s="1"/>
  <c r="AJ154" i="14" s="1"/>
  <c r="BB157" i="1"/>
  <c r="AY157" i="1"/>
  <c r="Y157" i="1" s="1"/>
  <c r="V154" i="14" l="1"/>
  <c r="BA157" i="1"/>
  <c r="BI157" i="1" s="1"/>
  <c r="AC154" i="14"/>
  <c r="AG154" i="14"/>
  <c r="BY157" i="1"/>
  <c r="CA157" i="1" s="1"/>
  <c r="BU157" i="1"/>
  <c r="BW157" i="1" s="1"/>
  <c r="Z157" i="1"/>
  <c r="AI154" i="14" l="1"/>
  <c r="CC157" i="1"/>
  <c r="AD154" i="14"/>
  <c r="AK154" i="14"/>
  <c r="CG157" i="1"/>
  <c r="AA157" i="1"/>
  <c r="AB157" i="1" s="1"/>
  <c r="CF157" i="1" s="1"/>
  <c r="AC157" i="1" l="1"/>
  <c r="CD157" i="1"/>
  <c r="CI157" i="1" s="1"/>
  <c r="AI157" i="1" l="1"/>
  <c r="AH154" i="14"/>
  <c r="AL154" i="14" s="1"/>
  <c r="V158" i="1"/>
  <c r="BL158" i="1"/>
  <c r="CE158" i="1" l="1"/>
  <c r="W158" i="1"/>
  <c r="BT158" i="1" s="1"/>
  <c r="BM158" i="1"/>
  <c r="BN158" i="1"/>
  <c r="BP158" i="1" s="1"/>
  <c r="BO158" i="1" l="1"/>
  <c r="BQ158" i="1" s="1"/>
  <c r="BR158" i="1" s="1"/>
  <c r="BB158" i="1" l="1"/>
  <c r="AY158" i="1"/>
  <c r="BS158" i="1"/>
  <c r="BC158" i="1"/>
  <c r="AE155" i="14" s="1"/>
  <c r="X158" i="1"/>
  <c r="AF155" i="14" l="1"/>
  <c r="AJ155" i="14" s="1"/>
  <c r="Y158" i="1"/>
  <c r="AG155" i="14" s="1"/>
  <c r="AC155" i="14"/>
  <c r="W155" i="14"/>
  <c r="V155" i="14"/>
  <c r="BA158" i="1"/>
  <c r="BY158" i="1"/>
  <c r="BU158" i="1" l="1"/>
  <c r="BW158" i="1" s="1"/>
  <c r="BI158" i="1"/>
  <c r="AI155" i="14"/>
  <c r="CA158" i="1"/>
  <c r="CC158" i="1"/>
  <c r="Z158" i="1"/>
  <c r="AD155" i="14" s="1"/>
  <c r="AK155" i="14" l="1"/>
  <c r="CG158" i="1"/>
  <c r="AA158" i="1"/>
  <c r="CD158" i="1" l="1"/>
  <c r="CI158" i="1" s="1"/>
  <c r="AB158" i="1"/>
  <c r="CF158" i="1" s="1"/>
  <c r="AC158" i="1" l="1"/>
  <c r="AI158" i="1" l="1"/>
  <c r="AH155" i="14"/>
  <c r="AL155" i="14" s="1"/>
  <c r="V159" i="1"/>
  <c r="BL159" i="1"/>
  <c r="W159" i="1" l="1"/>
  <c r="BT159" i="1" s="1"/>
  <c r="CE159" i="1"/>
  <c r="BN159" i="1"/>
  <c r="BP159" i="1" s="1"/>
  <c r="BM159" i="1"/>
  <c r="BO159" i="1" s="1"/>
  <c r="BQ159" i="1" l="1"/>
  <c r="BR159" i="1" s="1"/>
  <c r="BC159" i="1" l="1"/>
  <c r="AE156" i="14" s="1"/>
  <c r="BB159" i="1"/>
  <c r="X159" i="1"/>
  <c r="AY159" i="1"/>
  <c r="BS159" i="1"/>
  <c r="AF156" i="14" l="1"/>
  <c r="AJ156" i="14" s="1"/>
  <c r="W156" i="14"/>
  <c r="V156" i="14"/>
  <c r="Y159" i="1"/>
  <c r="Z159" i="1" s="1"/>
  <c r="CG159" i="1" s="1"/>
  <c r="AC156" i="14"/>
  <c r="BY159" i="1"/>
  <c r="CC159" i="1" s="1"/>
  <c r="BA159" i="1"/>
  <c r="BU159" i="1" l="1"/>
  <c r="BW159" i="1" s="1"/>
  <c r="AG156" i="14"/>
  <c r="AK156" i="14" s="1"/>
  <c r="BI159" i="1"/>
  <c r="AI156" i="14"/>
  <c r="AD156" i="14"/>
  <c r="AA159" i="1"/>
  <c r="AB159" i="1" s="1"/>
  <c r="CF159" i="1" s="1"/>
  <c r="CA159" i="1"/>
  <c r="CD159" i="1" l="1"/>
  <c r="CI159" i="1" s="1"/>
  <c r="AC159" i="1"/>
  <c r="AI159" i="1" l="1"/>
  <c r="AH156" i="14"/>
  <c r="AL156" i="14" s="1"/>
  <c r="V160" i="1"/>
  <c r="BL160" i="1"/>
  <c r="CE160" i="1" l="1"/>
  <c r="W160" i="1"/>
  <c r="BT160" i="1" s="1"/>
  <c r="BN160" i="1"/>
  <c r="BP160" i="1" s="1"/>
  <c r="BM160" i="1"/>
  <c r="BO160" i="1" l="1"/>
  <c r="BQ160" i="1" s="1"/>
  <c r="BR160" i="1" s="1"/>
  <c r="BB160" i="1" l="1"/>
  <c r="BS160" i="1"/>
  <c r="AY160" i="1"/>
  <c r="X160" i="1"/>
  <c r="AF157" i="14" l="1"/>
  <c r="AJ157" i="14" s="1"/>
  <c r="V157" i="14"/>
  <c r="W157" i="14"/>
  <c r="Y160" i="1"/>
  <c r="AC157" i="14"/>
  <c r="BA160" i="1"/>
  <c r="BY160" i="1"/>
  <c r="AG157" i="14" l="1"/>
  <c r="BU160" i="1"/>
  <c r="BW160" i="1" s="1"/>
  <c r="AI157" i="14"/>
  <c r="CC160" i="1"/>
  <c r="CA160" i="1"/>
  <c r="Z160" i="1"/>
  <c r="AD157" i="14" s="1"/>
  <c r="BC160" i="1" l="1"/>
  <c r="AE157" i="14" s="1"/>
  <c r="AK157" i="14"/>
  <c r="CG160" i="1"/>
  <c r="AA160" i="1"/>
  <c r="AB160" i="1" s="1"/>
  <c r="CF160" i="1" s="1"/>
  <c r="BI160" i="1" l="1"/>
  <c r="CD160" i="1"/>
  <c r="CI160" i="1" s="1"/>
  <c r="AC160" i="1"/>
  <c r="AI160" i="1" l="1"/>
  <c r="AH157" i="14"/>
  <c r="AL157" i="14" s="1"/>
  <c r="V161" i="1"/>
  <c r="BL161" i="1"/>
  <c r="W161" i="1" l="1"/>
  <c r="BT161" i="1" s="1"/>
  <c r="CE161" i="1"/>
  <c r="BN161" i="1"/>
  <c r="BP161" i="1" s="1"/>
  <c r="BM161" i="1"/>
  <c r="BO161" i="1" l="1"/>
  <c r="BQ161" i="1" s="1"/>
  <c r="BR161" i="1" s="1"/>
  <c r="BB161" i="1" l="1"/>
  <c r="BS161" i="1"/>
  <c r="X161" i="1"/>
  <c r="AY161" i="1"/>
  <c r="AF158" i="14" l="1"/>
  <c r="AJ158" i="14" s="1"/>
  <c r="W158" i="14"/>
  <c r="V158" i="14"/>
  <c r="Y161" i="1"/>
  <c r="AG158" i="14" s="1"/>
  <c r="AC158" i="14"/>
  <c r="BA161" i="1"/>
  <c r="AI158" i="14" s="1"/>
  <c r="BY161" i="1"/>
  <c r="BU161" i="1" l="1"/>
  <c r="BW161" i="1" s="1"/>
  <c r="CC161" i="1"/>
  <c r="CA161" i="1"/>
  <c r="Z161" i="1"/>
  <c r="AK158" i="14" s="1"/>
  <c r="AD158" i="14" l="1"/>
  <c r="CG161" i="1"/>
  <c r="BC161" i="1"/>
  <c r="AA161" i="1"/>
  <c r="CD161" i="1" s="1"/>
  <c r="CI161" i="1" l="1"/>
  <c r="BI161" i="1"/>
  <c r="AE158" i="14"/>
  <c r="AB161" i="1"/>
  <c r="CF161" i="1" s="1"/>
  <c r="AC161" i="1" l="1"/>
  <c r="AI161" i="1" l="1"/>
  <c r="AH158" i="14"/>
  <c r="AL158" i="14" s="1"/>
  <c r="BL162" i="1"/>
  <c r="BM162" i="1" s="1"/>
  <c r="BO162" i="1" s="1"/>
  <c r="V162" i="1"/>
  <c r="CE162" i="1" l="1"/>
  <c r="BN162" i="1"/>
  <c r="BP162" i="1" s="1"/>
  <c r="BQ162" i="1" s="1"/>
  <c r="BR162" i="1" s="1"/>
  <c r="W162" i="1"/>
  <c r="BT162" i="1" s="1"/>
  <c r="BS162" i="1" l="1"/>
  <c r="BB162" i="1"/>
  <c r="AY162" i="1"/>
  <c r="X162" i="1"/>
  <c r="AF159" i="14" s="1"/>
  <c r="AJ159" i="14" s="1"/>
  <c r="BA162" i="1" l="1"/>
  <c r="AI159" i="14" s="1"/>
  <c r="AC159" i="14"/>
  <c r="W159" i="14"/>
  <c r="V159" i="14"/>
  <c r="BY162" i="1"/>
  <c r="CA162" i="1" s="1"/>
  <c r="Y162" i="1"/>
  <c r="AG159" i="14" s="1"/>
  <c r="BU162" i="1" l="1"/>
  <c r="BW162" i="1" s="1"/>
  <c r="CC162" i="1"/>
  <c r="Z162" i="1"/>
  <c r="CG162" i="1" s="1"/>
  <c r="AK159" i="14" l="1"/>
  <c r="AD159" i="14"/>
  <c r="AA162" i="1"/>
  <c r="CD162" i="1" s="1"/>
  <c r="CI162" i="1" s="1"/>
  <c r="BC162" i="1"/>
  <c r="AE159" i="14" s="1"/>
  <c r="BI162" i="1" l="1"/>
  <c r="AB162" i="1"/>
  <c r="CF162" i="1" s="1"/>
  <c r="AC162" i="1" l="1"/>
  <c r="BL163" i="1" l="1"/>
  <c r="BN163" i="1" s="1"/>
  <c r="BP163" i="1" s="1"/>
  <c r="AH159" i="14"/>
  <c r="AL159" i="14" s="1"/>
  <c r="AI162" i="1"/>
  <c r="V163" i="1"/>
  <c r="BM163" i="1" l="1"/>
  <c r="BO163" i="1" s="1"/>
  <c r="W163" i="1"/>
  <c r="BT163" i="1" s="1"/>
  <c r="CE163" i="1"/>
  <c r="BQ163" i="1" l="1"/>
  <c r="BR163" i="1" s="1"/>
  <c r="BS163" i="1" s="1"/>
  <c r="AY163" i="1" l="1"/>
  <c r="AC160" i="14" s="1"/>
  <c r="BB163" i="1"/>
  <c r="X163" i="1"/>
  <c r="AF160" i="14" s="1"/>
  <c r="AJ160" i="14" s="1"/>
  <c r="W160" i="14"/>
  <c r="V160" i="14"/>
  <c r="BA163" i="1" l="1"/>
  <c r="AI160" i="14" s="1"/>
  <c r="Y163" i="1"/>
  <c r="Z163" i="1" s="1"/>
  <c r="CG163" i="1" s="1"/>
  <c r="BY163" i="1"/>
  <c r="CA163" i="1" s="1"/>
  <c r="BC163" i="1" l="1"/>
  <c r="AG160" i="14"/>
  <c r="AK160" i="14" s="1"/>
  <c r="BU163" i="1"/>
  <c r="BW163" i="1" s="1"/>
  <c r="AA163" i="1"/>
  <c r="CD163" i="1" s="1"/>
  <c r="CI163" i="1" s="1"/>
  <c r="CC163" i="1"/>
  <c r="AD160" i="14"/>
  <c r="AE160" i="14" l="1"/>
  <c r="BI163" i="1"/>
  <c r="AB163" i="1"/>
  <c r="CF163" i="1" s="1"/>
  <c r="AC163" i="1" l="1"/>
  <c r="AH160" i="14" s="1"/>
  <c r="AL160" i="14" s="1"/>
  <c r="AI163" i="1" l="1"/>
  <c r="BL164" i="1"/>
  <c r="BN164" i="1" s="1"/>
  <c r="BP164" i="1" s="1"/>
  <c r="V164" i="1"/>
  <c r="CE164" i="1" s="1"/>
  <c r="BM164" i="1" l="1"/>
  <c r="BO164" i="1" s="1"/>
  <c r="BQ164" i="1" s="1"/>
  <c r="BR164" i="1" s="1"/>
  <c r="AY164" i="1" s="1"/>
  <c r="W164" i="1"/>
  <c r="BT164" i="1" s="1"/>
  <c r="BS164" i="1" l="1"/>
  <c r="W161" i="14" s="1"/>
  <c r="BC164" i="1"/>
  <c r="AE161" i="14" s="1"/>
  <c r="BB164" i="1"/>
  <c r="X164" i="1"/>
  <c r="AF161" i="14" s="1"/>
  <c r="AJ161" i="14" s="1"/>
  <c r="BA164" i="1"/>
  <c r="AI161" i="14" s="1"/>
  <c r="AC161" i="14"/>
  <c r="Y164" i="1"/>
  <c r="V161" i="14" l="1"/>
  <c r="AG161" i="14"/>
  <c r="BY164" i="1"/>
  <c r="CA164" i="1" s="1"/>
  <c r="BI164" i="1"/>
  <c r="BU164" i="1"/>
  <c r="BW164" i="1" s="1"/>
  <c r="Z164" i="1"/>
  <c r="AA164" i="1" s="1"/>
  <c r="CD164" i="1" s="1"/>
  <c r="CC164" i="1" l="1"/>
  <c r="AK161" i="14"/>
  <c r="AD161" i="14"/>
  <c r="CG164" i="1"/>
  <c r="CI164" i="1" s="1"/>
  <c r="AB164" i="1"/>
  <c r="CF164" i="1" s="1"/>
  <c r="AC164" i="1" l="1"/>
  <c r="AH161" i="14" s="1"/>
  <c r="AL161" i="14" s="1"/>
  <c r="AI164" i="1" l="1"/>
  <c r="V165" i="1"/>
  <c r="BL165" i="1"/>
  <c r="CE165" i="1" l="1"/>
  <c r="W165" i="1"/>
  <c r="BM165" i="1"/>
  <c r="BO165" i="1" s="1"/>
  <c r="BN165" i="1"/>
  <c r="BP165" i="1" s="1"/>
  <c r="BQ165" i="1" l="1"/>
  <c r="BR165" i="1" s="1"/>
  <c r="BT165" i="1"/>
  <c r="BB165" i="1" l="1"/>
  <c r="X165" i="1"/>
  <c r="BC165" i="1"/>
  <c r="AE162" i="14" s="1"/>
  <c r="AY165" i="1"/>
  <c r="BS165" i="1"/>
  <c r="AF162" i="14" l="1"/>
  <c r="AJ162" i="14" s="1"/>
  <c r="W162" i="14"/>
  <c r="V162" i="14"/>
  <c r="BA165" i="1"/>
  <c r="AI162" i="14" s="1"/>
  <c r="AC162" i="14"/>
  <c r="Y165" i="1"/>
  <c r="AG162" i="14" s="1"/>
  <c r="BY165" i="1"/>
  <c r="CC165" i="1" s="1"/>
  <c r="BI165" i="1" l="1"/>
  <c r="BU165" i="1"/>
  <c r="BW165" i="1" s="1"/>
  <c r="Z165" i="1"/>
  <c r="AA165" i="1" s="1"/>
  <c r="CD165" i="1" s="1"/>
  <c r="CA165" i="1"/>
  <c r="AK162" i="14" l="1"/>
  <c r="AD162" i="14"/>
  <c r="CG165" i="1"/>
  <c r="CI165" i="1" s="1"/>
  <c r="AB165" i="1"/>
  <c r="CF165" i="1" s="1"/>
  <c r="AC165" i="1" l="1"/>
  <c r="BL166" i="1" l="1"/>
  <c r="BN166" i="1" s="1"/>
  <c r="BP166" i="1" s="1"/>
  <c r="AH162" i="14"/>
  <c r="AL162" i="14" s="1"/>
  <c r="V166" i="1"/>
  <c r="AI165" i="1"/>
  <c r="BM166" i="1" l="1"/>
  <c r="BO166" i="1" s="1"/>
  <c r="BQ166" i="1" s="1"/>
  <c r="BR166" i="1" s="1"/>
  <c r="CE166" i="1"/>
  <c r="W166" i="1"/>
  <c r="BT166" i="1" s="1"/>
  <c r="BC166" i="1" l="1"/>
  <c r="AE163" i="14" s="1"/>
  <c r="BB166" i="1"/>
  <c r="AY166" i="1"/>
  <c r="BS166" i="1"/>
  <c r="X166" i="1"/>
  <c r="AF163" i="14" l="1"/>
  <c r="AJ163" i="14" s="1"/>
  <c r="W163" i="14"/>
  <c r="V163" i="14"/>
  <c r="Y166" i="1"/>
  <c r="AG163" i="14" s="1"/>
  <c r="AC163" i="14"/>
  <c r="BY166" i="1"/>
  <c r="CC166" i="1" s="1"/>
  <c r="BA166" i="1"/>
  <c r="BU166" i="1" l="1"/>
  <c r="BW166" i="1" s="1"/>
  <c r="BI166" i="1"/>
  <c r="AI163" i="14"/>
  <c r="Z166" i="1"/>
  <c r="CG166" i="1" s="1"/>
  <c r="CA166" i="1"/>
  <c r="AD163" i="14" l="1"/>
  <c r="AA166" i="1"/>
  <c r="CD166" i="1" s="1"/>
  <c r="CI166" i="1" s="1"/>
  <c r="AK163" i="14"/>
  <c r="AB166" i="1" l="1"/>
  <c r="CF166" i="1" s="1"/>
  <c r="AC166" i="1" l="1"/>
  <c r="BL167" i="1" s="1"/>
  <c r="AI166" i="1" l="1"/>
  <c r="AH163" i="14"/>
  <c r="AL163" i="14" s="1"/>
  <c r="V167" i="1"/>
  <c r="CE167" i="1" s="1"/>
  <c r="BM167" i="1"/>
  <c r="BN167" i="1"/>
  <c r="BP167" i="1" s="1"/>
  <c r="W167" i="1" l="1"/>
  <c r="BT167" i="1" s="1"/>
  <c r="BO167" i="1"/>
  <c r="BQ167" i="1" s="1"/>
  <c r="BR167" i="1" s="1"/>
  <c r="BB167" i="1" l="1"/>
  <c r="AY167" i="1"/>
  <c r="BC167" i="1"/>
  <c r="AE164" i="14" s="1"/>
  <c r="BS167" i="1"/>
  <c r="X167" i="1"/>
  <c r="AF164" i="14" l="1"/>
  <c r="AJ164" i="14" s="1"/>
  <c r="W164" i="14"/>
  <c r="V164" i="14"/>
  <c r="BA167" i="1"/>
  <c r="AI164" i="14" s="1"/>
  <c r="AC164" i="14"/>
  <c r="Y167" i="1"/>
  <c r="AG164" i="14" s="1"/>
  <c r="BY167" i="1"/>
  <c r="BI167" i="1" l="1"/>
  <c r="BU167" i="1"/>
  <c r="BW167" i="1" s="1"/>
  <c r="CA167" i="1"/>
  <c r="CC167" i="1"/>
  <c r="Z167" i="1"/>
  <c r="AD164" i="14" s="1"/>
  <c r="AK164" i="14" l="1"/>
  <c r="AA167" i="1"/>
  <c r="AB167" i="1" s="1"/>
  <c r="CF167" i="1" s="1"/>
  <c r="CG167" i="1"/>
  <c r="CD167" i="1" l="1"/>
  <c r="CI167" i="1" s="1"/>
  <c r="AC167" i="1"/>
  <c r="AH164" i="14" s="1"/>
  <c r="AL164" i="14" s="1"/>
  <c r="V168" i="1" l="1"/>
  <c r="BL168" i="1"/>
  <c r="AI167" i="1"/>
  <c r="CE168" i="1" l="1"/>
  <c r="W168" i="1"/>
  <c r="BT168" i="1" s="1"/>
  <c r="BM168" i="1"/>
  <c r="BN168" i="1"/>
  <c r="BP168" i="1" s="1"/>
  <c r="BO168" i="1" l="1"/>
  <c r="BQ168" i="1" s="1"/>
  <c r="BR168" i="1" s="1"/>
  <c r="BB168" i="1" l="1"/>
  <c r="AY168" i="1"/>
  <c r="BS168" i="1"/>
  <c r="BC168" i="1"/>
  <c r="AE165" i="14" s="1"/>
  <c r="X168" i="1"/>
  <c r="AF165" i="14" l="1"/>
  <c r="AJ165" i="14" s="1"/>
  <c r="BA168" i="1"/>
  <c r="AI165" i="14" s="1"/>
  <c r="AC165" i="14"/>
  <c r="V165" i="14"/>
  <c r="W165" i="14"/>
  <c r="Y168" i="1"/>
  <c r="AG165" i="14" s="1"/>
  <c r="BY168" i="1"/>
  <c r="BI168" i="1" l="1"/>
  <c r="Z168" i="1"/>
  <c r="AK165" i="14" s="1"/>
  <c r="BU168" i="1"/>
  <c r="BW168" i="1" s="1"/>
  <c r="CC168" i="1"/>
  <c r="CA168" i="1"/>
  <c r="AD165" i="14" l="1"/>
  <c r="CG168" i="1"/>
  <c r="AA168" i="1"/>
  <c r="AB168" i="1" s="1"/>
  <c r="CD168" i="1" l="1"/>
  <c r="CI168" i="1" s="1"/>
  <c r="CF168" i="1"/>
  <c r="AC168" i="1"/>
  <c r="AI168" i="1" l="1"/>
  <c r="AH165" i="14"/>
  <c r="AL165" i="14" s="1"/>
  <c r="BL169" i="1"/>
  <c r="V169" i="1"/>
  <c r="BM169" i="1" l="1"/>
  <c r="BN169" i="1"/>
  <c r="BP169" i="1" s="1"/>
  <c r="W169" i="1"/>
  <c r="CE169" i="1"/>
  <c r="BO169" i="1" l="1"/>
  <c r="BQ169" i="1" s="1"/>
  <c r="BR169" i="1" s="1"/>
  <c r="BT169" i="1"/>
  <c r="BB169" i="1" l="1"/>
  <c r="AY169" i="1"/>
  <c r="AC166" i="14" s="1"/>
  <c r="BS169" i="1"/>
  <c r="BC169" i="1"/>
  <c r="AE166" i="14" s="1"/>
  <c r="X169" i="1"/>
  <c r="AF166" i="14" l="1"/>
  <c r="AJ166" i="14" s="1"/>
  <c r="W166" i="14"/>
  <c r="V166" i="14"/>
  <c r="Y169" i="1"/>
  <c r="AG166" i="14" s="1"/>
  <c r="BA169" i="1"/>
  <c r="BY169" i="1"/>
  <c r="BI169" i="1" l="1"/>
  <c r="AI166" i="14"/>
  <c r="Z169" i="1"/>
  <c r="CG169" i="1" s="1"/>
  <c r="BU169" i="1"/>
  <c r="BW169" i="1" s="1"/>
  <c r="CA169" i="1"/>
  <c r="CC169" i="1"/>
  <c r="AA169" i="1" l="1"/>
  <c r="CD169" i="1" s="1"/>
  <c r="CI169" i="1" s="1"/>
  <c r="AK166" i="14"/>
  <c r="AD166" i="14"/>
  <c r="AB169" i="1" l="1"/>
  <c r="CF169" i="1" s="1"/>
  <c r="AC169" i="1" l="1"/>
  <c r="AH166" i="14" s="1"/>
  <c r="AL166" i="14" s="1"/>
  <c r="AI169" i="1" l="1"/>
  <c r="BL170" i="1"/>
  <c r="BN170" i="1" s="1"/>
  <c r="BP170" i="1" s="1"/>
  <c r="V170" i="1"/>
  <c r="BM170" i="1" l="1"/>
  <c r="BO170" i="1" s="1"/>
  <c r="BQ170" i="1" s="1"/>
  <c r="BR170" i="1" s="1"/>
  <c r="BB170" i="1" s="1"/>
  <c r="W170" i="1"/>
  <c r="BT170" i="1" s="1"/>
  <c r="CE170" i="1"/>
  <c r="AY170" i="1" l="1"/>
  <c r="AC167" i="14" s="1"/>
  <c r="BC170" i="1"/>
  <c r="AE167" i="14" s="1"/>
  <c r="BS170" i="1"/>
  <c r="W167" i="14" s="1"/>
  <c r="X170" i="1"/>
  <c r="AF167" i="14" s="1"/>
  <c r="AJ167" i="14" s="1"/>
  <c r="Y170" i="1" l="1"/>
  <c r="AG167" i="14" s="1"/>
  <c r="BY170" i="1"/>
  <c r="CA170" i="1" s="1"/>
  <c r="BA170" i="1"/>
  <c r="BI170" i="1" s="1"/>
  <c r="V167" i="14"/>
  <c r="BU170" i="1" l="1"/>
  <c r="BW170" i="1" s="1"/>
  <c r="Z170" i="1"/>
  <c r="CG170" i="1" s="1"/>
  <c r="CC170" i="1"/>
  <c r="AI167" i="14"/>
  <c r="AK167" i="14" l="1"/>
  <c r="AD167" i="14"/>
  <c r="AA170" i="1"/>
  <c r="CD170" i="1" s="1"/>
  <c r="CI170" i="1" s="1"/>
  <c r="AB170" i="1" l="1"/>
  <c r="CF170" i="1" s="1"/>
  <c r="AC170" i="1" l="1"/>
  <c r="AH167" i="14" s="1"/>
  <c r="AL167" i="14" s="1"/>
  <c r="AI170" i="1" l="1"/>
  <c r="V171" i="1"/>
  <c r="W171" i="1" s="1"/>
  <c r="BT171" i="1" s="1"/>
  <c r="BL171" i="1"/>
  <c r="BN171" i="1" s="1"/>
  <c r="BP171" i="1" s="1"/>
  <c r="CE171" i="1" l="1"/>
  <c r="BM171" i="1"/>
  <c r="BO171" i="1" s="1"/>
  <c r="BQ171" i="1" l="1"/>
  <c r="BR171" i="1" s="1"/>
  <c r="BC171" i="1" s="1"/>
  <c r="AE168" i="14" s="1"/>
  <c r="BB171" i="1" l="1"/>
  <c r="BS171" i="1"/>
  <c r="W168" i="14" s="1"/>
  <c r="X171" i="1"/>
  <c r="AY171" i="1"/>
  <c r="Y171" i="1" s="1"/>
  <c r="AG168" i="14" l="1"/>
  <c r="BU171" i="1"/>
  <c r="BW171" i="1" s="1"/>
  <c r="V168" i="14"/>
  <c r="AC168" i="14"/>
  <c r="AF168" i="14"/>
  <c r="AJ168" i="14" s="1"/>
  <c r="BY171" i="1"/>
  <c r="CA171" i="1" s="1"/>
  <c r="Z171" i="1"/>
  <c r="CG171" i="1" s="1"/>
  <c r="BA171" i="1"/>
  <c r="AI168" i="14" s="1"/>
  <c r="AK168" i="14" l="1"/>
  <c r="AA171" i="1"/>
  <c r="AB171" i="1" s="1"/>
  <c r="AC171" i="1" s="1"/>
  <c r="BI171" i="1"/>
  <c r="CC171" i="1"/>
  <c r="AD168" i="14"/>
  <c r="CD171" i="1" l="1"/>
  <c r="CI171" i="1" s="1"/>
  <c r="CF171" i="1"/>
  <c r="AI171" i="1"/>
  <c r="AH168" i="14"/>
  <c r="AL168" i="14" s="1"/>
  <c r="V172" i="1"/>
  <c r="BL172" i="1"/>
  <c r="W172" i="1" l="1"/>
  <c r="BT172" i="1" s="1"/>
  <c r="CE172" i="1"/>
  <c r="BM172" i="1"/>
  <c r="BN172" i="1"/>
  <c r="BP172" i="1" s="1"/>
  <c r="BO172" i="1" l="1"/>
  <c r="BQ172" i="1" s="1"/>
  <c r="BR172" i="1" s="1"/>
  <c r="BB172" i="1" l="1"/>
  <c r="BS172" i="1"/>
  <c r="AY172" i="1"/>
  <c r="AC169" i="14" s="1"/>
  <c r="X172" i="1"/>
  <c r="AF169" i="14" l="1"/>
  <c r="AJ169" i="14" s="1"/>
  <c r="V169" i="14"/>
  <c r="W169" i="14"/>
  <c r="BY172" i="1"/>
  <c r="Y172" i="1"/>
  <c r="BA172" i="1"/>
  <c r="AG169" i="14" l="1"/>
  <c r="Z172" i="1"/>
  <c r="CG172" i="1" s="1"/>
  <c r="AI169" i="14"/>
  <c r="BU172" i="1"/>
  <c r="BW172" i="1" s="1"/>
  <c r="CC172" i="1"/>
  <c r="CA172" i="1"/>
  <c r="BC172" i="1" l="1"/>
  <c r="AA172" i="1"/>
  <c r="CD172" i="1" s="1"/>
  <c r="CI172" i="1" s="1"/>
  <c r="AD169" i="14"/>
  <c r="AK169" i="14"/>
  <c r="AE169" i="14" l="1"/>
  <c r="BI172" i="1"/>
  <c r="AB172" i="1"/>
  <c r="CF172" i="1" s="1"/>
  <c r="AC172" i="1" l="1"/>
  <c r="AH169" i="14" s="1"/>
  <c r="AL169" i="14" s="1"/>
  <c r="AI172" i="1" l="1"/>
  <c r="V173" i="1"/>
  <c r="W173" i="1" s="1"/>
  <c r="BT173" i="1" s="1"/>
  <c r="BL173" i="1"/>
  <c r="BN173" i="1" s="1"/>
  <c r="BP173" i="1" s="1"/>
  <c r="BM173" i="1" l="1"/>
  <c r="BO173" i="1" s="1"/>
  <c r="CE173" i="1"/>
  <c r="BQ173" i="1" l="1"/>
  <c r="BR173" i="1" s="1"/>
  <c r="X173" i="1" s="1"/>
  <c r="AY173" i="1" l="1"/>
  <c r="AC170" i="14" s="1"/>
  <c r="BS173" i="1"/>
  <c r="V170" i="14" s="1"/>
  <c r="BB173" i="1"/>
  <c r="AF170" i="14"/>
  <c r="AJ170" i="14" s="1"/>
  <c r="Y173" i="1" l="1"/>
  <c r="AG170" i="14" s="1"/>
  <c r="BA173" i="1"/>
  <c r="AI170" i="14" s="1"/>
  <c r="BY173" i="1"/>
  <c r="CC173" i="1" s="1"/>
  <c r="W170" i="14"/>
  <c r="Z173" i="1" l="1"/>
  <c r="AA173" i="1" s="1"/>
  <c r="CD173" i="1" s="1"/>
  <c r="BU173" i="1"/>
  <c r="BW173" i="1" s="1"/>
  <c r="CA173" i="1"/>
  <c r="BC173" i="1" l="1"/>
  <c r="AE170" i="14" s="1"/>
  <c r="CG173" i="1"/>
  <c r="CI173" i="1" s="1"/>
  <c r="AK170" i="14"/>
  <c r="AB173" i="1"/>
  <c r="CF173" i="1" s="1"/>
  <c r="AD170" i="14"/>
  <c r="BI173" i="1" l="1"/>
  <c r="AC173" i="1"/>
  <c r="AH170" i="14" s="1"/>
  <c r="AL170" i="14" s="1"/>
  <c r="AI173" i="1" l="1"/>
  <c r="BL174" i="1"/>
  <c r="BM174" i="1" s="1"/>
  <c r="BO174" i="1" s="1"/>
  <c r="V174" i="1"/>
  <c r="W174" i="1" s="1"/>
  <c r="BT174" i="1" s="1"/>
  <c r="BN174" i="1" l="1"/>
  <c r="BP174" i="1" s="1"/>
  <c r="BQ174" i="1" s="1"/>
  <c r="BR174" i="1" s="1"/>
  <c r="X174" i="1" s="1"/>
  <c r="CE174" i="1"/>
  <c r="BB174" i="1" l="1"/>
  <c r="AY174" i="1"/>
  <c r="AC171" i="14" s="1"/>
  <c r="BS174" i="1"/>
  <c r="W171" i="14" s="1"/>
  <c r="AF171" i="14"/>
  <c r="AJ171" i="14" s="1"/>
  <c r="BA174" i="1" l="1"/>
  <c r="AI171" i="14" s="1"/>
  <c r="BY174" i="1"/>
  <c r="CC174" i="1" s="1"/>
  <c r="Y174" i="1"/>
  <c r="AG171" i="14" s="1"/>
  <c r="V171" i="14"/>
  <c r="CA174" i="1" l="1"/>
  <c r="BU174" i="1"/>
  <c r="BW174" i="1" s="1"/>
  <c r="Z174" i="1"/>
  <c r="AK171" i="14" l="1"/>
  <c r="BC174" i="1"/>
  <c r="AA174" i="1"/>
  <c r="CD174" i="1" s="1"/>
  <c r="CG174" i="1"/>
  <c r="AD171" i="14"/>
  <c r="CI174" i="1" l="1"/>
  <c r="AE171" i="14"/>
  <c r="BI174" i="1"/>
  <c r="AB174" i="1"/>
  <c r="CF174" i="1" s="1"/>
  <c r="AC174" i="1" l="1"/>
  <c r="V175" i="1" s="1"/>
  <c r="W175" i="1" s="1"/>
  <c r="BT175" i="1" s="1"/>
  <c r="AH171" i="14" l="1"/>
  <c r="AL171" i="14" s="1"/>
  <c r="AI174" i="1"/>
  <c r="CE175" i="1"/>
  <c r="BL175" i="1"/>
  <c r="BM175" i="1" s="1"/>
  <c r="BO175" i="1" s="1"/>
  <c r="BN175" i="1" l="1"/>
  <c r="BP175" i="1" s="1"/>
  <c r="BQ175" i="1" s="1"/>
  <c r="BR175" i="1" s="1"/>
  <c r="X175" i="1" s="1"/>
  <c r="BS175" i="1" l="1"/>
  <c r="V172" i="14" s="1"/>
  <c r="AY175" i="1"/>
  <c r="Y175" i="1" s="1"/>
  <c r="BB175" i="1"/>
  <c r="AF172" i="14"/>
  <c r="AJ172" i="14" s="1"/>
  <c r="W172" i="14" l="1"/>
  <c r="BA175" i="1"/>
  <c r="BY175" i="1"/>
  <c r="CA175" i="1" s="1"/>
  <c r="AC172" i="14"/>
  <c r="AG172" i="14"/>
  <c r="BU175" i="1"/>
  <c r="BW175" i="1" s="1"/>
  <c r="Z175" i="1"/>
  <c r="CG175" i="1" s="1"/>
  <c r="BC175" i="1" l="1"/>
  <c r="AE172" i="14" s="1"/>
  <c r="CC175" i="1"/>
  <c r="AI172" i="14"/>
  <c r="AA175" i="1"/>
  <c r="CD175" i="1" s="1"/>
  <c r="CI175" i="1" s="1"/>
  <c r="AK172" i="14"/>
  <c r="AD172" i="14"/>
  <c r="BI175" i="1" l="1"/>
  <c r="AB175" i="1"/>
  <c r="CF175" i="1" s="1"/>
  <c r="AC175" i="1" l="1"/>
  <c r="AH172" i="14" s="1"/>
  <c r="AL172" i="14" s="1"/>
  <c r="AI175" i="1" l="1"/>
  <c r="V176" i="1"/>
  <c r="CE176" i="1" s="1"/>
  <c r="BL176" i="1"/>
  <c r="BN176" i="1" s="1"/>
  <c r="BP176" i="1" s="1"/>
  <c r="W176" i="1" l="1"/>
  <c r="BT176" i="1" s="1"/>
  <c r="BM176" i="1"/>
  <c r="BO176" i="1" s="1"/>
  <c r="BQ176" i="1" s="1"/>
  <c r="BR176" i="1" s="1"/>
  <c r="AY176" i="1" s="1"/>
  <c r="BC176" i="1" l="1"/>
  <c r="AE173" i="14" s="1"/>
  <c r="BB176" i="1"/>
  <c r="X176" i="1"/>
  <c r="AF173" i="14" s="1"/>
  <c r="AJ173" i="14" s="1"/>
  <c r="BS176" i="1"/>
  <c r="W173" i="14" s="1"/>
  <c r="Y176" i="1"/>
  <c r="AC173" i="14"/>
  <c r="BA176" i="1"/>
  <c r="V173" i="14" l="1"/>
  <c r="BY176" i="1"/>
  <c r="CC176" i="1" s="1"/>
  <c r="AG173" i="14"/>
  <c r="BI176" i="1"/>
  <c r="AI173" i="14"/>
  <c r="Z176" i="1"/>
  <c r="BU176" i="1"/>
  <c r="BW176" i="1" s="1"/>
  <c r="AD173" i="14" l="1"/>
  <c r="CA176" i="1"/>
  <c r="AK173" i="14"/>
  <c r="CG176" i="1"/>
  <c r="AA176" i="1"/>
  <c r="CD176" i="1" s="1"/>
  <c r="CI176" i="1" l="1"/>
  <c r="AB176" i="1"/>
  <c r="CF176" i="1" s="1"/>
  <c r="AC176" i="1" l="1"/>
  <c r="AH173" i="14" s="1"/>
  <c r="AL173" i="14" s="1"/>
  <c r="AI176" i="1" l="1"/>
  <c r="V177" i="1"/>
  <c r="BL177" i="1"/>
  <c r="CE177" i="1" l="1"/>
  <c r="W177" i="1"/>
  <c r="BT177" i="1" s="1"/>
  <c r="BN177" i="1"/>
  <c r="BP177" i="1" s="1"/>
  <c r="BM177" i="1"/>
  <c r="BO177" i="1" l="1"/>
  <c r="BQ177" i="1" s="1"/>
  <c r="BR177" i="1" s="1"/>
  <c r="BB177" i="1" l="1"/>
  <c r="BC177" i="1"/>
  <c r="AE174" i="14" s="1"/>
  <c r="BS177" i="1"/>
  <c r="AY177" i="1"/>
  <c r="BA177" i="1" s="1"/>
  <c r="X177" i="1"/>
  <c r="AF174" i="14" l="1"/>
  <c r="AJ174" i="14" s="1"/>
  <c r="BI177" i="1"/>
  <c r="AI174" i="14"/>
  <c r="W174" i="14"/>
  <c r="V174" i="14"/>
  <c r="Y177" i="1"/>
  <c r="AG174" i="14" s="1"/>
  <c r="AC174" i="14"/>
  <c r="BY177" i="1"/>
  <c r="BU177" i="1" l="1"/>
  <c r="BW177" i="1" s="1"/>
  <c r="Z177" i="1"/>
  <c r="AA177" i="1" s="1"/>
  <c r="CD177" i="1" s="1"/>
  <c r="CC177" i="1"/>
  <c r="CA177" i="1"/>
  <c r="AD174" i="14" l="1"/>
  <c r="AK174" i="14"/>
  <c r="CG177" i="1"/>
  <c r="CI177" i="1" s="1"/>
  <c r="AB177" i="1"/>
  <c r="CF177" i="1" s="1"/>
  <c r="AC177" i="1" l="1"/>
  <c r="AH174" i="14" s="1"/>
  <c r="AL174" i="14" s="1"/>
  <c r="AI177" i="1" l="1"/>
  <c r="BL178" i="1"/>
  <c r="BM178" i="1" s="1"/>
  <c r="V178" i="1"/>
  <c r="W178" i="1" s="1"/>
  <c r="BT178" i="1" s="1"/>
  <c r="BN178" i="1" l="1"/>
  <c r="BP178" i="1" s="1"/>
  <c r="CE178" i="1"/>
  <c r="BO178" i="1"/>
  <c r="BQ178" i="1" l="1"/>
  <c r="BR178" i="1" s="1"/>
  <c r="BS178" i="1" s="1"/>
  <c r="BC178" i="1" l="1"/>
  <c r="AE175" i="14" s="1"/>
  <c r="AY178" i="1"/>
  <c r="BA178" i="1" s="1"/>
  <c r="AI175" i="14" s="1"/>
  <c r="X178" i="1"/>
  <c r="AF175" i="14" s="1"/>
  <c r="AJ175" i="14" s="1"/>
  <c r="BB178" i="1"/>
  <c r="W175" i="14"/>
  <c r="V175" i="14"/>
  <c r="AC175" i="14" l="1"/>
  <c r="Y178" i="1"/>
  <c r="AG175" i="14" s="1"/>
  <c r="BI178" i="1"/>
  <c r="BY178" i="1"/>
  <c r="CC178" i="1" s="1"/>
  <c r="Z178" i="1" l="1"/>
  <c r="CG178" i="1" s="1"/>
  <c r="BU178" i="1"/>
  <c r="BW178" i="1" s="1"/>
  <c r="CA178" i="1"/>
  <c r="AK175" i="14" l="1"/>
  <c r="AA178" i="1"/>
  <c r="AB178" i="1" s="1"/>
  <c r="CF178" i="1" s="1"/>
  <c r="AD175" i="14"/>
  <c r="CD178" i="1" l="1"/>
  <c r="CI178" i="1" s="1"/>
  <c r="AC178" i="1"/>
  <c r="AH175" i="14" s="1"/>
  <c r="AL175" i="14" s="1"/>
  <c r="AI178" i="1" l="1"/>
  <c r="BL179" i="1"/>
  <c r="BM179" i="1" s="1"/>
  <c r="BO179" i="1" s="1"/>
  <c r="V179" i="1"/>
  <c r="W179" i="1" s="1"/>
  <c r="BT179" i="1" s="1"/>
  <c r="BN179" i="1" l="1"/>
  <c r="BP179" i="1" s="1"/>
  <c r="CE179" i="1"/>
  <c r="BQ179" i="1" l="1"/>
  <c r="BR179" i="1" s="1"/>
  <c r="BS179" i="1" s="1"/>
  <c r="V176" i="14" s="1"/>
  <c r="W176" i="14" l="1"/>
  <c r="X179" i="1"/>
  <c r="AF176" i="14" s="1"/>
  <c r="AJ176" i="14" s="1"/>
  <c r="BC179" i="1"/>
  <c r="AE176" i="14" s="1"/>
  <c r="BB179" i="1"/>
  <c r="AY179" i="1"/>
  <c r="Y179" i="1" s="1"/>
  <c r="BU179" i="1" l="1"/>
  <c r="BW179" i="1" s="1"/>
  <c r="AC176" i="14"/>
  <c r="BA179" i="1"/>
  <c r="BI179" i="1" s="1"/>
  <c r="AG176" i="14"/>
  <c r="BY179" i="1"/>
  <c r="CC179" i="1" s="1"/>
  <c r="Z179" i="1"/>
  <c r="CG179" i="1" s="1"/>
  <c r="AI176" i="14" l="1"/>
  <c r="CA179" i="1"/>
  <c r="AA179" i="1"/>
  <c r="AB179" i="1" s="1"/>
  <c r="CF179" i="1" s="1"/>
  <c r="AK176" i="14"/>
  <c r="AD176" i="14"/>
  <c r="AC179" i="1" l="1"/>
  <c r="AH176" i="14" s="1"/>
  <c r="AL176" i="14" s="1"/>
  <c r="CD179" i="1"/>
  <c r="CI179" i="1" s="1"/>
  <c r="AI179" i="1" l="1"/>
  <c r="BL180" i="1"/>
  <c r="BM180" i="1" s="1"/>
  <c r="BO180" i="1" s="1"/>
  <c r="V180" i="1"/>
  <c r="CE180" i="1" s="1"/>
  <c r="BN180" i="1" l="1"/>
  <c r="BP180" i="1" s="1"/>
  <c r="BQ180" i="1" s="1"/>
  <c r="BR180" i="1" s="1"/>
  <c r="W180" i="1"/>
  <c r="BT180" i="1" s="1"/>
  <c r="X180" i="1" l="1"/>
  <c r="AF177" i="14" s="1"/>
  <c r="AJ177" i="14" s="1"/>
  <c r="AY180" i="1"/>
  <c r="Y180" i="1" s="1"/>
  <c r="BB180" i="1"/>
  <c r="BC180" i="1"/>
  <c r="AE177" i="14" s="1"/>
  <c r="BS180" i="1"/>
  <c r="V177" i="14" s="1"/>
  <c r="AC177" i="14" l="1"/>
  <c r="W177" i="14"/>
  <c r="BA180" i="1"/>
  <c r="BI180" i="1" s="1"/>
  <c r="BY180" i="1"/>
  <c r="CC180" i="1" s="1"/>
  <c r="Z180" i="1"/>
  <c r="CG180" i="1" s="1"/>
  <c r="AG177" i="14"/>
  <c r="BU180" i="1"/>
  <c r="BW180" i="1" s="1"/>
  <c r="CA180" i="1" l="1"/>
  <c r="AI177" i="14"/>
  <c r="AA180" i="1"/>
  <c r="CD180" i="1" s="1"/>
  <c r="CI180" i="1" s="1"/>
  <c r="AK177" i="14"/>
  <c r="AD177" i="14"/>
  <c r="AB180" i="1" l="1"/>
  <c r="CF180" i="1" s="1"/>
  <c r="AC180" i="1" l="1"/>
  <c r="AH177" i="14" s="1"/>
  <c r="AL177" i="14" s="1"/>
  <c r="AI180" i="1" l="1"/>
  <c r="BL181" i="1"/>
  <c r="BM181" i="1" s="1"/>
  <c r="BO181" i="1" s="1"/>
  <c r="V181" i="1"/>
  <c r="CE181" i="1" s="1"/>
  <c r="BN181" i="1" l="1"/>
  <c r="BP181" i="1" s="1"/>
  <c r="W181" i="1"/>
  <c r="BT181" i="1" s="1"/>
  <c r="BQ181" i="1" l="1"/>
  <c r="BR181" i="1" s="1"/>
  <c r="AY181" i="1" s="1"/>
  <c r="BB181" i="1" l="1"/>
  <c r="BC181" i="1"/>
  <c r="AE178" i="14" s="1"/>
  <c r="X181" i="1"/>
  <c r="BS181" i="1"/>
  <c r="V178" i="14" s="1"/>
  <c r="Y181" i="1"/>
  <c r="AC178" i="14"/>
  <c r="BA181" i="1"/>
  <c r="AI178" i="14" s="1"/>
  <c r="BY181" i="1" l="1"/>
  <c r="CC181" i="1" s="1"/>
  <c r="Z181" i="1"/>
  <c r="CG181" i="1" s="1"/>
  <c r="AF178" i="14"/>
  <c r="AJ178" i="14" s="1"/>
  <c r="W178" i="14"/>
  <c r="BI181" i="1"/>
  <c r="AG178" i="14"/>
  <c r="BU181" i="1"/>
  <c r="BW181" i="1" s="1"/>
  <c r="CA181" i="1" l="1"/>
  <c r="AD178" i="14"/>
  <c r="AA181" i="1"/>
  <c r="CD181" i="1" s="1"/>
  <c r="CI181" i="1" s="1"/>
  <c r="AK178" i="14"/>
  <c r="AB181" i="1" l="1"/>
  <c r="AC181" i="1" s="1"/>
  <c r="AH178" i="14" s="1"/>
  <c r="AL178" i="14" s="1"/>
  <c r="CF181" i="1" l="1"/>
  <c r="AI181" i="1"/>
  <c r="V182" i="1"/>
  <c r="BL182" i="1"/>
  <c r="W182" i="1" l="1"/>
  <c r="CE182" i="1"/>
  <c r="BN182" i="1"/>
  <c r="BP182" i="1" s="1"/>
  <c r="BM182" i="1"/>
  <c r="BO182" i="1" s="1"/>
  <c r="BQ182" i="1" l="1"/>
  <c r="BR182" i="1" s="1"/>
  <c r="BB182" i="1" s="1"/>
  <c r="BT182" i="1"/>
  <c r="X182" i="1" l="1"/>
  <c r="AF179" i="14" s="1"/>
  <c r="AJ179" i="14" s="1"/>
  <c r="AY182" i="1"/>
  <c r="BA182" i="1" s="1"/>
  <c r="AI179" i="14" s="1"/>
  <c r="BS182" i="1"/>
  <c r="W179" i="14" s="1"/>
  <c r="BC182" i="1"/>
  <c r="AE179" i="14" s="1"/>
  <c r="V179" i="14" l="1"/>
  <c r="BY182" i="1"/>
  <c r="CA182" i="1" s="1"/>
  <c r="AC179" i="14"/>
  <c r="BI182" i="1"/>
  <c r="Y182" i="1"/>
  <c r="Z182" i="1" s="1"/>
  <c r="CC182" i="1" l="1"/>
  <c r="AD179" i="14"/>
  <c r="AG179" i="14"/>
  <c r="AK179" i="14" s="1"/>
  <c r="BU182" i="1"/>
  <c r="BW182" i="1" s="1"/>
  <c r="AA182" i="1"/>
  <c r="CD182" i="1" s="1"/>
  <c r="CG182" i="1"/>
  <c r="CI182" i="1" l="1"/>
  <c r="AB182" i="1"/>
  <c r="AC182" i="1" s="1"/>
  <c r="AH179" i="14" s="1"/>
  <c r="AL179" i="14" s="1"/>
  <c r="V183" i="1" l="1"/>
  <c r="BL183" i="1"/>
  <c r="CF182" i="1"/>
  <c r="AI182" i="1"/>
  <c r="CE183" i="1" l="1"/>
  <c r="W183" i="1"/>
  <c r="BN183" i="1"/>
  <c r="BP183" i="1" s="1"/>
  <c r="BM183" i="1"/>
  <c r="BO183" i="1" s="1"/>
  <c r="BQ183" i="1" l="1"/>
  <c r="BR183" i="1" s="1"/>
  <c r="BS183" i="1" s="1"/>
  <c r="BT183" i="1"/>
  <c r="BC183" i="1" l="1"/>
  <c r="AE180" i="14" s="1"/>
  <c r="AY183" i="1"/>
  <c r="AC180" i="14" s="1"/>
  <c r="X183" i="1"/>
  <c r="AF180" i="14" s="1"/>
  <c r="AJ180" i="14" s="1"/>
  <c r="BB183" i="1"/>
  <c r="W180" i="14"/>
  <c r="V180" i="14"/>
  <c r="BA183" i="1" l="1"/>
  <c r="BI183" i="1" s="1"/>
  <c r="Y183" i="1"/>
  <c r="AG180" i="14" s="1"/>
  <c r="BY183" i="1"/>
  <c r="CA183" i="1" s="1"/>
  <c r="BU183" i="1" l="1"/>
  <c r="BW183" i="1" s="1"/>
  <c r="AI180" i="14"/>
  <c r="CC183" i="1"/>
  <c r="Z183" i="1"/>
  <c r="AK180" i="14" s="1"/>
  <c r="CG183" i="1" l="1"/>
  <c r="AA183" i="1"/>
  <c r="AB183" i="1" s="1"/>
  <c r="CF183" i="1" s="1"/>
  <c r="AD180" i="14"/>
  <c r="CD183" i="1" l="1"/>
  <c r="CI183" i="1" s="1"/>
  <c r="AC183" i="1"/>
  <c r="AI183" i="1" s="1"/>
  <c r="BL184" i="1" l="1"/>
  <c r="V184" i="1"/>
  <c r="AH180" i="14"/>
  <c r="AL180" i="14" s="1"/>
  <c r="BN184" i="1" l="1"/>
  <c r="BP184" i="1" s="1"/>
  <c r="BM184" i="1"/>
  <c r="BO184" i="1" s="1"/>
  <c r="W184" i="1"/>
  <c r="BT184" i="1" s="1"/>
  <c r="CE184" i="1"/>
  <c r="BQ184" i="1" l="1"/>
  <c r="BR184" i="1" s="1"/>
  <c r="X184" i="1" s="1"/>
  <c r="AF181" i="14" s="1"/>
  <c r="AJ181" i="14" s="1"/>
  <c r="BS184" i="1" l="1"/>
  <c r="W181" i="14" s="1"/>
  <c r="AY184" i="1"/>
  <c r="BA184" i="1" s="1"/>
  <c r="AI181" i="14" s="1"/>
  <c r="BB184" i="1"/>
  <c r="V181" i="14" l="1"/>
  <c r="AC181" i="14"/>
  <c r="Y184" i="1"/>
  <c r="BY184" i="1"/>
  <c r="CA184" i="1" s="1"/>
  <c r="AG181" i="14" l="1"/>
  <c r="BU184" i="1"/>
  <c r="BW184" i="1" s="1"/>
  <c r="Z184" i="1"/>
  <c r="AD181" i="14" s="1"/>
  <c r="CC184" i="1"/>
  <c r="BC184" i="1" l="1"/>
  <c r="BI184" i="1" s="1"/>
  <c r="AK181" i="14"/>
  <c r="AA184" i="1"/>
  <c r="AB184" i="1" s="1"/>
  <c r="CF184" i="1" s="1"/>
  <c r="CG184" i="1"/>
  <c r="AE181" i="14" l="1"/>
  <c r="CD184" i="1"/>
  <c r="CI184" i="1" s="1"/>
  <c r="AC184" i="1"/>
  <c r="AI184" i="1" s="1"/>
  <c r="BL185" i="1" l="1"/>
  <c r="BN185" i="1" s="1"/>
  <c r="BP185" i="1" s="1"/>
  <c r="V185" i="1"/>
  <c r="W185" i="1" s="1"/>
  <c r="BT185" i="1" s="1"/>
  <c r="AH181" i="14"/>
  <c r="AL181" i="14" s="1"/>
  <c r="BM185" i="1" l="1"/>
  <c r="BO185" i="1" s="1"/>
  <c r="CE185" i="1"/>
  <c r="BQ185" i="1" l="1"/>
  <c r="BR185" i="1" s="1"/>
  <c r="X185" i="1" s="1"/>
  <c r="AF182" i="14" s="1"/>
  <c r="AJ182" i="14" s="1"/>
  <c r="AY185" i="1" l="1"/>
  <c r="BA185" i="1" s="1"/>
  <c r="AI182" i="14" s="1"/>
  <c r="BS185" i="1"/>
  <c r="BB185" i="1"/>
  <c r="Y185" i="1" l="1"/>
  <c r="Z185" i="1" s="1"/>
  <c r="BC185" i="1" s="1"/>
  <c r="AE182" i="14" s="1"/>
  <c r="BY185" i="1"/>
  <c r="CC185" i="1" s="1"/>
  <c r="AC182" i="14"/>
  <c r="V182" i="14"/>
  <c r="W182" i="14"/>
  <c r="BU185" i="1" l="1"/>
  <c r="BW185" i="1" s="1"/>
  <c r="AG182" i="14"/>
  <c r="AK182" i="14" s="1"/>
  <c r="CG185" i="1"/>
  <c r="AD182" i="14"/>
  <c r="CA185" i="1"/>
  <c r="AA185" i="1"/>
  <c r="AB185" i="1" s="1"/>
  <c r="CF185" i="1" s="1"/>
  <c r="BI185" i="1"/>
  <c r="AC185" i="1" l="1"/>
  <c r="AI185" i="1" s="1"/>
  <c r="CD185" i="1"/>
  <c r="CI185" i="1" s="1"/>
  <c r="AH182" i="14" l="1"/>
  <c r="AL182" i="14" s="1"/>
  <c r="V186" i="1"/>
  <c r="W186" i="1" s="1"/>
  <c r="BL186" i="1"/>
  <c r="BM186" i="1" s="1"/>
  <c r="CE186" i="1" l="1"/>
  <c r="BN186" i="1"/>
  <c r="BP186" i="1" s="1"/>
  <c r="BO186" i="1"/>
  <c r="BT186" i="1"/>
  <c r="BQ186" i="1" l="1"/>
  <c r="BR186" i="1" s="1"/>
  <c r="AY186" i="1" s="1"/>
  <c r="BB186" i="1" l="1"/>
  <c r="X186" i="1"/>
  <c r="AF183" i="14" s="1"/>
  <c r="AJ183" i="14" s="1"/>
  <c r="BS186" i="1"/>
  <c r="W183" i="14" s="1"/>
  <c r="BA186" i="1"/>
  <c r="AI183" i="14" s="1"/>
  <c r="AC183" i="14"/>
  <c r="Y186" i="1"/>
  <c r="BU186" i="1" l="1"/>
  <c r="BW186" i="1" s="1"/>
  <c r="BY186" i="1"/>
  <c r="CA186" i="1" s="1"/>
  <c r="V183" i="14"/>
  <c r="Z186" i="1"/>
  <c r="BC186" i="1" s="1"/>
  <c r="AE183" i="14" s="1"/>
  <c r="AG183" i="14"/>
  <c r="CC186" i="1" l="1"/>
  <c r="AK183" i="14"/>
  <c r="AA186" i="1"/>
  <c r="CD186" i="1" s="1"/>
  <c r="BI186" i="1"/>
  <c r="CG186" i="1"/>
  <c r="AD183" i="14"/>
  <c r="CI186" i="1" l="1"/>
  <c r="AB186" i="1"/>
  <c r="CF186" i="1" s="1"/>
  <c r="AC186" i="1" l="1"/>
  <c r="V187" i="1" s="1"/>
  <c r="CE187" i="1" s="1"/>
  <c r="AH183" i="14" l="1"/>
  <c r="AL183" i="14" s="1"/>
  <c r="W187" i="1"/>
  <c r="BT187" i="1" s="1"/>
  <c r="AI186" i="1"/>
  <c r="BL187" i="1"/>
  <c r="BM187" i="1" s="1"/>
  <c r="BO187" i="1" s="1"/>
  <c r="BN187" i="1" l="1"/>
  <c r="BP187" i="1" s="1"/>
  <c r="BQ187" i="1" l="1"/>
  <c r="BR187" i="1" s="1"/>
  <c r="X187" i="1" s="1"/>
  <c r="AF184" i="14" s="1"/>
  <c r="AJ184" i="14" s="1"/>
  <c r="BS187" i="1" l="1"/>
  <c r="W184" i="14" s="1"/>
  <c r="AY187" i="1"/>
  <c r="BA187" i="1" s="1"/>
  <c r="AI184" i="14" s="1"/>
  <c r="BB187" i="1"/>
  <c r="AC184" i="14" l="1"/>
  <c r="V184" i="14"/>
  <c r="BY187" i="1"/>
  <c r="CA187" i="1" s="1"/>
  <c r="Y187" i="1"/>
  <c r="Z187" i="1" l="1"/>
  <c r="AA187" i="1" s="1"/>
  <c r="CD187" i="1" s="1"/>
  <c r="BU187" i="1"/>
  <c r="BW187" i="1" s="1"/>
  <c r="CC187" i="1"/>
  <c r="AG184" i="14"/>
  <c r="AD184" i="14" l="1"/>
  <c r="BC187" i="1"/>
  <c r="BI187" i="1" s="1"/>
  <c r="AK184" i="14"/>
  <c r="CG187" i="1"/>
  <c r="CI187" i="1" s="1"/>
  <c r="AB187" i="1"/>
  <c r="CF187" i="1" s="1"/>
  <c r="AE184" i="14" l="1"/>
  <c r="AC187" i="1"/>
  <c r="BL188" i="1" s="1"/>
  <c r="BM188" i="1" s="1"/>
  <c r="BO188" i="1" s="1"/>
  <c r="AH184" i="14" l="1"/>
  <c r="AL184" i="14" s="1"/>
  <c r="AI187" i="1"/>
  <c r="BN188" i="1"/>
  <c r="BP188" i="1" s="1"/>
  <c r="BQ188" i="1" s="1"/>
  <c r="BR188" i="1" s="1"/>
  <c r="BB188" i="1" s="1"/>
  <c r="V188" i="1"/>
  <c r="W188" i="1" s="1"/>
  <c r="BT188" i="1" s="1"/>
  <c r="CE188" i="1" l="1"/>
  <c r="AY188" i="1"/>
  <c r="Y188" i="1" s="1"/>
  <c r="BC188" i="1"/>
  <c r="AE185" i="14" s="1"/>
  <c r="X188" i="1"/>
  <c r="AF185" i="14" s="1"/>
  <c r="AJ185" i="14" s="1"/>
  <c r="BS188" i="1"/>
  <c r="V185" i="14" s="1"/>
  <c r="W185" i="14" l="1"/>
  <c r="BA188" i="1"/>
  <c r="AI185" i="14" s="1"/>
  <c r="AC185" i="14"/>
  <c r="AG185" i="14"/>
  <c r="Z188" i="1"/>
  <c r="CG188" i="1" s="1"/>
  <c r="BY188" i="1"/>
  <c r="CA188" i="1" s="1"/>
  <c r="BU188" i="1"/>
  <c r="BW188" i="1" s="1"/>
  <c r="BI188" i="1" l="1"/>
  <c r="AA188" i="1"/>
  <c r="CD188" i="1" s="1"/>
  <c r="CI188" i="1" s="1"/>
  <c r="AK185" i="14"/>
  <c r="CC188" i="1"/>
  <c r="AD185" i="14"/>
  <c r="AB188" i="1" l="1"/>
  <c r="CF188" i="1" s="1"/>
  <c r="AC188" i="1" l="1"/>
  <c r="V189" i="1" s="1"/>
  <c r="W189" i="1" s="1"/>
  <c r="AH185" i="14" l="1"/>
  <c r="AL185" i="14" s="1"/>
  <c r="BT189" i="1"/>
  <c r="BL189" i="1"/>
  <c r="BN189" i="1" s="1"/>
  <c r="BP189" i="1" s="1"/>
  <c r="CE189" i="1"/>
  <c r="AI188" i="1"/>
  <c r="BM189" i="1" l="1"/>
  <c r="BO189" i="1" s="1"/>
  <c r="BQ189" i="1" s="1"/>
  <c r="BR189" i="1" s="1"/>
  <c r="BC189" i="1" s="1"/>
  <c r="AE186" i="14" s="1"/>
  <c r="BS189" i="1" l="1"/>
  <c r="W186" i="14" s="1"/>
  <c r="X189" i="1"/>
  <c r="AF186" i="14" s="1"/>
  <c r="AJ186" i="14" s="1"/>
  <c r="AY189" i="1"/>
  <c r="AC186" i="14" s="1"/>
  <c r="BB189" i="1"/>
  <c r="V186" i="14" l="1"/>
  <c r="BY189" i="1"/>
  <c r="CA189" i="1" s="1"/>
  <c r="BA189" i="1"/>
  <c r="AI186" i="14" s="1"/>
  <c r="Y189" i="1"/>
  <c r="Z189" i="1" s="1"/>
  <c r="AA189" i="1" s="1"/>
  <c r="CD189" i="1" s="1"/>
  <c r="CC189" i="1" l="1"/>
  <c r="AD186" i="14"/>
  <c r="AG186" i="14"/>
  <c r="AK186" i="14" s="1"/>
  <c r="AB189" i="1"/>
  <c r="CF189" i="1" s="1"/>
  <c r="BU189" i="1"/>
  <c r="BW189" i="1" s="1"/>
  <c r="CG189" i="1"/>
  <c r="CI189" i="1" s="1"/>
  <c r="BI189" i="1"/>
  <c r="AC189" i="1" l="1"/>
  <c r="AI189" i="1" s="1"/>
  <c r="AH186" i="14" l="1"/>
  <c r="AL186" i="14" s="1"/>
  <c r="V190" i="1"/>
  <c r="CE190" i="1" s="1"/>
  <c r="BL190" i="1"/>
  <c r="BN190" i="1" s="1"/>
  <c r="BP190" i="1" s="1"/>
  <c r="BM190" i="1" l="1"/>
  <c r="BO190" i="1" s="1"/>
  <c r="BQ190" i="1" s="1"/>
  <c r="BR190" i="1" s="1"/>
  <c r="BB190" i="1" s="1"/>
  <c r="W190" i="1"/>
  <c r="BT190" i="1" s="1"/>
  <c r="AY190" i="1" l="1"/>
  <c r="Y190" i="1" s="1"/>
  <c r="BS190" i="1"/>
  <c r="W187" i="14" s="1"/>
  <c r="BC190" i="1"/>
  <c r="AE187" i="14" s="1"/>
  <c r="X190" i="1"/>
  <c r="AF187" i="14" s="1"/>
  <c r="AJ187" i="14" s="1"/>
  <c r="BA190" i="1" l="1"/>
  <c r="AI187" i="14" s="1"/>
  <c r="V187" i="14"/>
  <c r="AC187" i="14"/>
  <c r="BU190" i="1"/>
  <c r="BW190" i="1" s="1"/>
  <c r="BY190" i="1"/>
  <c r="CC190" i="1" s="1"/>
  <c r="Z190" i="1"/>
  <c r="CG190" i="1" s="1"/>
  <c r="AG187" i="14"/>
  <c r="BI190" i="1" l="1"/>
  <c r="CA190" i="1"/>
  <c r="AK187" i="14"/>
  <c r="AD187" i="14"/>
  <c r="AA190" i="1"/>
  <c r="CD190" i="1" l="1"/>
  <c r="CI190" i="1" s="1"/>
  <c r="AB190" i="1"/>
  <c r="CF190" i="1" s="1"/>
  <c r="AC190" i="1" l="1"/>
  <c r="AI190" i="1" s="1"/>
  <c r="BL191" i="1" l="1"/>
  <c r="V191" i="1"/>
  <c r="AH187" i="14"/>
  <c r="AL187" i="14" s="1"/>
  <c r="BM191" i="1" l="1"/>
  <c r="BO191" i="1" s="1"/>
  <c r="BN191" i="1"/>
  <c r="BP191" i="1" s="1"/>
  <c r="CE191" i="1"/>
  <c r="W191" i="1"/>
  <c r="BT191" i="1" s="1"/>
  <c r="BQ191" i="1" l="1"/>
  <c r="BR191" i="1" s="1"/>
  <c r="AY191" i="1" s="1"/>
  <c r="BA191" i="1" s="1"/>
  <c r="AI188" i="14" s="1"/>
  <c r="BS191" i="1" l="1"/>
  <c r="W188" i="14" s="1"/>
  <c r="BC191" i="1"/>
  <c r="AE188" i="14" s="1"/>
  <c r="X191" i="1"/>
  <c r="AF188" i="14" s="1"/>
  <c r="AJ188" i="14" s="1"/>
  <c r="BB191" i="1"/>
  <c r="AC188" i="14"/>
  <c r="Y191" i="1"/>
  <c r="V188" i="14" l="1"/>
  <c r="BY191" i="1"/>
  <c r="CA191" i="1" s="1"/>
  <c r="AG188" i="14"/>
  <c r="BI191" i="1"/>
  <c r="BU191" i="1"/>
  <c r="BW191" i="1" s="1"/>
  <c r="Z191" i="1"/>
  <c r="AD188" i="14" l="1"/>
  <c r="CC191" i="1"/>
  <c r="CG191" i="1"/>
  <c r="AA191" i="1"/>
  <c r="CD191" i="1" s="1"/>
  <c r="AK188" i="14"/>
  <c r="CI191" i="1" l="1"/>
  <c r="AB191" i="1"/>
  <c r="CF191" i="1" s="1"/>
  <c r="AC191" i="1" l="1"/>
  <c r="BL192" i="1" s="1"/>
  <c r="BM192" i="1" s="1"/>
  <c r="V192" i="1" l="1"/>
  <c r="AH188" i="14"/>
  <c r="AL188" i="14" s="1"/>
  <c r="AI191" i="1"/>
  <c r="BN192" i="1"/>
  <c r="BP192" i="1" s="1"/>
  <c r="BO192" i="1"/>
  <c r="BQ192" i="1" l="1"/>
  <c r="BR192" i="1" s="1"/>
  <c r="BC192" i="1" s="1"/>
  <c r="AE189" i="14" s="1"/>
  <c r="CE192" i="1"/>
  <c r="W192" i="1"/>
  <c r="BT192" i="1" s="1"/>
  <c r="AY192" i="1" l="1"/>
  <c r="BA192" i="1" s="1"/>
  <c r="AI189" i="14" s="1"/>
  <c r="BS192" i="1"/>
  <c r="V189" i="14" s="1"/>
  <c r="BB192" i="1"/>
  <c r="X192" i="1"/>
  <c r="AF189" i="14" s="1"/>
  <c r="AJ189" i="14" s="1"/>
  <c r="AC189" i="14" l="1"/>
  <c r="Y192" i="1"/>
  <c r="AG189" i="14" s="1"/>
  <c r="BI192" i="1"/>
  <c r="W189" i="14"/>
  <c r="BY192" i="1"/>
  <c r="CA192" i="1" s="1"/>
  <c r="Z192" i="1" l="1"/>
  <c r="AA192" i="1" s="1"/>
  <c r="CD192" i="1" s="1"/>
  <c r="BU192" i="1"/>
  <c r="BW192" i="1" s="1"/>
  <c r="CC192" i="1"/>
  <c r="AD189" i="14" l="1"/>
  <c r="AK189" i="14"/>
  <c r="AB192" i="1"/>
  <c r="CF192" i="1" s="1"/>
  <c r="CG192" i="1"/>
  <c r="CI192" i="1" s="1"/>
  <c r="AC192" i="1" l="1"/>
  <c r="AI192" i="1" s="1"/>
  <c r="AH189" i="14" l="1"/>
  <c r="AL189" i="14" s="1"/>
  <c r="BL193" i="1"/>
  <c r="BN193" i="1" s="1"/>
  <c r="BP193" i="1" s="1"/>
  <c r="V193" i="1"/>
  <c r="CE193" i="1" s="1"/>
  <c r="W193" i="1" l="1"/>
  <c r="BT193" i="1" s="1"/>
  <c r="BM193" i="1"/>
  <c r="BO193" i="1" s="1"/>
  <c r="BQ193" i="1" l="1"/>
  <c r="BR193" i="1" s="1"/>
  <c r="BS193" i="1" s="1"/>
  <c r="W190" i="14" s="1"/>
  <c r="V190" i="14" l="1"/>
  <c r="BC193" i="1"/>
  <c r="AE190" i="14" s="1"/>
  <c r="BB193" i="1"/>
  <c r="X193" i="1"/>
  <c r="AF190" i="14" s="1"/>
  <c r="AJ190" i="14" s="1"/>
  <c r="AY193" i="1"/>
  <c r="AC190" i="14" s="1"/>
  <c r="BA193" i="1" l="1"/>
  <c r="BI193" i="1" s="1"/>
  <c r="Y193" i="1"/>
  <c r="AG190" i="14" s="1"/>
  <c r="BY193" i="1"/>
  <c r="CC193" i="1" s="1"/>
  <c r="AI190" i="14" l="1"/>
  <c r="BU193" i="1"/>
  <c r="BW193" i="1" s="1"/>
  <c r="Z193" i="1"/>
  <c r="CG193" i="1" s="1"/>
  <c r="CA193" i="1"/>
  <c r="AD190" i="14" l="1"/>
  <c r="AA193" i="1"/>
  <c r="AB193" i="1" s="1"/>
  <c r="CF193" i="1" s="1"/>
  <c r="AK190" i="14"/>
  <c r="AC193" i="1" l="1"/>
  <c r="AI193" i="1" s="1"/>
  <c r="CD193" i="1"/>
  <c r="CI193" i="1" s="1"/>
  <c r="BL194" i="1" l="1"/>
  <c r="BM194" i="1" s="1"/>
  <c r="BO194" i="1" s="1"/>
  <c r="V194" i="1"/>
  <c r="CE194" i="1" s="1"/>
  <c r="AH190" i="14"/>
  <c r="AL190" i="14" s="1"/>
  <c r="BN194" i="1" l="1"/>
  <c r="BP194" i="1" s="1"/>
  <c r="BQ194" i="1" s="1"/>
  <c r="BR194" i="1" s="1"/>
  <c r="BC194" i="1" s="1"/>
  <c r="AE191" i="14" s="1"/>
  <c r="W194" i="1"/>
  <c r="BT194" i="1" s="1"/>
  <c r="BS194" i="1" l="1"/>
  <c r="V191" i="14" s="1"/>
  <c r="BB194" i="1"/>
  <c r="AY194" i="1"/>
  <c r="BA194" i="1" s="1"/>
  <c r="AI191" i="14" s="1"/>
  <c r="X194" i="1"/>
  <c r="AF191" i="14" s="1"/>
  <c r="AJ191" i="14" s="1"/>
  <c r="W191" i="14" l="1"/>
  <c r="BI194" i="1"/>
  <c r="BY194" i="1"/>
  <c r="CA194" i="1" s="1"/>
  <c r="Y194" i="1"/>
  <c r="Z194" i="1" s="1"/>
  <c r="AA194" i="1" s="1"/>
  <c r="AB194" i="1" s="1"/>
  <c r="CF194" i="1" s="1"/>
  <c r="AC191" i="14"/>
  <c r="CC194" i="1" l="1"/>
  <c r="BU194" i="1"/>
  <c r="BW194" i="1" s="1"/>
  <c r="AG191" i="14"/>
  <c r="AK191" i="14" s="1"/>
  <c r="CG194" i="1"/>
  <c r="CD194" i="1"/>
  <c r="AD191" i="14"/>
  <c r="AC194" i="1"/>
  <c r="AH191" i="14" s="1"/>
  <c r="CI194" i="1" l="1"/>
  <c r="AL191" i="14"/>
  <c r="AI194" i="1"/>
  <c r="V195" i="1"/>
  <c r="CE195" i="1" s="1"/>
  <c r="BL195" i="1"/>
  <c r="BN195" i="1" s="1"/>
  <c r="BP195" i="1" s="1"/>
  <c r="BM195" i="1" l="1"/>
  <c r="BO195" i="1" s="1"/>
  <c r="BQ195" i="1" s="1"/>
  <c r="BR195" i="1" s="1"/>
  <c r="BC195" i="1" s="1"/>
  <c r="AE192" i="14" s="1"/>
  <c r="W195" i="1"/>
  <c r="BT195" i="1" s="1"/>
  <c r="AY195" i="1" l="1"/>
  <c r="AC192" i="14" s="1"/>
  <c r="BS195" i="1"/>
  <c r="V192" i="14" s="1"/>
  <c r="X195" i="1"/>
  <c r="AF192" i="14" s="1"/>
  <c r="AJ192" i="14" s="1"/>
  <c r="BB195" i="1"/>
  <c r="BA195" i="1" l="1"/>
  <c r="AI192" i="14" s="1"/>
  <c r="Y195" i="1"/>
  <c r="AG192" i="14" s="1"/>
  <c r="W192" i="14"/>
  <c r="BY195" i="1"/>
  <c r="CA195" i="1" s="1"/>
  <c r="BI195" i="1" l="1"/>
  <c r="BU195" i="1"/>
  <c r="BW195" i="1" s="1"/>
  <c r="Z195" i="1"/>
  <c r="CG195" i="1" s="1"/>
  <c r="CC195" i="1"/>
  <c r="AK192" i="14" l="1"/>
  <c r="AD192" i="14"/>
  <c r="AA195" i="1"/>
  <c r="CD195" i="1" s="1"/>
  <c r="CI195" i="1" s="1"/>
  <c r="AB195" i="1" l="1"/>
  <c r="CF195" i="1" s="1"/>
  <c r="AC195" i="1" l="1"/>
  <c r="AH192" i="14" s="1"/>
  <c r="AL192" i="14" s="1"/>
  <c r="AI195" i="1" l="1"/>
  <c r="V196" i="1"/>
  <c r="CE196" i="1" s="1"/>
  <c r="BL196" i="1"/>
  <c r="BN196" i="1" s="1"/>
  <c r="BP196" i="1" s="1"/>
  <c r="W196" i="1" l="1"/>
  <c r="BT196" i="1" s="1"/>
  <c r="BM196" i="1"/>
  <c r="BO196" i="1" s="1"/>
  <c r="BQ196" i="1" l="1"/>
  <c r="BR196" i="1" s="1"/>
  <c r="BB196" i="1" l="1"/>
  <c r="X196" i="1"/>
  <c r="AF193" i="14" s="1"/>
  <c r="AJ193" i="14" s="1"/>
  <c r="BS196" i="1"/>
  <c r="W193" i="14" s="1"/>
  <c r="AY196" i="1"/>
  <c r="AC193" i="14" s="1"/>
  <c r="Y196" i="1" l="1"/>
  <c r="BU196" i="1" s="1"/>
  <c r="BW196" i="1" s="1"/>
  <c r="BA196" i="1"/>
  <c r="BY196" i="1"/>
  <c r="CA196" i="1" s="1"/>
  <c r="V193" i="14"/>
  <c r="Z196" i="1" l="1"/>
  <c r="AA196" i="1" s="1"/>
  <c r="CD196" i="1" s="1"/>
  <c r="AG193" i="14"/>
  <c r="AI193" i="14"/>
  <c r="CC196" i="1"/>
  <c r="BC196" i="1" l="1"/>
  <c r="AK193" i="14"/>
  <c r="AB196" i="1"/>
  <c r="CF196" i="1" s="1"/>
  <c r="CG196" i="1"/>
  <c r="CI196" i="1" s="1"/>
  <c r="AD193" i="14"/>
  <c r="AE193" i="14" l="1"/>
  <c r="BI196" i="1"/>
  <c r="AC196" i="1"/>
  <c r="V197" i="1" s="1"/>
  <c r="W197" i="1" s="1"/>
  <c r="BT197" i="1" s="1"/>
  <c r="AH193" i="14" l="1"/>
  <c r="AL193" i="14" s="1"/>
  <c r="AI196" i="1"/>
  <c r="BL197" i="1"/>
  <c r="BM197" i="1" s="1"/>
  <c r="BO197" i="1" s="1"/>
  <c r="CE197" i="1"/>
  <c r="BN197" i="1" l="1"/>
  <c r="BP197" i="1" s="1"/>
  <c r="BQ197" i="1" l="1"/>
  <c r="BR197" i="1" s="1"/>
  <c r="AY197" i="1" s="1"/>
  <c r="AC194" i="14" s="1"/>
  <c r="BS197" i="1" l="1"/>
  <c r="W194" i="14" s="1"/>
  <c r="BB197" i="1"/>
  <c r="BA197" i="1"/>
  <c r="AI194" i="14" s="1"/>
  <c r="Y197" i="1"/>
  <c r="X197" i="1"/>
  <c r="AF194" i="14" s="1"/>
  <c r="AJ194" i="14" s="1"/>
  <c r="V194" i="14" l="1"/>
  <c r="BY197" i="1"/>
  <c r="CA197" i="1" s="1"/>
  <c r="Z197" i="1"/>
  <c r="BC197" i="1" s="1"/>
  <c r="BI197" i="1" s="1"/>
  <c r="AG194" i="14"/>
  <c r="BU197" i="1"/>
  <c r="BW197" i="1" s="1"/>
  <c r="CC197" i="1" l="1"/>
  <c r="AK194" i="14"/>
  <c r="CG197" i="1"/>
  <c r="AA197" i="1"/>
  <c r="AB197" i="1" s="1"/>
  <c r="CF197" i="1" s="1"/>
  <c r="AE194" i="14"/>
  <c r="AD194" i="14"/>
  <c r="CD197" i="1" l="1"/>
  <c r="CI197" i="1" s="1"/>
  <c r="AC197" i="1"/>
  <c r="AH194" i="14" s="1"/>
  <c r="AL194" i="14" s="1"/>
  <c r="AI197" i="1" l="1"/>
  <c r="V198" i="1"/>
  <c r="CE198" i="1" s="1"/>
  <c r="BL198" i="1"/>
  <c r="BN198" i="1" s="1"/>
  <c r="BP198" i="1" s="1"/>
  <c r="W198" i="1" l="1"/>
  <c r="BT198" i="1" s="1"/>
  <c r="BM198" i="1"/>
  <c r="BO198" i="1" s="1"/>
  <c r="BQ198" i="1" l="1"/>
  <c r="BR198" i="1" s="1"/>
  <c r="BS198" i="1" s="1"/>
  <c r="W195" i="14" s="1"/>
  <c r="V195" i="14" l="1"/>
  <c r="X198" i="1"/>
  <c r="AF195" i="14" s="1"/>
  <c r="AJ195" i="14" s="1"/>
  <c r="BB198" i="1"/>
  <c r="AY198" i="1"/>
  <c r="AC195" i="14" s="1"/>
  <c r="BA198" i="1" l="1"/>
  <c r="AI195" i="14" s="1"/>
  <c r="BY198" i="1"/>
  <c r="CA198" i="1" s="1"/>
  <c r="Y198" i="1"/>
  <c r="AG195" i="14" s="1"/>
  <c r="BU198" i="1" l="1"/>
  <c r="BW198" i="1" s="1"/>
  <c r="Z198" i="1"/>
  <c r="CG198" i="1" s="1"/>
  <c r="CC198" i="1"/>
  <c r="AK195" i="14" l="1"/>
  <c r="BC198" i="1"/>
  <c r="AA198" i="1"/>
  <c r="AB198" i="1" s="1"/>
  <c r="CF198" i="1" s="1"/>
  <c r="AD195" i="14"/>
  <c r="AE195" i="14" l="1"/>
  <c r="BI198" i="1"/>
  <c r="AC198" i="1"/>
  <c r="V199" i="1" s="1"/>
  <c r="CD198" i="1"/>
  <c r="CI198" i="1" s="1"/>
  <c r="BL199" i="1" l="1"/>
  <c r="BM199" i="1" s="1"/>
  <c r="AI198" i="1"/>
  <c r="AH195" i="14"/>
  <c r="AL195" i="14" s="1"/>
  <c r="CE199" i="1"/>
  <c r="W199" i="1"/>
  <c r="BN199" i="1" l="1"/>
  <c r="BP199" i="1" s="1"/>
  <c r="BO199" i="1"/>
  <c r="BT199" i="1"/>
  <c r="BQ199" i="1" l="1"/>
  <c r="BR199" i="1" s="1"/>
  <c r="X199" i="1" s="1"/>
  <c r="BB199" i="1" l="1"/>
  <c r="AY199" i="1"/>
  <c r="AC196" i="14" s="1"/>
  <c r="BS199" i="1"/>
  <c r="V196" i="14" s="1"/>
  <c r="AF196" i="14"/>
  <c r="AJ196" i="14" s="1"/>
  <c r="BA199" i="1" l="1"/>
  <c r="AI196" i="14" s="1"/>
  <c r="BY199" i="1"/>
  <c r="CA199" i="1" s="1"/>
  <c r="Y199" i="1"/>
  <c r="W196" i="14"/>
  <c r="AG196" i="14" l="1"/>
  <c r="CC199" i="1"/>
  <c r="Z199" i="1"/>
  <c r="CG199" i="1" s="1"/>
  <c r="BU199" i="1"/>
  <c r="BW199" i="1" s="1"/>
  <c r="BC199" i="1" l="1"/>
  <c r="AE196" i="14" s="1"/>
  <c r="AA199" i="1"/>
  <c r="CD199" i="1" s="1"/>
  <c r="CI199" i="1" s="1"/>
  <c r="AD196" i="14"/>
  <c r="AK196" i="14"/>
  <c r="BI199" i="1" l="1"/>
  <c r="AB199" i="1"/>
  <c r="CF199" i="1" s="1"/>
  <c r="AC199" i="1" l="1"/>
  <c r="V200" i="1" s="1"/>
  <c r="AH196" i="14" l="1"/>
  <c r="AL196" i="14" s="1"/>
  <c r="AI199" i="1"/>
  <c r="BL200" i="1"/>
  <c r="BN200" i="1" s="1"/>
  <c r="BP200" i="1" s="1"/>
  <c r="W200" i="1"/>
  <c r="BT200" i="1" s="1"/>
  <c r="CE200" i="1"/>
  <c r="BM200" i="1" l="1"/>
  <c r="BO200" i="1" s="1"/>
  <c r="BQ200" i="1" l="1"/>
  <c r="BR200" i="1" s="1"/>
  <c r="BC200" i="1" s="1"/>
  <c r="AE197" i="14" s="1"/>
  <c r="BB200" i="1" l="1"/>
  <c r="BS200" i="1"/>
  <c r="V197" i="14" s="1"/>
  <c r="X200" i="1"/>
  <c r="AF197" i="14" s="1"/>
  <c r="AJ197" i="14" s="1"/>
  <c r="AY200" i="1"/>
  <c r="AC197" i="14" s="1"/>
  <c r="BA200" i="1" l="1"/>
  <c r="AI197" i="14" s="1"/>
  <c r="W197" i="14"/>
  <c r="Y200" i="1"/>
  <c r="AG197" i="14" s="1"/>
  <c r="BY200" i="1"/>
  <c r="CA200" i="1" s="1"/>
  <c r="BI200" i="1" l="1"/>
  <c r="CC200" i="1"/>
  <c r="Z200" i="1"/>
  <c r="CG200" i="1" s="1"/>
  <c r="BU200" i="1"/>
  <c r="BW200" i="1" s="1"/>
  <c r="AK197" i="14" l="1"/>
  <c r="AD197" i="14"/>
  <c r="AA200" i="1"/>
  <c r="AB200" i="1" s="1"/>
  <c r="CF200" i="1" s="1"/>
  <c r="CD200" i="1" l="1"/>
  <c r="CI200" i="1" s="1"/>
  <c r="AC200" i="1"/>
  <c r="BL201" i="1" s="1"/>
  <c r="BN201" i="1" s="1"/>
  <c r="BP201" i="1" s="1"/>
  <c r="AI200" i="1" l="1"/>
  <c r="V201" i="1"/>
  <c r="CE201" i="1" s="1"/>
  <c r="AH197" i="14"/>
  <c r="AL197" i="14" s="1"/>
  <c r="BM201" i="1"/>
  <c r="BO201" i="1" s="1"/>
  <c r="W201" i="1" l="1"/>
  <c r="BT201" i="1" s="1"/>
  <c r="BQ201" i="1"/>
  <c r="BR201" i="1" s="1"/>
  <c r="BB201" i="1" l="1"/>
  <c r="BC201" i="1"/>
  <c r="AE198" i="14" s="1"/>
  <c r="X201" i="1"/>
  <c r="BS201" i="1"/>
  <c r="AY201" i="1"/>
  <c r="AF198" i="14" l="1"/>
  <c r="AJ198" i="14" s="1"/>
  <c r="W198" i="14"/>
  <c r="V198" i="14"/>
  <c r="BA201" i="1"/>
  <c r="AI198" i="14" s="1"/>
  <c r="AC198" i="14"/>
  <c r="BY201" i="1"/>
  <c r="CC201" i="1" s="1"/>
  <c r="Y201" i="1"/>
  <c r="AG198" i="14" s="1"/>
  <c r="BI201" i="1" l="1"/>
  <c r="Z201" i="1"/>
  <c r="AA201" i="1" s="1"/>
  <c r="CD201" i="1" s="1"/>
  <c r="BU201" i="1"/>
  <c r="BW201" i="1" s="1"/>
  <c r="CA201" i="1"/>
  <c r="AK198" i="14" l="1"/>
  <c r="AB201" i="1"/>
  <c r="CF201" i="1" s="1"/>
  <c r="CG201" i="1"/>
  <c r="CI201" i="1" s="1"/>
  <c r="AD198" i="14"/>
  <c r="AC201" i="1" l="1"/>
  <c r="BL202" i="1" s="1"/>
  <c r="BM202" i="1" s="1"/>
  <c r="BO202" i="1" s="1"/>
  <c r="AI201" i="1" l="1"/>
  <c r="V202" i="1"/>
  <c r="AH198" i="14"/>
  <c r="AL198" i="14" s="1"/>
  <c r="BN202" i="1"/>
  <c r="BP202" i="1" s="1"/>
  <c r="W202" i="1" l="1"/>
  <c r="BT202" i="1" s="1"/>
  <c r="CE202" i="1"/>
  <c r="BQ202" i="1"/>
  <c r="BR202" i="1" s="1"/>
  <c r="AY202" i="1" l="1"/>
  <c r="BB202" i="1"/>
  <c r="BS202" i="1"/>
  <c r="BC202" i="1"/>
  <c r="AE199" i="14" s="1"/>
  <c r="X202" i="1"/>
  <c r="AF199" i="14" s="1"/>
  <c r="AJ199" i="14" s="1"/>
  <c r="Y202" i="1" l="1"/>
  <c r="AG199" i="14" s="1"/>
  <c r="AC199" i="14"/>
  <c r="W199" i="14"/>
  <c r="V199" i="14"/>
  <c r="BA202" i="1"/>
  <c r="BY202" i="1"/>
  <c r="CC202" i="1" s="1"/>
  <c r="BU202" i="1" l="1"/>
  <c r="BW202" i="1" s="1"/>
  <c r="Z202" i="1"/>
  <c r="CG202" i="1" s="1"/>
  <c r="BI202" i="1"/>
  <c r="AI199" i="14"/>
  <c r="CA202" i="1"/>
  <c r="AD199" i="14" l="1"/>
  <c r="AA202" i="1"/>
  <c r="CD202" i="1" s="1"/>
  <c r="CI202" i="1" s="1"/>
  <c r="AK199" i="14"/>
  <c r="AB202" i="1" l="1"/>
  <c r="CF202" i="1" s="1"/>
  <c r="AC202" i="1" l="1"/>
  <c r="V203" i="1" s="1"/>
  <c r="AI202" i="1" l="1"/>
  <c r="BL203" i="1"/>
  <c r="BM203" i="1" s="1"/>
  <c r="AH199" i="14"/>
  <c r="AL199" i="14" s="1"/>
  <c r="W203" i="1"/>
  <c r="BT203" i="1" s="1"/>
  <c r="CE203" i="1"/>
  <c r="BN203" i="1" l="1"/>
  <c r="BP203" i="1" s="1"/>
  <c r="BO203" i="1"/>
  <c r="BQ203" i="1" l="1"/>
  <c r="BR203" i="1" s="1"/>
  <c r="BS203" i="1" s="1"/>
  <c r="BC203" i="1" l="1"/>
  <c r="AE200" i="14" s="1"/>
  <c r="AY203" i="1"/>
  <c r="AC200" i="14" s="1"/>
  <c r="BB203" i="1"/>
  <c r="X203" i="1"/>
  <c r="AF200" i="14" s="1"/>
  <c r="AJ200" i="14" s="1"/>
  <c r="W200" i="14"/>
  <c r="V200" i="14"/>
  <c r="Y203" i="1" l="1"/>
  <c r="AG200" i="14" s="1"/>
  <c r="BY203" i="1"/>
  <c r="CC203" i="1" s="1"/>
  <c r="BA203" i="1"/>
  <c r="AI200" i="14" s="1"/>
  <c r="BU203" i="1" l="1"/>
  <c r="BW203" i="1" s="1"/>
  <c r="Z203" i="1"/>
  <c r="AA203" i="1" s="1"/>
  <c r="CD203" i="1" s="1"/>
  <c r="CA203" i="1"/>
  <c r="BI203" i="1"/>
  <c r="AD200" i="14" l="1"/>
  <c r="AB203" i="1"/>
  <c r="CF203" i="1" s="1"/>
  <c r="AK200" i="14"/>
  <c r="CG203" i="1"/>
  <c r="CI203" i="1" s="1"/>
  <c r="AC203" i="1" l="1"/>
  <c r="V204" i="1" s="1"/>
  <c r="W204" i="1" s="1"/>
  <c r="BT204" i="1" s="1"/>
  <c r="AI203" i="1" l="1"/>
  <c r="BL204" i="1"/>
  <c r="BM204" i="1" s="1"/>
  <c r="BO204" i="1" s="1"/>
  <c r="AH200" i="14"/>
  <c r="AL200" i="14" s="1"/>
  <c r="CE204" i="1"/>
  <c r="BN204" i="1" l="1"/>
  <c r="BP204" i="1" s="1"/>
  <c r="BQ204" i="1" l="1"/>
  <c r="BR204" i="1" s="1"/>
  <c r="BS204" i="1" s="1"/>
  <c r="W201" i="14" s="1"/>
  <c r="BB204" i="1" l="1"/>
  <c r="V201" i="14"/>
  <c r="AY204" i="1"/>
  <c r="AC201" i="14" s="1"/>
  <c r="BC204" i="1"/>
  <c r="AE201" i="14" s="1"/>
  <c r="X204" i="1"/>
  <c r="AF201" i="14" s="1"/>
  <c r="AJ201" i="14" s="1"/>
  <c r="Y204" i="1" l="1"/>
  <c r="AG201" i="14" s="1"/>
  <c r="BA204" i="1"/>
  <c r="BY204" i="1"/>
  <c r="CA204" i="1" s="1"/>
  <c r="Z204" i="1" l="1"/>
  <c r="AD201" i="14" s="1"/>
  <c r="BU204" i="1"/>
  <c r="BW204" i="1" s="1"/>
  <c r="CC204" i="1"/>
  <c r="BI204" i="1"/>
  <c r="AI201" i="14"/>
  <c r="AK201" i="14" l="1"/>
  <c r="CG204" i="1"/>
  <c r="AA204" i="1"/>
  <c r="AB204" i="1" s="1"/>
  <c r="CF204" i="1" s="1"/>
  <c r="CD204" i="1" l="1"/>
  <c r="CI204" i="1" s="1"/>
  <c r="AC204" i="1"/>
  <c r="AH201" i="14" s="1"/>
  <c r="AL201" i="14" s="1"/>
  <c r="AI204" i="1" l="1"/>
  <c r="BL205" i="1"/>
  <c r="BN205" i="1" s="1"/>
  <c r="BP205" i="1" s="1"/>
  <c r="V205" i="1"/>
  <c r="W205" i="1" s="1"/>
  <c r="BT205" i="1" s="1"/>
  <c r="BM205" i="1" l="1"/>
  <c r="BO205" i="1" s="1"/>
  <c r="BQ205" i="1" s="1"/>
  <c r="BR205" i="1" s="1"/>
  <c r="CE205" i="1"/>
  <c r="AY205" i="1" l="1"/>
  <c r="BB205" i="1"/>
  <c r="BC205" i="1"/>
  <c r="AE202" i="14" s="1"/>
  <c r="BS205" i="1"/>
  <c r="X205" i="1"/>
  <c r="AF202" i="14" l="1"/>
  <c r="AJ202" i="14" s="1"/>
  <c r="W202" i="14"/>
  <c r="V202" i="14"/>
  <c r="Y205" i="1"/>
  <c r="AG202" i="14" s="1"/>
  <c r="AC202" i="14"/>
  <c r="BY205" i="1"/>
  <c r="CA205" i="1" s="1"/>
  <c r="BA205" i="1"/>
  <c r="BU205" i="1" l="1"/>
  <c r="BW205" i="1" s="1"/>
  <c r="BI205" i="1"/>
  <c r="AI202" i="14"/>
  <c r="Z205" i="1"/>
  <c r="AK202" i="14" s="1"/>
  <c r="CC205" i="1"/>
  <c r="CG205" i="1" l="1"/>
  <c r="AA205" i="1"/>
  <c r="CD205" i="1" s="1"/>
  <c r="AD202" i="14"/>
  <c r="CI205" i="1" l="1"/>
  <c r="AB205" i="1"/>
  <c r="CF205" i="1" s="1"/>
  <c r="AC205" i="1" l="1"/>
  <c r="V206" i="1" s="1"/>
  <c r="AI205" i="1" l="1"/>
  <c r="AH202" i="14"/>
  <c r="AL202" i="14" s="1"/>
  <c r="BL206" i="1"/>
  <c r="BM206" i="1" s="1"/>
  <c r="BO206" i="1" s="1"/>
  <c r="W206" i="1"/>
  <c r="BT206" i="1" s="1"/>
  <c r="CE206" i="1"/>
  <c r="BN206" i="1" l="1"/>
  <c r="BP206" i="1" s="1"/>
  <c r="BQ206" i="1" s="1"/>
  <c r="BR206" i="1" s="1"/>
  <c r="BB206" i="1" l="1"/>
  <c r="BS206" i="1"/>
  <c r="BC206" i="1"/>
  <c r="AE203" i="14" s="1"/>
  <c r="X206" i="1"/>
  <c r="AY206" i="1"/>
  <c r="AC203" i="14" s="1"/>
  <c r="AF203" i="14" l="1"/>
  <c r="AJ203" i="14" s="1"/>
  <c r="W203" i="14"/>
  <c r="V203" i="14"/>
  <c r="Y206" i="1"/>
  <c r="AG203" i="14" s="1"/>
  <c r="BY206" i="1"/>
  <c r="BA206" i="1"/>
  <c r="BI206" i="1" l="1"/>
  <c r="AI203" i="14"/>
  <c r="BU206" i="1"/>
  <c r="BW206" i="1" s="1"/>
  <c r="CC206" i="1"/>
  <c r="CA206" i="1"/>
  <c r="Z206" i="1"/>
  <c r="AD203" i="14" s="1"/>
  <c r="AK203" i="14" l="1"/>
  <c r="CG206" i="1"/>
  <c r="AA206" i="1"/>
  <c r="CD206" i="1" l="1"/>
  <c r="CI206" i="1" s="1"/>
  <c r="AB206" i="1"/>
  <c r="CF206" i="1" s="1"/>
  <c r="AC206" i="1" l="1"/>
  <c r="AI206" i="1" l="1"/>
  <c r="AH203" i="14"/>
  <c r="AL203" i="14" s="1"/>
  <c r="V207" i="1"/>
  <c r="BL207" i="1"/>
  <c r="W207" i="1" l="1"/>
  <c r="BT207" i="1" s="1"/>
  <c r="CE207" i="1"/>
  <c r="BN207" i="1"/>
  <c r="BP207" i="1" s="1"/>
  <c r="BM207" i="1"/>
  <c r="BO207" i="1" l="1"/>
  <c r="BQ207" i="1" s="1"/>
  <c r="BR207" i="1" s="1"/>
  <c r="BB207" i="1" l="1"/>
  <c r="BS207" i="1"/>
  <c r="BC207" i="1"/>
  <c r="AE204" i="14" s="1"/>
  <c r="AY207" i="1"/>
  <c r="AC204" i="14" s="1"/>
  <c r="X207" i="1"/>
  <c r="AF204" i="14" l="1"/>
  <c r="AJ204" i="14" s="1"/>
  <c r="W204" i="14"/>
  <c r="V204" i="14"/>
  <c r="Y207" i="1"/>
  <c r="AG204" i="14" s="1"/>
  <c r="BA207" i="1"/>
  <c r="BY207" i="1"/>
  <c r="Z207" i="1" l="1"/>
  <c r="CG207" i="1" s="1"/>
  <c r="BI207" i="1"/>
  <c r="AI204" i="14"/>
  <c r="CC207" i="1"/>
  <c r="CA207" i="1"/>
  <c r="BU207" i="1"/>
  <c r="BW207" i="1" s="1"/>
  <c r="AD204" i="14" l="1"/>
  <c r="AA207" i="1"/>
  <c r="AB207" i="1" s="1"/>
  <c r="CF207" i="1" s="1"/>
  <c r="AK204" i="14"/>
  <c r="CD207" i="1" l="1"/>
  <c r="CI207" i="1" s="1"/>
  <c r="AC207" i="1"/>
  <c r="AI207" i="1" l="1"/>
  <c r="AH204" i="14"/>
  <c r="AL204" i="14" s="1"/>
  <c r="BL208" i="1"/>
  <c r="V208" i="1"/>
  <c r="BM208" i="1" l="1"/>
  <c r="BO208" i="1" s="1"/>
  <c r="BN208" i="1"/>
  <c r="BP208" i="1" s="1"/>
  <c r="CE208" i="1"/>
  <c r="W208" i="1"/>
  <c r="BT208" i="1" s="1"/>
  <c r="BQ208" i="1" l="1"/>
  <c r="BR208" i="1" s="1"/>
  <c r="BB208" i="1" l="1"/>
  <c r="BS208" i="1"/>
  <c r="AY208" i="1"/>
  <c r="AC205" i="14" s="1"/>
  <c r="X208" i="1"/>
  <c r="AF205" i="14" l="1"/>
  <c r="AJ205" i="14" s="1"/>
  <c r="V205" i="14"/>
  <c r="W205" i="14"/>
  <c r="Y208" i="1"/>
  <c r="BA208" i="1"/>
  <c r="BY208" i="1"/>
  <c r="AG205" i="14" l="1"/>
  <c r="AI205" i="14"/>
  <c r="CC208" i="1"/>
  <c r="CA208" i="1"/>
  <c r="Z208" i="1"/>
  <c r="AA208" i="1" s="1"/>
  <c r="BU208" i="1"/>
  <c r="BW208" i="1" s="1"/>
  <c r="BC208" i="1" l="1"/>
  <c r="AE205" i="14" s="1"/>
  <c r="AK205" i="14"/>
  <c r="AD205" i="14"/>
  <c r="AB208" i="1"/>
  <c r="CF208" i="1" s="1"/>
  <c r="CD208" i="1"/>
  <c r="CG208" i="1"/>
  <c r="CI208" i="1" l="1"/>
  <c r="BI208" i="1"/>
  <c r="AC208" i="1"/>
  <c r="AI208" i="1" l="1"/>
  <c r="AH205" i="14"/>
  <c r="AL205" i="14" s="1"/>
  <c r="V209" i="1"/>
  <c r="BL209" i="1"/>
  <c r="BM209" i="1" l="1"/>
  <c r="BO209" i="1" s="1"/>
  <c r="BN209" i="1"/>
  <c r="BP209" i="1" s="1"/>
  <c r="W209" i="1"/>
  <c r="BT209" i="1" s="1"/>
  <c r="CE209" i="1"/>
  <c r="BQ209" i="1" l="1"/>
  <c r="BR209" i="1" s="1"/>
  <c r="X209" i="1" l="1"/>
  <c r="BB209" i="1"/>
  <c r="BS209" i="1"/>
  <c r="AY209" i="1"/>
  <c r="AC206" i="14" s="1"/>
  <c r="AF206" i="14" l="1"/>
  <c r="AJ206" i="14" s="1"/>
  <c r="W206" i="14"/>
  <c r="V206" i="14"/>
  <c r="BA209" i="1"/>
  <c r="AI206" i="14" s="1"/>
  <c r="Y209" i="1"/>
  <c r="AG206" i="14" s="1"/>
  <c r="BY209" i="1"/>
  <c r="CC209" i="1" l="1"/>
  <c r="CA209" i="1"/>
  <c r="Z209" i="1"/>
  <c r="CG209" i="1" s="1"/>
  <c r="BU209" i="1"/>
  <c r="BW209" i="1" s="1"/>
  <c r="AK206" i="14" l="1"/>
  <c r="AD206" i="14"/>
  <c r="BC209" i="1"/>
  <c r="AA209" i="1"/>
  <c r="BI209" i="1" l="1"/>
  <c r="AE206" i="14"/>
  <c r="CD209" i="1"/>
  <c r="CI209" i="1" s="1"/>
  <c r="AB209" i="1"/>
  <c r="CF209" i="1" s="1"/>
  <c r="AC209" i="1" l="1"/>
  <c r="AI209" i="1" l="1"/>
  <c r="AH206" i="14"/>
  <c r="AL206" i="14" s="1"/>
  <c r="BL210" i="1"/>
  <c r="V210" i="1"/>
  <c r="BM210" i="1" l="1"/>
  <c r="BN210" i="1"/>
  <c r="BP210" i="1" s="1"/>
  <c r="CE210" i="1"/>
  <c r="W210" i="1"/>
  <c r="BT210" i="1" s="1"/>
  <c r="BO210" i="1" l="1"/>
  <c r="BQ210" i="1" s="1"/>
  <c r="BR210" i="1" s="1"/>
  <c r="BB210" i="1" l="1"/>
  <c r="X210" i="1"/>
  <c r="AY210" i="1"/>
  <c r="AC207" i="14" s="1"/>
  <c r="BS210" i="1"/>
  <c r="AF207" i="14" l="1"/>
  <c r="AJ207" i="14" s="1"/>
  <c r="W207" i="14"/>
  <c r="V207" i="14"/>
  <c r="Y210" i="1"/>
  <c r="AG207" i="14" s="1"/>
  <c r="BA210" i="1"/>
  <c r="AI207" i="14" s="1"/>
  <c r="BY210" i="1"/>
  <c r="BU210" i="1" l="1"/>
  <c r="BW210" i="1" s="1"/>
  <c r="CC210" i="1"/>
  <c r="CA210" i="1"/>
  <c r="Z210" i="1"/>
  <c r="CG210" i="1" s="1"/>
  <c r="AK207" i="14" l="1"/>
  <c r="AD207" i="14"/>
  <c r="BC210" i="1"/>
  <c r="AE207" i="14" s="1"/>
  <c r="AA210" i="1"/>
  <c r="BI210" i="1" l="1"/>
  <c r="CD210" i="1"/>
  <c r="CI210" i="1" s="1"/>
  <c r="AB210" i="1"/>
  <c r="CF210" i="1" s="1"/>
  <c r="AC210" i="1" l="1"/>
  <c r="AI210" i="1" l="1"/>
  <c r="AH207" i="14"/>
  <c r="AL207" i="14" s="1"/>
  <c r="BL211" i="1"/>
  <c r="V211" i="1"/>
  <c r="W211" i="1" l="1"/>
  <c r="BT211" i="1" s="1"/>
  <c r="CE211" i="1"/>
  <c r="BM211" i="1"/>
  <c r="BO211" i="1" s="1"/>
  <c r="BN211" i="1"/>
  <c r="BP211" i="1" s="1"/>
  <c r="BQ211" i="1" l="1"/>
  <c r="BR211" i="1" s="1"/>
  <c r="AY211" i="1" l="1"/>
  <c r="BB211" i="1"/>
  <c r="BS211" i="1"/>
  <c r="X211" i="1"/>
  <c r="AF208" i="14" l="1"/>
  <c r="AJ208" i="14" s="1"/>
  <c r="BA211" i="1"/>
  <c r="AI208" i="14" s="1"/>
  <c r="AC208" i="14"/>
  <c r="W208" i="14"/>
  <c r="V208" i="14"/>
  <c r="Y211" i="1"/>
  <c r="BY211" i="1"/>
  <c r="AG208" i="14" l="1"/>
  <c r="BU211" i="1"/>
  <c r="BW211" i="1" s="1"/>
  <c r="Z211" i="1"/>
  <c r="AD208" i="14" s="1"/>
  <c r="CC211" i="1"/>
  <c r="CA211" i="1"/>
  <c r="BC211" i="1" l="1"/>
  <c r="AE208" i="14" s="1"/>
  <c r="CG211" i="1"/>
  <c r="AK208" i="14"/>
  <c r="AA211" i="1"/>
  <c r="CD211" i="1" s="1"/>
  <c r="CI211" i="1" l="1"/>
  <c r="BI211" i="1"/>
  <c r="AB211" i="1"/>
  <c r="CF211" i="1" s="1"/>
  <c r="AC211" i="1" l="1"/>
  <c r="AH208" i="14" s="1"/>
  <c r="AL208" i="14" s="1"/>
  <c r="AI211" i="1" l="1"/>
  <c r="BL212" i="1"/>
  <c r="BN212" i="1" s="1"/>
  <c r="BP212" i="1" s="1"/>
  <c r="V212" i="1"/>
  <c r="CE212" i="1" s="1"/>
  <c r="BM212" i="1" l="1"/>
  <c r="BO212" i="1" s="1"/>
  <c r="BQ212" i="1" s="1"/>
  <c r="BR212" i="1" s="1"/>
  <c r="BC212" i="1" s="1"/>
  <c r="AE209" i="14" s="1"/>
  <c r="W212" i="1"/>
  <c r="BT212" i="1" s="1"/>
  <c r="BS212" i="1" l="1"/>
  <c r="W209" i="14" s="1"/>
  <c r="AY212" i="1"/>
  <c r="AC209" i="14" s="1"/>
  <c r="X212" i="1"/>
  <c r="AF209" i="14" s="1"/>
  <c r="AJ209" i="14" s="1"/>
  <c r="BB212" i="1"/>
  <c r="V209" i="14" l="1"/>
  <c r="Y212" i="1"/>
  <c r="AG209" i="14" s="1"/>
  <c r="BA212" i="1"/>
  <c r="BI212" i="1" s="1"/>
  <c r="BY212" i="1"/>
  <c r="CC212" i="1" s="1"/>
  <c r="BU212" i="1" l="1"/>
  <c r="BW212" i="1" s="1"/>
  <c r="Z212" i="1"/>
  <c r="CG212" i="1" s="1"/>
  <c r="CA212" i="1"/>
  <c r="AI209" i="14"/>
  <c r="AA212" i="1" l="1"/>
  <c r="CD212" i="1" s="1"/>
  <c r="CI212" i="1" s="1"/>
  <c r="AD209" i="14"/>
  <c r="AK209" i="14"/>
  <c r="AB212" i="1" l="1"/>
  <c r="CF212" i="1" s="1"/>
  <c r="AC212" i="1" l="1"/>
  <c r="BL213" i="1" s="1"/>
  <c r="AI212" i="1" l="1"/>
  <c r="AH209" i="14"/>
  <c r="AL209" i="14" s="1"/>
  <c r="V213" i="1"/>
  <c r="CE213" i="1" s="1"/>
  <c r="BN213" i="1"/>
  <c r="BP213" i="1" s="1"/>
  <c r="BM213" i="1"/>
  <c r="BO213" i="1" s="1"/>
  <c r="W213" i="1" l="1"/>
  <c r="BT213" i="1" s="1"/>
  <c r="BQ213" i="1"/>
  <c r="BR213" i="1" s="1"/>
  <c r="AY213" i="1" l="1"/>
  <c r="BB213" i="1"/>
  <c r="BC213" i="1"/>
  <c r="AE210" i="14" s="1"/>
  <c r="X213" i="1"/>
  <c r="BS213" i="1"/>
  <c r="AF210" i="14" l="1"/>
  <c r="AJ210" i="14" s="1"/>
  <c r="W210" i="14"/>
  <c r="V210" i="14"/>
  <c r="Y213" i="1"/>
  <c r="Z213" i="1" s="1"/>
  <c r="AA213" i="1" s="1"/>
  <c r="CD213" i="1" s="1"/>
  <c r="AC210" i="14"/>
  <c r="BA213" i="1"/>
  <c r="BY213" i="1"/>
  <c r="BU213" i="1" l="1"/>
  <c r="BW213" i="1" s="1"/>
  <c r="AG210" i="14"/>
  <c r="AK210" i="14" s="1"/>
  <c r="BI213" i="1"/>
  <c r="AI210" i="14"/>
  <c r="AD210" i="14"/>
  <c r="CC213" i="1"/>
  <c r="CA213" i="1"/>
  <c r="AB213" i="1"/>
  <c r="CG213" i="1"/>
  <c r="CI213" i="1" s="1"/>
  <c r="AC213" i="1" l="1"/>
  <c r="CF213" i="1"/>
  <c r="BL214" i="1" l="1"/>
  <c r="BN214" i="1" s="1"/>
  <c r="BP214" i="1" s="1"/>
  <c r="AH210" i="14"/>
  <c r="AL210" i="14" s="1"/>
  <c r="AI213" i="1"/>
  <c r="V214" i="1"/>
  <c r="BM214" i="1" l="1"/>
  <c r="BO214" i="1" s="1"/>
  <c r="BQ214" i="1" s="1"/>
  <c r="BR214" i="1" s="1"/>
  <c r="CE214" i="1"/>
  <c r="W214" i="1"/>
  <c r="BT214" i="1" s="1"/>
  <c r="BB214" i="1" l="1"/>
  <c r="X214" i="1"/>
  <c r="AF211" i="14" s="1"/>
  <c r="AJ211" i="14" s="1"/>
  <c r="BC214" i="1"/>
  <c r="AE211" i="14" s="1"/>
  <c r="BS214" i="1"/>
  <c r="AY214" i="1"/>
  <c r="AC211" i="14" s="1"/>
  <c r="W211" i="14" l="1"/>
  <c r="V211" i="14"/>
  <c r="Y214" i="1"/>
  <c r="AG211" i="14" s="1"/>
  <c r="BA214" i="1"/>
  <c r="BY214" i="1"/>
  <c r="Z214" i="1" l="1"/>
  <c r="AK211" i="14" s="1"/>
  <c r="BI214" i="1"/>
  <c r="AI211" i="14"/>
  <c r="CC214" i="1"/>
  <c r="CA214" i="1"/>
  <c r="BU214" i="1"/>
  <c r="BW214" i="1" s="1"/>
  <c r="AD211" i="14" l="1"/>
  <c r="CG214" i="1"/>
  <c r="AA214" i="1"/>
  <c r="AB214" i="1" s="1"/>
  <c r="CF214" i="1" s="1"/>
  <c r="CD214" i="1" l="1"/>
  <c r="CI214" i="1" s="1"/>
  <c r="AC214" i="1"/>
  <c r="AI214" i="1" l="1"/>
  <c r="AH211" i="14"/>
  <c r="AL211" i="14" s="1"/>
  <c r="BL215" i="1"/>
  <c r="V215" i="1"/>
  <c r="CE215" i="1" l="1"/>
  <c r="W215" i="1"/>
  <c r="BT215" i="1" s="1"/>
  <c r="BM215" i="1"/>
  <c r="BO215" i="1" s="1"/>
  <c r="BN215" i="1"/>
  <c r="BP215" i="1" s="1"/>
  <c r="BQ215" i="1" l="1"/>
  <c r="BR215" i="1" s="1"/>
  <c r="AY215" i="1" l="1"/>
  <c r="BA215" i="1" s="1"/>
  <c r="AI212" i="14" s="1"/>
  <c r="BB215" i="1"/>
  <c r="BC215" i="1"/>
  <c r="AE212" i="14" s="1"/>
  <c r="X215" i="1"/>
  <c r="BS215" i="1"/>
  <c r="AF212" i="14" l="1"/>
  <c r="AJ212" i="14" s="1"/>
  <c r="W212" i="14"/>
  <c r="V212" i="14"/>
  <c r="Y215" i="1"/>
  <c r="AG212" i="14" s="1"/>
  <c r="AC212" i="14"/>
  <c r="BI215" i="1"/>
  <c r="BY215" i="1"/>
  <c r="BU215" i="1" l="1"/>
  <c r="BW215" i="1" s="1"/>
  <c r="Z215" i="1"/>
  <c r="AA215" i="1" s="1"/>
  <c r="AB215" i="1" s="1"/>
  <c r="CF215" i="1" s="1"/>
  <c r="CC215" i="1"/>
  <c r="CA215" i="1"/>
  <c r="AK212" i="14" l="1"/>
  <c r="AD212" i="14"/>
  <c r="CG215" i="1"/>
  <c r="CD215" i="1"/>
  <c r="AC215" i="1"/>
  <c r="BL216" i="1" s="1"/>
  <c r="CI215" i="1" l="1"/>
  <c r="AI215" i="1"/>
  <c r="V216" i="1"/>
  <c r="CE216" i="1" s="1"/>
  <c r="AH212" i="14"/>
  <c r="AL212" i="14" s="1"/>
  <c r="BM216" i="1"/>
  <c r="BO216" i="1" s="1"/>
  <c r="BN216" i="1"/>
  <c r="BP216" i="1" s="1"/>
  <c r="W216" i="1" l="1"/>
  <c r="BT216" i="1" s="1"/>
  <c r="BQ216" i="1"/>
  <c r="BR216" i="1" s="1"/>
  <c r="BC216" i="1" l="1"/>
  <c r="AE213" i="14" s="1"/>
  <c r="BB216" i="1"/>
  <c r="X216" i="1"/>
  <c r="BS216" i="1"/>
  <c r="AY216" i="1"/>
  <c r="AC213" i="14" s="1"/>
  <c r="AF213" i="14" l="1"/>
  <c r="AJ213" i="14" s="1"/>
  <c r="V213" i="14"/>
  <c r="W213" i="14"/>
  <c r="Y216" i="1"/>
  <c r="AG213" i="14" s="1"/>
  <c r="BY216" i="1"/>
  <c r="BA216" i="1"/>
  <c r="BI216" i="1" l="1"/>
  <c r="AI213" i="14"/>
  <c r="CC216" i="1"/>
  <c r="CA216" i="1"/>
  <c r="Z216" i="1"/>
  <c r="CG216" i="1" s="1"/>
  <c r="BU216" i="1"/>
  <c r="BW216" i="1" s="1"/>
  <c r="AK213" i="14" l="1"/>
  <c r="AD213" i="14"/>
  <c r="AA216" i="1"/>
  <c r="CD216" i="1" l="1"/>
  <c r="CI216" i="1" s="1"/>
  <c r="AB216" i="1"/>
  <c r="CF216" i="1" s="1"/>
  <c r="AC216" i="1" l="1"/>
  <c r="V217" i="1" l="1"/>
  <c r="W217" i="1" s="1"/>
  <c r="BT217" i="1" s="1"/>
  <c r="AH213" i="14"/>
  <c r="AL213" i="14" s="1"/>
  <c r="AI216" i="1"/>
  <c r="BL217" i="1"/>
  <c r="BN217" i="1" s="1"/>
  <c r="BP217" i="1" s="1"/>
  <c r="CE217" i="1" l="1"/>
  <c r="BM217" i="1"/>
  <c r="BO217" i="1" s="1"/>
  <c r="BQ217" i="1" l="1"/>
  <c r="BR217" i="1" s="1"/>
  <c r="X217" i="1" l="1"/>
  <c r="BB217" i="1"/>
  <c r="BS217" i="1"/>
  <c r="AY217" i="1"/>
  <c r="AC214" i="14" s="1"/>
  <c r="BC217" i="1"/>
  <c r="AE214" i="14" s="1"/>
  <c r="AF214" i="14" l="1"/>
  <c r="AJ214" i="14" s="1"/>
  <c r="W214" i="14"/>
  <c r="V214" i="14"/>
  <c r="BA217" i="1"/>
  <c r="Y217" i="1"/>
  <c r="AG214" i="14" s="1"/>
  <c r="BY217" i="1"/>
  <c r="BI217" i="1" l="1"/>
  <c r="AI214" i="14"/>
  <c r="BU217" i="1"/>
  <c r="BW217" i="1" s="1"/>
  <c r="CC217" i="1"/>
  <c r="CA217" i="1"/>
  <c r="Z217" i="1"/>
  <c r="AA217" i="1" s="1"/>
  <c r="AK214" i="14" l="1"/>
  <c r="AD214" i="14"/>
  <c r="CD217" i="1"/>
  <c r="AB217" i="1"/>
  <c r="CF217" i="1" s="1"/>
  <c r="CG217" i="1"/>
  <c r="CI217" i="1" l="1"/>
  <c r="AC217" i="1"/>
  <c r="BL218" i="1" l="1"/>
  <c r="BM218" i="1" s="1"/>
  <c r="AH214" i="14"/>
  <c r="AL214" i="14" s="1"/>
  <c r="AI217" i="1"/>
  <c r="V218" i="1"/>
  <c r="BN218" i="1" l="1"/>
  <c r="BP218" i="1" s="1"/>
  <c r="W218" i="1"/>
  <c r="BT218" i="1" s="1"/>
  <c r="CE218" i="1"/>
  <c r="BO218" i="1"/>
  <c r="BQ218" i="1" l="1"/>
  <c r="BR218" i="1" s="1"/>
  <c r="X218" i="1" s="1"/>
  <c r="BC218" i="1" l="1"/>
  <c r="AE215" i="14" s="1"/>
  <c r="AY218" i="1"/>
  <c r="AC215" i="14" s="1"/>
  <c r="BS218" i="1"/>
  <c r="W215" i="14" s="1"/>
  <c r="BB218" i="1"/>
  <c r="AF215" i="14"/>
  <c r="AJ215" i="14" s="1"/>
  <c r="Y218" i="1" l="1"/>
  <c r="AG215" i="14" s="1"/>
  <c r="V215" i="14"/>
  <c r="BA218" i="1"/>
  <c r="BI218" i="1" s="1"/>
  <c r="BY218" i="1"/>
  <c r="CC218" i="1" s="1"/>
  <c r="Z218" i="1" l="1"/>
  <c r="AA218" i="1" s="1"/>
  <c r="CD218" i="1" s="1"/>
  <c r="BU218" i="1"/>
  <c r="BW218" i="1" s="1"/>
  <c r="CA218" i="1"/>
  <c r="AI215" i="14"/>
  <c r="AD215" i="14" l="1"/>
  <c r="CG218" i="1"/>
  <c r="CI218" i="1" s="1"/>
  <c r="AK215" i="14"/>
  <c r="AB218" i="1"/>
  <c r="CF218" i="1" s="1"/>
  <c r="AC218" i="1" l="1"/>
  <c r="V219" i="1" s="1"/>
  <c r="CE219" i="1" s="1"/>
  <c r="AI218" i="1" l="1"/>
  <c r="BL219" i="1"/>
  <c r="BN219" i="1" s="1"/>
  <c r="BP219" i="1" s="1"/>
  <c r="W219" i="1"/>
  <c r="BT219" i="1" s="1"/>
  <c r="AH215" i="14"/>
  <c r="AL215" i="14" s="1"/>
  <c r="BM219" i="1" l="1"/>
  <c r="BO219" i="1" s="1"/>
  <c r="BQ219" i="1" s="1"/>
  <c r="BR219" i="1" s="1"/>
  <c r="BB219" i="1" s="1"/>
  <c r="BC219" i="1" l="1"/>
  <c r="AE216" i="14" s="1"/>
  <c r="AY219" i="1"/>
  <c r="Y219" i="1" s="1"/>
  <c r="BS219" i="1"/>
  <c r="W216" i="14" s="1"/>
  <c r="X219" i="1"/>
  <c r="AF216" i="14" s="1"/>
  <c r="AJ216" i="14" s="1"/>
  <c r="V216" i="14" l="1"/>
  <c r="AG216" i="14"/>
  <c r="BA219" i="1"/>
  <c r="BI219" i="1" s="1"/>
  <c r="AC216" i="14"/>
  <c r="BY219" i="1"/>
  <c r="CC219" i="1" s="1"/>
  <c r="Z219" i="1"/>
  <c r="AA219" i="1" s="1"/>
  <c r="BU219" i="1"/>
  <c r="BW219" i="1" s="1"/>
  <c r="AI216" i="14" l="1"/>
  <c r="CA219" i="1"/>
  <c r="AD216" i="14"/>
  <c r="AK216" i="14"/>
  <c r="CD219" i="1"/>
  <c r="AB219" i="1"/>
  <c r="CF219" i="1" s="1"/>
  <c r="CG219" i="1"/>
  <c r="CI219" i="1" l="1"/>
  <c r="AC219" i="1"/>
  <c r="V220" i="1" l="1"/>
  <c r="CE220" i="1" s="1"/>
  <c r="AH216" i="14"/>
  <c r="AL216" i="14" s="1"/>
  <c r="AI219" i="1"/>
  <c r="BL220" i="1"/>
  <c r="BN220" i="1" s="1"/>
  <c r="BP220" i="1" s="1"/>
  <c r="W220" i="1" l="1"/>
  <c r="BT220" i="1" s="1"/>
  <c r="BM220" i="1"/>
  <c r="BO220" i="1" s="1"/>
  <c r="BQ220" i="1" s="1"/>
  <c r="BR220" i="1" s="1"/>
  <c r="BB220" i="1" l="1"/>
  <c r="X220" i="1"/>
  <c r="BS220" i="1"/>
  <c r="AY220" i="1"/>
  <c r="AC217" i="14" s="1"/>
  <c r="AF217" i="14" l="1"/>
  <c r="AJ217" i="14" s="1"/>
  <c r="V217" i="14"/>
  <c r="W217" i="14"/>
  <c r="Y220" i="1"/>
  <c r="AG217" i="14" s="1"/>
  <c r="BA220" i="1"/>
  <c r="BY220" i="1"/>
  <c r="BU220" i="1" l="1"/>
  <c r="BW220" i="1" s="1"/>
  <c r="AI217" i="14"/>
  <c r="CC220" i="1"/>
  <c r="CA220" i="1"/>
  <c r="Z220" i="1"/>
  <c r="AD217" i="14" s="1"/>
  <c r="BC220" i="1" l="1"/>
  <c r="AK217" i="14"/>
  <c r="AA220" i="1"/>
  <c r="CG220" i="1"/>
  <c r="AE217" i="14" l="1"/>
  <c r="BI220" i="1"/>
  <c r="CD220" i="1"/>
  <c r="CI220" i="1" s="1"/>
  <c r="AB220" i="1"/>
  <c r="CF220" i="1" s="1"/>
  <c r="AC220" i="1" l="1"/>
  <c r="V221" i="1" l="1"/>
  <c r="CE221" i="1" s="1"/>
  <c r="AH217" i="14"/>
  <c r="AL217" i="14" s="1"/>
  <c r="AI220" i="1"/>
  <c r="BL221" i="1"/>
  <c r="BN221" i="1" s="1"/>
  <c r="BP221" i="1" s="1"/>
  <c r="W221" i="1" l="1"/>
  <c r="BT221" i="1" s="1"/>
  <c r="BM221" i="1"/>
  <c r="BO221" i="1" s="1"/>
  <c r="BQ221" i="1" s="1"/>
  <c r="BR221" i="1" s="1"/>
  <c r="BB221" i="1" l="1"/>
  <c r="AY221" i="1"/>
  <c r="BS221" i="1"/>
  <c r="X221" i="1"/>
  <c r="AF218" i="14" l="1"/>
  <c r="AJ218" i="14" s="1"/>
  <c r="Y221" i="1"/>
  <c r="AG218" i="14" s="1"/>
  <c r="AC218" i="14"/>
  <c r="W218" i="14"/>
  <c r="V218" i="14"/>
  <c r="BA221" i="1"/>
  <c r="AI218" i="14" s="1"/>
  <c r="BY221" i="1"/>
  <c r="CC221" i="1" l="1"/>
  <c r="CA221" i="1"/>
  <c r="Z221" i="1"/>
  <c r="BC221" i="1" s="1"/>
  <c r="BU221" i="1"/>
  <c r="BW221" i="1" s="1"/>
  <c r="BI221" i="1" l="1"/>
  <c r="AE218" i="14"/>
  <c r="AK218" i="14"/>
  <c r="AD218" i="14"/>
  <c r="CG221" i="1"/>
  <c r="AA221" i="1"/>
  <c r="CD221" i="1" l="1"/>
  <c r="CI221" i="1" s="1"/>
  <c r="AB221" i="1"/>
  <c r="CF221" i="1" s="1"/>
  <c r="AC221" i="1" l="1"/>
  <c r="AI221" i="1" l="1"/>
  <c r="AH218" i="14"/>
  <c r="AL218" i="14" s="1"/>
  <c r="V222" i="1"/>
  <c r="BL222" i="1"/>
  <c r="CE222" i="1" l="1"/>
  <c r="W222" i="1"/>
  <c r="BT222" i="1" s="1"/>
  <c r="BN222" i="1"/>
  <c r="BP222" i="1" s="1"/>
  <c r="BM222" i="1"/>
  <c r="BO222" i="1" l="1"/>
  <c r="BQ222" i="1" s="1"/>
  <c r="BR222" i="1" s="1"/>
  <c r="BB222" i="1" l="1"/>
  <c r="BS222" i="1"/>
  <c r="AY222" i="1"/>
  <c r="X222" i="1"/>
  <c r="AF219" i="14" l="1"/>
  <c r="AJ219" i="14" s="1"/>
  <c r="W219" i="14"/>
  <c r="V219" i="14"/>
  <c r="Y222" i="1"/>
  <c r="AG219" i="14" s="1"/>
  <c r="AC219" i="14"/>
  <c r="BA222" i="1"/>
  <c r="AI219" i="14" s="1"/>
  <c r="BY222" i="1"/>
  <c r="CC222" i="1" l="1"/>
  <c r="CA222" i="1"/>
  <c r="BU222" i="1"/>
  <c r="BW222" i="1" s="1"/>
  <c r="Z222" i="1"/>
  <c r="AD219" i="14" s="1"/>
  <c r="AK219" i="14" l="1"/>
  <c r="CG222" i="1"/>
  <c r="BC222" i="1"/>
  <c r="AE219" i="14" s="1"/>
  <c r="AA222" i="1"/>
  <c r="BI222" i="1" l="1"/>
  <c r="AB222" i="1"/>
  <c r="CF222" i="1" s="1"/>
  <c r="CD222" i="1"/>
  <c r="CI222" i="1" s="1"/>
  <c r="AC222" i="1" l="1"/>
  <c r="AI222" i="1" l="1"/>
  <c r="AH219" i="14"/>
  <c r="AL219" i="14" s="1"/>
  <c r="BL223" i="1"/>
  <c r="BN223" i="1" s="1"/>
  <c r="BP223" i="1" s="1"/>
  <c r="V223" i="1"/>
  <c r="CE223" i="1" l="1"/>
  <c r="BM223" i="1"/>
  <c r="BO223" i="1" s="1"/>
  <c r="W223" i="1"/>
  <c r="BT223" i="1" s="1"/>
  <c r="BQ223" i="1" l="1"/>
  <c r="BR223" i="1" s="1"/>
  <c r="X223" i="1" l="1"/>
  <c r="BB223" i="1"/>
  <c r="BS223" i="1"/>
  <c r="AY223" i="1"/>
  <c r="AC220" i="14" s="1"/>
  <c r="AF220" i="14" l="1"/>
  <c r="AJ220" i="14" s="1"/>
  <c r="W220" i="14"/>
  <c r="V220" i="14"/>
  <c r="BY223" i="1"/>
  <c r="CC223" i="1" s="1"/>
  <c r="Y223" i="1"/>
  <c r="BA223" i="1"/>
  <c r="AG220" i="14" l="1"/>
  <c r="AI220" i="14"/>
  <c r="BU223" i="1"/>
  <c r="BW223" i="1" s="1"/>
  <c r="CA223" i="1"/>
  <c r="Z223" i="1"/>
  <c r="AA223" i="1" s="1"/>
  <c r="CD223" i="1" s="1"/>
  <c r="BC223" i="1" l="1"/>
  <c r="AE220" i="14" s="1"/>
  <c r="AK220" i="14"/>
  <c r="AD220" i="14"/>
  <c r="AB223" i="1"/>
  <c r="CF223" i="1" s="1"/>
  <c r="CG223" i="1"/>
  <c r="CI223" i="1" s="1"/>
  <c r="BI223" i="1" l="1"/>
  <c r="AC223" i="1"/>
  <c r="AI223" i="1" l="1"/>
  <c r="AH220" i="14"/>
  <c r="AL220" i="14" s="1"/>
  <c r="BL224" i="1"/>
  <c r="BN224" i="1" s="1"/>
  <c r="BP224" i="1" s="1"/>
  <c r="V224" i="1"/>
  <c r="W224" i="1" l="1"/>
  <c r="BT224" i="1" s="1"/>
  <c r="CE224" i="1"/>
  <c r="BM224" i="1"/>
  <c r="BO224" i="1" s="1"/>
  <c r="BQ224" i="1" s="1"/>
  <c r="BR224" i="1" s="1"/>
  <c r="BC224" i="1" l="1"/>
  <c r="AE221" i="14" s="1"/>
  <c r="BB224" i="1"/>
  <c r="AY224" i="1"/>
  <c r="X224" i="1"/>
  <c r="AF221" i="14" s="1"/>
  <c r="AJ221" i="14" s="1"/>
  <c r="BS224" i="1"/>
  <c r="Y224" i="1" l="1"/>
  <c r="AG221" i="14" s="1"/>
  <c r="AC221" i="14"/>
  <c r="V221" i="14"/>
  <c r="W221" i="14"/>
  <c r="BY224" i="1"/>
  <c r="BA224" i="1"/>
  <c r="BU224" i="1" l="1"/>
  <c r="BW224" i="1" s="1"/>
  <c r="BI224" i="1"/>
  <c r="AI221" i="14"/>
  <c r="CC224" i="1"/>
  <c r="CA224" i="1"/>
  <c r="Z224" i="1"/>
  <c r="AD221" i="14" s="1"/>
  <c r="AK221" i="14" l="1"/>
  <c r="CG224" i="1"/>
  <c r="AA224" i="1"/>
  <c r="CD224" i="1" l="1"/>
  <c r="CI224" i="1" s="1"/>
  <c r="AB224" i="1"/>
  <c r="CF224" i="1" s="1"/>
  <c r="AC224" i="1" l="1"/>
  <c r="AI224" i="1" l="1"/>
  <c r="AH221" i="14"/>
  <c r="AL221" i="14" s="1"/>
  <c r="BL225" i="1"/>
  <c r="V225" i="1"/>
  <c r="BN225" i="1" l="1"/>
  <c r="BP225" i="1" s="1"/>
  <c r="BM225" i="1"/>
  <c r="CE225" i="1"/>
  <c r="W225" i="1"/>
  <c r="BT225" i="1" s="1"/>
  <c r="BO225" i="1" l="1"/>
  <c r="BQ225" i="1" s="1"/>
  <c r="BR225" i="1" s="1"/>
  <c r="BB225" i="1" l="1"/>
  <c r="AY225" i="1"/>
  <c r="AC222" i="14" s="1"/>
  <c r="BS225" i="1"/>
  <c r="BC225" i="1"/>
  <c r="AE222" i="14" s="1"/>
  <c r="X225" i="1"/>
  <c r="AF222" i="14" l="1"/>
  <c r="AJ222" i="14" s="1"/>
  <c r="W222" i="14"/>
  <c r="V222" i="14"/>
  <c r="BA225" i="1"/>
  <c r="Y225" i="1"/>
  <c r="AG222" i="14" s="1"/>
  <c r="BY225" i="1"/>
  <c r="BU225" i="1" l="1"/>
  <c r="BW225" i="1" s="1"/>
  <c r="BI225" i="1"/>
  <c r="AI222" i="14"/>
  <c r="CC225" i="1"/>
  <c r="CA225" i="1"/>
  <c r="Z225" i="1"/>
  <c r="AA225" i="1" s="1"/>
  <c r="AK222" i="14" l="1"/>
  <c r="AD222" i="14"/>
  <c r="CD225" i="1"/>
  <c r="CG225" i="1"/>
  <c r="AB225" i="1"/>
  <c r="CF225" i="1" s="1"/>
  <c r="CI225" i="1" l="1"/>
  <c r="AC225" i="1"/>
  <c r="AI225" i="1" l="1"/>
  <c r="AH222" i="14"/>
  <c r="AL222" i="14" s="1"/>
  <c r="BL226" i="1"/>
  <c r="V226" i="1"/>
  <c r="BM226" i="1" l="1"/>
  <c r="BN226" i="1"/>
  <c r="BP226" i="1" s="1"/>
  <c r="CE226" i="1"/>
  <c r="W226" i="1"/>
  <c r="BT226" i="1" s="1"/>
  <c r="BO226" i="1" l="1"/>
  <c r="BQ226" i="1" s="1"/>
  <c r="BR226" i="1" s="1"/>
  <c r="BB226" i="1" l="1"/>
  <c r="AY226" i="1"/>
  <c r="AC223" i="14" s="1"/>
  <c r="BS226" i="1"/>
  <c r="BC226" i="1"/>
  <c r="AE223" i="14" s="1"/>
  <c r="X226" i="1"/>
  <c r="AF223" i="14" l="1"/>
  <c r="AJ223" i="14" s="1"/>
  <c r="W223" i="14"/>
  <c r="V223" i="14"/>
  <c r="BA226" i="1"/>
  <c r="Y226" i="1"/>
  <c r="AG223" i="14" s="1"/>
  <c r="BY226" i="1"/>
  <c r="BI226" i="1" l="1"/>
  <c r="AI223" i="14"/>
  <c r="BU226" i="1"/>
  <c r="BW226" i="1" s="1"/>
  <c r="CC226" i="1"/>
  <c r="CA226" i="1"/>
  <c r="Z226" i="1"/>
  <c r="AA226" i="1" s="1"/>
  <c r="AK223" i="14" l="1"/>
  <c r="AD223" i="14"/>
  <c r="CG226" i="1"/>
  <c r="CD226" i="1"/>
  <c r="AB226" i="1"/>
  <c r="CF226" i="1" s="1"/>
  <c r="CI226" i="1" l="1"/>
  <c r="AC226" i="1"/>
  <c r="AI226" i="1" l="1"/>
  <c r="AH223" i="14"/>
  <c r="AL223" i="14" s="1"/>
  <c r="BL227" i="1"/>
  <c r="V227" i="1"/>
  <c r="BM227" i="1" l="1"/>
  <c r="BN227" i="1"/>
  <c r="BP227" i="1" s="1"/>
  <c r="W227" i="1"/>
  <c r="CE227" i="1"/>
  <c r="BO227" i="1" l="1"/>
  <c r="BQ227" i="1" s="1"/>
  <c r="BR227" i="1" s="1"/>
  <c r="BT227" i="1"/>
  <c r="BB227" i="1" l="1"/>
  <c r="BC227" i="1"/>
  <c r="AE224" i="14" s="1"/>
  <c r="AY227" i="1"/>
  <c r="AC224" i="14" s="1"/>
  <c r="BS227" i="1"/>
  <c r="X227" i="1"/>
  <c r="AF224" i="14" l="1"/>
  <c r="AJ224" i="14" s="1"/>
  <c r="W224" i="14"/>
  <c r="V224" i="14"/>
  <c r="Y227" i="1"/>
  <c r="AG224" i="14" s="1"/>
  <c r="BY227" i="1"/>
  <c r="BA227" i="1"/>
  <c r="BU227" i="1" l="1"/>
  <c r="BW227" i="1" s="1"/>
  <c r="BI227" i="1"/>
  <c r="AI224" i="14"/>
  <c r="CC227" i="1"/>
  <c r="CA227" i="1"/>
  <c r="Z227" i="1"/>
  <c r="CG227" i="1" s="1"/>
  <c r="AK224" i="14" l="1"/>
  <c r="AD224" i="14"/>
  <c r="AA227" i="1"/>
  <c r="CD227" i="1" l="1"/>
  <c r="CI227" i="1" s="1"/>
  <c r="AB227" i="1"/>
  <c r="CF227" i="1" s="1"/>
  <c r="AC227" i="1" l="1"/>
  <c r="V228" i="1" l="1"/>
  <c r="W228" i="1" s="1"/>
  <c r="AH224" i="14"/>
  <c r="AL224" i="14" s="1"/>
  <c r="AI227" i="1"/>
  <c r="BL228" i="1"/>
  <c r="BN228" i="1" s="1"/>
  <c r="BP228" i="1" s="1"/>
  <c r="CE228" i="1" l="1"/>
  <c r="BM228" i="1"/>
  <c r="BO228" i="1" s="1"/>
  <c r="BQ228" i="1" s="1"/>
  <c r="BR228" i="1" s="1"/>
  <c r="BT228" i="1"/>
  <c r="BB228" i="1" l="1"/>
  <c r="BS228" i="1"/>
  <c r="AY228" i="1"/>
  <c r="AC225" i="14" s="1"/>
  <c r="BC228" i="1"/>
  <c r="AE225" i="14" s="1"/>
  <c r="X228" i="1"/>
  <c r="AF225" i="14" l="1"/>
  <c r="AJ225" i="14" s="1"/>
  <c r="V225" i="14"/>
  <c r="W225" i="14"/>
  <c r="Y228" i="1"/>
  <c r="AG225" i="14" s="1"/>
  <c r="BA228" i="1"/>
  <c r="BY228" i="1"/>
  <c r="Z228" i="1" l="1"/>
  <c r="CG228" i="1" s="1"/>
  <c r="BI228" i="1"/>
  <c r="AI225" i="14"/>
  <c r="CC228" i="1"/>
  <c r="CA228" i="1"/>
  <c r="BU228" i="1"/>
  <c r="BW228" i="1" s="1"/>
  <c r="AD225" i="14" l="1"/>
  <c r="AA228" i="1"/>
  <c r="AB228" i="1" s="1"/>
  <c r="CF228" i="1" s="1"/>
  <c r="AK225" i="14"/>
  <c r="CD228" i="1" l="1"/>
  <c r="CI228" i="1" s="1"/>
  <c r="AC228" i="1"/>
  <c r="AI228" i="1" l="1"/>
  <c r="AH225" i="14"/>
  <c r="AL225" i="14" s="1"/>
  <c r="V229" i="1"/>
  <c r="BL229" i="1"/>
  <c r="W229" i="1" l="1"/>
  <c r="CE229" i="1"/>
  <c r="BM229" i="1"/>
  <c r="BN229" i="1"/>
  <c r="BP229" i="1" s="1"/>
  <c r="BT229" i="1" l="1"/>
  <c r="BO229" i="1"/>
  <c r="BQ229" i="1" s="1"/>
  <c r="BR229" i="1" s="1"/>
  <c r="BB229" i="1" l="1"/>
  <c r="AY229" i="1"/>
  <c r="BC229" i="1"/>
  <c r="AE226" i="14" s="1"/>
  <c r="BS229" i="1"/>
  <c r="X229" i="1"/>
  <c r="AF226" i="14" l="1"/>
  <c r="AJ226" i="14" s="1"/>
  <c r="BA229" i="1"/>
  <c r="AI226" i="14" s="1"/>
  <c r="AC226" i="14"/>
  <c r="W226" i="14"/>
  <c r="V226" i="14"/>
  <c r="Y229" i="1"/>
  <c r="AG226" i="14" s="1"/>
  <c r="BY229" i="1"/>
  <c r="Z229" i="1" l="1"/>
  <c r="CG229" i="1" s="1"/>
  <c r="BI229" i="1"/>
  <c r="CC229" i="1"/>
  <c r="CA229" i="1"/>
  <c r="BU229" i="1"/>
  <c r="BW229" i="1" s="1"/>
  <c r="AK226" i="14" l="1"/>
  <c r="AD226" i="14"/>
  <c r="AA229" i="1"/>
  <c r="AB229" i="1" s="1"/>
  <c r="CF229" i="1" s="1"/>
  <c r="CD229" i="1" l="1"/>
  <c r="CI229" i="1" s="1"/>
  <c r="AC229" i="1"/>
  <c r="AI229" i="1" l="1"/>
  <c r="AH226" i="14"/>
  <c r="AL226" i="14" s="1"/>
  <c r="V230" i="1"/>
  <c r="BL230" i="1"/>
  <c r="CE230" i="1" l="1"/>
  <c r="W230" i="1"/>
  <c r="BT230" i="1" s="1"/>
  <c r="BN230" i="1"/>
  <c r="BP230" i="1" s="1"/>
  <c r="BM230" i="1"/>
  <c r="BO230" i="1" l="1"/>
  <c r="BQ230" i="1" s="1"/>
  <c r="BR230" i="1" s="1"/>
  <c r="BB230" i="1" l="1"/>
  <c r="X230" i="1"/>
  <c r="BS230" i="1"/>
  <c r="AY230" i="1"/>
  <c r="AC227" i="14" s="1"/>
  <c r="BC230" i="1"/>
  <c r="AE227" i="14" s="1"/>
  <c r="AF227" i="14" l="1"/>
  <c r="AJ227" i="14" s="1"/>
  <c r="W227" i="14"/>
  <c r="V227" i="14"/>
  <c r="Y230" i="1"/>
  <c r="AG227" i="14" s="1"/>
  <c r="BA230" i="1"/>
  <c r="BY230" i="1"/>
  <c r="Z230" i="1" l="1"/>
  <c r="AA230" i="1" s="1"/>
  <c r="CD230" i="1" s="1"/>
  <c r="BI230" i="1"/>
  <c r="AI227" i="14"/>
  <c r="CC230" i="1"/>
  <c r="CA230" i="1"/>
  <c r="BU230" i="1"/>
  <c r="BW230" i="1" s="1"/>
  <c r="CG230" i="1" l="1"/>
  <c r="CI230" i="1" s="1"/>
  <c r="AB230" i="1"/>
  <c r="CF230" i="1" s="1"/>
  <c r="AD227" i="14"/>
  <c r="AK227" i="14"/>
  <c r="AC230" i="1" l="1"/>
  <c r="V231" i="1" s="1"/>
  <c r="AI230" i="1" l="1"/>
  <c r="BL231" i="1"/>
  <c r="BN231" i="1" s="1"/>
  <c r="BP231" i="1" s="1"/>
  <c r="AH227" i="14"/>
  <c r="AL227" i="14" s="1"/>
  <c r="W231" i="1"/>
  <c r="CE231" i="1"/>
  <c r="BM231" i="1" l="1"/>
  <c r="BO231" i="1" s="1"/>
  <c r="BQ231" i="1" s="1"/>
  <c r="BR231" i="1" s="1"/>
  <c r="BT231" i="1"/>
  <c r="BC231" i="1" l="1"/>
  <c r="AE228" i="14" s="1"/>
  <c r="BB231" i="1"/>
  <c r="AY231" i="1"/>
  <c r="AC228" i="14" s="1"/>
  <c r="X231" i="1"/>
  <c r="BS231" i="1"/>
  <c r="AF228" i="14" l="1"/>
  <c r="AJ228" i="14" s="1"/>
  <c r="W228" i="14"/>
  <c r="V228" i="14"/>
  <c r="Y231" i="1"/>
  <c r="AG228" i="14" s="1"/>
  <c r="BA231" i="1"/>
  <c r="BY231" i="1"/>
  <c r="Z231" i="1" l="1"/>
  <c r="AA231" i="1" s="1"/>
  <c r="CD231" i="1" s="1"/>
  <c r="BI231" i="1"/>
  <c r="AI228" i="14"/>
  <c r="BU231" i="1"/>
  <c r="BW231" i="1" s="1"/>
  <c r="CC231" i="1"/>
  <c r="CA231" i="1"/>
  <c r="AB231" i="1" l="1"/>
  <c r="CF231" i="1" s="1"/>
  <c r="AD228" i="14"/>
  <c r="CG231" i="1"/>
  <c r="CI231" i="1" s="1"/>
  <c r="AK228" i="14"/>
  <c r="AC231" i="1" l="1"/>
  <c r="BL232" i="1" s="1"/>
  <c r="AI231" i="1" l="1"/>
  <c r="AH228" i="14"/>
  <c r="AL228" i="14" s="1"/>
  <c r="V232" i="1"/>
  <c r="CE232" i="1" s="1"/>
  <c r="BM232" i="1"/>
  <c r="BO232" i="1" s="1"/>
  <c r="BN232" i="1"/>
  <c r="BP232" i="1" s="1"/>
  <c r="W232" i="1" l="1"/>
  <c r="BT232" i="1" s="1"/>
  <c r="BQ232" i="1"/>
  <c r="BR232" i="1" s="1"/>
  <c r="BS232" i="1" l="1"/>
  <c r="BB232" i="1"/>
  <c r="AY232" i="1"/>
  <c r="AC229" i="14" s="1"/>
  <c r="X232" i="1"/>
  <c r="AF229" i="14" l="1"/>
  <c r="AJ229" i="14" s="1"/>
  <c r="V229" i="14"/>
  <c r="W229" i="14"/>
  <c r="Y232" i="1"/>
  <c r="AG229" i="14" s="1"/>
  <c r="BY232" i="1"/>
  <c r="BA232" i="1"/>
  <c r="AI229" i="14" l="1"/>
  <c r="Z232" i="1"/>
  <c r="AA232" i="1" s="1"/>
  <c r="CD232" i="1" s="1"/>
  <c r="BU232" i="1"/>
  <c r="BW232" i="1" s="1"/>
  <c r="CC232" i="1"/>
  <c r="CA232" i="1"/>
  <c r="BC232" i="1" l="1"/>
  <c r="CG232" i="1"/>
  <c r="CI232" i="1" s="1"/>
  <c r="AD229" i="14"/>
  <c r="AB232" i="1"/>
  <c r="CF232" i="1" s="1"/>
  <c r="AK229" i="14"/>
  <c r="AE229" i="14" l="1"/>
  <c r="BI232" i="1"/>
  <c r="AC232" i="1"/>
  <c r="AH229" i="14" s="1"/>
  <c r="AL229" i="14" s="1"/>
  <c r="AI232" i="1" l="1"/>
  <c r="BL233" i="1"/>
  <c r="BM233" i="1" s="1"/>
  <c r="BO233" i="1" s="1"/>
  <c r="V233" i="1"/>
  <c r="BN233" i="1" l="1"/>
  <c r="BP233" i="1" s="1"/>
  <c r="BQ233" i="1" s="1"/>
  <c r="BR233" i="1" s="1"/>
  <c r="W233" i="1"/>
  <c r="BT233" i="1" s="1"/>
  <c r="CE233" i="1"/>
  <c r="X233" i="1" l="1"/>
  <c r="AF230" i="14" s="1"/>
  <c r="AJ230" i="14" s="1"/>
  <c r="BB233" i="1"/>
  <c r="AY233" i="1"/>
  <c r="AC230" i="14" s="1"/>
  <c r="BS233" i="1"/>
  <c r="W230" i="14" l="1"/>
  <c r="V230" i="14"/>
  <c r="BA233" i="1"/>
  <c r="AI230" i="14" s="1"/>
  <c r="Y233" i="1"/>
  <c r="AG230" i="14" s="1"/>
  <c r="BY233" i="1"/>
  <c r="CC233" i="1" l="1"/>
  <c r="CA233" i="1"/>
  <c r="Z233" i="1"/>
  <c r="BC233" i="1" s="1"/>
  <c r="BU233" i="1"/>
  <c r="BW233" i="1" s="1"/>
  <c r="BI233" i="1" l="1"/>
  <c r="AE230" i="14"/>
  <c r="AK230" i="14"/>
  <c r="AD230" i="14"/>
  <c r="AA233" i="1"/>
  <c r="CG233" i="1"/>
  <c r="CD233" i="1" l="1"/>
  <c r="CI233" i="1" s="1"/>
  <c r="AB233" i="1"/>
  <c r="CF233" i="1" s="1"/>
  <c r="AC233" i="1" l="1"/>
  <c r="V234" i="1" l="1"/>
  <c r="W234" i="1" s="1"/>
  <c r="BT234" i="1" s="1"/>
  <c r="AH230" i="14"/>
  <c r="AL230" i="14" s="1"/>
  <c r="BL234" i="1"/>
  <c r="BM234" i="1" s="1"/>
  <c r="BO234" i="1" s="1"/>
  <c r="AI233" i="1"/>
  <c r="CE234" i="1" l="1"/>
  <c r="BN234" i="1"/>
  <c r="BP234" i="1" s="1"/>
  <c r="BQ234" i="1" l="1"/>
  <c r="BR234" i="1" s="1"/>
  <c r="X234" i="1" l="1"/>
  <c r="BB234" i="1"/>
  <c r="BS234" i="1"/>
  <c r="AY234" i="1"/>
  <c r="AF231" i="14" l="1"/>
  <c r="AJ231" i="14" s="1"/>
  <c r="W231" i="14"/>
  <c r="V231" i="14"/>
  <c r="BA234" i="1"/>
  <c r="AI231" i="14" s="1"/>
  <c r="AC231" i="14"/>
  <c r="BY234" i="1"/>
  <c r="CC234" i="1" s="1"/>
  <c r="Y234" i="1"/>
  <c r="AG231" i="14" s="1"/>
  <c r="Z234" i="1" l="1"/>
  <c r="AA234" i="1" s="1"/>
  <c r="CD234" i="1" s="1"/>
  <c r="CA234" i="1"/>
  <c r="BU234" i="1"/>
  <c r="BW234" i="1" s="1"/>
  <c r="CG234" i="1" l="1"/>
  <c r="CI234" i="1" s="1"/>
  <c r="BC234" i="1"/>
  <c r="AE231" i="14" s="1"/>
  <c r="AK231" i="14"/>
  <c r="AB234" i="1"/>
  <c r="CF234" i="1" s="1"/>
  <c r="AD231" i="14"/>
  <c r="BI234" i="1" l="1"/>
  <c r="AC234" i="1"/>
  <c r="AH231" i="14" s="1"/>
  <c r="AL231" i="14" s="1"/>
  <c r="AI234" i="1" l="1"/>
  <c r="BL235" i="1"/>
  <c r="BN235" i="1" s="1"/>
  <c r="BP235" i="1" s="1"/>
  <c r="V235" i="1"/>
  <c r="CE235" i="1" s="1"/>
  <c r="BM235" i="1" l="1"/>
  <c r="BO235" i="1" s="1"/>
  <c r="W235" i="1"/>
  <c r="BT235" i="1" s="1"/>
  <c r="BQ235" i="1" l="1"/>
  <c r="BR235" i="1" s="1"/>
  <c r="BS235" i="1" s="1"/>
  <c r="BB235" i="1" l="1"/>
  <c r="AY235" i="1"/>
  <c r="Y235" i="1" s="1"/>
  <c r="X235" i="1"/>
  <c r="AF232" i="14" s="1"/>
  <c r="AJ232" i="14" s="1"/>
  <c r="W232" i="14"/>
  <c r="V232" i="14"/>
  <c r="AG232" i="14" l="1"/>
  <c r="AC232" i="14"/>
  <c r="BA235" i="1"/>
  <c r="AI232" i="14" s="1"/>
  <c r="BY235" i="1"/>
  <c r="CC235" i="1" s="1"/>
  <c r="BU235" i="1"/>
  <c r="BW235" i="1" s="1"/>
  <c r="Z235" i="1"/>
  <c r="CG235" i="1" l="1"/>
  <c r="BC235" i="1"/>
  <c r="AE232" i="14" s="1"/>
  <c r="CA235" i="1"/>
  <c r="AD232" i="14"/>
  <c r="AA235" i="1"/>
  <c r="CD235" i="1" s="1"/>
  <c r="AK232" i="14"/>
  <c r="CI235" i="1" l="1"/>
  <c r="BI235" i="1"/>
  <c r="AB235" i="1"/>
  <c r="CF235" i="1" s="1"/>
  <c r="AC235" i="1" l="1"/>
  <c r="V236" i="1" s="1"/>
  <c r="AI235" i="1" l="1"/>
  <c r="AH232" i="14"/>
  <c r="AL232" i="14" s="1"/>
  <c r="BL236" i="1"/>
  <c r="BM236" i="1" s="1"/>
  <c r="CE236" i="1"/>
  <c r="W236" i="1"/>
  <c r="BT236" i="1" s="1"/>
  <c r="BN236" i="1" l="1"/>
  <c r="BP236" i="1" s="1"/>
  <c r="BO236" i="1"/>
  <c r="BQ236" i="1" l="1"/>
  <c r="BR236" i="1" s="1"/>
  <c r="AY236" i="1" s="1"/>
  <c r="BB236" i="1" l="1"/>
  <c r="BS236" i="1"/>
  <c r="V233" i="14" s="1"/>
  <c r="BC236" i="1"/>
  <c r="AE233" i="14" s="1"/>
  <c r="X236" i="1"/>
  <c r="AF233" i="14" s="1"/>
  <c r="AJ233" i="14" s="1"/>
  <c r="Y236" i="1"/>
  <c r="AC233" i="14"/>
  <c r="BA236" i="1"/>
  <c r="W233" i="14" l="1"/>
  <c r="BY236" i="1"/>
  <c r="CA236" i="1" s="1"/>
  <c r="AG233" i="14"/>
  <c r="Z236" i="1"/>
  <c r="AA236" i="1" s="1"/>
  <c r="CD236" i="1" s="1"/>
  <c r="BI236" i="1"/>
  <c r="AI233" i="14"/>
  <c r="BU236" i="1"/>
  <c r="BW236" i="1" s="1"/>
  <c r="CC236" i="1" l="1"/>
  <c r="CG236" i="1"/>
  <c r="CI236" i="1" s="1"/>
  <c r="AB236" i="1"/>
  <c r="CF236" i="1" s="1"/>
  <c r="AD233" i="14"/>
  <c r="AK233" i="14"/>
  <c r="AC236" i="1" l="1"/>
  <c r="V237" i="1" s="1"/>
  <c r="AI236" i="1" l="1"/>
  <c r="AH233" i="14"/>
  <c r="AL233" i="14" s="1"/>
  <c r="BL237" i="1"/>
  <c r="BM237" i="1" s="1"/>
  <c r="CE237" i="1"/>
  <c r="W237" i="1"/>
  <c r="BT237" i="1" s="1"/>
  <c r="BN237" i="1" l="1"/>
  <c r="BP237" i="1" s="1"/>
  <c r="BO237" i="1"/>
  <c r="BQ237" i="1" l="1"/>
  <c r="BR237" i="1" s="1"/>
  <c r="BC237" i="1" s="1"/>
  <c r="AE234" i="14" s="1"/>
  <c r="X237" i="1" l="1"/>
  <c r="AF234" i="14" s="1"/>
  <c r="AJ234" i="14" s="1"/>
  <c r="BS237" i="1"/>
  <c r="V234" i="14" s="1"/>
  <c r="AY237" i="1"/>
  <c r="BA237" i="1" s="1"/>
  <c r="BB237" i="1"/>
  <c r="W234" i="14" l="1"/>
  <c r="BY237" i="1"/>
  <c r="CA237" i="1" s="1"/>
  <c r="Y237" i="1"/>
  <c r="BU237" i="1" s="1"/>
  <c r="BW237" i="1" s="1"/>
  <c r="AC234" i="14"/>
  <c r="BI237" i="1"/>
  <c r="AI234" i="14"/>
  <c r="CC237" i="1" l="1"/>
  <c r="AG234" i="14"/>
  <c r="Z237" i="1"/>
  <c r="AK234" i="14" l="1"/>
  <c r="AA237" i="1"/>
  <c r="CD237" i="1" s="1"/>
  <c r="AD234" i="14"/>
  <c r="CG237" i="1"/>
  <c r="CI237" i="1" l="1"/>
  <c r="AB237" i="1"/>
  <c r="CF237" i="1" s="1"/>
  <c r="AC237" i="1" l="1"/>
  <c r="AI237" i="1" s="1"/>
  <c r="AH234" i="14" l="1"/>
  <c r="AL234" i="14" s="1"/>
  <c r="BL238" i="1"/>
  <c r="BM238" i="1" s="1"/>
  <c r="BO238" i="1" s="1"/>
  <c r="V238" i="1"/>
  <c r="CE238" i="1" s="1"/>
  <c r="BN238" i="1" l="1"/>
  <c r="BP238" i="1" s="1"/>
  <c r="W238" i="1"/>
  <c r="BT238" i="1" s="1"/>
  <c r="BQ238" i="1" l="1"/>
  <c r="BR238" i="1" s="1"/>
  <c r="BB238" i="1" s="1"/>
  <c r="BC238" i="1" l="1"/>
  <c r="AE235" i="14" s="1"/>
  <c r="BS238" i="1"/>
  <c r="X238" i="1"/>
  <c r="AY238" i="1"/>
  <c r="AC235" i="14" l="1"/>
  <c r="BY238" i="1"/>
  <c r="Y238" i="1"/>
  <c r="BU238" i="1" s="1"/>
  <c r="BW238" i="1" s="1"/>
  <c r="W235" i="14"/>
  <c r="V235" i="14"/>
  <c r="AF235" i="14"/>
  <c r="AJ235" i="14" s="1"/>
  <c r="BA238" i="1"/>
  <c r="AI235" i="14" s="1"/>
  <c r="AG235" i="14" l="1"/>
  <c r="CC238" i="1"/>
  <c r="CA238" i="1"/>
  <c r="Z238" i="1"/>
  <c r="BI238" i="1"/>
  <c r="AK235" i="14" l="1"/>
  <c r="CG238" i="1"/>
  <c r="AD235" i="14"/>
  <c r="AA238" i="1"/>
  <c r="CD238" i="1" s="1"/>
  <c r="CI238" i="1" l="1"/>
  <c r="AB238" i="1"/>
  <c r="CF238" i="1" l="1"/>
  <c r="AC238" i="1"/>
  <c r="AI238" i="1" s="1"/>
  <c r="V239" i="1" l="1"/>
  <c r="AH235" i="14"/>
  <c r="AL235" i="14" s="1"/>
  <c r="BL239" i="1"/>
  <c r="W239" i="1" l="1"/>
  <c r="CE239" i="1"/>
  <c r="BM239" i="1"/>
  <c r="BO239" i="1" s="1"/>
  <c r="BN239" i="1"/>
  <c r="BP239" i="1" s="1"/>
  <c r="BQ239" i="1" l="1"/>
  <c r="BR239" i="1" s="1"/>
  <c r="BB239" i="1" s="1"/>
  <c r="BT239" i="1"/>
  <c r="BS239" i="1" l="1"/>
  <c r="W236" i="14" s="1"/>
  <c r="AY239" i="1"/>
  <c r="AC236" i="14" s="1"/>
  <c r="X239" i="1"/>
  <c r="AF236" i="14" s="1"/>
  <c r="AJ236" i="14" s="1"/>
  <c r="BC239" i="1"/>
  <c r="AE236" i="14" s="1"/>
  <c r="V236" i="14" l="1"/>
  <c r="Y239" i="1"/>
  <c r="AG236" i="14" s="1"/>
  <c r="BA239" i="1"/>
  <c r="AI236" i="14" s="1"/>
  <c r="BY239" i="1"/>
  <c r="CA239" i="1" s="1"/>
  <c r="Z239" i="1" l="1"/>
  <c r="CG239" i="1" s="1"/>
  <c r="BU239" i="1"/>
  <c r="BW239" i="1" s="1"/>
  <c r="CC239" i="1"/>
  <c r="BI239" i="1"/>
  <c r="AD236" i="14" l="1"/>
  <c r="AK236" i="14"/>
  <c r="AA239" i="1"/>
  <c r="CD239" i="1" s="1"/>
  <c r="CI239" i="1" s="1"/>
  <c r="AB239" i="1" l="1"/>
  <c r="CF239" i="1" s="1"/>
  <c r="AC239" i="1" l="1"/>
  <c r="BL240" i="1" s="1"/>
  <c r="AI239" i="1" l="1"/>
  <c r="AH236" i="14"/>
  <c r="AL236" i="14" s="1"/>
  <c r="V240" i="1"/>
  <c r="CE240" i="1" s="1"/>
  <c r="BN240" i="1"/>
  <c r="BP240" i="1" s="1"/>
  <c r="BM240" i="1"/>
  <c r="BO240" i="1" s="1"/>
  <c r="W240" i="1" l="1"/>
  <c r="BT240" i="1" s="1"/>
  <c r="BQ240" i="1"/>
  <c r="BR240" i="1" s="1"/>
  <c r="BC240" i="1" s="1"/>
  <c r="AE237" i="14" s="1"/>
  <c r="BB240" i="1" l="1"/>
  <c r="X240" i="1"/>
  <c r="AF237" i="14" s="1"/>
  <c r="AJ237" i="14" s="1"/>
  <c r="AY240" i="1"/>
  <c r="BS240" i="1"/>
  <c r="V237" i="14" l="1"/>
  <c r="W237" i="14"/>
  <c r="AC237" i="14"/>
  <c r="Y240" i="1"/>
  <c r="BY240" i="1"/>
  <c r="BA240" i="1"/>
  <c r="AI237" i="14" s="1"/>
  <c r="BI240" i="1" l="1"/>
  <c r="CC240" i="1"/>
  <c r="CA240" i="1"/>
  <c r="AG237" i="14"/>
  <c r="Z240" i="1"/>
  <c r="BU240" i="1"/>
  <c r="BW240" i="1" s="1"/>
  <c r="AK237" i="14" l="1"/>
  <c r="CG240" i="1"/>
  <c r="AD237" i="14"/>
  <c r="AA240" i="1"/>
  <c r="CD240" i="1" s="1"/>
  <c r="CI240" i="1" l="1"/>
  <c r="AB240" i="1"/>
  <c r="CF240" i="1" s="1"/>
  <c r="AC240" i="1" l="1"/>
  <c r="AI240" i="1" l="1"/>
  <c r="AH237" i="14"/>
  <c r="AL237" i="14" s="1"/>
  <c r="BL241" i="1"/>
  <c r="V241" i="1"/>
  <c r="BM241" i="1" l="1"/>
  <c r="BO241" i="1" s="1"/>
  <c r="BN241" i="1"/>
  <c r="BP241" i="1" s="1"/>
  <c r="W241" i="1"/>
  <c r="BT241" i="1" s="1"/>
  <c r="CE241" i="1"/>
  <c r="BQ241" i="1" l="1"/>
  <c r="BR241" i="1" s="1"/>
  <c r="BB241" i="1" s="1"/>
  <c r="AY241" i="1" l="1"/>
  <c r="BA241" i="1" s="1"/>
  <c r="AI238" i="14" s="1"/>
  <c r="BC241" i="1"/>
  <c r="AE238" i="14" s="1"/>
  <c r="BS241" i="1"/>
  <c r="X241" i="1"/>
  <c r="AF238" i="14" s="1"/>
  <c r="AJ238" i="14" s="1"/>
  <c r="AC238" i="14" l="1"/>
  <c r="BI241" i="1"/>
  <c r="V238" i="14"/>
  <c r="W238" i="14"/>
  <c r="BY241" i="1"/>
  <c r="Y241" i="1"/>
  <c r="Z241" i="1" s="1"/>
  <c r="CG241" i="1" s="1"/>
  <c r="BU241" i="1" l="1"/>
  <c r="BW241" i="1" s="1"/>
  <c r="CC241" i="1"/>
  <c r="CA241" i="1"/>
  <c r="AD238" i="14"/>
  <c r="AG238" i="14"/>
  <c r="AK238" i="14" s="1"/>
  <c r="AA241" i="1"/>
  <c r="AB241" i="1" l="1"/>
  <c r="CF241" i="1" s="1"/>
  <c r="CD241" i="1"/>
  <c r="CI241" i="1" s="1"/>
  <c r="AC241" i="1" l="1"/>
  <c r="AI241" i="1" l="1"/>
  <c r="AH238" i="14"/>
  <c r="AL238" i="14" s="1"/>
  <c r="BL242" i="1"/>
  <c r="V242" i="1"/>
  <c r="BM242" i="1" l="1"/>
  <c r="BO242" i="1" s="1"/>
  <c r="BN242" i="1"/>
  <c r="BP242" i="1" s="1"/>
  <c r="W242" i="1"/>
  <c r="BT242" i="1" s="1"/>
  <c r="CE242" i="1"/>
  <c r="BQ242" i="1" l="1"/>
  <c r="BR242" i="1" s="1"/>
  <c r="BC242" i="1" s="1"/>
  <c r="AE239" i="14" s="1"/>
  <c r="AY242" i="1" l="1"/>
  <c r="BA242" i="1" s="1"/>
  <c r="AI239" i="14" s="1"/>
  <c r="BB242" i="1"/>
  <c r="BS242" i="1"/>
  <c r="W239" i="14" s="1"/>
  <c r="X242" i="1"/>
  <c r="AF239" i="14" s="1"/>
  <c r="AJ239" i="14" s="1"/>
  <c r="BY242" i="1" l="1"/>
  <c r="CA242" i="1" s="1"/>
  <c r="V239" i="14"/>
  <c r="Y242" i="1"/>
  <c r="AC239" i="14"/>
  <c r="BI242" i="1"/>
  <c r="CC242" i="1" l="1"/>
  <c r="AG239" i="14"/>
  <c r="BU242" i="1"/>
  <c r="BW242" i="1" s="1"/>
  <c r="Z242" i="1"/>
  <c r="AK239" i="14" l="1"/>
  <c r="CG242" i="1"/>
  <c r="AD239" i="14"/>
  <c r="AA242" i="1"/>
  <c r="CD242" i="1" s="1"/>
  <c r="CI242" i="1" l="1"/>
  <c r="AB242" i="1"/>
  <c r="CF242" i="1" l="1"/>
  <c r="AC242" i="1"/>
  <c r="BL243" i="1" l="1"/>
  <c r="AH239" i="14"/>
  <c r="AL239" i="14" s="1"/>
  <c r="AI242" i="1"/>
  <c r="V243" i="1"/>
  <c r="BM243" i="1" l="1"/>
  <c r="BO243" i="1" s="1"/>
  <c r="BN243" i="1"/>
  <c r="BP243" i="1" s="1"/>
  <c r="W243" i="1"/>
  <c r="CE243" i="1"/>
  <c r="BQ243" i="1" l="1"/>
  <c r="BR243" i="1" s="1"/>
  <c r="BB243" i="1" s="1"/>
  <c r="BT243" i="1"/>
  <c r="X243" i="1" l="1"/>
  <c r="AF240" i="14" s="1"/>
  <c r="AJ240" i="14" s="1"/>
  <c r="BC243" i="1"/>
  <c r="AE240" i="14" s="1"/>
  <c r="AY243" i="1"/>
  <c r="AC240" i="14" s="1"/>
  <c r="BS243" i="1"/>
  <c r="W240" i="14" s="1"/>
  <c r="Y243" i="1" l="1"/>
  <c r="Z243" i="1" s="1"/>
  <c r="BA243" i="1"/>
  <c r="AI240" i="14" s="1"/>
  <c r="V240" i="14"/>
  <c r="BY243" i="1"/>
  <c r="CC243" i="1" s="1"/>
  <c r="AG240" i="14" l="1"/>
  <c r="AK240" i="14" s="1"/>
  <c r="BU243" i="1"/>
  <c r="BW243" i="1" s="1"/>
  <c r="AD240" i="14"/>
  <c r="BI243" i="1"/>
  <c r="CA243" i="1"/>
  <c r="CG243" i="1"/>
  <c r="AA243" i="1"/>
  <c r="CD243" i="1" s="1"/>
  <c r="CI243" i="1" l="1"/>
  <c r="AB243" i="1"/>
  <c r="CF243" i="1" s="1"/>
  <c r="AC243" i="1" l="1"/>
  <c r="V244" i="1" s="1"/>
  <c r="W244" i="1" s="1"/>
  <c r="BT244" i="1" s="1"/>
  <c r="BL244" i="1" l="1"/>
  <c r="AH240" i="14"/>
  <c r="AL240" i="14" s="1"/>
  <c r="AI243" i="1"/>
  <c r="CE244" i="1"/>
  <c r="BN244" i="1" l="1"/>
  <c r="BP244" i="1" s="1"/>
  <c r="BM244" i="1"/>
  <c r="BO244" i="1" l="1"/>
  <c r="BQ244" i="1" s="1"/>
  <c r="BR244" i="1" s="1"/>
  <c r="X244" i="1" l="1"/>
  <c r="BB244" i="1"/>
  <c r="BS244" i="1"/>
  <c r="AY244" i="1"/>
  <c r="BA244" i="1" s="1"/>
  <c r="AI241" i="14" s="1"/>
  <c r="V241" i="14" l="1"/>
  <c r="W241" i="14"/>
  <c r="AC241" i="14"/>
  <c r="Y244" i="1"/>
  <c r="BY244" i="1"/>
  <c r="AF241" i="14"/>
  <c r="AJ241" i="14" s="1"/>
  <c r="BU244" i="1" l="1"/>
  <c r="BW244" i="1" s="1"/>
  <c r="AG241" i="14"/>
  <c r="CA244" i="1"/>
  <c r="CC244" i="1"/>
  <c r="Z244" i="1"/>
  <c r="BC244" i="1" s="1"/>
  <c r="AE241" i="14" l="1"/>
  <c r="BI244" i="1"/>
  <c r="AK241" i="14"/>
  <c r="CG244" i="1"/>
  <c r="AA244" i="1"/>
  <c r="CD244" i="1" s="1"/>
  <c r="AD241" i="14"/>
  <c r="CI244" i="1" l="1"/>
  <c r="AB244" i="1"/>
  <c r="AC244" i="1" s="1"/>
  <c r="BL245" i="1" l="1"/>
  <c r="V245" i="1"/>
  <c r="AH241" i="14"/>
  <c r="AL241" i="14" s="1"/>
  <c r="CF244" i="1"/>
  <c r="AI244" i="1"/>
  <c r="BM245" i="1" l="1"/>
  <c r="BN245" i="1"/>
  <c r="BP245" i="1" s="1"/>
  <c r="W245" i="1"/>
  <c r="CE245" i="1"/>
  <c r="BO245" i="1" l="1"/>
  <c r="BQ245" i="1" s="1"/>
  <c r="BR245" i="1" s="1"/>
  <c r="X245" i="1" s="1"/>
  <c r="BT245" i="1"/>
  <c r="AF242" i="14" l="1"/>
  <c r="AJ242" i="14" s="1"/>
  <c r="BS245" i="1"/>
  <c r="BB245" i="1"/>
  <c r="AY245" i="1"/>
  <c r="BA245" i="1" s="1"/>
  <c r="AI242" i="14" s="1"/>
  <c r="BY245" i="1" l="1"/>
  <c r="Y245" i="1"/>
  <c r="Z245" i="1" s="1"/>
  <c r="CG245" i="1" s="1"/>
  <c r="AC242" i="14"/>
  <c r="W242" i="14"/>
  <c r="V242" i="14"/>
  <c r="CC245" i="1" l="1"/>
  <c r="CA245" i="1"/>
  <c r="AG242" i="14"/>
  <c r="AK242" i="14" s="1"/>
  <c r="BC245" i="1"/>
  <c r="AA245" i="1"/>
  <c r="CD245" i="1" s="1"/>
  <c r="CI245" i="1" s="1"/>
  <c r="BU245" i="1"/>
  <c r="BW245" i="1" s="1"/>
  <c r="AD242" i="14"/>
  <c r="AB245" i="1" l="1"/>
  <c r="CF245" i="1" s="1"/>
  <c r="AE242" i="14"/>
  <c r="BI245" i="1"/>
  <c r="AC245" i="1" l="1"/>
  <c r="AI245" i="1" s="1"/>
  <c r="AH242" i="14" l="1"/>
  <c r="AL242" i="14" s="1"/>
  <c r="BL246" i="1"/>
  <c r="BM246" i="1" s="1"/>
  <c r="BO246" i="1" s="1"/>
  <c r="V246" i="1"/>
  <c r="W246" i="1" l="1"/>
  <c r="BT246" i="1" s="1"/>
  <c r="BN246" i="1"/>
  <c r="BP246" i="1" s="1"/>
  <c r="BQ246" i="1" s="1"/>
  <c r="BR246" i="1" s="1"/>
  <c r="BS246" i="1" s="1"/>
  <c r="CE246" i="1"/>
  <c r="BB246" i="1" l="1"/>
  <c r="X246" i="1"/>
  <c r="AY246" i="1"/>
  <c r="W243" i="14"/>
  <c r="V243" i="14"/>
  <c r="AF243" i="14" l="1"/>
  <c r="AJ243" i="14" s="1"/>
  <c r="AC243" i="14"/>
  <c r="Y246" i="1"/>
  <c r="BY246" i="1"/>
  <c r="CC246" i="1" s="1"/>
  <c r="AG243" i="14" l="1"/>
  <c r="BU246" i="1"/>
  <c r="BW246" i="1" s="1"/>
  <c r="Z246" i="1"/>
  <c r="CG246" i="1" s="1"/>
  <c r="CA246" i="1"/>
  <c r="AZ246" i="1" l="1"/>
  <c r="BA246" i="1" s="1"/>
  <c r="AI243" i="14" s="1"/>
  <c r="AK243" i="14"/>
  <c r="AA246" i="1"/>
  <c r="CD246" i="1" s="1"/>
  <c r="CI246" i="1" s="1"/>
  <c r="AD243" i="14"/>
  <c r="BC246" i="1" l="1"/>
  <c r="AE243" i="14" s="1"/>
  <c r="AB246" i="1"/>
  <c r="CF246" i="1" s="1"/>
  <c r="BI246" i="1" l="1"/>
  <c r="AC246" i="1"/>
  <c r="AH243" i="14" s="1"/>
  <c r="AL243" i="14" s="1"/>
  <c r="AI246" i="1" l="1"/>
  <c r="V247" i="1"/>
  <c r="CE247" i="1" s="1"/>
  <c r="BL247" i="1"/>
  <c r="BN247" i="1" s="1"/>
  <c r="BP247" i="1" s="1"/>
  <c r="W247" i="1" l="1"/>
  <c r="BT247" i="1" s="1"/>
  <c r="BM247" i="1"/>
  <c r="BO247" i="1" s="1"/>
  <c r="BQ247" i="1" s="1"/>
  <c r="BR247" i="1" s="1"/>
  <c r="BB247" i="1" l="1"/>
  <c r="BS247" i="1"/>
  <c r="AY247" i="1"/>
  <c r="X247" i="1"/>
  <c r="AF244" i="14" l="1"/>
  <c r="AJ244" i="14" s="1"/>
  <c r="W244" i="14"/>
  <c r="V244" i="14"/>
  <c r="BA247" i="1"/>
  <c r="AI244" i="14" s="1"/>
  <c r="AC244" i="14"/>
  <c r="Y247" i="1"/>
  <c r="BY247" i="1"/>
  <c r="BU247" i="1" l="1"/>
  <c r="BW247" i="1" s="1"/>
  <c r="Z247" i="1"/>
  <c r="CG247" i="1" s="1"/>
  <c r="CC247" i="1"/>
  <c r="CA247" i="1"/>
  <c r="AG244" i="14"/>
  <c r="AK244" i="14" l="1"/>
  <c r="BC247" i="1"/>
  <c r="AE244" i="14" s="1"/>
  <c r="AD244" i="14"/>
  <c r="AA247" i="1"/>
  <c r="AB247" i="1" s="1"/>
  <c r="CF247" i="1" s="1"/>
  <c r="BI247" i="1" l="1"/>
  <c r="CD247" i="1"/>
  <c r="CI247" i="1" s="1"/>
  <c r="AC247" i="1"/>
  <c r="AH244" i="14" s="1"/>
  <c r="AL244" i="14" s="1"/>
  <c r="AI247" i="1" l="1"/>
  <c r="V248" i="1"/>
  <c r="BL248" i="1"/>
  <c r="CE248" i="1" l="1"/>
  <c r="W248" i="1"/>
  <c r="BM248" i="1"/>
  <c r="BN248" i="1"/>
  <c r="BP248" i="1" s="1"/>
  <c r="BT248" i="1" l="1"/>
  <c r="BO248" i="1"/>
  <c r="BQ248" i="1" s="1"/>
  <c r="BR248" i="1" s="1"/>
  <c r="BB248" i="1" l="1"/>
  <c r="AY248" i="1"/>
  <c r="BS248" i="1"/>
  <c r="BC248" i="1"/>
  <c r="X248" i="1"/>
  <c r="W245" i="14" l="1"/>
  <c r="V245" i="14"/>
  <c r="AE245" i="14"/>
  <c r="AF245" i="14"/>
  <c r="AJ245" i="14" s="1"/>
  <c r="BA248" i="1"/>
  <c r="AI245" i="14" s="1"/>
  <c r="AC245" i="14"/>
  <c r="Y248" i="1"/>
  <c r="AG245" i="14" s="1"/>
  <c r="BY248" i="1"/>
  <c r="BU248" i="1" l="1"/>
  <c r="BW248" i="1" s="1"/>
  <c r="BI248" i="1"/>
  <c r="CC248" i="1"/>
  <c r="CA248" i="1"/>
  <c r="Z248" i="1"/>
  <c r="AD245" i="14" s="1"/>
  <c r="AK245" i="14" l="1"/>
  <c r="AA248" i="1"/>
  <c r="CG248" i="1"/>
  <c r="CD248" i="1" l="1"/>
  <c r="CI248" i="1" s="1"/>
  <c r="AB248" i="1"/>
  <c r="CF248" i="1" s="1"/>
  <c r="AC248" i="1" l="1"/>
  <c r="AH245" i="14" l="1"/>
  <c r="AL245" i="14" s="1"/>
  <c r="AI248" i="1"/>
  <c r="V249" i="1"/>
  <c r="BL249" i="1"/>
  <c r="BN249" i="1" l="1"/>
  <c r="BP249" i="1" s="1"/>
  <c r="BM249" i="1"/>
  <c r="BO249" i="1" s="1"/>
  <c r="CE249" i="1"/>
  <c r="W249" i="1"/>
  <c r="BQ249" i="1" l="1"/>
  <c r="BR249" i="1" s="1"/>
  <c r="AY249" i="1" s="1"/>
  <c r="BT249" i="1"/>
  <c r="BB249" i="1" l="1"/>
  <c r="BS249" i="1"/>
  <c r="V246" i="14" s="1"/>
  <c r="X249" i="1"/>
  <c r="AF246" i="14" s="1"/>
  <c r="AJ246" i="14" s="1"/>
  <c r="BC249" i="1"/>
  <c r="AE246" i="14" s="1"/>
  <c r="BA249" i="1"/>
  <c r="AI246" i="14" s="1"/>
  <c r="AC246" i="14"/>
  <c r="Y249" i="1"/>
  <c r="AG246" i="14" l="1"/>
  <c r="BY249" i="1"/>
  <c r="CC249" i="1" s="1"/>
  <c r="W246" i="14"/>
  <c r="BU249" i="1"/>
  <c r="BW249" i="1" s="1"/>
  <c r="BI249" i="1"/>
  <c r="Z249" i="1"/>
  <c r="AA249" i="1" s="1"/>
  <c r="CA249" i="1" l="1"/>
  <c r="CD249" i="1"/>
  <c r="AK246" i="14"/>
  <c r="AD246" i="14"/>
  <c r="CG249" i="1"/>
  <c r="AB249" i="1"/>
  <c r="CI249" i="1" l="1"/>
  <c r="CF249" i="1"/>
  <c r="AC249" i="1"/>
  <c r="AH246" i="14" l="1"/>
  <c r="AL246" i="14" s="1"/>
  <c r="AI249" i="1"/>
  <c r="BL250" i="1"/>
  <c r="V250" i="1"/>
  <c r="BM250" i="1" l="1"/>
  <c r="BO250" i="1" s="1"/>
  <c r="BN250" i="1"/>
  <c r="BP250" i="1" s="1"/>
  <c r="W250" i="1"/>
  <c r="BT250" i="1" s="1"/>
  <c r="CE250" i="1"/>
  <c r="BQ250" i="1" l="1"/>
  <c r="BR250" i="1" s="1"/>
  <c r="AY250" i="1" l="1"/>
  <c r="Y250" i="1" s="1"/>
  <c r="BB250" i="1"/>
  <c r="X250" i="1"/>
  <c r="BC250" i="1"/>
  <c r="BS250" i="1"/>
  <c r="BA250" i="1" l="1"/>
  <c r="AI247" i="14" s="1"/>
  <c r="AE247" i="14"/>
  <c r="AC247" i="14"/>
  <c r="V247" i="14"/>
  <c r="W247" i="14"/>
  <c r="BU250" i="1"/>
  <c r="BW250" i="1" s="1"/>
  <c r="AF247" i="14"/>
  <c r="AJ247" i="14" s="1"/>
  <c r="AG247" i="14"/>
  <c r="Z250" i="1"/>
  <c r="AA250" i="1" s="1"/>
  <c r="CD250" i="1" s="1"/>
  <c r="BY250" i="1"/>
  <c r="BI250" i="1" l="1"/>
  <c r="CC250" i="1"/>
  <c r="CA250" i="1"/>
  <c r="AD247" i="14"/>
  <c r="AK247" i="14"/>
  <c r="CG250" i="1"/>
  <c r="CI250" i="1" s="1"/>
  <c r="AB250" i="1"/>
  <c r="CF250" i="1" l="1"/>
  <c r="AC250" i="1"/>
  <c r="AH247" i="14" s="1"/>
  <c r="AL247" i="14" s="1"/>
  <c r="AI250" i="1" l="1"/>
  <c r="V251" i="1"/>
  <c r="BL251" i="1"/>
  <c r="W251" i="1" l="1"/>
  <c r="BT251" i="1" s="1"/>
  <c r="CE251" i="1"/>
  <c r="BM251" i="1"/>
  <c r="BN251" i="1"/>
  <c r="BP251" i="1" s="1"/>
  <c r="BO251" i="1" l="1"/>
  <c r="BQ251" i="1" s="1"/>
  <c r="BR251" i="1" s="1"/>
  <c r="BB251" i="1" l="1"/>
  <c r="BC251" i="1"/>
  <c r="BS251" i="1"/>
  <c r="AY251" i="1"/>
  <c r="X251" i="1"/>
  <c r="AF248" i="14" l="1"/>
  <c r="AJ248" i="14" s="1"/>
  <c r="AE248" i="14"/>
  <c r="AC248" i="14"/>
  <c r="V248" i="14"/>
  <c r="W248" i="14"/>
  <c r="BA251" i="1"/>
  <c r="AI248" i="14" s="1"/>
  <c r="BY251" i="1"/>
  <c r="Y251" i="1"/>
  <c r="AG248" i="14" s="1"/>
  <c r="BU251" i="1" l="1"/>
  <c r="BW251" i="1" s="1"/>
  <c r="CC251" i="1"/>
  <c r="CA251" i="1"/>
  <c r="BI251" i="1"/>
  <c r="Z251" i="1"/>
  <c r="CG251" i="1" s="1"/>
  <c r="AD248" i="14" l="1"/>
  <c r="AA251" i="1"/>
  <c r="AB251" i="1" s="1"/>
  <c r="CF251" i="1" s="1"/>
  <c r="AK248" i="14"/>
  <c r="CD251" i="1" l="1"/>
  <c r="CI251" i="1" s="1"/>
  <c r="AC251" i="1"/>
  <c r="AI251" i="1" s="1"/>
  <c r="V252" i="1" l="1"/>
  <c r="W252" i="1" s="1"/>
  <c r="BT252" i="1" s="1"/>
  <c r="AH248" i="14"/>
  <c r="AL248" i="14" s="1"/>
  <c r="BL252" i="1"/>
  <c r="BM252" i="1" s="1"/>
  <c r="CE252" i="1" l="1"/>
  <c r="BN252" i="1"/>
  <c r="BP252" i="1" s="1"/>
  <c r="BO252" i="1"/>
  <c r="BQ252" i="1" l="1"/>
  <c r="BR252" i="1" s="1"/>
  <c r="BS252" i="1" l="1"/>
  <c r="BB252" i="1"/>
  <c r="BC252" i="1"/>
  <c r="X252" i="1"/>
  <c r="AY252" i="1"/>
  <c r="AF249" i="14" l="1"/>
  <c r="AJ249" i="14" s="1"/>
  <c r="V249" i="14"/>
  <c r="W249" i="14"/>
  <c r="AE249" i="14"/>
  <c r="BA252" i="1"/>
  <c r="AI249" i="14" s="1"/>
  <c r="AC249" i="14"/>
  <c r="Y252" i="1"/>
  <c r="Z252" i="1" s="1"/>
  <c r="AA252" i="1" s="1"/>
  <c r="BY252" i="1"/>
  <c r="BU252" i="1" l="1"/>
  <c r="BW252" i="1" s="1"/>
  <c r="BI252" i="1"/>
  <c r="CD252" i="1"/>
  <c r="CC252" i="1"/>
  <c r="CA252" i="1"/>
  <c r="AD249" i="14"/>
  <c r="AG249" i="14"/>
  <c r="AK249" i="14" s="1"/>
  <c r="CG252" i="1"/>
  <c r="AB252" i="1"/>
  <c r="CI252" i="1" l="1"/>
  <c r="CF252" i="1"/>
  <c r="AC252" i="1"/>
  <c r="AH249" i="14" s="1"/>
  <c r="AL249" i="14" s="1"/>
  <c r="AI252" i="1" l="1"/>
  <c r="V253" i="1"/>
  <c r="BL253" i="1"/>
  <c r="BM253" i="1" l="1"/>
  <c r="BN253" i="1"/>
  <c r="BP253" i="1" s="1"/>
  <c r="W253" i="1"/>
  <c r="CE253" i="1"/>
  <c r="BO253" i="1" l="1"/>
  <c r="BQ253" i="1" s="1"/>
  <c r="BR253" i="1" s="1"/>
  <c r="BT253" i="1"/>
  <c r="BB253" i="1" l="1"/>
  <c r="BC253" i="1"/>
  <c r="BS253" i="1"/>
  <c r="AY253" i="1"/>
  <c r="X253" i="1"/>
  <c r="BA253" i="1" l="1"/>
  <c r="AI250" i="14" s="1"/>
  <c r="AC250" i="14"/>
  <c r="V250" i="14"/>
  <c r="W250" i="14"/>
  <c r="AF250" i="14"/>
  <c r="AJ250" i="14" s="1"/>
  <c r="AE250" i="14"/>
  <c r="Y253" i="1"/>
  <c r="BU253" i="1" s="1"/>
  <c r="BW253" i="1" s="1"/>
  <c r="BY253" i="1"/>
  <c r="BI253" i="1" l="1"/>
  <c r="CC253" i="1"/>
  <c r="CA253" i="1"/>
  <c r="AG250" i="14"/>
  <c r="Z253" i="1"/>
  <c r="CG253" i="1" s="1"/>
  <c r="AD250" i="14" l="1"/>
  <c r="AK250" i="14"/>
  <c r="AA253" i="1"/>
  <c r="CD253" i="1" l="1"/>
  <c r="CI253" i="1" s="1"/>
  <c r="AB253" i="1"/>
  <c r="CF253" i="1" s="1"/>
  <c r="AC253" i="1" l="1"/>
  <c r="AH250" i="14" l="1"/>
  <c r="AL250" i="14" s="1"/>
  <c r="AI253" i="1"/>
  <c r="V254" i="1"/>
  <c r="BL254" i="1"/>
  <c r="CE254" i="1" l="1"/>
  <c r="W254" i="1"/>
  <c r="BT254" i="1" s="1"/>
  <c r="BN254" i="1"/>
  <c r="BP254" i="1" s="1"/>
  <c r="BM254" i="1"/>
  <c r="BO254" i="1" l="1"/>
  <c r="BQ254" i="1" s="1"/>
  <c r="BR254" i="1" s="1"/>
  <c r="BB254" i="1" l="1"/>
  <c r="BS254" i="1"/>
  <c r="AY254" i="1"/>
  <c r="BC254" i="1"/>
  <c r="X254" i="1"/>
  <c r="W251" i="14" l="1"/>
  <c r="V251" i="14"/>
  <c r="AC251" i="14"/>
  <c r="AE251" i="14"/>
  <c r="AF251" i="14"/>
  <c r="AJ251" i="14" s="1"/>
  <c r="BA254" i="1"/>
  <c r="AI251" i="14" s="1"/>
  <c r="Y254" i="1"/>
  <c r="AG251" i="14" s="1"/>
  <c r="BY254" i="1"/>
  <c r="BU254" i="1" l="1"/>
  <c r="BW254" i="1" s="1"/>
  <c r="BI254" i="1"/>
  <c r="Z254" i="1"/>
  <c r="CG254" i="1" s="1"/>
  <c r="CC254" i="1"/>
  <c r="CA254" i="1"/>
  <c r="AK251" i="14" l="1"/>
  <c r="AA254" i="1"/>
  <c r="AD251" i="14"/>
  <c r="CD254" i="1" l="1"/>
  <c r="CI254" i="1" s="1"/>
  <c r="AB254" i="1"/>
  <c r="CF254" i="1" s="1"/>
  <c r="AC254" i="1" l="1"/>
  <c r="AH251" i="14" s="1"/>
  <c r="AL251" i="14" s="1"/>
  <c r="AI254" i="1" l="1"/>
  <c r="V255" i="1"/>
  <c r="W255" i="1" s="1"/>
  <c r="BT255" i="1" s="1"/>
  <c r="BL255" i="1"/>
  <c r="BN255" i="1" s="1"/>
  <c r="BP255" i="1" s="1"/>
  <c r="BM255" i="1" l="1"/>
  <c r="BO255" i="1" s="1"/>
  <c r="BQ255" i="1" s="1"/>
  <c r="BR255" i="1" s="1"/>
  <c r="CE255" i="1"/>
  <c r="X255" i="1" l="1"/>
  <c r="BB255" i="1"/>
  <c r="BS255" i="1"/>
  <c r="AY255" i="1"/>
  <c r="BC255" i="1"/>
  <c r="AE252" i="14" l="1"/>
  <c r="AC252" i="14"/>
  <c r="AF252" i="14"/>
  <c r="AJ252" i="14" s="1"/>
  <c r="W252" i="14"/>
  <c r="V252" i="14"/>
  <c r="BA255" i="1"/>
  <c r="AI252" i="14" s="1"/>
  <c r="BY255" i="1"/>
  <c r="Y255" i="1"/>
  <c r="AG252" i="14" s="1"/>
  <c r="CC255" i="1" l="1"/>
  <c r="CA255" i="1"/>
  <c r="BI255" i="1"/>
  <c r="Z255" i="1"/>
  <c r="AA255" i="1" s="1"/>
  <c r="BU255" i="1"/>
  <c r="BW255" i="1" s="1"/>
  <c r="AK252" i="14" l="1"/>
  <c r="CD255" i="1"/>
  <c r="AD252" i="14"/>
  <c r="AB255" i="1"/>
  <c r="CF255" i="1" s="1"/>
  <c r="CG255" i="1"/>
  <c r="CI255" i="1" l="1"/>
  <c r="AC255" i="1"/>
  <c r="AH252" i="14" s="1"/>
  <c r="AL252" i="14" s="1"/>
  <c r="AI255" i="1" l="1"/>
  <c r="V256" i="1"/>
  <c r="BL256" i="1"/>
  <c r="BN256" i="1" l="1"/>
  <c r="BP256" i="1" s="1"/>
  <c r="BM256" i="1"/>
  <c r="CE256" i="1"/>
  <c r="W256" i="1"/>
  <c r="BT256" i="1" s="1"/>
  <c r="BO256" i="1" l="1"/>
  <c r="BQ256" i="1" s="1"/>
  <c r="BR256" i="1" s="1"/>
  <c r="BB256" i="1" l="1"/>
  <c r="BS256" i="1"/>
  <c r="AY256" i="1"/>
  <c r="X256" i="1"/>
  <c r="AC253" i="14" l="1"/>
  <c r="AF253" i="14"/>
  <c r="AJ253" i="14" s="1"/>
  <c r="W253" i="14"/>
  <c r="V253" i="14"/>
  <c r="BA256" i="1"/>
  <c r="AI253" i="14" s="1"/>
  <c r="BY256" i="1"/>
  <c r="Y256" i="1"/>
  <c r="AG253" i="14" l="1"/>
  <c r="BU256" i="1"/>
  <c r="BW256" i="1" s="1"/>
  <c r="CC256" i="1"/>
  <c r="CA256" i="1"/>
  <c r="Z256" i="1"/>
  <c r="AK253" i="14" l="1"/>
  <c r="BC256" i="1"/>
  <c r="AE253" i="14" s="1"/>
  <c r="AD253" i="14"/>
  <c r="AA256" i="1"/>
  <c r="CG256" i="1"/>
  <c r="BI256" i="1" l="1"/>
  <c r="CD256" i="1"/>
  <c r="CI256" i="1" s="1"/>
  <c r="AB256" i="1"/>
  <c r="CF256" i="1" l="1"/>
  <c r="AC256" i="1"/>
  <c r="AH253" i="14" l="1"/>
  <c r="AL253" i="14" s="1"/>
  <c r="AI256" i="1"/>
  <c r="V257" i="1"/>
  <c r="BL257" i="1"/>
  <c r="BN257" i="1" l="1"/>
  <c r="BP257" i="1" s="1"/>
  <c r="BM257" i="1"/>
  <c r="BO257" i="1" s="1"/>
  <c r="W257" i="1"/>
  <c r="CE257" i="1"/>
  <c r="BQ257" i="1" l="1"/>
  <c r="BR257" i="1" s="1"/>
  <c r="BS257" i="1" s="1"/>
  <c r="BT257" i="1"/>
  <c r="BB257" i="1" l="1"/>
  <c r="AY257" i="1"/>
  <c r="Y257" i="1" s="1"/>
  <c r="X257" i="1"/>
  <c r="AF254" i="14" s="1"/>
  <c r="AJ254" i="14" s="1"/>
  <c r="W254" i="14"/>
  <c r="V254" i="14"/>
  <c r="AC254" i="14" l="1"/>
  <c r="BA257" i="1"/>
  <c r="AI254" i="14" s="1"/>
  <c r="BY257" i="1"/>
  <c r="CC257" i="1" s="1"/>
  <c r="AG254" i="14"/>
  <c r="Z257" i="1"/>
  <c r="AA257" i="1" s="1"/>
  <c r="BU257" i="1"/>
  <c r="BW257" i="1" s="1"/>
  <c r="CA257" i="1" l="1"/>
  <c r="BC257" i="1"/>
  <c r="BI257" i="1" s="1"/>
  <c r="AK254" i="14"/>
  <c r="CD257" i="1"/>
  <c r="AD254" i="14"/>
  <c r="CG257" i="1"/>
  <c r="AB257" i="1"/>
  <c r="CF257" i="1" s="1"/>
  <c r="CI257" i="1" l="1"/>
  <c r="AE254" i="14"/>
  <c r="AC257" i="1"/>
  <c r="AH254" i="14" s="1"/>
  <c r="AL254" i="14" s="1"/>
  <c r="AI257" i="1" l="1"/>
  <c r="BL258" i="1"/>
  <c r="V258" i="1"/>
  <c r="CE258" i="1" l="1"/>
  <c r="W258" i="1"/>
  <c r="BT258" i="1" s="1"/>
  <c r="BM258" i="1"/>
  <c r="BO258" i="1" s="1"/>
  <c r="BN258" i="1"/>
  <c r="BP258" i="1" s="1"/>
  <c r="BQ258" i="1" l="1"/>
  <c r="BR258" i="1" s="1"/>
  <c r="BS258" i="1" l="1"/>
  <c r="BB258" i="1"/>
  <c r="X258" i="1"/>
  <c r="AY258" i="1"/>
  <c r="AC255" i="14" l="1"/>
  <c r="V255" i="14"/>
  <c r="W255" i="14"/>
  <c r="AF255" i="14"/>
  <c r="AJ255" i="14" s="1"/>
  <c r="BY258" i="1"/>
  <c r="BA258" i="1"/>
  <c r="AI255" i="14" s="1"/>
  <c r="Y258" i="1"/>
  <c r="AG255" i="14" l="1"/>
  <c r="CC258" i="1"/>
  <c r="CA258" i="1"/>
  <c r="Z258" i="1"/>
  <c r="AD255" i="14" s="1"/>
  <c r="BU258" i="1"/>
  <c r="BW258" i="1" s="1"/>
  <c r="BC258" i="1" l="1"/>
  <c r="AK255" i="14"/>
  <c r="AA258" i="1"/>
  <c r="CG258" i="1"/>
  <c r="AE255" i="14" l="1"/>
  <c r="BI258" i="1"/>
  <c r="CD258" i="1"/>
  <c r="CI258" i="1" s="1"/>
  <c r="AB258" i="1"/>
  <c r="CF258" i="1" s="1"/>
  <c r="AC258" i="1" l="1"/>
  <c r="AH255" i="14" s="1"/>
  <c r="AL255" i="14" s="1"/>
  <c r="AI258" i="1" l="1"/>
  <c r="V259" i="1"/>
  <c r="BL259" i="1"/>
  <c r="BN259" i="1" l="1"/>
  <c r="BP259" i="1" s="1"/>
  <c r="BM259" i="1"/>
  <c r="BO259" i="1" s="1"/>
  <c r="W259" i="1"/>
  <c r="BT259" i="1" s="1"/>
  <c r="CE259" i="1"/>
  <c r="BQ259" i="1" l="1"/>
  <c r="BR259" i="1" s="1"/>
  <c r="BB259" i="1" l="1"/>
  <c r="X259" i="1"/>
  <c r="AY259" i="1"/>
  <c r="BS259" i="1"/>
  <c r="BY259" i="1" l="1"/>
  <c r="AC256" i="14"/>
  <c r="V256" i="14"/>
  <c r="W256" i="14"/>
  <c r="AF256" i="14"/>
  <c r="AJ256" i="14" s="1"/>
  <c r="Y259" i="1"/>
  <c r="AG256" i="14" s="1"/>
  <c r="BA259" i="1"/>
  <c r="AI256" i="14" s="1"/>
  <c r="BU259" i="1" l="1"/>
  <c r="BW259" i="1" s="1"/>
  <c r="Z259" i="1"/>
  <c r="AA259" i="1" s="1"/>
  <c r="CD259" i="1" s="1"/>
  <c r="CC259" i="1"/>
  <c r="CA259" i="1"/>
  <c r="BC259" i="1" l="1"/>
  <c r="AD256" i="14"/>
  <c r="AB259" i="1"/>
  <c r="CF259" i="1" s="1"/>
  <c r="AK256" i="14"/>
  <c r="CG259" i="1"/>
  <c r="CI259" i="1" s="1"/>
  <c r="AE256" i="14" l="1"/>
  <c r="BI259" i="1"/>
  <c r="AC259" i="1"/>
  <c r="AI259" i="1" s="1"/>
  <c r="AH256" i="14" l="1"/>
  <c r="AL256" i="14" s="1"/>
  <c r="BL260" i="1"/>
  <c r="BM260" i="1" s="1"/>
  <c r="BO260" i="1" s="1"/>
  <c r="V260" i="1"/>
  <c r="W260" i="1" s="1"/>
  <c r="BN260" i="1" l="1"/>
  <c r="BP260" i="1" s="1"/>
  <c r="BT260" i="1"/>
  <c r="CE260" i="1"/>
  <c r="BQ260" i="1" l="1"/>
  <c r="BR260" i="1" s="1"/>
  <c r="AY260" i="1" s="1"/>
  <c r="Y260" i="1" s="1"/>
  <c r="BB260" i="1" l="1"/>
  <c r="AC257" i="14"/>
  <c r="BC260" i="1"/>
  <c r="AE257" i="14" s="1"/>
  <c r="BS260" i="1"/>
  <c r="W257" i="14" s="1"/>
  <c r="BA260" i="1"/>
  <c r="AI257" i="14" s="1"/>
  <c r="X260" i="1"/>
  <c r="BY260" i="1" l="1"/>
  <c r="CA260" i="1" s="1"/>
  <c r="V257" i="14"/>
  <c r="BI260" i="1"/>
  <c r="AG257" i="14"/>
  <c r="BU260" i="1"/>
  <c r="BW260" i="1" s="1"/>
  <c r="Z260" i="1"/>
  <c r="AA260" i="1" s="1"/>
  <c r="CD260" i="1" s="1"/>
  <c r="AF257" i="14"/>
  <c r="AJ257" i="14" s="1"/>
  <c r="CC260" i="1" l="1"/>
  <c r="AK257" i="14"/>
  <c r="AB260" i="1"/>
  <c r="CF260" i="1" s="1"/>
  <c r="AD257" i="14"/>
  <c r="CG260" i="1"/>
  <c r="CI260" i="1" s="1"/>
  <c r="AC260" i="1" l="1"/>
  <c r="V261" i="1" s="1"/>
  <c r="AH257" i="14" l="1"/>
  <c r="AL257" i="14" s="1"/>
  <c r="AI260" i="1"/>
  <c r="BL261" i="1"/>
  <c r="BN261" i="1" s="1"/>
  <c r="BP261" i="1" s="1"/>
  <c r="CE261" i="1"/>
  <c r="W261" i="1"/>
  <c r="BT261" i="1" s="1"/>
  <c r="BM261" i="1" l="1"/>
  <c r="BO261" i="1" s="1"/>
  <c r="BQ261" i="1" s="1"/>
  <c r="BR261" i="1" s="1"/>
  <c r="BC261" i="1" l="1"/>
  <c r="BB261" i="1"/>
  <c r="X261" i="1"/>
  <c r="AY261" i="1"/>
  <c r="BS261" i="1"/>
  <c r="AE258" i="14" l="1"/>
  <c r="V258" i="14"/>
  <c r="W258" i="14"/>
  <c r="Y261" i="1"/>
  <c r="AG258" i="14" s="1"/>
  <c r="AC258" i="14"/>
  <c r="AF258" i="14"/>
  <c r="AJ258" i="14" s="1"/>
  <c r="BY261" i="1"/>
  <c r="BA261" i="1"/>
  <c r="AI258" i="14" s="1"/>
  <c r="BU261" i="1" l="1"/>
  <c r="BW261" i="1" s="1"/>
  <c r="CC261" i="1"/>
  <c r="CA261" i="1"/>
  <c r="Z261" i="1"/>
  <c r="AK258" i="14" s="1"/>
  <c r="BI261" i="1"/>
  <c r="AA261" i="1" l="1"/>
  <c r="CG261" i="1"/>
  <c r="AD258" i="14"/>
  <c r="CD261" i="1" l="1"/>
  <c r="CI261" i="1" s="1"/>
  <c r="AB261" i="1"/>
  <c r="CF261" i="1" s="1"/>
  <c r="AC261" i="1" l="1"/>
  <c r="V262" i="1" l="1"/>
  <c r="AH258" i="14"/>
  <c r="AL258" i="14" s="1"/>
  <c r="BL262" i="1"/>
  <c r="AI261" i="1"/>
  <c r="W262" i="1" l="1"/>
  <c r="BT262" i="1" s="1"/>
  <c r="CE262" i="1"/>
  <c r="BN262" i="1"/>
  <c r="BP262" i="1" s="1"/>
  <c r="BM262" i="1"/>
  <c r="BO262" i="1" s="1"/>
  <c r="BQ262" i="1" l="1"/>
  <c r="BR262" i="1" s="1"/>
  <c r="AY262" i="1" s="1"/>
  <c r="BC262" i="1" l="1"/>
  <c r="AE259" i="14" s="1"/>
  <c r="X262" i="1"/>
  <c r="AF259" i="14" s="1"/>
  <c r="AJ259" i="14" s="1"/>
  <c r="BB262" i="1"/>
  <c r="BS262" i="1"/>
  <c r="W259" i="14" s="1"/>
  <c r="BA262" i="1"/>
  <c r="AI259" i="14" s="1"/>
  <c r="AC259" i="14"/>
  <c r="Y262" i="1"/>
  <c r="V259" i="14" l="1"/>
  <c r="BY262" i="1"/>
  <c r="CC262" i="1" s="1"/>
  <c r="Z262" i="1"/>
  <c r="AA262" i="1" s="1"/>
  <c r="CD262" i="1" s="1"/>
  <c r="AG259" i="14"/>
  <c r="BU262" i="1"/>
  <c r="BW262" i="1" s="1"/>
  <c r="BI262" i="1"/>
  <c r="AK259" i="14" l="1"/>
  <c r="CA262" i="1"/>
  <c r="CG262" i="1"/>
  <c r="CI262" i="1" s="1"/>
  <c r="AD259" i="14"/>
  <c r="AB262" i="1"/>
  <c r="CF262" i="1" s="1"/>
  <c r="AC262" i="1" l="1"/>
  <c r="BL263" i="1" s="1"/>
  <c r="AI262" i="1" l="1"/>
  <c r="V263" i="1"/>
  <c r="CE263" i="1" s="1"/>
  <c r="AH259" i="14"/>
  <c r="AL259" i="14" s="1"/>
  <c r="BM263" i="1"/>
  <c r="BO263" i="1" s="1"/>
  <c r="BN263" i="1"/>
  <c r="BP263" i="1" s="1"/>
  <c r="W263" i="1" l="1"/>
  <c r="BT263" i="1" s="1"/>
  <c r="BQ263" i="1"/>
  <c r="BR263" i="1" s="1"/>
  <c r="AY263" i="1" s="1"/>
  <c r="BB263" i="1" l="1"/>
  <c r="BC263" i="1"/>
  <c r="AE260" i="14" s="1"/>
  <c r="X263" i="1"/>
  <c r="AF260" i="14" s="1"/>
  <c r="AJ260" i="14" s="1"/>
  <c r="BS263" i="1"/>
  <c r="W260" i="14" s="1"/>
  <c r="AC260" i="14"/>
  <c r="BA263" i="1"/>
  <c r="Y263" i="1"/>
  <c r="V260" i="14" l="1"/>
  <c r="BY263" i="1"/>
  <c r="CA263" i="1" s="1"/>
  <c r="AG260" i="14"/>
  <c r="Z263" i="1"/>
  <c r="CG263" i="1" s="1"/>
  <c r="BU263" i="1"/>
  <c r="BW263" i="1" s="1"/>
  <c r="AI260" i="14"/>
  <c r="BI263" i="1"/>
  <c r="CC263" i="1" l="1"/>
  <c r="AA263" i="1"/>
  <c r="AK260" i="14"/>
  <c r="AD260" i="14"/>
  <c r="CD263" i="1" l="1"/>
  <c r="CI263" i="1" s="1"/>
  <c r="AB263" i="1"/>
  <c r="CF263" i="1" l="1"/>
  <c r="AC263" i="1"/>
  <c r="AI263" i="1" s="1"/>
  <c r="AH260" i="14" l="1"/>
  <c r="AL260" i="14" s="1"/>
  <c r="BL264" i="1"/>
  <c r="V264" i="1"/>
  <c r="BM264" i="1" l="1"/>
  <c r="BO264" i="1" s="1"/>
  <c r="BN264" i="1"/>
  <c r="BP264" i="1" s="1"/>
  <c r="W264" i="1"/>
  <c r="BT264" i="1" s="1"/>
  <c r="CE264" i="1"/>
  <c r="BQ264" i="1" l="1"/>
  <c r="BR264" i="1" s="1"/>
  <c r="BS264" i="1" s="1"/>
  <c r="BB264" i="1" l="1"/>
  <c r="BC264" i="1"/>
  <c r="AE261" i="14" s="1"/>
  <c r="X264" i="1"/>
  <c r="AF261" i="14" s="1"/>
  <c r="AJ261" i="14" s="1"/>
  <c r="AY264" i="1"/>
  <c r="Y264" i="1" s="1"/>
  <c r="V261" i="14"/>
  <c r="W261" i="14"/>
  <c r="AC261" i="14" l="1"/>
  <c r="BA264" i="1"/>
  <c r="AI261" i="14" s="1"/>
  <c r="BY264" i="1"/>
  <c r="CC264" i="1" s="1"/>
  <c r="AG261" i="14"/>
  <c r="BU264" i="1"/>
  <c r="BW264" i="1" s="1"/>
  <c r="Z264" i="1"/>
  <c r="CG264" i="1" s="1"/>
  <c r="AD261" i="14" l="1"/>
  <c r="BI264" i="1"/>
  <c r="CA264" i="1"/>
  <c r="AA264" i="1"/>
  <c r="AB264" i="1" s="1"/>
  <c r="CF264" i="1" s="1"/>
  <c r="AK261" i="14"/>
  <c r="CD264" i="1" l="1"/>
  <c r="CI264" i="1" s="1"/>
  <c r="AC264" i="1"/>
  <c r="BL265" i="1" s="1"/>
  <c r="BM265" i="1" s="1"/>
  <c r="AH261" i="14" l="1"/>
  <c r="AL261" i="14" s="1"/>
  <c r="AI264" i="1"/>
  <c r="BN265" i="1"/>
  <c r="BP265" i="1" s="1"/>
  <c r="V265" i="1"/>
  <c r="W265" i="1" s="1"/>
  <c r="BT265" i="1" s="1"/>
  <c r="BO265" i="1"/>
  <c r="BQ265" i="1" l="1"/>
  <c r="BR265" i="1" s="1"/>
  <c r="AY265" i="1" s="1"/>
  <c r="CE265" i="1"/>
  <c r="BB265" i="1" l="1"/>
  <c r="BC265" i="1"/>
  <c r="AE262" i="14" s="1"/>
  <c r="BS265" i="1"/>
  <c r="V262" i="14" s="1"/>
  <c r="X265" i="1"/>
  <c r="AF262" i="14" s="1"/>
  <c r="AJ262" i="14" s="1"/>
  <c r="Y265" i="1"/>
  <c r="AC262" i="14"/>
  <c r="BA265" i="1"/>
  <c r="AI262" i="14" s="1"/>
  <c r="AG262" i="14" l="1"/>
  <c r="BY265" i="1"/>
  <c r="CC265" i="1" s="1"/>
  <c r="W262" i="14"/>
  <c r="Z265" i="1"/>
  <c r="AA265" i="1" s="1"/>
  <c r="CD265" i="1" s="1"/>
  <c r="BU265" i="1"/>
  <c r="BW265" i="1" s="1"/>
  <c r="BI265" i="1"/>
  <c r="CA265" i="1" l="1"/>
  <c r="AK262" i="14"/>
  <c r="CG265" i="1"/>
  <c r="CI265" i="1" s="1"/>
  <c r="AB265" i="1"/>
  <c r="CF265" i="1" s="1"/>
  <c r="AD262" i="14"/>
  <c r="AC265" i="1" l="1"/>
  <c r="BL266" i="1" s="1"/>
  <c r="AI265" i="1" l="1"/>
  <c r="AH262" i="14"/>
  <c r="AL262" i="14" s="1"/>
  <c r="V266" i="1"/>
  <c r="CE266" i="1" s="1"/>
  <c r="BM266" i="1"/>
  <c r="BO266" i="1" s="1"/>
  <c r="BN266" i="1"/>
  <c r="BP266" i="1" s="1"/>
  <c r="W266" i="1" l="1"/>
  <c r="BT266" i="1" s="1"/>
  <c r="BQ266" i="1"/>
  <c r="BR266" i="1" s="1"/>
  <c r="BB266" i="1" l="1"/>
  <c r="BS266" i="1"/>
  <c r="AY266" i="1"/>
  <c r="BC266" i="1"/>
  <c r="X266" i="1"/>
  <c r="AF263" i="14" l="1"/>
  <c r="AJ263" i="14" s="1"/>
  <c r="BA266" i="1"/>
  <c r="AI263" i="14" s="1"/>
  <c r="AC263" i="14"/>
  <c r="AE263" i="14"/>
  <c r="V263" i="14"/>
  <c r="W263" i="14"/>
  <c r="Y266" i="1"/>
  <c r="AG263" i="14" s="1"/>
  <c r="BY266" i="1"/>
  <c r="BU266" i="1" l="1"/>
  <c r="BW266" i="1" s="1"/>
  <c r="BI266" i="1"/>
  <c r="CC266" i="1"/>
  <c r="CA266" i="1"/>
  <c r="Z266" i="1"/>
  <c r="AD263" i="14" s="1"/>
  <c r="AK263" i="14" l="1"/>
  <c r="CG266" i="1"/>
  <c r="AA266" i="1"/>
  <c r="CD266" i="1" l="1"/>
  <c r="CI266" i="1" s="1"/>
  <c r="AB266" i="1"/>
  <c r="CF266" i="1" s="1"/>
  <c r="AC266" i="1" l="1"/>
  <c r="AH263" i="14" s="1"/>
  <c r="AL263" i="14" s="1"/>
  <c r="AI266" i="1" l="1"/>
  <c r="BL267" i="1"/>
  <c r="V267" i="1"/>
  <c r="W267" i="1" l="1"/>
  <c r="BT267" i="1" s="1"/>
  <c r="CE267" i="1"/>
  <c r="BN267" i="1"/>
  <c r="BP267" i="1" s="1"/>
  <c r="BM267" i="1"/>
  <c r="BO267" i="1" l="1"/>
  <c r="BQ267" i="1" s="1"/>
  <c r="BR267" i="1" s="1"/>
  <c r="BB267" i="1" l="1"/>
  <c r="AY267" i="1"/>
  <c r="BS267" i="1"/>
  <c r="BC267" i="1"/>
  <c r="X267" i="1"/>
  <c r="AE264" i="14" l="1"/>
  <c r="AF264" i="14"/>
  <c r="AJ264" i="14" s="1"/>
  <c r="BA267" i="1"/>
  <c r="AI264" i="14" s="1"/>
  <c r="AC264" i="14"/>
  <c r="V264" i="14"/>
  <c r="W264" i="14"/>
  <c r="Y267" i="1"/>
  <c r="BU267" i="1" s="1"/>
  <c r="BW267" i="1" s="1"/>
  <c r="BY267" i="1"/>
  <c r="BI267" i="1" l="1"/>
  <c r="CC267" i="1"/>
  <c r="CA267" i="1"/>
  <c r="AG264" i="14"/>
  <c r="Z267" i="1"/>
  <c r="AA267" i="1" s="1"/>
  <c r="AK264" i="14" l="1"/>
  <c r="AD264" i="14"/>
  <c r="CD267" i="1"/>
  <c r="AB267" i="1"/>
  <c r="CF267" i="1" s="1"/>
  <c r="CG267" i="1"/>
  <c r="CI267" i="1" l="1"/>
  <c r="AC267" i="1"/>
  <c r="AH264" i="14" l="1"/>
  <c r="AL264" i="14" s="1"/>
  <c r="AI267" i="1"/>
  <c r="V268" i="1"/>
  <c r="BL268" i="1"/>
  <c r="CE268" i="1" l="1"/>
  <c r="W268" i="1"/>
  <c r="BT268" i="1" s="1"/>
  <c r="BM268" i="1"/>
  <c r="BN268" i="1"/>
  <c r="BP268" i="1" s="1"/>
  <c r="BO268" i="1" l="1"/>
  <c r="BQ268" i="1" s="1"/>
  <c r="BR268" i="1" s="1"/>
  <c r="BB268" i="1" l="1"/>
  <c r="X268" i="1"/>
  <c r="BS268" i="1"/>
  <c r="AY268" i="1"/>
  <c r="BA268" i="1" l="1"/>
  <c r="AI265" i="14" s="1"/>
  <c r="AC265" i="14"/>
  <c r="AF265" i="14"/>
  <c r="AJ265" i="14" s="1"/>
  <c r="V265" i="14"/>
  <c r="W265" i="14"/>
  <c r="Y268" i="1"/>
  <c r="BU268" i="1" s="1"/>
  <c r="BW268" i="1" s="1"/>
  <c r="BY268" i="1"/>
  <c r="Z268" i="1" l="1"/>
  <c r="CG268" i="1" s="1"/>
  <c r="CC268" i="1"/>
  <c r="CA268" i="1"/>
  <c r="AG265" i="14"/>
  <c r="BC268" i="1" l="1"/>
  <c r="AK265" i="14"/>
  <c r="AD265" i="14"/>
  <c r="AA268" i="1"/>
  <c r="AB268" i="1" s="1"/>
  <c r="CF268" i="1" s="1"/>
  <c r="AE265" i="14" l="1"/>
  <c r="BI268" i="1"/>
  <c r="CD268" i="1"/>
  <c r="CI268" i="1" s="1"/>
  <c r="AC268" i="1"/>
  <c r="AH265" i="14" s="1"/>
  <c r="AL265" i="14" s="1"/>
  <c r="AI268" i="1" l="1"/>
  <c r="V269" i="1"/>
  <c r="BL269" i="1"/>
  <c r="BN269" i="1" l="1"/>
  <c r="BP269" i="1" s="1"/>
  <c r="BM269" i="1"/>
  <c r="W269" i="1"/>
  <c r="BT269" i="1" s="1"/>
  <c r="CE269" i="1"/>
  <c r="BO269" i="1" l="1"/>
  <c r="BQ269" i="1" s="1"/>
  <c r="BR269" i="1" s="1"/>
  <c r="BB269" i="1" l="1"/>
  <c r="AY269" i="1"/>
  <c r="BS269" i="1"/>
  <c r="X269" i="1"/>
  <c r="AF266" i="14" l="1"/>
  <c r="AJ266" i="14" s="1"/>
  <c r="V266" i="14"/>
  <c r="W266" i="14"/>
  <c r="AC266" i="14"/>
  <c r="BA269" i="1"/>
  <c r="AI266" i="14" s="1"/>
  <c r="Y269" i="1"/>
  <c r="BU269" i="1" s="1"/>
  <c r="BW269" i="1" s="1"/>
  <c r="BY269" i="1"/>
  <c r="AG266" i="14" l="1"/>
  <c r="CC269" i="1"/>
  <c r="CA269" i="1"/>
  <c r="Z269" i="1"/>
  <c r="AD266" i="14" s="1"/>
  <c r="AK266" i="14" l="1"/>
  <c r="BC269" i="1"/>
  <c r="CG269" i="1"/>
  <c r="AA269" i="1"/>
  <c r="AE266" i="14" l="1"/>
  <c r="BI269" i="1"/>
  <c r="CD269" i="1"/>
  <c r="CI269" i="1" s="1"/>
  <c r="AB269" i="1"/>
  <c r="CF269" i="1" l="1"/>
  <c r="AC269" i="1"/>
  <c r="AH266" i="14" s="1"/>
  <c r="AL266" i="14" s="1"/>
  <c r="AI269" i="1" l="1"/>
  <c r="BL270" i="1"/>
  <c r="V270" i="1"/>
  <c r="BM270" i="1" l="1"/>
  <c r="BN270" i="1"/>
  <c r="BP270" i="1" s="1"/>
  <c r="CE270" i="1"/>
  <c r="W270" i="1"/>
  <c r="BT270" i="1" s="1"/>
  <c r="BO270" i="1" l="1"/>
  <c r="BQ270" i="1" s="1"/>
  <c r="BR270" i="1" s="1"/>
  <c r="BB270" i="1" l="1"/>
  <c r="BS270" i="1"/>
  <c r="AY270" i="1"/>
  <c r="X270" i="1"/>
  <c r="BA270" i="1" l="1"/>
  <c r="AI267" i="14" s="1"/>
  <c r="AC267" i="14"/>
  <c r="AF267" i="14"/>
  <c r="AJ267" i="14" s="1"/>
  <c r="W267" i="14"/>
  <c r="V267" i="14"/>
  <c r="Y270" i="1"/>
  <c r="AG267" i="14" s="1"/>
  <c r="BY270" i="1"/>
  <c r="BU270" i="1" l="1"/>
  <c r="BW270" i="1" s="1"/>
  <c r="Z270" i="1"/>
  <c r="AD267" i="14" s="1"/>
  <c r="CC270" i="1"/>
  <c r="CA270" i="1"/>
  <c r="BC270" i="1" l="1"/>
  <c r="CG270" i="1"/>
  <c r="AA270" i="1"/>
  <c r="AB270" i="1" s="1"/>
  <c r="CF270" i="1" s="1"/>
  <c r="AK267" i="14"/>
  <c r="AE267" i="14" l="1"/>
  <c r="BI270" i="1"/>
  <c r="CD270" i="1"/>
  <c r="CI270" i="1" s="1"/>
  <c r="AC270" i="1"/>
  <c r="AH267" i="14" s="1"/>
  <c r="AL267" i="14" s="1"/>
  <c r="AI270" i="1" l="1"/>
  <c r="V271" i="1"/>
  <c r="BL271" i="1"/>
  <c r="BM271" i="1" l="1"/>
  <c r="BN271" i="1"/>
  <c r="BP271" i="1" s="1"/>
  <c r="CE271" i="1"/>
  <c r="W271" i="1"/>
  <c r="BT271" i="1" s="1"/>
  <c r="BO271" i="1" l="1"/>
  <c r="BQ271" i="1" s="1"/>
  <c r="BR271" i="1" s="1"/>
  <c r="BB271" i="1" l="1"/>
  <c r="AY271" i="1"/>
  <c r="BS271" i="1"/>
  <c r="X271" i="1"/>
  <c r="BA271" i="1" l="1"/>
  <c r="AI268" i="14" s="1"/>
  <c r="AC268" i="14"/>
  <c r="AF268" i="14"/>
  <c r="AJ268" i="14" s="1"/>
  <c r="W268" i="14"/>
  <c r="V268" i="14"/>
  <c r="Y271" i="1"/>
  <c r="BY271" i="1"/>
  <c r="Z271" i="1" l="1"/>
  <c r="CG271" i="1" s="1"/>
  <c r="CC271" i="1"/>
  <c r="CA271" i="1"/>
  <c r="AG268" i="14"/>
  <c r="BU271" i="1"/>
  <c r="BW271" i="1" s="1"/>
  <c r="BC271" i="1" l="1"/>
  <c r="AK268" i="14"/>
  <c r="AD268" i="14"/>
  <c r="AA271" i="1"/>
  <c r="AE268" i="14" l="1"/>
  <c r="BI271" i="1"/>
  <c r="CD271" i="1"/>
  <c r="CI271" i="1" s="1"/>
  <c r="AB271" i="1"/>
  <c r="CF271" i="1" s="1"/>
  <c r="AC271" i="1" l="1"/>
  <c r="AI271" i="1" s="1"/>
  <c r="AH268" i="14" l="1"/>
  <c r="AL268" i="14" s="1"/>
  <c r="BL272" i="1"/>
  <c r="BM272" i="1" s="1"/>
  <c r="BO272" i="1" s="1"/>
  <c r="V272" i="1"/>
  <c r="CE272" i="1" s="1"/>
  <c r="BN272" i="1" l="1"/>
  <c r="BP272" i="1" s="1"/>
  <c r="W272" i="1"/>
  <c r="BT272" i="1" s="1"/>
  <c r="BQ272" i="1" l="1"/>
  <c r="BR272" i="1" s="1"/>
  <c r="BC272" i="1" s="1"/>
  <c r="AE269" i="14" s="1"/>
  <c r="BS272" i="1" l="1"/>
  <c r="V269" i="14" s="1"/>
  <c r="AY272" i="1"/>
  <c r="BA272" i="1" s="1"/>
  <c r="AI269" i="14" s="1"/>
  <c r="X272" i="1"/>
  <c r="AF269" i="14" s="1"/>
  <c r="AJ269" i="14" s="1"/>
  <c r="BB272" i="1"/>
  <c r="BY272" i="1" l="1"/>
  <c r="CC272" i="1" s="1"/>
  <c r="W269" i="14"/>
  <c r="AC269" i="14"/>
  <c r="Y272" i="1"/>
  <c r="BI272" i="1"/>
  <c r="CA272" i="1" l="1"/>
  <c r="AG269" i="14"/>
  <c r="BU272" i="1"/>
  <c r="BW272" i="1" s="1"/>
  <c r="Z272" i="1"/>
  <c r="AK269" i="14" l="1"/>
  <c r="CG272" i="1"/>
  <c r="AD269" i="14"/>
  <c r="AA272" i="1"/>
  <c r="CD272" i="1" l="1"/>
  <c r="CI272" i="1" s="1"/>
  <c r="AB272" i="1"/>
  <c r="CF272" i="1" s="1"/>
  <c r="AC272" i="1" l="1"/>
  <c r="AH269" i="14" l="1"/>
  <c r="AL269" i="14" s="1"/>
  <c r="BL273" i="1"/>
  <c r="V273" i="1"/>
  <c r="W273" i="1" s="1"/>
  <c r="BT273" i="1" s="1"/>
  <c r="AI272" i="1"/>
  <c r="CE273" i="1" l="1"/>
  <c r="BM273" i="1"/>
  <c r="BN273" i="1"/>
  <c r="BP273" i="1" s="1"/>
  <c r="BO273" i="1" l="1"/>
  <c r="BQ273" i="1" s="1"/>
  <c r="BR273" i="1" s="1"/>
  <c r="BB273" i="1" l="1"/>
  <c r="X273" i="1"/>
  <c r="AF270" i="14" s="1"/>
  <c r="AJ270" i="14" s="1"/>
  <c r="BS273" i="1"/>
  <c r="AY273" i="1"/>
  <c r="BC273" i="1"/>
  <c r="AE270" i="14" s="1"/>
  <c r="W270" i="14" l="1"/>
  <c r="V270" i="14"/>
  <c r="AC270" i="14"/>
  <c r="BY273" i="1"/>
  <c r="Y273" i="1"/>
  <c r="BU273" i="1" s="1"/>
  <c r="BW273" i="1" s="1"/>
  <c r="BA273" i="1"/>
  <c r="AG270" i="14" l="1"/>
  <c r="Z273" i="1"/>
  <c r="CA273" i="1"/>
  <c r="CC273" i="1"/>
  <c r="AI270" i="14"/>
  <c r="BI273" i="1"/>
  <c r="AK270" i="14" l="1"/>
  <c r="CG273" i="1"/>
  <c r="AD270" i="14"/>
  <c r="AA273" i="1"/>
  <c r="AB273" i="1" s="1"/>
  <c r="CF273" i="1" s="1"/>
  <c r="CD273" i="1" l="1"/>
  <c r="CI273" i="1" s="1"/>
  <c r="AC273" i="1"/>
  <c r="AI273" i="1" s="1"/>
  <c r="AH270" i="14" l="1"/>
  <c r="AL270" i="14" s="1"/>
  <c r="V274" i="1"/>
  <c r="CE274" i="1" s="1"/>
  <c r="BL274" i="1"/>
  <c r="BM274" i="1" s="1"/>
  <c r="BO274" i="1" s="1"/>
  <c r="W274" i="1" l="1"/>
  <c r="BT274" i="1" s="1"/>
  <c r="BN274" i="1"/>
  <c r="BP274" i="1" s="1"/>
  <c r="BQ274" i="1" l="1"/>
  <c r="BR274" i="1" s="1"/>
  <c r="X274" i="1" s="1"/>
  <c r="AF271" i="14" s="1"/>
  <c r="AJ271" i="14" s="1"/>
  <c r="BB274" i="1" l="1"/>
  <c r="BC274" i="1"/>
  <c r="AE271" i="14" s="1"/>
  <c r="BS274" i="1"/>
  <c r="AY274" i="1"/>
  <c r="AC271" i="14" s="1"/>
  <c r="V271" i="14" l="1"/>
  <c r="W271" i="14"/>
  <c r="Y274" i="1"/>
  <c r="AG271" i="14" s="1"/>
  <c r="BA274" i="1"/>
  <c r="AI271" i="14" s="1"/>
  <c r="BY274" i="1"/>
  <c r="CC274" i="1" s="1"/>
  <c r="BU274" i="1" l="1"/>
  <c r="BW274" i="1" s="1"/>
  <c r="Z274" i="1"/>
  <c r="AD271" i="14" s="1"/>
  <c r="BI274" i="1"/>
  <c r="CA274" i="1"/>
  <c r="AK271" i="14" l="1"/>
  <c r="AA274" i="1"/>
  <c r="CD274" i="1" s="1"/>
  <c r="CG274" i="1"/>
  <c r="CI274" i="1" l="1"/>
  <c r="AB274" i="1"/>
  <c r="CF274" i="1" s="1"/>
  <c r="AC274" i="1" l="1"/>
  <c r="BL275" i="1" l="1"/>
  <c r="BM275" i="1" s="1"/>
  <c r="BO275" i="1" s="1"/>
  <c r="AI274" i="1"/>
  <c r="AH271" i="14"/>
  <c r="AL271" i="14" s="1"/>
  <c r="V275" i="1"/>
  <c r="CE275" i="1" s="1"/>
  <c r="BN275" i="1" l="1"/>
  <c r="BP275" i="1" s="1"/>
  <c r="W275" i="1"/>
  <c r="BT275" i="1" s="1"/>
  <c r="BQ275" i="1" l="1"/>
  <c r="BR275" i="1" s="1"/>
  <c r="BS275" i="1" s="1"/>
  <c r="W272" i="14" s="1"/>
  <c r="V272" i="14" l="1"/>
  <c r="BB275" i="1"/>
  <c r="X275" i="1"/>
  <c r="AF272" i="14" s="1"/>
  <c r="AJ272" i="14" s="1"/>
  <c r="AY275" i="1"/>
  <c r="Y275" i="1" s="1"/>
  <c r="BC275" i="1"/>
  <c r="AE272" i="14" s="1"/>
  <c r="BU275" i="1" l="1"/>
  <c r="BW275" i="1" s="1"/>
  <c r="AG272" i="14"/>
  <c r="AC272" i="14"/>
  <c r="BY275" i="1"/>
  <c r="CC275" i="1" s="1"/>
  <c r="Z275" i="1"/>
  <c r="AA275" i="1" s="1"/>
  <c r="BA275" i="1"/>
  <c r="AK272" i="14" l="1"/>
  <c r="CA275" i="1"/>
  <c r="AD272" i="14"/>
  <c r="AI272" i="14"/>
  <c r="BI275" i="1"/>
  <c r="CG275" i="1"/>
  <c r="CD275" i="1"/>
  <c r="AB275" i="1"/>
  <c r="CF275" i="1" s="1"/>
  <c r="CI275" i="1" l="1"/>
  <c r="AC275" i="1"/>
  <c r="AI275" i="1" s="1"/>
  <c r="V276" i="1" l="1"/>
  <c r="AH272" i="14"/>
  <c r="AL272" i="14" s="1"/>
  <c r="BL276" i="1"/>
  <c r="CE276" i="1" l="1"/>
  <c r="W276" i="1"/>
  <c r="BT276" i="1" s="1"/>
  <c r="BN276" i="1"/>
  <c r="BP276" i="1" s="1"/>
  <c r="BM276" i="1"/>
  <c r="BO276" i="1" s="1"/>
  <c r="BQ276" i="1" l="1"/>
  <c r="BR276" i="1" s="1"/>
  <c r="BC276" i="1" s="1"/>
  <c r="BB276" i="1" l="1"/>
  <c r="X276" i="1"/>
  <c r="AF273" i="14" s="1"/>
  <c r="AJ273" i="14" s="1"/>
  <c r="BS276" i="1"/>
  <c r="W273" i="14" s="1"/>
  <c r="AY276" i="1"/>
  <c r="BA276" i="1" s="1"/>
  <c r="AI273" i="14" s="1"/>
  <c r="AE273" i="14"/>
  <c r="AC273" i="14" l="1"/>
  <c r="BY276" i="1"/>
  <c r="CA276" i="1" s="1"/>
  <c r="BI276" i="1"/>
  <c r="V273" i="14"/>
  <c r="Y276" i="1"/>
  <c r="CC276" i="1" l="1"/>
  <c r="BU276" i="1"/>
  <c r="BW276" i="1" s="1"/>
  <c r="Z276" i="1"/>
  <c r="AD273" i="14" s="1"/>
  <c r="AG273" i="14"/>
  <c r="AK273" i="14" l="1"/>
  <c r="CG276" i="1"/>
  <c r="AA276" i="1"/>
  <c r="AB276" i="1" l="1"/>
  <c r="CF276" i="1" s="1"/>
  <c r="CD276" i="1"/>
  <c r="CI276" i="1" s="1"/>
  <c r="AC276" i="1" l="1"/>
  <c r="AI276" i="1" s="1"/>
  <c r="V277" i="1" l="1"/>
  <c r="BL277" i="1"/>
  <c r="AH273" i="14"/>
  <c r="AL273" i="14" s="1"/>
  <c r="W277" i="1" l="1"/>
  <c r="BT277" i="1" s="1"/>
  <c r="CE277" i="1"/>
  <c r="BN277" i="1"/>
  <c r="BP277" i="1" s="1"/>
  <c r="BM277" i="1"/>
  <c r="BO277" i="1" s="1"/>
  <c r="BQ277" i="1" l="1"/>
  <c r="BR277" i="1" s="1"/>
  <c r="BC277" i="1" s="1"/>
  <c r="AE274" i="14" s="1"/>
  <c r="BB277" i="1" l="1"/>
  <c r="AY277" i="1"/>
  <c r="BA277" i="1" s="1"/>
  <c r="AI274" i="14" s="1"/>
  <c r="BS277" i="1"/>
  <c r="V274" i="14" s="1"/>
  <c r="X277" i="1"/>
  <c r="AF274" i="14" s="1"/>
  <c r="AJ274" i="14" s="1"/>
  <c r="Y277" i="1" l="1"/>
  <c r="AG274" i="14" s="1"/>
  <c r="BI277" i="1"/>
  <c r="W274" i="14"/>
  <c r="AC274" i="14"/>
  <c r="BY277" i="1"/>
  <c r="CC277" i="1" s="1"/>
  <c r="BU277" i="1" l="1"/>
  <c r="BW277" i="1" s="1"/>
  <c r="Z277" i="1"/>
  <c r="AK274" i="14" s="1"/>
  <c r="CA277" i="1"/>
  <c r="AD274" i="14" l="1"/>
  <c r="CG277" i="1"/>
  <c r="AA277" i="1"/>
  <c r="AB277" i="1" s="1"/>
  <c r="CF277" i="1" s="1"/>
  <c r="CD277" i="1" l="1"/>
  <c r="CI277" i="1" s="1"/>
  <c r="AC277" i="1"/>
  <c r="AI277" i="1" l="1"/>
  <c r="BL278" i="1"/>
  <c r="V278" i="1"/>
  <c r="AH274" i="14"/>
  <c r="AL274" i="14" s="1"/>
  <c r="BM278" i="1" l="1"/>
  <c r="BO278" i="1" s="1"/>
  <c r="BN278" i="1"/>
  <c r="BP278" i="1" s="1"/>
  <c r="CE278" i="1"/>
  <c r="W278" i="1"/>
  <c r="BT278" i="1" s="1"/>
  <c r="BQ278" i="1" l="1"/>
  <c r="BR278" i="1" s="1"/>
  <c r="BC278" i="1" s="1"/>
  <c r="AE275" i="14" s="1"/>
  <c r="AY278" i="1" l="1"/>
  <c r="BA278" i="1" s="1"/>
  <c r="AI275" i="14" s="1"/>
  <c r="X278" i="1"/>
  <c r="BS278" i="1"/>
  <c r="V275" i="14" s="1"/>
  <c r="BB278" i="1"/>
  <c r="AC275" i="14" l="1"/>
  <c r="BI278" i="1"/>
  <c r="Y278" i="1"/>
  <c r="BU278" i="1" s="1"/>
  <c r="BW278" i="1" s="1"/>
  <c r="BY278" i="1"/>
  <c r="CC278" i="1" s="1"/>
  <c r="W275" i="14"/>
  <c r="AF275" i="14"/>
  <c r="AJ275" i="14" s="1"/>
  <c r="AG275" i="14" l="1"/>
  <c r="Z278" i="1"/>
  <c r="AA278" i="1" s="1"/>
  <c r="CD278" i="1" s="1"/>
  <c r="CA278" i="1"/>
  <c r="AD275" i="14" l="1"/>
  <c r="AK275" i="14"/>
  <c r="AB278" i="1"/>
  <c r="CF278" i="1" s="1"/>
  <c r="CG278" i="1"/>
  <c r="CI278" i="1" s="1"/>
  <c r="AC278" i="1" l="1"/>
  <c r="AI278" i="1" s="1"/>
  <c r="AH275" i="14" l="1"/>
  <c r="AL275" i="14" s="1"/>
  <c r="BL279" i="1"/>
  <c r="BN279" i="1" s="1"/>
  <c r="BP279" i="1" s="1"/>
  <c r="V279" i="1"/>
  <c r="W279" i="1" s="1"/>
  <c r="BT279" i="1" s="1"/>
  <c r="BM279" i="1" l="1"/>
  <c r="BO279" i="1" s="1"/>
  <c r="CE279" i="1"/>
  <c r="BQ279" i="1" l="1"/>
  <c r="BR279" i="1" s="1"/>
  <c r="AY279" i="1" s="1"/>
  <c r="BA279" i="1" s="1"/>
  <c r="AI276" i="14" s="1"/>
  <c r="BB279" i="1" l="1"/>
  <c r="AC276" i="14"/>
  <c r="BC279" i="1"/>
  <c r="AE276" i="14" s="1"/>
  <c r="Y279" i="1"/>
  <c r="BS279" i="1"/>
  <c r="W276" i="14" s="1"/>
  <c r="X279" i="1"/>
  <c r="BI279" i="1" l="1"/>
  <c r="BU279" i="1"/>
  <c r="BW279" i="1" s="1"/>
  <c r="Z279" i="1"/>
  <c r="AA279" i="1" s="1"/>
  <c r="AG276" i="14"/>
  <c r="AF276" i="14"/>
  <c r="AJ276" i="14" s="1"/>
  <c r="BY279" i="1"/>
  <c r="CC279" i="1" s="1"/>
  <c r="V276" i="14"/>
  <c r="CA279" i="1" l="1"/>
  <c r="CG279" i="1"/>
  <c r="AK276" i="14"/>
  <c r="AD276" i="14"/>
  <c r="AB279" i="1"/>
  <c r="CF279" i="1" s="1"/>
  <c r="CD279" i="1"/>
  <c r="CI279" i="1" l="1"/>
  <c r="AC279" i="1"/>
  <c r="AI279" i="1" s="1"/>
  <c r="AH276" i="14" l="1"/>
  <c r="AL276" i="14" s="1"/>
  <c r="BL280" i="1"/>
  <c r="BN280" i="1" s="1"/>
  <c r="BP280" i="1" s="1"/>
  <c r="V280" i="1"/>
  <c r="CE280" i="1" s="1"/>
  <c r="BM280" i="1" l="1"/>
  <c r="BO280" i="1" s="1"/>
  <c r="W280" i="1"/>
  <c r="BT280" i="1" s="1"/>
  <c r="BQ280" i="1" l="1"/>
  <c r="BR280" i="1" s="1"/>
  <c r="BB280" i="1" s="1"/>
  <c r="BS280" i="1" l="1"/>
  <c r="X280" i="1"/>
  <c r="AF277" i="14" s="1"/>
  <c r="AJ277" i="14" s="1"/>
  <c r="AY280" i="1"/>
  <c r="BA280" i="1" s="1"/>
  <c r="AI277" i="14" s="1"/>
  <c r="AC277" i="14" l="1"/>
  <c r="Y280" i="1"/>
  <c r="W277" i="14"/>
  <c r="V277" i="14"/>
  <c r="BY280" i="1"/>
  <c r="AG277" i="14" l="1"/>
  <c r="BU280" i="1"/>
  <c r="BW280" i="1" s="1"/>
  <c r="Z280" i="1"/>
  <c r="CG280" i="1" s="1"/>
  <c r="CC280" i="1"/>
  <c r="CA280" i="1"/>
  <c r="BC280" i="1" l="1"/>
  <c r="BI280" i="1" s="1"/>
  <c r="AD277" i="14"/>
  <c r="AK277" i="14"/>
  <c r="AA280" i="1"/>
  <c r="CD280" i="1" s="1"/>
  <c r="CI280" i="1" s="1"/>
  <c r="AE277" i="14" l="1"/>
  <c r="AB280" i="1"/>
  <c r="CF280" i="1" s="1"/>
  <c r="AC280" i="1" l="1"/>
  <c r="AI280" i="1" s="1"/>
  <c r="V281" i="1" l="1"/>
  <c r="CE281" i="1" s="1"/>
  <c r="AH277" i="14"/>
  <c r="AL277" i="14" s="1"/>
  <c r="BL281" i="1"/>
  <c r="BN281" i="1" s="1"/>
  <c r="BP281" i="1" s="1"/>
  <c r="W281" i="1" l="1"/>
  <c r="BT281" i="1" s="1"/>
  <c r="BM281" i="1"/>
  <c r="BO281" i="1" s="1"/>
  <c r="BQ281" i="1" s="1"/>
  <c r="BR281" i="1" s="1"/>
  <c r="BS281" i="1" s="1"/>
  <c r="X281" i="1" l="1"/>
  <c r="AF278" i="14" s="1"/>
  <c r="AJ278" i="14" s="1"/>
  <c r="BB281" i="1"/>
  <c r="AY281" i="1"/>
  <c r="BA281" i="1" s="1"/>
  <c r="AI278" i="14" s="1"/>
  <c r="V278" i="14"/>
  <c r="W278" i="14"/>
  <c r="AC278" i="14" l="1"/>
  <c r="BY281" i="1"/>
  <c r="CC281" i="1" s="1"/>
  <c r="Y281" i="1"/>
  <c r="Z281" i="1" s="1"/>
  <c r="CG281" i="1" s="1"/>
  <c r="CA281" i="1" l="1"/>
  <c r="BC281" i="1"/>
  <c r="AE278" i="14" s="1"/>
  <c r="AD278" i="14"/>
  <c r="AG278" i="14"/>
  <c r="AK278" i="14" s="1"/>
  <c r="BU281" i="1"/>
  <c r="BW281" i="1" s="1"/>
  <c r="AA281" i="1"/>
  <c r="AB281" i="1" s="1"/>
  <c r="BI281" i="1" l="1"/>
  <c r="CD281" i="1"/>
  <c r="CI281" i="1" s="1"/>
  <c r="CF281" i="1"/>
  <c r="AC281" i="1"/>
  <c r="AH278" i="14" l="1"/>
  <c r="AL278" i="14" s="1"/>
  <c r="V282" i="1"/>
  <c r="BL282" i="1"/>
  <c r="AI281" i="1"/>
  <c r="BM282" i="1" l="1"/>
  <c r="BO282" i="1" s="1"/>
  <c r="BN282" i="1"/>
  <c r="BP282" i="1" s="1"/>
  <c r="W282" i="1"/>
  <c r="CE282" i="1"/>
  <c r="BQ282" i="1" l="1"/>
  <c r="BR282" i="1" s="1"/>
  <c r="BT282" i="1"/>
  <c r="BS282" i="1" l="1"/>
  <c r="V279" i="14" s="1"/>
  <c r="AY282" i="1"/>
  <c r="BA282" i="1" s="1"/>
  <c r="AI279" i="14" s="1"/>
  <c r="X282" i="1"/>
  <c r="AF279" i="14" s="1"/>
  <c r="AJ279" i="14" s="1"/>
  <c r="BB282" i="1"/>
  <c r="W279" i="14" l="1"/>
  <c r="Y282" i="1"/>
  <c r="AC279" i="14"/>
  <c r="BY282" i="1"/>
  <c r="CC282" i="1" s="1"/>
  <c r="BU282" i="1" l="1"/>
  <c r="BW282" i="1" s="1"/>
  <c r="Z282" i="1"/>
  <c r="AA282" i="1" s="1"/>
  <c r="CD282" i="1" s="1"/>
  <c r="AG279" i="14"/>
  <c r="CA282" i="1"/>
  <c r="BC282" i="1" l="1"/>
  <c r="AK279" i="14"/>
  <c r="AD279" i="14"/>
  <c r="CG282" i="1"/>
  <c r="CI282" i="1" s="1"/>
  <c r="AB282" i="1"/>
  <c r="AC282" i="1" s="1"/>
  <c r="AH279" i="14" s="1"/>
  <c r="AE279" i="14" l="1"/>
  <c r="BI282" i="1"/>
  <c r="AL279" i="14"/>
  <c r="AI282" i="1"/>
  <c r="V283" i="1"/>
  <c r="CE283" i="1" s="1"/>
  <c r="CF282" i="1"/>
  <c r="BL283" i="1"/>
  <c r="BM283" i="1" s="1"/>
  <c r="BO283" i="1" s="1"/>
  <c r="W283" i="1" l="1"/>
  <c r="BT283" i="1" s="1"/>
  <c r="BN283" i="1"/>
  <c r="BP283" i="1" s="1"/>
  <c r="BQ283" i="1" l="1"/>
  <c r="BR283" i="1" s="1"/>
  <c r="BS283" i="1" s="1"/>
  <c r="V280" i="14" s="1"/>
  <c r="BB283" i="1" l="1"/>
  <c r="W280" i="14"/>
  <c r="AY283" i="1"/>
  <c r="X283" i="1"/>
  <c r="AF280" i="14" s="1"/>
  <c r="AJ280" i="14" s="1"/>
  <c r="Y283" i="1" l="1"/>
  <c r="AG280" i="14" s="1"/>
  <c r="AC280" i="14"/>
  <c r="BA283" i="1"/>
  <c r="BY283" i="1"/>
  <c r="CC283" i="1" s="1"/>
  <c r="CA283" i="1" l="1"/>
  <c r="AI280" i="14"/>
  <c r="Z283" i="1"/>
  <c r="BC283" i="1" s="1"/>
  <c r="BU283" i="1"/>
  <c r="BW283" i="1" s="1"/>
  <c r="AE280" i="14" l="1"/>
  <c r="BI283" i="1"/>
  <c r="CG283" i="1"/>
  <c r="AK280" i="14"/>
  <c r="AD280" i="14"/>
  <c r="AA283" i="1"/>
  <c r="AB283" i="1" s="1"/>
  <c r="CF283" i="1" s="1"/>
  <c r="CD283" i="1" l="1"/>
  <c r="CI283" i="1" s="1"/>
  <c r="AC283" i="1"/>
  <c r="V284" i="1" s="1"/>
  <c r="AH280" i="14" l="1"/>
  <c r="AL280" i="14" s="1"/>
  <c r="AI283" i="1"/>
  <c r="BL284" i="1"/>
  <c r="BM284" i="1" s="1"/>
  <c r="BO284" i="1" s="1"/>
  <c r="CE284" i="1"/>
  <c r="W284" i="1"/>
  <c r="BN284" i="1" l="1"/>
  <c r="BP284" i="1" s="1"/>
  <c r="BQ284" i="1" s="1"/>
  <c r="BR284" i="1" s="1"/>
  <c r="BT284" i="1"/>
  <c r="BB284" i="1" l="1"/>
  <c r="BC284" i="1"/>
  <c r="AE281" i="14" s="1"/>
  <c r="BS284" i="1"/>
  <c r="AY284" i="1"/>
  <c r="X284" i="1"/>
  <c r="BY284" i="1" l="1"/>
  <c r="Y284" i="1"/>
  <c r="Z284" i="1" s="1"/>
  <c r="AA284" i="1" s="1"/>
  <c r="CD284" i="1" s="1"/>
  <c r="AC281" i="14"/>
  <c r="BA284" i="1"/>
  <c r="AI281" i="14" s="1"/>
  <c r="AF281" i="14"/>
  <c r="AJ281" i="14" s="1"/>
  <c r="W281" i="14"/>
  <c r="V281" i="14"/>
  <c r="BU284" i="1" l="1"/>
  <c r="BW284" i="1" s="1"/>
  <c r="AB284" i="1"/>
  <c r="CF284" i="1" s="1"/>
  <c r="CG284" i="1"/>
  <c r="CI284" i="1" s="1"/>
  <c r="AG281" i="14"/>
  <c r="AK281" i="14" s="1"/>
  <c r="BI284" i="1"/>
  <c r="CA284" i="1"/>
  <c r="CC284" i="1"/>
  <c r="AD281" i="14"/>
  <c r="AC284" i="1" l="1"/>
  <c r="V285" i="1" s="1"/>
  <c r="AH281" i="14" l="1"/>
  <c r="AL281" i="14" s="1"/>
  <c r="BL285" i="1"/>
  <c r="AI284" i="1"/>
  <c r="CE285" i="1"/>
  <c r="W285" i="1"/>
  <c r="BT285" i="1" s="1"/>
  <c r="BN285" i="1" l="1"/>
  <c r="BP285" i="1" s="1"/>
  <c r="BM285" i="1"/>
  <c r="BO285" i="1" s="1"/>
  <c r="BQ285" i="1" l="1"/>
  <c r="BR285" i="1" s="1"/>
  <c r="AY285" i="1" s="1"/>
  <c r="BA285" i="1" s="1"/>
  <c r="AI282" i="14" s="1"/>
  <c r="BB285" i="1" l="1"/>
  <c r="X285" i="1"/>
  <c r="AF282" i="14" s="1"/>
  <c r="AJ282" i="14" s="1"/>
  <c r="BS285" i="1"/>
  <c r="W282" i="14" s="1"/>
  <c r="BC285" i="1"/>
  <c r="AE282" i="14" s="1"/>
  <c r="AC282" i="14"/>
  <c r="Y285" i="1"/>
  <c r="V282" i="14" l="1"/>
  <c r="BY285" i="1"/>
  <c r="CC285" i="1" s="1"/>
  <c r="BI285" i="1"/>
  <c r="AG282" i="14"/>
  <c r="Z285" i="1"/>
  <c r="BU285" i="1"/>
  <c r="BW285" i="1" s="1"/>
  <c r="CA285" i="1" l="1"/>
  <c r="AK282" i="14"/>
  <c r="AD282" i="14"/>
  <c r="AA285" i="1"/>
  <c r="CG285" i="1"/>
  <c r="CD285" i="1" l="1"/>
  <c r="CI285" i="1" s="1"/>
  <c r="AB285" i="1"/>
  <c r="CF285" i="1" l="1"/>
  <c r="AC285" i="1"/>
  <c r="V286" i="1" l="1"/>
  <c r="BL286" i="1"/>
  <c r="AI285" i="1"/>
  <c r="AH282" i="14"/>
  <c r="AL282" i="14" s="1"/>
  <c r="W286" i="1" l="1"/>
  <c r="BT286" i="1" s="1"/>
  <c r="CE286" i="1"/>
  <c r="BN286" i="1"/>
  <c r="BP286" i="1" s="1"/>
  <c r="BM286" i="1"/>
  <c r="BO286" i="1" l="1"/>
  <c r="BQ286" i="1" s="1"/>
  <c r="BR286" i="1" s="1"/>
  <c r="X286" i="1" s="1"/>
  <c r="AF283" i="14" l="1"/>
  <c r="AJ283" i="14" s="1"/>
  <c r="BS286" i="1"/>
  <c r="AY286" i="1"/>
  <c r="BA286" i="1" s="1"/>
  <c r="AI283" i="14" s="1"/>
  <c r="BB286" i="1"/>
  <c r="BC286" i="1"/>
  <c r="AE283" i="14" s="1"/>
  <c r="W283" i="14" l="1"/>
  <c r="V283" i="14"/>
  <c r="BY286" i="1"/>
  <c r="Y286" i="1"/>
  <c r="BI286" i="1"/>
  <c r="AC283" i="14"/>
  <c r="CA286" i="1" l="1"/>
  <c r="CC286" i="1"/>
  <c r="Z286" i="1"/>
  <c r="AA286" i="1" s="1"/>
  <c r="AG283" i="14"/>
  <c r="BU286" i="1"/>
  <c r="BW286" i="1" s="1"/>
  <c r="AD283" i="14" l="1"/>
  <c r="AB286" i="1"/>
  <c r="CF286" i="1" s="1"/>
  <c r="CG286" i="1"/>
  <c r="CD286" i="1"/>
  <c r="AK283" i="14"/>
  <c r="CI286" i="1" l="1"/>
  <c r="AC286" i="1"/>
  <c r="AI286" i="1" s="1"/>
  <c r="BL287" i="1" l="1"/>
  <c r="BN287" i="1" s="1"/>
  <c r="BP287" i="1" s="1"/>
  <c r="AH283" i="14"/>
  <c r="AL283" i="14" s="1"/>
  <c r="V287" i="1"/>
  <c r="W287" i="1" s="1"/>
  <c r="BM287" i="1" l="1"/>
  <c r="BO287" i="1" s="1"/>
  <c r="CE287" i="1"/>
  <c r="BT287" i="1"/>
  <c r="BQ287" i="1" l="1"/>
  <c r="BR287" i="1" s="1"/>
  <c r="BS287" i="1" s="1"/>
  <c r="W284" i="14" s="1"/>
  <c r="BB287" i="1" l="1"/>
  <c r="V284" i="14"/>
  <c r="BC287" i="1"/>
  <c r="AE284" i="14" s="1"/>
  <c r="AY287" i="1"/>
  <c r="BA287" i="1" s="1"/>
  <c r="AI284" i="14" s="1"/>
  <c r="X287" i="1"/>
  <c r="AF284" i="14" s="1"/>
  <c r="AJ284" i="14" s="1"/>
  <c r="AC284" i="14" l="1"/>
  <c r="BI287" i="1"/>
  <c r="BY287" i="1"/>
  <c r="CA287" i="1" s="1"/>
  <c r="Y287" i="1"/>
  <c r="BU287" i="1" l="1"/>
  <c r="BW287" i="1" s="1"/>
  <c r="AG284" i="14"/>
  <c r="Z287" i="1"/>
  <c r="AD284" i="14" s="1"/>
  <c r="CC287" i="1"/>
  <c r="AK284" i="14" l="1"/>
  <c r="AA287" i="1"/>
  <c r="AB287" i="1" s="1"/>
  <c r="CF287" i="1" s="1"/>
  <c r="CG287" i="1"/>
  <c r="CD287" i="1" l="1"/>
  <c r="CI287" i="1" s="1"/>
  <c r="AC287" i="1"/>
  <c r="AI287" i="1" s="1"/>
  <c r="AH284" i="14" l="1"/>
  <c r="AL284" i="14" s="1"/>
  <c r="V288" i="1"/>
  <c r="CE288" i="1" s="1"/>
  <c r="BL288" i="1"/>
  <c r="BM288" i="1" s="1"/>
  <c r="BO288" i="1" s="1"/>
  <c r="BN288" i="1" l="1"/>
  <c r="BP288" i="1" s="1"/>
  <c r="BQ288" i="1" s="1"/>
  <c r="BR288" i="1" s="1"/>
  <c r="BB288" i="1" s="1"/>
  <c r="W288" i="1"/>
  <c r="BT288" i="1" s="1"/>
  <c r="BS288" i="1" l="1"/>
  <c r="X288" i="1"/>
  <c r="AF285" i="14" s="1"/>
  <c r="AJ285" i="14" s="1"/>
  <c r="AY288" i="1"/>
  <c r="BA288" i="1" s="1"/>
  <c r="AI285" i="14" s="1"/>
  <c r="BC288" i="1"/>
  <c r="AE285" i="14" s="1"/>
  <c r="AC285" i="14" l="1"/>
  <c r="Y288" i="1"/>
  <c r="BU288" i="1" s="1"/>
  <c r="BW288" i="1" s="1"/>
  <c r="BY288" i="1"/>
  <c r="CC288" i="1" s="1"/>
  <c r="V285" i="14"/>
  <c r="W285" i="14"/>
  <c r="BI288" i="1"/>
  <c r="CA288" i="1" l="1"/>
  <c r="AG285" i="14"/>
  <c r="Z288" i="1"/>
  <c r="CG288" i="1" s="1"/>
  <c r="AD285" i="14" l="1"/>
  <c r="AK285" i="14"/>
  <c r="AA288" i="1"/>
  <c r="AB288" i="1" s="1"/>
  <c r="CF288" i="1" s="1"/>
  <c r="CD288" i="1" l="1"/>
  <c r="CI288" i="1" s="1"/>
  <c r="AC288" i="1"/>
  <c r="AH285" i="14" s="1"/>
  <c r="AL285" i="14" s="1"/>
  <c r="BL289" i="1" l="1"/>
  <c r="BN289" i="1" s="1"/>
  <c r="BP289" i="1" s="1"/>
  <c r="V289" i="1"/>
  <c r="CE289" i="1" s="1"/>
  <c r="AI288" i="1"/>
  <c r="W289" i="1" l="1"/>
  <c r="BT289" i="1" s="1"/>
  <c r="BM289" i="1"/>
  <c r="BO289" i="1" s="1"/>
  <c r="BQ289" i="1" s="1"/>
  <c r="BR289" i="1" s="1"/>
  <c r="BC289" i="1" s="1"/>
  <c r="BS289" i="1" l="1"/>
  <c r="V286" i="14" s="1"/>
  <c r="AY289" i="1"/>
  <c r="BA289" i="1" s="1"/>
  <c r="AI286" i="14" s="1"/>
  <c r="X289" i="1"/>
  <c r="AF286" i="14" s="1"/>
  <c r="AJ286" i="14" s="1"/>
  <c r="BB289" i="1"/>
  <c r="AE286" i="14"/>
  <c r="W286" i="14" l="1"/>
  <c r="AC286" i="14"/>
  <c r="Y289" i="1"/>
  <c r="AG286" i="14" s="1"/>
  <c r="BY289" i="1"/>
  <c r="CC289" i="1" s="1"/>
  <c r="BI289" i="1"/>
  <c r="CA289" i="1" l="1"/>
  <c r="Z289" i="1"/>
  <c r="AA289" i="1" s="1"/>
  <c r="CD289" i="1" s="1"/>
  <c r="BU289" i="1"/>
  <c r="BW289" i="1" s="1"/>
  <c r="AK286" i="14" l="1"/>
  <c r="AD286" i="14"/>
  <c r="AB289" i="1"/>
  <c r="CF289" i="1" s="1"/>
  <c r="CG289" i="1"/>
  <c r="CI289" i="1" s="1"/>
  <c r="AC289" i="1" l="1"/>
  <c r="AH286" i="14" s="1"/>
  <c r="AL286" i="14" s="1"/>
  <c r="AI289" i="1" l="1"/>
  <c r="BL290" i="1"/>
  <c r="BN290" i="1" s="1"/>
  <c r="BP290" i="1" s="1"/>
  <c r="V290" i="1"/>
  <c r="W290" i="1" s="1"/>
  <c r="BT290" i="1" s="1"/>
  <c r="CE290" i="1" l="1"/>
  <c r="BM290" i="1"/>
  <c r="BO290" i="1" s="1"/>
  <c r="BQ290" i="1" s="1"/>
  <c r="BR290" i="1" s="1"/>
  <c r="AY290" i="1" s="1"/>
  <c r="BB290" i="1" l="1"/>
  <c r="BC290" i="1"/>
  <c r="AE287" i="14" s="1"/>
  <c r="BS290" i="1"/>
  <c r="W287" i="14" s="1"/>
  <c r="X290" i="1"/>
  <c r="AC287" i="14"/>
  <c r="BA290" i="1"/>
  <c r="AI287" i="14" s="1"/>
  <c r="Y290" i="1"/>
  <c r="V287" i="14" l="1"/>
  <c r="BY290" i="1"/>
  <c r="CC290" i="1" s="1"/>
  <c r="AF287" i="14"/>
  <c r="AJ287" i="14" s="1"/>
  <c r="BU290" i="1"/>
  <c r="BW290" i="1" s="1"/>
  <c r="BI290" i="1"/>
  <c r="Z290" i="1"/>
  <c r="CG290" i="1" s="1"/>
  <c r="AG287" i="14"/>
  <c r="CA290" i="1" l="1"/>
  <c r="AK287" i="14"/>
  <c r="AA290" i="1"/>
  <c r="AB290" i="1" s="1"/>
  <c r="CF290" i="1" s="1"/>
  <c r="AD287" i="14"/>
  <c r="CD290" i="1" l="1"/>
  <c r="CI290" i="1" s="1"/>
  <c r="AC290" i="1"/>
  <c r="AI290" i="1" s="1"/>
  <c r="V291" i="1" l="1"/>
  <c r="W291" i="1" s="1"/>
  <c r="BT291" i="1" s="1"/>
  <c r="AH287" i="14"/>
  <c r="AL287" i="14" s="1"/>
  <c r="BL291" i="1"/>
  <c r="BM291" i="1" s="1"/>
  <c r="BO291" i="1" s="1"/>
  <c r="CE291" i="1" l="1"/>
  <c r="BN291" i="1"/>
  <c r="BP291" i="1" s="1"/>
  <c r="BQ291" i="1" s="1"/>
  <c r="BR291" i="1" s="1"/>
  <c r="X291" i="1" l="1"/>
  <c r="BB291" i="1"/>
  <c r="BC291" i="1"/>
  <c r="AY291" i="1"/>
  <c r="BS291" i="1"/>
  <c r="BY291" i="1" l="1"/>
  <c r="AC288" i="14"/>
  <c r="AF288" i="14"/>
  <c r="AJ288" i="14" s="1"/>
  <c r="V288" i="14"/>
  <c r="W288" i="14"/>
  <c r="AE288" i="14"/>
  <c r="Y291" i="1"/>
  <c r="AG288" i="14" s="1"/>
  <c r="BA291" i="1"/>
  <c r="AI288" i="14" s="1"/>
  <c r="BI291" i="1" l="1"/>
  <c r="BU291" i="1"/>
  <c r="BW291" i="1" s="1"/>
  <c r="CC291" i="1"/>
  <c r="CA291" i="1"/>
  <c r="Z291" i="1"/>
  <c r="CG291" i="1" s="1"/>
  <c r="AA291" i="1" l="1"/>
  <c r="AD288" i="14"/>
  <c r="AK288" i="14"/>
  <c r="CD291" i="1" l="1"/>
  <c r="CI291" i="1" s="1"/>
  <c r="AB291" i="1"/>
  <c r="CF291" i="1" s="1"/>
  <c r="AC291" i="1" l="1"/>
  <c r="AH288" i="14" s="1"/>
  <c r="AL288" i="14" s="1"/>
  <c r="AI291" i="1" l="1"/>
  <c r="BL292" i="1"/>
  <c r="BN292" i="1" s="1"/>
  <c r="BP292" i="1" s="1"/>
  <c r="V292" i="1"/>
  <c r="CE292" i="1" s="1"/>
  <c r="BM292" i="1" l="1"/>
  <c r="BO292" i="1" s="1"/>
  <c r="BQ292" i="1" s="1"/>
  <c r="BR292" i="1" s="1"/>
  <c r="W292" i="1"/>
  <c r="BT292" i="1" s="1"/>
  <c r="X292" i="1" l="1"/>
  <c r="BB292" i="1"/>
  <c r="AY292" i="1"/>
  <c r="BS292" i="1"/>
  <c r="AF289" i="14" l="1"/>
  <c r="AJ289" i="14" s="1"/>
  <c r="V289" i="14"/>
  <c r="W289" i="14"/>
  <c r="AC289" i="14"/>
  <c r="Y292" i="1"/>
  <c r="BY292" i="1"/>
  <c r="BA292" i="1"/>
  <c r="AI289" i="14" s="1"/>
  <c r="AG289" i="14" l="1"/>
  <c r="CC292" i="1"/>
  <c r="CA292" i="1"/>
  <c r="Z292" i="1"/>
  <c r="AD289" i="14" s="1"/>
  <c r="BU292" i="1"/>
  <c r="BW292" i="1" s="1"/>
  <c r="BC292" i="1" l="1"/>
  <c r="AK289" i="14"/>
  <c r="AA292" i="1"/>
  <c r="CG292" i="1"/>
  <c r="AE289" i="14" l="1"/>
  <c r="BI292" i="1"/>
  <c r="CD292" i="1"/>
  <c r="CI292" i="1" s="1"/>
  <c r="AB292" i="1"/>
  <c r="CF292" i="1" s="1"/>
  <c r="AC292" i="1" l="1"/>
  <c r="AH289" i="14" s="1"/>
  <c r="AL289" i="14" s="1"/>
  <c r="AI292" i="1" l="1"/>
  <c r="V293" i="1"/>
  <c r="BL293" i="1"/>
  <c r="W293" i="1" l="1"/>
  <c r="BT293" i="1" s="1"/>
  <c r="CE293" i="1"/>
  <c r="BN293" i="1"/>
  <c r="BP293" i="1" s="1"/>
  <c r="BM293" i="1"/>
  <c r="BO293" i="1" l="1"/>
  <c r="BQ293" i="1" s="1"/>
  <c r="BR293" i="1" s="1"/>
  <c r="BB293" i="1" l="1"/>
  <c r="X293" i="1"/>
  <c r="BS293" i="1"/>
  <c r="AY293" i="1"/>
  <c r="AF290" i="14" l="1"/>
  <c r="AJ290" i="14" s="1"/>
  <c r="BA293" i="1"/>
  <c r="AI290" i="14" s="1"/>
  <c r="AC290" i="14"/>
  <c r="V290" i="14"/>
  <c r="W290" i="14"/>
  <c r="Y293" i="1"/>
  <c r="AG290" i="14" s="1"/>
  <c r="BY293" i="1"/>
  <c r="CC293" i="1" l="1"/>
  <c r="CA293" i="1"/>
  <c r="Z293" i="1"/>
  <c r="BU293" i="1"/>
  <c r="BW293" i="1" s="1"/>
  <c r="CG293" i="1" l="1"/>
  <c r="BC293" i="1"/>
  <c r="AD290" i="14"/>
  <c r="AK290" i="14"/>
  <c r="AA293" i="1"/>
  <c r="AE290" i="14" l="1"/>
  <c r="BI293" i="1"/>
  <c r="CD293" i="1"/>
  <c r="CI293" i="1" s="1"/>
  <c r="AB293" i="1"/>
  <c r="CF293" i="1" s="1"/>
  <c r="AC293" i="1" l="1"/>
  <c r="AH290" i="14" s="1"/>
  <c r="AL290" i="14" s="1"/>
  <c r="AI293" i="1" l="1"/>
  <c r="BL294" i="1"/>
  <c r="V294" i="1"/>
  <c r="BN294" i="1" l="1"/>
  <c r="BP294" i="1" s="1"/>
  <c r="BM294" i="1"/>
  <c r="W294" i="1"/>
  <c r="BT294" i="1" s="1"/>
  <c r="CE294" i="1"/>
  <c r="BO294" i="1" l="1"/>
  <c r="BQ294" i="1" s="1"/>
  <c r="BR294" i="1" s="1"/>
  <c r="BB294" i="1" l="1"/>
  <c r="AY294" i="1"/>
  <c r="BA294" i="1" s="1"/>
  <c r="AI291" i="14" s="1"/>
  <c r="BS294" i="1"/>
  <c r="X294" i="1"/>
  <c r="AF291" i="14" l="1"/>
  <c r="AJ291" i="14" s="1"/>
  <c r="AC291" i="14"/>
  <c r="W291" i="14"/>
  <c r="V291" i="14"/>
  <c r="BY294" i="1"/>
  <c r="Y294" i="1"/>
  <c r="AG291" i="14" s="1"/>
  <c r="BU294" i="1" l="1"/>
  <c r="BW294" i="1" s="1"/>
  <c r="CC294" i="1"/>
  <c r="CA294" i="1"/>
  <c r="Z294" i="1"/>
  <c r="AK291" i="14" s="1"/>
  <c r="BC294" i="1" l="1"/>
  <c r="AD291" i="14"/>
  <c r="CG294" i="1"/>
  <c r="AA294" i="1"/>
  <c r="BI294" i="1" l="1"/>
  <c r="AE291" i="14"/>
  <c r="CD294" i="1"/>
  <c r="CI294" i="1" s="1"/>
  <c r="AB294" i="1"/>
  <c r="CF294" i="1" s="1"/>
  <c r="AC294" i="1" l="1"/>
  <c r="AH291" i="14" s="1"/>
  <c r="AL291" i="14" s="1"/>
  <c r="AI294" i="1" l="1"/>
  <c r="V295" i="1"/>
  <c r="BL295" i="1"/>
  <c r="BN295" i="1" l="1"/>
  <c r="BP295" i="1" s="1"/>
  <c r="BM295" i="1"/>
  <c r="BO295" i="1" s="1"/>
  <c r="W295" i="1"/>
  <c r="CE295" i="1"/>
  <c r="BQ295" i="1" l="1"/>
  <c r="BR295" i="1" s="1"/>
  <c r="BT295" i="1"/>
  <c r="X295" i="1" l="1"/>
  <c r="BB295" i="1"/>
  <c r="AY295" i="1"/>
  <c r="BS295" i="1"/>
  <c r="W292" i="14" l="1"/>
  <c r="V292" i="14"/>
  <c r="AF292" i="14"/>
  <c r="AJ292" i="14" s="1"/>
  <c r="BA295" i="1"/>
  <c r="AI292" i="14" s="1"/>
  <c r="AC292" i="14"/>
  <c r="BY295" i="1"/>
  <c r="Y295" i="1"/>
  <c r="CC295" i="1" l="1"/>
  <c r="CA295" i="1"/>
  <c r="AG292" i="14"/>
  <c r="Z295" i="1"/>
  <c r="AA295" i="1" s="1"/>
  <c r="BU295" i="1"/>
  <c r="BW295" i="1" s="1"/>
  <c r="AK292" i="14" l="1"/>
  <c r="BC295" i="1"/>
  <c r="AD292" i="14"/>
  <c r="AB295" i="1"/>
  <c r="CF295" i="1" s="1"/>
  <c r="CD295" i="1"/>
  <c r="CG295" i="1"/>
  <c r="CI295" i="1" l="1"/>
  <c r="AE292" i="14"/>
  <c r="BI295" i="1"/>
  <c r="AC295" i="1"/>
  <c r="AH292" i="14" s="1"/>
  <c r="AL292" i="14" s="1"/>
  <c r="AI295" i="1" l="1"/>
  <c r="V296" i="1"/>
  <c r="CE296" i="1" s="1"/>
  <c r="BL296" i="1"/>
  <c r="BM296" i="1" s="1"/>
  <c r="BN296" i="1" l="1"/>
  <c r="BP296" i="1" s="1"/>
  <c r="W296" i="1"/>
  <c r="BT296" i="1" s="1"/>
  <c r="BO296" i="1"/>
  <c r="BQ296" i="1" l="1"/>
  <c r="BR296" i="1" s="1"/>
  <c r="BC296" i="1" s="1"/>
  <c r="BB296" i="1" l="1"/>
  <c r="X296" i="1"/>
  <c r="AF293" i="14" s="1"/>
  <c r="AJ293" i="14" s="1"/>
  <c r="BS296" i="1"/>
  <c r="V293" i="14" s="1"/>
  <c r="AY296" i="1"/>
  <c r="AE293" i="14"/>
  <c r="BY296" i="1" l="1"/>
  <c r="CC296" i="1" s="1"/>
  <c r="AC293" i="14"/>
  <c r="Y296" i="1"/>
  <c r="BA296" i="1"/>
  <c r="AI293" i="14" s="1"/>
  <c r="W293" i="14"/>
  <c r="CA296" i="1" l="1"/>
  <c r="BI296" i="1"/>
  <c r="AG293" i="14"/>
  <c r="BU296" i="1"/>
  <c r="BW296" i="1" s="1"/>
  <c r="Z296" i="1"/>
  <c r="AA296" i="1" s="1"/>
  <c r="CD296" i="1" s="1"/>
  <c r="AK293" i="14" l="1"/>
  <c r="AD293" i="14"/>
  <c r="CG296" i="1"/>
  <c r="CI296" i="1" s="1"/>
  <c r="AB296" i="1"/>
  <c r="CF296" i="1" s="1"/>
  <c r="AC296" i="1" l="1"/>
  <c r="AH293" i="14" s="1"/>
  <c r="AL293" i="14" s="1"/>
  <c r="AI296" i="1" l="1"/>
  <c r="BL297" i="1"/>
  <c r="BM297" i="1" s="1"/>
  <c r="BO297" i="1" s="1"/>
  <c r="V297" i="1"/>
  <c r="CE297" i="1" s="1"/>
  <c r="W297" i="1" l="1"/>
  <c r="BT297" i="1" s="1"/>
  <c r="BN297" i="1"/>
  <c r="BP297" i="1" s="1"/>
  <c r="BQ297" i="1" l="1"/>
  <c r="BR297" i="1" s="1"/>
  <c r="BB297" i="1" s="1"/>
  <c r="BC297" i="1" l="1"/>
  <c r="AE294" i="14" s="1"/>
  <c r="AY297" i="1"/>
  <c r="BA297" i="1" s="1"/>
  <c r="AI294" i="14" s="1"/>
  <c r="X297" i="1"/>
  <c r="AF294" i="14" s="1"/>
  <c r="AJ294" i="14" s="1"/>
  <c r="BS297" i="1"/>
  <c r="V294" i="14" s="1"/>
  <c r="W294" i="14" l="1"/>
  <c r="BI297" i="1"/>
  <c r="AC294" i="14"/>
  <c r="Y297" i="1"/>
  <c r="AG294" i="14" s="1"/>
  <c r="BY297" i="1"/>
  <c r="CC297" i="1" s="1"/>
  <c r="CA297" i="1" l="1"/>
  <c r="BU297" i="1"/>
  <c r="BW297" i="1" s="1"/>
  <c r="Z297" i="1"/>
  <c r="AD294" i="14" s="1"/>
  <c r="AK294" i="14" l="1"/>
  <c r="CG297" i="1"/>
  <c r="AA297" i="1"/>
  <c r="CD297" i="1" s="1"/>
  <c r="CI297" i="1" l="1"/>
  <c r="AB297" i="1"/>
  <c r="CF297" i="1" s="1"/>
  <c r="AC297" i="1" l="1"/>
  <c r="BL298" i="1" l="1"/>
  <c r="BN298" i="1" s="1"/>
  <c r="BP298" i="1" s="1"/>
  <c r="AH294" i="14"/>
  <c r="AL294" i="14" s="1"/>
  <c r="AI297" i="1"/>
  <c r="V298" i="1"/>
  <c r="CE298" i="1" s="1"/>
  <c r="BM298" i="1" l="1"/>
  <c r="BO298" i="1" s="1"/>
  <c r="BQ298" i="1" s="1"/>
  <c r="BR298" i="1" s="1"/>
  <c r="W298" i="1"/>
  <c r="BT298" i="1" s="1"/>
  <c r="AY298" i="1" l="1"/>
  <c r="Y298" i="1" s="1"/>
  <c r="BB298" i="1"/>
  <c r="BC298" i="1"/>
  <c r="AE295" i="14" s="1"/>
  <c r="BS298" i="1"/>
  <c r="W295" i="14" s="1"/>
  <c r="X298" i="1"/>
  <c r="V295" i="14" l="1"/>
  <c r="BA298" i="1"/>
  <c r="AI295" i="14" s="1"/>
  <c r="BY298" i="1"/>
  <c r="CC298" i="1" s="1"/>
  <c r="AG295" i="14"/>
  <c r="AC295" i="14"/>
  <c r="AF295" i="14"/>
  <c r="AJ295" i="14" s="1"/>
  <c r="BU298" i="1"/>
  <c r="BW298" i="1" s="1"/>
  <c r="Z298" i="1"/>
  <c r="BI298" i="1" l="1"/>
  <c r="AD295" i="14"/>
  <c r="CA298" i="1"/>
  <c r="AK295" i="14"/>
  <c r="AA298" i="1"/>
  <c r="CD298" i="1" s="1"/>
  <c r="CG298" i="1"/>
  <c r="CI298" i="1" l="1"/>
  <c r="AB298" i="1"/>
  <c r="AC298" i="1" s="1"/>
  <c r="AH295" i="14" s="1"/>
  <c r="AL295" i="14" s="1"/>
  <c r="AI298" i="1" l="1"/>
  <c r="CF298" i="1"/>
  <c r="BL299" i="1"/>
  <c r="BN299" i="1" s="1"/>
  <c r="BP299" i="1" s="1"/>
  <c r="V299" i="1"/>
  <c r="W299" i="1" s="1"/>
  <c r="BT299" i="1" s="1"/>
  <c r="CE299" i="1" l="1"/>
  <c r="BM299" i="1"/>
  <c r="BO299" i="1" s="1"/>
  <c r="BQ299" i="1" s="1"/>
  <c r="BR299" i="1" s="1"/>
  <c r="BC299" i="1" s="1"/>
  <c r="BB299" i="1" l="1"/>
  <c r="X299" i="1"/>
  <c r="AF296" i="14" s="1"/>
  <c r="AJ296" i="14" s="1"/>
  <c r="AY299" i="1"/>
  <c r="Y299" i="1" s="1"/>
  <c r="BS299" i="1"/>
  <c r="V296" i="14" s="1"/>
  <c r="AE296" i="14"/>
  <c r="W296" i="14" l="1"/>
  <c r="AG296" i="14"/>
  <c r="AC296" i="14"/>
  <c r="BA299" i="1"/>
  <c r="AI296" i="14" s="1"/>
  <c r="Z299" i="1"/>
  <c r="AA299" i="1" s="1"/>
  <c r="CD299" i="1" s="1"/>
  <c r="BY299" i="1"/>
  <c r="CC299" i="1" s="1"/>
  <c r="BU299" i="1"/>
  <c r="BW299" i="1" s="1"/>
  <c r="AK296" i="14" l="1"/>
  <c r="CA299" i="1"/>
  <c r="BI299" i="1"/>
  <c r="AD296" i="14"/>
  <c r="CG299" i="1"/>
  <c r="CI299" i="1" s="1"/>
  <c r="AB299" i="1"/>
  <c r="CF299" i="1" s="1"/>
  <c r="AC299" i="1" l="1"/>
  <c r="AH296" i="14" s="1"/>
  <c r="AL296" i="14" s="1"/>
  <c r="AI299" i="1" l="1"/>
  <c r="BL300" i="1"/>
  <c r="BM300" i="1" s="1"/>
  <c r="V300" i="1"/>
  <c r="W300" i="1" s="1"/>
  <c r="BT300" i="1" s="1"/>
  <c r="CE300" i="1" l="1"/>
  <c r="BN300" i="1"/>
  <c r="BP300" i="1" s="1"/>
  <c r="BO300" i="1"/>
  <c r="BQ300" i="1" l="1"/>
  <c r="BR300" i="1" s="1"/>
  <c r="AY300" i="1" s="1"/>
  <c r="BB300" i="1" l="1"/>
  <c r="BS300" i="1"/>
  <c r="V297" i="14" s="1"/>
  <c r="X300" i="1"/>
  <c r="BC300" i="1"/>
  <c r="AE297" i="14" s="1"/>
  <c r="Y300" i="1"/>
  <c r="AC297" i="14"/>
  <c r="BA300" i="1"/>
  <c r="AI297" i="14" s="1"/>
  <c r="BY300" i="1" l="1"/>
  <c r="CC300" i="1" s="1"/>
  <c r="AF297" i="14"/>
  <c r="AJ297" i="14" s="1"/>
  <c r="W297" i="14"/>
  <c r="AG297" i="14"/>
  <c r="BU300" i="1"/>
  <c r="BW300" i="1" s="1"/>
  <c r="BI300" i="1"/>
  <c r="Z300" i="1"/>
  <c r="AA300" i="1" s="1"/>
  <c r="CA300" i="1" l="1"/>
  <c r="AD297" i="14"/>
  <c r="CD300" i="1"/>
  <c r="AK297" i="14"/>
  <c r="CG300" i="1"/>
  <c r="AB300" i="1"/>
  <c r="CF300" i="1" s="1"/>
  <c r="CI300" i="1" l="1"/>
  <c r="AC300" i="1"/>
  <c r="AH297" i="14" s="1"/>
  <c r="AL297" i="14" s="1"/>
  <c r="AI300" i="1" l="1"/>
  <c r="BL301" i="1"/>
  <c r="V301" i="1"/>
  <c r="BM301" i="1" l="1"/>
  <c r="BO301" i="1" s="1"/>
  <c r="BN301" i="1"/>
  <c r="BP301" i="1" s="1"/>
  <c r="W301" i="1"/>
  <c r="BT301" i="1" s="1"/>
  <c r="CE301" i="1"/>
  <c r="BQ301" i="1" l="1"/>
  <c r="BR301" i="1" s="1"/>
  <c r="BB301" i="1" l="1"/>
  <c r="BC301" i="1"/>
  <c r="BS301" i="1"/>
  <c r="AY301" i="1"/>
  <c r="X301" i="1"/>
  <c r="AF298" i="14" l="1"/>
  <c r="AJ298" i="14" s="1"/>
  <c r="AE298" i="14"/>
  <c r="Y301" i="1"/>
  <c r="AG298" i="14" s="1"/>
  <c r="AC298" i="14"/>
  <c r="V298" i="14"/>
  <c r="W298" i="14"/>
  <c r="BA301" i="1"/>
  <c r="AI298" i="14" s="1"/>
  <c r="BY301" i="1"/>
  <c r="BU301" i="1" l="1"/>
  <c r="BW301" i="1" s="1"/>
  <c r="BI301" i="1"/>
  <c r="Z301" i="1"/>
  <c r="AA301" i="1" s="1"/>
  <c r="CC301" i="1"/>
  <c r="CA301" i="1"/>
  <c r="CG301" i="1" l="1"/>
  <c r="AD298" i="14"/>
  <c r="AK298" i="14"/>
  <c r="CD301" i="1"/>
  <c r="AB301" i="1"/>
  <c r="CF301" i="1" s="1"/>
  <c r="CI301" i="1" l="1"/>
  <c r="AC301" i="1"/>
  <c r="AH298" i="14" s="1"/>
  <c r="AL298" i="14" s="1"/>
  <c r="AI301" i="1" l="1"/>
  <c r="V302" i="1"/>
  <c r="CE302" i="1" s="1"/>
  <c r="BL302" i="1"/>
  <c r="BM302" i="1" s="1"/>
  <c r="BO302" i="1" s="1"/>
  <c r="BN302" i="1" l="1"/>
  <c r="BP302" i="1" s="1"/>
  <c r="W302" i="1"/>
  <c r="BT302" i="1" s="1"/>
  <c r="BQ302" i="1" l="1"/>
  <c r="BR302" i="1" s="1"/>
  <c r="X302" i="1" s="1"/>
  <c r="BB302" i="1" l="1"/>
  <c r="AY302" i="1"/>
  <c r="Y302" i="1" s="1"/>
  <c r="AG299" i="14" s="1"/>
  <c r="BC302" i="1"/>
  <c r="AE299" i="14" s="1"/>
  <c r="BS302" i="1"/>
  <c r="W299" i="14" s="1"/>
  <c r="AF299" i="14"/>
  <c r="AJ299" i="14" s="1"/>
  <c r="V299" i="14" l="1"/>
  <c r="AC299" i="14"/>
  <c r="Z302" i="1"/>
  <c r="CG302" i="1" s="1"/>
  <c r="BU302" i="1"/>
  <c r="BW302" i="1" s="1"/>
  <c r="BA302" i="1"/>
  <c r="AI299" i="14" s="1"/>
  <c r="BY302" i="1"/>
  <c r="CC302" i="1" s="1"/>
  <c r="BI302" i="1" l="1"/>
  <c r="CA302" i="1"/>
  <c r="AD299" i="14"/>
  <c r="AK299" i="14"/>
  <c r="AA302" i="1"/>
  <c r="CD302" i="1" s="1"/>
  <c r="CI302" i="1" s="1"/>
  <c r="AB302" i="1" l="1"/>
  <c r="AC302" i="1" s="1"/>
  <c r="AH299" i="14" s="1"/>
  <c r="AL299" i="14" s="1"/>
  <c r="CF302" i="1" l="1"/>
  <c r="AI302" i="1"/>
  <c r="BL303" i="1"/>
  <c r="V303" i="1"/>
  <c r="W303" i="1" l="1"/>
  <c r="BT303" i="1" s="1"/>
  <c r="CE303" i="1"/>
  <c r="BN303" i="1"/>
  <c r="BP303" i="1" s="1"/>
  <c r="BM303" i="1"/>
  <c r="BO303" i="1" s="1"/>
  <c r="BQ303" i="1" l="1"/>
  <c r="BR303" i="1" s="1"/>
  <c r="X303" i="1" l="1"/>
  <c r="BB303" i="1"/>
  <c r="BC303" i="1"/>
  <c r="BS303" i="1"/>
  <c r="AY303" i="1"/>
  <c r="AC300" i="14" l="1"/>
  <c r="W300" i="14"/>
  <c r="V300" i="14"/>
  <c r="AF300" i="14"/>
  <c r="AJ300" i="14" s="1"/>
  <c r="AE300" i="14"/>
  <c r="BA303" i="1"/>
  <c r="AI300" i="14" s="1"/>
  <c r="Y303" i="1"/>
  <c r="BY303" i="1"/>
  <c r="BI303" i="1" l="1"/>
  <c r="AG300" i="14"/>
  <c r="CC303" i="1"/>
  <c r="CA303" i="1"/>
  <c r="Z303" i="1"/>
  <c r="CG303" i="1" s="1"/>
  <c r="BU303" i="1"/>
  <c r="BW303" i="1" s="1"/>
  <c r="AD300" i="14" l="1"/>
  <c r="AK300" i="14"/>
  <c r="AA303" i="1"/>
  <c r="CD303" i="1" l="1"/>
  <c r="CI303" i="1" s="1"/>
  <c r="AB303" i="1"/>
  <c r="CF303" i="1" s="1"/>
  <c r="AC303" i="1" l="1"/>
  <c r="AH300" i="14" l="1"/>
  <c r="AL300" i="14" s="1"/>
  <c r="AI303" i="1"/>
  <c r="BL304" i="1"/>
  <c r="V304" i="1"/>
  <c r="BM304" i="1" l="1"/>
  <c r="BN304" i="1"/>
  <c r="BP304" i="1" s="1"/>
  <c r="CE304" i="1"/>
  <c r="W304" i="1"/>
  <c r="BT304" i="1" s="1"/>
  <c r="BO304" i="1" l="1"/>
  <c r="BQ304" i="1" s="1"/>
  <c r="BR304" i="1" s="1"/>
  <c r="BB304" i="1" l="1"/>
  <c r="X304" i="1"/>
  <c r="AY304" i="1"/>
  <c r="BS304" i="1"/>
  <c r="AF301" i="14" l="1"/>
  <c r="AJ301" i="14" s="1"/>
  <c r="Y304" i="1"/>
  <c r="AG301" i="14" s="1"/>
  <c r="AC301" i="14"/>
  <c r="W301" i="14"/>
  <c r="V301" i="14"/>
  <c r="BA304" i="1"/>
  <c r="AI301" i="14" s="1"/>
  <c r="BY304" i="1"/>
  <c r="BU304" i="1" l="1"/>
  <c r="BW304" i="1" s="1"/>
  <c r="CC304" i="1"/>
  <c r="CA304" i="1"/>
  <c r="Z304" i="1"/>
  <c r="CG304" i="1" s="1"/>
  <c r="BC304" i="1" l="1"/>
  <c r="AK301" i="14"/>
  <c r="AD301" i="14"/>
  <c r="AA304" i="1"/>
  <c r="AE301" i="14" l="1"/>
  <c r="BI304" i="1"/>
  <c r="CD304" i="1"/>
  <c r="CI304" i="1" s="1"/>
  <c r="AB304" i="1"/>
  <c r="CF304" i="1" s="1"/>
  <c r="AC304" i="1" l="1"/>
  <c r="AH301" i="14" l="1"/>
  <c r="AL301" i="14" s="1"/>
  <c r="AI304" i="1"/>
  <c r="BL305" i="1"/>
  <c r="V305" i="1"/>
  <c r="BM305" i="1" l="1"/>
  <c r="BO305" i="1" s="1"/>
  <c r="BN305" i="1"/>
  <c r="BP305" i="1" s="1"/>
  <c r="CE305" i="1"/>
  <c r="W305" i="1"/>
  <c r="BT305" i="1" s="1"/>
  <c r="BQ305" i="1" l="1"/>
  <c r="BR305" i="1" s="1"/>
  <c r="BB305" i="1" l="1"/>
  <c r="BS305" i="1"/>
  <c r="AY305" i="1"/>
  <c r="X305" i="1"/>
  <c r="AF302" i="14" l="1"/>
  <c r="AJ302" i="14" s="1"/>
  <c r="W302" i="14"/>
  <c r="V302" i="14"/>
  <c r="Y305" i="1"/>
  <c r="AG302" i="14" s="1"/>
  <c r="AC302" i="14"/>
  <c r="BY305" i="1"/>
  <c r="BA305" i="1"/>
  <c r="AI302" i="14" s="1"/>
  <c r="BU305" i="1" l="1"/>
  <c r="BW305" i="1" s="1"/>
  <c r="CC305" i="1"/>
  <c r="CA305" i="1"/>
  <c r="Z305" i="1"/>
  <c r="AK302" i="14" s="1"/>
  <c r="CG305" i="1" l="1"/>
  <c r="AA305" i="1"/>
  <c r="CD305" i="1" s="1"/>
  <c r="AD302" i="14"/>
  <c r="BC305" i="1"/>
  <c r="CI305" i="1" l="1"/>
  <c r="AB305" i="1"/>
  <c r="CF305" i="1" s="1"/>
  <c r="AE302" i="14"/>
  <c r="BI305" i="1"/>
  <c r="AC305" i="1" l="1"/>
  <c r="AH302" i="14" s="1"/>
  <c r="AL302" i="14" s="1"/>
  <c r="AI305" i="1" l="1"/>
  <c r="V306" i="1"/>
  <c r="BL306" i="1"/>
  <c r="BN306" i="1" s="1"/>
  <c r="BP306" i="1" s="1"/>
  <c r="W306" i="1" l="1"/>
  <c r="BT306" i="1" s="1"/>
  <c r="CE306" i="1"/>
  <c r="BM306" i="1"/>
  <c r="BO306" i="1" s="1"/>
  <c r="BQ306" i="1" s="1"/>
  <c r="BR306" i="1" s="1"/>
  <c r="BB306" i="1" l="1"/>
  <c r="BS306" i="1"/>
  <c r="AY306" i="1"/>
  <c r="X306" i="1"/>
  <c r="AC303" i="14" l="1"/>
  <c r="AF303" i="14"/>
  <c r="AJ303" i="14" s="1"/>
  <c r="W303" i="14"/>
  <c r="V303" i="14"/>
  <c r="BA306" i="1"/>
  <c r="AI303" i="14" s="1"/>
  <c r="Y306" i="1"/>
  <c r="BY306" i="1"/>
  <c r="Z306" i="1" l="1"/>
  <c r="AA306" i="1" s="1"/>
  <c r="CD306" i="1" s="1"/>
  <c r="CC306" i="1"/>
  <c r="CA306" i="1"/>
  <c r="AG303" i="14"/>
  <c r="BU306" i="1"/>
  <c r="BW306" i="1" s="1"/>
  <c r="AK303" i="14" l="1"/>
  <c r="BC306" i="1"/>
  <c r="AB306" i="1"/>
  <c r="CF306" i="1" s="1"/>
  <c r="AD303" i="14"/>
  <c r="CG306" i="1"/>
  <c r="CI306" i="1" s="1"/>
  <c r="AE303" i="14" l="1"/>
  <c r="BI306" i="1"/>
  <c r="AC306" i="1"/>
  <c r="AH303" i="14" l="1"/>
  <c r="AL303" i="14" s="1"/>
  <c r="AI306" i="1"/>
  <c r="BL307" i="1"/>
  <c r="BN307" i="1" s="1"/>
  <c r="BP307" i="1" s="1"/>
  <c r="V307" i="1"/>
  <c r="W307" i="1" l="1"/>
  <c r="BT307" i="1" s="1"/>
  <c r="BM307" i="1"/>
  <c r="BO307" i="1" s="1"/>
  <c r="BQ307" i="1" s="1"/>
  <c r="BR307" i="1" s="1"/>
  <c r="CE307" i="1"/>
  <c r="BB307" i="1" l="1"/>
  <c r="X307" i="1"/>
  <c r="BS307" i="1"/>
  <c r="AY307" i="1"/>
  <c r="W304" i="14" l="1"/>
  <c r="V304" i="14"/>
  <c r="AF304" i="14"/>
  <c r="AJ304" i="14" s="1"/>
  <c r="Y307" i="1"/>
  <c r="Z307" i="1" s="1"/>
  <c r="CG307" i="1" s="1"/>
  <c r="AC304" i="14"/>
  <c r="BY307" i="1"/>
  <c r="BA307" i="1"/>
  <c r="AI304" i="14" s="1"/>
  <c r="CC307" i="1" l="1"/>
  <c r="CA307" i="1"/>
  <c r="CA6" i="1" s="1"/>
  <c r="AD304" i="14"/>
  <c r="BU307" i="1"/>
  <c r="BW307" i="1" s="1"/>
  <c r="BW6" i="1" s="1"/>
  <c r="BC307" i="1"/>
  <c r="AG304" i="14"/>
  <c r="AK304" i="14" s="1"/>
  <c r="AA307" i="1"/>
  <c r="AE304" i="14" l="1"/>
  <c r="BI307" i="1"/>
  <c r="BI6" i="1" s="1"/>
  <c r="CD307" i="1"/>
  <c r="CI307" i="1" s="1"/>
  <c r="AB307" i="1"/>
  <c r="CF307" i="1" s="1"/>
  <c r="AC307" i="1" l="1"/>
  <c r="AH304" i="14" l="1"/>
  <c r="AL304" i="14" s="1"/>
  <c r="AI307" i="1"/>
  <c r="AI6" i="1" s="1"/>
  <c r="K8" i="11" s="1"/>
  <c r="BL308" i="1"/>
  <c r="V308" i="1"/>
  <c r="BM308" i="1" l="1"/>
  <c r="BO308" i="1" s="1"/>
  <c r="BN308" i="1"/>
  <c r="BP308" i="1" s="1"/>
  <c r="W308" i="1"/>
  <c r="BT308" i="1" s="1"/>
  <c r="CE308" i="1"/>
  <c r="BQ308" i="1" l="1"/>
  <c r="BR308" i="1" s="1"/>
  <c r="BS308" i="1" l="1"/>
  <c r="AY308" i="1"/>
  <c r="Y308" i="1" s="1"/>
  <c r="BC308" i="1"/>
  <c r="X308" i="1"/>
  <c r="BA308" i="1" l="1"/>
  <c r="BU308" i="1"/>
  <c r="BY308" i="1"/>
  <c r="CC308" i="1" s="1"/>
  <c r="Z308" i="1" l="1"/>
  <c r="CG308" i="1" l="1"/>
  <c r="AA308" i="1"/>
  <c r="CD308" i="1" s="1"/>
  <c r="CI308" i="1" l="1"/>
  <c r="AB308" i="1"/>
  <c r="CF308" i="1" s="1"/>
  <c r="AC308" i="1" l="1"/>
  <c r="BL309" i="1" l="1"/>
  <c r="V309" i="1"/>
  <c r="BM309" i="1" l="1"/>
  <c r="BN309" i="1"/>
  <c r="BP309" i="1" s="1"/>
  <c r="W309" i="1"/>
  <c r="BT309" i="1" s="1"/>
  <c r="CE309" i="1"/>
  <c r="BO309" i="1" l="1"/>
  <c r="BQ309" i="1" s="1"/>
  <c r="BR309" i="1" s="1"/>
  <c r="AY309" i="1" l="1"/>
  <c r="Y309" i="1" s="1"/>
  <c r="BS309" i="1"/>
  <c r="BC309" i="1"/>
  <c r="X309" i="1"/>
  <c r="BA309" i="1" l="1"/>
  <c r="BU309" i="1"/>
  <c r="BY309" i="1"/>
  <c r="CC309" i="1" s="1"/>
  <c r="Z309" i="1"/>
  <c r="AA309" i="1" s="1"/>
  <c r="CD309" i="1" s="1"/>
  <c r="AB309" i="1" l="1"/>
  <c r="CF309" i="1" s="1"/>
  <c r="CG309" i="1"/>
  <c r="CI309" i="1" s="1"/>
  <c r="AC309" i="1" l="1"/>
  <c r="V310" i="1" l="1"/>
  <c r="BL310" i="1"/>
  <c r="W310" i="1" l="1"/>
  <c r="BT310" i="1" s="1"/>
  <c r="CE310" i="1"/>
  <c r="BM310" i="1"/>
  <c r="BN310" i="1"/>
  <c r="BP310" i="1" s="1"/>
  <c r="BO310" i="1" l="1"/>
  <c r="BQ310" i="1" s="1"/>
  <c r="BR310" i="1" s="1"/>
  <c r="BS310" i="1" l="1"/>
  <c r="BC310" i="1"/>
  <c r="AY310" i="1"/>
  <c r="Y310" i="1" s="1"/>
  <c r="X310" i="1"/>
  <c r="BA310" i="1" l="1"/>
  <c r="BU310" i="1"/>
  <c r="BY310" i="1"/>
  <c r="CC310" i="1" s="1"/>
  <c r="Z310" i="1" l="1"/>
  <c r="AA310" i="1" s="1"/>
  <c r="CD310" i="1" s="1"/>
  <c r="AB310" i="1" l="1"/>
  <c r="CF310" i="1" s="1"/>
  <c r="CG310" i="1"/>
  <c r="CI310" i="1" s="1"/>
  <c r="AC310" i="1" l="1"/>
  <c r="V311" i="1" l="1"/>
  <c r="BL311" i="1"/>
  <c r="CE311" i="1" l="1"/>
  <c r="W311" i="1"/>
  <c r="BT311" i="1" s="1"/>
  <c r="BM311" i="1"/>
  <c r="BO311" i="1" s="1"/>
  <c r="BN311" i="1"/>
  <c r="BP311" i="1" s="1"/>
  <c r="BQ311" i="1" l="1"/>
  <c r="BR311" i="1" s="1"/>
  <c r="AY311" i="1" s="1"/>
  <c r="Y311" i="1" s="1"/>
  <c r="BC311" i="1" l="1"/>
  <c r="BS311" i="1"/>
  <c r="X311" i="1"/>
  <c r="Z311" i="1" s="1"/>
  <c r="CG311" i="1" s="1"/>
  <c r="BA311" i="1"/>
  <c r="BU311" i="1" l="1"/>
  <c r="BY311" i="1"/>
  <c r="CC311" i="1" s="1"/>
  <c r="AA311" i="1"/>
  <c r="CD311" i="1" s="1"/>
  <c r="CI311" i="1" s="1"/>
  <c r="AB311" i="1" l="1"/>
  <c r="CF311" i="1" s="1"/>
  <c r="AC311" i="1" l="1"/>
  <c r="V312" i="1" l="1"/>
  <c r="BL312" i="1"/>
  <c r="W312" i="1" l="1"/>
  <c r="BT312" i="1" s="1"/>
  <c r="CE312" i="1"/>
  <c r="BN312" i="1"/>
  <c r="BP312" i="1" s="1"/>
  <c r="BM312" i="1"/>
  <c r="BO312" i="1" l="1"/>
  <c r="BQ312" i="1" s="1"/>
  <c r="BR312" i="1" s="1"/>
  <c r="X312" i="1" l="1"/>
  <c r="BS312" i="1"/>
  <c r="BC312" i="1"/>
  <c r="AY312" i="1"/>
  <c r="Y312" i="1" s="1"/>
  <c r="BA312" i="1" l="1"/>
  <c r="BU312" i="1"/>
  <c r="Z312" i="1"/>
  <c r="BY312" i="1"/>
  <c r="CC312" i="1" s="1"/>
  <c r="AA312" i="1" l="1"/>
  <c r="CD312" i="1" s="1"/>
  <c r="CG312" i="1"/>
  <c r="CI312" i="1" l="1"/>
  <c r="AB312" i="1"/>
  <c r="CF312" i="1" s="1"/>
  <c r="AC312" i="1" l="1"/>
  <c r="BL313" i="1" l="1"/>
  <c r="V313" i="1"/>
  <c r="BM313" i="1" l="1"/>
  <c r="BN313" i="1"/>
  <c r="BP313" i="1" s="1"/>
  <c r="W313" i="1"/>
  <c r="BT313" i="1" s="1"/>
  <c r="CE313" i="1"/>
  <c r="BO313" i="1" l="1"/>
  <c r="BQ313" i="1" s="1"/>
  <c r="BR313" i="1" s="1"/>
  <c r="AY313" i="1" l="1"/>
  <c r="Y313" i="1" s="1"/>
  <c r="BC313" i="1"/>
  <c r="BS313" i="1"/>
  <c r="X313" i="1"/>
  <c r="BA313" i="1" l="1"/>
  <c r="Z313" i="1"/>
  <c r="AA313" i="1" s="1"/>
  <c r="CD313" i="1" s="1"/>
  <c r="BY313" i="1"/>
  <c r="CC313" i="1" s="1"/>
  <c r="CG313" i="1" l="1"/>
  <c r="CI313" i="1" s="1"/>
  <c r="BU313" i="1"/>
  <c r="AB313" i="1"/>
  <c r="CF313" i="1" s="1"/>
  <c r="AC313" i="1" l="1"/>
  <c r="V314" i="1" l="1"/>
  <c r="BL314" i="1"/>
  <c r="CE314" i="1" l="1"/>
  <c r="W314" i="1"/>
  <c r="BT314" i="1" s="1"/>
  <c r="BN314" i="1"/>
  <c r="BP314" i="1" s="1"/>
  <c r="BM314" i="1"/>
  <c r="BO314" i="1" s="1"/>
  <c r="BQ314" i="1" l="1"/>
  <c r="BR314" i="1" s="1"/>
  <c r="BC314" i="1" s="1"/>
  <c r="X314" i="1" l="1"/>
  <c r="AY314" i="1"/>
  <c r="Y314" i="1" s="1"/>
  <c r="BS314" i="1"/>
  <c r="BU314" i="1" l="1"/>
  <c r="BA314" i="1"/>
  <c r="BY314" i="1"/>
  <c r="CC314" i="1" s="1"/>
  <c r="Z314" i="1"/>
  <c r="CG314" i="1" s="1"/>
  <c r="AA314" i="1" l="1"/>
  <c r="CD314" i="1" s="1"/>
  <c r="CI314" i="1" s="1"/>
  <c r="AB314" i="1" l="1"/>
  <c r="CF314" i="1" s="1"/>
  <c r="AC314" i="1" l="1"/>
  <c r="BL315" i="1" s="1"/>
  <c r="V315" i="1" l="1"/>
  <c r="CE315" i="1" s="1"/>
  <c r="BM315" i="1"/>
  <c r="BO315" i="1" s="1"/>
  <c r="BN315" i="1"/>
  <c r="BP315" i="1" s="1"/>
  <c r="W315" i="1" l="1"/>
  <c r="BT315" i="1" s="1"/>
  <c r="BQ315" i="1"/>
  <c r="BR315" i="1" s="1"/>
  <c r="BS315" i="1" s="1"/>
  <c r="X315" i="1" l="1"/>
  <c r="AY315" i="1"/>
  <c r="BC315" i="1"/>
  <c r="BY315" i="1" l="1"/>
  <c r="CC315" i="1" s="1"/>
  <c r="BA315" i="1"/>
  <c r="Y315" i="1"/>
  <c r="BU315" i="1" s="1"/>
  <c r="Z315" i="1" l="1"/>
  <c r="CG315" i="1" s="1"/>
  <c r="AA315" i="1" l="1"/>
  <c r="CD315" i="1" s="1"/>
  <c r="CI315" i="1" s="1"/>
  <c r="AB315" i="1" l="1"/>
  <c r="AC315" i="1" s="1"/>
  <c r="CF315" i="1" l="1"/>
  <c r="V316" i="1"/>
  <c r="BL316" i="1"/>
  <c r="W316" i="1" l="1"/>
  <c r="BT316" i="1" s="1"/>
  <c r="CE316" i="1"/>
  <c r="BN316" i="1"/>
  <c r="BP316" i="1" s="1"/>
  <c r="BM316" i="1"/>
  <c r="BO316" i="1" l="1"/>
  <c r="BQ316" i="1" s="1"/>
  <c r="BR316" i="1" s="1"/>
  <c r="X316" i="1" l="1"/>
  <c r="AY316" i="1"/>
  <c r="Y316" i="1" s="1"/>
  <c r="BS316" i="1"/>
  <c r="BC316" i="1"/>
  <c r="BU316" i="1" l="1"/>
  <c r="BA316" i="1"/>
  <c r="BY316" i="1"/>
  <c r="CC316" i="1" s="1"/>
  <c r="Z316" i="1" l="1"/>
  <c r="AA316" i="1" s="1"/>
  <c r="CD316" i="1" s="1"/>
  <c r="CG316" i="1" l="1"/>
  <c r="CI316" i="1" s="1"/>
  <c r="AB316" i="1"/>
  <c r="CF316" i="1" s="1"/>
  <c r="AC316" i="1" l="1"/>
  <c r="V317" i="1" l="1"/>
  <c r="BL317" i="1"/>
  <c r="CE317" i="1" l="1"/>
  <c r="W317" i="1"/>
  <c r="BN317" i="1"/>
  <c r="BP317" i="1" s="1"/>
  <c r="BM317" i="1"/>
  <c r="BO317" i="1" l="1"/>
  <c r="BQ317" i="1" s="1"/>
  <c r="BR317" i="1" s="1"/>
  <c r="BT317" i="1"/>
  <c r="BC317" i="1" l="1"/>
  <c r="BS317" i="1"/>
  <c r="AY317" i="1"/>
  <c r="X317" i="1"/>
  <c r="BA317" i="1" l="1"/>
  <c r="Y317" i="1"/>
  <c r="Z317" i="1" s="1"/>
  <c r="AA317" i="1" s="1"/>
  <c r="BY317" i="1"/>
  <c r="CC317" i="1" s="1"/>
  <c r="BU317" i="1" l="1"/>
  <c r="CD317" i="1"/>
  <c r="AB317" i="1"/>
  <c r="CF317" i="1" s="1"/>
  <c r="CG317" i="1"/>
  <c r="CI317" i="1" l="1"/>
  <c r="AC317" i="1"/>
  <c r="BL318" i="1" l="1"/>
  <c r="V318" i="1"/>
  <c r="BN318" i="1" l="1"/>
  <c r="BP318" i="1" s="1"/>
  <c r="BM318" i="1"/>
  <c r="W318" i="1"/>
  <c r="BT318" i="1" s="1"/>
  <c r="CE318" i="1"/>
  <c r="BO318" i="1" l="1"/>
  <c r="BQ318" i="1" s="1"/>
  <c r="BR318" i="1" s="1"/>
  <c r="BS318" i="1" l="1"/>
  <c r="BC318" i="1"/>
  <c r="AY318" i="1"/>
  <c r="X318" i="1"/>
  <c r="BA318" i="1" l="1"/>
  <c r="Y318" i="1"/>
  <c r="BU318" i="1" s="1"/>
  <c r="BY318" i="1"/>
  <c r="CC318" i="1" s="1"/>
  <c r="Z318" i="1" l="1"/>
  <c r="AA318" i="1" s="1"/>
  <c r="CD318" i="1" s="1"/>
  <c r="CG318" i="1" l="1"/>
  <c r="CI318" i="1" s="1"/>
  <c r="AB318" i="1"/>
  <c r="CF318" i="1" s="1"/>
  <c r="AC318" i="1" l="1"/>
  <c r="V319" i="1" l="1"/>
  <c r="BL319" i="1"/>
  <c r="W319" i="1" l="1"/>
  <c r="BT319" i="1" s="1"/>
  <c r="CE319" i="1"/>
  <c r="BM319" i="1"/>
  <c r="BO319" i="1" s="1"/>
  <c r="BN319" i="1"/>
  <c r="BP319" i="1" s="1"/>
  <c r="BQ319" i="1" l="1"/>
  <c r="BR319" i="1" s="1"/>
  <c r="BC319" i="1" l="1"/>
  <c r="BS319" i="1"/>
  <c r="AY319" i="1"/>
  <c r="X319" i="1"/>
  <c r="BA319" i="1" l="1"/>
  <c r="Y319" i="1"/>
  <c r="BU319" i="1" s="1"/>
  <c r="BY319" i="1"/>
  <c r="CC319" i="1" s="1"/>
  <c r="Z319" i="1" l="1"/>
  <c r="CG319" i="1" s="1"/>
  <c r="AA319" i="1" l="1"/>
  <c r="CD319" i="1" s="1"/>
  <c r="CI319" i="1" s="1"/>
  <c r="AB319" i="1" l="1"/>
  <c r="CF319" i="1" s="1"/>
  <c r="AC319" i="1" l="1"/>
  <c r="V320" i="1" l="1"/>
  <c r="BL320" i="1"/>
  <c r="CE320" i="1" l="1"/>
  <c r="W320" i="1"/>
  <c r="BT320" i="1" s="1"/>
  <c r="BM320" i="1"/>
  <c r="BO320" i="1" s="1"/>
  <c r="BN320" i="1"/>
  <c r="BP320" i="1" s="1"/>
  <c r="BQ320" i="1" l="1"/>
  <c r="BR320" i="1" s="1"/>
  <c r="BS320" i="1" l="1"/>
  <c r="BC320" i="1"/>
  <c r="X320" i="1"/>
  <c r="AY320" i="1"/>
  <c r="BA320" i="1" l="1"/>
  <c r="Y320" i="1"/>
  <c r="BU320" i="1" s="1"/>
  <c r="BY320" i="1"/>
  <c r="CC320" i="1" s="1"/>
  <c r="Z320" i="1" l="1"/>
  <c r="AA320" i="1" s="1"/>
  <c r="CD320" i="1" s="1"/>
  <c r="CG320" i="1" l="1"/>
  <c r="CI320" i="1" s="1"/>
  <c r="AB320" i="1"/>
  <c r="CF320" i="1" s="1"/>
  <c r="AC320" i="1" l="1"/>
  <c r="BL321" i="1" s="1"/>
  <c r="V321" i="1" l="1"/>
  <c r="W321" i="1" s="1"/>
  <c r="BT321" i="1" s="1"/>
  <c r="BM321" i="1"/>
  <c r="BN321" i="1"/>
  <c r="BP321" i="1" s="1"/>
  <c r="CE321" i="1" l="1"/>
  <c r="BO321" i="1"/>
  <c r="BQ321" i="1" s="1"/>
  <c r="BR321" i="1" s="1"/>
  <c r="AY321" i="1" l="1"/>
  <c r="Y321" i="1" s="1"/>
  <c r="BC321" i="1"/>
  <c r="BS321" i="1"/>
  <c r="X321" i="1"/>
  <c r="BA321" i="1" l="1"/>
  <c r="Z321" i="1"/>
  <c r="AA321" i="1" s="1"/>
  <c r="CD321" i="1" s="1"/>
  <c r="BY321" i="1"/>
  <c r="CC321" i="1" s="1"/>
  <c r="BU321" i="1"/>
  <c r="CG321" i="1" l="1"/>
  <c r="CI321" i="1" s="1"/>
  <c r="AB321" i="1"/>
  <c r="CF321" i="1" s="1"/>
  <c r="AC321" i="1" l="1"/>
  <c r="BL322" i="1" l="1"/>
  <c r="V322" i="1"/>
  <c r="BN322" i="1" l="1"/>
  <c r="BP322" i="1" s="1"/>
  <c r="BM322" i="1"/>
  <c r="BO322" i="1" s="1"/>
  <c r="W322" i="1"/>
  <c r="BT322" i="1" s="1"/>
  <c r="CE322" i="1"/>
  <c r="BQ322" i="1" l="1"/>
  <c r="BR322" i="1" s="1"/>
  <c r="BS322" i="1" s="1"/>
  <c r="X322" i="1" l="1"/>
  <c r="AY322" i="1"/>
  <c r="Y322" i="1" s="1"/>
  <c r="BC322" i="1"/>
  <c r="BU322" i="1" l="1"/>
  <c r="BY322" i="1"/>
  <c r="CC322" i="1" s="1"/>
  <c r="BA322" i="1"/>
  <c r="Z322" i="1"/>
  <c r="CG322" i="1" s="1"/>
  <c r="AA322" i="1" l="1"/>
  <c r="CD322" i="1" l="1"/>
  <c r="CI322" i="1" s="1"/>
  <c r="AB322" i="1"/>
  <c r="CF322" i="1" l="1"/>
  <c r="AC322" i="1"/>
  <c r="V323" i="1" l="1"/>
  <c r="BL323" i="1"/>
  <c r="W323" i="1" l="1"/>
  <c r="BT323" i="1" s="1"/>
  <c r="CE323" i="1"/>
  <c r="BM323" i="1"/>
  <c r="BO323" i="1" s="1"/>
  <c r="BN323" i="1"/>
  <c r="BP323" i="1" s="1"/>
  <c r="BQ323" i="1" l="1"/>
  <c r="BR323" i="1" s="1"/>
  <c r="AY323" i="1" l="1"/>
  <c r="Y323" i="1" s="1"/>
  <c r="BS323" i="1"/>
  <c r="BC323" i="1"/>
  <c r="X323" i="1"/>
  <c r="BA323" i="1" l="1"/>
  <c r="BY323" i="1"/>
  <c r="CC323" i="1" s="1"/>
  <c r="BU323" i="1"/>
  <c r="Z323" i="1" l="1"/>
  <c r="CG323" i="1" s="1"/>
  <c r="AA323" i="1" l="1"/>
  <c r="CD323" i="1" l="1"/>
  <c r="CI323" i="1" s="1"/>
  <c r="AB323" i="1"/>
  <c r="CF323" i="1" s="1"/>
  <c r="AC323" i="1" l="1"/>
  <c r="V324" i="1" l="1"/>
  <c r="BL324" i="1"/>
  <c r="W324" i="1" l="1"/>
  <c r="BT324" i="1" s="1"/>
  <c r="CE324" i="1"/>
  <c r="BM324" i="1"/>
  <c r="BO324" i="1" s="1"/>
  <c r="BN324" i="1"/>
  <c r="BP324" i="1" s="1"/>
  <c r="BQ324" i="1" l="1"/>
  <c r="BR324" i="1" s="1"/>
  <c r="X324" i="1" s="1"/>
  <c r="AY324" i="1" l="1"/>
  <c r="Y324" i="1" s="1"/>
  <c r="BC324" i="1"/>
  <c r="BS324" i="1"/>
  <c r="BY324" i="1" l="1"/>
  <c r="CC324" i="1" s="1"/>
  <c r="BA324" i="1"/>
  <c r="Z324" i="1" l="1"/>
  <c r="CG324" i="1" s="1"/>
  <c r="BU324" i="1"/>
  <c r="AA324" i="1" l="1"/>
  <c r="CD324" i="1" s="1"/>
  <c r="CI324" i="1" s="1"/>
  <c r="AB324" i="1" l="1"/>
  <c r="CF324" i="1" s="1"/>
  <c r="AC324" i="1" l="1"/>
  <c r="BL325" i="1" l="1"/>
  <c r="V325" i="1"/>
  <c r="BN325" i="1" l="1"/>
  <c r="BP325" i="1" s="1"/>
  <c r="BM325" i="1"/>
  <c r="W325" i="1"/>
  <c r="BT325" i="1" s="1"/>
  <c r="CE325" i="1"/>
  <c r="BO325" i="1" l="1"/>
  <c r="BQ325" i="1" s="1"/>
  <c r="BR325" i="1" s="1"/>
  <c r="BS325" i="1" l="1"/>
  <c r="AY325" i="1"/>
  <c r="Y325" i="1" s="1"/>
  <c r="BC325" i="1"/>
  <c r="X325" i="1"/>
  <c r="BU325" i="1" l="1"/>
  <c r="BY325" i="1"/>
  <c r="CC325" i="1" s="1"/>
  <c r="BA325" i="1"/>
  <c r="Z325" i="1" l="1"/>
  <c r="CG325" i="1" s="1"/>
  <c r="AA325" i="1" l="1"/>
  <c r="CD325" i="1" s="1"/>
  <c r="CI325" i="1" s="1"/>
  <c r="AB325" i="1" l="1"/>
  <c r="CF325" i="1" s="1"/>
  <c r="AC325" i="1" l="1"/>
  <c r="V326" i="1" l="1"/>
  <c r="BL326" i="1"/>
  <c r="BM326" i="1" l="1"/>
  <c r="BN326" i="1"/>
  <c r="BP326" i="1" s="1"/>
  <c r="CE326" i="1"/>
  <c r="W326" i="1"/>
  <c r="BT326" i="1" s="1"/>
  <c r="BO326" i="1" l="1"/>
  <c r="BQ326" i="1" s="1"/>
  <c r="BR326" i="1" s="1"/>
  <c r="BS326" i="1" l="1"/>
  <c r="BC326" i="1"/>
  <c r="AY326" i="1"/>
  <c r="Y326" i="1" s="1"/>
  <c r="X326" i="1"/>
  <c r="BY326" i="1" l="1"/>
  <c r="CC326" i="1" s="1"/>
  <c r="BU326" i="1"/>
  <c r="BA326" i="1"/>
  <c r="Z326" i="1" l="1"/>
  <c r="CG326" i="1" s="1"/>
  <c r="AA326" i="1" l="1"/>
  <c r="CD326" i="1" s="1"/>
  <c r="CI326" i="1" s="1"/>
  <c r="AB326" i="1" l="1"/>
  <c r="CF326" i="1" s="1"/>
  <c r="AC326" i="1" l="1"/>
  <c r="V327" i="1" l="1"/>
  <c r="BL327" i="1"/>
  <c r="CE327" i="1" l="1"/>
  <c r="W327" i="1"/>
  <c r="BT327" i="1" s="1"/>
  <c r="BM327" i="1"/>
  <c r="BN327" i="1"/>
  <c r="BP327" i="1" s="1"/>
  <c r="BO327" i="1" l="1"/>
  <c r="BQ327" i="1" s="1"/>
  <c r="BR327" i="1" s="1"/>
  <c r="BS327" i="1" l="1"/>
  <c r="AY327" i="1"/>
  <c r="Y327" i="1" s="1"/>
  <c r="BC327" i="1"/>
  <c r="X327" i="1"/>
  <c r="BA327" i="1" l="1"/>
  <c r="BY327" i="1"/>
  <c r="CC327" i="1" s="1"/>
  <c r="BU327" i="1"/>
  <c r="Z327" i="1"/>
  <c r="CG327" i="1" l="1"/>
  <c r="AA327" i="1"/>
  <c r="CD327" i="1" s="1"/>
  <c r="CI327" i="1" l="1"/>
  <c r="AB327" i="1"/>
  <c r="CF327" i="1" s="1"/>
  <c r="AC327" i="1" l="1"/>
  <c r="V328" i="1" l="1"/>
  <c r="BL328" i="1"/>
  <c r="BM328" i="1" l="1"/>
  <c r="BN328" i="1"/>
  <c r="BP328" i="1" s="1"/>
  <c r="W328" i="1"/>
  <c r="BT328" i="1" s="1"/>
  <c r="CE328" i="1"/>
  <c r="BO328" i="1" l="1"/>
  <c r="BQ328" i="1" s="1"/>
  <c r="BR328" i="1" s="1"/>
  <c r="AY328" i="1" l="1"/>
  <c r="Y328" i="1" s="1"/>
  <c r="BS328" i="1"/>
  <c r="BC328" i="1"/>
  <c r="X328" i="1"/>
  <c r="BA328" i="1" l="1"/>
  <c r="BY328" i="1"/>
  <c r="CC328" i="1" s="1"/>
  <c r="Z328" i="1"/>
  <c r="AA328" i="1" s="1"/>
  <c r="CD328" i="1" s="1"/>
  <c r="BU328" i="1"/>
  <c r="CG328" i="1" l="1"/>
  <c r="CI328" i="1" s="1"/>
  <c r="AB328" i="1"/>
  <c r="CF328" i="1" s="1"/>
  <c r="AC328" i="1" l="1"/>
  <c r="V329" i="1" s="1"/>
  <c r="BL329" i="1" l="1"/>
  <c r="BN329" i="1" s="1"/>
  <c r="BP329" i="1" s="1"/>
  <c r="W329" i="1"/>
  <c r="BT329" i="1" s="1"/>
  <c r="CE329" i="1"/>
  <c r="BM329" i="1" l="1"/>
  <c r="BO329" i="1" s="1"/>
  <c r="BQ329" i="1" s="1"/>
  <c r="BR329" i="1" s="1"/>
  <c r="BS329" i="1" l="1"/>
  <c r="BC329" i="1"/>
  <c r="AY329" i="1"/>
  <c r="Y329" i="1" s="1"/>
  <c r="X329" i="1"/>
  <c r="BU329" i="1" l="1"/>
  <c r="BY329" i="1"/>
  <c r="CC329" i="1" s="1"/>
  <c r="BA329" i="1"/>
  <c r="Z329" i="1" l="1"/>
  <c r="CG329" i="1" s="1"/>
  <c r="AA329" i="1" l="1"/>
  <c r="CD329" i="1" l="1"/>
  <c r="CI329" i="1" s="1"/>
  <c r="AB329" i="1"/>
  <c r="CF329" i="1" l="1"/>
  <c r="AC329" i="1"/>
  <c r="BL330" i="1" l="1"/>
  <c r="V330" i="1"/>
  <c r="BM330" i="1" l="1"/>
  <c r="BN330" i="1"/>
  <c r="BP330" i="1" s="1"/>
  <c r="W330" i="1"/>
  <c r="BT330" i="1" s="1"/>
  <c r="CE330" i="1"/>
  <c r="BO330" i="1" l="1"/>
  <c r="BQ330" i="1" s="1"/>
  <c r="BR330" i="1" s="1"/>
  <c r="X330" i="1" l="1"/>
  <c r="BC330" i="1"/>
  <c r="BS330" i="1"/>
  <c r="AY330" i="1"/>
  <c r="Y330" i="1" s="1"/>
  <c r="BA330" i="1" l="1"/>
  <c r="BU330" i="1"/>
  <c r="BY330" i="1"/>
  <c r="CC330" i="1" s="1"/>
  <c r="Z330" i="1" l="1"/>
  <c r="AA330" i="1" l="1"/>
  <c r="CD330" i="1" s="1"/>
  <c r="CG330" i="1"/>
  <c r="CI330" i="1" l="1"/>
  <c r="AB330" i="1"/>
  <c r="CF330" i="1" l="1"/>
  <c r="AC330" i="1"/>
  <c r="V331" i="1" l="1"/>
  <c r="BL331" i="1"/>
  <c r="W331" i="1" l="1"/>
  <c r="BT331" i="1" s="1"/>
  <c r="CE331" i="1"/>
  <c r="BN331" i="1"/>
  <c r="BP331" i="1" s="1"/>
  <c r="BM331" i="1"/>
  <c r="BO331" i="1" l="1"/>
  <c r="BQ331" i="1" s="1"/>
  <c r="BR331" i="1" s="1"/>
  <c r="BC331" i="1" l="1"/>
  <c r="AY331" i="1"/>
  <c r="Y331" i="1" s="1"/>
  <c r="BS331" i="1"/>
  <c r="X331" i="1"/>
  <c r="BA331" i="1" l="1"/>
  <c r="Z331" i="1"/>
  <c r="AA331" i="1" s="1"/>
  <c r="CD331" i="1" s="1"/>
  <c r="BY331" i="1"/>
  <c r="CC331" i="1" s="1"/>
  <c r="BU331" i="1"/>
  <c r="CG331" i="1" l="1"/>
  <c r="CI331" i="1" s="1"/>
  <c r="AB331" i="1"/>
  <c r="CF331" i="1" s="1"/>
  <c r="AC331" i="1" l="1"/>
  <c r="V332" i="1" l="1"/>
  <c r="BL332" i="1"/>
  <c r="W332" i="1" l="1"/>
  <c r="BT332" i="1" s="1"/>
  <c r="CE332" i="1"/>
  <c r="BN332" i="1"/>
  <c r="BP332" i="1" s="1"/>
  <c r="BM332" i="1"/>
  <c r="BO332" i="1" l="1"/>
  <c r="BQ332" i="1" s="1"/>
  <c r="BR332" i="1" s="1"/>
  <c r="X332" i="1" l="1"/>
  <c r="BC332" i="1"/>
  <c r="AY332" i="1"/>
  <c r="Y332" i="1" s="1"/>
  <c r="BS332" i="1"/>
  <c r="BU332" i="1" l="1"/>
  <c r="Z332" i="1"/>
  <c r="AA332" i="1" s="1"/>
  <c r="CD332" i="1" s="1"/>
  <c r="BA332" i="1"/>
  <c r="BY332" i="1"/>
  <c r="CC332" i="1" s="1"/>
  <c r="AB332" i="1" l="1"/>
  <c r="CF332" i="1" s="1"/>
  <c r="CG332" i="1"/>
  <c r="CI332" i="1" s="1"/>
  <c r="AC332" i="1" l="1"/>
  <c r="V333" i="1" l="1"/>
  <c r="BL333" i="1"/>
  <c r="W333" i="1" l="1"/>
  <c r="BT333" i="1" s="1"/>
  <c r="CE333" i="1"/>
  <c r="BN333" i="1"/>
  <c r="BP333" i="1" s="1"/>
  <c r="BM333" i="1"/>
  <c r="BO333" i="1" l="1"/>
  <c r="BQ333" i="1" s="1"/>
  <c r="BR333" i="1" s="1"/>
  <c r="X333" i="1" l="1"/>
  <c r="BS333" i="1"/>
  <c r="BC333" i="1"/>
  <c r="AY333" i="1"/>
  <c r="Y333" i="1" s="1"/>
  <c r="BU333" i="1" l="1"/>
  <c r="BA333" i="1"/>
  <c r="BY333" i="1"/>
  <c r="CC333" i="1" s="1"/>
  <c r="Z333" i="1" l="1"/>
  <c r="AA333" i="1" s="1"/>
  <c r="CD333" i="1" s="1"/>
  <c r="CG333" i="1" l="1"/>
  <c r="CI333" i="1" s="1"/>
  <c r="AB333" i="1"/>
  <c r="CF333" i="1" s="1"/>
  <c r="AC333" i="1" l="1"/>
  <c r="V334" i="1" l="1"/>
  <c r="BL334" i="1"/>
  <c r="W334" i="1" l="1"/>
  <c r="BT334" i="1" s="1"/>
  <c r="CE334" i="1"/>
  <c r="BM334" i="1"/>
  <c r="BN334" i="1"/>
  <c r="BP334" i="1" s="1"/>
  <c r="BO334" i="1" l="1"/>
  <c r="BQ334" i="1" s="1"/>
  <c r="BR334" i="1" s="1"/>
  <c r="BC334" i="1" l="1"/>
  <c r="AY334" i="1"/>
  <c r="Y334" i="1" s="1"/>
  <c r="BS334" i="1"/>
  <c r="X334" i="1"/>
  <c r="BA334" i="1" l="1"/>
  <c r="BY334" i="1"/>
  <c r="CC334" i="1" s="1"/>
  <c r="BU334" i="1"/>
  <c r="Z334" i="1" l="1"/>
  <c r="CG334" i="1" s="1"/>
  <c r="AA334" i="1" l="1"/>
  <c r="CD334" i="1" s="1"/>
  <c r="CI334" i="1" s="1"/>
  <c r="AB334" i="1" l="1"/>
  <c r="CF334" i="1" s="1"/>
  <c r="AC334" i="1" l="1"/>
  <c r="V335" i="1" l="1"/>
  <c r="BL335" i="1"/>
  <c r="BM335" i="1" l="1"/>
  <c r="BO335" i="1" s="1"/>
  <c r="BN335" i="1"/>
  <c r="BP335" i="1" s="1"/>
  <c r="CE335" i="1"/>
  <c r="W335" i="1"/>
  <c r="BT335" i="1" s="1"/>
  <c r="BQ335" i="1" l="1"/>
  <c r="BR335" i="1" s="1"/>
  <c r="AY335" i="1" s="1"/>
  <c r="Y335" i="1" s="1"/>
  <c r="BS335" i="1" l="1"/>
  <c r="BA335" i="1"/>
  <c r="X335" i="1"/>
  <c r="BU335" i="1" s="1"/>
  <c r="BC335" i="1"/>
  <c r="Z335" i="1" l="1"/>
  <c r="AA335" i="1" s="1"/>
  <c r="CD335" i="1" s="1"/>
  <c r="BY335" i="1"/>
  <c r="CC335" i="1" s="1"/>
  <c r="CG335" i="1" l="1"/>
  <c r="CI335" i="1" s="1"/>
  <c r="AB335" i="1"/>
  <c r="CF335" i="1" s="1"/>
  <c r="AC335" i="1" l="1"/>
  <c r="V336" i="1" s="1"/>
  <c r="BL336" i="1" l="1"/>
  <c r="BM336" i="1" s="1"/>
  <c r="BO336" i="1" s="1"/>
  <c r="CE336" i="1"/>
  <c r="W336" i="1"/>
  <c r="BT336" i="1" s="1"/>
  <c r="BN336" i="1" l="1"/>
  <c r="BP336" i="1" s="1"/>
  <c r="BQ336" i="1" l="1"/>
  <c r="BR336" i="1" s="1"/>
  <c r="BC336" i="1" s="1"/>
  <c r="X336" i="1" l="1"/>
  <c r="AY336" i="1"/>
  <c r="Y336" i="1" s="1"/>
  <c r="BS336" i="1"/>
  <c r="BU336" i="1" l="1"/>
  <c r="BA336" i="1"/>
  <c r="Z336" i="1"/>
  <c r="CG336" i="1" s="1"/>
  <c r="BY336" i="1"/>
  <c r="CC336" i="1" s="1"/>
  <c r="AA336" i="1" l="1"/>
  <c r="CD336" i="1" s="1"/>
  <c r="CI336" i="1" s="1"/>
  <c r="AB336" i="1" l="1"/>
  <c r="CF336" i="1" s="1"/>
  <c r="AC336" i="1" l="1"/>
  <c r="V337" i="1" s="1"/>
  <c r="BL337" i="1" l="1"/>
  <c r="BN337" i="1" s="1"/>
  <c r="BP337" i="1" s="1"/>
  <c r="W337" i="1"/>
  <c r="BT337" i="1" s="1"/>
  <c r="CE337" i="1"/>
  <c r="BM337" i="1" l="1"/>
  <c r="BO337" i="1" s="1"/>
  <c r="BQ337" i="1" l="1"/>
  <c r="BR337" i="1" s="1"/>
  <c r="AY337" i="1" s="1"/>
  <c r="Y337" i="1" s="1"/>
  <c r="BA337" i="1" l="1"/>
  <c r="BC337" i="1"/>
  <c r="BS337" i="1"/>
  <c r="X337" i="1"/>
  <c r="BY337" i="1" s="1"/>
  <c r="CC337" i="1" s="1"/>
  <c r="BU337" i="1" l="1"/>
  <c r="Z337" i="1"/>
  <c r="AA337" i="1" s="1"/>
  <c r="CD337" i="1" s="1"/>
  <c r="CG337" i="1" l="1"/>
  <c r="CI337" i="1" s="1"/>
  <c r="AB337" i="1"/>
  <c r="CF337" i="1" s="1"/>
  <c r="AC337" i="1" l="1"/>
  <c r="V338" i="1" s="1"/>
  <c r="CE338" i="1" s="1"/>
  <c r="BL338" i="1" l="1"/>
  <c r="BN338" i="1" s="1"/>
  <c r="BP338" i="1" s="1"/>
  <c r="W338" i="1"/>
  <c r="BT338" i="1" s="1"/>
  <c r="BM338" i="1" l="1"/>
  <c r="BO338" i="1" s="1"/>
  <c r="BQ338" i="1" s="1"/>
  <c r="BR338" i="1" s="1"/>
  <c r="BC338" i="1" s="1"/>
  <c r="X338" i="1" l="1"/>
  <c r="BS338" i="1"/>
  <c r="AY338" i="1"/>
  <c r="Y338" i="1" s="1"/>
  <c r="BU338" i="1" l="1"/>
  <c r="BA338" i="1"/>
  <c r="BY338" i="1"/>
  <c r="CC338" i="1" s="1"/>
  <c r="Z338" i="1"/>
  <c r="CG338" i="1" s="1"/>
  <c r="AA338" i="1" l="1"/>
  <c r="CD338" i="1" s="1"/>
  <c r="CI338" i="1" s="1"/>
  <c r="AB338" i="1" l="1"/>
  <c r="CF338" i="1" l="1"/>
  <c r="AC338" i="1"/>
  <c r="V339" i="1" l="1"/>
  <c r="BL339" i="1"/>
  <c r="W339" i="1" l="1"/>
  <c r="BT339" i="1" s="1"/>
  <c r="CE339" i="1"/>
  <c r="BN339" i="1"/>
  <c r="BP339" i="1" s="1"/>
  <c r="BM339" i="1"/>
  <c r="BO339" i="1" l="1"/>
  <c r="BQ339" i="1" s="1"/>
  <c r="BR339" i="1" s="1"/>
  <c r="AY339" i="1" l="1"/>
  <c r="Y339" i="1" s="1"/>
  <c r="BC339" i="1"/>
  <c r="BS339" i="1"/>
  <c r="X339" i="1"/>
  <c r="BA339" i="1" l="1"/>
  <c r="BU339" i="1"/>
  <c r="Z339" i="1"/>
  <c r="AA339" i="1" s="1"/>
  <c r="CD339" i="1" s="1"/>
  <c r="BY339" i="1"/>
  <c r="CC339" i="1" s="1"/>
  <c r="CG339" i="1" l="1"/>
  <c r="CI339" i="1" s="1"/>
  <c r="AB339" i="1"/>
  <c r="CF339" i="1" s="1"/>
  <c r="AC339" i="1" l="1"/>
  <c r="BL340" i="1" l="1"/>
  <c r="V340" i="1"/>
  <c r="BN340" i="1" l="1"/>
  <c r="BP340" i="1" s="1"/>
  <c r="BM340" i="1"/>
  <c r="W340" i="1"/>
  <c r="BT340" i="1" s="1"/>
  <c r="CE340" i="1"/>
  <c r="BO340" i="1" l="1"/>
  <c r="BQ340" i="1" s="1"/>
  <c r="BR340" i="1" s="1"/>
  <c r="AY340" i="1" l="1"/>
  <c r="Y340" i="1" s="1"/>
  <c r="BC340" i="1"/>
  <c r="BS340" i="1"/>
  <c r="X340" i="1"/>
  <c r="BA340" i="1" l="1"/>
  <c r="Z340" i="1"/>
  <c r="AA340" i="1" s="1"/>
  <c r="CD340" i="1" s="1"/>
  <c r="BY340" i="1"/>
  <c r="CC340" i="1" s="1"/>
  <c r="BU340" i="1"/>
  <c r="CG340" i="1" l="1"/>
  <c r="CI340" i="1" s="1"/>
  <c r="AB340" i="1"/>
  <c r="CF340" i="1" s="1"/>
  <c r="AC340" i="1" l="1"/>
  <c r="BL341" i="1" l="1"/>
  <c r="V341" i="1"/>
  <c r="BM341" i="1" l="1"/>
  <c r="BO341" i="1" s="1"/>
  <c r="BN341" i="1"/>
  <c r="BP341" i="1" s="1"/>
  <c r="CE341" i="1"/>
  <c r="W341" i="1"/>
  <c r="BT341" i="1" s="1"/>
  <c r="BQ341" i="1" l="1"/>
  <c r="BR341" i="1" s="1"/>
  <c r="AY341" i="1" l="1"/>
  <c r="Y341" i="1" s="1"/>
  <c r="BS341" i="1"/>
  <c r="BC341" i="1"/>
  <c r="X341" i="1"/>
  <c r="BA341" i="1" l="1"/>
  <c r="BY341" i="1"/>
  <c r="CC341" i="1" s="1"/>
  <c r="BU341" i="1"/>
  <c r="Z341" i="1" l="1"/>
  <c r="CG341" i="1" s="1"/>
  <c r="AA341" i="1" l="1"/>
  <c r="CD341" i="1" s="1"/>
  <c r="CI341" i="1" s="1"/>
  <c r="AB341" i="1" l="1"/>
  <c r="CF341" i="1" s="1"/>
  <c r="AC341" i="1" l="1"/>
  <c r="V342" i="1" l="1"/>
  <c r="BL342" i="1"/>
  <c r="BN342" i="1" l="1"/>
  <c r="BP342" i="1" s="1"/>
  <c r="BM342" i="1"/>
  <c r="W342" i="1"/>
  <c r="BT342" i="1" s="1"/>
  <c r="CE342" i="1"/>
  <c r="BO342" i="1" l="1"/>
  <c r="BQ342" i="1" s="1"/>
  <c r="BR342" i="1" s="1"/>
  <c r="BS342" i="1" l="1"/>
  <c r="AY342" i="1"/>
  <c r="Y342" i="1" s="1"/>
  <c r="BC342" i="1"/>
  <c r="X342" i="1"/>
  <c r="BU342" i="1" l="1"/>
  <c r="Z342" i="1"/>
  <c r="BY342" i="1"/>
  <c r="CC342" i="1" s="1"/>
  <c r="BA342" i="1"/>
  <c r="AA342" i="1" l="1"/>
  <c r="CD342" i="1" s="1"/>
  <c r="CG342" i="1"/>
  <c r="CI342" i="1" l="1"/>
  <c r="AB342" i="1"/>
  <c r="CF342" i="1" s="1"/>
  <c r="AC342" i="1" l="1"/>
  <c r="V343" i="1" l="1"/>
  <c r="BL343" i="1"/>
  <c r="W343" i="1" l="1"/>
  <c r="BT343" i="1" s="1"/>
  <c r="CE343" i="1"/>
  <c r="BM343" i="1"/>
  <c r="BN343" i="1"/>
  <c r="BP343" i="1" s="1"/>
  <c r="BO343" i="1" l="1"/>
  <c r="BQ343" i="1" s="1"/>
  <c r="BR343" i="1" s="1"/>
  <c r="BC343" i="1" l="1"/>
  <c r="BS343" i="1"/>
  <c r="AY343" i="1"/>
  <c r="Y343" i="1" s="1"/>
  <c r="X343" i="1"/>
  <c r="BU343" i="1" l="1"/>
  <c r="Z343" i="1"/>
  <c r="BY343" i="1"/>
  <c r="CC343" i="1" s="1"/>
  <c r="BA343" i="1"/>
  <c r="AA343" i="1" l="1"/>
  <c r="CG343" i="1"/>
  <c r="CD343" i="1" l="1"/>
  <c r="CI343" i="1" s="1"/>
  <c r="AB343" i="1"/>
  <c r="CF343" i="1" s="1"/>
  <c r="AC343" i="1" l="1"/>
  <c r="V344" i="1" l="1"/>
  <c r="BL344" i="1"/>
  <c r="CE344" i="1" l="1"/>
  <c r="W344" i="1"/>
  <c r="BT344" i="1" s="1"/>
  <c r="BM344" i="1"/>
  <c r="BO344" i="1" s="1"/>
  <c r="BN344" i="1"/>
  <c r="BP344" i="1" s="1"/>
  <c r="BQ344" i="1" l="1"/>
  <c r="BR344" i="1" s="1"/>
  <c r="BS344" i="1" s="1"/>
  <c r="BC344" i="1" l="1"/>
  <c r="AY344" i="1"/>
  <c r="Y344" i="1" s="1"/>
  <c r="X344" i="1"/>
  <c r="Z344" i="1" l="1"/>
  <c r="CG344" i="1" s="1"/>
  <c r="BA344" i="1"/>
  <c r="BU344" i="1"/>
  <c r="BY344" i="1"/>
  <c r="CC344" i="1" s="1"/>
  <c r="AA344" i="1" l="1"/>
  <c r="CD344" i="1" s="1"/>
  <c r="CI344" i="1" s="1"/>
  <c r="AB344" i="1" l="1"/>
  <c r="CF344" i="1" s="1"/>
  <c r="AC344" i="1" l="1"/>
  <c r="V345" i="1" s="1"/>
  <c r="BL345" i="1" l="1"/>
  <c r="BM345" i="1" s="1"/>
  <c r="BO345" i="1" s="1"/>
  <c r="CE345" i="1"/>
  <c r="W345" i="1"/>
  <c r="BT345" i="1" s="1"/>
  <c r="BN345" i="1" l="1"/>
  <c r="BP345" i="1" s="1"/>
  <c r="BQ345" i="1" l="1"/>
  <c r="BR345" i="1" s="1"/>
  <c r="X345" i="1" s="1"/>
  <c r="BC345" i="1" l="1"/>
  <c r="BS345" i="1"/>
  <c r="AY345" i="1"/>
  <c r="Y345" i="1" s="1"/>
  <c r="BA345" i="1" l="1"/>
  <c r="BY345" i="1"/>
  <c r="CC345" i="1" s="1"/>
  <c r="Z345" i="1"/>
  <c r="CG345" i="1" s="1"/>
  <c r="BU345" i="1"/>
  <c r="AA345" i="1" l="1"/>
  <c r="CD345" i="1" s="1"/>
  <c r="CI345" i="1" s="1"/>
  <c r="AB345" i="1" l="1"/>
  <c r="CF345" i="1" s="1"/>
  <c r="AC345" i="1" l="1"/>
  <c r="BL346" i="1" s="1"/>
  <c r="V346" i="1" l="1"/>
  <c r="W346" i="1" s="1"/>
  <c r="BT346" i="1" s="1"/>
  <c r="BM346" i="1"/>
  <c r="BN346" i="1"/>
  <c r="BP346" i="1" s="1"/>
  <c r="CE346" i="1" l="1"/>
  <c r="BO346" i="1"/>
  <c r="BQ346" i="1" s="1"/>
  <c r="BR346" i="1" s="1"/>
  <c r="BC346" i="1" l="1"/>
  <c r="BS346" i="1"/>
  <c r="AY346" i="1"/>
  <c r="Y346" i="1" s="1"/>
  <c r="X346" i="1"/>
  <c r="BU346" i="1" l="1"/>
  <c r="BY346" i="1"/>
  <c r="CC346" i="1" s="1"/>
  <c r="BA346" i="1"/>
  <c r="Z346" i="1" l="1"/>
  <c r="CG346" i="1" s="1"/>
  <c r="AA346" i="1" l="1"/>
  <c r="CD346" i="1" s="1"/>
  <c r="CI346" i="1" s="1"/>
  <c r="AB346" i="1" l="1"/>
  <c r="AC346" i="1" l="1"/>
  <c r="CF346" i="1"/>
  <c r="V347" i="1" l="1"/>
  <c r="BL347" i="1"/>
  <c r="W347" i="1" l="1"/>
  <c r="BT347" i="1" s="1"/>
  <c r="CE347" i="1"/>
  <c r="BN347" i="1"/>
  <c r="BP347" i="1" s="1"/>
  <c r="BM347" i="1"/>
  <c r="BO347" i="1" s="1"/>
  <c r="BQ347" i="1" l="1"/>
  <c r="BR347" i="1" s="1"/>
  <c r="BC347" i="1" s="1"/>
  <c r="X347" i="1" l="1"/>
  <c r="AY347" i="1"/>
  <c r="Y347" i="1" s="1"/>
  <c r="BS347" i="1"/>
  <c r="BA347" i="1" l="1"/>
  <c r="BY347" i="1"/>
  <c r="CC347" i="1" s="1"/>
  <c r="Z347" i="1"/>
  <c r="AA347" i="1" s="1"/>
  <c r="CD347" i="1" s="1"/>
  <c r="BU347" i="1"/>
  <c r="CG347" i="1" l="1"/>
  <c r="CI347" i="1" s="1"/>
  <c r="AB347" i="1"/>
  <c r="CF347" i="1" s="1"/>
  <c r="AC347" i="1" l="1"/>
  <c r="V348" i="1" l="1"/>
  <c r="BL348" i="1"/>
  <c r="CE348" i="1" l="1"/>
  <c r="W348" i="1"/>
  <c r="BT348" i="1" s="1"/>
  <c r="BM348" i="1"/>
  <c r="BO348" i="1" s="1"/>
  <c r="BN348" i="1"/>
  <c r="BP348" i="1" s="1"/>
  <c r="BQ348" i="1" l="1"/>
  <c r="BR348" i="1" s="1"/>
  <c r="BS348" i="1" l="1"/>
  <c r="AY348" i="1"/>
  <c r="Y348" i="1" s="1"/>
  <c r="BC348" i="1"/>
  <c r="X348" i="1"/>
  <c r="BA348" i="1" l="1"/>
  <c r="BU348" i="1"/>
  <c r="BY348" i="1"/>
  <c r="CC348" i="1" s="1"/>
  <c r="Z348" i="1" l="1"/>
  <c r="CG348" i="1" s="1"/>
  <c r="AA348" i="1" l="1"/>
  <c r="CD348" i="1" s="1"/>
  <c r="CI348" i="1" s="1"/>
  <c r="AB348" i="1" l="1"/>
  <c r="CF348" i="1" s="1"/>
  <c r="AC348" i="1" l="1"/>
  <c r="V349" i="1" s="1"/>
  <c r="BL349" i="1" l="1"/>
  <c r="BN349" i="1" s="1"/>
  <c r="BP349" i="1" s="1"/>
  <c r="CE349" i="1"/>
  <c r="W349" i="1"/>
  <c r="BT349" i="1" s="1"/>
  <c r="BM349" i="1" l="1"/>
  <c r="BO349" i="1" s="1"/>
  <c r="BQ349" i="1" s="1"/>
  <c r="BR349" i="1" s="1"/>
  <c r="BS349" i="1" l="1"/>
  <c r="AY349" i="1"/>
  <c r="BC349" i="1"/>
  <c r="X349" i="1"/>
  <c r="BA349" i="1" l="1"/>
  <c r="Y349" i="1"/>
  <c r="Z349" i="1" s="1"/>
  <c r="CG349" i="1" s="1"/>
  <c r="BY349" i="1"/>
  <c r="CC349" i="1" s="1"/>
  <c r="BU349" i="1" l="1"/>
  <c r="AA349" i="1"/>
  <c r="CD349" i="1" s="1"/>
  <c r="CI349" i="1" s="1"/>
  <c r="AB349" i="1" l="1"/>
  <c r="CF349" i="1" s="1"/>
  <c r="AC349" i="1" l="1"/>
  <c r="V350" i="1" l="1"/>
  <c r="BL350" i="1"/>
  <c r="BN350" i="1" l="1"/>
  <c r="BP350" i="1" s="1"/>
  <c r="BM350" i="1"/>
  <c r="BO350" i="1" s="1"/>
  <c r="CE350" i="1"/>
  <c r="W350" i="1"/>
  <c r="BT350" i="1" s="1"/>
  <c r="BQ350" i="1" l="1"/>
  <c r="BR350" i="1" s="1"/>
  <c r="AY350" i="1" l="1"/>
  <c r="BS350" i="1"/>
  <c r="BC350" i="1"/>
  <c r="X350" i="1"/>
  <c r="BA350" i="1" l="1"/>
  <c r="Y350" i="1"/>
  <c r="BU350" i="1" s="1"/>
  <c r="BY350" i="1"/>
  <c r="CC350" i="1" s="1"/>
  <c r="Z350" i="1" l="1"/>
  <c r="CG350" i="1" s="1"/>
  <c r="AA350" i="1" l="1"/>
  <c r="AB350" i="1" l="1"/>
  <c r="CF350" i="1" s="1"/>
  <c r="CD350" i="1"/>
  <c r="CI350" i="1" s="1"/>
  <c r="AC350" i="1" l="1"/>
  <c r="BL351" i="1" l="1"/>
  <c r="V351" i="1"/>
  <c r="CE351" i="1" l="1"/>
  <c r="W351" i="1"/>
  <c r="BT351" i="1" s="1"/>
  <c r="BM351" i="1"/>
  <c r="BN351" i="1"/>
  <c r="BP351" i="1" s="1"/>
  <c r="BO351" i="1" l="1"/>
  <c r="BQ351" i="1" s="1"/>
  <c r="BR351" i="1" s="1"/>
  <c r="BC351" i="1" l="1"/>
  <c r="BS351" i="1"/>
  <c r="AY351" i="1"/>
  <c r="Y351" i="1" s="1"/>
  <c r="X351" i="1"/>
  <c r="BA351" i="1" l="1"/>
  <c r="Z351" i="1"/>
  <c r="CG351" i="1" s="1"/>
  <c r="BY351" i="1"/>
  <c r="CC351" i="1" s="1"/>
  <c r="BU351" i="1"/>
  <c r="AA351" i="1" l="1"/>
  <c r="CD351" i="1" s="1"/>
  <c r="CI351" i="1" s="1"/>
  <c r="AB351" i="1" l="1"/>
  <c r="CF351" i="1" s="1"/>
  <c r="AC351" i="1" l="1"/>
  <c r="BL352" i="1" s="1"/>
  <c r="V352" i="1" l="1"/>
  <c r="W352" i="1" s="1"/>
  <c r="BT352" i="1" s="1"/>
  <c r="BN352" i="1"/>
  <c r="BP352" i="1" s="1"/>
  <c r="BM352" i="1"/>
  <c r="CE352" i="1" l="1"/>
  <c r="BO352" i="1"/>
  <c r="BQ352" i="1" s="1"/>
  <c r="BR352" i="1" s="1"/>
  <c r="X352" i="1" l="1"/>
  <c r="BS352" i="1"/>
  <c r="AY352" i="1"/>
  <c r="Y352" i="1" s="1"/>
  <c r="BC352" i="1"/>
  <c r="BU352" i="1" l="1"/>
  <c r="BA352" i="1"/>
  <c r="BY352" i="1"/>
  <c r="CC352" i="1" s="1"/>
  <c r="Z352" i="1" l="1"/>
  <c r="AA352" i="1" s="1"/>
  <c r="CD352" i="1" s="1"/>
  <c r="AB352" i="1" l="1"/>
  <c r="CF352" i="1" s="1"/>
  <c r="CG352" i="1"/>
  <c r="CI352" i="1" s="1"/>
  <c r="AC352" i="1" l="1"/>
  <c r="V353" i="1" l="1"/>
  <c r="BL353" i="1"/>
  <c r="BN353" i="1" l="1"/>
  <c r="BP353" i="1" s="1"/>
  <c r="BM353" i="1"/>
  <c r="W353" i="1"/>
  <c r="BT353" i="1" s="1"/>
  <c r="CE353" i="1"/>
  <c r="BO353" i="1" l="1"/>
  <c r="BQ353" i="1" s="1"/>
  <c r="BR353" i="1" s="1"/>
  <c r="AY353" i="1" l="1"/>
  <c r="Y353" i="1" s="1"/>
  <c r="BS353" i="1"/>
  <c r="BC353" i="1"/>
  <c r="X353" i="1"/>
  <c r="BU353" i="1" l="1"/>
  <c r="BY353" i="1"/>
  <c r="CC353" i="1" s="1"/>
  <c r="BA353" i="1"/>
  <c r="Z353" i="1" l="1"/>
  <c r="CG353" i="1" s="1"/>
  <c r="AA353" i="1" l="1"/>
  <c r="CD353" i="1" s="1"/>
  <c r="CI353" i="1" s="1"/>
  <c r="AB353" i="1" l="1"/>
  <c r="CF353" i="1" s="1"/>
  <c r="AC353" i="1" l="1"/>
  <c r="BL354" i="1" l="1"/>
  <c r="V354" i="1"/>
  <c r="BM354" i="1" l="1"/>
  <c r="BN354" i="1"/>
  <c r="BP354" i="1" s="1"/>
  <c r="CE354" i="1"/>
  <c r="W354" i="1"/>
  <c r="BT354" i="1" s="1"/>
  <c r="BO354" i="1" l="1"/>
  <c r="BQ354" i="1" s="1"/>
  <c r="BR354" i="1" s="1"/>
  <c r="BC354" i="1" l="1"/>
  <c r="BS354" i="1"/>
  <c r="AY354" i="1"/>
  <c r="Y354" i="1" s="1"/>
  <c r="X354" i="1"/>
  <c r="BA354" i="1" l="1"/>
  <c r="BY354" i="1"/>
  <c r="CC354" i="1" s="1"/>
  <c r="BU354" i="1"/>
  <c r="Z354" i="1" l="1"/>
  <c r="CG354" i="1" s="1"/>
  <c r="AA354" i="1" l="1"/>
  <c r="CD354" i="1" s="1"/>
  <c r="CI354" i="1" s="1"/>
  <c r="AB354" i="1" l="1"/>
  <c r="CF354" i="1" s="1"/>
  <c r="AC354" i="1" l="1"/>
  <c r="V355" i="1" s="1"/>
  <c r="BL355" i="1" l="1"/>
  <c r="BM355" i="1" s="1"/>
  <c r="CE355" i="1"/>
  <c r="W355" i="1"/>
  <c r="BT355" i="1" s="1"/>
  <c r="BN355" i="1" l="1"/>
  <c r="BP355" i="1" s="1"/>
  <c r="BO355" i="1"/>
  <c r="BQ355" i="1" l="1"/>
  <c r="BR355" i="1" s="1"/>
  <c r="BS355" i="1" s="1"/>
  <c r="X355" i="1" l="1"/>
  <c r="BC355" i="1"/>
  <c r="AY355" i="1"/>
  <c r="Y355" i="1" s="1"/>
  <c r="BU355" i="1" l="1"/>
  <c r="BA355" i="1"/>
  <c r="BY355" i="1"/>
  <c r="CC355" i="1" s="1"/>
  <c r="Z355" i="1"/>
  <c r="CG355" i="1" s="1"/>
  <c r="AA355" i="1" l="1"/>
  <c r="CD355" i="1" l="1"/>
  <c r="CI355" i="1" s="1"/>
  <c r="AB355" i="1"/>
  <c r="CF355" i="1" s="1"/>
  <c r="AC355" i="1" l="1"/>
  <c r="V356" i="1" l="1"/>
  <c r="BL356" i="1"/>
  <c r="CE356" i="1" l="1"/>
  <c r="W356" i="1"/>
  <c r="BT356" i="1" s="1"/>
  <c r="BN356" i="1"/>
  <c r="BP356" i="1" s="1"/>
  <c r="BM356" i="1"/>
  <c r="BO356" i="1" l="1"/>
  <c r="BQ356" i="1" s="1"/>
  <c r="BR356" i="1" s="1"/>
  <c r="X356" i="1" l="1"/>
  <c r="AY356" i="1"/>
  <c r="Y356" i="1" s="1"/>
  <c r="BC356" i="1"/>
  <c r="BS356" i="1"/>
  <c r="BA356" i="1" l="1"/>
  <c r="BU356" i="1"/>
  <c r="BY356" i="1"/>
  <c r="CC356" i="1" s="1"/>
  <c r="Z356" i="1" l="1"/>
  <c r="AA356" i="1" s="1"/>
  <c r="CD356" i="1" s="1"/>
  <c r="CG356" i="1" l="1"/>
  <c r="CI356" i="1" s="1"/>
  <c r="AB356" i="1"/>
  <c r="CF356" i="1" s="1"/>
  <c r="AC356" i="1" l="1"/>
  <c r="V357" i="1" l="1"/>
  <c r="BL357" i="1"/>
  <c r="BM357" i="1" l="1"/>
  <c r="BO357" i="1" s="1"/>
  <c r="BN357" i="1"/>
  <c r="BP357" i="1" s="1"/>
  <c r="CE357" i="1"/>
  <c r="W357" i="1"/>
  <c r="BT357" i="1" s="1"/>
  <c r="BQ357" i="1" l="1"/>
  <c r="BR357" i="1" s="1"/>
  <c r="X357" i="1" s="1"/>
  <c r="BC357" i="1" l="1"/>
  <c r="AY357" i="1"/>
  <c r="Y357" i="1" s="1"/>
  <c r="Z357" i="1" s="1"/>
  <c r="CG357" i="1" s="1"/>
  <c r="BS357" i="1"/>
  <c r="BU357" i="1" l="1"/>
  <c r="BY357" i="1"/>
  <c r="CC357" i="1" s="1"/>
  <c r="BA357" i="1"/>
  <c r="AA357" i="1"/>
  <c r="CD357" i="1" s="1"/>
  <c r="CI357" i="1" s="1"/>
  <c r="AB357" i="1" l="1"/>
  <c r="CF357" i="1" s="1"/>
  <c r="AC357" i="1" l="1"/>
  <c r="BL358" i="1" l="1"/>
  <c r="V358" i="1"/>
  <c r="BM358" i="1" l="1"/>
  <c r="BO358" i="1" s="1"/>
  <c r="BN358" i="1"/>
  <c r="BP358" i="1" s="1"/>
  <c r="W358" i="1"/>
  <c r="BT358" i="1" s="1"/>
  <c r="CE358" i="1"/>
  <c r="BQ358" i="1" l="1"/>
  <c r="BR358" i="1" s="1"/>
  <c r="BC358" i="1" l="1"/>
  <c r="AY358" i="1"/>
  <c r="Y358" i="1" s="1"/>
  <c r="X358" i="1"/>
  <c r="BS358" i="1"/>
  <c r="BU358" i="1" l="1"/>
  <c r="Z358" i="1"/>
  <c r="AA358" i="1" s="1"/>
  <c r="CD358" i="1" s="1"/>
  <c r="BA358" i="1"/>
  <c r="BY358" i="1"/>
  <c r="CC358" i="1" s="1"/>
  <c r="CG358" i="1" l="1"/>
  <c r="CI358" i="1" s="1"/>
  <c r="AB358" i="1"/>
  <c r="CF358" i="1" s="1"/>
  <c r="AC358" i="1" l="1"/>
  <c r="BL359" i="1" l="1"/>
  <c r="V359" i="1"/>
  <c r="BM359" i="1" l="1"/>
  <c r="BN359" i="1"/>
  <c r="BP359" i="1" s="1"/>
  <c r="W359" i="1"/>
  <c r="BT359" i="1" s="1"/>
  <c r="CE359" i="1"/>
  <c r="BO359" i="1" l="1"/>
  <c r="BQ359" i="1" s="1"/>
  <c r="BR359" i="1" s="1"/>
  <c r="BC359" i="1" l="1"/>
  <c r="BS359" i="1"/>
  <c r="AY359" i="1"/>
  <c r="Y359" i="1" s="1"/>
  <c r="X359" i="1"/>
  <c r="BA359" i="1" l="1"/>
  <c r="BU359" i="1"/>
  <c r="BY359" i="1"/>
  <c r="CC359" i="1" s="1"/>
  <c r="Z359" i="1" l="1"/>
  <c r="CG359" i="1" s="1"/>
  <c r="AA359" i="1" l="1"/>
  <c r="CD359" i="1" l="1"/>
  <c r="CI359" i="1" s="1"/>
  <c r="AB359" i="1"/>
  <c r="CF359" i="1" l="1"/>
  <c r="AC359" i="1"/>
  <c r="BL360" i="1" l="1"/>
  <c r="V360" i="1"/>
  <c r="BN360" i="1" l="1"/>
  <c r="BP360" i="1" s="1"/>
  <c r="BM360" i="1"/>
  <c r="BO360" i="1" s="1"/>
  <c r="W360" i="1"/>
  <c r="BT360" i="1" s="1"/>
  <c r="CE360" i="1"/>
  <c r="BQ360" i="1" l="1"/>
  <c r="BR360" i="1" s="1"/>
  <c r="BC360" i="1" s="1"/>
  <c r="AY360" i="1" l="1"/>
  <c r="Y360" i="1" s="1"/>
  <c r="X360" i="1"/>
  <c r="BS360" i="1"/>
  <c r="BU360" i="1" l="1"/>
  <c r="BY360" i="1"/>
  <c r="CC360" i="1" s="1"/>
  <c r="BA360" i="1"/>
  <c r="Z360" i="1"/>
  <c r="CG360" i="1" s="1"/>
  <c r="AA360" i="1" l="1"/>
  <c r="CD360" i="1" l="1"/>
  <c r="CI360" i="1" s="1"/>
  <c r="AB360" i="1"/>
  <c r="CF360" i="1" s="1"/>
  <c r="AC360" i="1" l="1"/>
  <c r="BL361" i="1" l="1"/>
  <c r="V361" i="1"/>
  <c r="BN361" i="1" l="1"/>
  <c r="BP361" i="1" s="1"/>
  <c r="BM361" i="1"/>
  <c r="BO361" i="1" s="1"/>
  <c r="CE361" i="1"/>
  <c r="W361" i="1"/>
  <c r="BT361" i="1" s="1"/>
  <c r="BQ361" i="1" l="1"/>
  <c r="BR361" i="1" s="1"/>
  <c r="BS361" i="1" s="1"/>
  <c r="BC361" i="1" l="1"/>
  <c r="X361" i="1"/>
  <c r="AY361" i="1"/>
  <c r="Y361" i="1" s="1"/>
  <c r="BU361" i="1" l="1"/>
  <c r="Z361" i="1"/>
  <c r="CG361" i="1" s="1"/>
  <c r="BA361" i="1"/>
  <c r="BY361" i="1"/>
  <c r="CC361" i="1" s="1"/>
  <c r="AA361" i="1" l="1"/>
  <c r="CD361" i="1" s="1"/>
  <c r="CI361" i="1" s="1"/>
  <c r="AB361" i="1" l="1"/>
  <c r="CF361" i="1" s="1"/>
  <c r="AC361" i="1" l="1"/>
  <c r="V362" i="1" s="1"/>
  <c r="BL362" i="1" l="1"/>
  <c r="BM362" i="1" s="1"/>
  <c r="BO362" i="1" s="1"/>
  <c r="W362" i="1"/>
  <c r="BT362" i="1" s="1"/>
  <c r="CE362" i="1"/>
  <c r="BN362" i="1" l="1"/>
  <c r="BP362" i="1" s="1"/>
  <c r="BQ362" i="1" l="1"/>
  <c r="BR362" i="1" s="1"/>
  <c r="BC362" i="1" s="1"/>
  <c r="X362" i="1" l="1"/>
  <c r="AY362" i="1"/>
  <c r="Y362" i="1" s="1"/>
  <c r="BS362" i="1"/>
  <c r="Z362" i="1" l="1"/>
  <c r="AA362" i="1" s="1"/>
  <c r="CD362" i="1" s="1"/>
  <c r="BY362" i="1"/>
  <c r="CC362" i="1" s="1"/>
  <c r="BA362" i="1"/>
  <c r="BU362" i="1"/>
  <c r="AB362" i="1" l="1"/>
  <c r="CF362" i="1" s="1"/>
  <c r="CG362" i="1"/>
  <c r="CI362" i="1" s="1"/>
  <c r="AC362" i="1" l="1"/>
  <c r="V363" i="1" s="1"/>
  <c r="BL363" i="1" l="1"/>
  <c r="BM363" i="1" s="1"/>
  <c r="W363" i="1"/>
  <c r="BT363" i="1" s="1"/>
  <c r="CE363" i="1"/>
  <c r="BN363" i="1" l="1"/>
  <c r="BP363" i="1" s="1"/>
  <c r="BO363" i="1"/>
  <c r="BQ363" i="1" l="1"/>
  <c r="BR363" i="1" s="1"/>
  <c r="BC363" i="1" s="1"/>
  <c r="AY363" i="1" l="1"/>
  <c r="Y363" i="1" s="1"/>
  <c r="BS363" i="1"/>
  <c r="X363" i="1"/>
  <c r="BU363" i="1" l="1"/>
  <c r="Z363" i="1"/>
  <c r="CG363" i="1" s="1"/>
  <c r="BA363" i="1"/>
  <c r="BY363" i="1"/>
  <c r="CC363" i="1" s="1"/>
  <c r="AA363" i="1" l="1"/>
  <c r="CD363" i="1" s="1"/>
  <c r="CI363" i="1" s="1"/>
  <c r="AB363" i="1" l="1"/>
  <c r="CF363" i="1" s="1"/>
  <c r="AC363" i="1" l="1"/>
  <c r="V364" i="1" s="1"/>
  <c r="BL364" i="1" l="1"/>
  <c r="BN364" i="1" s="1"/>
  <c r="BP364" i="1" s="1"/>
  <c r="W364" i="1"/>
  <c r="BT364" i="1" s="1"/>
  <c r="CE364" i="1"/>
  <c r="BM364" i="1" l="1"/>
  <c r="BO364" i="1" s="1"/>
  <c r="BQ364" i="1" l="1"/>
  <c r="BR364" i="1" s="1"/>
  <c r="BC364" i="1" s="1"/>
  <c r="X364" i="1" l="1"/>
  <c r="AY364" i="1"/>
  <c r="Y364" i="1" s="1"/>
  <c r="BS364" i="1"/>
  <c r="BU364" i="1" l="1"/>
  <c r="BA364" i="1"/>
  <c r="BY364" i="1"/>
  <c r="CC364" i="1" s="1"/>
  <c r="Z364" i="1"/>
  <c r="CG364" i="1" s="1"/>
  <c r="AA364" i="1" l="1"/>
  <c r="CD364" i="1" s="1"/>
  <c r="CI364" i="1" s="1"/>
  <c r="AB364" i="1" l="1"/>
  <c r="CF364" i="1" s="1"/>
  <c r="AC364" i="1" l="1"/>
  <c r="V365" i="1" s="1"/>
  <c r="W365" i="1" s="1"/>
  <c r="BT365" i="1" s="1"/>
  <c r="BL365" i="1" l="1"/>
  <c r="BN365" i="1" s="1"/>
  <c r="BP365" i="1" s="1"/>
  <c r="CE365" i="1"/>
  <c r="BM365" i="1" l="1"/>
  <c r="BO365" i="1" s="1"/>
  <c r="BQ365" i="1" s="1"/>
  <c r="BR365" i="1" s="1"/>
  <c r="AY365" i="1" s="1"/>
  <c r="Y365" i="1" s="1"/>
  <c r="BS365" i="1" l="1"/>
  <c r="BC365" i="1"/>
  <c r="BA365" i="1"/>
  <c r="X365" i="1"/>
  <c r="BY365" i="1" s="1"/>
  <c r="CC365" i="1" s="1"/>
  <c r="Z365" i="1" l="1"/>
  <c r="AA365" i="1" s="1"/>
  <c r="CD365" i="1" s="1"/>
  <c r="BU365" i="1"/>
  <c r="CG365" i="1" l="1"/>
  <c r="CI365" i="1" s="1"/>
  <c r="AB365" i="1"/>
  <c r="CF365" i="1" s="1"/>
  <c r="AC365" i="1" l="1"/>
  <c r="BL366" i="1" s="1"/>
  <c r="V366" i="1" l="1"/>
  <c r="W366" i="1" s="1"/>
  <c r="BT366" i="1" s="1"/>
  <c r="BN366" i="1"/>
  <c r="BP366" i="1" s="1"/>
  <c r="BM366" i="1"/>
  <c r="CE366" i="1" l="1"/>
  <c r="CE6" i="1" s="1"/>
  <c r="N8" i="11" s="1"/>
  <c r="BO366" i="1"/>
  <c r="BQ366" i="1" s="1"/>
  <c r="BR366" i="1" s="1"/>
  <c r="AY366" i="1" l="1"/>
  <c r="Y366" i="1" s="1"/>
  <c r="BS366" i="1"/>
  <c r="BC366" i="1"/>
  <c r="X366" i="1"/>
  <c r="BA366" i="1" l="1"/>
  <c r="BU366" i="1"/>
  <c r="BY366" i="1"/>
  <c r="CC366" i="1" s="1"/>
  <c r="CC6" i="1" s="1"/>
  <c r="L8" i="11" l="1"/>
  <c r="Z366" i="1"/>
  <c r="AA366" i="1" s="1"/>
  <c r="CD366" i="1" s="1"/>
  <c r="CD6" i="1" l="1"/>
  <c r="M8" i="11" s="1"/>
  <c r="AB366" i="1"/>
  <c r="CF366" i="1" s="1"/>
  <c r="CF6" i="1" s="1"/>
  <c r="O8" i="11" s="1"/>
  <c r="CG366" i="1"/>
  <c r="CG6" i="1" s="1"/>
  <c r="CI366" i="1" l="1"/>
  <c r="P8" i="11"/>
  <c r="S8" i="11" s="1"/>
  <c r="CI5" i="1"/>
  <c r="CI4" i="1"/>
  <c r="AC366" i="1"/>
</calcChain>
</file>

<file path=xl/sharedStrings.xml><?xml version="1.0" encoding="utf-8"?>
<sst xmlns="http://schemas.openxmlformats.org/spreadsheetml/2006/main" count="745" uniqueCount="279">
  <si>
    <t>Account value</t>
  </si>
  <si>
    <t>RRC</t>
  </si>
  <si>
    <t>Year</t>
  </si>
  <si>
    <t>Month</t>
  </si>
  <si>
    <t>Survival</t>
  </si>
  <si>
    <t>Coupon date</t>
  </si>
  <si>
    <t>Discount factor</t>
  </si>
  <si>
    <t>(Lapses)</t>
  </si>
  <si>
    <t>Total AV End</t>
  </si>
  <si>
    <t>WB Claims</t>
  </si>
  <si>
    <t>Hedge cost fees</t>
  </si>
  <si>
    <t>Market Data</t>
  </si>
  <si>
    <t>Claims</t>
  </si>
  <si>
    <t>RRC p.m</t>
  </si>
  <si>
    <t>PV Charges</t>
  </si>
  <si>
    <t>EHC</t>
  </si>
  <si>
    <t>Y</t>
  </si>
  <si>
    <t>CHF</t>
  </si>
  <si>
    <t>POL_ID</t>
  </si>
  <si>
    <t>Premium_Paid</t>
  </si>
  <si>
    <t>Net_Premium</t>
  </si>
  <si>
    <t>Freq_Pay</t>
  </si>
  <si>
    <t>Currency</t>
  </si>
  <si>
    <t>Bonus_Rate</t>
  </si>
  <si>
    <t>Assumptions</t>
  </si>
  <si>
    <t>Account Value</t>
  </si>
  <si>
    <t>Fund Fees</t>
  </si>
  <si>
    <t>Fund Fees p.m</t>
  </si>
  <si>
    <t>EHC p.m</t>
  </si>
  <si>
    <t>MP Information</t>
  </si>
  <si>
    <t>Prod Code</t>
  </si>
  <si>
    <t>Duration month</t>
  </si>
  <si>
    <t>Withdrawals rate</t>
  </si>
  <si>
    <t>Ratchet Y, N ?</t>
  </si>
  <si>
    <t>Choose Model Point</t>
  </si>
  <si>
    <t>Choose iteration</t>
  </si>
  <si>
    <t>Date starting annuities payments</t>
  </si>
  <si>
    <t>Issue Date</t>
  </si>
  <si>
    <t>Lapse Y, N</t>
  </si>
  <si>
    <t xml:space="preserve">Duration Year </t>
  </si>
  <si>
    <t>Duration of the contract (months)</t>
  </si>
  <si>
    <t>Deferal period</t>
  </si>
  <si>
    <t>Ratchet month</t>
  </si>
  <si>
    <t>contract period</t>
  </si>
  <si>
    <t>Valuation Date</t>
  </si>
  <si>
    <t>Contract period on month</t>
  </si>
  <si>
    <t>Remaining months in the contract</t>
  </si>
  <si>
    <t>Initial deferal payment</t>
  </si>
  <si>
    <t>Duration on Deferal payment</t>
  </si>
  <si>
    <t xml:space="preserve"> Date (Year)</t>
  </si>
  <si>
    <t>Date (Month)</t>
  </si>
  <si>
    <t>Bonus valuation date</t>
  </si>
  <si>
    <t>Bonus payment date</t>
  </si>
  <si>
    <t>Last bonus valuation</t>
  </si>
  <si>
    <t>PROD_CODE</t>
  </si>
  <si>
    <t>VALN_DATE</t>
  </si>
  <si>
    <t>ISSUE_DATE</t>
  </si>
  <si>
    <t>INV_DATE</t>
  </si>
  <si>
    <t>ANNUITY_BEGIN</t>
  </si>
  <si>
    <t>CURRENCY</t>
  </si>
  <si>
    <t>FUND_FEES</t>
  </si>
  <si>
    <t>NEW_BUSINESS</t>
  </si>
  <si>
    <t>Decrement information</t>
  </si>
  <si>
    <t>FUND_RETURN_BL</t>
  </si>
  <si>
    <t>DISCOUNT_FACTOR_BL</t>
  </si>
  <si>
    <t>ERROR</t>
  </si>
  <si>
    <t>Bonus date</t>
  </si>
  <si>
    <t xml:space="preserve">Outputs path : </t>
  </si>
  <si>
    <t>MP</t>
  </si>
  <si>
    <t>Scn</t>
  </si>
  <si>
    <t>Check</t>
  </si>
  <si>
    <t>Export Outputs for Model Points From :</t>
  </si>
  <si>
    <t>To :</t>
  </si>
  <si>
    <t>Vary scenarios from :</t>
  </si>
  <si>
    <t>Switch Consol</t>
  </si>
  <si>
    <t>Scenario Converter Path</t>
  </si>
  <si>
    <t>Scenario Converter File</t>
  </si>
  <si>
    <t>Run Model Points From MP number :</t>
  </si>
  <si>
    <t>To MP number :</t>
  </si>
  <si>
    <t>Vary scenarios from scenario number :</t>
  </si>
  <si>
    <t>To scenario number :</t>
  </si>
  <si>
    <t>Pricing</t>
  </si>
  <si>
    <t>Import Multiple Debug data</t>
  </si>
  <si>
    <t>Import debug data</t>
  </si>
  <si>
    <t>PV WB Claims</t>
  </si>
  <si>
    <t>Fixed fees</t>
  </si>
  <si>
    <t>Changes</t>
  </si>
  <si>
    <t>Comments</t>
  </si>
  <si>
    <t>Who did the changes</t>
  </si>
  <si>
    <t>Date</t>
  </si>
  <si>
    <t>First version v0</t>
  </si>
  <si>
    <t>Ali</t>
  </si>
  <si>
    <t>Bonus</t>
  </si>
  <si>
    <t>Base Kapital</t>
  </si>
  <si>
    <t>WB coupons information</t>
  </si>
  <si>
    <t>Perf Level</t>
  </si>
  <si>
    <t>yearly coupon</t>
  </si>
  <si>
    <t>Modell</t>
  </si>
  <si>
    <t>Formula</t>
  </si>
  <si>
    <t>CH_WB01</t>
  </si>
  <si>
    <t>PV Claims</t>
  </si>
  <si>
    <t>WB</t>
  </si>
  <si>
    <t>GC</t>
  </si>
  <si>
    <t>Fund Charges</t>
  </si>
  <si>
    <t>Fixed Charges</t>
  </si>
  <si>
    <t>Present values</t>
  </si>
  <si>
    <t>WB Guarantee</t>
  </si>
  <si>
    <t>coupons by frequency</t>
  </si>
  <si>
    <t>AV bef coupons</t>
  </si>
  <si>
    <t>PolicyIdentifier</t>
  </si>
  <si>
    <t>ProductName</t>
  </si>
  <si>
    <t>InitialCharge</t>
  </si>
  <si>
    <t>AccountName</t>
  </si>
  <si>
    <t>IssueDate</t>
  </si>
  <si>
    <t>NBDate</t>
  </si>
  <si>
    <t>InvestmentDate</t>
  </si>
  <si>
    <t>DeferralPeriod</t>
  </si>
  <si>
    <t>Duration</t>
  </si>
  <si>
    <t>AnnuityCommencementDate</t>
  </si>
  <si>
    <t>PremiumPaymentMode</t>
  </si>
  <si>
    <t>Premium</t>
  </si>
  <si>
    <t>AmountInvested</t>
  </si>
  <si>
    <t>WithdrawalMode</t>
  </si>
  <si>
    <t>ConversionRate</t>
  </si>
  <si>
    <t>InvestmentProtection</t>
  </si>
  <si>
    <t>BenefitIncreaseFactor</t>
  </si>
  <si>
    <t>WithdrawalModeDiscount</t>
  </si>
  <si>
    <t>Guarantee</t>
  </si>
  <si>
    <t>AccumulatedWithdrawalAmount</t>
  </si>
  <si>
    <t>PerformanceBonusAmount</t>
  </si>
  <si>
    <t>AccountValueBeforeBefore</t>
  </si>
  <si>
    <t>AccountValueAfterBefore</t>
  </si>
  <si>
    <t>AccountValue</t>
  </si>
  <si>
    <t>BaseCapital</t>
  </si>
  <si>
    <t>FundUnitsBeforeBefore</t>
  </si>
  <si>
    <t>FundUnitsAfterBefore</t>
  </si>
  <si>
    <t>FundUnits</t>
  </si>
  <si>
    <t>BFI Swiss TargetVol 5%</t>
  </si>
  <si>
    <t>Single</t>
  </si>
  <si>
    <t>yearly</t>
  </si>
  <si>
    <t>PROD_NAME</t>
  </si>
  <si>
    <t>INIT_CHARGE</t>
  </si>
  <si>
    <t>FUND_NAME</t>
  </si>
  <si>
    <t>NB_DATE</t>
  </si>
  <si>
    <t>DEF_PERIOD</t>
  </si>
  <si>
    <t>DURATION</t>
  </si>
  <si>
    <t>PROD_PREM_TYPE</t>
  </si>
  <si>
    <t>PREMIUM</t>
  </si>
  <si>
    <t>AMOUNT_INV</t>
  </si>
  <si>
    <t>FREQ_MODE</t>
  </si>
  <si>
    <t>WITHDRAWAL_RATE</t>
  </si>
  <si>
    <t>INV_PROTECTION</t>
  </si>
  <si>
    <t>BENEFIT_INCREASE_FACTOR</t>
  </si>
  <si>
    <t>WITHDRAWAL_MODE_DISCOUNT</t>
  </si>
  <si>
    <t>GUARANTEE</t>
  </si>
  <si>
    <t>ACCUM_WITHDRAWAL_AMOUNT</t>
  </si>
  <si>
    <t>PERF_BONUS_AMOUNT</t>
  </si>
  <si>
    <t>AV_BEF_BEF</t>
  </si>
  <si>
    <t>AV_AFTER_BEF</t>
  </si>
  <si>
    <t>AV_AFTER_AFTER</t>
  </si>
  <si>
    <t>BASE_CAPITAL</t>
  </si>
  <si>
    <t>FUND_UNIT_BEF_BEF</t>
  </si>
  <si>
    <t>FUND_UNIT_AFTER_BEF</t>
  </si>
  <si>
    <t>FUND_UNIT_AFTER_AFTER</t>
  </si>
  <si>
    <t>New Business Date</t>
  </si>
  <si>
    <t>Investment Date</t>
  </si>
  <si>
    <t>AV end of previous month after reducing coupons</t>
  </si>
  <si>
    <t>AV end of previous month before any cost</t>
  </si>
  <si>
    <t>AV end of previous month after reducing cost</t>
  </si>
  <si>
    <t>Fund units before before</t>
  </si>
  <si>
    <t>Fund units after before</t>
  </si>
  <si>
    <t>Fund units after after</t>
  </si>
  <si>
    <t>Fund Name</t>
  </si>
  <si>
    <t>Product premium Type</t>
  </si>
  <si>
    <t>Initial Charge</t>
  </si>
  <si>
    <t>Perf Bonus Y, N ?</t>
  </si>
  <si>
    <t>Product Name</t>
  </si>
  <si>
    <t>Policy identifier</t>
  </si>
  <si>
    <t>New business MP?</t>
  </si>
  <si>
    <t>Guarantee charge on Benefit base</t>
  </si>
  <si>
    <t>Base lapse rate</t>
  </si>
  <si>
    <t>Moneyness table:</t>
  </si>
  <si>
    <t>Inforce-Data used</t>
  </si>
  <si>
    <t>Inforce-Data not used</t>
  </si>
  <si>
    <t>Investment protection</t>
  </si>
  <si>
    <t>Benefit increase factor</t>
  </si>
  <si>
    <t>Withdrawal mode discount</t>
  </si>
  <si>
    <t>Accumulative withdrawal amounts</t>
  </si>
  <si>
    <t>Basis Capital</t>
  </si>
  <si>
    <t>Ratchet coupons</t>
  </si>
  <si>
    <t>Base Lapses</t>
  </si>
  <si>
    <t>Moneyness</t>
  </si>
  <si>
    <t>plf</t>
  </si>
  <si>
    <t>Dynamic lapse</t>
  </si>
  <si>
    <t>Return</t>
  </si>
  <si>
    <t>after Mgt fee</t>
  </si>
  <si>
    <t>return</t>
  </si>
  <si>
    <t>AV Begin</t>
  </si>
  <si>
    <t>Prorata</t>
  </si>
  <si>
    <t>AV growth (net)</t>
  </si>
  <si>
    <t>Guar Coupon</t>
  </si>
  <si>
    <t>Indicators end of</t>
  </si>
  <si>
    <t>perf bonus valuation</t>
  </si>
  <si>
    <t>Perf Bonus</t>
  </si>
  <si>
    <t>Decrement</t>
  </si>
  <si>
    <t>PV AV</t>
  </si>
  <si>
    <t>EHC test</t>
  </si>
  <si>
    <t>Number of coupons</t>
  </si>
  <si>
    <t>Perf by freq</t>
  </si>
  <si>
    <t>Max Bonus Amount by Freq</t>
  </si>
  <si>
    <t>Base lapse rate per month</t>
  </si>
  <si>
    <t>a</t>
  </si>
  <si>
    <t>b</t>
  </si>
  <si>
    <t>u</t>
  </si>
  <si>
    <t>v</t>
  </si>
  <si>
    <t>Modulo_def_period_duration</t>
  </si>
  <si>
    <t>quarterly</t>
  </si>
  <si>
    <t>PRODUCT_TYPE</t>
  </si>
  <si>
    <t>VA</t>
  </si>
  <si>
    <t>INFO</t>
  </si>
  <si>
    <t>TIME</t>
  </si>
  <si>
    <t>DURATION_MONTH_BL_CH</t>
  </si>
  <si>
    <t>IND_CONTRACT_PERIOD_BL_CH</t>
  </si>
  <si>
    <t>IND_DEFERAL_PERIOD_BL_CH</t>
  </si>
  <si>
    <t>IND_RATCHET_MONTH_BL_CH</t>
  </si>
  <si>
    <t>IND_COUPON_DATE_BL_CH</t>
  </si>
  <si>
    <t>IND_BONUS_VALUATION_DATE_BL_CH</t>
  </si>
  <si>
    <t>IND_BONUS_PAYMENT_DATE_BL_CH</t>
  </si>
  <si>
    <t>YEAR_BL_CH</t>
  </si>
  <si>
    <t>MONTH_BL_CH</t>
  </si>
  <si>
    <t>DURATION_YEAR_BL_CH</t>
  </si>
  <si>
    <t>DATE_YEAR_BL_CH</t>
  </si>
  <si>
    <t>DATE_MONTH_BL_CH</t>
  </si>
  <si>
    <t>ACCOUNT_VALUE_END_BL_CH</t>
  </si>
  <si>
    <t>ACCOUNT_VALUE_BEF_COUPON_BL_CH</t>
  </si>
  <si>
    <t>SURVIVAL_INDEX_BL_CH</t>
  </si>
  <si>
    <t>CLAIMS_WB_BL_CH</t>
  </si>
  <si>
    <t>BASIS_KAPITAL_BL_CH</t>
  </si>
  <si>
    <t>COUPON_VALUE_BL_CH</t>
  </si>
  <si>
    <t>ADD_COUPON_RATCHET_BL_CH</t>
  </si>
  <si>
    <t>PERFORMANCE_BONUS_VAL_BL_CH</t>
  </si>
  <si>
    <t>BONUS_VAL_BL_CH</t>
  </si>
  <si>
    <t>DYNAMIC_LAPSE_CH</t>
  </si>
  <si>
    <t>ITM_VAL_BL_CH</t>
  </si>
  <si>
    <t>LAPSE_VAL_BL_CH</t>
  </si>
  <si>
    <t>HEDGE_COST_FEES_BL_CH</t>
  </si>
  <si>
    <t>FIXED_CHARGE_VALUE_BL_CH</t>
  </si>
  <si>
    <t>monthly</t>
  </si>
  <si>
    <t>semi-annually</t>
  </si>
  <si>
    <t>Last bonus payment</t>
  </si>
  <si>
    <t>Expected Inforce</t>
  </si>
  <si>
    <t>Manual Return?</t>
  </si>
  <si>
    <t>Manual Return Value</t>
  </si>
  <si>
    <t>Output path for csv-file</t>
  </si>
  <si>
    <t>Output file name</t>
  </si>
  <si>
    <t>starting Model Point</t>
  </si>
  <si>
    <t>ending Model Point</t>
  </si>
  <si>
    <t>NAV_date</t>
  </si>
  <si>
    <t>NAV</t>
  </si>
  <si>
    <t>Future projection: valnDate + … months</t>
  </si>
  <si>
    <t>latest projection</t>
  </si>
  <si>
    <t>last column in Inforce</t>
  </si>
  <si>
    <t>N</t>
  </si>
  <si>
    <t>SURVIVAL_INDEX_STEP_BL_CH</t>
  </si>
  <si>
    <t>FUND_FEES_VAL_BL_CH</t>
  </si>
  <si>
    <t>Language settings</t>
  </si>
  <si>
    <t>Language of this Excel</t>
  </si>
  <si>
    <t>Row letter</t>
  </si>
  <si>
    <t>Column letter</t>
  </si>
  <si>
    <t>C:\Users\b033217\NoBackupData\CODE_PRELIE\</t>
  </si>
  <si>
    <t>English</t>
  </si>
  <si>
    <t>Manual Return Value for new business</t>
  </si>
  <si>
    <t>C:\Users\b033217\NoBackupData\CPP_code\SWISS_VA_MODEL_COPY_V0\RUN_SETUP\03_Scenario_Gen\ESG_Output_Files</t>
  </si>
  <si>
    <t>Scenario_1_1.csv</t>
  </si>
  <si>
    <t>RVATp_14</t>
  </si>
  <si>
    <t>RVATAp_14</t>
  </si>
  <si>
    <t>C:\Users\b029735\NoBackupData\10_C++ Code New Version2013(working version)\NEW_SETUP\07_Debug_Reference\</t>
  </si>
  <si>
    <t>FUND_RETURN</t>
  </si>
  <si>
    <t>DISCOUNT_FACTOR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</si>
</sst>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3">
    <numFmt numFmtId="41" formatCode="_ * #,##0_ ;_ * \-#,##0_ ;_ * &quot;-&quot;_ ;_ @_ "/>
    <numFmt numFmtId="43" formatCode="_ * #,##0.00_ ;_ * \-#,##0.00_ ;_ * &quot;-&quot;??_ ;_ @_ "/>
    <numFmt numFmtId="164" formatCode="_-* #,##0_-;\-* #,##0_-;_-* &quot;-&quot;_-;_-@_-"/>
    <numFmt numFmtId="165" formatCode="_-* #,##0.00_-;\-* #,##0.00_-;_-* &quot;-&quot;??_-;_-@_-"/>
    <numFmt numFmtId="166" formatCode="_(&quot;$&quot;* #,##0_);_(&quot;$&quot;* \(#,##0\);_(&quot;$&quot;* &quot;-&quot;_);_(@_)"/>
    <numFmt numFmtId="167" formatCode="_(* #,##0_);_(* \(#,##0\);_(* &quot;-&quot;_);_(@_)"/>
    <numFmt numFmtId="168" formatCode="_(&quot;$&quot;* #,##0.00_);_(&quot;$&quot;* \(#,##0.00\);_(&quot;$&quot;* &quot;-&quot;??_);_(@_)"/>
    <numFmt numFmtId="169" formatCode="_(* #,##0.00_);_(* \(#,##0.00\);_(* &quot;-&quot;??_);_(@_)"/>
    <numFmt numFmtId="170" formatCode="0.000%"/>
    <numFmt numFmtId="171" formatCode="0.0_)\%;\(0.0\)\%;0.0_)\%;@_)_%"/>
    <numFmt numFmtId="172" formatCode="#,##0.0_)_%;\(#,##0.0\)_%;0.0_)_%;@_)_%"/>
    <numFmt numFmtId="173" formatCode="#,##0.0_);\(#,##0.0\);#,##0.0_);@_)"/>
    <numFmt numFmtId="174" formatCode="&quot;$&quot;_(#,##0.00_);&quot;$&quot;\(#,##0.00\);&quot;$&quot;_(0.00_);@_)"/>
    <numFmt numFmtId="175" formatCode="#,##0.00_);\(#,##0.00\);0.00_);@_)"/>
    <numFmt numFmtId="176" formatCode="\€_(#,##0.00_);\€\(#,##0.00\);\€_(0.00_);@_)"/>
    <numFmt numFmtId="177" formatCode="#,##0_)\x;\(#,##0\)\x;0_)\x;@_)_x"/>
    <numFmt numFmtId="178" formatCode="#,##0_)_x;\(#,##0\)_x;0_)_x;@_)_x"/>
    <numFmt numFmtId="179" formatCode="0.0000000%"/>
    <numFmt numFmtId="180" formatCode="#,##0.000_);[Red]\(#,##0.000\)"/>
    <numFmt numFmtId="181" formatCode="#\ ###\ ###\ ##0\ "/>
    <numFmt numFmtId="182" formatCode="#,##0_);\(#,##0\);\-_0_)"/>
    <numFmt numFmtId="183" formatCode="#,##0.0_);\(#,##0.0\);\-_0_)"/>
    <numFmt numFmtId="184" formatCode="0.0000%"/>
    <numFmt numFmtId="185" formatCode="#,##0.0000"/>
    <numFmt numFmtId="186" formatCode="_-* #,##0.00\ _€_-;\-* #,##0.00\ _€_-;_-* &quot;-&quot;??\ _€_-;_-@_-"/>
    <numFmt numFmtId="187" formatCode="\$#,##0_);[Red]\(\$#,##0\)"/>
    <numFmt numFmtId="188" formatCode="General_)"/>
    <numFmt numFmtId="189" formatCode="0.00000%"/>
    <numFmt numFmtId="190" formatCode="#,##0&quot;?&quot;_);[Red]\(#,##0&quot;?&quot;\)"/>
    <numFmt numFmtId="191" formatCode="_-[$€-2]* #,##0.00_-;\-[$€-2]* #,##0.00_-;_-[$€-2]* &quot;-&quot;??_-"/>
    <numFmt numFmtId="192" formatCode="0.00000000000%"/>
    <numFmt numFmtId="193" formatCode="dd\-mmm\-yy\ hh:mm:ss"/>
    <numFmt numFmtId="194" formatCode="0.0000"/>
    <numFmt numFmtId="195" formatCode="[Red]&quot;stale hdle&quot;;[Red]\-0;[Red]&quot;stale hdle&quot;"/>
    <numFmt numFmtId="196" formatCode="#,##0.000;\(#,##0.000\)"/>
    <numFmt numFmtId="197" formatCode="_ &quot;R$&quot;* #,##0_ ;_ &quot;R$&quot;* \-#,##0_ ;_ &quot;R$&quot;* &quot;-&quot;_ ;_ @_ "/>
    <numFmt numFmtId="198" formatCode="_ &quot;R$&quot;* #,##0.00_ ;_ &quot;R$&quot;* \-#,##0.00_ ;_ &quot;R$&quot;* &quot;-&quot;??_ ;_ @_ "/>
    <numFmt numFmtId="199" formatCode="#,##0.0\x_);\(#,##0.0\x\);#,##0.0\x_);@_)"/>
    <numFmt numFmtId="200" formatCode="0.00_)"/>
    <numFmt numFmtId="201" formatCode="dd\ mmm\ yy"/>
    <numFmt numFmtId="202" formatCode="#,##0.0,;\(#,##0.0,\);\-_)_0"/>
    <numFmt numFmtId="203" formatCode="#,##0.0\%_);\(#,##0.0\%\);#,##0.0\%_);@_)"/>
    <numFmt numFmtId="204" formatCode="#,##0_);[Color9]\(#,##0\);0_)"/>
    <numFmt numFmtId="205" formatCode="d\-mmm\-yyyy"/>
    <numFmt numFmtId="206" formatCode="#,##0.00;[Red]#,##0.00"/>
    <numFmt numFmtId="207" formatCode="mm/dd/yy"/>
    <numFmt numFmtId="208" formatCode="_(* #,##0_);_(* \(#,##0\);_(* &quot;-&quot;??_);_(@_)"/>
    <numFmt numFmtId="209" formatCode="0.E+00"/>
    <numFmt numFmtId="210" formatCode="_-* #,##0.0000_-;\-* #,##0.0000_-;_-* &quot;-&quot;??_-;_-@_-"/>
    <numFmt numFmtId="211" formatCode="_(* #,##0.0_);_(* \(#,##0.0\);_(* &quot;-&quot;??_);_(@_)"/>
    <numFmt numFmtId="212" formatCode="#,##0.000"/>
    <numFmt numFmtId="213" formatCode="0.000"/>
    <numFmt numFmtId="214" formatCode="_(* #,##0.0000_);_(* \(#,##0.0000\);_(* &quot;-&quot;??_);_(@_)"/>
  </numFmts>
  <fonts count="133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b/>
      <sz val="16"/>
      <name val="Arial"/>
      <family val="2"/>
    </font>
    <font>
      <b/>
      <sz val="10"/>
      <color indexed="10"/>
      <name val="Arial"/>
      <family val="2"/>
    </font>
    <font>
      <sz val="10"/>
      <name val="CG Times"/>
      <family val="1"/>
    </font>
    <font>
      <sz val="11"/>
      <color indexed="10"/>
      <name val="Calibri"/>
      <family val="2"/>
    </font>
    <font>
      <sz val="10"/>
      <name val="Courier"/>
      <family val="3"/>
    </font>
    <font>
      <sz val="11"/>
      <color indexed="20"/>
      <name val="Calibri"/>
      <family val="2"/>
    </font>
    <font>
      <b/>
      <sz val="10"/>
      <color indexed="12"/>
      <name val="Arial"/>
      <family val="2"/>
    </font>
    <font>
      <b/>
      <u/>
      <sz val="18"/>
      <color indexed="10"/>
      <name val="Arial"/>
      <family val="2"/>
    </font>
    <font>
      <b/>
      <sz val="10"/>
      <color indexed="8"/>
      <name val="Arial"/>
      <family val="2"/>
    </font>
    <font>
      <b/>
      <sz val="14"/>
      <color indexed="10"/>
      <name val="Arial"/>
      <family val="2"/>
    </font>
    <font>
      <sz val="12"/>
      <color indexed="48"/>
      <name val="Arial"/>
      <family val="2"/>
    </font>
    <font>
      <b/>
      <sz val="10"/>
      <name val="Arial"/>
      <family val="2"/>
    </font>
    <font>
      <b/>
      <sz val="12"/>
      <name val="Times New Roman"/>
      <family val="1"/>
    </font>
    <font>
      <b/>
      <sz val="8"/>
      <name val="Arial"/>
      <family val="2"/>
    </font>
    <font>
      <sz val="8"/>
      <name val="SwitzerlandLight"/>
    </font>
    <font>
      <sz val="7"/>
      <name val="SwitzerlandLight"/>
    </font>
    <font>
      <sz val="7"/>
      <name val="Times New Roman"/>
      <family val="1"/>
    </font>
    <font>
      <sz val="8"/>
      <name val="Times New Roman"/>
      <family val="1"/>
    </font>
    <font>
      <sz val="10"/>
      <name val="Antique Olive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color indexed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15"/>
      <name val="Arial"/>
      <family val="2"/>
    </font>
    <font>
      <sz val="10"/>
      <color indexed="23"/>
      <name val="Arial"/>
      <family val="2"/>
    </font>
    <font>
      <b/>
      <sz val="11"/>
      <name val="Times New Roman"/>
      <family val="1"/>
    </font>
    <font>
      <sz val="10"/>
      <name val="MS Sans Serif"/>
      <family val="2"/>
    </font>
    <font>
      <b/>
      <sz val="10"/>
      <color indexed="9"/>
      <name val="Arial"/>
      <family val="2"/>
    </font>
    <font>
      <b/>
      <sz val="14"/>
      <color indexed="13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b/>
      <sz val="12"/>
      <color indexed="62"/>
      <name val="Arial"/>
      <family val="2"/>
    </font>
    <font>
      <i/>
      <sz val="11"/>
      <color indexed="23"/>
      <name val="Calibri"/>
      <family val="2"/>
    </font>
    <font>
      <b/>
      <sz val="10"/>
      <color indexed="18"/>
      <name val="Arial"/>
      <family val="2"/>
    </font>
    <font>
      <sz val="11"/>
      <color indexed="17"/>
      <name val="Calibri"/>
      <family val="2"/>
    </font>
    <font>
      <sz val="10"/>
      <color indexed="9"/>
      <name val="Arial"/>
      <family val="2"/>
    </font>
    <font>
      <b/>
      <sz val="12"/>
      <name val="Arial"/>
      <family val="2"/>
    </font>
    <font>
      <b/>
      <sz val="16"/>
      <color indexed="8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3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sz val="14"/>
      <color indexed="60"/>
      <name val="Times New Roman"/>
      <family val="1"/>
    </font>
    <font>
      <sz val="8"/>
      <name val="Palatino"/>
      <family val="1"/>
    </font>
    <font>
      <b/>
      <sz val="12"/>
      <color indexed="60"/>
      <name val="Times New Roman"/>
      <family val="1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b/>
      <i/>
      <sz val="16"/>
      <name val="Helv"/>
    </font>
    <font>
      <i/>
      <sz val="10"/>
      <name val="Helv"/>
    </font>
    <font>
      <b/>
      <sz val="10"/>
      <name val="Antique Olive"/>
    </font>
    <font>
      <b/>
      <sz val="14"/>
      <name val="Antique Olive"/>
    </font>
    <font>
      <i/>
      <sz val="10"/>
      <name val="Antique Olive"/>
    </font>
    <font>
      <b/>
      <sz val="18"/>
      <name val="Antique Olive"/>
    </font>
    <font>
      <b/>
      <sz val="11"/>
      <color indexed="63"/>
      <name val="Calibri"/>
      <family val="2"/>
    </font>
    <font>
      <b/>
      <sz val="26"/>
      <name val="Times New Roman"/>
      <family val="1"/>
    </font>
    <font>
      <b/>
      <sz val="18"/>
      <name val="Times New Roman"/>
      <family val="1"/>
    </font>
    <font>
      <sz val="8"/>
      <name val="Times New Roman"/>
      <family val="1"/>
    </font>
    <font>
      <sz val="12"/>
      <name val="NewCenturySchlbk"/>
      <family val="1"/>
    </font>
    <font>
      <b/>
      <sz val="10"/>
      <name val="MS Sans Serif"/>
      <family val="2"/>
    </font>
    <font>
      <b/>
      <sz val="10"/>
      <color indexed="12"/>
      <name val="Arial"/>
      <family val="2"/>
    </font>
    <font>
      <sz val="10"/>
      <name val="Times New Roman"/>
      <family val="1"/>
    </font>
    <font>
      <b/>
      <sz val="24"/>
      <color indexed="9"/>
      <name val="Lucida Console"/>
      <family val="3"/>
    </font>
    <font>
      <b/>
      <u/>
      <sz val="24"/>
      <color indexed="12"/>
      <name val="Arial"/>
      <family val="2"/>
    </font>
    <font>
      <sz val="9"/>
      <name val="NewsGoth Lt BT"/>
      <family val="2"/>
    </font>
    <font>
      <sz val="9"/>
      <name val="NewsGoth Dm BT"/>
      <family val="2"/>
    </font>
    <font>
      <sz val="10"/>
      <name val="NewsGoth Dm BT"/>
      <family val="2"/>
    </font>
    <font>
      <b/>
      <sz val="12"/>
      <name val="NewsGoth BT"/>
      <family val="2"/>
    </font>
    <font>
      <sz val="9"/>
      <name val="NewsGoth BT"/>
      <family val="2"/>
    </font>
    <font>
      <sz val="7.5"/>
      <name val="NewsGoth Lt BT"/>
      <family val="2"/>
    </font>
    <font>
      <b/>
      <sz val="9"/>
      <name val="Arial"/>
      <family val="2"/>
    </font>
    <font>
      <sz val="7"/>
      <name val="Times New Roman"/>
      <family val="1"/>
    </font>
    <font>
      <b/>
      <sz val="18"/>
      <color indexed="56"/>
      <name val="Cambri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b/>
      <sz val="14"/>
      <name val="Times New Roman"/>
      <family val="1"/>
    </font>
    <font>
      <b/>
      <sz val="24"/>
      <color indexed="8"/>
      <name val="Arial"/>
      <family val="2"/>
    </font>
    <font>
      <sz val="14"/>
      <color indexed="9"/>
      <name val="Arial"/>
      <family val="2"/>
    </font>
    <font>
      <b/>
      <sz val="14"/>
      <color indexed="11"/>
      <name val="Arial"/>
      <family val="2"/>
    </font>
    <font>
      <sz val="12"/>
      <color indexed="11"/>
      <name val="Arial"/>
      <family val="2"/>
    </font>
    <font>
      <b/>
      <sz val="12"/>
      <color indexed="11"/>
      <name val="Arial"/>
      <family val="2"/>
    </font>
    <font>
      <sz val="10"/>
      <color indexed="11"/>
      <name val="Arial"/>
      <family val="2"/>
    </font>
    <font>
      <b/>
      <sz val="16"/>
      <color indexed="10"/>
      <name val="Arial"/>
      <family val="2"/>
    </font>
    <font>
      <sz val="10"/>
      <name val="MS Sans Serif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11"/>
      <name val="ＭＳ 明朝"/>
      <family val="1"/>
      <charset val="128"/>
    </font>
    <font>
      <b/>
      <sz val="11"/>
      <color theme="1"/>
      <name val="Calibri"/>
      <family val="2"/>
      <scheme val="minor"/>
    </font>
    <font>
      <sz val="10"/>
      <color indexed="10"/>
      <name val="MS Sans Serif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MS Sans Serif"/>
      <family val="2"/>
    </font>
    <font>
      <b/>
      <sz val="10"/>
      <color theme="0"/>
      <name val="Arial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MS Sans Serif"/>
      <family val="2"/>
    </font>
    <font>
      <sz val="10"/>
      <color theme="3"/>
      <name val="MS Sans Serif"/>
      <family val="2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b/>
      <i/>
      <sz val="9"/>
      <color theme="0" tint="-0.249977111117893"/>
      <name val="Arial"/>
      <family val="2"/>
    </font>
    <font>
      <b/>
      <sz val="10"/>
      <color theme="5" tint="-0.249977111117893"/>
      <name val="Arial"/>
      <family val="2"/>
    </font>
    <font>
      <sz val="8"/>
      <color theme="0" tint="-0.3499862666707357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indexed="9"/>
      <name val="MS Sans Serif"/>
      <family val="2"/>
    </font>
    <font>
      <b/>
      <u/>
      <sz val="16"/>
      <color rgb="FF008080"/>
      <name val="Calibri"/>
      <family val="2"/>
    </font>
    <font>
      <b/>
      <sz val="11"/>
      <color rgb="FFFF0000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8"/>
      </patternFill>
    </fill>
    <fill>
      <patternFill patternType="solid">
        <fgColor indexed="8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9"/>
      </patternFill>
    </fill>
    <fill>
      <patternFill patternType="solid">
        <fgColor indexed="58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9"/>
      </patternFill>
    </fill>
    <fill>
      <patternFill patternType="solid">
        <fgColor indexed="26"/>
      </patternFill>
    </fill>
    <fill>
      <patternFill patternType="mediumGray">
        <fgColor indexed="15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6"/>
        <bgColor indexed="64"/>
      </patternFill>
    </fill>
    <fill>
      <patternFill patternType="lightGray">
        <fgColor indexed="11"/>
        <bgColor indexed="9"/>
      </patternFill>
    </fill>
    <fill>
      <patternFill patternType="solid">
        <fgColor indexed="40"/>
        <bgColor indexed="64"/>
      </patternFill>
    </fill>
    <fill>
      <patternFill patternType="mediumGray">
        <fgColor indexed="22"/>
      </patternFill>
    </fill>
    <fill>
      <patternFill patternType="solid">
        <fgColor indexed="4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5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ck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4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22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722">
    <xf numFmtId="0" fontId="0" fillId="0" borderId="0"/>
    <xf numFmtId="16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171" fontId="6" fillId="0" borderId="0" applyFont="0" applyFill="0" applyBorder="0" applyAlignment="0" applyProtection="0"/>
    <xf numFmtId="172" fontId="6" fillId="0" borderId="0" applyFont="0" applyFill="0" applyBorder="0" applyAlignment="0" applyProtection="0"/>
    <xf numFmtId="0" fontId="6" fillId="0" borderId="0"/>
    <xf numFmtId="0" fontId="6" fillId="7" borderId="0"/>
    <xf numFmtId="0" fontId="6" fillId="7" borderId="0" applyNumberFormat="0"/>
    <xf numFmtId="0" fontId="6" fillId="7" borderId="0"/>
    <xf numFmtId="0" fontId="6" fillId="7" borderId="0"/>
    <xf numFmtId="0" fontId="6" fillId="7" borderId="0"/>
    <xf numFmtId="0" fontId="6" fillId="7" borderId="0"/>
    <xf numFmtId="0" fontId="6" fillId="7" borderId="0"/>
    <xf numFmtId="0" fontId="6" fillId="7" borderId="0" applyNumberFormat="0"/>
    <xf numFmtId="0" fontId="6" fillId="7" borderId="0"/>
    <xf numFmtId="0" fontId="6" fillId="7" borderId="0" applyNumberFormat="0"/>
    <xf numFmtId="0" fontId="7" fillId="7" borderId="0" applyNumberFormat="0"/>
    <xf numFmtId="0" fontId="7" fillId="7" borderId="0" applyNumberFormat="0"/>
    <xf numFmtId="0" fontId="7" fillId="7" borderId="0" applyNumberFormat="0"/>
    <xf numFmtId="0" fontId="7" fillId="7" borderId="0" applyNumberFormat="0"/>
    <xf numFmtId="0" fontId="8" fillId="7" borderId="0" applyNumberFormat="0"/>
    <xf numFmtId="0" fontId="7" fillId="7" borderId="0" applyNumberFormat="0"/>
    <xf numFmtId="0" fontId="8" fillId="7" borderId="0" applyNumberFormat="0"/>
    <xf numFmtId="0" fontId="6" fillId="7" borderId="0"/>
    <xf numFmtId="0" fontId="6" fillId="0" borderId="0">
      <alignment horizontal="left" wrapText="1"/>
    </xf>
    <xf numFmtId="0" fontId="6" fillId="0" borderId="0" applyNumberFormat="0">
      <alignment horizontal="left" wrapText="1"/>
    </xf>
    <xf numFmtId="0" fontId="6" fillId="7" borderId="0"/>
    <xf numFmtId="0" fontId="6" fillId="8" borderId="0"/>
    <xf numFmtId="0" fontId="6" fillId="0" borderId="0"/>
    <xf numFmtId="0" fontId="6" fillId="0" borderId="0"/>
    <xf numFmtId="0" fontId="6" fillId="7" borderId="0"/>
    <xf numFmtId="0" fontId="6" fillId="0" borderId="0"/>
    <xf numFmtId="0" fontId="6" fillId="0" borderId="0"/>
    <xf numFmtId="0" fontId="6" fillId="8" borderId="0"/>
    <xf numFmtId="0" fontId="6" fillId="7" borderId="0"/>
    <xf numFmtId="0" fontId="6" fillId="7" borderId="0"/>
    <xf numFmtId="0" fontId="6" fillId="7" borderId="0"/>
    <xf numFmtId="0" fontId="6" fillId="7" borderId="0"/>
    <xf numFmtId="0" fontId="6" fillId="0" borderId="0"/>
    <xf numFmtId="173" fontId="6" fillId="0" borderId="0" applyFont="0" applyFill="0" applyBorder="0" applyAlignment="0" applyProtection="0"/>
    <xf numFmtId="0" fontId="6" fillId="0" borderId="0"/>
    <xf numFmtId="0" fontId="6" fillId="7" borderId="0"/>
    <xf numFmtId="0" fontId="6" fillId="7" borderId="0"/>
    <xf numFmtId="174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6" fillId="8" borderId="0"/>
    <xf numFmtId="0" fontId="6" fillId="8" borderId="0"/>
    <xf numFmtId="0" fontId="6" fillId="0" borderId="0">
      <alignment horizontal="left" wrapText="1"/>
    </xf>
    <xf numFmtId="0" fontId="6" fillId="8" borderId="0"/>
    <xf numFmtId="0" fontId="6" fillId="8" borderId="0"/>
    <xf numFmtId="0" fontId="6" fillId="7" borderId="0"/>
    <xf numFmtId="0" fontId="6" fillId="0" borderId="0"/>
    <xf numFmtId="176" fontId="6" fillId="0" borderId="0" applyFont="0" applyFill="0" applyBorder="0" applyAlignment="0" applyProtection="0"/>
    <xf numFmtId="0" fontId="6" fillId="7" borderId="0"/>
    <xf numFmtId="0" fontId="6" fillId="0" borderId="0"/>
    <xf numFmtId="0" fontId="6" fillId="7" borderId="0"/>
    <xf numFmtId="0" fontId="6" fillId="0" borderId="0"/>
    <xf numFmtId="0" fontId="6" fillId="0" borderId="0"/>
    <xf numFmtId="0" fontId="9" fillId="0" borderId="0" applyNumberFormat="0" applyFill="0" applyBorder="0" applyAlignment="0" applyProtection="0"/>
    <xf numFmtId="0" fontId="6" fillId="7" borderId="0"/>
    <xf numFmtId="0" fontId="6" fillId="0" borderId="0"/>
    <xf numFmtId="0" fontId="6" fillId="7" borderId="0"/>
    <xf numFmtId="0" fontId="6" fillId="9" borderId="0" applyNumberFormat="0" applyFont="0" applyAlignment="0" applyProtection="0"/>
    <xf numFmtId="0" fontId="6" fillId="7" borderId="0"/>
    <xf numFmtId="0" fontId="6" fillId="7" borderId="0"/>
    <xf numFmtId="0" fontId="6" fillId="0" borderId="0"/>
    <xf numFmtId="0" fontId="6" fillId="7" borderId="0"/>
    <xf numFmtId="0" fontId="6" fillId="7" borderId="0"/>
    <xf numFmtId="0" fontId="6" fillId="0" borderId="0"/>
    <xf numFmtId="177" fontId="6" fillId="0" borderId="0" applyFont="0" applyFill="0" applyBorder="0" applyAlignment="0" applyProtection="0"/>
    <xf numFmtId="178" fontId="6" fillId="0" borderId="0" applyFont="0" applyFill="0" applyBorder="0" applyProtection="0">
      <alignment horizontal="right"/>
    </xf>
    <xf numFmtId="0" fontId="6" fillId="8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8" borderId="0"/>
    <xf numFmtId="0" fontId="6" fillId="0" borderId="0"/>
    <xf numFmtId="0" fontId="6" fillId="0" borderId="0"/>
    <xf numFmtId="0" fontId="6" fillId="8" borderId="0"/>
    <xf numFmtId="0" fontId="6" fillId="7" borderId="0"/>
    <xf numFmtId="0" fontId="6" fillId="0" borderId="0"/>
    <xf numFmtId="0" fontId="6" fillId="7" borderId="0"/>
    <xf numFmtId="0" fontId="6" fillId="8" borderId="0"/>
    <xf numFmtId="0" fontId="6" fillId="7" borderId="0"/>
    <xf numFmtId="0" fontId="6" fillId="0" borderId="0"/>
    <xf numFmtId="0" fontId="6" fillId="7" borderId="0"/>
    <xf numFmtId="0" fontId="6" fillId="7" borderId="0"/>
    <xf numFmtId="0" fontId="6" fillId="7" borderId="0"/>
    <xf numFmtId="0" fontId="10" fillId="0" borderId="0" applyNumberFormat="0" applyFill="0" applyBorder="0" applyProtection="0">
      <alignment vertical="top"/>
    </xf>
    <xf numFmtId="0" fontId="6" fillId="0" borderId="0"/>
    <xf numFmtId="0" fontId="6" fillId="8" borderId="0"/>
    <xf numFmtId="0" fontId="6" fillId="7" borderId="0"/>
    <xf numFmtId="0" fontId="11" fillId="0" borderId="13" applyNumberFormat="0" applyFill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Protection="0">
      <alignment horizontal="center"/>
    </xf>
    <xf numFmtId="0" fontId="12" fillId="0" borderId="16" applyNumberFormat="0" applyFill="0" applyProtection="0">
      <alignment horizontal="center"/>
    </xf>
    <xf numFmtId="0" fontId="12" fillId="0" borderId="0" applyNumberFormat="0" applyFill="0" applyBorder="0" applyProtection="0">
      <alignment horizontal="left"/>
    </xf>
    <xf numFmtId="0" fontId="13" fillId="0" borderId="0" applyNumberFormat="0" applyFill="0" applyBorder="0" applyProtection="0">
      <alignment horizontal="centerContinuous"/>
    </xf>
    <xf numFmtId="0" fontId="6" fillId="7" borderId="0"/>
    <xf numFmtId="0" fontId="6" fillId="7" borderId="0"/>
    <xf numFmtId="0" fontId="6" fillId="8" borderId="0"/>
    <xf numFmtId="0" fontId="6" fillId="8" borderId="0"/>
    <xf numFmtId="0" fontId="6" fillId="7" borderId="0"/>
    <xf numFmtId="0" fontId="6" fillId="0" borderId="0"/>
    <xf numFmtId="0" fontId="6" fillId="8" borderId="0"/>
    <xf numFmtId="0" fontId="6" fillId="8" borderId="0"/>
    <xf numFmtId="0" fontId="6" fillId="8" borderId="0"/>
    <xf numFmtId="0" fontId="6" fillId="8" borderId="0"/>
    <xf numFmtId="0" fontId="6" fillId="8" borderId="0"/>
    <xf numFmtId="0" fontId="6" fillId="0" borderId="0"/>
    <xf numFmtId="0" fontId="6" fillId="7" borderId="0"/>
    <xf numFmtId="0" fontId="6" fillId="0" borderId="0"/>
    <xf numFmtId="0" fontId="6" fillId="7" borderId="0"/>
    <xf numFmtId="0" fontId="6" fillId="7" borderId="0"/>
    <xf numFmtId="0" fontId="6" fillId="0" borderId="0"/>
    <xf numFmtId="0" fontId="6" fillId="0" borderId="0"/>
    <xf numFmtId="0" fontId="6" fillId="7" borderId="0"/>
    <xf numFmtId="0" fontId="6" fillId="0" borderId="0"/>
    <xf numFmtId="0" fontId="6" fillId="0" borderId="0"/>
    <xf numFmtId="0" fontId="6" fillId="7" borderId="0"/>
    <xf numFmtId="0" fontId="6" fillId="0" borderId="0"/>
    <xf numFmtId="0" fontId="6" fillId="0" borderId="0"/>
    <xf numFmtId="179" fontId="6" fillId="0" borderId="0" applyFont="0" applyFill="0" applyBorder="0" applyAlignment="0" applyProtection="0"/>
    <xf numFmtId="180" fontId="6" fillId="0" borderId="0" applyFont="0" applyFill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13" borderId="0" applyNumberFormat="0" applyBorder="0" applyAlignment="0" applyProtection="0"/>
    <xf numFmtId="0" fontId="14" fillId="16" borderId="0" applyNumberFormat="0" applyBorder="0" applyAlignment="0" applyProtection="0"/>
    <xf numFmtId="0" fontId="14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21" borderId="0" applyNumberFormat="0" applyBorder="0" applyAlignment="0" applyProtection="0"/>
    <xf numFmtId="0" fontId="15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0" borderId="0" applyNumberFormat="0" applyFill="0" applyBorder="0" applyAlignment="0">
      <protection locked="0"/>
    </xf>
    <xf numFmtId="0" fontId="17" fillId="24" borderId="17"/>
    <xf numFmtId="0" fontId="18" fillId="0" borderId="0" applyNumberFormat="0" applyFill="0" applyBorder="0" applyAlignment="0">
      <alignment horizontal="right"/>
    </xf>
    <xf numFmtId="0" fontId="19" fillId="0" borderId="0"/>
    <xf numFmtId="0" fontId="20" fillId="0" borderId="0" applyNumberFormat="0" applyFill="0" applyBorder="0" applyAlignment="0" applyProtection="0"/>
    <xf numFmtId="0" fontId="21" fillId="0" borderId="18"/>
    <xf numFmtId="0" fontId="23" fillId="0" borderId="0" applyNumberFormat="0" applyFill="0" applyBorder="0" applyAlignment="0">
      <alignment horizontal="right"/>
    </xf>
    <xf numFmtId="0" fontId="24" fillId="0" borderId="0"/>
    <xf numFmtId="38" fontId="25" fillId="25" borderId="0"/>
    <xf numFmtId="37" fontId="26" fillId="0" borderId="0">
      <alignment horizontal="center"/>
    </xf>
    <xf numFmtId="0" fontId="6" fillId="26" borderId="0" applyNumberFormat="0" applyFont="0" applyBorder="0" applyAlignment="0" applyProtection="0"/>
    <xf numFmtId="0" fontId="27" fillId="0" borderId="0"/>
    <xf numFmtId="0" fontId="28" fillId="0" borderId="0" applyNumberFormat="0" applyFill="0" applyBorder="0" applyAlignment="0">
      <alignment horizontal="left"/>
    </xf>
    <xf numFmtId="0" fontId="29" fillId="0" borderId="11" applyNumberFormat="0" applyFill="0" applyAlignment="0" applyProtection="0"/>
    <xf numFmtId="0" fontId="30" fillId="0" borderId="0" applyNumberFormat="0" applyFill="0" applyBorder="0" applyAlignment="0"/>
    <xf numFmtId="0" fontId="31" fillId="0" borderId="0">
      <alignment vertical="top"/>
    </xf>
    <xf numFmtId="181" fontId="32" fillId="0" borderId="19"/>
    <xf numFmtId="0" fontId="33" fillId="0" borderId="0">
      <alignment horizontal="left"/>
    </xf>
    <xf numFmtId="0" fontId="6" fillId="9" borderId="0"/>
    <xf numFmtId="0" fontId="34" fillId="0" borderId="20" applyNumberFormat="0" applyFont="0" applyFill="0" applyAlignment="0" applyProtection="0"/>
    <xf numFmtId="0" fontId="34" fillId="0" borderId="21" applyNumberFormat="0" applyFont="0" applyFill="0" applyAlignment="0" applyProtection="0"/>
    <xf numFmtId="0" fontId="6" fillId="9" borderId="0"/>
    <xf numFmtId="182" fontId="6" fillId="0" borderId="0" applyFont="0" applyFill="0" applyBorder="0" applyAlignment="0" applyProtection="0"/>
    <xf numFmtId="183" fontId="35" fillId="0" borderId="0" applyFont="0" applyFill="0" applyBorder="0" applyAlignment="0" applyProtection="0"/>
    <xf numFmtId="184" fontId="6" fillId="0" borderId="0" applyFont="0" applyFill="0" applyBorder="0" applyAlignment="0" applyProtection="0"/>
    <xf numFmtId="0" fontId="36" fillId="27" borderId="22" applyNumberFormat="0" applyAlignment="0" applyProtection="0"/>
    <xf numFmtId="0" fontId="37" fillId="0" borderId="23" applyNumberFormat="0" applyFill="0" applyAlignment="0" applyProtection="0"/>
    <xf numFmtId="37" fontId="39" fillId="0" borderId="0"/>
    <xf numFmtId="185" fontId="40" fillId="0" borderId="25">
      <alignment horizontal="center" vertical="center"/>
    </xf>
    <xf numFmtId="37" fontId="17" fillId="29" borderId="0" applyNumberFormat="0" applyFont="0" applyBorder="0" applyAlignment="0" applyProtection="0">
      <alignment horizontal="centerContinuous"/>
    </xf>
    <xf numFmtId="187" fontId="6" fillId="0" borderId="0"/>
    <xf numFmtId="187" fontId="6" fillId="0" borderId="0"/>
    <xf numFmtId="187" fontId="6" fillId="0" borderId="0"/>
    <xf numFmtId="187" fontId="6" fillId="0" borderId="0"/>
    <xf numFmtId="187" fontId="6" fillId="0" borderId="0"/>
    <xf numFmtId="187" fontId="6" fillId="0" borderId="0"/>
    <xf numFmtId="187" fontId="6" fillId="0" borderId="0"/>
    <xf numFmtId="187" fontId="6" fillId="0" borderId="0"/>
    <xf numFmtId="186" fontId="41" fillId="0" borderId="0" applyFont="0" applyFill="0" applyBorder="0" applyAlignment="0" applyProtection="0"/>
    <xf numFmtId="186" fontId="41" fillId="0" borderId="0" applyFont="0" applyFill="0" applyBorder="0" applyAlignment="0" applyProtection="0"/>
    <xf numFmtId="186" fontId="41" fillId="0" borderId="0" applyFont="0" applyFill="0" applyBorder="0" applyAlignment="0" applyProtection="0"/>
    <xf numFmtId="186" fontId="41" fillId="0" borderId="0" applyFont="0" applyFill="0" applyBorder="0" applyAlignment="0" applyProtection="0"/>
    <xf numFmtId="186" fontId="41" fillId="0" borderId="0" applyFont="0" applyFill="0" applyBorder="0" applyAlignment="0" applyProtection="0"/>
    <xf numFmtId="186" fontId="41" fillId="0" borderId="0" applyFont="0" applyFill="0" applyBorder="0" applyAlignment="0" applyProtection="0"/>
    <xf numFmtId="186" fontId="41" fillId="0" borderId="0" applyFont="0" applyFill="0" applyBorder="0" applyAlignment="0" applyProtection="0"/>
    <xf numFmtId="186" fontId="41" fillId="0" borderId="0" applyFont="0" applyFill="0" applyBorder="0" applyAlignment="0" applyProtection="0"/>
    <xf numFmtId="0" fontId="42" fillId="8" borderId="0" applyBorder="0">
      <alignment horizontal="left"/>
    </xf>
    <xf numFmtId="0" fontId="43" fillId="30" borderId="0" applyNumberFormat="0" applyBorder="0">
      <alignment horizontal="left"/>
    </xf>
    <xf numFmtId="0" fontId="6" fillId="31" borderId="26" applyNumberFormat="0" applyFont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7" fillId="0" borderId="0" applyFont="0" applyFill="0" applyBorder="0" applyAlignment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88" fontId="44" fillId="0" borderId="0" applyFill="0" applyBorder="0">
      <alignment horizontal="left"/>
    </xf>
    <xf numFmtId="0" fontId="6" fillId="32" borderId="0"/>
    <xf numFmtId="189" fontId="6" fillId="0" borderId="0" applyFont="0" applyFill="0" applyBorder="0" applyAlignment="0" applyProtection="0"/>
    <xf numFmtId="0" fontId="45" fillId="25" borderId="2" applyNumberFormat="0" applyFont="0" applyBorder="0" applyAlignment="0" applyProtection="0"/>
    <xf numFmtId="0" fontId="23" fillId="0" borderId="0" applyNumberFormat="0" applyBorder="0" applyAlignment="0">
      <alignment horizontal="center"/>
    </xf>
    <xf numFmtId="0" fontId="23" fillId="33" borderId="0" applyNumberFormat="0" applyBorder="0" applyAlignment="0">
      <alignment horizontal="center"/>
    </xf>
    <xf numFmtId="0" fontId="46" fillId="34" borderId="0" applyNumberFormat="0" applyBorder="0" applyAlignment="0"/>
    <xf numFmtId="0" fontId="47" fillId="34" borderId="0">
      <alignment horizontal="centerContinuous"/>
    </xf>
    <xf numFmtId="15" fontId="48" fillId="25" borderId="0"/>
    <xf numFmtId="190" fontId="6" fillId="0" borderId="0"/>
    <xf numFmtId="0" fontId="49" fillId="15" borderId="22" applyNumberFormat="0" applyAlignment="0" applyProtection="0"/>
    <xf numFmtId="0" fontId="6" fillId="0" borderId="0" applyFill="0"/>
    <xf numFmtId="191" fontId="6" fillId="0" borderId="0" applyFont="0" applyFill="0" applyBorder="0" applyAlignment="0" applyProtection="0"/>
    <xf numFmtId="0" fontId="50" fillId="0" borderId="0"/>
    <xf numFmtId="0" fontId="52" fillId="0" borderId="27" applyNumberFormat="0" applyFill="0" applyBorder="0" applyAlignment="0"/>
    <xf numFmtId="192" fontId="6" fillId="0" borderId="0"/>
    <xf numFmtId="193" fontId="6" fillId="0" borderId="0" applyFont="0" applyFill="0" applyBorder="0" applyAlignment="0" applyProtection="0"/>
    <xf numFmtId="0" fontId="16" fillId="0" borderId="0" applyFont="0" applyFill="0" applyBorder="0" applyAlignment="0" applyProtection="0"/>
    <xf numFmtId="0" fontId="6" fillId="35" borderId="4" applyNumberFormat="0" applyFont="0" applyAlignment="0" applyProtection="0"/>
    <xf numFmtId="0" fontId="6" fillId="0" borderId="4" applyNumberFormat="0" applyFont="0" applyFill="0" applyAlignment="0" applyProtection="0"/>
    <xf numFmtId="194" fontId="6" fillId="0" borderId="0" applyFont="0" applyFill="0" applyBorder="0" applyAlignment="0" applyProtection="0"/>
    <xf numFmtId="0" fontId="6" fillId="32" borderId="0">
      <alignment horizontal="left"/>
    </xf>
    <xf numFmtId="0" fontId="48" fillId="25" borderId="0"/>
    <xf numFmtId="38" fontId="7" fillId="36" borderId="0" applyNumberFormat="0" applyBorder="0" applyAlignment="0" applyProtection="0"/>
    <xf numFmtId="0" fontId="40" fillId="36" borderId="28"/>
    <xf numFmtId="0" fontId="6" fillId="37" borderId="2" applyNumberFormat="0" applyFont="0" applyBorder="0" applyAlignment="0"/>
    <xf numFmtId="195" fontId="54" fillId="8" borderId="0" applyBorder="0" applyAlignment="0"/>
    <xf numFmtId="0" fontId="55" fillId="0" borderId="29" applyNumberFormat="0" applyAlignment="0" applyProtection="0">
      <alignment horizontal="left" vertical="center"/>
    </xf>
    <xf numFmtId="0" fontId="55" fillId="0" borderId="12">
      <alignment horizontal="left" vertical="center"/>
    </xf>
    <xf numFmtId="0" fontId="56" fillId="25" borderId="0"/>
    <xf numFmtId="0" fontId="60" fillId="30" borderId="0" applyNumberFormat="0" applyBorder="0" applyAlignment="0"/>
    <xf numFmtId="10" fontId="7" fillId="38" borderId="1" applyNumberFormat="0" applyBorder="0" applyAlignment="0" applyProtection="0"/>
    <xf numFmtId="0" fontId="22" fillId="11" borderId="0" applyNumberFormat="0" applyBorder="0" applyAlignment="0" applyProtection="0"/>
    <xf numFmtId="196" fontId="6" fillId="0" borderId="0"/>
    <xf numFmtId="164" fontId="6" fillId="0" borderId="0" applyFont="0" applyFill="0" applyBorder="0" applyAlignment="0" applyProtection="0"/>
    <xf numFmtId="38" fontId="61" fillId="0" borderId="0"/>
    <xf numFmtId="38" fontId="62" fillId="0" borderId="0"/>
    <xf numFmtId="38" fontId="63" fillId="0" borderId="0"/>
    <xf numFmtId="38" fontId="64" fillId="0" borderId="0"/>
    <xf numFmtId="0" fontId="65" fillId="0" borderId="0"/>
    <xf numFmtId="0" fontId="65" fillId="0" borderId="0"/>
    <xf numFmtId="0" fontId="65" fillId="0" borderId="0" applyNumberFormat="0"/>
    <xf numFmtId="0" fontId="6" fillId="36" borderId="0"/>
    <xf numFmtId="37" fontId="66" fillId="0" borderId="0"/>
    <xf numFmtId="38" fontId="41" fillId="0" borderId="0" applyBorder="0"/>
    <xf numFmtId="0" fontId="6" fillId="32" borderId="0">
      <alignment horizontal="left"/>
    </xf>
    <xf numFmtId="10" fontId="45" fillId="39" borderId="2" applyBorder="0">
      <alignment horizontal="center"/>
      <protection locked="0"/>
    </xf>
    <xf numFmtId="197" fontId="6" fillId="0" borderId="0" applyFont="0" applyFill="0" applyBorder="0" applyAlignment="0" applyProtection="0"/>
    <xf numFmtId="198" fontId="6" fillId="0" borderId="0" applyFont="0" applyFill="0" applyBorder="0" applyAlignment="0" applyProtection="0"/>
    <xf numFmtId="38" fontId="48" fillId="25" borderId="0"/>
    <xf numFmtId="199" fontId="67" fillId="0" borderId="0" applyFont="0" applyFill="0" applyBorder="0" applyProtection="0">
      <alignment horizontal="right"/>
    </xf>
    <xf numFmtId="0" fontId="68" fillId="0" borderId="0"/>
    <xf numFmtId="0" fontId="69" fillId="9" borderId="0" applyNumberFormat="0" applyBorder="0" applyAlignment="0" applyProtection="0"/>
    <xf numFmtId="37" fontId="70" fillId="0" borderId="0"/>
    <xf numFmtId="0" fontId="40" fillId="25" borderId="0" applyNumberFormat="0" applyFont="0" applyFill="0" applyBorder="0" applyAlignment="0"/>
    <xf numFmtId="10" fontId="48" fillId="25" borderId="0"/>
    <xf numFmtId="200" fontId="7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8" fillId="0" borderId="0"/>
    <xf numFmtId="0" fontId="72" fillId="0" borderId="33"/>
    <xf numFmtId="0" fontId="73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201" fontId="6" fillId="0" borderId="0" applyFont="0" applyFill="0" applyBorder="0" applyAlignment="0" applyProtection="0"/>
    <xf numFmtId="17" fontId="6" fillId="0" borderId="0" applyFont="0" applyFill="0" applyBorder="0" applyAlignment="0" applyProtection="0"/>
    <xf numFmtId="0" fontId="74" fillId="0" borderId="0" applyNumberFormat="0" applyFill="0" applyBorder="0" applyAlignment="0" applyProtection="0"/>
    <xf numFmtId="202" fontId="6" fillId="0" borderId="0" applyFon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6" fillId="0" borderId="0" applyNumberFormat="0" applyFont="0" applyFill="0" applyAlignment="0" applyProtection="0"/>
    <xf numFmtId="10" fontId="6" fillId="0" borderId="0" applyFont="0" applyFill="0" applyBorder="0" applyAlignment="0" applyProtection="0"/>
    <xf numFmtId="0" fontId="78" fillId="0" borderId="0" applyFill="0" applyBorder="0" applyProtection="0">
      <alignment horizontal="left"/>
    </xf>
    <xf numFmtId="0" fontId="79" fillId="0" borderId="0" applyFill="0" applyBorder="0" applyProtection="0">
      <alignment horizontal="left"/>
    </xf>
    <xf numFmtId="9" fontId="6" fillId="0" borderId="0" applyFont="0" applyFill="0" applyBorder="0" applyAlignment="0" applyProtection="0"/>
    <xf numFmtId="10" fontId="6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203" fontId="80" fillId="0" borderId="0" applyFont="0" applyFill="0" applyBorder="0" applyProtection="0">
      <alignment horizontal="right"/>
    </xf>
    <xf numFmtId="10" fontId="41" fillId="0" borderId="35" applyFont="0" applyFill="0" applyBorder="0" applyAlignment="0" applyProtection="0"/>
    <xf numFmtId="0" fontId="81" fillId="40" borderId="0">
      <alignment horizontal="center"/>
      <protection locked="0"/>
    </xf>
    <xf numFmtId="0" fontId="45" fillId="0" borderId="0" applyNumberFormat="0" applyFont="0" applyFill="0" applyBorder="0" applyAlignment="0" applyProtection="0">
      <alignment horizontal="left"/>
    </xf>
    <xf numFmtId="15" fontId="45" fillId="0" borderId="0" applyFont="0" applyFill="0" applyBorder="0" applyAlignment="0" applyProtection="0"/>
    <xf numFmtId="4" fontId="45" fillId="0" borderId="0" applyFont="0" applyFill="0" applyBorder="0" applyAlignment="0" applyProtection="0"/>
    <xf numFmtId="0" fontId="82" fillId="0" borderId="20">
      <alignment horizontal="center"/>
    </xf>
    <xf numFmtId="3" fontId="45" fillId="0" borderId="0" applyFont="0" applyFill="0" applyBorder="0" applyAlignment="0" applyProtection="0"/>
    <xf numFmtId="0" fontId="45" fillId="41" borderId="0" applyNumberFormat="0" applyFont="0" applyBorder="0" applyAlignment="0" applyProtection="0"/>
    <xf numFmtId="2" fontId="83" fillId="42" borderId="1">
      <alignment horizontal="center"/>
    </xf>
    <xf numFmtId="0" fontId="54" fillId="8" borderId="0"/>
    <xf numFmtId="181" fontId="33" fillId="0" borderId="0"/>
    <xf numFmtId="0" fontId="53" fillId="12" borderId="0" applyNumberFormat="0" applyBorder="0" applyAlignment="0" applyProtection="0"/>
    <xf numFmtId="38" fontId="45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84" fillId="43" borderId="0" applyNumberFormat="0" applyFont="0" applyBorder="0" applyAlignment="0" applyProtection="0"/>
    <xf numFmtId="0" fontId="85" fillId="44" borderId="0"/>
    <xf numFmtId="0" fontId="77" fillId="27" borderId="34" applyNumberFormat="0" applyAlignment="0" applyProtection="0"/>
    <xf numFmtId="0" fontId="86" fillId="0" borderId="0"/>
    <xf numFmtId="0" fontId="45" fillId="0" borderId="0"/>
    <xf numFmtId="15" fontId="41" fillId="0" borderId="0" applyFont="0" applyFill="0" applyBorder="0" applyAlignment="0" applyProtection="0"/>
    <xf numFmtId="3" fontId="6" fillId="36" borderId="12" applyBorder="0"/>
    <xf numFmtId="204" fontId="41" fillId="0" borderId="0"/>
    <xf numFmtId="0" fontId="6" fillId="7" borderId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204" fontId="40" fillId="0" borderId="36"/>
    <xf numFmtId="0" fontId="87" fillId="0" borderId="37" applyNumberFormat="0" applyAlignment="0" applyProtection="0"/>
    <xf numFmtId="0" fontId="88" fillId="0" borderId="37" applyNumberFormat="0" applyAlignment="0" applyProtection="0">
      <alignment horizontal="left" vertical="top"/>
    </xf>
    <xf numFmtId="0" fontId="89" fillId="0" borderId="0" applyNumberFormat="0" applyProtection="0">
      <alignment horizontal="left" vertical="top"/>
    </xf>
    <xf numFmtId="0" fontId="6" fillId="0" borderId="0" applyNumberFormat="0" applyFont="0" applyAlignment="0" applyProtection="0"/>
    <xf numFmtId="0" fontId="89" fillId="0" borderId="0" applyNumberFormat="0" applyFill="0" applyBorder="0" applyProtection="0"/>
    <xf numFmtId="0" fontId="90" fillId="0" borderId="0" applyNumberFormat="0" applyFill="0" applyBorder="0" applyProtection="0">
      <alignment vertical="top"/>
    </xf>
    <xf numFmtId="0" fontId="91" fillId="0" borderId="12" applyNumberFormat="0" applyProtection="0">
      <alignment horizontal="left" vertical="top"/>
    </xf>
    <xf numFmtId="0" fontId="91" fillId="0" borderId="12" applyNumberFormat="0" applyProtection="0">
      <alignment horizontal="right" vertical="top"/>
    </xf>
    <xf numFmtId="0" fontId="88" fillId="0" borderId="0" applyNumberFormat="0" applyProtection="0">
      <alignment horizontal="left" vertical="top"/>
    </xf>
    <xf numFmtId="0" fontId="88" fillId="0" borderId="0" applyNumberFormat="0" applyProtection="0">
      <alignment horizontal="right" vertical="top"/>
    </xf>
    <xf numFmtId="0" fontId="87" fillId="0" borderId="0" applyNumberFormat="0" applyProtection="0">
      <alignment horizontal="left" vertical="top"/>
    </xf>
    <xf numFmtId="0" fontId="87" fillId="0" borderId="0" applyNumberFormat="0" applyProtection="0">
      <alignment horizontal="right" vertical="top"/>
    </xf>
    <xf numFmtId="0" fontId="6" fillId="0" borderId="38" applyNumberFormat="0" applyFont="0" applyAlignment="0" applyProtection="0"/>
    <xf numFmtId="0" fontId="6" fillId="0" borderId="39" applyNumberFormat="0" applyFont="0" applyAlignment="0" applyProtection="0"/>
    <xf numFmtId="0" fontId="6" fillId="0" borderId="40" applyNumberFormat="0" applyFont="0" applyAlignment="0" applyProtection="0"/>
    <xf numFmtId="10" fontId="92" fillId="0" borderId="0" applyNumberFormat="0" applyFill="0" applyBorder="0" applyProtection="0">
      <alignment horizontal="right" vertical="top"/>
    </xf>
    <xf numFmtId="0" fontId="88" fillId="0" borderId="12" applyNumberFormat="0" applyFill="0" applyAlignment="0" applyProtection="0"/>
    <xf numFmtId="0" fontId="87" fillId="0" borderId="4" applyNumberFormat="0" applyFont="0" applyFill="0" applyAlignment="0" applyProtection="0">
      <alignment horizontal="left" vertical="top"/>
    </xf>
    <xf numFmtId="0" fontId="88" fillId="0" borderId="11" applyNumberFormat="0" applyFill="0" applyAlignment="0" applyProtection="0">
      <alignment vertical="top"/>
    </xf>
    <xf numFmtId="0" fontId="93" fillId="0" borderId="0" applyFill="0" applyBorder="0" applyProtection="0">
      <alignment horizontal="center" vertical="center"/>
    </xf>
    <xf numFmtId="0" fontId="93" fillId="0" borderId="0" applyFill="0" applyBorder="0" applyProtection="0"/>
    <xf numFmtId="0" fontId="40" fillId="0" borderId="0" applyFill="0" applyBorder="0" applyProtection="0">
      <alignment horizontal="left"/>
    </xf>
    <xf numFmtId="0" fontId="94" fillId="0" borderId="0" applyFill="0" applyBorder="0" applyProtection="0">
      <alignment horizontal="left" vertical="top"/>
    </xf>
    <xf numFmtId="205" fontId="6" fillId="0" borderId="0"/>
    <xf numFmtId="0" fontId="48" fillId="25" borderId="0"/>
    <xf numFmtId="0" fontId="51" fillId="0" borderId="0" applyNumberFormat="0" applyFill="0" applyBorder="0" applyAlignment="0" applyProtection="0"/>
    <xf numFmtId="0" fontId="95" fillId="0" borderId="0" applyNumberFormat="0" applyFill="0" applyBorder="0" applyAlignment="0" applyProtection="0"/>
    <xf numFmtId="0" fontId="57" fillId="0" borderId="30" applyNumberFormat="0" applyFill="0" applyAlignment="0" applyProtection="0"/>
    <xf numFmtId="0" fontId="58" fillId="0" borderId="31" applyNumberFormat="0" applyFill="0" applyAlignment="0" applyProtection="0"/>
    <xf numFmtId="0" fontId="59" fillId="0" borderId="32" applyNumberFormat="0" applyFill="0" applyAlignment="0" applyProtection="0"/>
    <xf numFmtId="0" fontId="59" fillId="0" borderId="0" applyNumberFormat="0" applyFill="0" applyBorder="0" applyAlignment="0" applyProtection="0"/>
    <xf numFmtId="0" fontId="96" fillId="45" borderId="0">
      <alignment horizontal="centerContinuous"/>
    </xf>
    <xf numFmtId="0" fontId="97" fillId="27" borderId="0" applyNumberFormat="0" applyBorder="0" applyAlignment="0">
      <alignment horizontal="center"/>
    </xf>
    <xf numFmtId="0" fontId="98" fillId="0" borderId="2"/>
    <xf numFmtId="0" fontId="99" fillId="36" borderId="0" applyNumberFormat="0" applyFont="0" applyBorder="0" applyAlignment="0" applyProtection="0">
      <alignment horizontal="left"/>
    </xf>
    <xf numFmtId="0" fontId="100" fillId="46" borderId="0" applyNumberFormat="0" applyBorder="0"/>
    <xf numFmtId="0" fontId="6" fillId="0" borderId="2" applyNumberFormat="0" applyBorder="0"/>
    <xf numFmtId="0" fontId="16" fillId="0" borderId="27" applyNumberFormat="0" applyBorder="0">
      <protection locked="0"/>
    </xf>
    <xf numFmtId="37" fontId="101" fillId="8" borderId="0"/>
    <xf numFmtId="2" fontId="101" fillId="8" borderId="0" applyNumberFormat="0" applyFill="0" applyBorder="0" applyAlignment="0" applyProtection="0"/>
    <xf numFmtId="206" fontId="102" fillId="8" borderId="0" applyNumberFormat="0" applyFill="0" applyBorder="0" applyAlignment="0" applyProtection="0"/>
    <xf numFmtId="37" fontId="103" fillId="47" borderId="0" applyNumberFormat="0" applyFill="0" applyBorder="0" applyAlignment="0"/>
    <xf numFmtId="0" fontId="104" fillId="8" borderId="0" applyNumberFormat="0" applyBorder="0" applyAlignment="0"/>
    <xf numFmtId="207" fontId="6" fillId="0" borderId="0"/>
    <xf numFmtId="166" fontId="6" fillId="0" borderId="0" applyFont="0" applyFill="0" applyBorder="0" applyAlignment="0" applyProtection="0"/>
    <xf numFmtId="168" fontId="6" fillId="0" borderId="0" applyFont="0" applyFill="0" applyBorder="0" applyAlignment="0" applyProtection="0"/>
    <xf numFmtId="0" fontId="38" fillId="28" borderId="24" applyNumberFormat="0" applyAlignment="0" applyProtection="0"/>
    <xf numFmtId="0" fontId="105" fillId="25" borderId="0"/>
    <xf numFmtId="38" fontId="106" fillId="48" borderId="41" applyNumberFormat="0" applyFont="0" applyAlignment="0"/>
    <xf numFmtId="0" fontId="40" fillId="0" borderId="0" applyNumberFormat="0" applyFill="0" applyBorder="0" applyProtection="0">
      <alignment horizontal="left"/>
    </xf>
    <xf numFmtId="0" fontId="107" fillId="0" borderId="0" applyNumberFormat="0" applyFill="0" applyBorder="0" applyProtection="0">
      <alignment horizontal="right"/>
    </xf>
    <xf numFmtId="0" fontId="108" fillId="0" borderId="0" applyNumberFormat="0" applyFill="0" applyBorder="0" applyProtection="0">
      <alignment horizontal="center"/>
    </xf>
    <xf numFmtId="15" fontId="108" fillId="0" borderId="0" applyFill="0" applyBorder="0" applyProtection="0">
      <alignment horizontal="center"/>
    </xf>
    <xf numFmtId="0" fontId="40" fillId="0" borderId="42" applyNumberFormat="0"/>
    <xf numFmtId="188" fontId="34" fillId="0" borderId="0" applyFont="0" applyFill="0" applyBorder="0" applyProtection="0">
      <alignment horizontal="right"/>
    </xf>
    <xf numFmtId="0" fontId="6" fillId="0" borderId="0"/>
    <xf numFmtId="0" fontId="109" fillId="0" borderId="0"/>
    <xf numFmtId="0" fontId="1" fillId="0" borderId="0"/>
    <xf numFmtId="0" fontId="7" fillId="7" borderId="0" applyNumberFormat="0"/>
    <xf numFmtId="0" fontId="7" fillId="7" borderId="0" applyNumberFormat="0"/>
    <xf numFmtId="37" fontId="18" fillId="0" borderId="0"/>
    <xf numFmtId="185" fontId="28" fillId="0" borderId="25">
      <alignment horizontal="center" vertical="center"/>
    </xf>
    <xf numFmtId="186" fontId="6" fillId="0" borderId="0" applyFont="0" applyFill="0" applyBorder="0" applyAlignment="0" applyProtection="0"/>
    <xf numFmtId="186" fontId="6" fillId="0" borderId="0" applyFont="0" applyFill="0" applyBorder="0" applyAlignment="0" applyProtection="0"/>
    <xf numFmtId="186" fontId="6" fillId="0" borderId="0" applyFont="0" applyFill="0" applyBorder="0" applyAlignment="0" applyProtection="0"/>
    <xf numFmtId="186" fontId="6" fillId="0" borderId="0" applyFont="0" applyFill="0" applyBorder="0" applyAlignment="0" applyProtection="0"/>
    <xf numFmtId="186" fontId="6" fillId="0" borderId="0" applyFont="0" applyFill="0" applyBorder="0" applyAlignment="0" applyProtection="0"/>
    <xf numFmtId="186" fontId="6" fillId="0" borderId="0" applyFont="0" applyFill="0" applyBorder="0" applyAlignment="0" applyProtection="0"/>
    <xf numFmtId="186" fontId="6" fillId="0" borderId="0" applyFont="0" applyFill="0" applyBorder="0" applyAlignment="0" applyProtection="0"/>
    <xf numFmtId="186" fontId="6" fillId="0" borderId="0" applyFont="0" applyFill="0" applyBorder="0" applyAlignment="0" applyProtection="0"/>
    <xf numFmtId="0" fontId="12" fillId="0" borderId="27" applyNumberFormat="0" applyFill="0" applyBorder="0" applyAlignment="0"/>
    <xf numFmtId="0" fontId="28" fillId="36" borderId="28"/>
    <xf numFmtId="38" fontId="6" fillId="0" borderId="0" applyBorder="0"/>
    <xf numFmtId="0" fontId="28" fillId="25" borderId="0" applyNumberFormat="0" applyFont="0" applyFill="0" applyBorder="0" applyAlignment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203" fontId="34" fillId="0" borderId="0" applyFont="0" applyFill="0" applyBorder="0" applyProtection="0">
      <alignment horizontal="right"/>
    </xf>
    <xf numFmtId="10" fontId="6" fillId="0" borderId="35" applyFont="0" applyFill="0" applyBorder="0" applyAlignment="0" applyProtection="0"/>
    <xf numFmtId="2" fontId="23" fillId="42" borderId="1">
      <alignment horizontal="center"/>
    </xf>
    <xf numFmtId="15" fontId="6" fillId="0" borderId="0" applyFont="0" applyFill="0" applyBorder="0" applyAlignment="0" applyProtection="0"/>
    <xf numFmtId="204" fontId="6" fillId="0" borderId="0"/>
    <xf numFmtId="204" fontId="28" fillId="0" borderId="36"/>
    <xf numFmtId="0" fontId="28" fillId="0" borderId="0" applyFill="0" applyBorder="0" applyProtection="0">
      <alignment horizontal="left"/>
    </xf>
    <xf numFmtId="0" fontId="33" fillId="0" borderId="0" applyFill="0" applyBorder="0" applyProtection="0">
      <alignment horizontal="left" vertical="top"/>
    </xf>
    <xf numFmtId="38" fontId="45" fillId="48" borderId="41" applyNumberFormat="0" applyFont="0" applyAlignment="0"/>
    <xf numFmtId="0" fontId="28" fillId="0" borderId="0" applyNumberFormat="0" applyFill="0" applyBorder="0" applyProtection="0">
      <alignment horizontal="left"/>
    </xf>
    <xf numFmtId="0" fontId="16" fillId="0" borderId="0" applyNumberFormat="0" applyFill="0" applyBorder="0" applyProtection="0">
      <alignment horizontal="center"/>
    </xf>
    <xf numFmtId="15" fontId="16" fillId="0" borderId="0" applyFill="0" applyBorder="0" applyProtection="0">
      <alignment horizontal="center"/>
    </xf>
    <xf numFmtId="0" fontId="28" fillId="0" borderId="42" applyNumberFormat="0"/>
  </cellStyleXfs>
  <cellXfs count="338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4" fillId="3" borderId="0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0" fillId="6" borderId="43" xfId="0" applyFill="1" applyBorder="1"/>
    <xf numFmtId="0" fontId="0" fillId="3" borderId="0" xfId="0" applyFill="1" applyBorder="1"/>
    <xf numFmtId="208" fontId="0" fillId="3" borderId="0" xfId="1" applyNumberFormat="1" applyFont="1" applyFill="1" applyBorder="1"/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45" fillId="3" borderId="0" xfId="0" applyFont="1" applyFill="1" applyBorder="1"/>
    <xf numFmtId="0" fontId="6" fillId="3" borderId="0" xfId="0" applyFont="1" applyFill="1" applyBorder="1"/>
    <xf numFmtId="0" fontId="45" fillId="3" borderId="0" xfId="0" applyFont="1" applyFill="1"/>
    <xf numFmtId="0" fontId="6" fillId="3" borderId="0" xfId="0" applyFont="1" applyFill="1"/>
    <xf numFmtId="0" fontId="16" fillId="3" borderId="0" xfId="0" applyFont="1" applyFill="1" applyBorder="1"/>
    <xf numFmtId="0" fontId="111" fillId="3" borderId="0" xfId="0" applyFont="1" applyFill="1" applyBorder="1"/>
    <xf numFmtId="0" fontId="46" fillId="50" borderId="28" xfId="0" applyFont="1" applyFill="1" applyBorder="1"/>
    <xf numFmtId="0" fontId="114" fillId="5" borderId="43" xfId="0" applyFont="1" applyFill="1" applyBorder="1" applyAlignment="1">
      <alignment horizontal="center"/>
    </xf>
    <xf numFmtId="0" fontId="114" fillId="5" borderId="33" xfId="0" applyFont="1" applyFill="1" applyBorder="1" applyAlignment="1">
      <alignment horizontal="center"/>
    </xf>
    <xf numFmtId="0" fontId="115" fillId="5" borderId="43" xfId="0" applyFont="1" applyFill="1" applyBorder="1"/>
    <xf numFmtId="0" fontId="28" fillId="49" borderId="46" xfId="0" applyFont="1" applyFill="1" applyBorder="1"/>
    <xf numFmtId="0" fontId="28" fillId="49" borderId="48" xfId="0" applyFont="1" applyFill="1" applyBorder="1"/>
    <xf numFmtId="0" fontId="112" fillId="2" borderId="0" xfId="0" applyFont="1" applyFill="1" applyBorder="1"/>
    <xf numFmtId="0" fontId="28" fillId="2" borderId="0" xfId="0" applyFont="1" applyFill="1" applyBorder="1"/>
    <xf numFmtId="0" fontId="46" fillId="2" borderId="0" xfId="0" applyFont="1" applyFill="1" applyBorder="1"/>
    <xf numFmtId="0" fontId="0" fillId="53" borderId="0" xfId="0" applyFill="1" applyBorder="1"/>
    <xf numFmtId="0" fontId="117" fillId="2" borderId="0" xfId="0" applyFont="1" applyFill="1"/>
    <xf numFmtId="0" fontId="0" fillId="52" borderId="1" xfId="0" applyFill="1" applyBorder="1" applyAlignment="1">
      <alignment horizontal="center" vertical="center"/>
    </xf>
    <xf numFmtId="0" fontId="0" fillId="52" borderId="7" xfId="0" applyFill="1" applyBorder="1" applyAlignment="1">
      <alignment horizontal="center" vertical="center"/>
    </xf>
    <xf numFmtId="0" fontId="0" fillId="52" borderId="2" xfId="0" applyFill="1" applyBorder="1" applyAlignment="1">
      <alignment horizontal="center" vertical="center"/>
    </xf>
    <xf numFmtId="0" fontId="0" fillId="52" borderId="4" xfId="0" applyFill="1" applyBorder="1" applyAlignment="1">
      <alignment horizontal="center" vertical="center"/>
    </xf>
    <xf numFmtId="0" fontId="0" fillId="52" borderId="3" xfId="0" applyFill="1" applyBorder="1" applyAlignment="1">
      <alignment horizontal="center" vertical="center"/>
    </xf>
    <xf numFmtId="0" fontId="4" fillId="52" borderId="5" xfId="0" applyFont="1" applyFill="1" applyBorder="1" applyAlignment="1">
      <alignment horizontal="center"/>
    </xf>
    <xf numFmtId="0" fontId="4" fillId="52" borderId="0" xfId="0" applyFont="1" applyFill="1" applyBorder="1" applyAlignment="1">
      <alignment horizontal="center"/>
    </xf>
    <xf numFmtId="0" fontId="0" fillId="52" borderId="43" xfId="0" applyFill="1" applyBorder="1" applyAlignment="1">
      <alignment horizontal="center" vertical="center"/>
    </xf>
    <xf numFmtId="10" fontId="0" fillId="52" borderId="4" xfId="2" applyNumberFormat="1" applyFont="1" applyFill="1" applyBorder="1" applyAlignment="1">
      <alignment horizontal="center"/>
    </xf>
    <xf numFmtId="10" fontId="4" fillId="52" borderId="0" xfId="2" applyNumberFormat="1" applyFont="1" applyFill="1" applyBorder="1" applyAlignment="1">
      <alignment horizontal="center"/>
    </xf>
    <xf numFmtId="0" fontId="0" fillId="52" borderId="2" xfId="0" applyFill="1" applyBorder="1"/>
    <xf numFmtId="169" fontId="4" fillId="52" borderId="5" xfId="1" applyFont="1" applyFill="1" applyBorder="1" applyAlignment="1">
      <alignment horizontal="center"/>
    </xf>
    <xf numFmtId="169" fontId="4" fillId="52" borderId="0" xfId="1" applyFont="1" applyFill="1" applyBorder="1" applyAlignment="1">
      <alignment horizontal="center"/>
    </xf>
    <xf numFmtId="208" fontId="0" fillId="52" borderId="4" xfId="1" applyNumberFormat="1" applyFont="1" applyFill="1" applyBorder="1"/>
    <xf numFmtId="208" fontId="4" fillId="52" borderId="0" xfId="1" applyNumberFormat="1" applyFont="1" applyFill="1" applyBorder="1" applyAlignment="1">
      <alignment horizontal="center"/>
    </xf>
    <xf numFmtId="208" fontId="4" fillId="52" borderId="8" xfId="1" applyNumberFormat="1" applyFont="1" applyFill="1" applyBorder="1" applyAlignment="1">
      <alignment horizontal="center"/>
    </xf>
    <xf numFmtId="11" fontId="0" fillId="52" borderId="8" xfId="1" applyNumberFormat="1" applyFont="1" applyFill="1" applyBorder="1"/>
    <xf numFmtId="209" fontId="0" fillId="52" borderId="8" xfId="0" applyNumberFormat="1" applyFill="1" applyBorder="1"/>
    <xf numFmtId="0" fontId="28" fillId="49" borderId="7" xfId="0" applyFont="1" applyFill="1" applyBorder="1"/>
    <xf numFmtId="209" fontId="118" fillId="3" borderId="1" xfId="1" applyNumberFormat="1" applyFont="1" applyFill="1" applyBorder="1"/>
    <xf numFmtId="0" fontId="28" fillId="49" borderId="49" xfId="0" applyFont="1" applyFill="1" applyBorder="1"/>
    <xf numFmtId="0" fontId="28" fillId="49" borderId="46" xfId="0" applyFont="1" applyFill="1" applyBorder="1" applyAlignment="1">
      <alignment horizontal="right"/>
    </xf>
    <xf numFmtId="0" fontId="28" fillId="49" borderId="49" xfId="0" applyFont="1" applyFill="1" applyBorder="1" applyAlignment="1">
      <alignment horizontal="right"/>
    </xf>
    <xf numFmtId="208" fontId="0" fillId="3" borderId="5" xfId="1" applyNumberFormat="1" applyFont="1" applyFill="1" applyBorder="1" applyAlignment="1">
      <alignment horizontal="center"/>
    </xf>
    <xf numFmtId="208" fontId="0" fillId="52" borderId="3" xfId="0" applyNumberFormat="1" applyFill="1" applyBorder="1" applyAlignment="1">
      <alignment horizontal="center" vertical="center"/>
    </xf>
    <xf numFmtId="209" fontId="0" fillId="52" borderId="3" xfId="0" applyNumberFormat="1" applyFill="1" applyBorder="1" applyAlignment="1">
      <alignment horizontal="center" vertical="center"/>
    </xf>
    <xf numFmtId="208" fontId="0" fillId="3" borderId="9" xfId="1" applyNumberFormat="1" applyFon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110" fillId="3" borderId="1" xfId="0" applyFont="1" applyFill="1" applyBorder="1" applyAlignment="1">
      <alignment horizontal="center"/>
    </xf>
    <xf numFmtId="0" fontId="0" fillId="3" borderId="33" xfId="0" applyFill="1" applyBorder="1"/>
    <xf numFmtId="0" fontId="0" fillId="3" borderId="8" xfId="0" applyFill="1" applyBorder="1"/>
    <xf numFmtId="14" fontId="0" fillId="3" borderId="33" xfId="0" applyNumberFormat="1" applyFill="1" applyBorder="1"/>
    <xf numFmtId="0" fontId="4" fillId="52" borderId="9" xfId="0" applyFont="1" applyFill="1" applyBorder="1" applyAlignment="1">
      <alignment horizontal="center"/>
    </xf>
    <xf numFmtId="0" fontId="4" fillId="52" borderId="11" xfId="0" applyFont="1" applyFill="1" applyBorder="1" applyAlignment="1">
      <alignment horizontal="center"/>
    </xf>
    <xf numFmtId="0" fontId="4" fillId="52" borderId="10" xfId="0" applyFont="1" applyFill="1" applyBorder="1" applyAlignment="1">
      <alignment horizontal="center"/>
    </xf>
    <xf numFmtId="10" fontId="4" fillId="52" borderId="4" xfId="2" applyNumberFormat="1" applyFont="1" applyFill="1" applyBorder="1" applyAlignment="1">
      <alignment horizontal="center"/>
    </xf>
    <xf numFmtId="10" fontId="4" fillId="52" borderId="11" xfId="2" applyNumberFormat="1" applyFont="1" applyFill="1" applyBorder="1" applyAlignment="1">
      <alignment horizontal="center"/>
    </xf>
    <xf numFmtId="169" fontId="4" fillId="52" borderId="9" xfId="1" applyFont="1" applyFill="1" applyBorder="1" applyAlignment="1">
      <alignment horizontal="center"/>
    </xf>
    <xf numFmtId="169" fontId="4" fillId="52" borderId="11" xfId="1" applyFont="1" applyFill="1" applyBorder="1" applyAlignment="1">
      <alignment horizontal="center"/>
    </xf>
    <xf numFmtId="165" fontId="0" fillId="2" borderId="0" xfId="0" applyNumberFormat="1" applyFill="1"/>
    <xf numFmtId="0" fontId="112" fillId="2" borderId="0" xfId="0" applyFont="1" applyFill="1"/>
    <xf numFmtId="0" fontId="112" fillId="3" borderId="0" xfId="0" applyFont="1" applyFill="1" applyBorder="1" applyAlignment="1">
      <alignment horizontal="center"/>
    </xf>
    <xf numFmtId="0" fontId="112" fillId="2" borderId="0" xfId="0" applyFont="1" applyFill="1" applyBorder="1" applyAlignment="1">
      <alignment horizontal="center"/>
    </xf>
    <xf numFmtId="0" fontId="112" fillId="3" borderId="8" xfId="0" applyFont="1" applyFill="1" applyBorder="1" applyAlignment="1">
      <alignment horizontal="center"/>
    </xf>
    <xf numFmtId="0" fontId="112" fillId="52" borderId="5" xfId="0" applyFont="1" applyFill="1" applyBorder="1" applyAlignment="1">
      <alignment horizontal="center"/>
    </xf>
    <xf numFmtId="0" fontId="112" fillId="52" borderId="0" xfId="0" applyFont="1" applyFill="1" applyBorder="1" applyAlignment="1">
      <alignment horizontal="center"/>
    </xf>
    <xf numFmtId="10" fontId="112" fillId="52" borderId="0" xfId="2" applyNumberFormat="1" applyFont="1" applyFill="1" applyBorder="1" applyAlignment="1">
      <alignment horizontal="center"/>
    </xf>
    <xf numFmtId="208" fontId="112" fillId="3" borderId="5" xfId="1" applyNumberFormat="1" applyFont="1" applyFill="1" applyBorder="1" applyAlignment="1">
      <alignment horizontal="center"/>
    </xf>
    <xf numFmtId="208" fontId="112" fillId="3" borderId="0" xfId="1" applyNumberFormat="1" applyFont="1" applyFill="1" applyBorder="1" applyAlignment="1">
      <alignment horizontal="center"/>
    </xf>
    <xf numFmtId="169" fontId="112" fillId="52" borderId="5" xfId="1" applyFont="1" applyFill="1" applyBorder="1" applyAlignment="1">
      <alignment horizontal="center"/>
    </xf>
    <xf numFmtId="169" fontId="112" fillId="52" borderId="0" xfId="1" applyFont="1" applyFill="1" applyBorder="1" applyAlignment="1">
      <alignment horizontal="center"/>
    </xf>
    <xf numFmtId="208" fontId="112" fillId="52" borderId="0" xfId="1" applyNumberFormat="1" applyFont="1" applyFill="1" applyBorder="1" applyAlignment="1">
      <alignment horizontal="center"/>
    </xf>
    <xf numFmtId="0" fontId="119" fillId="3" borderId="0" xfId="0" applyFont="1" applyFill="1" applyBorder="1" applyAlignment="1">
      <alignment horizontal="center"/>
    </xf>
    <xf numFmtId="0" fontId="119" fillId="2" borderId="0" xfId="0" applyFont="1" applyFill="1" applyBorder="1" applyAlignment="1">
      <alignment horizontal="center"/>
    </xf>
    <xf numFmtId="0" fontId="119" fillId="3" borderId="8" xfId="0" applyFont="1" applyFill="1" applyBorder="1" applyAlignment="1">
      <alignment horizontal="center"/>
    </xf>
    <xf numFmtId="0" fontId="119" fillId="52" borderId="5" xfId="0" applyFont="1" applyFill="1" applyBorder="1" applyAlignment="1">
      <alignment horizontal="center"/>
    </xf>
    <xf numFmtId="0" fontId="119" fillId="52" borderId="0" xfId="0" applyFont="1" applyFill="1" applyBorder="1" applyAlignment="1">
      <alignment horizontal="center"/>
    </xf>
    <xf numFmtId="10" fontId="119" fillId="52" borderId="0" xfId="2" applyNumberFormat="1" applyFont="1" applyFill="1" applyBorder="1" applyAlignment="1">
      <alignment horizontal="center"/>
    </xf>
    <xf numFmtId="0" fontId="119" fillId="2" borderId="0" xfId="0" applyFont="1" applyFill="1"/>
    <xf numFmtId="208" fontId="119" fillId="3" borderId="5" xfId="1" applyNumberFormat="1" applyFont="1" applyFill="1" applyBorder="1" applyAlignment="1">
      <alignment horizontal="center"/>
    </xf>
    <xf numFmtId="169" fontId="119" fillId="52" borderId="5" xfId="1" applyFont="1" applyFill="1" applyBorder="1" applyAlignment="1">
      <alignment horizontal="center"/>
    </xf>
    <xf numFmtId="169" fontId="119" fillId="52" borderId="0" xfId="1" applyFont="1" applyFill="1" applyBorder="1" applyAlignment="1">
      <alignment horizontal="center"/>
    </xf>
    <xf numFmtId="208" fontId="119" fillId="52" borderId="0" xfId="1" applyNumberFormat="1" applyFont="1" applyFill="1" applyBorder="1" applyAlignment="1">
      <alignment horizontal="center"/>
    </xf>
    <xf numFmtId="0" fontId="120" fillId="3" borderId="0" xfId="0" applyFont="1" applyFill="1" applyBorder="1"/>
    <xf numFmtId="0" fontId="121" fillId="3" borderId="0" xfId="0" applyFont="1" applyFill="1" applyBorder="1"/>
    <xf numFmtId="0" fontId="122" fillId="54" borderId="1" xfId="0" applyFont="1" applyFill="1" applyBorder="1" applyAlignment="1">
      <alignment horizontal="center" vertical="center"/>
    </xf>
    <xf numFmtId="10" fontId="0" fillId="3" borderId="5" xfId="0" applyNumberFormat="1" applyFill="1" applyBorder="1"/>
    <xf numFmtId="10" fontId="0" fillId="3" borderId="8" xfId="0" applyNumberFormat="1" applyFill="1" applyBorder="1"/>
    <xf numFmtId="10" fontId="112" fillId="3" borderId="5" xfId="0" applyNumberFormat="1" applyFont="1" applyFill="1" applyBorder="1"/>
    <xf numFmtId="10" fontId="119" fillId="3" borderId="5" xfId="0" applyNumberFormat="1" applyFont="1" applyFill="1" applyBorder="1"/>
    <xf numFmtId="10" fontId="0" fillId="3" borderId="9" xfId="0" applyNumberFormat="1" applyFill="1" applyBorder="1"/>
    <xf numFmtId="10" fontId="0" fillId="3" borderId="10" xfId="0" applyNumberFormat="1" applyFill="1" applyBorder="1"/>
    <xf numFmtId="208" fontId="0" fillId="3" borderId="2" xfId="1" applyNumberFormat="1" applyFont="1" applyFill="1" applyBorder="1" applyAlignment="1">
      <alignment horizontal="center"/>
    </xf>
    <xf numFmtId="208" fontId="0" fillId="3" borderId="4" xfId="1" applyNumberFormat="1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112" fillId="3" borderId="5" xfId="0" applyFont="1" applyFill="1" applyBorder="1" applyAlignment="1">
      <alignment horizontal="center"/>
    </xf>
    <xf numFmtId="0" fontId="119" fillId="3" borderId="5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22" fillId="54" borderId="1" xfId="0" applyFont="1" applyFill="1" applyBorder="1"/>
    <xf numFmtId="0" fontId="122" fillId="54" borderId="1" xfId="0" applyFont="1" applyFill="1" applyBorder="1" applyAlignment="1">
      <alignment horizontal="center"/>
    </xf>
    <xf numFmtId="10" fontId="116" fillId="52" borderId="1" xfId="2" applyNumberFormat="1" applyFont="1" applyFill="1" applyBorder="1" applyAlignment="1">
      <alignment horizontal="center"/>
    </xf>
    <xf numFmtId="0" fontId="0" fillId="4" borderId="4" xfId="0" applyFill="1" applyBorder="1"/>
    <xf numFmtId="0" fontId="0" fillId="4" borderId="3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5" xfId="0" applyFill="1" applyBorder="1"/>
    <xf numFmtId="0" fontId="0" fillId="4" borderId="9" xfId="0" applyFill="1" applyBorder="1"/>
    <xf numFmtId="0" fontId="0" fillId="4" borderId="11" xfId="0" applyFill="1" applyBorder="1"/>
    <xf numFmtId="0" fontId="0" fillId="4" borderId="10" xfId="0" applyFill="1" applyBorder="1"/>
    <xf numFmtId="0" fontId="115" fillId="55" borderId="6" xfId="0" applyFont="1" applyFill="1" applyBorder="1"/>
    <xf numFmtId="0" fontId="115" fillId="55" borderId="45" xfId="0" applyFont="1" applyFill="1" applyBorder="1"/>
    <xf numFmtId="0" fontId="115" fillId="55" borderId="47" xfId="0" applyFont="1" applyFill="1" applyBorder="1"/>
    <xf numFmtId="0" fontId="115" fillId="55" borderId="27" xfId="0" applyFont="1" applyFill="1" applyBorder="1"/>
    <xf numFmtId="0" fontId="0" fillId="3" borderId="0" xfId="0" applyFill="1" applyAlignment="1">
      <alignment horizontal="center"/>
    </xf>
    <xf numFmtId="0" fontId="118" fillId="3" borderId="1" xfId="0" applyFont="1" applyFill="1" applyBorder="1" applyAlignment="1">
      <alignment horizontal="center"/>
    </xf>
    <xf numFmtId="209" fontId="118" fillId="3" borderId="1" xfId="1" applyNumberFormat="1" applyFont="1" applyFill="1" applyBorder="1" applyAlignment="1">
      <alignment horizontal="center"/>
    </xf>
    <xf numFmtId="208" fontId="118" fillId="3" borderId="1" xfId="1" applyNumberFormat="1" applyFont="1" applyFill="1" applyBorder="1" applyAlignment="1">
      <alignment horizontal="center"/>
    </xf>
    <xf numFmtId="170" fontId="118" fillId="3" borderId="1" xfId="2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169" fontId="0" fillId="0" borderId="1" xfId="1" applyFont="1" applyBorder="1" applyAlignment="1">
      <alignment horizontal="center"/>
    </xf>
    <xf numFmtId="170" fontId="0" fillId="0" borderId="1" xfId="2" applyNumberFormat="1" applyFont="1" applyBorder="1" applyAlignment="1">
      <alignment horizontal="center"/>
    </xf>
    <xf numFmtId="169" fontId="0" fillId="3" borderId="0" xfId="1" applyFont="1" applyFill="1"/>
    <xf numFmtId="165" fontId="0" fillId="3" borderId="0" xfId="0" applyNumberFormat="1" applyFill="1"/>
    <xf numFmtId="211" fontId="0" fillId="3" borderId="5" xfId="1" applyNumberFormat="1" applyFont="1" applyFill="1" applyBorder="1" applyAlignment="1">
      <alignment horizontal="center"/>
    </xf>
    <xf numFmtId="169" fontId="0" fillId="52" borderId="3" xfId="1" applyFont="1" applyFill="1" applyBorder="1" applyAlignment="1">
      <alignment horizontal="center" vertical="center"/>
    </xf>
    <xf numFmtId="0" fontId="113" fillId="50" borderId="43" xfId="0" applyFont="1" applyFill="1" applyBorder="1" applyAlignment="1">
      <alignment horizontal="center"/>
    </xf>
    <xf numFmtId="0" fontId="114" fillId="50" borderId="43" xfId="0" applyFont="1" applyFill="1" applyBorder="1" applyAlignment="1">
      <alignment horizontal="center"/>
    </xf>
    <xf numFmtId="0" fontId="114" fillId="50" borderId="33" xfId="0" applyFont="1" applyFill="1" applyBorder="1" applyAlignment="1">
      <alignment horizontal="center"/>
    </xf>
    <xf numFmtId="0" fontId="112" fillId="3" borderId="0" xfId="0" applyFont="1" applyFill="1" applyBorder="1"/>
    <xf numFmtId="208" fontId="112" fillId="3" borderId="0" xfId="1" applyNumberFormat="1" applyFont="1" applyFill="1" applyBorder="1"/>
    <xf numFmtId="0" fontId="6" fillId="2" borderId="0" xfId="0" applyFont="1" applyFill="1" applyAlignment="1">
      <alignment horizontal="center" vertical="center"/>
    </xf>
    <xf numFmtId="208" fontId="6" fillId="2" borderId="0" xfId="1" applyNumberFormat="1" applyFont="1" applyFill="1" applyAlignment="1">
      <alignment horizontal="center" vertical="center"/>
    </xf>
    <xf numFmtId="208" fontId="112" fillId="2" borderId="0" xfId="1" applyNumberFormat="1" applyFont="1" applyFill="1" applyBorder="1" applyAlignment="1">
      <alignment horizontal="center"/>
    </xf>
    <xf numFmtId="0" fontId="112" fillId="3" borderId="0" xfId="0" applyFont="1" applyFill="1" applyAlignment="1">
      <alignment horizontal="center"/>
    </xf>
    <xf numFmtId="0" fontId="112" fillId="3" borderId="0" xfId="1" applyNumberFormat="1" applyFont="1" applyFill="1" applyAlignment="1">
      <alignment horizontal="center"/>
    </xf>
    <xf numFmtId="165" fontId="112" fillId="3" borderId="0" xfId="0" applyNumberFormat="1" applyFont="1" applyFill="1" applyAlignment="1">
      <alignment horizontal="center"/>
    </xf>
    <xf numFmtId="210" fontId="112" fillId="3" borderId="0" xfId="1" applyNumberFormat="1" applyFont="1" applyFill="1" applyAlignment="1">
      <alignment horizontal="center"/>
    </xf>
    <xf numFmtId="208" fontId="112" fillId="3" borderId="0" xfId="1" applyNumberFormat="1" applyFont="1" applyFill="1" applyAlignment="1">
      <alignment horizontal="center"/>
    </xf>
    <xf numFmtId="0" fontId="112" fillId="3" borderId="0" xfId="0" applyNumberFormat="1" applyFont="1" applyFill="1" applyAlignment="1">
      <alignment horizontal="center"/>
    </xf>
    <xf numFmtId="10" fontId="6" fillId="2" borderId="0" xfId="0" applyNumberFormat="1" applyFont="1" applyFill="1" applyAlignment="1">
      <alignment horizontal="center" vertical="center"/>
    </xf>
    <xf numFmtId="10" fontId="116" fillId="52" borderId="10" xfId="2" applyNumberFormat="1" applyFont="1" applyFill="1" applyBorder="1" applyAlignment="1">
      <alignment horizontal="center"/>
    </xf>
    <xf numFmtId="0" fontId="126" fillId="2" borderId="8" xfId="0" applyFont="1" applyFill="1" applyBorder="1" applyAlignment="1">
      <alignment horizontal="center"/>
    </xf>
    <xf numFmtId="0" fontId="126" fillId="2" borderId="10" xfId="0" applyFont="1" applyFill="1" applyBorder="1" applyAlignment="1">
      <alignment horizontal="center"/>
    </xf>
    <xf numFmtId="14" fontId="126" fillId="2" borderId="8" xfId="0" applyNumberFormat="1" applyFont="1" applyFill="1" applyBorder="1" applyAlignment="1">
      <alignment horizontal="center"/>
    </xf>
    <xf numFmtId="0" fontId="126" fillId="2" borderId="3" xfId="0" applyFont="1" applyFill="1" applyBorder="1" applyAlignment="1">
      <alignment horizontal="center"/>
    </xf>
    <xf numFmtId="0" fontId="127" fillId="2" borderId="8" xfId="0" applyFont="1" applyFill="1" applyBorder="1" applyAlignment="1">
      <alignment horizontal="center"/>
    </xf>
    <xf numFmtId="14" fontId="127" fillId="2" borderId="3" xfId="0" applyNumberFormat="1" applyFont="1" applyFill="1" applyBorder="1" applyAlignment="1">
      <alignment horizontal="center"/>
    </xf>
    <xf numFmtId="14" fontId="127" fillId="2" borderId="8" xfId="0" applyNumberFormat="1" applyFont="1" applyFill="1" applyBorder="1" applyAlignment="1">
      <alignment horizontal="center"/>
    </xf>
    <xf numFmtId="4" fontId="126" fillId="2" borderId="8" xfId="0" applyNumberFormat="1" applyFont="1" applyFill="1" applyBorder="1" applyAlignment="1">
      <alignment horizontal="center"/>
    </xf>
    <xf numFmtId="4" fontId="127" fillId="2" borderId="8" xfId="0" applyNumberFormat="1" applyFont="1" applyFill="1" applyBorder="1" applyAlignment="1">
      <alignment horizontal="center"/>
    </xf>
    <xf numFmtId="10" fontId="127" fillId="2" borderId="8" xfId="2" applyNumberFormat="1" applyFont="1" applyFill="1" applyBorder="1" applyAlignment="1">
      <alignment horizontal="center"/>
    </xf>
    <xf numFmtId="10" fontId="116" fillId="52" borderId="33" xfId="2" applyNumberFormat="1" applyFont="1" applyFill="1" applyBorder="1" applyAlignment="1">
      <alignment horizontal="center"/>
    </xf>
    <xf numFmtId="10" fontId="116" fillId="52" borderId="44" xfId="2" applyNumberFormat="1" applyFont="1" applyFill="1" applyBorder="1" applyAlignment="1">
      <alignment horizontal="center"/>
    </xf>
    <xf numFmtId="0" fontId="116" fillId="51" borderId="43" xfId="0" applyFont="1" applyFill="1" applyBorder="1"/>
    <xf numFmtId="10" fontId="116" fillId="52" borderId="43" xfId="2" applyNumberFormat="1" applyFont="1" applyFill="1" applyBorder="1" applyAlignment="1">
      <alignment horizontal="center"/>
    </xf>
    <xf numFmtId="10" fontId="116" fillId="52" borderId="3" xfId="2" applyNumberFormat="1" applyFont="1" applyFill="1" applyBorder="1" applyAlignment="1">
      <alignment horizontal="center"/>
    </xf>
    <xf numFmtId="4" fontId="126" fillId="2" borderId="10" xfId="0" applyNumberFormat="1" applyFont="1" applyFill="1" applyBorder="1" applyAlignment="1">
      <alignment horizontal="center"/>
    </xf>
    <xf numFmtId="0" fontId="127" fillId="2" borderId="1" xfId="0" applyFont="1" applyFill="1" applyBorder="1" applyAlignment="1">
      <alignment horizontal="center"/>
    </xf>
    <xf numFmtId="0" fontId="126" fillId="2" borderId="1" xfId="0" applyFont="1" applyFill="1" applyBorder="1" applyAlignment="1">
      <alignment horizontal="center"/>
    </xf>
    <xf numFmtId="0" fontId="28" fillId="58" borderId="1" xfId="0" applyFont="1" applyFill="1" applyBorder="1" applyAlignment="1">
      <alignment horizontal="center"/>
    </xf>
    <xf numFmtId="0" fontId="28" fillId="58" borderId="8" xfId="0" applyFont="1" applyFill="1" applyBorder="1" applyAlignment="1">
      <alignment horizontal="center"/>
    </xf>
    <xf numFmtId="0" fontId="116" fillId="58" borderId="8" xfId="0" applyFont="1" applyFill="1" applyBorder="1" applyAlignment="1">
      <alignment horizontal="center"/>
    </xf>
    <xf numFmtId="10" fontId="28" fillId="58" borderId="8" xfId="2" applyNumberFormat="1" applyFont="1" applyFill="1" applyBorder="1" applyAlignment="1">
      <alignment horizontal="center"/>
    </xf>
    <xf numFmtId="10" fontId="28" fillId="58" borderId="10" xfId="2" applyNumberFormat="1" applyFont="1" applyFill="1" applyBorder="1" applyAlignment="1">
      <alignment horizontal="center"/>
    </xf>
    <xf numFmtId="9" fontId="126" fillId="2" borderId="8" xfId="2" applyFont="1" applyFill="1" applyBorder="1" applyAlignment="1">
      <alignment horizontal="center"/>
    </xf>
    <xf numFmtId="9" fontId="126" fillId="2" borderId="3" xfId="2" applyFont="1" applyFill="1" applyBorder="1" applyAlignment="1">
      <alignment horizontal="center"/>
    </xf>
    <xf numFmtId="0" fontId="128" fillId="2" borderId="0" xfId="0" applyFont="1" applyFill="1"/>
    <xf numFmtId="0" fontId="129" fillId="52" borderId="43" xfId="0" applyFont="1" applyFill="1" applyBorder="1" applyAlignment="1">
      <alignment horizontal="center" vertical="center"/>
    </xf>
    <xf numFmtId="10" fontId="0" fillId="52" borderId="5" xfId="0" applyNumberFormat="1" applyFill="1" applyBorder="1" applyAlignment="1">
      <alignment horizontal="center"/>
    </xf>
    <xf numFmtId="10" fontId="0" fillId="52" borderId="8" xfId="0" applyNumberFormat="1" applyFill="1" applyBorder="1" applyAlignment="1">
      <alignment horizontal="center"/>
    </xf>
    <xf numFmtId="10" fontId="0" fillId="52" borderId="2" xfId="0" applyNumberFormat="1" applyFill="1" applyBorder="1" applyAlignment="1">
      <alignment horizontal="center" vertical="center"/>
    </xf>
    <xf numFmtId="10" fontId="0" fillId="52" borderId="3" xfId="0" applyNumberFormat="1" applyFill="1" applyBorder="1" applyAlignment="1">
      <alignment horizontal="center" vertical="center"/>
    </xf>
    <xf numFmtId="14" fontId="112" fillId="2" borderId="0" xfId="0" applyNumberFormat="1" applyFont="1" applyFill="1" applyBorder="1"/>
    <xf numFmtId="0" fontId="125" fillId="2" borderId="0" xfId="0" applyFont="1" applyFill="1" applyBorder="1" applyAlignment="1">
      <alignment horizontal="right"/>
    </xf>
    <xf numFmtId="0" fontId="115" fillId="50" borderId="1" xfId="0" applyFont="1" applyFill="1" applyBorder="1" applyAlignment="1">
      <alignment horizontal="center" vertical="center"/>
    </xf>
    <xf numFmtId="0" fontId="46" fillId="57" borderId="1" xfId="0" applyFont="1" applyFill="1" applyBorder="1" applyAlignment="1">
      <alignment horizontal="center" vertical="center"/>
    </xf>
    <xf numFmtId="1" fontId="124" fillId="3" borderId="53" xfId="0" applyNumberFormat="1" applyFont="1" applyFill="1" applyBorder="1" applyAlignment="1">
      <alignment horizontal="center"/>
    </xf>
    <xf numFmtId="1" fontId="0" fillId="3" borderId="53" xfId="0" applyNumberFormat="1" applyFill="1" applyBorder="1" applyAlignment="1">
      <alignment horizontal="center"/>
    </xf>
    <xf numFmtId="1" fontId="124" fillId="3" borderId="52" xfId="0" applyNumberFormat="1" applyFont="1" applyFill="1" applyBorder="1" applyAlignment="1">
      <alignment horizontal="center"/>
    </xf>
    <xf numFmtId="0" fontId="0" fillId="2" borderId="0" xfId="0" applyFill="1"/>
    <xf numFmtId="0" fontId="0" fillId="2" borderId="0" xfId="0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0" fillId="3" borderId="0" xfId="0" applyFill="1" applyBorder="1"/>
    <xf numFmtId="0" fontId="28" fillId="51" borderId="2" xfId="0" applyFont="1" applyFill="1" applyBorder="1"/>
    <xf numFmtId="0" fontId="28" fillId="51" borderId="5" xfId="0" applyFont="1" applyFill="1" applyBorder="1"/>
    <xf numFmtId="0" fontId="116" fillId="51" borderId="5" xfId="0" applyFont="1" applyFill="1" applyBorder="1"/>
    <xf numFmtId="0" fontId="28" fillId="51" borderId="9" xfId="0" applyFont="1" applyFill="1" applyBorder="1"/>
    <xf numFmtId="0" fontId="110" fillId="51" borderId="5" xfId="0" applyFont="1" applyFill="1" applyBorder="1"/>
    <xf numFmtId="0" fontId="110" fillId="51" borderId="9" xfId="0" applyFont="1" applyFill="1" applyBorder="1"/>
    <xf numFmtId="0" fontId="116" fillId="51" borderId="9" xfId="0" applyFont="1" applyFill="1" applyBorder="1"/>
    <xf numFmtId="0" fontId="112" fillId="2" borderId="0" xfId="0" applyFont="1" applyFill="1" applyBorder="1"/>
    <xf numFmtId="10" fontId="0" fillId="3" borderId="0" xfId="0" applyNumberFormat="1" applyFill="1" applyBorder="1"/>
    <xf numFmtId="0" fontId="4" fillId="52" borderId="8" xfId="0" applyFont="1" applyFill="1" applyBorder="1" applyAlignment="1">
      <alignment horizontal="center"/>
    </xf>
    <xf numFmtId="0" fontId="28" fillId="49" borderId="7" xfId="0" applyFont="1" applyFill="1" applyBorder="1" applyAlignment="1">
      <alignment horizontal="right"/>
    </xf>
    <xf numFmtId="208" fontId="0" fillId="3" borderId="0" xfId="1" applyNumberFormat="1" applyFont="1" applyFill="1" applyBorder="1" applyAlignment="1">
      <alignment horizontal="center"/>
    </xf>
    <xf numFmtId="208" fontId="0" fillId="3" borderId="8" xfId="1" applyNumberFormat="1" applyFont="1" applyFill="1" applyBorder="1" applyAlignment="1">
      <alignment horizontal="center"/>
    </xf>
    <xf numFmtId="208" fontId="0" fillId="3" borderId="4" xfId="1" applyNumberFormat="1" applyFont="1" applyFill="1" applyBorder="1"/>
    <xf numFmtId="165" fontId="0" fillId="2" borderId="0" xfId="0" applyNumberFormat="1" applyFill="1"/>
    <xf numFmtId="208" fontId="0" fillId="3" borderId="2" xfId="1" applyNumberFormat="1" applyFont="1" applyFill="1" applyBorder="1"/>
    <xf numFmtId="0" fontId="116" fillId="52" borderId="3" xfId="0" applyFont="1" applyFill="1" applyBorder="1" applyAlignment="1">
      <alignment horizontal="center"/>
    </xf>
    <xf numFmtId="0" fontId="116" fillId="52" borderId="8" xfId="0" applyFont="1" applyFill="1" applyBorder="1" applyAlignment="1">
      <alignment horizontal="center"/>
    </xf>
    <xf numFmtId="10" fontId="116" fillId="52" borderId="8" xfId="2" applyNumberFormat="1" applyFont="1" applyFill="1" applyBorder="1" applyAlignment="1">
      <alignment horizontal="center"/>
    </xf>
    <xf numFmtId="0" fontId="112" fillId="2" borderId="0" xfId="0" applyFont="1" applyFill="1"/>
    <xf numFmtId="0" fontId="112" fillId="2" borderId="0" xfId="0" applyFont="1" applyFill="1" applyBorder="1" applyAlignment="1">
      <alignment horizontal="center"/>
    </xf>
    <xf numFmtId="0" fontId="119" fillId="2" borderId="0" xfId="0" applyFont="1" applyFill="1" applyBorder="1" applyAlignment="1">
      <alignment horizontal="center"/>
    </xf>
    <xf numFmtId="0" fontId="119" fillId="2" borderId="0" xfId="0" applyFont="1" applyFill="1"/>
    <xf numFmtId="0" fontId="122" fillId="54" borderId="43" xfId="0" applyFont="1" applyFill="1" applyBorder="1" applyAlignment="1">
      <alignment horizontal="center" vertical="center"/>
    </xf>
    <xf numFmtId="169" fontId="3" fillId="3" borderId="2" xfId="0" applyNumberFormat="1" applyFont="1" applyFill="1" applyBorder="1"/>
    <xf numFmtId="169" fontId="3" fillId="3" borderId="5" xfId="0" applyNumberFormat="1" applyFont="1" applyFill="1" applyBorder="1"/>
    <xf numFmtId="169" fontId="3" fillId="3" borderId="9" xfId="0" applyNumberFormat="1" applyFont="1" applyFill="1" applyBorder="1"/>
    <xf numFmtId="0" fontId="122" fillId="54" borderId="1" xfId="0" applyFont="1" applyFill="1" applyBorder="1" applyAlignment="1">
      <alignment horizontal="center"/>
    </xf>
    <xf numFmtId="208" fontId="0" fillId="2" borderId="0" xfId="0" applyNumberFormat="1" applyFill="1"/>
    <xf numFmtId="208" fontId="0" fillId="2" borderId="0" xfId="1" applyNumberFormat="1" applyFont="1" applyFill="1"/>
    <xf numFmtId="170" fontId="0" fillId="2" borderId="0" xfId="2" applyNumberFormat="1" applyFont="1" applyFill="1"/>
    <xf numFmtId="0" fontId="110" fillId="59" borderId="4" xfId="0" applyFont="1" applyFill="1" applyBorder="1" applyAlignment="1">
      <alignment horizontal="center" vertical="center"/>
    </xf>
    <xf numFmtId="0" fontId="110" fillId="59" borderId="0" xfId="0" applyFont="1" applyFill="1" applyBorder="1" applyAlignment="1">
      <alignment horizontal="center"/>
    </xf>
    <xf numFmtId="0" fontId="110" fillId="59" borderId="8" xfId="0" applyFont="1" applyFill="1" applyBorder="1" applyAlignment="1">
      <alignment horizontal="center"/>
    </xf>
    <xf numFmtId="0" fontId="110" fillId="59" borderId="4" xfId="0" applyFont="1" applyFill="1" applyBorder="1" applyAlignment="1">
      <alignment horizontal="center"/>
    </xf>
    <xf numFmtId="9" fontId="110" fillId="59" borderId="2" xfId="0" applyNumberFormat="1" applyFont="1" applyFill="1" applyBorder="1" applyAlignment="1">
      <alignment horizontal="center" vertical="center"/>
    </xf>
    <xf numFmtId="9" fontId="110" fillId="59" borderId="3" xfId="0" applyNumberFormat="1" applyFont="1" applyFill="1" applyBorder="1" applyAlignment="1">
      <alignment horizontal="center" vertical="center"/>
    </xf>
    <xf numFmtId="10" fontId="0" fillId="3" borderId="11" xfId="0" applyNumberFormat="1" applyFill="1" applyBorder="1"/>
    <xf numFmtId="208" fontId="110" fillId="59" borderId="4" xfId="1" applyNumberFormat="1" applyFont="1" applyFill="1" applyBorder="1"/>
    <xf numFmtId="208" fontId="110" fillId="59" borderId="3" xfId="1" applyNumberFormat="1" applyFont="1" applyFill="1" applyBorder="1"/>
    <xf numFmtId="208" fontId="0" fillId="3" borderId="11" xfId="1" applyNumberFormat="1" applyFont="1" applyFill="1" applyBorder="1" applyAlignment="1">
      <alignment horizontal="center"/>
    </xf>
    <xf numFmtId="208" fontId="0" fillId="3" borderId="10" xfId="1" applyNumberFormat="1" applyFont="1" applyFill="1" applyBorder="1" applyAlignment="1">
      <alignment horizontal="center"/>
    </xf>
    <xf numFmtId="208" fontId="0" fillId="3" borderId="3" xfId="1" applyNumberFormat="1" applyFont="1" applyFill="1" applyBorder="1" applyAlignment="1">
      <alignment horizontal="center"/>
    </xf>
    <xf numFmtId="208" fontId="4" fillId="52" borderId="11" xfId="1" applyNumberFormat="1" applyFont="1" applyFill="1" applyBorder="1" applyAlignment="1">
      <alignment horizontal="center"/>
    </xf>
    <xf numFmtId="208" fontId="4" fillId="52" borderId="10" xfId="1" applyNumberFormat="1" applyFont="1" applyFill="1" applyBorder="1" applyAlignment="1">
      <alignment horizontal="center"/>
    </xf>
    <xf numFmtId="208" fontId="4" fillId="52" borderId="2" xfId="1" applyNumberFormat="1" applyFont="1" applyFill="1" applyBorder="1" applyAlignment="1">
      <alignment horizontal="center"/>
    </xf>
    <xf numFmtId="208" fontId="4" fillId="52" borderId="4" xfId="1" applyNumberFormat="1" applyFont="1" applyFill="1" applyBorder="1" applyAlignment="1">
      <alignment horizontal="center"/>
    </xf>
    <xf numFmtId="208" fontId="4" fillId="52" borderId="5" xfId="1" applyNumberFormat="1" applyFont="1" applyFill="1" applyBorder="1" applyAlignment="1">
      <alignment horizontal="center"/>
    </xf>
    <xf numFmtId="208" fontId="4" fillId="52" borderId="9" xfId="1" applyNumberFormat="1" applyFont="1" applyFill="1" applyBorder="1" applyAlignment="1">
      <alignment horizontal="center"/>
    </xf>
    <xf numFmtId="11" fontId="0" fillId="52" borderId="10" xfId="1" applyNumberFormat="1" applyFont="1" applyFill="1" applyBorder="1"/>
    <xf numFmtId="209" fontId="0" fillId="52" borderId="10" xfId="0" applyNumberFormat="1" applyFill="1" applyBorder="1"/>
    <xf numFmtId="0" fontId="0" fillId="3" borderId="43" xfId="0" applyFill="1" applyBorder="1"/>
    <xf numFmtId="208" fontId="0" fillId="3" borderId="33" xfId="0" applyNumberFormat="1" applyFill="1" applyBorder="1"/>
    <xf numFmtId="208" fontId="0" fillId="3" borderId="44" xfId="0" applyNumberFormat="1" applyFill="1" applyBorder="1"/>
    <xf numFmtId="169" fontId="3" fillId="3" borderId="0" xfId="0" applyNumberFormat="1" applyFont="1" applyFill="1" applyBorder="1"/>
    <xf numFmtId="169" fontId="3" fillId="3" borderId="4" xfId="0" applyNumberFormat="1" applyFont="1" applyFill="1" applyBorder="1"/>
    <xf numFmtId="169" fontId="3" fillId="3" borderId="8" xfId="0" applyNumberFormat="1" applyFont="1" applyFill="1" applyBorder="1"/>
    <xf numFmtId="169" fontId="3" fillId="3" borderId="11" xfId="0" applyNumberFormat="1" applyFont="1" applyFill="1" applyBorder="1"/>
    <xf numFmtId="169" fontId="3" fillId="3" borderId="10" xfId="0" applyNumberFormat="1" applyFont="1" applyFill="1" applyBorder="1"/>
    <xf numFmtId="0" fontId="0" fillId="52" borderId="43" xfId="0" applyFill="1" applyBorder="1" applyAlignment="1">
      <alignment horizontal="center"/>
    </xf>
    <xf numFmtId="0" fontId="122" fillId="60" borderId="1" xfId="0" applyFont="1" applyFill="1" applyBorder="1" applyAlignment="1">
      <alignment horizontal="center"/>
    </xf>
    <xf numFmtId="0" fontId="28" fillId="58" borderId="10" xfId="0" applyFont="1" applyFill="1" applyBorder="1" applyAlignment="1">
      <alignment horizontal="center"/>
    </xf>
    <xf numFmtId="9" fontId="116" fillId="58" borderId="8" xfId="2" applyFont="1" applyFill="1" applyBorder="1" applyAlignment="1">
      <alignment horizontal="center"/>
    </xf>
    <xf numFmtId="3" fontId="0" fillId="3" borderId="2" xfId="1" applyNumberFormat="1" applyFont="1" applyFill="1" applyBorder="1" applyAlignment="1">
      <alignment horizontal="center"/>
    </xf>
    <xf numFmtId="3" fontId="0" fillId="3" borderId="4" xfId="1" applyNumberFormat="1" applyFont="1" applyFill="1" applyBorder="1" applyAlignment="1">
      <alignment horizontal="center"/>
    </xf>
    <xf numFmtId="3" fontId="0" fillId="59" borderId="4" xfId="1" applyNumberFormat="1" applyFont="1" applyFill="1" applyBorder="1" applyAlignment="1">
      <alignment horizontal="center"/>
    </xf>
    <xf numFmtId="3" fontId="2" fillId="3" borderId="5" xfId="1" applyNumberFormat="1" applyFont="1" applyFill="1" applyBorder="1" applyAlignment="1">
      <alignment horizontal="center"/>
    </xf>
    <xf numFmtId="3" fontId="2" fillId="3" borderId="0" xfId="1" applyNumberFormat="1" applyFont="1" applyFill="1" applyBorder="1" applyAlignment="1">
      <alignment horizontal="center"/>
    </xf>
    <xf numFmtId="3" fontId="2" fillId="3" borderId="8" xfId="1" applyNumberFormat="1" applyFont="1" applyFill="1" applyBorder="1" applyAlignment="1">
      <alignment horizontal="center"/>
    </xf>
    <xf numFmtId="3" fontId="2" fillId="3" borderId="9" xfId="1" applyNumberFormat="1" applyFont="1" applyFill="1" applyBorder="1" applyAlignment="1">
      <alignment horizontal="center"/>
    </xf>
    <xf numFmtId="3" fontId="2" fillId="3" borderId="11" xfId="1" applyNumberFormat="1" applyFont="1" applyFill="1" applyBorder="1" applyAlignment="1">
      <alignment horizontal="center"/>
    </xf>
    <xf numFmtId="3" fontId="2" fillId="3" borderId="10" xfId="1" applyNumberFormat="1" applyFont="1" applyFill="1" applyBorder="1" applyAlignment="1">
      <alignment horizontal="center"/>
    </xf>
    <xf numFmtId="9" fontId="28" fillId="58" borderId="8" xfId="2" applyFont="1" applyFill="1" applyBorder="1" applyAlignment="1">
      <alignment horizontal="center"/>
    </xf>
    <xf numFmtId="10" fontId="116" fillId="3" borderId="2" xfId="2" applyNumberFormat="1" applyFont="1" applyFill="1" applyBorder="1" applyAlignment="1">
      <alignment horizontal="center"/>
    </xf>
    <xf numFmtId="10" fontId="116" fillId="3" borderId="4" xfId="2" applyNumberFormat="1" applyFont="1" applyFill="1" applyBorder="1" applyAlignment="1">
      <alignment horizontal="center"/>
    </xf>
    <xf numFmtId="10" fontId="112" fillId="3" borderId="5" xfId="2" applyNumberFormat="1" applyFont="1" applyFill="1" applyBorder="1" applyAlignment="1">
      <alignment horizontal="center"/>
    </xf>
    <xf numFmtId="10" fontId="112" fillId="3" borderId="0" xfId="2" applyNumberFormat="1" applyFont="1" applyFill="1" applyBorder="1" applyAlignment="1">
      <alignment horizontal="center"/>
    </xf>
    <xf numFmtId="10" fontId="112" fillId="3" borderId="8" xfId="2" applyNumberFormat="1" applyFont="1" applyFill="1" applyBorder="1" applyAlignment="1">
      <alignment horizontal="center"/>
    </xf>
    <xf numFmtId="10" fontId="112" fillId="3" borderId="11" xfId="2" applyNumberFormat="1" applyFont="1" applyFill="1" applyBorder="1" applyAlignment="1">
      <alignment horizontal="center"/>
    </xf>
    <xf numFmtId="10" fontId="112" fillId="3" borderId="10" xfId="2" applyNumberFormat="1" applyFont="1" applyFill="1" applyBorder="1" applyAlignment="1">
      <alignment horizontal="center"/>
    </xf>
    <xf numFmtId="10" fontId="112" fillId="3" borderId="9" xfId="2" applyNumberFormat="1" applyFont="1" applyFill="1" applyBorder="1" applyAlignment="1">
      <alignment horizontal="center"/>
    </xf>
    <xf numFmtId="9" fontId="116" fillId="3" borderId="4" xfId="2" applyNumberFormat="1" applyFont="1" applyFill="1" applyBorder="1" applyAlignment="1">
      <alignment horizontal="center"/>
    </xf>
    <xf numFmtId="9" fontId="112" fillId="3" borderId="0" xfId="2" applyNumberFormat="1" applyFont="1" applyFill="1" applyBorder="1" applyAlignment="1">
      <alignment horizontal="center"/>
    </xf>
    <xf numFmtId="9" fontId="112" fillId="3" borderId="11" xfId="2" applyNumberFormat="1" applyFont="1" applyFill="1" applyBorder="1" applyAlignment="1">
      <alignment horizontal="center"/>
    </xf>
    <xf numFmtId="0" fontId="116" fillId="51" borderId="2" xfId="0" applyFont="1" applyFill="1" applyBorder="1"/>
    <xf numFmtId="9" fontId="112" fillId="61" borderId="0" xfId="2" applyFont="1" applyFill="1" applyBorder="1"/>
    <xf numFmtId="0" fontId="6" fillId="62" borderId="0" xfId="0" applyFont="1" applyFill="1" applyAlignment="1">
      <alignment horizontal="center" vertical="center"/>
    </xf>
    <xf numFmtId="208" fontId="6" fillId="62" borderId="0" xfId="1" applyNumberFormat="1" applyFont="1" applyFill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169" fontId="0" fillId="3" borderId="8" xfId="1" applyNumberFormat="1" applyFont="1" applyFill="1" applyBorder="1" applyAlignment="1">
      <alignment horizontal="center"/>
    </xf>
    <xf numFmtId="169" fontId="0" fillId="3" borderId="0" xfId="1" applyNumberFormat="1" applyFont="1" applyFill="1" applyBorder="1" applyAlignment="1">
      <alignment horizontal="center"/>
    </xf>
    <xf numFmtId="212" fontId="2" fillId="3" borderId="5" xfId="1" applyNumberFormat="1" applyFont="1" applyFill="1" applyBorder="1" applyAlignment="1">
      <alignment horizontal="center"/>
    </xf>
    <xf numFmtId="212" fontId="2" fillId="3" borderId="0" xfId="1" applyNumberFormat="1" applyFont="1" applyFill="1" applyBorder="1" applyAlignment="1">
      <alignment horizontal="center"/>
    </xf>
    <xf numFmtId="169" fontId="0" fillId="2" borderId="0" xfId="0" applyNumberFormat="1" applyFill="1"/>
    <xf numFmtId="213" fontId="0" fillId="2" borderId="0" xfId="0" applyNumberFormat="1" applyFill="1"/>
    <xf numFmtId="169" fontId="110" fillId="59" borderId="5" xfId="1" applyNumberFormat="1" applyFont="1" applyFill="1" applyBorder="1"/>
    <xf numFmtId="169" fontId="0" fillId="59" borderId="0" xfId="1" applyNumberFormat="1" applyFont="1" applyFill="1" applyBorder="1" applyAlignment="1">
      <alignment horizontal="center"/>
    </xf>
    <xf numFmtId="208" fontId="3" fillId="3" borderId="43" xfId="0" applyNumberFormat="1" applyFont="1" applyFill="1" applyBorder="1"/>
    <xf numFmtId="10" fontId="112" fillId="56" borderId="0" xfId="2" applyNumberFormat="1" applyFont="1" applyFill="1" applyBorder="1" applyAlignment="1">
      <alignment horizontal="center"/>
    </xf>
    <xf numFmtId="4" fontId="2" fillId="3" borderId="0" xfId="1" applyNumberFormat="1" applyFont="1" applyFill="1" applyBorder="1" applyAlignment="1">
      <alignment horizontal="center"/>
    </xf>
    <xf numFmtId="169" fontId="3" fillId="59" borderId="4" xfId="0" applyNumberFormat="1" applyFont="1" applyFill="1" applyBorder="1"/>
    <xf numFmtId="169" fontId="3" fillId="3" borderId="3" xfId="0" applyNumberFormat="1" applyFont="1" applyFill="1" applyBorder="1"/>
    <xf numFmtId="211" fontId="110" fillId="59" borderId="4" xfId="1" applyNumberFormat="1" applyFont="1" applyFill="1" applyBorder="1"/>
    <xf numFmtId="169" fontId="110" fillId="59" borderId="4" xfId="1" applyNumberFormat="1" applyFont="1" applyFill="1" applyBorder="1"/>
    <xf numFmtId="214" fontId="0" fillId="3" borderId="5" xfId="1" applyNumberFormat="1" applyFont="1" applyFill="1" applyBorder="1" applyAlignment="1">
      <alignment horizontal="center"/>
    </xf>
    <xf numFmtId="214" fontId="0" fillId="3" borderId="0" xfId="1" applyNumberFormat="1" applyFont="1" applyFill="1" applyBorder="1" applyAlignment="1">
      <alignment horizontal="center"/>
    </xf>
    <xf numFmtId="184" fontId="118" fillId="3" borderId="1" xfId="2" applyNumberFormat="1" applyFont="1" applyFill="1" applyBorder="1" applyAlignment="1">
      <alignment horizontal="center"/>
    </xf>
    <xf numFmtId="0" fontId="6" fillId="3" borderId="0" xfId="0" applyFont="1" applyFill="1" applyAlignment="1">
      <alignment horizontal="center" vertical="center"/>
    </xf>
    <xf numFmtId="0" fontId="0" fillId="3" borderId="0" xfId="0" applyFill="1" applyBorder="1" applyAlignment="1"/>
    <xf numFmtId="0" fontId="113" fillId="5" borderId="1" xfId="0" applyFont="1" applyFill="1" applyBorder="1" applyAlignment="1"/>
    <xf numFmtId="0" fontId="130" fillId="63" borderId="43" xfId="0" applyFont="1" applyFill="1" applyBorder="1" applyAlignment="1"/>
    <xf numFmtId="0" fontId="130" fillId="54" borderId="43" xfId="0" applyFont="1" applyFill="1" applyBorder="1" applyAlignment="1"/>
    <xf numFmtId="4" fontId="0" fillId="59" borderId="4" xfId="1" applyNumberFormat="1" applyFont="1" applyFill="1" applyBorder="1" applyAlignment="1">
      <alignment horizontal="center"/>
    </xf>
    <xf numFmtId="4" fontId="2" fillId="59" borderId="3" xfId="1" applyNumberFormat="1" applyFont="1" applyFill="1" applyBorder="1" applyAlignment="1">
      <alignment horizontal="center"/>
    </xf>
    <xf numFmtId="2" fontId="2" fillId="3" borderId="0" xfId="1" applyNumberFormat="1" applyFont="1" applyFill="1" applyBorder="1" applyAlignment="1">
      <alignment horizontal="center"/>
    </xf>
    <xf numFmtId="2" fontId="2" fillId="3" borderId="8" xfId="1" applyNumberFormat="1" applyFont="1" applyFill="1" applyBorder="1" applyAlignment="1">
      <alignment horizontal="center"/>
    </xf>
    <xf numFmtId="10" fontId="28" fillId="49" borderId="49" xfId="0" applyNumberFormat="1" applyFont="1" applyFill="1" applyBorder="1"/>
    <xf numFmtId="0" fontId="115" fillId="55" borderId="54" xfId="0" applyFont="1" applyFill="1" applyBorder="1"/>
    <xf numFmtId="0" fontId="28" fillId="49" borderId="55" xfId="0" applyFont="1" applyFill="1" applyBorder="1" applyAlignment="1">
      <alignment horizontal="right"/>
    </xf>
    <xf numFmtId="0" fontId="28" fillId="49" borderId="55" xfId="0" applyFont="1" applyFill="1" applyBorder="1"/>
    <xf numFmtId="0" fontId="115" fillId="55" borderId="56" xfId="0" applyFont="1" applyFill="1" applyBorder="1"/>
    <xf numFmtId="0" fontId="28" fillId="49" borderId="57" xfId="0" applyFont="1" applyFill="1" applyBorder="1"/>
    <xf numFmtId="0" fontId="115" fillId="55" borderId="58" xfId="0" applyFont="1" applyFill="1" applyBorder="1"/>
    <xf numFmtId="0" fontId="28" fillId="49" borderId="59" xfId="0" applyFont="1" applyFill="1" applyBorder="1"/>
    <xf numFmtId="0" fontId="123" fillId="54" borderId="50" xfId="0" applyFont="1" applyFill="1" applyBorder="1" applyAlignment="1"/>
    <xf numFmtId="0" fontId="123" fillId="54" borderId="51" xfId="0" applyFont="1" applyFill="1" applyBorder="1" applyAlignment="1"/>
    <xf numFmtId="10" fontId="132" fillId="3" borderId="5" xfId="0" applyNumberFormat="1" applyFont="1" applyFill="1" applyBorder="1"/>
    <xf numFmtId="208" fontId="0" fillId="3" borderId="0" xfId="1" applyNumberFormat="1" applyFont="1" applyFill="1" applyAlignment="1">
      <alignment horizontal="center"/>
    </xf>
    <xf numFmtId="10" fontId="0" fillId="3" borderId="0" xfId="2" applyNumberFormat="1" applyFont="1" applyFill="1" applyAlignment="1">
      <alignment horizontal="center"/>
    </xf>
    <xf numFmtId="0" fontId="110" fillId="3" borderId="12" xfId="0" applyFont="1" applyFill="1" applyBorder="1" applyAlignment="1">
      <alignment horizontal="center"/>
    </xf>
    <xf numFmtId="0" fontId="110" fillId="3" borderId="7" xfId="0" applyFont="1" applyFill="1" applyBorder="1" applyAlignment="1">
      <alignment horizontal="center"/>
    </xf>
    <xf numFmtId="0" fontId="122" fillId="54" borderId="6" xfId="0" applyFont="1" applyFill="1" applyBorder="1" applyAlignment="1">
      <alignment horizontal="center"/>
    </xf>
    <xf numFmtId="0" fontId="122" fillId="54" borderId="12" xfId="0" applyFont="1" applyFill="1" applyBorder="1" applyAlignment="1">
      <alignment horizontal="center"/>
    </xf>
    <xf numFmtId="0" fontId="0" fillId="0" borderId="7" xfId="0" applyBorder="1" applyAlignment="1"/>
    <xf numFmtId="0" fontId="122" fillId="54" borderId="7" xfId="0" applyFont="1" applyFill="1" applyBorder="1" applyAlignment="1">
      <alignment horizontal="center"/>
    </xf>
    <xf numFmtId="0" fontId="123" fillId="54" borderId="50" xfId="0" applyFont="1" applyFill="1" applyBorder="1" applyAlignment="1"/>
    <xf numFmtId="0" fontId="123" fillId="54" borderId="51" xfId="0" applyFont="1" applyFill="1" applyBorder="1" applyAlignment="1"/>
    <xf numFmtId="0" fontId="0" fillId="0" borderId="7" xfId="0" applyBorder="1" applyAlignment="1">
      <alignment horizontal="center"/>
    </xf>
    <xf numFmtId="10" fontId="0" fillId="2" borderId="0" xfId="2" applyNumberFormat="1" applyFont="1" applyFill="1"/>
  </cellXfs>
  <cellStyles count="722">
    <cellStyle name="_%(SignOnly)" xfId="4"/>
    <cellStyle name="_%(SignSpaceOnly)" xfId="5"/>
    <cellStyle name="_~temp~705547512a" xfId="6"/>
    <cellStyle name="_~temp~705547512a_1" xfId="7"/>
    <cellStyle name="_~temp~705547512a_1_ir_Flow Vol Skew" xfId="8"/>
    <cellStyle name="_A" xfId="9"/>
    <cellStyle name="_A.Save" xfId="10"/>
    <cellStyle name="_A_Calculations" xfId="11"/>
    <cellStyle name="_A_Constructions" xfId="12"/>
    <cellStyle name="_A_curvefromgrid" xfId="13"/>
    <cellStyle name="_A_D5-Model Setup VF" xfId="14"/>
    <cellStyle name="_A_Environment" xfId="15"/>
    <cellStyle name="_A_E-Pricer" xfId="16"/>
    <cellStyle name="_A_F_BB-Config" xfId="17"/>
    <cellStyle name="_A_F_BB-Constructions" xfId="18"/>
    <cellStyle name="_A_F_BB-MDS" xfId="19"/>
    <cellStyle name="_A_F_BB-PVPage" xfId="20"/>
    <cellStyle name="_A_GMAG Model Generator" xfId="21"/>
    <cellStyle name="_A_GMAG Model Generator 2" xfId="672"/>
    <cellStyle name="_A_Sheet1" xfId="22"/>
    <cellStyle name="_A_TRADES" xfId="23"/>
    <cellStyle name="_A_TRADES 2" xfId="673"/>
    <cellStyle name="_A_TRADES_1" xfId="24"/>
    <cellStyle name="_ATG1 - CTD4 conversion" xfId="25"/>
    <cellStyle name="_ATG1 - CTD4 conversion_ir_Flow Vol Skew" xfId="26"/>
    <cellStyle name="_ATG5_JPG1trfr" xfId="27"/>
    <cellStyle name="_B" xfId="28"/>
    <cellStyle name="_Bd" xfId="29"/>
    <cellStyle name="_Bloomberg Data" xfId="30"/>
    <cellStyle name="_BondSheet" xfId="31"/>
    <cellStyle name="_Book11" xfId="32"/>
    <cellStyle name="_Book2" xfId="33"/>
    <cellStyle name="_Book2_D5-Model Setup VF" xfId="34"/>
    <cellStyle name="_c-)ForwardCurves" xfId="35"/>
    <cellStyle name="_C.Loader" xfId="36"/>
    <cellStyle name="_Ca" xfId="37"/>
    <cellStyle name="_Calib_BO" xfId="38"/>
    <cellStyle name="_Cf" xfId="39"/>
    <cellStyle name="_Comma" xfId="40"/>
    <cellStyle name="_CreditBonds" xfId="41"/>
    <cellStyle name="_Creditski 27-Feb-02 eod_my2" xfId="42"/>
    <cellStyle name="_CtrySheet" xfId="43"/>
    <cellStyle name="_Currency" xfId="44"/>
    <cellStyle name="_CurrencySpace" xfId="45"/>
    <cellStyle name="_D - Option" xfId="46"/>
    <cellStyle name="_D5-Model Setup VF" xfId="47"/>
    <cellStyle name="_DA" xfId="48"/>
    <cellStyle name="_DMS_RiskTemplate" xfId="49"/>
    <cellStyle name="_DMSC" xfId="50"/>
    <cellStyle name="_Ea" xfId="51"/>
    <cellStyle name="_ems10223_my" xfId="52"/>
    <cellStyle name="_Euro" xfId="53"/>
    <cellStyle name="_Example 1" xfId="54"/>
    <cellStyle name="_Extracted_Stuff" xfId="55"/>
    <cellStyle name="_getdata" xfId="56"/>
    <cellStyle name="_H-" xfId="57"/>
    <cellStyle name="_Hb" xfId="58"/>
    <cellStyle name="_Heading" xfId="59"/>
    <cellStyle name="_Hh" xfId="60"/>
    <cellStyle name="_Hh_Misc" xfId="61"/>
    <cellStyle name="_Hh_STA Data" xfId="62"/>
    <cellStyle name="_Highlight" xfId="63"/>
    <cellStyle name="_junk" xfId="64"/>
    <cellStyle name="_LatAm" xfId="65"/>
    <cellStyle name="_man swaps" xfId="66"/>
    <cellStyle name="_Manual Tkts" xfId="67"/>
    <cellStyle name="_mir-2000-Nov-03_eod " xfId="68"/>
    <cellStyle name="_Misc" xfId="69"/>
    <cellStyle name="_Multiple" xfId="70"/>
    <cellStyle name="_MultipleSpace" xfId="71"/>
    <cellStyle name="_N_TsyOs" xfId="72"/>
    <cellStyle name="_Ne" xfId="73"/>
    <cellStyle name="_Nf" xfId="74"/>
    <cellStyle name="_Ng" xfId="75"/>
    <cellStyle name="_o trade" xfId="76"/>
    <cellStyle name="_Oa" xfId="77"/>
    <cellStyle name="_Ob" xfId="78"/>
    <cellStyle name="_Oc" xfId="79"/>
    <cellStyle name="_Of" xfId="80"/>
    <cellStyle name="_P.Save" xfId="81"/>
    <cellStyle name="_Pa" xfId="82"/>
    <cellStyle name="_page q 2" xfId="83"/>
    <cellStyle name="_pageO" xfId="84"/>
    <cellStyle name="_Prp5_ Bond_Prices" xfId="85"/>
    <cellStyle name="_Q_EDfuts" xfId="86"/>
    <cellStyle name="_Qa" xfId="87"/>
    <cellStyle name="_Qb" xfId="88"/>
    <cellStyle name="_R" xfId="89"/>
    <cellStyle name="_Raw Data" xfId="90"/>
    <cellStyle name="_Reuters Strip Curve" xfId="91"/>
    <cellStyle name="_risk" xfId="92"/>
    <cellStyle name="_RiskResults_USI Template" xfId="93"/>
    <cellStyle name="_RussiaTestMR4.1" xfId="94"/>
    <cellStyle name="_S&amp;T Sheet" xfId="95"/>
    <cellStyle name="_Sheet1" xfId="96"/>
    <cellStyle name="_Sheet3" xfId="97"/>
    <cellStyle name="_SpecialBonds" xfId="98"/>
    <cellStyle name="_SubHeading" xfId="99"/>
    <cellStyle name="_SYN FX" xfId="100"/>
    <cellStyle name="_T_Bonds" xfId="101"/>
    <cellStyle name="_TabExport" xfId="102"/>
    <cellStyle name="_Table" xfId="103"/>
    <cellStyle name="_Table_ir_Flow Vol Skew" xfId="104"/>
    <cellStyle name="_TableHead" xfId="105"/>
    <cellStyle name="_TableHead_ir_Flow Vol Skew" xfId="106"/>
    <cellStyle name="_TableRowHead" xfId="107"/>
    <cellStyle name="_TableSuperHead" xfId="108"/>
    <cellStyle name="_testHKDYC" xfId="109"/>
    <cellStyle name="_testTRLYC" xfId="110"/>
    <cellStyle name="_Trades Today Template" xfId="111"/>
    <cellStyle name="_TrdsToday" xfId="112"/>
    <cellStyle name="_TurkCurves" xfId="113"/>
    <cellStyle name="_TURKEYBALANCESHEET" xfId="114"/>
    <cellStyle name="_U_PL" xfId="115"/>
    <cellStyle name="_U_RISK" xfId="116"/>
    <cellStyle name="_USI RiskReport Page" xfId="117"/>
    <cellStyle name="_USI_ParAnal" xfId="118"/>
    <cellStyle name="_usibbDMSC_risk1102" xfId="119"/>
    <cellStyle name="_Xx" xfId="120"/>
    <cellStyle name="_Xx_~temp~705547512a" xfId="121"/>
    <cellStyle name="_Xx_fastrack_sheet" xfId="122"/>
    <cellStyle name="_Xx_FTA Data" xfId="123"/>
    <cellStyle name="_Xx_O" xfId="124"/>
    <cellStyle name="_Xy" xfId="125"/>
    <cellStyle name="_Xy1" xfId="126"/>
    <cellStyle name="_Ya" xfId="127"/>
    <cellStyle name="_Ya_1" xfId="128"/>
    <cellStyle name="_Yn" xfId="129"/>
    <cellStyle name="_Z_FRONT" xfId="130"/>
    <cellStyle name="_Za" xfId="131"/>
    <cellStyle name="_Zz" xfId="132"/>
    <cellStyle name="£ BP" xfId="133"/>
    <cellStyle name="¥ JY" xfId="134"/>
    <cellStyle name="20 % - Accent1" xfId="135"/>
    <cellStyle name="20 % - Accent2" xfId="136"/>
    <cellStyle name="20 % - Accent3" xfId="137"/>
    <cellStyle name="20 % - Accent4" xfId="138"/>
    <cellStyle name="20 % - Accent5" xfId="139"/>
    <cellStyle name="20 % - Accent6" xfId="140"/>
    <cellStyle name="40 % - Accent1" xfId="141"/>
    <cellStyle name="40 % - Accent2" xfId="142"/>
    <cellStyle name="40 % - Accent3" xfId="143"/>
    <cellStyle name="40 % - Accent4" xfId="144"/>
    <cellStyle name="40 % - Accent5" xfId="145"/>
    <cellStyle name="40 % - Accent6" xfId="146"/>
    <cellStyle name="60 % - Accent1" xfId="147"/>
    <cellStyle name="60 % - Accent2" xfId="148"/>
    <cellStyle name="60 % - Accent3" xfId="149"/>
    <cellStyle name="60 % - Accent4" xfId="150"/>
    <cellStyle name="60 % - Accent5" xfId="151"/>
    <cellStyle name="60 % - Accent6" xfId="152"/>
    <cellStyle name="Adjustable" xfId="153"/>
    <cellStyle name="AminPageHeading" xfId="154"/>
    <cellStyle name="AskSide" xfId="155"/>
    <cellStyle name="AutoFormat Options" xfId="156"/>
    <cellStyle name="Avertissement" xfId="157"/>
    <cellStyle name="b0let" xfId="158"/>
    <cellStyle name="BidSide" xfId="159"/>
    <cellStyle name="Big and Red" xfId="160"/>
    <cellStyle name="Big Money" xfId="161"/>
    <cellStyle name="BigCheckTotal" xfId="162"/>
    <cellStyle name="black" xfId="163"/>
    <cellStyle name="Blue text" xfId="164"/>
    <cellStyle name="Bold" xfId="165"/>
    <cellStyle name="Bold/Border" xfId="166"/>
    <cellStyle name="Bold_D4-Model Setup" xfId="167"/>
    <cellStyle name="Bol-Data" xfId="168"/>
    <cellStyle name="bolet" xfId="169"/>
    <cellStyle name="Boletim" xfId="170"/>
    <cellStyle name="Border" xfId="171"/>
    <cellStyle name="Border Heavy" xfId="172"/>
    <cellStyle name="Border Thin" xfId="173"/>
    <cellStyle name="Border_Constructions" xfId="174"/>
    <cellStyle name="Brackets 0" xfId="175"/>
    <cellStyle name="Brackets 1" xfId="176"/>
    <cellStyle name="Bullet" xfId="177"/>
    <cellStyle name="Calcul" xfId="178"/>
    <cellStyle name="Cellule liée" xfId="179"/>
    <cellStyle name="CheckTotal" xfId="180"/>
    <cellStyle name="CheckTotal 2" xfId="674"/>
    <cellStyle name="CHRIS" xfId="181"/>
    <cellStyle name="CHRIS 2" xfId="675"/>
    <cellStyle name="clr_Americas" xfId="182"/>
    <cellStyle name="Comma" xfId="1" builtinId="3"/>
    <cellStyle name="Comma  - Style1" xfId="183"/>
    <cellStyle name="Comma  - Style2" xfId="184"/>
    <cellStyle name="Comma  - Style3" xfId="185"/>
    <cellStyle name="Comma  - Style4" xfId="186"/>
    <cellStyle name="Comma  - Style5" xfId="187"/>
    <cellStyle name="Comma  - Style6" xfId="188"/>
    <cellStyle name="Comma  - Style7" xfId="189"/>
    <cellStyle name="Comma  - Style8" xfId="190"/>
    <cellStyle name="Comma 2" xfId="191"/>
    <cellStyle name="Comma 2 2" xfId="676"/>
    <cellStyle name="Comma 3" xfId="192"/>
    <cellStyle name="Comma 3 2" xfId="677"/>
    <cellStyle name="Comma 4" xfId="193"/>
    <cellStyle name="Comma 4 2" xfId="678"/>
    <cellStyle name="Comma 5" xfId="194"/>
    <cellStyle name="Comma 5 2" xfId="679"/>
    <cellStyle name="Comma 6" xfId="195"/>
    <cellStyle name="Comma 6 2" xfId="680"/>
    <cellStyle name="Comma 7" xfId="196"/>
    <cellStyle name="Comma 7 2" xfId="681"/>
    <cellStyle name="Comma 8" xfId="197"/>
    <cellStyle name="Comma 8 2" xfId="682"/>
    <cellStyle name="Comma 9" xfId="198"/>
    <cellStyle name="Comma 9 2" xfId="683"/>
    <cellStyle name="comment" xfId="199"/>
    <cellStyle name="comment2" xfId="200"/>
    <cellStyle name="Commentaire" xfId="201"/>
    <cellStyle name="Commg [0]_FOP1&amp;L_PLN0309_NewBrazil3007.xls Chart 2" xfId="202"/>
    <cellStyle name="Commɡ [0]_FOP1&amp;L_PLN0309_NewBrazil3007.xls Chart 2" xfId="203"/>
    <cellStyle name="Commg [0]_FOP1&amp;L_PLN0309_NewBrazil3007.xls Chart 2_BB" xfId="204"/>
    <cellStyle name="Commɡ [0]_FOP1&amp;L_PLN0309_NewBrazil3007.xls Chart 2_BB" xfId="205"/>
    <cellStyle name="Commg [0]_FOP1&amp;L_PLN0309_NewBrazil3007.xls Chart 2_CA" xfId="206"/>
    <cellStyle name="Commɡ [0]_FOP1&amp;L_PLN0309_NewBrazil3007.xls Chart 2_CA" xfId="207"/>
    <cellStyle name="Commg [0]_FOP1&amp;L_PLN0309_NewBrazil3007.xls Chart 2_Calculations" xfId="208"/>
    <cellStyle name="Commɡ [0]_FOP1&amp;L_PLN0309_NewBrazil3007.xls Chart 2_EB" xfId="209"/>
    <cellStyle name="Commg [0]_FOP1&amp;L_PLN0309_NewBrazil3007.xls Chart 2_EE" xfId="210"/>
    <cellStyle name="Commɡ [0]_FOP1&amp;L_PLN0309_NewBrazil3007.xls Chart 2_EE" xfId="211"/>
    <cellStyle name="Commg [0]_FOP1&amp;L_PLN0309_NewBrazil3007.xls Chart 2_Environment" xfId="212"/>
    <cellStyle name="Commɡ [0]_FOP1&amp;L_PLN0309_NewBrazil3007.xls Chart 2_FB" xfId="213"/>
    <cellStyle name="Commg [0]_FOP1&amp;L_PLN0309_NewBrazil3007.xls Chart 2_GA" xfId="214"/>
    <cellStyle name="Commɡ [0]_FOP1&amp;L_PLN0309_NewBrazil3007.xls Chart 2_GA" xfId="215"/>
    <cellStyle name="Commg [0]_FOP1&amp;L_PLN0309_NewBrazil3007.xls Chart 2_GD" xfId="216"/>
    <cellStyle name="Commɡ [0]_FOP1&amp;L_PLN0309_NewBrazil3007.xls Chart 2_GD" xfId="217"/>
    <cellStyle name="Commg [0]_FOP1&amp;L_PLN0309_NewBrazil3007.xls Chart 2_JA" xfId="218"/>
    <cellStyle name="Commɡ [0]_FOP1&amp;L_PLN0309_NewBrazil3007.xls Chart 2_JA" xfId="219"/>
    <cellStyle name="Commg [0]_FOP1&amp;L_PLN0309_NewBrazil3007.xls Chart 2_KA" xfId="220"/>
    <cellStyle name="Commɡ [0]_FOP1&amp;L_PLN0309_NewBrazil3007.xls Chart 2_KA" xfId="221"/>
    <cellStyle name="Commg [0]_FOP1&amp;L_PLN0309_NewBrazil3007.xls Chart 2_KC" xfId="222"/>
    <cellStyle name="Commɡ [0]_FOP1&amp;L_PLN0309_NewBrazil3007.xls Chart 2_KC" xfId="223"/>
    <cellStyle name="Commg [0]_FOP1&amp;L_PLN0309_NewBrazil3007.xls Chart 2_LAPROP PC ED 22-aug-01srb" xfId="224"/>
    <cellStyle name="Commɡ [0]_FOP1&amp;L_PLN0309_NewBrazil3007.xls Chart 2_LAPROP PC ED 22-aug-01srb" xfId="225"/>
    <cellStyle name="Commg [0]_FOP1&amp;L_PLN0309_NewBrazil3007.xls Chart 2_NACHO PC ED 31-AUG-01" xfId="226"/>
    <cellStyle name="Commɡ [0]_FOP1&amp;L_PLN0309_NewBrazil3007.xls Chart 2_NACHO PC ED 31-AUG-01" xfId="227"/>
    <cellStyle name="Commg [0]_FOP1&amp;L_PLN0309_NewBrazil3007.xls Chart 2_NACHO PC ED 31-AUG-01_~temp~301948011a" xfId="228"/>
    <cellStyle name="Commɡ [0]_FOP1&amp;L_PLN0309_NewBrazil3007.xls Chart 2_NACHO PC ED 31-AUG-01_~temp~301948011a" xfId="229"/>
    <cellStyle name="Commg [0]_FOP1&amp;L_PLN0309_NewBrazil3007.xls Chart 2_NACHO PC ED 31-AUG-01_~temp~579518616a" xfId="230"/>
    <cellStyle name="Commɡ [0]_FOP1&amp;L_PLN0309_NewBrazil3007.xls Chart 2_NACHO PC ED 31-AUG-01_~temp~579518616a" xfId="231"/>
    <cellStyle name="Commg [0]_FOP1&amp;L_PLN0309_NewBrazil3007.xls Chart 2_NACHO PC ED 31-AUG-01_~temp~705547512a" xfId="232"/>
    <cellStyle name="Commɡ [0]_FOP1&amp;L_PLN0309_NewBrazil3007.xls Chart 2_NACHO PC ED 31-AUG-01_~temp~705547512a" xfId="233"/>
    <cellStyle name="Commg [0]_FOP1&amp;L_PLN0309_NewBrazil3007.xls Chart 2_NACHO PC ED 31-AUG-01_~temp~705547512a_~temp~705547512a" xfId="234"/>
    <cellStyle name="Commɡ [0]_FOP1&amp;L_PLN0309_NewBrazil3007.xls Chart 2_NACHO PC ED 31-AUG-01_~temp~705547512a_~temp~705547512a" xfId="235"/>
    <cellStyle name="Commg [0]_FOP1&amp;L_PLN0309_NewBrazil3007.xls Chart 2_Sheet1" xfId="236"/>
    <cellStyle name="Commɡ [0]_FOP1&amp;L_PLN0309_NewBrazil3007.xls Chart 2_Z" xfId="237"/>
    <cellStyle name="Commg [0]_FOP1&amp;L_PLN0309_NewBrazil3007.xls Chart 2_ZA" xfId="238"/>
    <cellStyle name="Commɡ [0]_FOP1&amp;L_PLN0309_NewBrazil3007.xls Chart 2_ZA" xfId="239"/>
    <cellStyle name="CompanyName" xfId="240"/>
    <cellStyle name="Contract" xfId="241"/>
    <cellStyle name="Dash" xfId="242"/>
    <cellStyle name="Data" xfId="243"/>
    <cellStyle name="Data1" xfId="244"/>
    <cellStyle name="Data2" xfId="245"/>
    <cellStyle name="Data3" xfId="246"/>
    <cellStyle name="Data4" xfId="247"/>
    <cellStyle name="Date" xfId="248"/>
    <cellStyle name="Dollar" xfId="249"/>
    <cellStyle name="Entrée" xfId="250"/>
    <cellStyle name="Error Detection" xfId="251"/>
    <cellStyle name="Euro" xfId="252"/>
    <cellStyle name="Explanation" xfId="253"/>
    <cellStyle name="Feed" xfId="254"/>
    <cellStyle name="Feed 2" xfId="684"/>
    <cellStyle name="Fixed" xfId="255"/>
    <cellStyle name="FullTime" xfId="256"/>
    <cellStyle name="FullTimeBrief" xfId="257"/>
    <cellStyle name="FunctionIllustrationFormula" xfId="258"/>
    <cellStyle name="FunctionIllustrationName" xfId="259"/>
    <cellStyle name="FX Rate" xfId="260"/>
    <cellStyle name="Gallons" xfId="261"/>
    <cellStyle name="General" xfId="262"/>
    <cellStyle name="Grey" xfId="263"/>
    <cellStyle name="GroupTitles" xfId="264"/>
    <cellStyle name="GroupTitles 2" xfId="685"/>
    <cellStyle name="gunz" xfId="265"/>
    <cellStyle name="handle" xfId="266"/>
    <cellStyle name="Header1" xfId="267"/>
    <cellStyle name="Header2" xfId="268"/>
    <cellStyle name="Heading" xfId="269"/>
    <cellStyle name="hidden" xfId="270"/>
    <cellStyle name="Input [yellow]" xfId="271"/>
    <cellStyle name="Insatisfaisant" xfId="272"/>
    <cellStyle name="Integer" xfId="273"/>
    <cellStyle name="Komma [0]_Fees &amp; Expenses" xfId="274"/>
    <cellStyle name="KPMG Heading 1" xfId="275"/>
    <cellStyle name="KPMG Heading 2" xfId="276"/>
    <cellStyle name="KPMG Heading 3" xfId="277"/>
    <cellStyle name="KPMG Heading 4" xfId="278"/>
    <cellStyle name="KPMG Normal" xfId="279"/>
    <cellStyle name="KPMG Normal Text" xfId="280"/>
    <cellStyle name="KPMG Normal_ir_Flow Vol Skew" xfId="281"/>
    <cellStyle name="Lookup" xfId="282"/>
    <cellStyle name="macro title" xfId="283"/>
    <cellStyle name="mir" xfId="284"/>
    <cellStyle name="mir 2" xfId="686"/>
    <cellStyle name="MMBTU's" xfId="285"/>
    <cellStyle name="Modifiable" xfId="286"/>
    <cellStyle name="Moeda [0]_B4-9902ia" xfId="287"/>
    <cellStyle name="Moeda_B4-9902ia" xfId="288"/>
    <cellStyle name="Money" xfId="289"/>
    <cellStyle name="Multiple" xfId="290"/>
    <cellStyle name="Name Label" xfId="291"/>
    <cellStyle name="Neutre" xfId="292"/>
    <cellStyle name="no dec" xfId="293"/>
    <cellStyle name="NoChange" xfId="294"/>
    <cellStyle name="NoChange 2" xfId="687"/>
    <cellStyle name="Non Zero" xfId="295"/>
    <cellStyle name="Normal" xfId="0" builtinId="0"/>
    <cellStyle name="Normal - Style1" xfId="296"/>
    <cellStyle name="Normal 2" xfId="297"/>
    <cellStyle name="Normal 2 2" xfId="298"/>
    <cellStyle name="Normal 2 2 2" xfId="689"/>
    <cellStyle name="Normal 2 3" xfId="688"/>
    <cellStyle name="Normal 3" xfId="299"/>
    <cellStyle name="Normal 3 2" xfId="690"/>
    <cellStyle name="Normal 4" xfId="300"/>
    <cellStyle name="Normal 4 2" xfId="691"/>
    <cellStyle name="Normal 5" xfId="301"/>
    <cellStyle name="Normal 5 2" xfId="692"/>
    <cellStyle name="Normal 6" xfId="302"/>
    <cellStyle name="Normal 6 2" xfId="693"/>
    <cellStyle name="Normal 7" xfId="303"/>
    <cellStyle name="Normal 7 2" xfId="694"/>
    <cellStyle name="Normal 8" xfId="304"/>
    <cellStyle name="Normal 8 2" xfId="695"/>
    <cellStyle name="Normal 9" xfId="305"/>
    <cellStyle name="Normal 9 2" xfId="696"/>
    <cellStyle name="Normale_DB LOTTI CM Torino (PPMM)" xfId="306"/>
    <cellStyle name="Notes" xfId="307"/>
    <cellStyle name="OperisAuditSections" xfId="308"/>
    <cellStyle name="OperisBase" xfId="309"/>
    <cellStyle name="OperisDateMonthly" xfId="310"/>
    <cellStyle name="OperisDatePeriodic" xfId="311"/>
    <cellStyle name="OperisGroups" xfId="312"/>
    <cellStyle name="OperisMoney" xfId="313"/>
    <cellStyle name="OperisNames" xfId="314"/>
    <cellStyle name="OperisOutputTitles" xfId="315"/>
    <cellStyle name="OperisOutputTotals" xfId="316"/>
    <cellStyle name="OperisPercent" xfId="317"/>
    <cellStyle name="Page Heading Large" xfId="318"/>
    <cellStyle name="Page Heading Small" xfId="319"/>
    <cellStyle name="Percent" xfId="2" builtinId="5"/>
    <cellStyle name="Percent [0]" xfId="320"/>
    <cellStyle name="Percent [2]" xfId="321"/>
    <cellStyle name="Percent 2" xfId="322"/>
    <cellStyle name="Percent 2 2" xfId="323"/>
    <cellStyle name="Percent 2 2 2" xfId="698"/>
    <cellStyle name="Percent 2 3" xfId="324"/>
    <cellStyle name="Percent 2 3 2" xfId="699"/>
    <cellStyle name="Percent 2 4" xfId="325"/>
    <cellStyle name="Percent 2 4 2" xfId="700"/>
    <cellStyle name="Percent 2 5" xfId="697"/>
    <cellStyle name="Percent 3" xfId="326"/>
    <cellStyle name="Percent 3 2" xfId="701"/>
    <cellStyle name="Percent 4" xfId="327"/>
    <cellStyle name="Percent 4 2" xfId="702"/>
    <cellStyle name="Percent 5" xfId="328"/>
    <cellStyle name="Percent 5 2" xfId="703"/>
    <cellStyle name="Percent 6" xfId="329"/>
    <cellStyle name="Percent 6 2" xfId="704"/>
    <cellStyle name="Percent 7" xfId="330"/>
    <cellStyle name="Percent 7 2" xfId="331"/>
    <cellStyle name="Percent 7 2 2" xfId="706"/>
    <cellStyle name="Percent 7 3" xfId="705"/>
    <cellStyle name="Percent 8" xfId="332"/>
    <cellStyle name="Percent 8 2" xfId="707"/>
    <cellStyle name="Percent 9" xfId="333"/>
    <cellStyle name="Percent 9 2" xfId="708"/>
    <cellStyle name="Percent Hard" xfId="334"/>
    <cellStyle name="Percent Hard 2" xfId="709"/>
    <cellStyle name="percent2" xfId="335"/>
    <cellStyle name="percent2 2" xfId="710"/>
    <cellStyle name="Price" xfId="336"/>
    <cellStyle name="PSChar" xfId="337"/>
    <cellStyle name="PSDate" xfId="338"/>
    <cellStyle name="PSDec" xfId="339"/>
    <cellStyle name="PSHeading" xfId="340"/>
    <cellStyle name="PSInt" xfId="341"/>
    <cellStyle name="PSSpacer" xfId="342"/>
    <cellStyle name="px sep 985 c 30" xfId="343"/>
    <cellStyle name="px sep 985 c 30 2" xfId="711"/>
    <cellStyle name="reset" xfId="344"/>
    <cellStyle name="rodape" xfId="345"/>
    <cellStyle name="Satisfaisant" xfId="346"/>
    <cellStyle name="Sep. milhar [0]" xfId="347"/>
    <cellStyle name="Separador de milhares [0]_B4-9902ia" xfId="348"/>
    <cellStyle name="Separador de milhares_B4-9902ia" xfId="349"/>
    <cellStyle name="Shaded" xfId="350"/>
    <cellStyle name="Sheet_Title" xfId="351"/>
    <cellStyle name="Sortie" xfId="352"/>
    <cellStyle name="Stage ?" xfId="353"/>
    <cellStyle name="Standaard_laroux" xfId="354"/>
    <cellStyle name="Standard 3" xfId="3"/>
    <cellStyle name="Standard 3 2" xfId="671"/>
    <cellStyle name="StandardDate" xfId="355"/>
    <cellStyle name="StandardDate 2" xfId="712"/>
    <cellStyle name="standardnumber" xfId="356"/>
    <cellStyle name="styCurrency" xfId="357"/>
    <cellStyle name="styCurrency 2" xfId="713"/>
    <cellStyle name="Style 1" xfId="358"/>
    <cellStyle name="Style 10" xfId="359"/>
    <cellStyle name="Style 100" xfId="360"/>
    <cellStyle name="Style 101" xfId="361"/>
    <cellStyle name="Style 102" xfId="362"/>
    <cellStyle name="Style 103" xfId="363"/>
    <cellStyle name="Style 104" xfId="364"/>
    <cellStyle name="Style 105" xfId="365"/>
    <cellStyle name="Style 106" xfId="366"/>
    <cellStyle name="Style 107" xfId="367"/>
    <cellStyle name="Style 108" xfId="368"/>
    <cellStyle name="Style 109" xfId="369"/>
    <cellStyle name="Style 11" xfId="370"/>
    <cellStyle name="Style 110" xfId="371"/>
    <cellStyle name="Style 111" xfId="372"/>
    <cellStyle name="Style 112" xfId="373"/>
    <cellStyle name="Style 113" xfId="374"/>
    <cellStyle name="Style 114" xfId="375"/>
    <cellStyle name="Style 115" xfId="376"/>
    <cellStyle name="Style 116" xfId="377"/>
    <cellStyle name="Style 117" xfId="378"/>
    <cellStyle name="Style 118" xfId="379"/>
    <cellStyle name="Style 119" xfId="380"/>
    <cellStyle name="Style 12" xfId="381"/>
    <cellStyle name="Style 120" xfId="382"/>
    <cellStyle name="Style 121" xfId="383"/>
    <cellStyle name="Style 122" xfId="384"/>
    <cellStyle name="Style 123" xfId="385"/>
    <cellStyle name="Style 124" xfId="386"/>
    <cellStyle name="Style 125" xfId="387"/>
    <cellStyle name="Style 126" xfId="388"/>
    <cellStyle name="Style 127" xfId="389"/>
    <cellStyle name="Style 128" xfId="390"/>
    <cellStyle name="Style 129" xfId="391"/>
    <cellStyle name="Style 13" xfId="392"/>
    <cellStyle name="Style 130" xfId="393"/>
    <cellStyle name="Style 131" xfId="394"/>
    <cellStyle name="Style 132" xfId="395"/>
    <cellStyle name="Style 133" xfId="396"/>
    <cellStyle name="Style 134" xfId="397"/>
    <cellStyle name="Style 135" xfId="398"/>
    <cellStyle name="Style 136" xfId="399"/>
    <cellStyle name="Style 137" xfId="400"/>
    <cellStyle name="Style 138" xfId="401"/>
    <cellStyle name="Style 139" xfId="402"/>
    <cellStyle name="Style 14" xfId="403"/>
    <cellStyle name="Style 140" xfId="404"/>
    <cellStyle name="Style 141" xfId="405"/>
    <cellStyle name="Style 142" xfId="406"/>
    <cellStyle name="Style 143" xfId="407"/>
    <cellStyle name="Style 144" xfId="408"/>
    <cellStyle name="Style 145" xfId="409"/>
    <cellStyle name="Style 146" xfId="410"/>
    <cellStyle name="Style 147" xfId="411"/>
    <cellStyle name="Style 148" xfId="412"/>
    <cellStyle name="Style 149" xfId="413"/>
    <cellStyle name="Style 15" xfId="414"/>
    <cellStyle name="Style 150" xfId="415"/>
    <cellStyle name="Style 151" xfId="416"/>
    <cellStyle name="Style 152" xfId="417"/>
    <cellStyle name="Style 153" xfId="418"/>
    <cellStyle name="Style 154" xfId="419"/>
    <cellStyle name="Style 155" xfId="420"/>
    <cellStyle name="Style 156" xfId="421"/>
    <cellStyle name="Style 157" xfId="422"/>
    <cellStyle name="Style 158" xfId="423"/>
    <cellStyle name="Style 159" xfId="424"/>
    <cellStyle name="Style 16" xfId="425"/>
    <cellStyle name="Style 160" xfId="426"/>
    <cellStyle name="Style 161" xfId="427"/>
    <cellStyle name="Style 162" xfId="428"/>
    <cellStyle name="Style 163" xfId="429"/>
    <cellStyle name="Style 164" xfId="430"/>
    <cellStyle name="Style 165" xfId="431"/>
    <cellStyle name="Style 166" xfId="432"/>
    <cellStyle name="Style 167" xfId="433"/>
    <cellStyle name="Style 168" xfId="434"/>
    <cellStyle name="Style 169" xfId="435"/>
    <cellStyle name="Style 17" xfId="436"/>
    <cellStyle name="Style 170" xfId="437"/>
    <cellStyle name="Style 171" xfId="438"/>
    <cellStyle name="Style 172" xfId="439"/>
    <cellStyle name="Style 173" xfId="440"/>
    <cellStyle name="Style 174" xfId="441"/>
    <cellStyle name="Style 175" xfId="442"/>
    <cellStyle name="Style 176" xfId="443"/>
    <cellStyle name="Style 177" xfId="444"/>
    <cellStyle name="Style 178" xfId="445"/>
    <cellStyle name="Style 179" xfId="446"/>
    <cellStyle name="Style 18" xfId="447"/>
    <cellStyle name="Style 180" xfId="448"/>
    <cellStyle name="Style 181" xfId="449"/>
    <cellStyle name="Style 182" xfId="450"/>
    <cellStyle name="Style 183" xfId="451"/>
    <cellStyle name="Style 184" xfId="452"/>
    <cellStyle name="Style 185" xfId="453"/>
    <cellStyle name="Style 186" xfId="454"/>
    <cellStyle name="Style 187" xfId="455"/>
    <cellStyle name="Style 188" xfId="456"/>
    <cellStyle name="Style 189" xfId="457"/>
    <cellStyle name="Style 19" xfId="458"/>
    <cellStyle name="Style 190" xfId="459"/>
    <cellStyle name="Style 191" xfId="460"/>
    <cellStyle name="Style 192" xfId="461"/>
    <cellStyle name="Style 193" xfId="462"/>
    <cellStyle name="Style 194" xfId="463"/>
    <cellStyle name="Style 195" xfId="464"/>
    <cellStyle name="Style 196" xfId="465"/>
    <cellStyle name="Style 197" xfId="466"/>
    <cellStyle name="Style 198" xfId="467"/>
    <cellStyle name="Style 199" xfId="468"/>
    <cellStyle name="Style 2" xfId="469"/>
    <cellStyle name="Style 20" xfId="470"/>
    <cellStyle name="Style 200" xfId="471"/>
    <cellStyle name="Style 201" xfId="472"/>
    <cellStyle name="Style 202" xfId="473"/>
    <cellStyle name="Style 203" xfId="474"/>
    <cellStyle name="Style 204" xfId="475"/>
    <cellStyle name="Style 205" xfId="476"/>
    <cellStyle name="Style 206" xfId="477"/>
    <cellStyle name="Style 207" xfId="478"/>
    <cellStyle name="Style 208" xfId="479"/>
    <cellStyle name="Style 209" xfId="480"/>
    <cellStyle name="Style 21" xfId="481"/>
    <cellStyle name="Style 210" xfId="482"/>
    <cellStyle name="Style 211" xfId="483"/>
    <cellStyle name="Style 212" xfId="484"/>
    <cellStyle name="Style 213" xfId="485"/>
    <cellStyle name="Style 214" xfId="486"/>
    <cellStyle name="Style 215" xfId="487"/>
    <cellStyle name="Style 216" xfId="488"/>
    <cellStyle name="Style 217" xfId="489"/>
    <cellStyle name="Style 218" xfId="490"/>
    <cellStyle name="Style 219" xfId="491"/>
    <cellStyle name="Style 22" xfId="492"/>
    <cellStyle name="Style 220" xfId="493"/>
    <cellStyle name="Style 221" xfId="494"/>
    <cellStyle name="Style 222" xfId="495"/>
    <cellStyle name="Style 223" xfId="496"/>
    <cellStyle name="Style 224" xfId="497"/>
    <cellStyle name="Style 225" xfId="498"/>
    <cellStyle name="Style 226" xfId="499"/>
    <cellStyle name="Style 227" xfId="500"/>
    <cellStyle name="Style 228" xfId="501"/>
    <cellStyle name="Style 229" xfId="502"/>
    <cellStyle name="Style 23" xfId="503"/>
    <cellStyle name="Style 230" xfId="504"/>
    <cellStyle name="Style 231" xfId="505"/>
    <cellStyle name="Style 232" xfId="506"/>
    <cellStyle name="Style 233" xfId="507"/>
    <cellStyle name="Style 234" xfId="508"/>
    <cellStyle name="Style 235" xfId="509"/>
    <cellStyle name="Style 236" xfId="510"/>
    <cellStyle name="Style 237" xfId="511"/>
    <cellStyle name="Style 238" xfId="512"/>
    <cellStyle name="Style 239" xfId="513"/>
    <cellStyle name="Style 24" xfId="514"/>
    <cellStyle name="Style 240" xfId="515"/>
    <cellStyle name="Style 241" xfId="516"/>
    <cellStyle name="Style 242" xfId="517"/>
    <cellStyle name="Style 243" xfId="518"/>
    <cellStyle name="Style 244" xfId="519"/>
    <cellStyle name="Style 245" xfId="520"/>
    <cellStyle name="Style 246" xfId="521"/>
    <cellStyle name="Style 247" xfId="522"/>
    <cellStyle name="Style 248" xfId="523"/>
    <cellStyle name="Style 249" xfId="524"/>
    <cellStyle name="Style 25" xfId="525"/>
    <cellStyle name="Style 250" xfId="526"/>
    <cellStyle name="Style 251" xfId="527"/>
    <cellStyle name="Style 252" xfId="528"/>
    <cellStyle name="Style 253" xfId="529"/>
    <cellStyle name="Style 254" xfId="530"/>
    <cellStyle name="Style 255" xfId="531"/>
    <cellStyle name="Style 26" xfId="532"/>
    <cellStyle name="Style 27" xfId="533"/>
    <cellStyle name="Style 28" xfId="534"/>
    <cellStyle name="Style 29" xfId="535"/>
    <cellStyle name="Style 3" xfId="536"/>
    <cellStyle name="Style 30" xfId="537"/>
    <cellStyle name="Style 31" xfId="538"/>
    <cellStyle name="Style 32" xfId="539"/>
    <cellStyle name="Style 33" xfId="540"/>
    <cellStyle name="Style 34" xfId="541"/>
    <cellStyle name="Style 35" xfId="542"/>
    <cellStyle name="Style 36" xfId="543"/>
    <cellStyle name="Style 37" xfId="544"/>
    <cellStyle name="Style 38" xfId="545"/>
    <cellStyle name="Style 39" xfId="546"/>
    <cellStyle name="Style 4" xfId="547"/>
    <cellStyle name="Style 40" xfId="548"/>
    <cellStyle name="Style 41" xfId="549"/>
    <cellStyle name="Style 42" xfId="550"/>
    <cellStyle name="Style 43" xfId="551"/>
    <cellStyle name="Style 44" xfId="552"/>
    <cellStyle name="Style 45" xfId="553"/>
    <cellStyle name="Style 46" xfId="554"/>
    <cellStyle name="Style 47" xfId="555"/>
    <cellStyle name="Style 48" xfId="556"/>
    <cellStyle name="Style 49" xfId="557"/>
    <cellStyle name="Style 5" xfId="558"/>
    <cellStyle name="Style 50" xfId="559"/>
    <cellStyle name="Style 51" xfId="560"/>
    <cellStyle name="Style 52" xfId="561"/>
    <cellStyle name="Style 53" xfId="562"/>
    <cellStyle name="Style 54" xfId="563"/>
    <cellStyle name="Style 55" xfId="564"/>
    <cellStyle name="Style 56" xfId="565"/>
    <cellStyle name="Style 57" xfId="566"/>
    <cellStyle name="Style 58" xfId="567"/>
    <cellStyle name="Style 59" xfId="568"/>
    <cellStyle name="Style 6" xfId="569"/>
    <cellStyle name="Style 60" xfId="570"/>
    <cellStyle name="Style 61" xfId="571"/>
    <cellStyle name="Style 62" xfId="572"/>
    <cellStyle name="Style 63" xfId="573"/>
    <cellStyle name="Style 64" xfId="574"/>
    <cellStyle name="Style 65" xfId="575"/>
    <cellStyle name="Style 66" xfId="576"/>
    <cellStyle name="Style 67" xfId="577"/>
    <cellStyle name="Style 68" xfId="578"/>
    <cellStyle name="Style 69" xfId="579"/>
    <cellStyle name="Style 7" xfId="580"/>
    <cellStyle name="Style 70" xfId="581"/>
    <cellStyle name="Style 71" xfId="582"/>
    <cellStyle name="Style 72" xfId="583"/>
    <cellStyle name="Style 73" xfId="584"/>
    <cellStyle name="Style 74" xfId="585"/>
    <cellStyle name="Style 75" xfId="586"/>
    <cellStyle name="Style 76" xfId="587"/>
    <cellStyle name="Style 77" xfId="588"/>
    <cellStyle name="Style 78" xfId="589"/>
    <cellStyle name="Style 79" xfId="590"/>
    <cellStyle name="Style 8" xfId="591"/>
    <cellStyle name="Style 80" xfId="592"/>
    <cellStyle name="Style 81" xfId="593"/>
    <cellStyle name="Style 82" xfId="594"/>
    <cellStyle name="Style 83" xfId="595"/>
    <cellStyle name="Style 84" xfId="596"/>
    <cellStyle name="Style 85" xfId="597"/>
    <cellStyle name="Style 86" xfId="598"/>
    <cellStyle name="Style 87" xfId="599"/>
    <cellStyle name="Style 88" xfId="600"/>
    <cellStyle name="Style 89" xfId="601"/>
    <cellStyle name="Style 9" xfId="602"/>
    <cellStyle name="Style 90" xfId="603"/>
    <cellStyle name="Style 91" xfId="604"/>
    <cellStyle name="Style 92" xfId="605"/>
    <cellStyle name="Style 93" xfId="606"/>
    <cellStyle name="Style 94" xfId="607"/>
    <cellStyle name="Style 95" xfId="608"/>
    <cellStyle name="Style 96" xfId="609"/>
    <cellStyle name="Style 97" xfId="610"/>
    <cellStyle name="Style 98" xfId="611"/>
    <cellStyle name="Style 99" xfId="612"/>
    <cellStyle name="stySummary" xfId="613"/>
    <cellStyle name="stySummary 2" xfId="714"/>
    <cellStyle name="swpBody01" xfId="614"/>
    <cellStyle name="swpBodyFirstCol" xfId="615"/>
    <cellStyle name="swpCaption" xfId="616"/>
    <cellStyle name="swpClear" xfId="617"/>
    <cellStyle name="swpHBBookTitle" xfId="618"/>
    <cellStyle name="swpHBChapterTitle" xfId="619"/>
    <cellStyle name="swpHead01" xfId="620"/>
    <cellStyle name="swpHead01R" xfId="621"/>
    <cellStyle name="swpHead02" xfId="622"/>
    <cellStyle name="swpHead02R" xfId="623"/>
    <cellStyle name="swpHead03" xfId="624"/>
    <cellStyle name="swpHead03R" xfId="625"/>
    <cellStyle name="swpHeadBraL" xfId="626"/>
    <cellStyle name="swpHeadBraM" xfId="627"/>
    <cellStyle name="swpHeadBraR" xfId="628"/>
    <cellStyle name="swpTag" xfId="629"/>
    <cellStyle name="swpTotals" xfId="630"/>
    <cellStyle name="swpTotalsNo" xfId="631"/>
    <cellStyle name="swpTotalsTotal" xfId="632"/>
    <cellStyle name="Table Col Head" xfId="633"/>
    <cellStyle name="Table Sub Head" xfId="634"/>
    <cellStyle name="Table Title" xfId="635"/>
    <cellStyle name="Table Title 2" xfId="715"/>
    <cellStyle name="Table Units" xfId="636"/>
    <cellStyle name="Table Units 2" xfId="716"/>
    <cellStyle name="Test" xfId="637"/>
    <cellStyle name="Text" xfId="638"/>
    <cellStyle name="Texte explicatif" xfId="639"/>
    <cellStyle name="Titre" xfId="640"/>
    <cellStyle name="Titre 1" xfId="641"/>
    <cellStyle name="Titre 2" xfId="642"/>
    <cellStyle name="Titre 3" xfId="643"/>
    <cellStyle name="Titre 4" xfId="644"/>
    <cellStyle name="TitreRub" xfId="645"/>
    <cellStyle name="TitreTab" xfId="646"/>
    <cellStyle name="Titulo" xfId="647"/>
    <cellStyle name="toto" xfId="648"/>
    <cellStyle name="Trade_Title" xfId="649"/>
    <cellStyle name="TradeData_Data" xfId="650"/>
    <cellStyle name="TypeIn" xfId="651"/>
    <cellStyle name="UBOLD" xfId="652"/>
    <cellStyle name="unpro" xfId="653"/>
    <cellStyle name="UNPROBLD" xfId="654"/>
    <cellStyle name="unprobold" xfId="655"/>
    <cellStyle name="unprotected" xfId="656"/>
    <cellStyle name="us" xfId="657"/>
    <cellStyle name="Valuta [0]_Fees &amp; Expenses" xfId="658"/>
    <cellStyle name="Valuta_Fees &amp; Expenses" xfId="659"/>
    <cellStyle name="Vérification" xfId="660"/>
    <cellStyle name="Warning" xfId="661"/>
    <cellStyle name="Window" xfId="662"/>
    <cellStyle name="Window 2" xfId="717"/>
    <cellStyle name="WorkSheetIllustrationTitle" xfId="663"/>
    <cellStyle name="WorkSheetIllustrationTitle 2" xfId="718"/>
    <cellStyle name="WSIllParameterFunction" xfId="664"/>
    <cellStyle name="WSIllParameterLiteral" xfId="665"/>
    <cellStyle name="WSIllParameterLiteral 2" xfId="719"/>
    <cellStyle name="WSIllParameterLiteralDate" xfId="666"/>
    <cellStyle name="WSIllParameterLiteralDate 2" xfId="720"/>
    <cellStyle name="xy" xfId="667"/>
    <cellStyle name="xy 2" xfId="721"/>
    <cellStyle name="Year" xfId="668"/>
    <cellStyle name="Years" xfId="669"/>
    <cellStyle name="標準_Z6MSIBO" xfId="670"/>
  </cellStyles>
  <dxfs count="4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color theme="0" tint="-0.34998626667073579"/>
      </font>
      <fill>
        <patternFill>
          <bgColor theme="0" tint="-0.499984740745262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34998626667073579"/>
      </font>
      <fill>
        <patternFill>
          <bgColor theme="0" tint="-0.499984740745262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34998626667073579"/>
      </font>
      <fill>
        <patternFill>
          <bgColor theme="0" tint="-0.499984740745262"/>
        </patternFill>
      </fill>
    </dxf>
    <dxf>
      <font>
        <color theme="0" tint="-0.34998626667073579"/>
      </font>
      <fill>
        <patternFill>
          <bgColor theme="0" tint="-0.499984740745262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33617</xdr:colOff>
      <xdr:row>0</xdr:row>
      <xdr:rowOff>168088</xdr:rowOff>
    </xdr:from>
    <xdr:to>
      <xdr:col>2</xdr:col>
      <xdr:colOff>595514</xdr:colOff>
      <xdr:row>3</xdr:row>
      <xdr:rowOff>11205</xdr:rowOff>
    </xdr:to>
    <xdr:pic>
      <xdr:nvPicPr>
        <xdr:cNvPr id="2" name="Grafik 1" descr="Basler Versicherungen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3617" y="168088"/>
          <a:ext cx="1725707" cy="4146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3</xdr:col>
      <xdr:colOff>611521</xdr:colOff>
      <xdr:row>3</xdr:row>
      <xdr:rowOff>33617</xdr:rowOff>
    </xdr:to>
    <xdr:pic>
      <xdr:nvPicPr>
        <xdr:cNvPr id="2" name="Grafik 1" descr="Basler Versicherungen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90500"/>
          <a:ext cx="1725707" cy="4146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</xdr:col>
      <xdr:colOff>201707</xdr:colOff>
      <xdr:row>3</xdr:row>
      <xdr:rowOff>33617</xdr:rowOff>
    </xdr:to>
    <xdr:pic>
      <xdr:nvPicPr>
        <xdr:cNvPr id="2" name="Grafik 1" descr="Basler Versicherungen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90500"/>
          <a:ext cx="1725707" cy="4146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2</xdr:col>
      <xdr:colOff>201707</xdr:colOff>
      <xdr:row>3</xdr:row>
      <xdr:rowOff>33617</xdr:rowOff>
    </xdr:to>
    <xdr:pic>
      <xdr:nvPicPr>
        <xdr:cNvPr id="3" name="Grafik 1" descr="Basler Versicherungen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90500"/>
          <a:ext cx="1725707" cy="4146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21</xdr:row>
          <xdr:rowOff>38100</xdr:rowOff>
        </xdr:from>
        <xdr:to>
          <xdr:col>3</xdr:col>
          <xdr:colOff>847725</xdr:colOff>
          <xdr:row>22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sng" strike="noStrike" baseline="0">
                  <a:solidFill>
                    <a:srgbClr val="008080"/>
                  </a:solidFill>
                  <a:latin typeface="Calibri"/>
                </a:rPr>
                <a:t>Import Debug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33</xdr:row>
          <xdr:rowOff>57150</xdr:rowOff>
        </xdr:from>
        <xdr:to>
          <xdr:col>3</xdr:col>
          <xdr:colOff>828675</xdr:colOff>
          <xdr:row>34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sng" strike="noStrike" baseline="0">
                  <a:solidFill>
                    <a:srgbClr val="008080"/>
                  </a:solidFill>
                  <a:latin typeface="Calibri"/>
                </a:rPr>
                <a:t>Import Multiple Debug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47</xdr:row>
          <xdr:rowOff>180975</xdr:rowOff>
        </xdr:from>
        <xdr:to>
          <xdr:col>3</xdr:col>
          <xdr:colOff>914400</xdr:colOff>
          <xdr:row>49</xdr:row>
          <xdr:rowOff>95250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sng" strike="noStrike" baseline="0">
                  <a:solidFill>
                    <a:srgbClr val="008080"/>
                  </a:solidFill>
                  <a:latin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65</xdr:row>
          <xdr:rowOff>0</xdr:rowOff>
        </xdr:from>
        <xdr:to>
          <xdr:col>3</xdr:col>
          <xdr:colOff>914400</xdr:colOff>
          <xdr:row>66</xdr:row>
          <xdr:rowOff>104775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sng" strike="noStrike" baseline="0">
                  <a:solidFill>
                    <a:srgbClr val="008080"/>
                  </a:solidFill>
                  <a:latin typeface="Calibri"/>
                </a:rPr>
                <a:t>Export Expected Inforce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0" tint="-0.499984740745262"/>
  </sheetPr>
  <dimension ref="B3:P44"/>
  <sheetViews>
    <sheetView workbookViewId="0">
      <selection activeCell="H2" sqref="H2"/>
    </sheetView>
  </sheetViews>
  <sheetFormatPr defaultColWidth="11.42578125" defaultRowHeight="15"/>
  <cols>
    <col min="1" max="16384" width="11.42578125" style="2"/>
  </cols>
  <sheetData>
    <row r="3" spans="2:16">
      <c r="B3" s="62" t="s">
        <v>89</v>
      </c>
      <c r="C3" s="328" t="s">
        <v>86</v>
      </c>
      <c r="D3" s="328"/>
      <c r="E3" s="328"/>
      <c r="F3" s="328"/>
      <c r="G3" s="328"/>
      <c r="H3" s="329"/>
      <c r="I3" s="328" t="s">
        <v>87</v>
      </c>
      <c r="J3" s="328"/>
      <c r="K3" s="328"/>
      <c r="L3" s="328"/>
      <c r="M3" s="329"/>
      <c r="N3" s="328" t="s">
        <v>88</v>
      </c>
      <c r="O3" s="328"/>
      <c r="P3" s="329"/>
    </row>
    <row r="4" spans="2:16">
      <c r="B4" s="65">
        <v>40829</v>
      </c>
      <c r="C4" s="10"/>
      <c r="D4" s="10"/>
      <c r="E4" s="10"/>
      <c r="F4" s="10"/>
      <c r="G4" s="10"/>
      <c r="H4" s="64"/>
      <c r="I4" s="10" t="s">
        <v>90</v>
      </c>
      <c r="J4" s="10"/>
      <c r="K4" s="10"/>
      <c r="L4" s="10"/>
      <c r="M4" s="64"/>
      <c r="N4" s="10" t="s">
        <v>91</v>
      </c>
      <c r="O4" s="10"/>
      <c r="P4" s="64"/>
    </row>
    <row r="5" spans="2:16">
      <c r="B5" s="63"/>
      <c r="C5" s="10"/>
      <c r="D5" s="10"/>
      <c r="E5" s="10"/>
      <c r="F5" s="10"/>
      <c r="G5" s="10"/>
      <c r="H5" s="64"/>
      <c r="I5" s="10"/>
      <c r="J5" s="10"/>
      <c r="K5" s="10"/>
      <c r="L5" s="10"/>
      <c r="M5" s="64"/>
      <c r="N5" s="10"/>
      <c r="O5" s="10"/>
      <c r="P5" s="64"/>
    </row>
    <row r="6" spans="2:16">
      <c r="B6" s="63"/>
      <c r="C6" s="10"/>
      <c r="D6" s="10"/>
      <c r="E6" s="10"/>
      <c r="F6" s="10"/>
      <c r="G6" s="10"/>
      <c r="H6" s="64"/>
      <c r="I6" s="10"/>
      <c r="J6" s="10"/>
      <c r="K6" s="10"/>
      <c r="L6" s="10"/>
      <c r="M6" s="64"/>
      <c r="N6" s="10"/>
      <c r="O6" s="10"/>
      <c r="P6" s="64"/>
    </row>
    <row r="7" spans="2:16">
      <c r="B7" s="63"/>
      <c r="C7" s="10"/>
      <c r="D7" s="10"/>
      <c r="E7" s="10"/>
      <c r="F7" s="10"/>
      <c r="G7" s="10"/>
      <c r="H7" s="64"/>
      <c r="I7" s="10"/>
      <c r="J7" s="10"/>
      <c r="K7" s="10"/>
      <c r="L7" s="10"/>
      <c r="M7" s="64"/>
      <c r="N7" s="10"/>
      <c r="O7" s="10"/>
      <c r="P7" s="64"/>
    </row>
    <row r="8" spans="2:16">
      <c r="B8" s="63"/>
      <c r="C8" s="10"/>
      <c r="D8" s="10"/>
      <c r="E8" s="10"/>
      <c r="F8" s="10"/>
      <c r="G8" s="10"/>
      <c r="H8" s="64"/>
      <c r="I8" s="10"/>
      <c r="J8" s="10"/>
      <c r="K8" s="10"/>
      <c r="L8" s="10"/>
      <c r="M8" s="64"/>
      <c r="N8" s="10"/>
      <c r="O8" s="10"/>
      <c r="P8" s="64"/>
    </row>
    <row r="9" spans="2:16">
      <c r="B9" s="63"/>
      <c r="C9" s="10"/>
      <c r="D9" s="10"/>
      <c r="E9" s="10"/>
      <c r="F9" s="10"/>
      <c r="G9" s="10"/>
      <c r="H9" s="64"/>
      <c r="I9" s="10"/>
      <c r="J9" s="10"/>
      <c r="K9" s="10"/>
      <c r="L9" s="10"/>
      <c r="M9" s="64"/>
      <c r="N9" s="10"/>
      <c r="O9" s="10"/>
      <c r="P9" s="64"/>
    </row>
    <row r="10" spans="2:16">
      <c r="B10" s="63"/>
      <c r="C10" s="10"/>
      <c r="D10" s="10"/>
      <c r="E10" s="10"/>
      <c r="F10" s="10"/>
      <c r="G10" s="10"/>
      <c r="H10" s="64"/>
      <c r="I10" s="10"/>
      <c r="J10" s="10"/>
      <c r="K10" s="10"/>
      <c r="L10" s="10"/>
      <c r="M10" s="64"/>
      <c r="N10" s="10"/>
      <c r="O10" s="10"/>
      <c r="P10" s="64"/>
    </row>
    <row r="11" spans="2:16">
      <c r="B11" s="63"/>
      <c r="C11" s="10"/>
      <c r="D11" s="10"/>
      <c r="E11" s="10"/>
      <c r="F11" s="10"/>
      <c r="G11" s="10"/>
      <c r="H11" s="64"/>
      <c r="I11" s="10"/>
      <c r="J11" s="10"/>
      <c r="K11" s="10"/>
      <c r="L11" s="10"/>
      <c r="M11" s="64"/>
      <c r="N11" s="10"/>
      <c r="O11" s="10"/>
      <c r="P11" s="64"/>
    </row>
    <row r="12" spans="2:16">
      <c r="B12" s="63"/>
      <c r="C12" s="10"/>
      <c r="D12" s="10"/>
      <c r="E12" s="10"/>
      <c r="F12" s="10"/>
      <c r="G12" s="10"/>
      <c r="H12" s="64"/>
      <c r="I12" s="10"/>
      <c r="J12" s="10"/>
      <c r="K12" s="10"/>
      <c r="L12" s="10"/>
      <c r="M12" s="64"/>
      <c r="N12" s="10"/>
      <c r="O12" s="10"/>
      <c r="P12" s="64"/>
    </row>
    <row r="13" spans="2:16">
      <c r="B13" s="63"/>
      <c r="C13" s="10"/>
      <c r="D13" s="10"/>
      <c r="E13" s="10"/>
      <c r="F13" s="10"/>
      <c r="G13" s="10"/>
      <c r="H13" s="64"/>
      <c r="I13" s="10"/>
      <c r="J13" s="10"/>
      <c r="K13" s="10"/>
      <c r="L13" s="10"/>
      <c r="M13" s="64"/>
      <c r="N13" s="10"/>
      <c r="O13" s="10"/>
      <c r="P13" s="64"/>
    </row>
    <row r="14" spans="2:16">
      <c r="B14" s="63"/>
      <c r="C14" s="10"/>
      <c r="D14" s="10"/>
      <c r="E14" s="10"/>
      <c r="F14" s="10"/>
      <c r="G14" s="10"/>
      <c r="H14" s="64"/>
      <c r="I14" s="10"/>
      <c r="J14" s="10"/>
      <c r="K14" s="10"/>
      <c r="L14" s="10"/>
      <c r="M14" s="64"/>
      <c r="N14" s="10"/>
      <c r="O14" s="10"/>
      <c r="P14" s="64"/>
    </row>
    <row r="15" spans="2:16">
      <c r="B15" s="63"/>
      <c r="C15" s="10"/>
      <c r="D15" s="10"/>
      <c r="E15" s="10"/>
      <c r="F15" s="10"/>
      <c r="G15" s="10"/>
      <c r="H15" s="64"/>
      <c r="I15" s="10"/>
      <c r="J15" s="10"/>
      <c r="K15" s="10"/>
      <c r="L15" s="10"/>
      <c r="M15" s="64"/>
      <c r="N15" s="10"/>
      <c r="O15" s="10"/>
      <c r="P15" s="64"/>
    </row>
    <row r="16" spans="2:16">
      <c r="B16" s="63"/>
      <c r="C16" s="10"/>
      <c r="D16" s="10"/>
      <c r="E16" s="10"/>
      <c r="F16" s="10"/>
      <c r="G16" s="10"/>
      <c r="H16" s="64"/>
      <c r="I16" s="10"/>
      <c r="J16" s="10"/>
      <c r="K16" s="10"/>
      <c r="L16" s="10"/>
      <c r="M16" s="64"/>
      <c r="N16" s="10"/>
      <c r="O16" s="10"/>
      <c r="P16" s="64"/>
    </row>
    <row r="17" spans="2:16">
      <c r="B17" s="63"/>
      <c r="C17" s="10"/>
      <c r="D17" s="10"/>
      <c r="E17" s="10"/>
      <c r="F17" s="10"/>
      <c r="G17" s="10"/>
      <c r="H17" s="64"/>
      <c r="I17" s="10"/>
      <c r="J17" s="10"/>
      <c r="K17" s="10"/>
      <c r="L17" s="10"/>
      <c r="M17" s="64"/>
      <c r="N17" s="10"/>
      <c r="O17" s="10"/>
      <c r="P17" s="64"/>
    </row>
    <row r="18" spans="2:16">
      <c r="B18" s="63"/>
      <c r="C18" s="10"/>
      <c r="D18" s="10"/>
      <c r="E18" s="10"/>
      <c r="F18" s="10"/>
      <c r="G18" s="10"/>
      <c r="H18" s="64"/>
      <c r="I18" s="10"/>
      <c r="J18" s="10"/>
      <c r="K18" s="10"/>
      <c r="L18" s="10"/>
      <c r="M18" s="64"/>
      <c r="N18" s="10"/>
      <c r="O18" s="10"/>
      <c r="P18" s="64"/>
    </row>
    <row r="19" spans="2:16">
      <c r="B19" s="63"/>
      <c r="C19" s="10"/>
      <c r="D19" s="10"/>
      <c r="E19" s="10"/>
      <c r="F19" s="10"/>
      <c r="G19" s="10"/>
      <c r="H19" s="64"/>
      <c r="I19" s="10"/>
      <c r="J19" s="10"/>
      <c r="K19" s="10"/>
      <c r="L19" s="10"/>
      <c r="M19" s="64"/>
      <c r="N19" s="10"/>
      <c r="O19" s="10"/>
      <c r="P19" s="64"/>
    </row>
    <row r="20" spans="2:16">
      <c r="B20" s="63"/>
      <c r="C20" s="10"/>
      <c r="D20" s="10"/>
      <c r="E20" s="10"/>
      <c r="F20" s="10"/>
      <c r="G20" s="10"/>
      <c r="H20" s="64"/>
      <c r="I20" s="10"/>
      <c r="J20" s="10"/>
      <c r="K20" s="10"/>
      <c r="L20" s="10"/>
      <c r="M20" s="64"/>
      <c r="N20" s="10"/>
      <c r="O20" s="10"/>
      <c r="P20" s="64"/>
    </row>
    <row r="21" spans="2:16">
      <c r="B21" s="63"/>
      <c r="C21" s="10"/>
      <c r="D21" s="10"/>
      <c r="E21" s="10"/>
      <c r="F21" s="10"/>
      <c r="G21" s="10"/>
      <c r="H21" s="64"/>
      <c r="I21" s="10"/>
      <c r="J21" s="10"/>
      <c r="K21" s="10"/>
      <c r="L21" s="10"/>
      <c r="M21" s="64"/>
      <c r="N21" s="10"/>
      <c r="O21" s="10"/>
      <c r="P21" s="64"/>
    </row>
    <row r="22" spans="2:16">
      <c r="B22" s="63"/>
      <c r="C22" s="10"/>
      <c r="D22" s="10"/>
      <c r="E22" s="10"/>
      <c r="F22" s="10"/>
      <c r="G22" s="10"/>
      <c r="H22" s="64"/>
      <c r="I22" s="10"/>
      <c r="J22" s="10"/>
      <c r="K22" s="10"/>
      <c r="L22" s="10"/>
      <c r="M22" s="64"/>
      <c r="N22" s="10"/>
      <c r="O22" s="10"/>
      <c r="P22" s="64"/>
    </row>
    <row r="23" spans="2:16">
      <c r="B23" s="63"/>
      <c r="C23" s="10"/>
      <c r="D23" s="10"/>
      <c r="E23" s="10"/>
      <c r="F23" s="10"/>
      <c r="G23" s="10"/>
      <c r="H23" s="64"/>
      <c r="I23" s="10"/>
      <c r="J23" s="10"/>
      <c r="K23" s="10"/>
      <c r="L23" s="10"/>
      <c r="M23" s="64"/>
      <c r="N23" s="10"/>
      <c r="O23" s="10"/>
      <c r="P23" s="64"/>
    </row>
    <row r="24" spans="2:16">
      <c r="B24" s="63"/>
      <c r="C24" s="10"/>
      <c r="D24" s="10"/>
      <c r="E24" s="10"/>
      <c r="F24" s="10"/>
      <c r="G24" s="10"/>
      <c r="H24" s="64"/>
      <c r="I24" s="10"/>
      <c r="J24" s="10"/>
      <c r="K24" s="10"/>
      <c r="L24" s="10"/>
      <c r="M24" s="64"/>
      <c r="N24" s="10"/>
      <c r="O24" s="10"/>
      <c r="P24" s="64"/>
    </row>
    <row r="25" spans="2:16">
      <c r="B25" s="63"/>
      <c r="C25" s="10"/>
      <c r="D25" s="10"/>
      <c r="E25" s="10"/>
      <c r="F25" s="10"/>
      <c r="G25" s="10"/>
      <c r="H25" s="64"/>
      <c r="I25" s="10"/>
      <c r="J25" s="10"/>
      <c r="K25" s="10"/>
      <c r="L25" s="10"/>
      <c r="M25" s="64"/>
      <c r="N25" s="10"/>
      <c r="O25" s="10"/>
      <c r="P25" s="64"/>
    </row>
    <row r="26" spans="2:16">
      <c r="B26" s="63"/>
      <c r="C26" s="10"/>
      <c r="D26" s="10"/>
      <c r="E26" s="10"/>
      <c r="F26" s="10"/>
      <c r="G26" s="10"/>
      <c r="H26" s="64"/>
      <c r="I26" s="10"/>
      <c r="J26" s="10"/>
      <c r="K26" s="10"/>
      <c r="L26" s="10"/>
      <c r="M26" s="64"/>
      <c r="N26" s="10"/>
      <c r="O26" s="10"/>
      <c r="P26" s="64"/>
    </row>
    <row r="27" spans="2:16">
      <c r="B27" s="63"/>
      <c r="C27" s="10"/>
      <c r="D27" s="10"/>
      <c r="E27" s="10"/>
      <c r="F27" s="10"/>
      <c r="G27" s="10"/>
      <c r="H27" s="64"/>
      <c r="I27" s="10"/>
      <c r="J27" s="10"/>
      <c r="K27" s="10"/>
      <c r="L27" s="10"/>
      <c r="M27" s="64"/>
      <c r="N27" s="10"/>
      <c r="O27" s="10"/>
      <c r="P27" s="64"/>
    </row>
    <row r="28" spans="2:16">
      <c r="B28" s="63"/>
      <c r="C28" s="10"/>
      <c r="D28" s="10"/>
      <c r="E28" s="10"/>
      <c r="F28" s="10"/>
      <c r="G28" s="10"/>
      <c r="H28" s="64"/>
      <c r="I28" s="10"/>
      <c r="J28" s="10"/>
      <c r="K28" s="10"/>
      <c r="L28" s="10"/>
      <c r="M28" s="64"/>
      <c r="N28" s="10"/>
      <c r="O28" s="10"/>
      <c r="P28" s="64"/>
    </row>
    <row r="29" spans="2:16">
      <c r="B29" s="63"/>
      <c r="C29" s="10"/>
      <c r="D29" s="10"/>
      <c r="E29" s="10"/>
      <c r="F29" s="10"/>
      <c r="G29" s="10"/>
      <c r="H29" s="64"/>
      <c r="I29" s="10"/>
      <c r="J29" s="10"/>
      <c r="K29" s="10"/>
      <c r="L29" s="10"/>
      <c r="M29" s="64"/>
      <c r="N29" s="10"/>
      <c r="O29" s="10"/>
      <c r="P29" s="64"/>
    </row>
    <row r="30" spans="2:16">
      <c r="B30" s="63"/>
      <c r="C30" s="10"/>
      <c r="D30" s="10"/>
      <c r="E30" s="10"/>
      <c r="F30" s="10"/>
      <c r="G30" s="10"/>
      <c r="H30" s="64"/>
      <c r="I30" s="10"/>
      <c r="J30" s="10"/>
      <c r="K30" s="10"/>
      <c r="L30" s="10"/>
      <c r="M30" s="64"/>
      <c r="N30" s="10"/>
      <c r="O30" s="10"/>
      <c r="P30" s="64"/>
    </row>
    <row r="31" spans="2:16">
      <c r="B31" s="63"/>
      <c r="C31" s="10"/>
      <c r="D31" s="10"/>
      <c r="E31" s="10"/>
      <c r="F31" s="10"/>
      <c r="G31" s="10"/>
      <c r="H31" s="64"/>
      <c r="I31" s="10"/>
      <c r="J31" s="10"/>
      <c r="K31" s="10"/>
      <c r="L31" s="10"/>
      <c r="M31" s="64"/>
      <c r="N31" s="10"/>
      <c r="O31" s="10"/>
      <c r="P31" s="64"/>
    </row>
    <row r="32" spans="2:16">
      <c r="B32" s="63"/>
      <c r="C32" s="10"/>
      <c r="D32" s="10"/>
      <c r="E32" s="10"/>
      <c r="F32" s="10"/>
      <c r="G32" s="10"/>
      <c r="H32" s="64"/>
      <c r="I32" s="10"/>
      <c r="J32" s="10"/>
      <c r="K32" s="10"/>
      <c r="L32" s="10"/>
      <c r="M32" s="64"/>
      <c r="N32" s="10"/>
      <c r="O32" s="10"/>
      <c r="P32" s="64"/>
    </row>
    <row r="33" spans="2:16">
      <c r="B33" s="63"/>
      <c r="C33" s="10"/>
      <c r="D33" s="10"/>
      <c r="E33" s="10"/>
      <c r="F33" s="10"/>
      <c r="G33" s="10"/>
      <c r="H33" s="64"/>
      <c r="I33" s="10"/>
      <c r="J33" s="10"/>
      <c r="K33" s="10"/>
      <c r="L33" s="10"/>
      <c r="M33" s="64"/>
      <c r="N33" s="10"/>
      <c r="O33" s="10"/>
      <c r="P33" s="64"/>
    </row>
    <row r="34" spans="2:16">
      <c r="B34" s="63"/>
      <c r="C34" s="10"/>
      <c r="D34" s="10"/>
      <c r="E34" s="10"/>
      <c r="F34" s="10"/>
      <c r="G34" s="10"/>
      <c r="H34" s="64"/>
      <c r="I34" s="10"/>
      <c r="J34" s="10"/>
      <c r="K34" s="10"/>
      <c r="L34" s="10"/>
      <c r="M34" s="64"/>
      <c r="N34" s="10"/>
      <c r="O34" s="10"/>
      <c r="P34" s="64"/>
    </row>
    <row r="35" spans="2:16">
      <c r="B35" s="63"/>
      <c r="C35" s="10"/>
      <c r="D35" s="10"/>
      <c r="E35" s="10"/>
      <c r="F35" s="10"/>
      <c r="G35" s="10"/>
      <c r="H35" s="64"/>
      <c r="I35" s="10"/>
      <c r="J35" s="10"/>
      <c r="K35" s="10"/>
      <c r="L35" s="10"/>
      <c r="M35" s="64"/>
      <c r="N35" s="10"/>
      <c r="O35" s="10"/>
      <c r="P35" s="64"/>
    </row>
    <row r="36" spans="2:16">
      <c r="B36" s="63"/>
      <c r="C36" s="10"/>
      <c r="D36" s="10"/>
      <c r="E36" s="10"/>
      <c r="F36" s="10"/>
      <c r="G36" s="10"/>
      <c r="H36" s="64"/>
      <c r="I36" s="10"/>
      <c r="J36" s="10"/>
      <c r="K36" s="10"/>
      <c r="L36" s="10"/>
      <c r="M36" s="64"/>
      <c r="N36" s="10"/>
      <c r="O36" s="10"/>
      <c r="P36" s="64"/>
    </row>
    <row r="37" spans="2:16">
      <c r="B37" s="63"/>
      <c r="C37" s="10"/>
      <c r="D37" s="10"/>
      <c r="E37" s="10"/>
      <c r="F37" s="10"/>
      <c r="G37" s="10"/>
      <c r="H37" s="64"/>
      <c r="I37" s="10"/>
      <c r="J37" s="10"/>
      <c r="K37" s="10"/>
      <c r="L37" s="10"/>
      <c r="M37" s="64"/>
      <c r="N37" s="10"/>
      <c r="O37" s="10"/>
      <c r="P37" s="64"/>
    </row>
    <row r="38" spans="2:16">
      <c r="B38" s="63"/>
      <c r="C38" s="10"/>
      <c r="D38" s="10"/>
      <c r="E38" s="10"/>
      <c r="F38" s="10"/>
      <c r="G38" s="10"/>
      <c r="H38" s="64"/>
      <c r="I38" s="10"/>
      <c r="J38" s="10"/>
      <c r="K38" s="10"/>
      <c r="L38" s="10"/>
      <c r="M38" s="64"/>
      <c r="N38" s="10"/>
      <c r="O38" s="10"/>
      <c r="P38" s="64"/>
    </row>
    <row r="39" spans="2:16">
      <c r="B39" s="63"/>
      <c r="C39" s="10"/>
      <c r="D39" s="10"/>
      <c r="E39" s="10"/>
      <c r="F39" s="10"/>
      <c r="G39" s="10"/>
      <c r="H39" s="64"/>
      <c r="I39" s="10"/>
      <c r="J39" s="10"/>
      <c r="K39" s="10"/>
      <c r="L39" s="10"/>
      <c r="M39" s="64"/>
      <c r="N39" s="10"/>
      <c r="O39" s="10"/>
      <c r="P39" s="64"/>
    </row>
    <row r="40" spans="2:16">
      <c r="B40" s="63"/>
      <c r="C40" s="10"/>
      <c r="D40" s="10"/>
      <c r="E40" s="10"/>
      <c r="F40" s="10"/>
      <c r="G40" s="10"/>
      <c r="H40" s="64"/>
      <c r="I40" s="10"/>
      <c r="J40" s="10"/>
      <c r="K40" s="10"/>
      <c r="L40" s="10"/>
      <c r="M40" s="64"/>
      <c r="N40" s="10"/>
      <c r="O40" s="10"/>
      <c r="P40" s="64"/>
    </row>
    <row r="41" spans="2:16">
      <c r="B41" s="63"/>
      <c r="C41" s="10"/>
      <c r="D41" s="10"/>
      <c r="E41" s="10"/>
      <c r="F41" s="10"/>
      <c r="G41" s="10"/>
      <c r="H41" s="64"/>
      <c r="I41" s="10"/>
      <c r="J41" s="10"/>
      <c r="K41" s="10"/>
      <c r="L41" s="10"/>
      <c r="M41" s="64"/>
      <c r="N41" s="10"/>
      <c r="O41" s="10"/>
      <c r="P41" s="64"/>
    </row>
    <row r="42" spans="2:16">
      <c r="B42" s="63"/>
      <c r="C42" s="10"/>
      <c r="D42" s="10"/>
      <c r="E42" s="10"/>
      <c r="F42" s="10"/>
      <c r="G42" s="10"/>
      <c r="H42" s="64"/>
      <c r="I42" s="10"/>
      <c r="J42" s="10"/>
      <c r="K42" s="10"/>
      <c r="L42" s="10"/>
      <c r="M42" s="64"/>
      <c r="N42" s="10"/>
      <c r="O42" s="10"/>
      <c r="P42" s="64"/>
    </row>
    <row r="43" spans="2:16">
      <c r="B43" s="63"/>
      <c r="C43" s="10"/>
      <c r="D43" s="10"/>
      <c r="E43" s="10"/>
      <c r="F43" s="10"/>
      <c r="G43" s="10"/>
      <c r="H43" s="64"/>
      <c r="I43" s="10"/>
      <c r="J43" s="10"/>
      <c r="K43" s="10"/>
      <c r="L43" s="10"/>
      <c r="M43" s="64"/>
      <c r="N43" s="10"/>
      <c r="O43" s="10"/>
      <c r="P43" s="64"/>
    </row>
    <row r="44" spans="2:16">
      <c r="B44" s="63"/>
      <c r="C44" s="10"/>
      <c r="D44" s="10"/>
      <c r="E44" s="10"/>
      <c r="F44" s="10"/>
      <c r="G44" s="10"/>
      <c r="H44" s="64"/>
      <c r="I44" s="10"/>
      <c r="J44" s="10"/>
      <c r="K44" s="10"/>
      <c r="L44" s="10"/>
      <c r="M44" s="64"/>
      <c r="N44" s="10"/>
      <c r="O44" s="10"/>
      <c r="P44" s="64"/>
    </row>
  </sheetData>
  <mergeCells count="3">
    <mergeCell ref="C3:H3"/>
    <mergeCell ref="I3:M3"/>
    <mergeCell ref="N3:P3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92D050"/>
  </sheetPr>
  <dimension ref="A1:AN723"/>
  <sheetViews>
    <sheetView zoomScale="70" zoomScaleNormal="70" workbookViewId="0">
      <pane xSplit="2" ySplit="2" topLeftCell="C665" activePane="bottomRight" state="frozen"/>
      <selection pane="topRight" activeCell="C1" sqref="C1"/>
      <selection pane="bottomLeft" activeCell="A3" sqref="A3"/>
      <selection pane="bottomRight" activeCell="B723" sqref="B723"/>
    </sheetView>
  </sheetViews>
  <sheetFormatPr defaultColWidth="11.42578125" defaultRowHeight="15"/>
  <cols>
    <col min="1" max="1" width="5" style="10" customWidth="1"/>
    <col min="2" max="2" width="6.7109375" style="10" bestFit="1" customWidth="1"/>
    <col min="3" max="3" width="20.140625" style="198" bestFit="1" customWidth="1"/>
    <col min="4" max="4" width="15" style="198" bestFit="1" customWidth="1"/>
    <col min="5" max="12" width="20.140625" style="198" bestFit="1" customWidth="1"/>
    <col min="13" max="13" width="21.5703125" style="198" bestFit="1" customWidth="1"/>
    <col min="14" max="21" width="20.140625" style="198" bestFit="1" customWidth="1"/>
    <col min="22" max="23" width="15" style="198" bestFit="1" customWidth="1"/>
    <col min="24" max="28" width="20.140625" style="198" bestFit="1" customWidth="1"/>
    <col min="29" max="38" width="15" style="198" bestFit="1" customWidth="1"/>
    <col min="39" max="16384" width="11.42578125" style="10"/>
  </cols>
  <sheetData>
    <row r="1" spans="1:40">
      <c r="C1" s="193">
        <v>1</v>
      </c>
      <c r="D1" s="193">
        <f>C1+1</f>
        <v>2</v>
      </c>
      <c r="E1" s="193">
        <f t="shared" ref="E1:AL1" si="0">D1+1</f>
        <v>3</v>
      </c>
      <c r="F1" s="193">
        <f t="shared" si="0"/>
        <v>4</v>
      </c>
      <c r="G1" s="193">
        <f t="shared" si="0"/>
        <v>5</v>
      </c>
      <c r="H1" s="193">
        <f t="shared" si="0"/>
        <v>6</v>
      </c>
      <c r="I1" s="193">
        <f t="shared" si="0"/>
        <v>7</v>
      </c>
      <c r="J1" s="193">
        <f t="shared" si="0"/>
        <v>8</v>
      </c>
      <c r="K1" s="193">
        <f t="shared" si="0"/>
        <v>9</v>
      </c>
      <c r="L1" s="193">
        <f t="shared" si="0"/>
        <v>10</v>
      </c>
      <c r="M1" s="193">
        <f t="shared" si="0"/>
        <v>11</v>
      </c>
      <c r="N1" s="193">
        <f t="shared" si="0"/>
        <v>12</v>
      </c>
      <c r="O1" s="193">
        <f t="shared" si="0"/>
        <v>13</v>
      </c>
      <c r="P1" s="193">
        <f t="shared" si="0"/>
        <v>14</v>
      </c>
      <c r="Q1" s="193">
        <f t="shared" si="0"/>
        <v>15</v>
      </c>
      <c r="R1" s="193">
        <f t="shared" si="0"/>
        <v>16</v>
      </c>
      <c r="S1" s="193">
        <f t="shared" si="0"/>
        <v>17</v>
      </c>
      <c r="T1" s="193">
        <f t="shared" si="0"/>
        <v>18</v>
      </c>
      <c r="U1" s="193">
        <f t="shared" si="0"/>
        <v>19</v>
      </c>
      <c r="V1" s="193">
        <f t="shared" si="0"/>
        <v>20</v>
      </c>
      <c r="W1" s="193">
        <f t="shared" si="0"/>
        <v>21</v>
      </c>
      <c r="X1" s="193">
        <f t="shared" si="0"/>
        <v>22</v>
      </c>
      <c r="Y1" s="193">
        <f t="shared" si="0"/>
        <v>23</v>
      </c>
      <c r="Z1" s="193">
        <f t="shared" si="0"/>
        <v>24</v>
      </c>
      <c r="AA1" s="193">
        <f t="shared" si="0"/>
        <v>25</v>
      </c>
      <c r="AB1" s="193">
        <f t="shared" si="0"/>
        <v>26</v>
      </c>
      <c r="AC1" s="193">
        <f t="shared" si="0"/>
        <v>27</v>
      </c>
      <c r="AD1" s="193">
        <f t="shared" si="0"/>
        <v>28</v>
      </c>
      <c r="AE1" s="193">
        <f t="shared" si="0"/>
        <v>29</v>
      </c>
      <c r="AF1" s="193">
        <f t="shared" si="0"/>
        <v>30</v>
      </c>
      <c r="AG1" s="193">
        <f t="shared" si="0"/>
        <v>31</v>
      </c>
      <c r="AH1" s="193">
        <f t="shared" si="0"/>
        <v>32</v>
      </c>
      <c r="AI1" s="193">
        <f t="shared" si="0"/>
        <v>33</v>
      </c>
      <c r="AJ1" s="193">
        <f t="shared" si="0"/>
        <v>34</v>
      </c>
      <c r="AK1" s="193">
        <f t="shared" si="0"/>
        <v>35</v>
      </c>
      <c r="AL1" s="193">
        <f t="shared" si="0"/>
        <v>36</v>
      </c>
      <c r="AM1" s="193">
        <f t="shared" ref="AM1" si="1">AL1+1</f>
        <v>37</v>
      </c>
      <c r="AN1" s="193">
        <f t="shared" ref="AN1" si="2">AM1+1</f>
        <v>38</v>
      </c>
    </row>
    <row r="2" spans="1:40" s="307" customFormat="1">
      <c r="B2" s="308"/>
      <c r="C2" s="309" t="s">
        <v>217</v>
      </c>
      <c r="D2" s="310" t="s">
        <v>55</v>
      </c>
      <c r="E2" s="309" t="s">
        <v>60</v>
      </c>
      <c r="F2" s="309" t="s">
        <v>219</v>
      </c>
      <c r="G2" s="309" t="s">
        <v>54</v>
      </c>
      <c r="H2" s="309" t="s">
        <v>15</v>
      </c>
      <c r="I2" s="309" t="s">
        <v>61</v>
      </c>
      <c r="J2" s="309" t="s">
        <v>18</v>
      </c>
      <c r="K2" s="309" t="s">
        <v>140</v>
      </c>
      <c r="L2" s="309" t="s">
        <v>141</v>
      </c>
      <c r="M2" s="309" t="s">
        <v>142</v>
      </c>
      <c r="N2" s="309" t="s">
        <v>59</v>
      </c>
      <c r="O2" s="309" t="s">
        <v>56</v>
      </c>
      <c r="P2" s="309" t="s">
        <v>143</v>
      </c>
      <c r="Q2" s="309" t="s">
        <v>57</v>
      </c>
      <c r="R2" s="309" t="s">
        <v>144</v>
      </c>
      <c r="S2" s="309" t="s">
        <v>145</v>
      </c>
      <c r="T2" s="309" t="s">
        <v>58</v>
      </c>
      <c r="U2" s="309" t="s">
        <v>146</v>
      </c>
      <c r="V2" s="310" t="s">
        <v>147</v>
      </c>
      <c r="W2" s="310" t="s">
        <v>148</v>
      </c>
      <c r="X2" s="309" t="s">
        <v>149</v>
      </c>
      <c r="Y2" s="309" t="s">
        <v>150</v>
      </c>
      <c r="Z2" s="309" t="s">
        <v>151</v>
      </c>
      <c r="AA2" s="309" t="s">
        <v>152</v>
      </c>
      <c r="AB2" s="309" t="s">
        <v>153</v>
      </c>
      <c r="AC2" s="310" t="s">
        <v>154</v>
      </c>
      <c r="AD2" s="310" t="s">
        <v>155</v>
      </c>
      <c r="AE2" s="310" t="s">
        <v>156</v>
      </c>
      <c r="AF2" s="310" t="s">
        <v>157</v>
      </c>
      <c r="AG2" s="310" t="s">
        <v>158</v>
      </c>
      <c r="AH2" s="310" t="s">
        <v>159</v>
      </c>
      <c r="AI2" s="310" t="s">
        <v>160</v>
      </c>
      <c r="AJ2" s="310" t="s">
        <v>161</v>
      </c>
      <c r="AK2" s="310" t="s">
        <v>162</v>
      </c>
      <c r="AL2" s="310" t="s">
        <v>163</v>
      </c>
      <c r="AM2" s="309" t="s">
        <v>257</v>
      </c>
      <c r="AN2" s="310" t="s">
        <v>258</v>
      </c>
    </row>
    <row r="3" spans="1:40" s="15" customFormat="1" ht="12.75">
      <c r="A3" s="97"/>
      <c r="B3" s="22">
        <v>0</v>
      </c>
      <c r="C3" s="306" t="str">
        <f t="shared" ref="C3:AL3" si="3">VLOOKUP(MP,Inforce_data,C1+1,0)</f>
        <v>VA</v>
      </c>
      <c r="D3" s="306">
        <f t="shared" si="3"/>
        <v>20150101</v>
      </c>
      <c r="E3" s="306">
        <f t="shared" si="3"/>
        <v>1.4999999999999999E-2</v>
      </c>
      <c r="F3" s="306">
        <f t="shared" si="3"/>
        <v>0</v>
      </c>
      <c r="G3" s="306" t="str">
        <f t="shared" si="3"/>
        <v>CH_WB01</v>
      </c>
      <c r="H3" s="306">
        <f t="shared" si="3"/>
        <v>0</v>
      </c>
      <c r="I3" s="306">
        <f t="shared" si="3"/>
        <v>1</v>
      </c>
      <c r="J3" s="306">
        <f t="shared" si="3"/>
        <v>195003044</v>
      </c>
      <c r="K3" s="306" t="str">
        <f t="shared" si="3"/>
        <v>RVATp_14</v>
      </c>
      <c r="L3" s="306">
        <f t="shared" si="3"/>
        <v>0.05</v>
      </c>
      <c r="M3" s="306" t="str">
        <f t="shared" si="3"/>
        <v>BFI Swiss TargetVol 5%</v>
      </c>
      <c r="N3" s="306" t="str">
        <f t="shared" si="3"/>
        <v>CHF</v>
      </c>
      <c r="O3" s="306">
        <f t="shared" si="3"/>
        <v>20150101</v>
      </c>
      <c r="P3" s="306">
        <f t="shared" si="3"/>
        <v>20150101</v>
      </c>
      <c r="Q3" s="306">
        <f t="shared" si="3"/>
        <v>20150101</v>
      </c>
      <c r="R3" s="306">
        <f t="shared" si="3"/>
        <v>0</v>
      </c>
      <c r="S3" s="306">
        <f t="shared" si="3"/>
        <v>240</v>
      </c>
      <c r="T3" s="306">
        <f t="shared" si="3"/>
        <v>20150101</v>
      </c>
      <c r="U3" s="306" t="str">
        <f t="shared" si="3"/>
        <v>Single</v>
      </c>
      <c r="V3" s="306">
        <f t="shared" si="3"/>
        <v>327000</v>
      </c>
      <c r="W3" s="306">
        <f t="shared" si="3"/>
        <v>310650</v>
      </c>
      <c r="X3" s="306" t="str">
        <f t="shared" si="3"/>
        <v>yearly</v>
      </c>
      <c r="Y3" s="306">
        <f t="shared" si="3"/>
        <v>0.05</v>
      </c>
      <c r="Z3" s="306">
        <f t="shared" si="3"/>
        <v>1</v>
      </c>
      <c r="AA3" s="306">
        <f t="shared" si="3"/>
        <v>1</v>
      </c>
      <c r="AB3" s="306">
        <f t="shared" si="3"/>
        <v>0</v>
      </c>
      <c r="AC3" s="306">
        <f t="shared" si="3"/>
        <v>16350</v>
      </c>
      <c r="AD3" s="306">
        <f t="shared" si="3"/>
        <v>0</v>
      </c>
      <c r="AE3" s="306">
        <f t="shared" si="3"/>
        <v>0</v>
      </c>
      <c r="AF3" s="306">
        <f t="shared" si="3"/>
        <v>0</v>
      </c>
      <c r="AG3" s="306">
        <f t="shared" si="3"/>
        <v>310650</v>
      </c>
      <c r="AH3" s="306">
        <f t="shared" si="3"/>
        <v>311639.72629999998</v>
      </c>
      <c r="AI3" s="306">
        <f t="shared" si="3"/>
        <v>327000</v>
      </c>
      <c r="AJ3" s="306">
        <f t="shared" si="3"/>
        <v>0</v>
      </c>
      <c r="AK3" s="306">
        <f t="shared" si="3"/>
        <v>2829.2350000000001</v>
      </c>
      <c r="AL3" s="306">
        <f t="shared" si="3"/>
        <v>2825.7977000000001</v>
      </c>
      <c r="AM3" s="306">
        <f t="shared" ref="AM3:AN3" si="4">VLOOKUP(MP,Inforce_data,AM1+1,0)</f>
        <v>20150112</v>
      </c>
      <c r="AN3" s="306">
        <f t="shared" si="4"/>
        <v>110.28380629999999</v>
      </c>
    </row>
    <row r="4" spans="1:40" s="15" customFormat="1" ht="12.75">
      <c r="A4" s="98"/>
      <c r="B4" s="23">
        <v>1</v>
      </c>
      <c r="C4" s="306" t="str">
        <f t="shared" ref="C4:C67" si="5">IF($B4&gt;remaning_months,"NA",C3)</f>
        <v>VA</v>
      </c>
      <c r="D4" s="306">
        <f t="shared" ref="D4:D67" si="6">IF($B4&lt;=remaning_months,IF(RIGHT(LEFT(D3,6),2)*1&lt;&gt;12,D3+100,D3+8900),"NA")</f>
        <v>20150201</v>
      </c>
      <c r="E4" s="306">
        <f t="shared" ref="E4:E67" si="7">IF($B4&gt;remaning_months,"NA",E3)</f>
        <v>1.4999999999999999E-2</v>
      </c>
      <c r="F4" s="306">
        <f t="shared" ref="F4:F67" si="8">IF($B4&gt;remaning_months,"NA",F3)</f>
        <v>0</v>
      </c>
      <c r="G4" s="306" t="str">
        <f t="shared" ref="G4:G67" si="9">IF($B4&gt;remaning_months,"NA",G3)</f>
        <v>CH_WB01</v>
      </c>
      <c r="H4" s="306">
        <f t="shared" ref="H4:H67" si="10">IF($B4&gt;remaning_months,"NA",H3)</f>
        <v>0</v>
      </c>
      <c r="I4" s="306">
        <f t="shared" ref="I4:I67" si="11">IF($B4&gt;remaning_months,"NA",0)</f>
        <v>0</v>
      </c>
      <c r="J4" s="306">
        <f t="shared" ref="J4:J67" si="12">IF($B4&gt;remaning_months,"NA",J3)</f>
        <v>195003044</v>
      </c>
      <c r="K4" s="306" t="str">
        <f t="shared" ref="K4:K67" si="13">IF($B4&gt;remaning_months,"NA",K3)</f>
        <v>RVATp_14</v>
      </c>
      <c r="L4" s="306">
        <f t="shared" ref="L4:L67" si="14">IF($B4&gt;remaning_months,"NA",L3)</f>
        <v>0.05</v>
      </c>
      <c r="M4" s="306" t="str">
        <f t="shared" ref="M4:M67" si="15">IF($B4&gt;remaning_months,"NA",M3)</f>
        <v>BFI Swiss TargetVol 5%</v>
      </c>
      <c r="N4" s="306" t="str">
        <f t="shared" ref="N4:N67" si="16">IF($B4&gt;remaning_months,"NA",N3)</f>
        <v>CHF</v>
      </c>
      <c r="O4" s="306">
        <f t="shared" ref="O4:O67" si="17">IF($B4&gt;remaning_months,"NA",O3)</f>
        <v>20150101</v>
      </c>
      <c r="P4" s="306">
        <f t="shared" ref="P4:P67" si="18">IF($B4&gt;remaning_months,"NA",P3)</f>
        <v>20150101</v>
      </c>
      <c r="Q4" s="306">
        <f t="shared" ref="Q4:Q67" si="19">IF($B4&gt;remaning_months,"NA",Q3)</f>
        <v>20150101</v>
      </c>
      <c r="R4" s="306">
        <f t="shared" ref="R4:R67" si="20">IF($B4&gt;remaning_months,"NA",R3)</f>
        <v>0</v>
      </c>
      <c r="S4" s="306">
        <f t="shared" ref="S4:S67" si="21">IF($B4&gt;remaning_months,"NA",S3)</f>
        <v>240</v>
      </c>
      <c r="T4" s="306">
        <f t="shared" ref="T4:T67" si="22">IF($B4&gt;remaning_months,"NA",T3)</f>
        <v>20150101</v>
      </c>
      <c r="U4" s="306" t="str">
        <f t="shared" ref="U4:U67" si="23">IF($B4&gt;remaning_months,"NA",U3)</f>
        <v>Single</v>
      </c>
      <c r="V4" s="306">
        <f>IF($B4&gt;remaning_months,"NA",V$3*Payoff!$BS7)</f>
        <v>326449.93938525417</v>
      </c>
      <c r="W4" s="306">
        <f>IF($B4&gt;remaning_months,"NA",W$3*Payoff!$BS7)</f>
        <v>310127.44241599145</v>
      </c>
      <c r="X4" s="306" t="str">
        <f t="shared" ref="X4:X67" si="24">IF($B4&gt;remaning_months,"NA",X3)</f>
        <v>yearly</v>
      </c>
      <c r="Y4" s="306">
        <f t="shared" ref="Y4:Y67" si="25">IF($B4&gt;remaning_months,"NA",Y3)</f>
        <v>0.05</v>
      </c>
      <c r="Z4" s="306">
        <f t="shared" ref="Z4:Z67" si="26">IF($B4&gt;remaning_months,"NA",Z3)</f>
        <v>1</v>
      </c>
      <c r="AA4" s="306">
        <f t="shared" ref="AA4:AA67" si="27">IF($B4&gt;remaning_months,"NA",AA3)</f>
        <v>1</v>
      </c>
      <c r="AB4" s="306">
        <f t="shared" ref="AB4:AB67" si="28">IF($B4&gt;remaning_months,"NA",AB3)</f>
        <v>0</v>
      </c>
      <c r="AC4" s="306">
        <f>IF($B4&gt;remaning_months,"NA",Payoff!AY7*Feq_coupon)</f>
        <v>16322.496969262707</v>
      </c>
      <c r="AD4" s="306">
        <f>IF($B4&lt;=remaning_months,(AD3*(1-Payoff!BR7)-Payoff!Y7-Payoff!Z7+Payoff!BY7),"NA")</f>
        <v>0</v>
      </c>
      <c r="AE4" s="306">
        <f>IF($B4&gt;remaning_months,"NA",Payoff!BC7)</f>
        <v>0</v>
      </c>
      <c r="AF4" s="306">
        <f>IF($B4&gt;remaning_months,"NA",MAX(0,SUM(Payoff!V7:X7)))</f>
        <v>308913.21418435115</v>
      </c>
      <c r="AG4" s="306">
        <f>IF($B4&gt;remaning_months,"NA",MAX(0,SUM(Payoff!V7:Y7)))</f>
        <v>308913.21418435115</v>
      </c>
      <c r="AH4" s="306">
        <f>IF($B4&gt;remaning_months,"NA",Payoff!AC7)</f>
        <v>308537.75195989496</v>
      </c>
      <c r="AI4" s="306">
        <f>IF($B4&gt;remaning_months,"NA",Payoff!BA7)</f>
        <v>326449.93938525417</v>
      </c>
      <c r="AJ4" s="306">
        <f>IF($B4&gt;remaning_months,"NA",IF(AF4&lt;=0,0,AL3*(1+Payoff!X7/SUM(Payoff!V7:W7))))</f>
        <v>2821.0443054433963</v>
      </c>
      <c r="AK4" s="306">
        <f>IF($B4&gt;remaning_months,"NA",IF(AG4&lt;=0,0,AJ4*(1+SUM(Payoff!Y7:Z7)/SUM(Payoff!V7:W7))))</f>
        <v>2821.0443054433963</v>
      </c>
      <c r="AL4" s="306">
        <f>IF($B4&gt;remaning_months,"NA",IF(AH4&lt;=0,0,AK4*(1+SUM(Payoff!AA7:AB7)/SUM(Payoff!V7:W7))))</f>
        <v>2817.6212927533661</v>
      </c>
      <c r="AM4" s="306">
        <f t="shared" ref="AM4:AM67" si="29">IF($B4&gt;remaning_months,"NA",AM3)</f>
        <v>20150112</v>
      </c>
      <c r="AN4" s="306">
        <f>IF($B4&gt;remaning_months,"NA",AN3*(1+Payoff!Q7))</f>
        <v>109.50314161285306</v>
      </c>
    </row>
    <row r="5" spans="1:40" s="16" customFormat="1" ht="12.75">
      <c r="A5" s="15"/>
      <c r="B5" s="23">
        <v>2</v>
      </c>
      <c r="C5" s="306" t="str">
        <f t="shared" si="5"/>
        <v>VA</v>
      </c>
      <c r="D5" s="306">
        <f t="shared" si="6"/>
        <v>20150301</v>
      </c>
      <c r="E5" s="306">
        <f t="shared" si="7"/>
        <v>1.4999999999999999E-2</v>
      </c>
      <c r="F5" s="306">
        <f t="shared" si="8"/>
        <v>0</v>
      </c>
      <c r="G5" s="306" t="str">
        <f t="shared" si="9"/>
        <v>CH_WB01</v>
      </c>
      <c r="H5" s="306">
        <f t="shared" si="10"/>
        <v>0</v>
      </c>
      <c r="I5" s="306">
        <f t="shared" si="11"/>
        <v>0</v>
      </c>
      <c r="J5" s="306">
        <f t="shared" si="12"/>
        <v>195003044</v>
      </c>
      <c r="K5" s="306" t="str">
        <f t="shared" si="13"/>
        <v>RVATp_14</v>
      </c>
      <c r="L5" s="306">
        <f t="shared" si="14"/>
        <v>0.05</v>
      </c>
      <c r="M5" s="306" t="str">
        <f t="shared" si="15"/>
        <v>BFI Swiss TargetVol 5%</v>
      </c>
      <c r="N5" s="306" t="str">
        <f t="shared" si="16"/>
        <v>CHF</v>
      </c>
      <c r="O5" s="306">
        <f t="shared" si="17"/>
        <v>20150101</v>
      </c>
      <c r="P5" s="306">
        <f t="shared" si="18"/>
        <v>20150101</v>
      </c>
      <c r="Q5" s="306">
        <f t="shared" si="19"/>
        <v>20150101</v>
      </c>
      <c r="R5" s="306">
        <f t="shared" si="20"/>
        <v>0</v>
      </c>
      <c r="S5" s="306">
        <f t="shared" si="21"/>
        <v>240</v>
      </c>
      <c r="T5" s="306">
        <f t="shared" si="22"/>
        <v>20150101</v>
      </c>
      <c r="U5" s="306" t="str">
        <f t="shared" si="23"/>
        <v>Single</v>
      </c>
      <c r="V5" s="306">
        <f>IF($B5&gt;remaning_months,"NA",V$3*Payoff!$BS8)</f>
        <v>325900.80405087501</v>
      </c>
      <c r="W5" s="306">
        <f>IF($B5&gt;remaning_months,"NA",W$3*Payoff!$BS8)</f>
        <v>309605.76384833123</v>
      </c>
      <c r="X5" s="306" t="str">
        <f t="shared" si="24"/>
        <v>yearly</v>
      </c>
      <c r="Y5" s="306">
        <f t="shared" si="25"/>
        <v>0.05</v>
      </c>
      <c r="Z5" s="306">
        <f t="shared" si="26"/>
        <v>1</v>
      </c>
      <c r="AA5" s="306">
        <f t="shared" si="27"/>
        <v>1</v>
      </c>
      <c r="AB5" s="306">
        <f t="shared" si="28"/>
        <v>0</v>
      </c>
      <c r="AC5" s="306">
        <f>IF($B5&gt;remaning_months,"NA",Payoff!AY8*Feq_coupon)</f>
        <v>16295.040202543747</v>
      </c>
      <c r="AD5" s="306">
        <f>IF($B5&lt;=remaning_months,(AD4*(1-Payoff!BR8)-Payoff!Y8-Payoff!Z8+Payoff!BY8),"NA")</f>
        <v>0</v>
      </c>
      <c r="AE5" s="306">
        <f>IF($B5&gt;remaning_months,"NA",Payoff!BC8)</f>
        <v>0</v>
      </c>
      <c r="AF5" s="306">
        <f>IF($B5&gt;remaning_months,"NA",MAX(0,SUM(Payoff!V8:X8)))</f>
        <v>299526.0652790516</v>
      </c>
      <c r="AG5" s="306">
        <f>IF($B5&gt;remaning_months,"NA",MAX(0,SUM(Payoff!V8:Y8)))</f>
        <v>299526.0652790516</v>
      </c>
      <c r="AH5" s="306">
        <f>IF($B5&gt;remaning_months,"NA",Payoff!AC8)</f>
        <v>299160.84110782627</v>
      </c>
      <c r="AI5" s="306">
        <f>IF($B5&gt;remaning_months,"NA",Payoff!BA8)</f>
        <v>325900.80405087495</v>
      </c>
      <c r="AJ5" s="306">
        <f>IF($B5&gt;remaning_months,"NA",IF(AF5&lt;=0,0,AL4*(1+Payoff!X8/SUM(Payoff!V8:W8))))</f>
        <v>2812.8816520793207</v>
      </c>
      <c r="AK5" s="306">
        <f>IF($B5&gt;remaning_months,"NA",IF(AG5&lt;=0,0,AJ5*(1+SUM(Payoff!Y8:Z8)/SUM(Payoff!V8:W8))))</f>
        <v>2812.8816520793207</v>
      </c>
      <c r="AL5" s="306">
        <f>IF($B5&gt;remaning_months,"NA",IF(AH5&lt;=0,0,AK5*(1+SUM(Payoff!AA8:AB8)/SUM(Payoff!V8:W8))))</f>
        <v>2809.4575619264838</v>
      </c>
      <c r="AM5" s="306">
        <f t="shared" si="29"/>
        <v>20150112</v>
      </c>
      <c r="AN5" s="306">
        <f>IF($B5&gt;remaning_months,"NA",AN4*(1+Payoff!Q8))</f>
        <v>106.48392479848768</v>
      </c>
    </row>
    <row r="6" spans="1:40" s="16" customFormat="1" ht="12.75">
      <c r="A6" s="15"/>
      <c r="B6" s="23">
        <v>3</v>
      </c>
      <c r="C6" s="306" t="str">
        <f t="shared" si="5"/>
        <v>VA</v>
      </c>
      <c r="D6" s="306">
        <f t="shared" si="6"/>
        <v>20150401</v>
      </c>
      <c r="E6" s="306">
        <f t="shared" si="7"/>
        <v>1.4999999999999999E-2</v>
      </c>
      <c r="F6" s="306">
        <f t="shared" si="8"/>
        <v>0</v>
      </c>
      <c r="G6" s="306" t="str">
        <f t="shared" si="9"/>
        <v>CH_WB01</v>
      </c>
      <c r="H6" s="306">
        <f t="shared" si="10"/>
        <v>0</v>
      </c>
      <c r="I6" s="306">
        <f t="shared" si="11"/>
        <v>0</v>
      </c>
      <c r="J6" s="306">
        <f t="shared" si="12"/>
        <v>195003044</v>
      </c>
      <c r="K6" s="306" t="str">
        <f t="shared" si="13"/>
        <v>RVATp_14</v>
      </c>
      <c r="L6" s="306">
        <f t="shared" si="14"/>
        <v>0.05</v>
      </c>
      <c r="M6" s="306" t="str">
        <f t="shared" si="15"/>
        <v>BFI Swiss TargetVol 5%</v>
      </c>
      <c r="N6" s="306" t="str">
        <f t="shared" si="16"/>
        <v>CHF</v>
      </c>
      <c r="O6" s="306">
        <f t="shared" si="17"/>
        <v>20150101</v>
      </c>
      <c r="P6" s="306">
        <f t="shared" si="18"/>
        <v>20150101</v>
      </c>
      <c r="Q6" s="306">
        <f t="shared" si="19"/>
        <v>20150101</v>
      </c>
      <c r="R6" s="306">
        <f t="shared" si="20"/>
        <v>0</v>
      </c>
      <c r="S6" s="306">
        <f t="shared" si="21"/>
        <v>240</v>
      </c>
      <c r="T6" s="306">
        <f t="shared" si="22"/>
        <v>20150101</v>
      </c>
      <c r="U6" s="306" t="str">
        <f t="shared" si="23"/>
        <v>Single</v>
      </c>
      <c r="V6" s="306">
        <f>IF($B6&gt;remaning_months,"NA",V$3*Payoff!$BS9)</f>
        <v>325352.59244040895</v>
      </c>
      <c r="W6" s="306">
        <f>IF($B6&gt;remaning_months,"NA",W$3*Payoff!$BS9)</f>
        <v>309084.96281838854</v>
      </c>
      <c r="X6" s="306" t="str">
        <f t="shared" si="24"/>
        <v>yearly</v>
      </c>
      <c r="Y6" s="306">
        <f t="shared" si="25"/>
        <v>0.05</v>
      </c>
      <c r="Z6" s="306">
        <f t="shared" si="26"/>
        <v>1</v>
      </c>
      <c r="AA6" s="306">
        <f t="shared" si="27"/>
        <v>1</v>
      </c>
      <c r="AB6" s="306">
        <f t="shared" si="28"/>
        <v>0</v>
      </c>
      <c r="AC6" s="306">
        <f>IF($B6&gt;remaning_months,"NA",Payoff!AY9*Feq_coupon)</f>
        <v>16267.629622020446</v>
      </c>
      <c r="AD6" s="306">
        <f>IF($B6&lt;=remaning_months,(AD5*(1-Payoff!BR9)-Payoff!Y9-Payoff!Z9+Payoff!BY9),"NA")</f>
        <v>0</v>
      </c>
      <c r="AE6" s="306">
        <f>IF($B6&gt;remaning_months,"NA",Payoff!BC9)</f>
        <v>0</v>
      </c>
      <c r="AF6" s="306">
        <f>IF($B6&gt;remaning_months,"NA",MAX(0,SUM(Payoff!V9:X9)))</f>
        <v>300061.80120599229</v>
      </c>
      <c r="AG6" s="306">
        <f>IF($B6&gt;remaning_months,"NA",MAX(0,SUM(Payoff!V9:Y9)))</f>
        <v>300061.80120599229</v>
      </c>
      <c r="AH6" s="306">
        <f>IF($B6&gt;remaning_months,"NA",Payoff!AC9)</f>
        <v>299696.06518063077</v>
      </c>
      <c r="AI6" s="306">
        <f>IF($B6&gt;remaning_months,"NA",Payoff!BA9)</f>
        <v>325352.59244040895</v>
      </c>
      <c r="AJ6" s="306">
        <f>IF($B6&gt;remaning_months,"NA",IF(AF6&lt;=0,0,AL5*(1+Payoff!X9/SUM(Payoff!V9:W9))))</f>
        <v>2804.7316538114515</v>
      </c>
      <c r="AK6" s="306">
        <f>IF($B6&gt;remaning_months,"NA",IF(AG6&lt;=0,0,AJ6*(1+SUM(Payoff!Y9:Z9)/SUM(Payoff!V9:W9))))</f>
        <v>2804.7316538114515</v>
      </c>
      <c r="AL6" s="306">
        <f>IF($B6&gt;remaning_months,"NA",IF(AH6&lt;=0,0,AK6*(1+SUM(Payoff!AA9:AB9)/SUM(Payoff!V9:W9))))</f>
        <v>2801.3188039392635</v>
      </c>
      <c r="AM6" s="306">
        <f t="shared" si="29"/>
        <v>20150112</v>
      </c>
      <c r="AN6" s="306">
        <f>IF($B6&gt;remaning_months,"NA",AN5*(1+Payoff!Q9))</f>
        <v>106.98457769865557</v>
      </c>
    </row>
    <row r="7" spans="1:40" s="15" customFormat="1" ht="12.75">
      <c r="B7" s="23">
        <v>4</v>
      </c>
      <c r="C7" s="306" t="str">
        <f t="shared" si="5"/>
        <v>VA</v>
      </c>
      <c r="D7" s="306">
        <f t="shared" si="6"/>
        <v>20150501</v>
      </c>
      <c r="E7" s="306">
        <f t="shared" si="7"/>
        <v>1.4999999999999999E-2</v>
      </c>
      <c r="F7" s="306">
        <f t="shared" si="8"/>
        <v>0</v>
      </c>
      <c r="G7" s="306" t="str">
        <f t="shared" si="9"/>
        <v>CH_WB01</v>
      </c>
      <c r="H7" s="306">
        <f t="shared" si="10"/>
        <v>0</v>
      </c>
      <c r="I7" s="306">
        <f t="shared" si="11"/>
        <v>0</v>
      </c>
      <c r="J7" s="306">
        <f t="shared" si="12"/>
        <v>195003044</v>
      </c>
      <c r="K7" s="306" t="str">
        <f t="shared" si="13"/>
        <v>RVATp_14</v>
      </c>
      <c r="L7" s="306">
        <f t="shared" si="14"/>
        <v>0.05</v>
      </c>
      <c r="M7" s="306" t="str">
        <f t="shared" si="15"/>
        <v>BFI Swiss TargetVol 5%</v>
      </c>
      <c r="N7" s="306" t="str">
        <f t="shared" si="16"/>
        <v>CHF</v>
      </c>
      <c r="O7" s="306">
        <f t="shared" si="17"/>
        <v>20150101</v>
      </c>
      <c r="P7" s="306">
        <f t="shared" si="18"/>
        <v>20150101</v>
      </c>
      <c r="Q7" s="306">
        <f t="shared" si="19"/>
        <v>20150101</v>
      </c>
      <c r="R7" s="306">
        <f t="shared" si="20"/>
        <v>0</v>
      </c>
      <c r="S7" s="306">
        <f t="shared" si="21"/>
        <v>240</v>
      </c>
      <c r="T7" s="306">
        <f t="shared" si="22"/>
        <v>20150101</v>
      </c>
      <c r="U7" s="306" t="str">
        <f t="shared" si="23"/>
        <v>Single</v>
      </c>
      <c r="V7" s="306">
        <f>IF($B7&gt;remaning_months,"NA",V$3*Payoff!$BS10)</f>
        <v>324805.30300002085</v>
      </c>
      <c r="W7" s="306">
        <f>IF($B7&gt;remaning_months,"NA",W$3*Payoff!$BS10)</f>
        <v>308565.03785001981</v>
      </c>
      <c r="X7" s="306" t="str">
        <f t="shared" si="24"/>
        <v>yearly</v>
      </c>
      <c r="Y7" s="306">
        <f t="shared" si="25"/>
        <v>0.05</v>
      </c>
      <c r="Z7" s="306">
        <f t="shared" si="26"/>
        <v>1</v>
      </c>
      <c r="AA7" s="306">
        <f t="shared" si="27"/>
        <v>1</v>
      </c>
      <c r="AB7" s="306">
        <f t="shared" si="28"/>
        <v>0</v>
      </c>
      <c r="AC7" s="306">
        <f>IF($B7&gt;remaning_months,"NA",Payoff!AY10*Feq_coupon)</f>
        <v>16240.265150001038</v>
      </c>
      <c r="AD7" s="306">
        <f>IF($B7&lt;=remaning_months,(AD6*(1-Payoff!BR10)-Payoff!Y10-Payoff!Z10+Payoff!BY10),"NA")</f>
        <v>0</v>
      </c>
      <c r="AE7" s="306">
        <f>IF($B7&gt;remaning_months,"NA",Payoff!BC10)</f>
        <v>0</v>
      </c>
      <c r="AF7" s="306">
        <f>IF($B7&gt;remaning_months,"NA",MAX(0,SUM(Payoff!V10:X10)))</f>
        <v>298395.71342355799</v>
      </c>
      <c r="AG7" s="306">
        <f>IF($B7&gt;remaning_months,"NA",MAX(0,SUM(Payoff!V10:Y10)))</f>
        <v>298395.71342355799</v>
      </c>
      <c r="AH7" s="306">
        <f>IF($B7&gt;remaning_months,"NA",Payoff!AC10)</f>
        <v>298031.85073780746</v>
      </c>
      <c r="AI7" s="306">
        <f>IF($B7&gt;remaning_months,"NA",Payoff!BA10)</f>
        <v>324805.30300002079</v>
      </c>
      <c r="AJ7" s="306">
        <f>IF($B7&gt;remaning_months,"NA",IF(AF7&lt;=0,0,AL6*(1+Payoff!X10/SUM(Payoff!V10:W10))))</f>
        <v>2796.6065863753679</v>
      </c>
      <c r="AK7" s="306">
        <f>IF($B7&gt;remaning_months,"NA",IF(AG7&lt;=0,0,AJ7*(1+SUM(Payoff!Y10:Z10)/SUM(Payoff!V10:W10))))</f>
        <v>2796.6065863753679</v>
      </c>
      <c r="AL7" s="306">
        <f>IF($B7&gt;remaning_months,"NA",IF(AH7&lt;=0,0,AK7*(1+SUM(Payoff!AA10:AB10)/SUM(Payoff!V10:W10))))</f>
        <v>2793.2021505142957</v>
      </c>
      <c r="AM7" s="306">
        <f t="shared" si="29"/>
        <v>20150112</v>
      </c>
      <c r="AN7" s="306">
        <f>IF($B7&gt;remaning_months,"NA",AN6*(1+Payoff!Q10))</f>
        <v>106.6998665218883</v>
      </c>
    </row>
    <row r="8" spans="1:40" s="15" customFormat="1" ht="12.75">
      <c r="B8" s="23">
        <v>5</v>
      </c>
      <c r="C8" s="306" t="str">
        <f t="shared" si="5"/>
        <v>VA</v>
      </c>
      <c r="D8" s="306">
        <f t="shared" si="6"/>
        <v>20150601</v>
      </c>
      <c r="E8" s="306">
        <f t="shared" si="7"/>
        <v>1.4999999999999999E-2</v>
      </c>
      <c r="F8" s="306">
        <f t="shared" si="8"/>
        <v>0</v>
      </c>
      <c r="G8" s="306" t="str">
        <f t="shared" si="9"/>
        <v>CH_WB01</v>
      </c>
      <c r="H8" s="306">
        <f t="shared" si="10"/>
        <v>0</v>
      </c>
      <c r="I8" s="306">
        <f t="shared" si="11"/>
        <v>0</v>
      </c>
      <c r="J8" s="306">
        <f t="shared" si="12"/>
        <v>195003044</v>
      </c>
      <c r="K8" s="306" t="str">
        <f t="shared" si="13"/>
        <v>RVATp_14</v>
      </c>
      <c r="L8" s="306">
        <f t="shared" si="14"/>
        <v>0.05</v>
      </c>
      <c r="M8" s="306" t="str">
        <f t="shared" si="15"/>
        <v>BFI Swiss TargetVol 5%</v>
      </c>
      <c r="N8" s="306" t="str">
        <f t="shared" si="16"/>
        <v>CHF</v>
      </c>
      <c r="O8" s="306">
        <f t="shared" si="17"/>
        <v>20150101</v>
      </c>
      <c r="P8" s="306">
        <f t="shared" si="18"/>
        <v>20150101</v>
      </c>
      <c r="Q8" s="306">
        <f t="shared" si="19"/>
        <v>20150101</v>
      </c>
      <c r="R8" s="306">
        <f t="shared" si="20"/>
        <v>0</v>
      </c>
      <c r="S8" s="306">
        <f t="shared" si="21"/>
        <v>240</v>
      </c>
      <c r="T8" s="306">
        <f t="shared" si="22"/>
        <v>20150101</v>
      </c>
      <c r="U8" s="306" t="str">
        <f t="shared" si="23"/>
        <v>Single</v>
      </c>
      <c r="V8" s="306">
        <f>IF($B8&gt;remaning_months,"NA",V$3*Payoff!$BS11)</f>
        <v>324258.93417848903</v>
      </c>
      <c r="W8" s="306">
        <f>IF($B8&gt;remaning_months,"NA",W$3*Payoff!$BS11)</f>
        <v>308045.98746956454</v>
      </c>
      <c r="X8" s="306" t="str">
        <f t="shared" si="24"/>
        <v>yearly</v>
      </c>
      <c r="Y8" s="306">
        <f t="shared" si="25"/>
        <v>0.05</v>
      </c>
      <c r="Z8" s="306">
        <f t="shared" si="26"/>
        <v>1</v>
      </c>
      <c r="AA8" s="306">
        <f t="shared" si="27"/>
        <v>1</v>
      </c>
      <c r="AB8" s="306">
        <f t="shared" si="28"/>
        <v>0</v>
      </c>
      <c r="AC8" s="306">
        <f>IF($B8&gt;remaning_months,"NA",Payoff!AY11*Feq_coupon)</f>
        <v>16212.946708924448</v>
      </c>
      <c r="AD8" s="306">
        <f>IF($B8&lt;=remaning_months,(AD7*(1-Payoff!BR11)-Payoff!Y11-Payoff!Z11+Payoff!BY11),"NA")</f>
        <v>0</v>
      </c>
      <c r="AE8" s="306">
        <f>IF($B8&gt;remaning_months,"NA",Payoff!BC11)</f>
        <v>0</v>
      </c>
      <c r="AF8" s="306">
        <f>IF($B8&gt;remaning_months,"NA",MAX(0,SUM(Payoff!V11:X11)))</f>
        <v>297178.0865153519</v>
      </c>
      <c r="AG8" s="306">
        <f>IF($B8&gt;remaning_months,"NA",MAX(0,SUM(Payoff!V11:Y11)))</f>
        <v>297178.0865153519</v>
      </c>
      <c r="AH8" s="306">
        <f>IF($B8&gt;remaning_months,"NA",Payoff!AC11)</f>
        <v>296815.61122152128</v>
      </c>
      <c r="AI8" s="306">
        <f>IF($B8&gt;remaning_months,"NA",Payoff!BA11)</f>
        <v>324258.93417848897</v>
      </c>
      <c r="AJ8" s="306">
        <f>IF($B8&gt;remaning_months,"NA",IF(AF8&lt;=0,0,AL7*(1+Payoff!X11/SUM(Payoff!V11:W11))))</f>
        <v>2788.5035863185117</v>
      </c>
      <c r="AK8" s="306">
        <f>IF($B8&gt;remaning_months,"NA",IF(AG8&lt;=0,0,AJ8*(1+SUM(Payoff!Y11:Z11)/SUM(Payoff!V11:W11))))</f>
        <v>2788.5035863185117</v>
      </c>
      <c r="AL8" s="306">
        <f>IF($B8&gt;remaning_months,"NA",IF(AH8&lt;=0,0,AK8*(1+SUM(Payoff!AA11:AB11)/SUM(Payoff!V11:W11))))</f>
        <v>2785.1081024183604</v>
      </c>
      <c r="AM8" s="306">
        <f t="shared" si="29"/>
        <v>20150112</v>
      </c>
      <c r="AN8" s="306">
        <f>IF($B8&gt;remaning_months,"NA",AN7*(1+Payoff!Q11))</f>
        <v>106.57347792467411</v>
      </c>
    </row>
    <row r="9" spans="1:40" s="15" customFormat="1" ht="12.75">
      <c r="B9" s="23">
        <v>6</v>
      </c>
      <c r="C9" s="306" t="str">
        <f t="shared" si="5"/>
        <v>VA</v>
      </c>
      <c r="D9" s="306">
        <f t="shared" si="6"/>
        <v>20150701</v>
      </c>
      <c r="E9" s="306">
        <f t="shared" si="7"/>
        <v>1.4999999999999999E-2</v>
      </c>
      <c r="F9" s="306">
        <f t="shared" si="8"/>
        <v>0</v>
      </c>
      <c r="G9" s="306" t="str">
        <f t="shared" si="9"/>
        <v>CH_WB01</v>
      </c>
      <c r="H9" s="306">
        <f t="shared" si="10"/>
        <v>0</v>
      </c>
      <c r="I9" s="306">
        <f t="shared" si="11"/>
        <v>0</v>
      </c>
      <c r="J9" s="306">
        <f t="shared" si="12"/>
        <v>195003044</v>
      </c>
      <c r="K9" s="306" t="str">
        <f t="shared" si="13"/>
        <v>RVATp_14</v>
      </c>
      <c r="L9" s="306">
        <f t="shared" si="14"/>
        <v>0.05</v>
      </c>
      <c r="M9" s="306" t="str">
        <f t="shared" si="15"/>
        <v>BFI Swiss TargetVol 5%</v>
      </c>
      <c r="N9" s="306" t="str">
        <f t="shared" si="16"/>
        <v>CHF</v>
      </c>
      <c r="O9" s="306">
        <f t="shared" si="17"/>
        <v>20150101</v>
      </c>
      <c r="P9" s="306">
        <f t="shared" si="18"/>
        <v>20150101</v>
      </c>
      <c r="Q9" s="306">
        <f t="shared" si="19"/>
        <v>20150101</v>
      </c>
      <c r="R9" s="306">
        <f t="shared" si="20"/>
        <v>0</v>
      </c>
      <c r="S9" s="306">
        <f t="shared" si="21"/>
        <v>240</v>
      </c>
      <c r="T9" s="306">
        <f t="shared" si="22"/>
        <v>20150101</v>
      </c>
      <c r="U9" s="306" t="str">
        <f t="shared" si="23"/>
        <v>Single</v>
      </c>
      <c r="V9" s="306">
        <f>IF($B9&gt;remaning_months,"NA",V$3*Payoff!$BS12)</f>
        <v>323713.48442720139</v>
      </c>
      <c r="W9" s="306">
        <f>IF($B9&gt;remaning_months,"NA",W$3*Payoff!$BS12)</f>
        <v>307527.81020584132</v>
      </c>
      <c r="X9" s="306" t="str">
        <f t="shared" si="24"/>
        <v>yearly</v>
      </c>
      <c r="Y9" s="306">
        <f t="shared" si="25"/>
        <v>0.05</v>
      </c>
      <c r="Z9" s="306">
        <f t="shared" si="26"/>
        <v>1</v>
      </c>
      <c r="AA9" s="306">
        <f t="shared" si="27"/>
        <v>1</v>
      </c>
      <c r="AB9" s="306">
        <f t="shared" si="28"/>
        <v>0</v>
      </c>
      <c r="AC9" s="306">
        <f>IF($B9&gt;remaning_months,"NA",Payoff!AY12*Feq_coupon)</f>
        <v>16185.674221360066</v>
      </c>
      <c r="AD9" s="306">
        <f>IF($B9&lt;=remaning_months,(AD8*(1-Payoff!BR12)-Payoff!Y12-Payoff!Z12+Payoff!BY12),"NA")</f>
        <v>0</v>
      </c>
      <c r="AE9" s="306">
        <f>IF($B9&gt;remaning_months,"NA",Payoff!BC12)</f>
        <v>0</v>
      </c>
      <c r="AF9" s="306">
        <f>IF($B9&gt;remaning_months,"NA",MAX(0,SUM(Payoff!V12:X12)))</f>
        <v>300720.76269671874</v>
      </c>
      <c r="AG9" s="306">
        <f>IF($B9&gt;remaning_months,"NA",MAX(0,SUM(Payoff!V12:Y12)))</f>
        <v>300720.76269671874</v>
      </c>
      <c r="AH9" s="306">
        <f>IF($B9&gt;remaning_months,"NA",Payoff!AC12)</f>
        <v>300354.5176849105</v>
      </c>
      <c r="AI9" s="306">
        <f>IF($B9&gt;remaning_months,"NA",Payoff!BA12)</f>
        <v>323713.48442720133</v>
      </c>
      <c r="AJ9" s="306">
        <f>IF($B9&gt;remaning_months,"NA",IF(AF9&lt;=0,0,AL8*(1+Payoff!X12/SUM(Payoff!V12:W12))))</f>
        <v>2780.4231535653025</v>
      </c>
      <c r="AK9" s="306">
        <f>IF($B9&gt;remaning_months,"NA",IF(AG9&lt;=0,0,AJ9*(1+SUM(Payoff!Y12:Z12)/SUM(Payoff!V12:W12))))</f>
        <v>2780.4231535653025</v>
      </c>
      <c r="AL9" s="306">
        <f>IF($B9&gt;remaning_months,"NA",IF(AH9&lt;=0,0,AK9*(1+SUM(Payoff!AA12:AB12)/SUM(Payoff!V12:W12))))</f>
        <v>2777.0425982995771</v>
      </c>
      <c r="AM9" s="306">
        <f t="shared" si="29"/>
        <v>20150112</v>
      </c>
      <c r="AN9" s="306">
        <f>IF($B9&gt;remaning_months,"NA",AN8*(1+Payoff!Q12))</f>
        <v>108.15758314757863</v>
      </c>
    </row>
    <row r="10" spans="1:40" s="15" customFormat="1" ht="12.75">
      <c r="B10" s="23">
        <v>7</v>
      </c>
      <c r="C10" s="306" t="str">
        <f t="shared" si="5"/>
        <v>VA</v>
      </c>
      <c r="D10" s="306">
        <f t="shared" si="6"/>
        <v>20150801</v>
      </c>
      <c r="E10" s="306">
        <f t="shared" si="7"/>
        <v>1.4999999999999999E-2</v>
      </c>
      <c r="F10" s="306">
        <f t="shared" si="8"/>
        <v>0</v>
      </c>
      <c r="G10" s="306" t="str">
        <f t="shared" si="9"/>
        <v>CH_WB01</v>
      </c>
      <c r="H10" s="306">
        <f t="shared" si="10"/>
        <v>0</v>
      </c>
      <c r="I10" s="306">
        <f t="shared" si="11"/>
        <v>0</v>
      </c>
      <c r="J10" s="306">
        <f t="shared" si="12"/>
        <v>195003044</v>
      </c>
      <c r="K10" s="306" t="str">
        <f t="shared" si="13"/>
        <v>RVATp_14</v>
      </c>
      <c r="L10" s="306">
        <f t="shared" si="14"/>
        <v>0.05</v>
      </c>
      <c r="M10" s="306" t="str">
        <f t="shared" si="15"/>
        <v>BFI Swiss TargetVol 5%</v>
      </c>
      <c r="N10" s="306" t="str">
        <f t="shared" si="16"/>
        <v>CHF</v>
      </c>
      <c r="O10" s="306">
        <f t="shared" si="17"/>
        <v>20150101</v>
      </c>
      <c r="P10" s="306">
        <f t="shared" si="18"/>
        <v>20150101</v>
      </c>
      <c r="Q10" s="306">
        <f t="shared" si="19"/>
        <v>20150101</v>
      </c>
      <c r="R10" s="306">
        <f t="shared" si="20"/>
        <v>0</v>
      </c>
      <c r="S10" s="306">
        <f t="shared" si="21"/>
        <v>240</v>
      </c>
      <c r="T10" s="306">
        <f t="shared" si="22"/>
        <v>20150101</v>
      </c>
      <c r="U10" s="306" t="str">
        <f t="shared" si="23"/>
        <v>Single</v>
      </c>
      <c r="V10" s="306">
        <f>IF($B10&gt;remaning_months,"NA",V$3*Payoff!$BS13)</f>
        <v>323168.95220015082</v>
      </c>
      <c r="W10" s="306">
        <f>IF($B10&gt;remaning_months,"NA",W$3*Payoff!$BS13)</f>
        <v>307010.50459014327</v>
      </c>
      <c r="X10" s="306" t="str">
        <f t="shared" si="24"/>
        <v>yearly</v>
      </c>
      <c r="Y10" s="306">
        <f t="shared" si="25"/>
        <v>0.05</v>
      </c>
      <c r="Z10" s="306">
        <f t="shared" si="26"/>
        <v>1</v>
      </c>
      <c r="AA10" s="306">
        <f t="shared" si="27"/>
        <v>1</v>
      </c>
      <c r="AB10" s="306">
        <f t="shared" si="28"/>
        <v>0</v>
      </c>
      <c r="AC10" s="306">
        <f>IF($B10&gt;remaning_months,"NA",Payoff!AY13*Feq_coupon)</f>
        <v>16158.447610007537</v>
      </c>
      <c r="AD10" s="306">
        <f>IF($B10&lt;=remaning_months,(AD9*(1-Payoff!BR13)-Payoff!Y13-Payoff!Z13+Payoff!BY13),"NA")</f>
        <v>0</v>
      </c>
      <c r="AE10" s="306">
        <f>IF($B10&gt;remaning_months,"NA",Payoff!BC13)</f>
        <v>0</v>
      </c>
      <c r="AF10" s="306">
        <f>IF($B10&gt;remaning_months,"NA",MAX(0,SUM(Payoff!V13:X13)))</f>
        <v>299899.81716309243</v>
      </c>
      <c r="AG10" s="306">
        <f>IF($B10&gt;remaning_months,"NA",MAX(0,SUM(Payoff!V13:Y13)))</f>
        <v>299899.81716309243</v>
      </c>
      <c r="AH10" s="306">
        <f>IF($B10&gt;remaning_months,"NA",Payoff!AC13)</f>
        <v>299534.52957547409</v>
      </c>
      <c r="AI10" s="306">
        <f>IF($B10&gt;remaning_months,"NA",Payoff!BA13)</f>
        <v>323168.95220015076</v>
      </c>
      <c r="AJ10" s="306">
        <f>IF($B10&gt;remaning_months,"NA",IF(AF10&lt;=0,0,AL9*(1+Payoff!X13/SUM(Payoff!V13:W13))))</f>
        <v>2772.3712167742069</v>
      </c>
      <c r="AK10" s="306">
        <f>IF($B10&gt;remaning_months,"NA",IF(AG10&lt;=0,0,AJ10*(1+SUM(Payoff!Y13:Z13)/SUM(Payoff!V13:W13))))</f>
        <v>2772.3712167742069</v>
      </c>
      <c r="AL10" s="306">
        <f>IF($B10&gt;remaning_months,"NA",IF(AH10&lt;=0,0,AK10*(1+SUM(Payoff!AA13:AB13)/SUM(Payoff!V13:W13))))</f>
        <v>2769.0000601125003</v>
      </c>
      <c r="AM10" s="306">
        <f t="shared" si="29"/>
        <v>20150112</v>
      </c>
      <c r="AN10" s="306">
        <f>IF($B10&gt;remaning_months,"NA",AN9*(1+Payoff!Q13))</f>
        <v>108.17581274656818</v>
      </c>
    </row>
    <row r="11" spans="1:40" s="16" customFormat="1" ht="12.75">
      <c r="B11" s="23">
        <v>8</v>
      </c>
      <c r="C11" s="306" t="str">
        <f t="shared" si="5"/>
        <v>VA</v>
      </c>
      <c r="D11" s="306">
        <f t="shared" si="6"/>
        <v>20150901</v>
      </c>
      <c r="E11" s="306">
        <f t="shared" si="7"/>
        <v>1.4999999999999999E-2</v>
      </c>
      <c r="F11" s="306">
        <f t="shared" si="8"/>
        <v>0</v>
      </c>
      <c r="G11" s="306" t="str">
        <f t="shared" si="9"/>
        <v>CH_WB01</v>
      </c>
      <c r="H11" s="306">
        <f t="shared" si="10"/>
        <v>0</v>
      </c>
      <c r="I11" s="306">
        <f t="shared" si="11"/>
        <v>0</v>
      </c>
      <c r="J11" s="306">
        <f t="shared" si="12"/>
        <v>195003044</v>
      </c>
      <c r="K11" s="306" t="str">
        <f t="shared" si="13"/>
        <v>RVATp_14</v>
      </c>
      <c r="L11" s="306">
        <f t="shared" si="14"/>
        <v>0.05</v>
      </c>
      <c r="M11" s="306" t="str">
        <f t="shared" si="15"/>
        <v>BFI Swiss TargetVol 5%</v>
      </c>
      <c r="N11" s="306" t="str">
        <f t="shared" si="16"/>
        <v>CHF</v>
      </c>
      <c r="O11" s="306">
        <f t="shared" si="17"/>
        <v>20150101</v>
      </c>
      <c r="P11" s="306">
        <f t="shared" si="18"/>
        <v>20150101</v>
      </c>
      <c r="Q11" s="306">
        <f t="shared" si="19"/>
        <v>20150101</v>
      </c>
      <c r="R11" s="306">
        <f t="shared" si="20"/>
        <v>0</v>
      </c>
      <c r="S11" s="306">
        <f t="shared" si="21"/>
        <v>240</v>
      </c>
      <c r="T11" s="306">
        <f t="shared" si="22"/>
        <v>20150101</v>
      </c>
      <c r="U11" s="306" t="str">
        <f t="shared" si="23"/>
        <v>Single</v>
      </c>
      <c r="V11" s="306">
        <f>IF($B11&gt;remaning_months,"NA",V$3*Payoff!$BS14)</f>
        <v>322625.33595393068</v>
      </c>
      <c r="W11" s="306">
        <f>IF($B11&gt;remaning_months,"NA",W$3*Payoff!$BS14)</f>
        <v>306494.06915623415</v>
      </c>
      <c r="X11" s="306" t="str">
        <f t="shared" si="24"/>
        <v>yearly</v>
      </c>
      <c r="Y11" s="306">
        <f t="shared" si="25"/>
        <v>0.05</v>
      </c>
      <c r="Z11" s="306">
        <f t="shared" si="26"/>
        <v>1</v>
      </c>
      <c r="AA11" s="306">
        <f t="shared" si="27"/>
        <v>1</v>
      </c>
      <c r="AB11" s="306">
        <f t="shared" si="28"/>
        <v>0</v>
      </c>
      <c r="AC11" s="306">
        <f>IF($B11&gt;remaning_months,"NA",Payoff!AY14*Feq_coupon)</f>
        <v>16131.266797696531</v>
      </c>
      <c r="AD11" s="306">
        <f>IF($B11&lt;=remaning_months,(AD10*(1-Payoff!BR14)-Payoff!Y14-Payoff!Z14+Payoff!BY14),"NA")</f>
        <v>0</v>
      </c>
      <c r="AE11" s="306">
        <f>IF($B11&gt;remaning_months,"NA",Payoff!BC14)</f>
        <v>0</v>
      </c>
      <c r="AF11" s="306">
        <f>IF($B11&gt;remaning_months,"NA",MAX(0,SUM(Payoff!V14:X14)))</f>
        <v>289184.35463944805</v>
      </c>
      <c r="AG11" s="306">
        <f>IF($B11&gt;remaning_months,"NA",MAX(0,SUM(Payoff!V14:Y14)))</f>
        <v>289184.35463944805</v>
      </c>
      <c r="AH11" s="306">
        <f>IF($B11&gt;remaning_months,"NA",Payoff!AC14)</f>
        <v>288830.74342159438</v>
      </c>
      <c r="AI11" s="306">
        <f>IF($B11&gt;remaning_months,"NA",Payoff!BA14)</f>
        <v>322625.33595393063</v>
      </c>
      <c r="AJ11" s="306">
        <f>IF($B11&gt;remaning_months,"NA",IF(AF11&lt;=0,0,AL10*(1+Payoff!X14/SUM(Payoff!V14:W14))))</f>
        <v>2764.3422072828466</v>
      </c>
      <c r="AK11" s="306">
        <f>IF($B11&gt;remaning_months,"NA",IF(AG11&lt;=0,0,AJ11*(1+SUM(Payoff!Y14:Z14)/SUM(Payoff!V14:W14))))</f>
        <v>2764.3422072828466</v>
      </c>
      <c r="AL11" s="306">
        <f>IF($B11&gt;remaning_months,"NA",IF(AH11&lt;=0,0,AK11*(1+SUM(Payoff!AA14:AB14)/SUM(Payoff!V14:W14))))</f>
        <v>2760.9676882246099</v>
      </c>
      <c r="AM11" s="306">
        <f t="shared" si="29"/>
        <v>20150112</v>
      </c>
      <c r="AN11" s="306">
        <f>IF($B11&gt;remaning_months,"NA",AN10*(1+Payoff!Q14))</f>
        <v>104.6138599024758</v>
      </c>
    </row>
    <row r="12" spans="1:40" s="16" customFormat="1" ht="12.75">
      <c r="B12" s="23">
        <v>9</v>
      </c>
      <c r="C12" s="306" t="str">
        <f t="shared" si="5"/>
        <v>VA</v>
      </c>
      <c r="D12" s="306">
        <f t="shared" si="6"/>
        <v>20151001</v>
      </c>
      <c r="E12" s="306">
        <f t="shared" si="7"/>
        <v>1.4999999999999999E-2</v>
      </c>
      <c r="F12" s="306">
        <f t="shared" si="8"/>
        <v>0</v>
      </c>
      <c r="G12" s="306" t="str">
        <f t="shared" si="9"/>
        <v>CH_WB01</v>
      </c>
      <c r="H12" s="306">
        <f t="shared" si="10"/>
        <v>0</v>
      </c>
      <c r="I12" s="306">
        <f t="shared" si="11"/>
        <v>0</v>
      </c>
      <c r="J12" s="306">
        <f t="shared" si="12"/>
        <v>195003044</v>
      </c>
      <c r="K12" s="306" t="str">
        <f t="shared" si="13"/>
        <v>RVATp_14</v>
      </c>
      <c r="L12" s="306">
        <f t="shared" si="14"/>
        <v>0.05</v>
      </c>
      <c r="M12" s="306" t="str">
        <f t="shared" si="15"/>
        <v>BFI Swiss TargetVol 5%</v>
      </c>
      <c r="N12" s="306" t="str">
        <f t="shared" si="16"/>
        <v>CHF</v>
      </c>
      <c r="O12" s="306">
        <f t="shared" si="17"/>
        <v>20150101</v>
      </c>
      <c r="P12" s="306">
        <f t="shared" si="18"/>
        <v>20150101</v>
      </c>
      <c r="Q12" s="306">
        <f t="shared" si="19"/>
        <v>20150101</v>
      </c>
      <c r="R12" s="306">
        <f t="shared" si="20"/>
        <v>0</v>
      </c>
      <c r="S12" s="306">
        <f t="shared" si="21"/>
        <v>240</v>
      </c>
      <c r="T12" s="306">
        <f t="shared" si="22"/>
        <v>20150101</v>
      </c>
      <c r="U12" s="306" t="str">
        <f t="shared" si="23"/>
        <v>Single</v>
      </c>
      <c r="V12" s="306">
        <f>IF($B12&gt;remaning_months,"NA",V$3*Payoff!$BS15)</f>
        <v>322082.63414773066</v>
      </c>
      <c r="W12" s="306">
        <f>IF($B12&gt;remaning_months,"NA",W$3*Payoff!$BS15)</f>
        <v>305978.50244034413</v>
      </c>
      <c r="X12" s="306" t="str">
        <f t="shared" si="24"/>
        <v>yearly</v>
      </c>
      <c r="Y12" s="306">
        <f t="shared" si="25"/>
        <v>0.05</v>
      </c>
      <c r="Z12" s="306">
        <f t="shared" si="26"/>
        <v>1</v>
      </c>
      <c r="AA12" s="306">
        <f t="shared" si="27"/>
        <v>1</v>
      </c>
      <c r="AB12" s="306">
        <f t="shared" si="28"/>
        <v>0</v>
      </c>
      <c r="AC12" s="306">
        <f>IF($B12&gt;remaning_months,"NA",Payoff!AY15*Feq_coupon)</f>
        <v>16104.13170738653</v>
      </c>
      <c r="AD12" s="306">
        <f>IF($B12&lt;=remaning_months,(AD11*(1-Payoff!BR15)-Payoff!Y15-Payoff!Z15+Payoff!BY15),"NA")</f>
        <v>0</v>
      </c>
      <c r="AE12" s="306">
        <f>IF($B12&gt;remaning_months,"NA",Payoff!BC15)</f>
        <v>0</v>
      </c>
      <c r="AF12" s="306">
        <f>IF($B12&gt;remaning_months,"NA",MAX(0,SUM(Payoff!V15:X15)))</f>
        <v>289405.77551951044</v>
      </c>
      <c r="AG12" s="306">
        <f>IF($B12&gt;remaning_months,"NA",MAX(0,SUM(Payoff!V15:Y15)))</f>
        <v>289405.77551951044</v>
      </c>
      <c r="AH12" s="306">
        <f>IF($B12&gt;remaning_months,"NA",Payoff!AC15)</f>
        <v>289051.99226676248</v>
      </c>
      <c r="AI12" s="306">
        <f>IF($B12&gt;remaning_months,"NA",Payoff!BA15)</f>
        <v>322082.6341477306</v>
      </c>
      <c r="AJ12" s="306">
        <f>IF($B12&gt;remaning_months,"NA",IF(AF12&lt;=0,0,AL11*(1+Payoff!X15/SUM(Payoff!V15:W15))))</f>
        <v>2756.3233469895081</v>
      </c>
      <c r="AK12" s="306">
        <f>IF($B12&gt;remaning_months,"NA",IF(AG12&lt;=0,0,AJ12*(1+SUM(Payoff!Y15:Z15)/SUM(Payoff!V15:W15))))</f>
        <v>2756.3233469895081</v>
      </c>
      <c r="AL12" s="306">
        <f>IF($B12&gt;remaning_months,"NA",IF(AH12&lt;=0,0,AK12*(1+SUM(Payoff!AA15:AB15)/SUM(Payoff!V15:W15))))</f>
        <v>2752.9595554019411</v>
      </c>
      <c r="AM12" s="306">
        <f t="shared" si="29"/>
        <v>20150112</v>
      </c>
      <c r="AN12" s="306">
        <f>IF($B12&gt;remaning_months,"NA",AN11*(1+Payoff!Q15))</f>
        <v>104.99875814245165</v>
      </c>
    </row>
    <row r="13" spans="1:40" s="18" customFormat="1" ht="12.75">
      <c r="B13" s="23">
        <v>10</v>
      </c>
      <c r="C13" s="306" t="str">
        <f t="shared" si="5"/>
        <v>VA</v>
      </c>
      <c r="D13" s="306">
        <f t="shared" si="6"/>
        <v>20151101</v>
      </c>
      <c r="E13" s="306">
        <f t="shared" si="7"/>
        <v>1.4999999999999999E-2</v>
      </c>
      <c r="F13" s="306">
        <f t="shared" si="8"/>
        <v>0</v>
      </c>
      <c r="G13" s="306" t="str">
        <f t="shared" si="9"/>
        <v>CH_WB01</v>
      </c>
      <c r="H13" s="306">
        <f t="shared" si="10"/>
        <v>0</v>
      </c>
      <c r="I13" s="306">
        <f t="shared" si="11"/>
        <v>0</v>
      </c>
      <c r="J13" s="306">
        <f t="shared" si="12"/>
        <v>195003044</v>
      </c>
      <c r="K13" s="306" t="str">
        <f t="shared" si="13"/>
        <v>RVATp_14</v>
      </c>
      <c r="L13" s="306">
        <f t="shared" si="14"/>
        <v>0.05</v>
      </c>
      <c r="M13" s="306" t="str">
        <f t="shared" si="15"/>
        <v>BFI Swiss TargetVol 5%</v>
      </c>
      <c r="N13" s="306" t="str">
        <f t="shared" si="16"/>
        <v>CHF</v>
      </c>
      <c r="O13" s="306">
        <f t="shared" si="17"/>
        <v>20150101</v>
      </c>
      <c r="P13" s="306">
        <f t="shared" si="18"/>
        <v>20150101</v>
      </c>
      <c r="Q13" s="306">
        <f t="shared" si="19"/>
        <v>20150101</v>
      </c>
      <c r="R13" s="306">
        <f t="shared" si="20"/>
        <v>0</v>
      </c>
      <c r="S13" s="306">
        <f t="shared" si="21"/>
        <v>240</v>
      </c>
      <c r="T13" s="306">
        <f t="shared" si="22"/>
        <v>20150101</v>
      </c>
      <c r="U13" s="306" t="str">
        <f t="shared" si="23"/>
        <v>Single</v>
      </c>
      <c r="V13" s="306">
        <f>IF($B13&gt;remaning_months,"NA",V$3*Payoff!$BS16)</f>
        <v>321540.84524333233</v>
      </c>
      <c r="W13" s="306">
        <f>IF($B13&gt;remaning_months,"NA",W$3*Payoff!$BS16)</f>
        <v>305463.8029811657</v>
      </c>
      <c r="X13" s="306" t="str">
        <f t="shared" si="24"/>
        <v>yearly</v>
      </c>
      <c r="Y13" s="306">
        <f t="shared" si="25"/>
        <v>0.05</v>
      </c>
      <c r="Z13" s="306">
        <f t="shared" si="26"/>
        <v>1</v>
      </c>
      <c r="AA13" s="306">
        <f t="shared" si="27"/>
        <v>1</v>
      </c>
      <c r="AB13" s="306">
        <f t="shared" si="28"/>
        <v>0</v>
      </c>
      <c r="AC13" s="306">
        <f>IF($B13&gt;remaning_months,"NA",Payoff!AY16*Feq_coupon)</f>
        <v>16077.042262166613</v>
      </c>
      <c r="AD13" s="306">
        <f>IF($B13&lt;=remaning_months,(AD12*(1-Payoff!BR16)-Payoff!Y16-Payoff!Z16+Payoff!BY16),"NA")</f>
        <v>0</v>
      </c>
      <c r="AE13" s="306">
        <f>IF($B13&gt;remaning_months,"NA",Payoff!BC16)</f>
        <v>0</v>
      </c>
      <c r="AF13" s="306">
        <f>IF($B13&gt;remaning_months,"NA",MAX(0,SUM(Payoff!V16:X16)))</f>
        <v>289409.62333046907</v>
      </c>
      <c r="AG13" s="306">
        <f>IF($B13&gt;remaning_months,"NA",MAX(0,SUM(Payoff!V16:Y16)))</f>
        <v>289409.62333046907</v>
      </c>
      <c r="AH13" s="306">
        <f>IF($B13&gt;remaning_months,"NA",Payoff!AC16)</f>
        <v>289055.90363287233</v>
      </c>
      <c r="AI13" s="306">
        <f>IF($B13&gt;remaning_months,"NA",Payoff!BA16)</f>
        <v>321540.84524333227</v>
      </c>
      <c r="AJ13" s="306">
        <f>IF($B13&gt;remaning_months,"NA",IF(AF13&lt;=0,0,AL12*(1+Payoff!X16/SUM(Payoff!V16:W16))))</f>
        <v>2748.3286849878286</v>
      </c>
      <c r="AK13" s="306">
        <f>IF($B13&gt;remaning_months,"NA",IF(AG13&lt;=0,0,AJ13*(1+SUM(Payoff!Y16:Z16)/SUM(Payoff!V16:W16))))</f>
        <v>2748.3286849878286</v>
      </c>
      <c r="AL13" s="306">
        <f>IF($B13&gt;remaning_months,"NA",IF(AH13&lt;=0,0,AK13*(1+SUM(Payoff!AA16:AB16)/SUM(Payoff!V16:W16))))</f>
        <v>2744.9752971305084</v>
      </c>
      <c r="AM13" s="306">
        <f t="shared" si="29"/>
        <v>20150112</v>
      </c>
      <c r="AN13" s="306">
        <f>IF($B13&gt;remaning_months,"NA",AN12*(1+Payoff!Q16))</f>
        <v>105.30580777616672</v>
      </c>
    </row>
    <row r="14" spans="1:40" s="18" customFormat="1" ht="12.75">
      <c r="B14" s="23">
        <v>11</v>
      </c>
      <c r="C14" s="306" t="str">
        <f t="shared" si="5"/>
        <v>VA</v>
      </c>
      <c r="D14" s="306">
        <f t="shared" si="6"/>
        <v>20151201</v>
      </c>
      <c r="E14" s="306">
        <f t="shared" si="7"/>
        <v>1.4999999999999999E-2</v>
      </c>
      <c r="F14" s="306">
        <f t="shared" si="8"/>
        <v>0</v>
      </c>
      <c r="G14" s="306" t="str">
        <f t="shared" si="9"/>
        <v>CH_WB01</v>
      </c>
      <c r="H14" s="306">
        <f t="shared" si="10"/>
        <v>0</v>
      </c>
      <c r="I14" s="306">
        <f t="shared" si="11"/>
        <v>0</v>
      </c>
      <c r="J14" s="306">
        <f t="shared" si="12"/>
        <v>195003044</v>
      </c>
      <c r="K14" s="306" t="str">
        <f t="shared" si="13"/>
        <v>RVATp_14</v>
      </c>
      <c r="L14" s="306">
        <f t="shared" si="14"/>
        <v>0.05</v>
      </c>
      <c r="M14" s="306" t="str">
        <f t="shared" si="15"/>
        <v>BFI Swiss TargetVol 5%</v>
      </c>
      <c r="N14" s="306" t="str">
        <f t="shared" si="16"/>
        <v>CHF</v>
      </c>
      <c r="O14" s="306">
        <f t="shared" si="17"/>
        <v>20150101</v>
      </c>
      <c r="P14" s="306">
        <f t="shared" si="18"/>
        <v>20150101</v>
      </c>
      <c r="Q14" s="306">
        <f t="shared" si="19"/>
        <v>20150101</v>
      </c>
      <c r="R14" s="306">
        <f t="shared" si="20"/>
        <v>0</v>
      </c>
      <c r="S14" s="306">
        <f t="shared" si="21"/>
        <v>240</v>
      </c>
      <c r="T14" s="306">
        <f t="shared" si="22"/>
        <v>20150101</v>
      </c>
      <c r="U14" s="306" t="str">
        <f t="shared" si="23"/>
        <v>Single</v>
      </c>
      <c r="V14" s="306">
        <f>IF($B14&gt;remaning_months,"NA",V$3*Payoff!$BS17)</f>
        <v>320999.96770510462</v>
      </c>
      <c r="W14" s="306">
        <f>IF($B14&gt;remaning_months,"NA",W$3*Payoff!$BS17)</f>
        <v>304949.96931984939</v>
      </c>
      <c r="X14" s="306" t="str">
        <f t="shared" si="24"/>
        <v>yearly</v>
      </c>
      <c r="Y14" s="306">
        <f t="shared" si="25"/>
        <v>0.05</v>
      </c>
      <c r="Z14" s="306">
        <f t="shared" si="26"/>
        <v>1</v>
      </c>
      <c r="AA14" s="306">
        <f t="shared" si="27"/>
        <v>1</v>
      </c>
      <c r="AB14" s="306">
        <f t="shared" si="28"/>
        <v>0</v>
      </c>
      <c r="AC14" s="306">
        <f>IF($B14&gt;remaning_months,"NA",Payoff!AY17*Feq_coupon)</f>
        <v>16049.99838525523</v>
      </c>
      <c r="AD14" s="306">
        <f>IF($B14&lt;=remaning_months,(AD13*(1-Payoff!BR17)-Payoff!Y17-Payoff!Z17+Payoff!BY17),"NA")</f>
        <v>0</v>
      </c>
      <c r="AE14" s="306">
        <f>IF($B14&gt;remaning_months,"NA",Payoff!BC17)</f>
        <v>0</v>
      </c>
      <c r="AF14" s="306">
        <f>IF($B14&gt;remaning_months,"NA",MAX(0,SUM(Payoff!V17:X17)))</f>
        <v>292623.14456951729</v>
      </c>
      <c r="AG14" s="306">
        <f>IF($B14&gt;remaning_months,"NA",MAX(0,SUM(Payoff!V17:Y17)))</f>
        <v>292623.14456951729</v>
      </c>
      <c r="AH14" s="306">
        <f>IF($B14&gt;remaning_months,"NA",Payoff!AC17)</f>
        <v>292266.01116693718</v>
      </c>
      <c r="AI14" s="306">
        <f>IF($B14&gt;remaning_months,"NA",Payoff!BA17)</f>
        <v>320999.96770510462</v>
      </c>
      <c r="AJ14" s="306">
        <f>IF($B14&gt;remaning_months,"NA",IF(AF14&lt;=0,0,AL13*(1+Payoff!X17/SUM(Payoff!V17:W17))))</f>
        <v>2740.357857376986</v>
      </c>
      <c r="AK14" s="306">
        <f>IF($B14&gt;remaning_months,"NA",IF(AG14&lt;=0,0,AJ14*(1+SUM(Payoff!Y17:Z17)/SUM(Payoff!V17:W17))))</f>
        <v>2740.357857376986</v>
      </c>
      <c r="AL14" s="306">
        <f>IF($B14&gt;remaning_months,"NA",IF(AH14&lt;=0,0,AK14*(1+SUM(Payoff!AA17:AB17)/SUM(Payoff!V17:W17))))</f>
        <v>2737.0189996141021</v>
      </c>
      <c r="AM14" s="306">
        <f t="shared" si="29"/>
        <v>20150112</v>
      </c>
      <c r="AN14" s="306">
        <f>IF($B14&gt;remaning_months,"NA",AN13*(1+Payoff!Q17))</f>
        <v>106.78501510735548</v>
      </c>
    </row>
    <row r="15" spans="1:40" s="16" customFormat="1" ht="12.75">
      <c r="B15" s="23">
        <v>12</v>
      </c>
      <c r="C15" s="306" t="str">
        <f t="shared" si="5"/>
        <v>VA</v>
      </c>
      <c r="D15" s="306">
        <f t="shared" si="6"/>
        <v>20160101</v>
      </c>
      <c r="E15" s="306">
        <f t="shared" si="7"/>
        <v>1.4999999999999999E-2</v>
      </c>
      <c r="F15" s="306">
        <f t="shared" si="8"/>
        <v>0</v>
      </c>
      <c r="G15" s="306" t="str">
        <f t="shared" si="9"/>
        <v>CH_WB01</v>
      </c>
      <c r="H15" s="306">
        <f t="shared" si="10"/>
        <v>0</v>
      </c>
      <c r="I15" s="306">
        <f t="shared" si="11"/>
        <v>0</v>
      </c>
      <c r="J15" s="306">
        <f t="shared" si="12"/>
        <v>195003044</v>
      </c>
      <c r="K15" s="306" t="str">
        <f t="shared" si="13"/>
        <v>RVATp_14</v>
      </c>
      <c r="L15" s="306">
        <f t="shared" si="14"/>
        <v>0.05</v>
      </c>
      <c r="M15" s="306" t="str">
        <f t="shared" si="15"/>
        <v>BFI Swiss TargetVol 5%</v>
      </c>
      <c r="N15" s="306" t="str">
        <f t="shared" si="16"/>
        <v>CHF</v>
      </c>
      <c r="O15" s="306">
        <f t="shared" si="17"/>
        <v>20150101</v>
      </c>
      <c r="P15" s="306">
        <f t="shared" si="18"/>
        <v>20150101</v>
      </c>
      <c r="Q15" s="306">
        <f t="shared" si="19"/>
        <v>20150101</v>
      </c>
      <c r="R15" s="306">
        <f t="shared" si="20"/>
        <v>0</v>
      </c>
      <c r="S15" s="306">
        <f t="shared" si="21"/>
        <v>240</v>
      </c>
      <c r="T15" s="306">
        <f t="shared" si="22"/>
        <v>20150101</v>
      </c>
      <c r="U15" s="306" t="str">
        <f t="shared" si="23"/>
        <v>Single</v>
      </c>
      <c r="V15" s="306">
        <f>IF($B15&gt;remaning_months,"NA",V$3*Payoff!$BS18)</f>
        <v>320459.99999999983</v>
      </c>
      <c r="W15" s="306">
        <f>IF($B15&gt;remaning_months,"NA",W$3*Payoff!$BS18)</f>
        <v>304436.99999999988</v>
      </c>
      <c r="X15" s="306" t="str">
        <f t="shared" si="24"/>
        <v>yearly</v>
      </c>
      <c r="Y15" s="306">
        <f t="shared" si="25"/>
        <v>0.05</v>
      </c>
      <c r="Z15" s="306">
        <f t="shared" si="26"/>
        <v>1</v>
      </c>
      <c r="AA15" s="306">
        <f t="shared" si="27"/>
        <v>1</v>
      </c>
      <c r="AB15" s="306">
        <f t="shared" si="28"/>
        <v>0</v>
      </c>
      <c r="AC15" s="306">
        <f>IF($B15&gt;remaning_months,"NA",Payoff!AY18*Feq_coupon)</f>
        <v>16022.999999999991</v>
      </c>
      <c r="AD15" s="306">
        <f>IF($B15&lt;=remaning_months,(AD14*(1-Payoff!BR18)-Payoff!Y18-Payoff!Z18+Payoff!BY18),"NA")</f>
        <v>16022.999999999991</v>
      </c>
      <c r="AE15" s="306">
        <f>IF($B15&gt;remaning_months,"NA",Payoff!BC18)</f>
        <v>0</v>
      </c>
      <c r="AF15" s="306">
        <f>IF($B15&gt;remaning_months,"NA",MAX(0,SUM(Payoff!V18:X18)))</f>
        <v>284777.2224647078</v>
      </c>
      <c r="AG15" s="306">
        <f>IF($B15&gt;remaning_months,"NA",MAX(0,SUM(Payoff!V18:Y18)))</f>
        <v>268754.2224647078</v>
      </c>
      <c r="AH15" s="306">
        <f>IF($B15&gt;remaning_months,"NA",Payoff!AC18)</f>
        <v>268423.01455703768</v>
      </c>
      <c r="AI15" s="306">
        <f>IF($B15&gt;remaning_months,"NA",Payoff!BA18)</f>
        <v>304436.99999999983</v>
      </c>
      <c r="AJ15" s="306">
        <f>IF($B15&gt;remaning_months,"NA",IF(AF15&lt;=0,0,AL14*(1+Payoff!X18/SUM(Payoff!V18:W18))))</f>
        <v>2732.4149434871947</v>
      </c>
      <c r="AK15" s="306">
        <f>IF($B15&gt;remaning_months,"NA",IF(AG15&lt;=0,0,AJ15*(1+SUM(Payoff!Y18:Z18)/SUM(Payoff!V18:W18))))</f>
        <v>2578.9341364097336</v>
      </c>
      <c r="AL15" s="306">
        <f>IF($B15&gt;remaning_months,"NA",IF(AH15&lt;=0,0,AK15*(1+SUM(Payoff!AA18:AB18)/SUM(Payoff!V18:W18))))</f>
        <v>2575.9397727896671</v>
      </c>
      <c r="AM15" s="306">
        <f t="shared" si="29"/>
        <v>20150112</v>
      </c>
      <c r="AN15" s="306">
        <f>IF($B15&gt;remaning_months,"NA",AN14*(1+Payoff!Q18))</f>
        <v>104.22416184718423</v>
      </c>
    </row>
    <row r="16" spans="1:40" s="16" customFormat="1" ht="12.75">
      <c r="B16" s="23">
        <v>13</v>
      </c>
      <c r="C16" s="306" t="str">
        <f t="shared" si="5"/>
        <v>VA</v>
      </c>
      <c r="D16" s="306">
        <f t="shared" si="6"/>
        <v>20160201</v>
      </c>
      <c r="E16" s="306">
        <f t="shared" si="7"/>
        <v>1.4999999999999999E-2</v>
      </c>
      <c r="F16" s="306">
        <f t="shared" si="8"/>
        <v>0</v>
      </c>
      <c r="G16" s="306" t="str">
        <f t="shared" si="9"/>
        <v>CH_WB01</v>
      </c>
      <c r="H16" s="306">
        <f t="shared" si="10"/>
        <v>0</v>
      </c>
      <c r="I16" s="306">
        <f t="shared" si="11"/>
        <v>0</v>
      </c>
      <c r="J16" s="306">
        <f t="shared" si="12"/>
        <v>195003044</v>
      </c>
      <c r="K16" s="306" t="str">
        <f t="shared" si="13"/>
        <v>RVATp_14</v>
      </c>
      <c r="L16" s="306">
        <f t="shared" si="14"/>
        <v>0.05</v>
      </c>
      <c r="M16" s="306" t="str">
        <f t="shared" si="15"/>
        <v>BFI Swiss TargetVol 5%</v>
      </c>
      <c r="N16" s="306" t="str">
        <f t="shared" si="16"/>
        <v>CHF</v>
      </c>
      <c r="O16" s="306">
        <f t="shared" si="17"/>
        <v>20150101</v>
      </c>
      <c r="P16" s="306">
        <f t="shared" si="18"/>
        <v>20150101</v>
      </c>
      <c r="Q16" s="306">
        <f t="shared" si="19"/>
        <v>20150101</v>
      </c>
      <c r="R16" s="306">
        <f t="shared" si="20"/>
        <v>0</v>
      </c>
      <c r="S16" s="306">
        <f t="shared" si="21"/>
        <v>240</v>
      </c>
      <c r="T16" s="306">
        <f t="shared" si="22"/>
        <v>20150101</v>
      </c>
      <c r="U16" s="306" t="str">
        <f t="shared" si="23"/>
        <v>Single</v>
      </c>
      <c r="V16" s="306">
        <f>IF($B16&gt;remaning_months,"NA",V$3*Payoff!$BS19)</f>
        <v>319920.94059754891</v>
      </c>
      <c r="W16" s="306">
        <f>IF($B16&gt;remaning_months,"NA",W$3*Payoff!$BS19)</f>
        <v>303924.89356767148</v>
      </c>
      <c r="X16" s="306" t="str">
        <f t="shared" si="24"/>
        <v>yearly</v>
      </c>
      <c r="Y16" s="306">
        <f t="shared" si="25"/>
        <v>0.05</v>
      </c>
      <c r="Z16" s="306">
        <f t="shared" si="26"/>
        <v>1</v>
      </c>
      <c r="AA16" s="306">
        <f t="shared" si="27"/>
        <v>1</v>
      </c>
      <c r="AB16" s="306">
        <f t="shared" si="28"/>
        <v>0</v>
      </c>
      <c r="AC16" s="306">
        <f>IF($B16&gt;remaning_months,"NA",Payoff!AY19*Feq_coupon)</f>
        <v>15996.047029877445</v>
      </c>
      <c r="AD16" s="306">
        <f>IF($B16&lt;=remaning_months,(AD15*(1-Payoff!BR19)-Payoff!Y19-Payoff!Z19+Payoff!BY19),"NA")</f>
        <v>15996.047029877445</v>
      </c>
      <c r="AE16" s="306">
        <f>IF($B16&gt;remaning_months,"NA",Payoff!BC19)</f>
        <v>0</v>
      </c>
      <c r="AF16" s="306">
        <f>IF($B16&gt;remaning_months,"NA",MAX(0,SUM(Payoff!V19:X19)))</f>
        <v>271733.16818139673</v>
      </c>
      <c r="AG16" s="306">
        <f>IF($B16&gt;remaning_months,"NA",MAX(0,SUM(Payoff!V19:Y19)))</f>
        <v>271733.16818139673</v>
      </c>
      <c r="AH16" s="306">
        <f>IF($B16&gt;remaning_months,"NA",Payoff!AC19)</f>
        <v>271398.80046495888</v>
      </c>
      <c r="AI16" s="306">
        <f>IF($B16&gt;remaning_months,"NA",Payoff!BA19)</f>
        <v>303924.89356767148</v>
      </c>
      <c r="AJ16" s="306">
        <f>IF($B16&gt;remaning_months,"NA",IF(AF16&lt;=0,0,AL15*(1+Payoff!X19/SUM(Payoff!V19:W19))))</f>
        <v>2571.6066748845633</v>
      </c>
      <c r="AK16" s="306">
        <f>IF($B16&gt;remaning_months,"NA",IF(AG16&lt;=0,0,AJ16*(1+SUM(Payoff!Y19:Z19)/SUM(Payoff!V19:W19))))</f>
        <v>2571.6066748845633</v>
      </c>
      <c r="AL16" s="306">
        <f>IF($B16&gt;remaning_months,"NA",IF(AH16&lt;=0,0,AK16*(1+SUM(Payoff!AA19:AB19)/SUM(Payoff!V19:W19))))</f>
        <v>2568.4476352784677</v>
      </c>
      <c r="AM16" s="306">
        <f t="shared" si="29"/>
        <v>20150112</v>
      </c>
      <c r="AN16" s="306">
        <f>IF($B16&gt;remaning_months,"NA",AN15*(1+Payoff!Q19))</f>
        <v>105.68722004158251</v>
      </c>
    </row>
    <row r="17" spans="1:40" s="17" customFormat="1" ht="12.75">
      <c r="B17" s="23">
        <v>14</v>
      </c>
      <c r="C17" s="306" t="str">
        <f t="shared" si="5"/>
        <v>VA</v>
      </c>
      <c r="D17" s="306">
        <f t="shared" si="6"/>
        <v>20160301</v>
      </c>
      <c r="E17" s="306">
        <f t="shared" si="7"/>
        <v>1.4999999999999999E-2</v>
      </c>
      <c r="F17" s="306">
        <f t="shared" si="8"/>
        <v>0</v>
      </c>
      <c r="G17" s="306" t="str">
        <f t="shared" si="9"/>
        <v>CH_WB01</v>
      </c>
      <c r="H17" s="306">
        <f t="shared" si="10"/>
        <v>0</v>
      </c>
      <c r="I17" s="306">
        <f t="shared" si="11"/>
        <v>0</v>
      </c>
      <c r="J17" s="306">
        <f t="shared" si="12"/>
        <v>195003044</v>
      </c>
      <c r="K17" s="306" t="str">
        <f t="shared" si="13"/>
        <v>RVATp_14</v>
      </c>
      <c r="L17" s="306">
        <f t="shared" si="14"/>
        <v>0.05</v>
      </c>
      <c r="M17" s="306" t="str">
        <f t="shared" si="15"/>
        <v>BFI Swiss TargetVol 5%</v>
      </c>
      <c r="N17" s="306" t="str">
        <f t="shared" si="16"/>
        <v>CHF</v>
      </c>
      <c r="O17" s="306">
        <f t="shared" si="17"/>
        <v>20150101</v>
      </c>
      <c r="P17" s="306">
        <f t="shared" si="18"/>
        <v>20150101</v>
      </c>
      <c r="Q17" s="306">
        <f t="shared" si="19"/>
        <v>20150101</v>
      </c>
      <c r="R17" s="306">
        <f t="shared" si="20"/>
        <v>0</v>
      </c>
      <c r="S17" s="306">
        <f t="shared" si="21"/>
        <v>240</v>
      </c>
      <c r="T17" s="306">
        <f t="shared" si="22"/>
        <v>20150101</v>
      </c>
      <c r="U17" s="306" t="str">
        <f t="shared" si="23"/>
        <v>Single</v>
      </c>
      <c r="V17" s="306">
        <f>IF($B17&gt;remaning_months,"NA",V$3*Payoff!$BS20)</f>
        <v>319382.78796985734</v>
      </c>
      <c r="W17" s="306">
        <f>IF($B17&gt;remaning_months,"NA",W$3*Payoff!$BS20)</f>
        <v>303413.64857136447</v>
      </c>
      <c r="X17" s="306" t="str">
        <f t="shared" si="24"/>
        <v>yearly</v>
      </c>
      <c r="Y17" s="306">
        <f t="shared" si="25"/>
        <v>0.05</v>
      </c>
      <c r="Z17" s="306">
        <f t="shared" si="26"/>
        <v>1</v>
      </c>
      <c r="AA17" s="306">
        <f t="shared" si="27"/>
        <v>1</v>
      </c>
      <c r="AB17" s="306">
        <f t="shared" si="28"/>
        <v>0</v>
      </c>
      <c r="AC17" s="306">
        <f>IF($B17&gt;remaning_months,"NA",Payoff!AY20*Feq_coupon)</f>
        <v>15969.139398492865</v>
      </c>
      <c r="AD17" s="306">
        <f>IF($B17&lt;=remaning_months,(AD16*(1-Payoff!BR20)-Payoff!Y20-Payoff!Z20+Payoff!BY20),"NA")</f>
        <v>15969.139398492865</v>
      </c>
      <c r="AE17" s="306">
        <f>IF($B17&gt;remaning_months,"NA",Payoff!BC20)</f>
        <v>0</v>
      </c>
      <c r="AF17" s="306">
        <f>IF($B17&gt;remaning_months,"NA",MAX(0,SUM(Payoff!V20:X20)))</f>
        <v>267356.05058679089</v>
      </c>
      <c r="AG17" s="306">
        <f>IF($B17&gt;remaning_months,"NA",MAX(0,SUM(Payoff!V20:Y20)))</f>
        <v>267356.05058679089</v>
      </c>
      <c r="AH17" s="306">
        <f>IF($B17&gt;remaning_months,"NA",Payoff!AC20)</f>
        <v>267026.49201682565</v>
      </c>
      <c r="AI17" s="306">
        <f>IF($B17&gt;remaning_months,"NA",Payoff!BA20)</f>
        <v>303413.64857136447</v>
      </c>
      <c r="AJ17" s="306">
        <f>IF($B17&gt;remaning_months,"NA",IF(AF17&lt;=0,0,AL16*(1+Payoff!X20/SUM(Payoff!V20:W20))))</f>
        <v>2564.1271402166826</v>
      </c>
      <c r="AK17" s="306">
        <f>IF($B17&gt;remaning_months,"NA",IF(AG17&lt;=0,0,AJ17*(1+SUM(Payoff!Y20:Z20)/SUM(Payoff!V20:W20))))</f>
        <v>2564.1271402166826</v>
      </c>
      <c r="AL17" s="306">
        <f>IF($B17&gt;remaning_months,"NA",IF(AH17&lt;=0,0,AK17*(1+SUM(Payoff!AA20:AB20)/SUM(Payoff!V20:W20))))</f>
        <v>2560.9717651629207</v>
      </c>
      <c r="AM17" s="306">
        <f t="shared" si="29"/>
        <v>20150112</v>
      </c>
      <c r="AN17" s="306">
        <f>IF($B17&gt;remaning_months,"NA",AN16*(1+Payoff!Q20))</f>
        <v>104.28833364663086</v>
      </c>
    </row>
    <row r="18" spans="1:40" s="17" customFormat="1" ht="12.75">
      <c r="B18" s="23">
        <v>15</v>
      </c>
      <c r="C18" s="306" t="str">
        <f t="shared" si="5"/>
        <v>VA</v>
      </c>
      <c r="D18" s="306">
        <f t="shared" si="6"/>
        <v>20160401</v>
      </c>
      <c r="E18" s="306">
        <f t="shared" si="7"/>
        <v>1.4999999999999999E-2</v>
      </c>
      <c r="F18" s="306">
        <f t="shared" si="8"/>
        <v>0</v>
      </c>
      <c r="G18" s="306" t="str">
        <f t="shared" si="9"/>
        <v>CH_WB01</v>
      </c>
      <c r="H18" s="306">
        <f t="shared" si="10"/>
        <v>0</v>
      </c>
      <c r="I18" s="306">
        <f t="shared" si="11"/>
        <v>0</v>
      </c>
      <c r="J18" s="306">
        <f t="shared" si="12"/>
        <v>195003044</v>
      </c>
      <c r="K18" s="306" t="str">
        <f t="shared" si="13"/>
        <v>RVATp_14</v>
      </c>
      <c r="L18" s="306">
        <f t="shared" si="14"/>
        <v>0.05</v>
      </c>
      <c r="M18" s="306" t="str">
        <f t="shared" si="15"/>
        <v>BFI Swiss TargetVol 5%</v>
      </c>
      <c r="N18" s="306" t="str">
        <f t="shared" si="16"/>
        <v>CHF</v>
      </c>
      <c r="O18" s="306">
        <f t="shared" si="17"/>
        <v>20150101</v>
      </c>
      <c r="P18" s="306">
        <f t="shared" si="18"/>
        <v>20150101</v>
      </c>
      <c r="Q18" s="306">
        <f t="shared" si="19"/>
        <v>20150101</v>
      </c>
      <c r="R18" s="306">
        <f t="shared" si="20"/>
        <v>0</v>
      </c>
      <c r="S18" s="306">
        <f t="shared" si="21"/>
        <v>240</v>
      </c>
      <c r="T18" s="306">
        <f t="shared" si="22"/>
        <v>20150101</v>
      </c>
      <c r="U18" s="306" t="str">
        <f t="shared" si="23"/>
        <v>Single</v>
      </c>
      <c r="V18" s="306">
        <f>IF($B18&gt;remaning_months,"NA",V$3*Payoff!$BS21)</f>
        <v>318845.54059160064</v>
      </c>
      <c r="W18" s="306">
        <f>IF($B18&gt;remaning_months,"NA",W$3*Payoff!$BS21)</f>
        <v>302903.26356202061</v>
      </c>
      <c r="X18" s="306" t="str">
        <f t="shared" si="24"/>
        <v>yearly</v>
      </c>
      <c r="Y18" s="306">
        <f t="shared" si="25"/>
        <v>0.05</v>
      </c>
      <c r="Z18" s="306">
        <f t="shared" si="26"/>
        <v>1</v>
      </c>
      <c r="AA18" s="306">
        <f t="shared" si="27"/>
        <v>1</v>
      </c>
      <c r="AB18" s="306">
        <f t="shared" si="28"/>
        <v>0</v>
      </c>
      <c r="AC18" s="306">
        <f>IF($B18&gt;remaning_months,"NA",Payoff!AY21*Feq_coupon)</f>
        <v>15942.277029580031</v>
      </c>
      <c r="AD18" s="306">
        <f>IF($B18&lt;=remaning_months,(AD17*(1-Payoff!BR21)-Payoff!Y21-Payoff!Z21+Payoff!BY21),"NA")</f>
        <v>15942.277029580031</v>
      </c>
      <c r="AE18" s="306">
        <f>IF($B18&gt;remaning_months,"NA",Payoff!BC21)</f>
        <v>0</v>
      </c>
      <c r="AF18" s="306">
        <f>IF($B18&gt;remaning_months,"NA",MAX(0,SUM(Payoff!V21:X21)))</f>
        <v>267552.68385845551</v>
      </c>
      <c r="AG18" s="306">
        <f>IF($B18&gt;remaning_months,"NA",MAX(0,SUM(Payoff!V21:Y21)))</f>
        <v>267552.68385845551</v>
      </c>
      <c r="AH18" s="306">
        <f>IF($B18&gt;remaning_months,"NA",Payoff!AC21)</f>
        <v>267222.97942503489</v>
      </c>
      <c r="AI18" s="306">
        <f>IF($B18&gt;remaning_months,"NA",Payoff!BA21)</f>
        <v>302903.26356202061</v>
      </c>
      <c r="AJ18" s="306">
        <f>IF($B18&gt;remaning_months,"NA",IF(AF18&lt;=0,0,AL17*(1+Payoff!X21/SUM(Payoff!V21:W21))))</f>
        <v>2556.6638455803754</v>
      </c>
      <c r="AK18" s="306">
        <f>IF($B18&gt;remaning_months,"NA",IF(AG18&lt;=0,0,AJ18*(1+SUM(Payoff!Y21:Z21)/SUM(Payoff!V21:W21))))</f>
        <v>2556.6638455803754</v>
      </c>
      <c r="AL18" s="306">
        <f>IF($B18&gt;remaning_months,"NA",IF(AH18&lt;=0,0,AK18*(1+SUM(Payoff!AA21:AB21)/SUM(Payoff!V21:W21))))</f>
        <v>2553.5185754917052</v>
      </c>
      <c r="AM18" s="306">
        <f t="shared" si="29"/>
        <v>20150112</v>
      </c>
      <c r="AN18" s="306">
        <f>IF($B18&gt;remaning_months,"NA",AN17*(1+Payoff!Q21))</f>
        <v>104.66990982058059</v>
      </c>
    </row>
    <row r="19" spans="1:40" s="16" customFormat="1" ht="12.75">
      <c r="B19" s="23">
        <v>16</v>
      </c>
      <c r="C19" s="306" t="str">
        <f t="shared" si="5"/>
        <v>VA</v>
      </c>
      <c r="D19" s="306">
        <f t="shared" si="6"/>
        <v>20160501</v>
      </c>
      <c r="E19" s="306">
        <f t="shared" si="7"/>
        <v>1.4999999999999999E-2</v>
      </c>
      <c r="F19" s="306">
        <f t="shared" si="8"/>
        <v>0</v>
      </c>
      <c r="G19" s="306" t="str">
        <f t="shared" si="9"/>
        <v>CH_WB01</v>
      </c>
      <c r="H19" s="306">
        <f t="shared" si="10"/>
        <v>0</v>
      </c>
      <c r="I19" s="306">
        <f t="shared" si="11"/>
        <v>0</v>
      </c>
      <c r="J19" s="306">
        <f t="shared" si="12"/>
        <v>195003044</v>
      </c>
      <c r="K19" s="306" t="str">
        <f t="shared" si="13"/>
        <v>RVATp_14</v>
      </c>
      <c r="L19" s="306">
        <f t="shared" si="14"/>
        <v>0.05</v>
      </c>
      <c r="M19" s="306" t="str">
        <f t="shared" si="15"/>
        <v>BFI Swiss TargetVol 5%</v>
      </c>
      <c r="N19" s="306" t="str">
        <f t="shared" si="16"/>
        <v>CHF</v>
      </c>
      <c r="O19" s="306">
        <f t="shared" si="17"/>
        <v>20150101</v>
      </c>
      <c r="P19" s="306">
        <f t="shared" si="18"/>
        <v>20150101</v>
      </c>
      <c r="Q19" s="306">
        <f t="shared" si="19"/>
        <v>20150101</v>
      </c>
      <c r="R19" s="306">
        <f t="shared" si="20"/>
        <v>0</v>
      </c>
      <c r="S19" s="306">
        <f t="shared" si="21"/>
        <v>240</v>
      </c>
      <c r="T19" s="306">
        <f t="shared" si="22"/>
        <v>20150101</v>
      </c>
      <c r="U19" s="306" t="str">
        <f t="shared" si="23"/>
        <v>Single</v>
      </c>
      <c r="V19" s="306">
        <f>IF($B19&gt;remaning_months,"NA",V$3*Payoff!$BS22)</f>
        <v>318309.19694002025</v>
      </c>
      <c r="W19" s="306">
        <f>IF($B19&gt;remaning_months,"NA",W$3*Payoff!$BS22)</f>
        <v>302393.73709301924</v>
      </c>
      <c r="X19" s="306" t="str">
        <f t="shared" si="24"/>
        <v>yearly</v>
      </c>
      <c r="Y19" s="306">
        <f t="shared" si="25"/>
        <v>0.05</v>
      </c>
      <c r="Z19" s="306">
        <f t="shared" si="26"/>
        <v>1</v>
      </c>
      <c r="AA19" s="306">
        <f t="shared" si="27"/>
        <v>1</v>
      </c>
      <c r="AB19" s="306">
        <f t="shared" si="28"/>
        <v>0</v>
      </c>
      <c r="AC19" s="306">
        <f>IF($B19&gt;remaning_months,"NA",Payoff!AY22*Feq_coupon)</f>
        <v>15915.459847001011</v>
      </c>
      <c r="AD19" s="306">
        <f>IF($B19&lt;=remaning_months,(AD18*(1-Payoff!BR22)-Payoff!Y22-Payoff!Z22+Payoff!BY22),"NA")</f>
        <v>15915.459847001011</v>
      </c>
      <c r="AE19" s="306">
        <f>IF($B19&gt;remaning_months,"NA",Payoff!BC22)</f>
        <v>0</v>
      </c>
      <c r="AF19" s="306">
        <f>IF($B19&gt;remaning_months,"NA",MAX(0,SUM(Payoff!V22:X22)))</f>
        <v>265455.57195919781</v>
      </c>
      <c r="AG19" s="306">
        <f>IF($B19&gt;remaning_months,"NA",MAX(0,SUM(Payoff!V22:Y22)))</f>
        <v>265455.57195919781</v>
      </c>
      <c r="AH19" s="306">
        <f>IF($B19&gt;remaning_months,"NA",Payoff!AC22)</f>
        <v>265128.20643995784</v>
      </c>
      <c r="AI19" s="306">
        <f>IF($B19&gt;remaning_months,"NA",Payoff!BA22)</f>
        <v>302393.73709301924</v>
      </c>
      <c r="AJ19" s="306">
        <f>IF($B19&gt;remaning_months,"NA",IF(AF19&lt;=0,0,AL18*(1+Payoff!X22/SUM(Payoff!V22:W22))))</f>
        <v>2549.2231932366594</v>
      </c>
      <c r="AK19" s="306">
        <f>IF($B19&gt;remaning_months,"NA",IF(AG19&lt;=0,0,AJ19*(1+SUM(Payoff!Y22:Z22)/SUM(Payoff!V22:W22))))</f>
        <v>2549.2231932366594</v>
      </c>
      <c r="AL19" s="306">
        <f>IF($B19&gt;remaning_months,"NA",IF(AH19&lt;=0,0,AK19*(1+SUM(Payoff!AA22:AB22)/SUM(Payoff!V22:W22))))</f>
        <v>2546.0847246278336</v>
      </c>
      <c r="AM19" s="306">
        <f t="shared" si="29"/>
        <v>20150112</v>
      </c>
      <c r="AN19" s="306">
        <f>IF($B19&gt;remaning_months,"NA",AN18*(1+Payoff!Q22))</f>
        <v>104.15282501983005</v>
      </c>
    </row>
    <row r="20" spans="1:40" s="16" customFormat="1" ht="12.75">
      <c r="B20" s="23">
        <v>17</v>
      </c>
      <c r="C20" s="306" t="str">
        <f t="shared" si="5"/>
        <v>VA</v>
      </c>
      <c r="D20" s="306">
        <f t="shared" si="6"/>
        <v>20160601</v>
      </c>
      <c r="E20" s="306">
        <f t="shared" si="7"/>
        <v>1.4999999999999999E-2</v>
      </c>
      <c r="F20" s="306">
        <f t="shared" si="8"/>
        <v>0</v>
      </c>
      <c r="G20" s="306" t="str">
        <f t="shared" si="9"/>
        <v>CH_WB01</v>
      </c>
      <c r="H20" s="306">
        <f t="shared" si="10"/>
        <v>0</v>
      </c>
      <c r="I20" s="306">
        <f t="shared" si="11"/>
        <v>0</v>
      </c>
      <c r="J20" s="306">
        <f t="shared" si="12"/>
        <v>195003044</v>
      </c>
      <c r="K20" s="306" t="str">
        <f t="shared" si="13"/>
        <v>RVATp_14</v>
      </c>
      <c r="L20" s="306">
        <f t="shared" si="14"/>
        <v>0.05</v>
      </c>
      <c r="M20" s="306" t="str">
        <f t="shared" si="15"/>
        <v>BFI Swiss TargetVol 5%</v>
      </c>
      <c r="N20" s="306" t="str">
        <f t="shared" si="16"/>
        <v>CHF</v>
      </c>
      <c r="O20" s="306">
        <f t="shared" si="17"/>
        <v>20150101</v>
      </c>
      <c r="P20" s="306">
        <f t="shared" si="18"/>
        <v>20150101</v>
      </c>
      <c r="Q20" s="306">
        <f t="shared" si="19"/>
        <v>20150101</v>
      </c>
      <c r="R20" s="306">
        <f t="shared" si="20"/>
        <v>0</v>
      </c>
      <c r="S20" s="306">
        <f t="shared" si="21"/>
        <v>240</v>
      </c>
      <c r="T20" s="306">
        <f t="shared" si="22"/>
        <v>20150101</v>
      </c>
      <c r="U20" s="306" t="str">
        <f t="shared" si="23"/>
        <v>Single</v>
      </c>
      <c r="V20" s="306">
        <f>IF($B20&gt;remaning_months,"NA",V$3*Payoff!$BS23)</f>
        <v>317773.75549491908</v>
      </c>
      <c r="W20" s="306">
        <f>IF($B20&gt;remaning_months,"NA",W$3*Payoff!$BS23)</f>
        <v>301885.0677201731</v>
      </c>
      <c r="X20" s="306" t="str">
        <f t="shared" si="24"/>
        <v>yearly</v>
      </c>
      <c r="Y20" s="306">
        <f t="shared" si="25"/>
        <v>0.05</v>
      </c>
      <c r="Z20" s="306">
        <f t="shared" si="26"/>
        <v>1</v>
      </c>
      <c r="AA20" s="306">
        <f t="shared" si="27"/>
        <v>1</v>
      </c>
      <c r="AB20" s="306">
        <f t="shared" si="28"/>
        <v>0</v>
      </c>
      <c r="AC20" s="306">
        <f>IF($B20&gt;remaning_months,"NA",Payoff!AY23*Feq_coupon)</f>
        <v>15888.687774745953</v>
      </c>
      <c r="AD20" s="306">
        <f>IF($B20&lt;=remaning_months,(AD19*(1-Payoff!BR23)-Payoff!Y23-Payoff!Z23+Payoff!BY23),"NA")</f>
        <v>15888.687774745953</v>
      </c>
      <c r="AE20" s="306">
        <f>IF($B20&gt;remaning_months,"NA",Payoff!BC23)</f>
        <v>0</v>
      </c>
      <c r="AF20" s="306">
        <f>IF($B20&gt;remaning_months,"NA",MAX(0,SUM(Payoff!V23:X23)))</f>
        <v>270870.41385508509</v>
      </c>
      <c r="AG20" s="306">
        <f>IF($B20&gt;remaning_months,"NA",MAX(0,SUM(Payoff!V23:Y23)))</f>
        <v>270870.41385508509</v>
      </c>
      <c r="AH20" s="306">
        <f>IF($B20&gt;remaning_months,"NA",Payoff!AC23)</f>
        <v>270537.24918730522</v>
      </c>
      <c r="AI20" s="306">
        <f>IF($B20&gt;remaning_months,"NA",Payoff!BA23)</f>
        <v>301885.0677201731</v>
      </c>
      <c r="AJ20" s="306">
        <f>IF($B20&gt;remaning_months,"NA",IF(AF20&lt;=0,0,AL19*(1+Payoff!X23/SUM(Payoff!V23:W23))))</f>
        <v>2541.8018471696569</v>
      </c>
      <c r="AK20" s="306">
        <f>IF($B20&gt;remaning_months,"NA",IF(AG20&lt;=0,0,AJ20*(1+SUM(Payoff!Y23:Z23)/SUM(Payoff!V23:W23))))</f>
        <v>2541.8018471696569</v>
      </c>
      <c r="AL20" s="306">
        <f>IF($B20&gt;remaning_months,"NA",IF(AH20&lt;=0,0,AK20*(1+SUM(Payoff!AA23:AB23)/SUM(Payoff!V23:W23))))</f>
        <v>2538.6807456334946</v>
      </c>
      <c r="AM20" s="306">
        <f t="shared" si="29"/>
        <v>20150112</v>
      </c>
      <c r="AN20" s="306">
        <f>IF($B20&gt;remaning_months,"NA",AN19*(1+Payoff!Q23))</f>
        <v>106.58788677729693</v>
      </c>
    </row>
    <row r="21" spans="1:40" s="17" customFormat="1" ht="12.75">
      <c r="B21" s="23">
        <v>18</v>
      </c>
      <c r="C21" s="306" t="str">
        <f t="shared" si="5"/>
        <v>VA</v>
      </c>
      <c r="D21" s="306">
        <f t="shared" si="6"/>
        <v>20160701</v>
      </c>
      <c r="E21" s="306">
        <f t="shared" si="7"/>
        <v>1.4999999999999999E-2</v>
      </c>
      <c r="F21" s="306">
        <f t="shared" si="8"/>
        <v>0</v>
      </c>
      <c r="G21" s="306" t="str">
        <f t="shared" si="9"/>
        <v>CH_WB01</v>
      </c>
      <c r="H21" s="306">
        <f t="shared" si="10"/>
        <v>0</v>
      </c>
      <c r="I21" s="306">
        <f t="shared" si="11"/>
        <v>0</v>
      </c>
      <c r="J21" s="306">
        <f t="shared" si="12"/>
        <v>195003044</v>
      </c>
      <c r="K21" s="306" t="str">
        <f t="shared" si="13"/>
        <v>RVATp_14</v>
      </c>
      <c r="L21" s="306">
        <f t="shared" si="14"/>
        <v>0.05</v>
      </c>
      <c r="M21" s="306" t="str">
        <f t="shared" si="15"/>
        <v>BFI Swiss TargetVol 5%</v>
      </c>
      <c r="N21" s="306" t="str">
        <f t="shared" si="16"/>
        <v>CHF</v>
      </c>
      <c r="O21" s="306">
        <f t="shared" si="17"/>
        <v>20150101</v>
      </c>
      <c r="P21" s="306">
        <f t="shared" si="18"/>
        <v>20150101</v>
      </c>
      <c r="Q21" s="306">
        <f t="shared" si="19"/>
        <v>20150101</v>
      </c>
      <c r="R21" s="306">
        <f t="shared" si="20"/>
        <v>0</v>
      </c>
      <c r="S21" s="306">
        <f t="shared" si="21"/>
        <v>240</v>
      </c>
      <c r="T21" s="306">
        <f t="shared" si="22"/>
        <v>20150101</v>
      </c>
      <c r="U21" s="306" t="str">
        <f t="shared" si="23"/>
        <v>Single</v>
      </c>
      <c r="V21" s="306">
        <f>IF($B21&gt;remaning_months,"NA",V$3*Payoff!$BS24)</f>
        <v>317239.21473865723</v>
      </c>
      <c r="W21" s="306">
        <f>IF($B21&gt;remaning_months,"NA",W$3*Payoff!$BS24)</f>
        <v>301377.25400172436</v>
      </c>
      <c r="X21" s="306" t="str">
        <f t="shared" si="24"/>
        <v>yearly</v>
      </c>
      <c r="Y21" s="306">
        <f t="shared" si="25"/>
        <v>0.05</v>
      </c>
      <c r="Z21" s="306">
        <f t="shared" si="26"/>
        <v>1</v>
      </c>
      <c r="AA21" s="306">
        <f t="shared" si="27"/>
        <v>1</v>
      </c>
      <c r="AB21" s="306">
        <f t="shared" si="28"/>
        <v>0</v>
      </c>
      <c r="AC21" s="306">
        <f>IF($B21&gt;remaning_months,"NA",Payoff!AY24*Feq_coupon)</f>
        <v>15861.960736932861</v>
      </c>
      <c r="AD21" s="306">
        <f>IF($B21&lt;=remaning_months,(AD20*(1-Payoff!BR24)-Payoff!Y24-Payoff!Z24+Payoff!BY24),"NA")</f>
        <v>15861.960736932861</v>
      </c>
      <c r="AE21" s="306">
        <f>IF($B21&gt;remaning_months,"NA",Payoff!BC24)</f>
        <v>0</v>
      </c>
      <c r="AF21" s="306">
        <f>IF($B21&gt;remaning_months,"NA",MAX(0,SUM(Payoff!V24:X24)))</f>
        <v>268700.07826697471</v>
      </c>
      <c r="AG21" s="306">
        <f>IF($B21&gt;remaning_months,"NA",MAX(0,SUM(Payoff!V24:Y24)))</f>
        <v>268700.07826697471</v>
      </c>
      <c r="AH21" s="306">
        <f>IF($B21&gt;remaning_months,"NA",Payoff!AC24)</f>
        <v>268369.33161367645</v>
      </c>
      <c r="AI21" s="306">
        <f>IF($B21&gt;remaning_months,"NA",Payoff!BA24)</f>
        <v>301377.25400172436</v>
      </c>
      <c r="AJ21" s="306">
        <f>IF($B21&gt;remaning_months,"NA",IF(AF21&lt;=0,0,AL20*(1+Payoff!X24/SUM(Payoff!V24:W24))))</f>
        <v>2534.4103227234436</v>
      </c>
      <c r="AK21" s="306">
        <f>IF($B21&gt;remaning_months,"NA",IF(AG21&lt;=0,0,AJ21*(1+SUM(Payoff!Y24:Z24)/SUM(Payoff!V24:W24))))</f>
        <v>2534.4103227234436</v>
      </c>
      <c r="AL21" s="306">
        <f>IF($B21&gt;remaning_months,"NA",IF(AH21&lt;=0,0,AK21*(1+SUM(Payoff!AA24:AB24)/SUM(Payoff!V24:W24))))</f>
        <v>2531.2959295846613</v>
      </c>
      <c r="AM21" s="306">
        <f t="shared" si="29"/>
        <v>20150112</v>
      </c>
      <c r="AN21" s="306">
        <f>IF($B21&gt;remaning_months,"NA",AN20*(1+Payoff!Q24))</f>
        <v>106.04244567812496</v>
      </c>
    </row>
    <row r="22" spans="1:40" s="17" customFormat="1" ht="12.75">
      <c r="B22" s="23">
        <v>19</v>
      </c>
      <c r="C22" s="306" t="str">
        <f t="shared" si="5"/>
        <v>VA</v>
      </c>
      <c r="D22" s="306">
        <f t="shared" si="6"/>
        <v>20160801</v>
      </c>
      <c r="E22" s="306">
        <f t="shared" si="7"/>
        <v>1.4999999999999999E-2</v>
      </c>
      <c r="F22" s="306">
        <f t="shared" si="8"/>
        <v>0</v>
      </c>
      <c r="G22" s="306" t="str">
        <f t="shared" si="9"/>
        <v>CH_WB01</v>
      </c>
      <c r="H22" s="306">
        <f t="shared" si="10"/>
        <v>0</v>
      </c>
      <c r="I22" s="306">
        <f t="shared" si="11"/>
        <v>0</v>
      </c>
      <c r="J22" s="306">
        <f t="shared" si="12"/>
        <v>195003044</v>
      </c>
      <c r="K22" s="306" t="str">
        <f t="shared" si="13"/>
        <v>RVATp_14</v>
      </c>
      <c r="L22" s="306">
        <f t="shared" si="14"/>
        <v>0.05</v>
      </c>
      <c r="M22" s="306" t="str">
        <f t="shared" si="15"/>
        <v>BFI Swiss TargetVol 5%</v>
      </c>
      <c r="N22" s="306" t="str">
        <f t="shared" si="16"/>
        <v>CHF</v>
      </c>
      <c r="O22" s="306">
        <f t="shared" si="17"/>
        <v>20150101</v>
      </c>
      <c r="P22" s="306">
        <f t="shared" si="18"/>
        <v>20150101</v>
      </c>
      <c r="Q22" s="306">
        <f t="shared" si="19"/>
        <v>20150101</v>
      </c>
      <c r="R22" s="306">
        <f t="shared" si="20"/>
        <v>0</v>
      </c>
      <c r="S22" s="306">
        <f t="shared" si="21"/>
        <v>240</v>
      </c>
      <c r="T22" s="306">
        <f t="shared" si="22"/>
        <v>20150101</v>
      </c>
      <c r="U22" s="306" t="str">
        <f t="shared" si="23"/>
        <v>Single</v>
      </c>
      <c r="V22" s="306">
        <f>IF($B22&gt;remaning_months,"NA",V$3*Payoff!$BS25)</f>
        <v>316705.57315614761</v>
      </c>
      <c r="W22" s="306">
        <f>IF($B22&gt;remaning_months,"NA",W$3*Payoff!$BS25)</f>
        <v>300870.29449834023</v>
      </c>
      <c r="X22" s="306" t="str">
        <f t="shared" si="24"/>
        <v>yearly</v>
      </c>
      <c r="Y22" s="306">
        <f t="shared" si="25"/>
        <v>0.05</v>
      </c>
      <c r="Z22" s="306">
        <f t="shared" si="26"/>
        <v>1</v>
      </c>
      <c r="AA22" s="306">
        <f t="shared" si="27"/>
        <v>1</v>
      </c>
      <c r="AB22" s="306">
        <f t="shared" si="28"/>
        <v>0</v>
      </c>
      <c r="AC22" s="306">
        <f>IF($B22&gt;remaning_months,"NA",Payoff!AY25*Feq_coupon)</f>
        <v>15835.278657807381</v>
      </c>
      <c r="AD22" s="306">
        <f>IF($B22&lt;=remaning_months,(AD21*(1-Payoff!BR25)-Payoff!Y25-Payoff!Z25+Payoff!BY25),"NA")</f>
        <v>15835.278657807381</v>
      </c>
      <c r="AE22" s="306">
        <f>IF($B22&gt;remaning_months,"NA",Payoff!BC25)</f>
        <v>0</v>
      </c>
      <c r="AF22" s="306">
        <f>IF($B22&gt;remaning_months,"NA",MAX(0,SUM(Payoff!V25:X25)))</f>
        <v>267469.34441863623</v>
      </c>
      <c r="AG22" s="306">
        <f>IF($B22&gt;remaning_months,"NA",MAX(0,SUM(Payoff!V25:Y25)))</f>
        <v>267469.34441863623</v>
      </c>
      <c r="AH22" s="306">
        <f>IF($B22&gt;remaning_months,"NA",Payoff!AC25)</f>
        <v>267139.99776553822</v>
      </c>
      <c r="AI22" s="306">
        <f>IF($B22&gt;remaning_months,"NA",Payoff!BA25)</f>
        <v>300870.29449834023</v>
      </c>
      <c r="AJ22" s="306">
        <f>IF($B22&gt;remaning_months,"NA",IF(AF22&lt;=0,0,AL21*(1+Payoff!X25/SUM(Payoff!V25:W25))))</f>
        <v>2527.0379289879306</v>
      </c>
      <c r="AK22" s="306">
        <f>IF($B22&gt;remaning_months,"NA",IF(AG22&lt;=0,0,AJ22*(1+SUM(Payoff!Y25:Z25)/SUM(Payoff!V25:W25))))</f>
        <v>2527.0379289879306</v>
      </c>
      <c r="AL22" s="306">
        <f>IF($B22&gt;remaning_months,"NA",IF(AH22&lt;=0,0,AK22*(1+SUM(Payoff!AA25:AB25)/SUM(Payoff!V25:W25))))</f>
        <v>2523.9315113657881</v>
      </c>
      <c r="AM22" s="306">
        <f t="shared" si="29"/>
        <v>20150112</v>
      </c>
      <c r="AN22" s="306">
        <f>IF($B22&gt;remaning_months,"NA",AN21*(1+Payoff!Q25))</f>
        <v>105.86490799829737</v>
      </c>
    </row>
    <row r="23" spans="1:40" s="17" customFormat="1" ht="12.75">
      <c r="B23" s="23">
        <v>20</v>
      </c>
      <c r="C23" s="306" t="str">
        <f t="shared" si="5"/>
        <v>VA</v>
      </c>
      <c r="D23" s="306">
        <f t="shared" si="6"/>
        <v>20160901</v>
      </c>
      <c r="E23" s="306">
        <f t="shared" si="7"/>
        <v>1.4999999999999999E-2</v>
      </c>
      <c r="F23" s="306">
        <f t="shared" si="8"/>
        <v>0</v>
      </c>
      <c r="G23" s="306" t="str">
        <f t="shared" si="9"/>
        <v>CH_WB01</v>
      </c>
      <c r="H23" s="306">
        <f t="shared" si="10"/>
        <v>0</v>
      </c>
      <c r="I23" s="306">
        <f t="shared" si="11"/>
        <v>0</v>
      </c>
      <c r="J23" s="306">
        <f t="shared" si="12"/>
        <v>195003044</v>
      </c>
      <c r="K23" s="306" t="str">
        <f t="shared" si="13"/>
        <v>RVATp_14</v>
      </c>
      <c r="L23" s="306">
        <f t="shared" si="14"/>
        <v>0.05</v>
      </c>
      <c r="M23" s="306" t="str">
        <f t="shared" si="15"/>
        <v>BFI Swiss TargetVol 5%</v>
      </c>
      <c r="N23" s="306" t="str">
        <f t="shared" si="16"/>
        <v>CHF</v>
      </c>
      <c r="O23" s="306">
        <f t="shared" si="17"/>
        <v>20150101</v>
      </c>
      <c r="P23" s="306">
        <f t="shared" si="18"/>
        <v>20150101</v>
      </c>
      <c r="Q23" s="306">
        <f t="shared" si="19"/>
        <v>20150101</v>
      </c>
      <c r="R23" s="306">
        <f t="shared" si="20"/>
        <v>0</v>
      </c>
      <c r="S23" s="306">
        <f t="shared" si="21"/>
        <v>240</v>
      </c>
      <c r="T23" s="306">
        <f t="shared" si="22"/>
        <v>20150101</v>
      </c>
      <c r="U23" s="306" t="str">
        <f t="shared" si="23"/>
        <v>Single</v>
      </c>
      <c r="V23" s="306">
        <f>IF($B23&gt;remaning_months,"NA",V$3*Payoff!$BS26)</f>
        <v>316172.82923485187</v>
      </c>
      <c r="W23" s="306">
        <f>IF($B23&gt;remaning_months,"NA",W$3*Payoff!$BS26)</f>
        <v>300364.1877731093</v>
      </c>
      <c r="X23" s="306" t="str">
        <f t="shared" si="24"/>
        <v>yearly</v>
      </c>
      <c r="Y23" s="306">
        <f t="shared" si="25"/>
        <v>0.05</v>
      </c>
      <c r="Z23" s="306">
        <f t="shared" si="26"/>
        <v>1</v>
      </c>
      <c r="AA23" s="306">
        <f t="shared" si="27"/>
        <v>1</v>
      </c>
      <c r="AB23" s="306">
        <f t="shared" si="28"/>
        <v>0</v>
      </c>
      <c r="AC23" s="306">
        <f>IF($B23&gt;remaning_months,"NA",Payoff!AY26*Feq_coupon)</f>
        <v>15808.641461742594</v>
      </c>
      <c r="AD23" s="306">
        <f>IF($B23&lt;=remaning_months,(AD22*(1-Payoff!BR26)-Payoff!Y26-Payoff!Z26+Payoff!BY26),"NA")</f>
        <v>15808.641461742594</v>
      </c>
      <c r="AE23" s="306">
        <f>IF($B23&gt;remaning_months,"NA",Payoff!BC26)</f>
        <v>0</v>
      </c>
      <c r="AF23" s="306">
        <f>IF($B23&gt;remaning_months,"NA",MAX(0,SUM(Payoff!V26:X26)))</f>
        <v>269824.98208161647</v>
      </c>
      <c r="AG23" s="306">
        <f>IF($B23&gt;remaning_months,"NA",MAX(0,SUM(Payoff!V26:Y26)))</f>
        <v>269824.98208161647</v>
      </c>
      <c r="AH23" s="306">
        <f>IF($B23&gt;remaning_months,"NA",Payoff!AC26)</f>
        <v>269493.15008070704</v>
      </c>
      <c r="AI23" s="306">
        <f>IF($B23&gt;remaning_months,"NA",Payoff!BA26)</f>
        <v>300364.1877731093</v>
      </c>
      <c r="AJ23" s="306">
        <f>IF($B23&gt;remaning_months,"NA",IF(AF23&lt;=0,0,AL22*(1+Payoff!X26/SUM(Payoff!V26:W26))))</f>
        <v>2519.6858987703195</v>
      </c>
      <c r="AK23" s="306">
        <f>IF($B23&gt;remaning_months,"NA",IF(AG23&lt;=0,0,AJ23*(1+SUM(Payoff!Y26:Z26)/SUM(Payoff!V26:W26))))</f>
        <v>2519.6858987703195</v>
      </c>
      <c r="AL23" s="306">
        <f>IF($B23&gt;remaning_months,"NA",IF(AH23&lt;=0,0,AK23*(1+SUM(Payoff!AA26:AB26)/SUM(Payoff!V26:W26))))</f>
        <v>2516.5923899827221</v>
      </c>
      <c r="AM23" s="306">
        <f t="shared" si="29"/>
        <v>20150112</v>
      </c>
      <c r="AN23" s="306">
        <f>IF($B23&gt;remaning_months,"NA",AN22*(1+Payoff!Q26))</f>
        <v>107.1091132127881</v>
      </c>
    </row>
    <row r="24" spans="1:40" s="16" customFormat="1" ht="12.75">
      <c r="B24" s="23">
        <v>21</v>
      </c>
      <c r="C24" s="306" t="str">
        <f t="shared" si="5"/>
        <v>VA</v>
      </c>
      <c r="D24" s="306">
        <f t="shared" si="6"/>
        <v>20161001</v>
      </c>
      <c r="E24" s="306">
        <f t="shared" si="7"/>
        <v>1.4999999999999999E-2</v>
      </c>
      <c r="F24" s="306">
        <f t="shared" si="8"/>
        <v>0</v>
      </c>
      <c r="G24" s="306" t="str">
        <f t="shared" si="9"/>
        <v>CH_WB01</v>
      </c>
      <c r="H24" s="306">
        <f t="shared" si="10"/>
        <v>0</v>
      </c>
      <c r="I24" s="306">
        <f t="shared" si="11"/>
        <v>0</v>
      </c>
      <c r="J24" s="306">
        <f t="shared" si="12"/>
        <v>195003044</v>
      </c>
      <c r="K24" s="306" t="str">
        <f t="shared" si="13"/>
        <v>RVATp_14</v>
      </c>
      <c r="L24" s="306">
        <f t="shared" si="14"/>
        <v>0.05</v>
      </c>
      <c r="M24" s="306" t="str">
        <f t="shared" si="15"/>
        <v>BFI Swiss TargetVol 5%</v>
      </c>
      <c r="N24" s="306" t="str">
        <f t="shared" si="16"/>
        <v>CHF</v>
      </c>
      <c r="O24" s="306">
        <f t="shared" si="17"/>
        <v>20150101</v>
      </c>
      <c r="P24" s="306">
        <f t="shared" si="18"/>
        <v>20150101</v>
      </c>
      <c r="Q24" s="306">
        <f t="shared" si="19"/>
        <v>20150101</v>
      </c>
      <c r="R24" s="306">
        <f t="shared" si="20"/>
        <v>0</v>
      </c>
      <c r="S24" s="306">
        <f t="shared" si="21"/>
        <v>240</v>
      </c>
      <c r="T24" s="306">
        <f t="shared" si="22"/>
        <v>20150101</v>
      </c>
      <c r="U24" s="306" t="str">
        <f t="shared" si="23"/>
        <v>Single</v>
      </c>
      <c r="V24" s="306">
        <f>IF($B24&gt;remaning_months,"NA",V$3*Payoff!$BS27)</f>
        <v>315640.98146477586</v>
      </c>
      <c r="W24" s="306">
        <f>IF($B24&gt;remaning_months,"NA",W$3*Payoff!$BS27)</f>
        <v>299858.93239153706</v>
      </c>
      <c r="X24" s="306" t="str">
        <f t="shared" si="24"/>
        <v>yearly</v>
      </c>
      <c r="Y24" s="306">
        <f t="shared" si="25"/>
        <v>0.05</v>
      </c>
      <c r="Z24" s="306">
        <f t="shared" si="26"/>
        <v>1</v>
      </c>
      <c r="AA24" s="306">
        <f t="shared" si="27"/>
        <v>1</v>
      </c>
      <c r="AB24" s="306">
        <f t="shared" si="28"/>
        <v>0</v>
      </c>
      <c r="AC24" s="306">
        <f>IF($B24&gt;remaning_months,"NA",Payoff!AY27*Feq_coupon)</f>
        <v>15782.049073238793</v>
      </c>
      <c r="AD24" s="306">
        <f>IF($B24&lt;=remaning_months,(AD23*(1-Payoff!BR27)-Payoff!Y27-Payoff!Z27+Payoff!BY27),"NA")</f>
        <v>15782.049073238793</v>
      </c>
      <c r="AE24" s="306">
        <f>IF($B24&gt;remaning_months,"NA",Payoff!BC27)</f>
        <v>0</v>
      </c>
      <c r="AF24" s="306">
        <f>IF($B24&gt;remaning_months,"NA",MAX(0,SUM(Payoff!V27:X27)))</f>
        <v>264758.51384778944</v>
      </c>
      <c r="AG24" s="306">
        <f>IF($B24&gt;remaning_months,"NA",MAX(0,SUM(Payoff!V27:Y27)))</f>
        <v>264758.51384778944</v>
      </c>
      <c r="AH24" s="306">
        <f>IF($B24&gt;remaning_months,"NA",Payoff!AC27)</f>
        <v>264432.23700177122</v>
      </c>
      <c r="AI24" s="306">
        <f>IF($B24&gt;remaning_months,"NA",Payoff!BA27)</f>
        <v>299858.93239153706</v>
      </c>
      <c r="AJ24" s="306">
        <f>IF($B24&gt;remaning_months,"NA",IF(AF24&lt;=0,0,AL23*(1+Payoff!X27/SUM(Payoff!V27:W27))))</f>
        <v>2512.3591228356318</v>
      </c>
      <c r="AK24" s="306">
        <f>IF($B24&gt;remaning_months,"NA",IF(AG24&lt;=0,0,AJ24*(1+SUM(Payoff!Y27:Z27)/SUM(Payoff!V27:W27))))</f>
        <v>2512.3591228356318</v>
      </c>
      <c r="AL24" s="306">
        <f>IF($B24&gt;remaning_months,"NA",IF(AH24&lt;=0,0,AK24*(1+SUM(Payoff!AA27:AB27)/SUM(Payoff!V27:W27))))</f>
        <v>2509.2682091380075</v>
      </c>
      <c r="AM24" s="306">
        <f t="shared" si="29"/>
        <v>20150112</v>
      </c>
      <c r="AN24" s="306">
        <f>IF($B24&gt;remaning_months,"NA",AN23*(1+Payoff!Q27))</f>
        <v>105.40465419811812</v>
      </c>
    </row>
    <row r="25" spans="1:40" s="16" customFormat="1" ht="12.75">
      <c r="B25" s="23">
        <v>22</v>
      </c>
      <c r="C25" s="306" t="str">
        <f t="shared" si="5"/>
        <v>VA</v>
      </c>
      <c r="D25" s="306">
        <f t="shared" si="6"/>
        <v>20161101</v>
      </c>
      <c r="E25" s="306">
        <f t="shared" si="7"/>
        <v>1.4999999999999999E-2</v>
      </c>
      <c r="F25" s="306">
        <f t="shared" si="8"/>
        <v>0</v>
      </c>
      <c r="G25" s="306" t="str">
        <f t="shared" si="9"/>
        <v>CH_WB01</v>
      </c>
      <c r="H25" s="306">
        <f t="shared" si="10"/>
        <v>0</v>
      </c>
      <c r="I25" s="306">
        <f t="shared" si="11"/>
        <v>0</v>
      </c>
      <c r="J25" s="306">
        <f t="shared" si="12"/>
        <v>195003044</v>
      </c>
      <c r="K25" s="306" t="str">
        <f t="shared" si="13"/>
        <v>RVATp_14</v>
      </c>
      <c r="L25" s="306">
        <f t="shared" si="14"/>
        <v>0.05</v>
      </c>
      <c r="M25" s="306" t="str">
        <f t="shared" si="15"/>
        <v>BFI Swiss TargetVol 5%</v>
      </c>
      <c r="N25" s="306" t="str">
        <f t="shared" si="16"/>
        <v>CHF</v>
      </c>
      <c r="O25" s="306">
        <f t="shared" si="17"/>
        <v>20150101</v>
      </c>
      <c r="P25" s="306">
        <f t="shared" si="18"/>
        <v>20150101</v>
      </c>
      <c r="Q25" s="306">
        <f t="shared" si="19"/>
        <v>20150101</v>
      </c>
      <c r="R25" s="306">
        <f t="shared" si="20"/>
        <v>0</v>
      </c>
      <c r="S25" s="306">
        <f t="shared" si="21"/>
        <v>240</v>
      </c>
      <c r="T25" s="306">
        <f t="shared" si="22"/>
        <v>20150101</v>
      </c>
      <c r="U25" s="306" t="str">
        <f t="shared" si="23"/>
        <v>Single</v>
      </c>
      <c r="V25" s="306">
        <f>IF($B25&gt;remaning_months,"NA",V$3*Payoff!$BS28)</f>
        <v>315110.02833846549</v>
      </c>
      <c r="W25" s="306">
        <f>IF($B25&gt;remaning_months,"NA",W$3*Payoff!$BS28)</f>
        <v>299354.52692154219</v>
      </c>
      <c r="X25" s="306" t="str">
        <f t="shared" si="24"/>
        <v>yearly</v>
      </c>
      <c r="Y25" s="306">
        <f t="shared" si="25"/>
        <v>0.05</v>
      </c>
      <c r="Z25" s="306">
        <f t="shared" si="26"/>
        <v>1</v>
      </c>
      <c r="AA25" s="306">
        <f t="shared" si="27"/>
        <v>1</v>
      </c>
      <c r="AB25" s="306">
        <f t="shared" si="28"/>
        <v>0</v>
      </c>
      <c r="AC25" s="306">
        <f>IF($B25&gt;remaning_months,"NA",Payoff!AY28*Feq_coupon)</f>
        <v>15755.501416923275</v>
      </c>
      <c r="AD25" s="306">
        <f>IF($B25&lt;=remaning_months,(AD24*(1-Payoff!BR28)-Payoff!Y28-Payoff!Z28+Payoff!BY28),"NA")</f>
        <v>15755.501416923275</v>
      </c>
      <c r="AE25" s="306">
        <f>IF($B25&gt;remaning_months,"NA",Payoff!BC28)</f>
        <v>0</v>
      </c>
      <c r="AF25" s="306">
        <f>IF($B25&gt;remaning_months,"NA",MAX(0,SUM(Payoff!V28:X28)))</f>
        <v>265483.05934864224</v>
      </c>
      <c r="AG25" s="306">
        <f>IF($B25&gt;remaning_months,"NA",MAX(0,SUM(Payoff!V28:Y28)))</f>
        <v>265483.05934864224</v>
      </c>
      <c r="AH25" s="306">
        <f>IF($B25&gt;remaning_months,"NA",Payoff!AC28)</f>
        <v>265156.0639474722</v>
      </c>
      <c r="AI25" s="306">
        <f>IF($B25&gt;remaning_months,"NA",Payoff!BA28)</f>
        <v>299354.52692154219</v>
      </c>
      <c r="AJ25" s="306">
        <f>IF($B25&gt;remaning_months,"NA",IF(AF25&lt;=0,0,AL24*(1+Payoff!X28/SUM(Payoff!V28:W28))))</f>
        <v>2505.0472623071796</v>
      </c>
      <c r="AK25" s="306">
        <f>IF($B25&gt;remaning_months,"NA",IF(AG25&lt;=0,0,AJ25*(1+SUM(Payoff!Y28:Z28)/SUM(Payoff!V28:W28))))</f>
        <v>2505.0472623071796</v>
      </c>
      <c r="AL25" s="306">
        <f>IF($B25&gt;remaning_months,"NA",IF(AH25&lt;=0,0,AK25*(1+SUM(Payoff!AA28:AB28)/SUM(Payoff!V28:W28))))</f>
        <v>2501.9669865711835</v>
      </c>
      <c r="AM25" s="306">
        <f t="shared" si="29"/>
        <v>20150112</v>
      </c>
      <c r="AN25" s="306">
        <f>IF($B25&gt;remaning_months,"NA",AN24*(1+Payoff!Q28))</f>
        <v>106.00182998126678</v>
      </c>
    </row>
    <row r="26" spans="1:40" s="16" customFormat="1" ht="12.75">
      <c r="B26" s="23">
        <v>23</v>
      </c>
      <c r="C26" s="306" t="str">
        <f t="shared" si="5"/>
        <v>VA</v>
      </c>
      <c r="D26" s="306">
        <f t="shared" si="6"/>
        <v>20161201</v>
      </c>
      <c r="E26" s="306">
        <f t="shared" si="7"/>
        <v>1.4999999999999999E-2</v>
      </c>
      <c r="F26" s="306">
        <f t="shared" si="8"/>
        <v>0</v>
      </c>
      <c r="G26" s="306" t="str">
        <f t="shared" si="9"/>
        <v>CH_WB01</v>
      </c>
      <c r="H26" s="306">
        <f t="shared" si="10"/>
        <v>0</v>
      </c>
      <c r="I26" s="306">
        <f t="shared" si="11"/>
        <v>0</v>
      </c>
      <c r="J26" s="306">
        <f t="shared" si="12"/>
        <v>195003044</v>
      </c>
      <c r="K26" s="306" t="str">
        <f t="shared" si="13"/>
        <v>RVATp_14</v>
      </c>
      <c r="L26" s="306">
        <f t="shared" si="14"/>
        <v>0.05</v>
      </c>
      <c r="M26" s="306" t="str">
        <f t="shared" si="15"/>
        <v>BFI Swiss TargetVol 5%</v>
      </c>
      <c r="N26" s="306" t="str">
        <f t="shared" si="16"/>
        <v>CHF</v>
      </c>
      <c r="O26" s="306">
        <f t="shared" si="17"/>
        <v>20150101</v>
      </c>
      <c r="P26" s="306">
        <f t="shared" si="18"/>
        <v>20150101</v>
      </c>
      <c r="Q26" s="306">
        <f t="shared" si="19"/>
        <v>20150101</v>
      </c>
      <c r="R26" s="306">
        <f t="shared" si="20"/>
        <v>0</v>
      </c>
      <c r="S26" s="306">
        <f t="shared" si="21"/>
        <v>240</v>
      </c>
      <c r="T26" s="306">
        <f t="shared" si="22"/>
        <v>20150101</v>
      </c>
      <c r="U26" s="306" t="str">
        <f t="shared" si="23"/>
        <v>Single</v>
      </c>
      <c r="V26" s="306">
        <f>IF($B26&gt;remaning_months,"NA",V$3*Payoff!$BS29)</f>
        <v>314579.96835100238</v>
      </c>
      <c r="W26" s="306">
        <f>IF($B26&gt;remaning_months,"NA",W$3*Payoff!$BS29)</f>
        <v>298850.96993345226</v>
      </c>
      <c r="X26" s="306" t="str">
        <f t="shared" si="24"/>
        <v>yearly</v>
      </c>
      <c r="Y26" s="306">
        <f t="shared" si="25"/>
        <v>0.05</v>
      </c>
      <c r="Z26" s="306">
        <f t="shared" si="26"/>
        <v>1</v>
      </c>
      <c r="AA26" s="306">
        <f t="shared" si="27"/>
        <v>1</v>
      </c>
      <c r="AB26" s="306">
        <f t="shared" si="28"/>
        <v>0</v>
      </c>
      <c r="AC26" s="306">
        <f>IF($B26&gt;remaning_months,"NA",Payoff!AY29*Feq_coupon)</f>
        <v>15728.998417550119</v>
      </c>
      <c r="AD26" s="306">
        <f>IF($B26&lt;=remaning_months,(AD25*(1-Payoff!BR29)-Payoff!Y29-Payoff!Z29+Payoff!BY29),"NA")</f>
        <v>15728.998417550119</v>
      </c>
      <c r="AE26" s="306">
        <f>IF($B26&gt;remaning_months,"NA",Payoff!BC29)</f>
        <v>0</v>
      </c>
      <c r="AF26" s="306">
        <f>IF($B26&gt;remaning_months,"NA",MAX(0,SUM(Payoff!V29:X29)))</f>
        <v>257057.66671064222</v>
      </c>
      <c r="AG26" s="306">
        <f>IF($B26&gt;remaning_months,"NA",MAX(0,SUM(Payoff!V29:Y29)))</f>
        <v>257057.66671064222</v>
      </c>
      <c r="AH26" s="306">
        <f>IF($B26&gt;remaning_months,"NA",Payoff!AC29)</f>
        <v>256739.86507566183</v>
      </c>
      <c r="AI26" s="306">
        <f>IF($B26&gt;remaning_months,"NA",Payoff!BA29)</f>
        <v>298850.96993345226</v>
      </c>
      <c r="AJ26" s="306">
        <f>IF($B26&gt;remaning_months,"NA",IF(AF26&lt;=0,0,AL25*(1+Payoff!X29/SUM(Payoff!V29:W29))))</f>
        <v>2497.7583214375227</v>
      </c>
      <c r="AK26" s="306">
        <f>IF($B26&gt;remaning_months,"NA",IF(AG26&lt;=0,0,AJ26*(1+SUM(Payoff!Y29:Z29)/SUM(Payoff!V29:W29))))</f>
        <v>2497.7583214375227</v>
      </c>
      <c r="AL26" s="306">
        <f>IF($B26&gt;remaning_months,"NA",IF(AH26&lt;=0,0,AK26*(1+SUM(Payoff!AA29:AB29)/SUM(Payoff!V29:W29))))</f>
        <v>2494.6755252007133</v>
      </c>
      <c r="AM26" s="306">
        <f t="shared" si="29"/>
        <v>20150112</v>
      </c>
      <c r="AN26" s="306">
        <f>IF($B26&gt;remaning_months,"NA",AN25*(1+Payoff!Q29))</f>
        <v>102.93747730829959</v>
      </c>
    </row>
    <row r="27" spans="1:40" s="16" customFormat="1" ht="12.75">
      <c r="B27" s="23">
        <v>24</v>
      </c>
      <c r="C27" s="306" t="str">
        <f t="shared" si="5"/>
        <v>VA</v>
      </c>
      <c r="D27" s="306">
        <f t="shared" si="6"/>
        <v>20170101</v>
      </c>
      <c r="E27" s="306">
        <f t="shared" si="7"/>
        <v>1.4999999999999999E-2</v>
      </c>
      <c r="F27" s="306">
        <f t="shared" si="8"/>
        <v>0</v>
      </c>
      <c r="G27" s="306" t="str">
        <f t="shared" si="9"/>
        <v>CH_WB01</v>
      </c>
      <c r="H27" s="306">
        <f t="shared" si="10"/>
        <v>0</v>
      </c>
      <c r="I27" s="306">
        <f t="shared" si="11"/>
        <v>0</v>
      </c>
      <c r="J27" s="306">
        <f t="shared" si="12"/>
        <v>195003044</v>
      </c>
      <c r="K27" s="306" t="str">
        <f t="shared" si="13"/>
        <v>RVATp_14</v>
      </c>
      <c r="L27" s="306">
        <f t="shared" si="14"/>
        <v>0.05</v>
      </c>
      <c r="M27" s="306" t="str">
        <f t="shared" si="15"/>
        <v>BFI Swiss TargetVol 5%</v>
      </c>
      <c r="N27" s="306" t="str">
        <f t="shared" si="16"/>
        <v>CHF</v>
      </c>
      <c r="O27" s="306">
        <f t="shared" si="17"/>
        <v>20150101</v>
      </c>
      <c r="P27" s="306">
        <f t="shared" si="18"/>
        <v>20150101</v>
      </c>
      <c r="Q27" s="306">
        <f t="shared" si="19"/>
        <v>20150101</v>
      </c>
      <c r="R27" s="306">
        <f t="shared" si="20"/>
        <v>0</v>
      </c>
      <c r="S27" s="306">
        <f t="shared" si="21"/>
        <v>240</v>
      </c>
      <c r="T27" s="306">
        <f t="shared" si="22"/>
        <v>20150101</v>
      </c>
      <c r="U27" s="306" t="str">
        <f t="shared" si="23"/>
        <v>Single</v>
      </c>
      <c r="V27" s="306">
        <f>IF($B27&gt;remaning_months,"NA",V$3*Payoff!$BS30)</f>
        <v>314050.7999999997</v>
      </c>
      <c r="W27" s="306">
        <f>IF($B27&gt;remaning_months,"NA",W$3*Payoff!$BS30)</f>
        <v>298348.25999999972</v>
      </c>
      <c r="X27" s="306" t="str">
        <f t="shared" si="24"/>
        <v>yearly</v>
      </c>
      <c r="Y27" s="306">
        <f t="shared" si="25"/>
        <v>0.05</v>
      </c>
      <c r="Z27" s="306">
        <f t="shared" si="26"/>
        <v>1</v>
      </c>
      <c r="AA27" s="306">
        <f t="shared" si="27"/>
        <v>1</v>
      </c>
      <c r="AB27" s="306">
        <f t="shared" si="28"/>
        <v>0</v>
      </c>
      <c r="AC27" s="306">
        <f>IF($B27&gt;remaning_months,"NA",Payoff!AY30*Feq_coupon)</f>
        <v>15702.539999999985</v>
      </c>
      <c r="AD27" s="306">
        <f>IF($B27&lt;=remaning_months,(AD26*(1-Payoff!BR30)-Payoff!Y30-Payoff!Z30+Payoff!BY30),"NA")</f>
        <v>31405.079999999969</v>
      </c>
      <c r="AE27" s="306">
        <f>IF($B27&gt;remaning_months,"NA",Payoff!BC30)</f>
        <v>0</v>
      </c>
      <c r="AF27" s="306">
        <f>IF($B27&gt;remaning_months,"NA",MAX(0,SUM(Payoff!V30:X30)))</f>
        <v>256996.7214064709</v>
      </c>
      <c r="AG27" s="306">
        <f>IF($B27&gt;remaning_months,"NA",MAX(0,SUM(Payoff!V30:Y30)))</f>
        <v>241294.18140647092</v>
      </c>
      <c r="AH27" s="306">
        <f>IF($B27&gt;remaning_months,"NA",Payoff!AC30)</f>
        <v>240993.5230266139</v>
      </c>
      <c r="AI27" s="306">
        <f>IF($B27&gt;remaning_months,"NA",Payoff!BA30)</f>
        <v>282645.71999999974</v>
      </c>
      <c r="AJ27" s="306">
        <f>IF($B27&gt;remaning_months,"NA",IF(AF27&lt;=0,0,AL26*(1+Payoff!X30/SUM(Payoff!V30:W30))))</f>
        <v>2490.4791253444951</v>
      </c>
      <c r="AK27" s="306">
        <f>IF($B27&gt;remaning_months,"NA",IF(AG27&lt;=0,0,AJ27*(1+SUM(Payoff!Y30:Z30)/SUM(Payoff!V30:W30))))</f>
        <v>2338.5664294238659</v>
      </c>
      <c r="AL27" s="306">
        <f>IF($B27&gt;remaning_months,"NA",IF(AH27&lt;=0,0,AK27*(1+SUM(Payoff!AA30:AB30)/SUM(Payoff!V30:W30))))</f>
        <v>2335.8351616495142</v>
      </c>
      <c r="AM27" s="306">
        <f t="shared" si="29"/>
        <v>20150112</v>
      </c>
      <c r="AN27" s="306">
        <f>IF($B27&gt;remaning_months,"NA",AN26*(1+Payoff!Q30))</f>
        <v>103.21408228131524</v>
      </c>
    </row>
    <row r="28" spans="1:40" s="16" customFormat="1" ht="12.75">
      <c r="B28" s="23">
        <v>25</v>
      </c>
      <c r="C28" s="306" t="str">
        <f t="shared" si="5"/>
        <v>VA</v>
      </c>
      <c r="D28" s="306">
        <f t="shared" si="6"/>
        <v>20170201</v>
      </c>
      <c r="E28" s="306">
        <f t="shared" si="7"/>
        <v>1.4999999999999999E-2</v>
      </c>
      <c r="F28" s="306">
        <f t="shared" si="8"/>
        <v>0</v>
      </c>
      <c r="G28" s="306" t="str">
        <f t="shared" si="9"/>
        <v>CH_WB01</v>
      </c>
      <c r="H28" s="306">
        <f t="shared" si="10"/>
        <v>0</v>
      </c>
      <c r="I28" s="306">
        <f t="shared" si="11"/>
        <v>0</v>
      </c>
      <c r="J28" s="306">
        <f t="shared" si="12"/>
        <v>195003044</v>
      </c>
      <c r="K28" s="306" t="str">
        <f t="shared" si="13"/>
        <v>RVATp_14</v>
      </c>
      <c r="L28" s="306">
        <f t="shared" si="14"/>
        <v>0.05</v>
      </c>
      <c r="M28" s="306" t="str">
        <f t="shared" si="15"/>
        <v>BFI Swiss TargetVol 5%</v>
      </c>
      <c r="N28" s="306" t="str">
        <f t="shared" si="16"/>
        <v>CHF</v>
      </c>
      <c r="O28" s="306">
        <f t="shared" si="17"/>
        <v>20150101</v>
      </c>
      <c r="P28" s="306">
        <f t="shared" si="18"/>
        <v>20150101</v>
      </c>
      <c r="Q28" s="306">
        <f t="shared" si="19"/>
        <v>20150101</v>
      </c>
      <c r="R28" s="306">
        <f t="shared" si="20"/>
        <v>0</v>
      </c>
      <c r="S28" s="306">
        <f t="shared" si="21"/>
        <v>240</v>
      </c>
      <c r="T28" s="306">
        <f t="shared" si="22"/>
        <v>20150101</v>
      </c>
      <c r="U28" s="306" t="str">
        <f t="shared" si="23"/>
        <v>Single</v>
      </c>
      <c r="V28" s="306">
        <f>IF($B28&gt;remaning_months,"NA",V$3*Payoff!$BS31)</f>
        <v>313522.52178559778</v>
      </c>
      <c r="W28" s="306">
        <f>IF($B28&gt;remaning_months,"NA",W$3*Payoff!$BS31)</f>
        <v>297846.39569631789</v>
      </c>
      <c r="X28" s="306" t="str">
        <f t="shared" si="24"/>
        <v>yearly</v>
      </c>
      <c r="Y28" s="306">
        <f t="shared" si="25"/>
        <v>0.05</v>
      </c>
      <c r="Z28" s="306">
        <f t="shared" si="26"/>
        <v>1</v>
      </c>
      <c r="AA28" s="306">
        <f t="shared" si="27"/>
        <v>1</v>
      </c>
      <c r="AB28" s="306">
        <f t="shared" si="28"/>
        <v>0</v>
      </c>
      <c r="AC28" s="306">
        <f>IF($B28&gt;remaning_months,"NA",Payoff!AY31*Feq_coupon)</f>
        <v>15676.126089279889</v>
      </c>
      <c r="AD28" s="306">
        <f>IF($B28&lt;=remaning_months,(AD27*(1-Payoff!BR31)-Payoff!Y31-Payoff!Z31+Payoff!BY31),"NA")</f>
        <v>31352.252178559778</v>
      </c>
      <c r="AE28" s="306">
        <f>IF($B28&gt;remaning_months,"NA",Payoff!BC31)</f>
        <v>0</v>
      </c>
      <c r="AF28" s="306">
        <f>IF($B28&gt;remaning_months,"NA",MAX(0,SUM(Payoff!V31:X31)))</f>
        <v>242860.58170028223</v>
      </c>
      <c r="AG28" s="306">
        <f>IF($B28&gt;remaning_months,"NA",MAX(0,SUM(Payoff!V31:Y31)))</f>
        <v>242860.58170028223</v>
      </c>
      <c r="AH28" s="306">
        <f>IF($B28&gt;remaning_months,"NA",Payoff!AC31)</f>
        <v>242558.29242155037</v>
      </c>
      <c r="AI28" s="306">
        <f>IF($B28&gt;remaning_months,"NA",Payoff!BA31)</f>
        <v>282170.269607038</v>
      </c>
      <c r="AJ28" s="306">
        <f>IF($B28&gt;remaning_months,"NA",IF(AF28&lt;=0,0,AL27*(1+Payoff!X31/SUM(Payoff!V31:W31))))</f>
        <v>2331.9059539279183</v>
      </c>
      <c r="AK28" s="306">
        <f>IF($B28&gt;remaning_months,"NA",IF(AG28&lt;=0,0,AJ28*(1+SUM(Payoff!Y31:Z31)/SUM(Payoff!V31:W31))))</f>
        <v>2331.9059539279183</v>
      </c>
      <c r="AL28" s="306">
        <f>IF($B28&gt;remaning_months,"NA",IF(AH28&lt;=0,0,AK28*(1+SUM(Payoff!AA31:AB31)/SUM(Payoff!V31:W31))))</f>
        <v>2329.008306213474</v>
      </c>
      <c r="AM28" s="306">
        <f t="shared" si="29"/>
        <v>20150112</v>
      </c>
      <c r="AN28" s="306">
        <f>IF($B28&gt;remaning_months,"NA",AN27*(1+Payoff!Q31))</f>
        <v>104.18897754492332</v>
      </c>
    </row>
    <row r="29" spans="1:40" s="16" customFormat="1" ht="12.75">
      <c r="B29" s="23">
        <v>26</v>
      </c>
      <c r="C29" s="306" t="str">
        <f t="shared" si="5"/>
        <v>VA</v>
      </c>
      <c r="D29" s="306">
        <f t="shared" si="6"/>
        <v>20170301</v>
      </c>
      <c r="E29" s="306">
        <f t="shared" si="7"/>
        <v>1.4999999999999999E-2</v>
      </c>
      <c r="F29" s="306">
        <f t="shared" si="8"/>
        <v>0</v>
      </c>
      <c r="G29" s="306" t="str">
        <f t="shared" si="9"/>
        <v>CH_WB01</v>
      </c>
      <c r="H29" s="306">
        <f t="shared" si="10"/>
        <v>0</v>
      </c>
      <c r="I29" s="306">
        <f t="shared" si="11"/>
        <v>0</v>
      </c>
      <c r="J29" s="306">
        <f t="shared" si="12"/>
        <v>195003044</v>
      </c>
      <c r="K29" s="306" t="str">
        <f t="shared" si="13"/>
        <v>RVATp_14</v>
      </c>
      <c r="L29" s="306">
        <f t="shared" si="14"/>
        <v>0.05</v>
      </c>
      <c r="M29" s="306" t="str">
        <f t="shared" si="15"/>
        <v>BFI Swiss TargetVol 5%</v>
      </c>
      <c r="N29" s="306" t="str">
        <f t="shared" si="16"/>
        <v>CHF</v>
      </c>
      <c r="O29" s="306">
        <f t="shared" si="17"/>
        <v>20150101</v>
      </c>
      <c r="P29" s="306">
        <f t="shared" si="18"/>
        <v>20150101</v>
      </c>
      <c r="Q29" s="306">
        <f t="shared" si="19"/>
        <v>20150101</v>
      </c>
      <c r="R29" s="306">
        <f t="shared" si="20"/>
        <v>0</v>
      </c>
      <c r="S29" s="306">
        <f t="shared" si="21"/>
        <v>240</v>
      </c>
      <c r="T29" s="306">
        <f t="shared" si="22"/>
        <v>20150101</v>
      </c>
      <c r="U29" s="306" t="str">
        <f t="shared" si="23"/>
        <v>Single</v>
      </c>
      <c r="V29" s="306">
        <f>IF($B29&gt;remaning_months,"NA",V$3*Payoff!$BS32)</f>
        <v>312995.13221045997</v>
      </c>
      <c r="W29" s="306">
        <f>IF($B29&gt;remaning_months,"NA",W$3*Payoff!$BS32)</f>
        <v>297345.37559993699</v>
      </c>
      <c r="X29" s="306" t="str">
        <f t="shared" si="24"/>
        <v>yearly</v>
      </c>
      <c r="Y29" s="306">
        <f t="shared" si="25"/>
        <v>0.05</v>
      </c>
      <c r="Z29" s="306">
        <f t="shared" si="26"/>
        <v>1</v>
      </c>
      <c r="AA29" s="306">
        <f t="shared" si="27"/>
        <v>1</v>
      </c>
      <c r="AB29" s="306">
        <f t="shared" si="28"/>
        <v>0</v>
      </c>
      <c r="AC29" s="306">
        <f>IF($B29&gt;remaning_months,"NA",Payoff!AY32*Feq_coupon)</f>
        <v>15649.756610523</v>
      </c>
      <c r="AD29" s="306">
        <f>IF($B29&lt;=remaning_months,(AD28*(1-Payoff!BR32)-Payoff!Y32-Payoff!Z32+Payoff!BY32),"NA")</f>
        <v>31299.513221046</v>
      </c>
      <c r="AE29" s="306">
        <f>IF($B29&gt;remaning_months,"NA",Payoff!BC32)</f>
        <v>0</v>
      </c>
      <c r="AF29" s="306">
        <f>IF($B29&gt;remaning_months,"NA",MAX(0,SUM(Payoff!V32:X32)))</f>
        <v>242480.66717418685</v>
      </c>
      <c r="AG29" s="306">
        <f>IF($B29&gt;remaning_months,"NA",MAX(0,SUM(Payoff!V32:Y32)))</f>
        <v>242480.66717418685</v>
      </c>
      <c r="AH29" s="306">
        <f>IF($B29&gt;remaning_months,"NA",Payoff!AC32)</f>
        <v>242178.85539322183</v>
      </c>
      <c r="AI29" s="306">
        <f>IF($B29&gt;remaning_months,"NA",Payoff!BA32)</f>
        <v>281695.61898941401</v>
      </c>
      <c r="AJ29" s="306">
        <f>IF($B29&gt;remaning_months,"NA",IF(AF29&lt;=0,0,AL28*(1+Payoff!X32/SUM(Payoff!V32:W32))))</f>
        <v>2325.0905822359086</v>
      </c>
      <c r="AK29" s="306">
        <f>IF($B29&gt;remaning_months,"NA",IF(AG29&lt;=0,0,AJ29*(1+SUM(Payoff!Y32:Z32)/SUM(Payoff!V32:W32))))</f>
        <v>2325.0905822359086</v>
      </c>
      <c r="AL29" s="306">
        <f>IF($B29&gt;remaning_months,"NA",IF(AH29&lt;=0,0,AK29*(1+SUM(Payoff!AA32:AB32)/SUM(Payoff!V32:W32))))</f>
        <v>2322.2014475620654</v>
      </c>
      <c r="AM29" s="306">
        <f t="shared" si="29"/>
        <v>20150112</v>
      </c>
      <c r="AN29" s="306">
        <f>IF($B29&gt;remaning_months,"NA",AN28*(1+Payoff!Q32))</f>
        <v>104.33113408001127</v>
      </c>
    </row>
    <row r="30" spans="1:40" s="16" customFormat="1" ht="12.75">
      <c r="A30" s="15"/>
      <c r="B30" s="23">
        <v>27</v>
      </c>
      <c r="C30" s="306" t="str">
        <f t="shared" si="5"/>
        <v>VA</v>
      </c>
      <c r="D30" s="306">
        <f t="shared" si="6"/>
        <v>20170401</v>
      </c>
      <c r="E30" s="306">
        <f t="shared" si="7"/>
        <v>1.4999999999999999E-2</v>
      </c>
      <c r="F30" s="306">
        <f t="shared" si="8"/>
        <v>0</v>
      </c>
      <c r="G30" s="306" t="str">
        <f t="shared" si="9"/>
        <v>CH_WB01</v>
      </c>
      <c r="H30" s="306">
        <f t="shared" si="10"/>
        <v>0</v>
      </c>
      <c r="I30" s="306">
        <f t="shared" si="11"/>
        <v>0</v>
      </c>
      <c r="J30" s="306">
        <f t="shared" si="12"/>
        <v>195003044</v>
      </c>
      <c r="K30" s="306" t="str">
        <f t="shared" si="13"/>
        <v>RVATp_14</v>
      </c>
      <c r="L30" s="306">
        <f t="shared" si="14"/>
        <v>0.05</v>
      </c>
      <c r="M30" s="306" t="str">
        <f t="shared" si="15"/>
        <v>BFI Swiss TargetVol 5%</v>
      </c>
      <c r="N30" s="306" t="str">
        <f t="shared" si="16"/>
        <v>CHF</v>
      </c>
      <c r="O30" s="306">
        <f t="shared" si="17"/>
        <v>20150101</v>
      </c>
      <c r="P30" s="306">
        <f t="shared" si="18"/>
        <v>20150101</v>
      </c>
      <c r="Q30" s="306">
        <f t="shared" si="19"/>
        <v>20150101</v>
      </c>
      <c r="R30" s="306">
        <f t="shared" si="20"/>
        <v>0</v>
      </c>
      <c r="S30" s="306">
        <f t="shared" si="21"/>
        <v>240</v>
      </c>
      <c r="T30" s="306">
        <f t="shared" si="22"/>
        <v>20150101</v>
      </c>
      <c r="U30" s="306" t="str">
        <f t="shared" si="23"/>
        <v>Single</v>
      </c>
      <c r="V30" s="306">
        <f>IF($B30&gt;remaning_months,"NA",V$3*Payoff!$BS33)</f>
        <v>312468.62977976841</v>
      </c>
      <c r="W30" s="306">
        <f>IF($B30&gt;remaning_months,"NA",W$3*Payoff!$BS33)</f>
        <v>296845.19829078001</v>
      </c>
      <c r="X30" s="306" t="str">
        <f t="shared" si="24"/>
        <v>yearly</v>
      </c>
      <c r="Y30" s="306">
        <f t="shared" si="25"/>
        <v>0.05</v>
      </c>
      <c r="Z30" s="306">
        <f t="shared" si="26"/>
        <v>1</v>
      </c>
      <c r="AA30" s="306">
        <f t="shared" si="27"/>
        <v>1</v>
      </c>
      <c r="AB30" s="306">
        <f t="shared" si="28"/>
        <v>0</v>
      </c>
      <c r="AC30" s="306">
        <f>IF($B30&gt;remaning_months,"NA",Payoff!AY33*Feq_coupon)</f>
        <v>15623.431488988421</v>
      </c>
      <c r="AD30" s="306">
        <f>IF($B30&lt;=remaning_months,(AD29*(1-Payoff!BR33)-Payoff!Y33-Payoff!Z33+Payoff!BY33),"NA")</f>
        <v>31246.862977976842</v>
      </c>
      <c r="AE30" s="306">
        <f>IF($B30&gt;remaning_months,"NA",Payoff!BC33)</f>
        <v>0</v>
      </c>
      <c r="AF30" s="306">
        <f>IF($B30&gt;remaning_months,"NA",MAX(0,SUM(Payoff!V33:X33)))</f>
        <v>246125.21547416536</v>
      </c>
      <c r="AG30" s="306">
        <f>IF($B30&gt;remaning_months,"NA",MAX(0,SUM(Payoff!V33:Y33)))</f>
        <v>246125.21547416536</v>
      </c>
      <c r="AH30" s="306">
        <f>IF($B30&gt;remaning_months,"NA",Payoff!AC33)</f>
        <v>245819.52124534588</v>
      </c>
      <c r="AI30" s="306">
        <f>IF($B30&gt;remaning_months,"NA",Payoff!BA33)</f>
        <v>281221.76680179161</v>
      </c>
      <c r="AJ30" s="306">
        <f>IF($B30&gt;remaning_months,"NA",IF(AF30&lt;=0,0,AL29*(1+Payoff!X33/SUM(Payoff!V33:W33))))</f>
        <v>2318.2951736910877</v>
      </c>
      <c r="AK30" s="306">
        <f>IF($B30&gt;remaning_months,"NA",IF(AG30&lt;=0,0,AJ30*(1+SUM(Payoff!Y33:Z33)/SUM(Payoff!V33:W33))))</f>
        <v>2318.2951736910877</v>
      </c>
      <c r="AL30" s="306">
        <f>IF($B30&gt;remaning_months,"NA",IF(AH30&lt;=0,0,AK30*(1+SUM(Payoff!AA33:AB33)/SUM(Payoff!V33:W33))))</f>
        <v>2315.4206314088392</v>
      </c>
      <c r="AM30" s="306">
        <f t="shared" si="29"/>
        <v>20150112</v>
      </c>
      <c r="AN30" s="306">
        <f>IF($B30&gt;remaning_months,"NA",AN29*(1+Payoff!Q33))</f>
        <v>106.20989405867367</v>
      </c>
    </row>
    <row r="31" spans="1:40" s="16" customFormat="1" ht="12.75">
      <c r="A31" s="15"/>
      <c r="B31" s="23">
        <v>28</v>
      </c>
      <c r="C31" s="306" t="str">
        <f t="shared" si="5"/>
        <v>VA</v>
      </c>
      <c r="D31" s="306">
        <f t="shared" si="6"/>
        <v>20170501</v>
      </c>
      <c r="E31" s="306">
        <f t="shared" si="7"/>
        <v>1.4999999999999999E-2</v>
      </c>
      <c r="F31" s="306">
        <f t="shared" si="8"/>
        <v>0</v>
      </c>
      <c r="G31" s="306" t="str">
        <f t="shared" si="9"/>
        <v>CH_WB01</v>
      </c>
      <c r="H31" s="306">
        <f t="shared" si="10"/>
        <v>0</v>
      </c>
      <c r="I31" s="306">
        <f t="shared" si="11"/>
        <v>0</v>
      </c>
      <c r="J31" s="306">
        <f t="shared" si="12"/>
        <v>195003044</v>
      </c>
      <c r="K31" s="306" t="str">
        <f t="shared" si="13"/>
        <v>RVATp_14</v>
      </c>
      <c r="L31" s="306">
        <f t="shared" si="14"/>
        <v>0.05</v>
      </c>
      <c r="M31" s="306" t="str">
        <f t="shared" si="15"/>
        <v>BFI Swiss TargetVol 5%</v>
      </c>
      <c r="N31" s="306" t="str">
        <f t="shared" si="16"/>
        <v>CHF</v>
      </c>
      <c r="O31" s="306">
        <f t="shared" si="17"/>
        <v>20150101</v>
      </c>
      <c r="P31" s="306">
        <f t="shared" si="18"/>
        <v>20150101</v>
      </c>
      <c r="Q31" s="306">
        <f t="shared" si="19"/>
        <v>20150101</v>
      </c>
      <c r="R31" s="306">
        <f t="shared" si="20"/>
        <v>0</v>
      </c>
      <c r="S31" s="306">
        <f t="shared" si="21"/>
        <v>240</v>
      </c>
      <c r="T31" s="306">
        <f t="shared" si="22"/>
        <v>20150101</v>
      </c>
      <c r="U31" s="306" t="str">
        <f t="shared" si="23"/>
        <v>Single</v>
      </c>
      <c r="V31" s="306">
        <f>IF($B31&gt;remaning_months,"NA",V$3*Payoff!$BS34)</f>
        <v>311943.01300121966</v>
      </c>
      <c r="W31" s="306">
        <f>IF($B31&gt;remaning_months,"NA",W$3*Payoff!$BS34)</f>
        <v>296345.86235115863</v>
      </c>
      <c r="X31" s="306" t="str">
        <f t="shared" si="24"/>
        <v>yearly</v>
      </c>
      <c r="Y31" s="306">
        <f t="shared" si="25"/>
        <v>0.05</v>
      </c>
      <c r="Z31" s="306">
        <f t="shared" si="26"/>
        <v>1</v>
      </c>
      <c r="AA31" s="306">
        <f t="shared" si="27"/>
        <v>1</v>
      </c>
      <c r="AB31" s="306">
        <f t="shared" si="28"/>
        <v>0</v>
      </c>
      <c r="AC31" s="306">
        <f>IF($B31&gt;remaning_months,"NA",Payoff!AY34*Feq_coupon)</f>
        <v>15597.150650060981</v>
      </c>
      <c r="AD31" s="306">
        <f>IF($B31&lt;=remaning_months,(AD30*(1-Payoff!BR34)-Payoff!Y34-Payoff!Z34+Payoff!BY34),"NA")</f>
        <v>31194.301300121962</v>
      </c>
      <c r="AE31" s="306">
        <f>IF($B31&gt;remaning_months,"NA",Payoff!BC34)</f>
        <v>0</v>
      </c>
      <c r="AF31" s="306">
        <f>IF($B31&gt;remaning_months,"NA",MAX(0,SUM(Payoff!V34:X34)))</f>
        <v>242269.60176356923</v>
      </c>
      <c r="AG31" s="306">
        <f>IF($B31&gt;remaning_months,"NA",MAX(0,SUM(Payoff!V34:Y34)))</f>
        <v>242269.60176356923</v>
      </c>
      <c r="AH31" s="306">
        <f>IF($B31&gt;remaning_months,"NA",Payoff!AC34)</f>
        <v>241968.15015170022</v>
      </c>
      <c r="AI31" s="306">
        <f>IF($B31&gt;remaning_months,"NA",Payoff!BA34)</f>
        <v>280748.71170109772</v>
      </c>
      <c r="AJ31" s="306">
        <f>IF($B31&gt;remaning_months,"NA",IF(AF31&lt;=0,0,AL30*(1+Payoff!X34/SUM(Payoff!V34:W34))))</f>
        <v>2311.5257638372555</v>
      </c>
      <c r="AK31" s="306">
        <f>IF($B31&gt;remaning_months,"NA",IF(AG31&lt;=0,0,AJ31*(1+SUM(Payoff!Y34:Z34)/SUM(Payoff!V34:W34))))</f>
        <v>2311.5257638372555</v>
      </c>
      <c r="AL31" s="306">
        <f>IF($B31&gt;remaning_months,"NA",IF(AH31&lt;=0,0,AK31*(1+SUM(Payoff!AA34:AB34)/SUM(Payoff!V34:W34))))</f>
        <v>2308.6544129816734</v>
      </c>
      <c r="AM31" s="306">
        <f t="shared" si="29"/>
        <v>20150112</v>
      </c>
      <c r="AN31" s="306">
        <f>IF($B31&gt;remaning_months,"NA",AN30*(1+Payoff!Q34))</f>
        <v>104.85247660566029</v>
      </c>
    </row>
    <row r="32" spans="1:40" s="16" customFormat="1" ht="12.75">
      <c r="A32" s="15"/>
      <c r="B32" s="23">
        <v>29</v>
      </c>
      <c r="C32" s="306" t="str">
        <f t="shared" si="5"/>
        <v>VA</v>
      </c>
      <c r="D32" s="306">
        <f t="shared" si="6"/>
        <v>20170601</v>
      </c>
      <c r="E32" s="306">
        <f t="shared" si="7"/>
        <v>1.4999999999999999E-2</v>
      </c>
      <c r="F32" s="306">
        <f t="shared" si="8"/>
        <v>0</v>
      </c>
      <c r="G32" s="306" t="str">
        <f t="shared" si="9"/>
        <v>CH_WB01</v>
      </c>
      <c r="H32" s="306">
        <f t="shared" si="10"/>
        <v>0</v>
      </c>
      <c r="I32" s="306">
        <f t="shared" si="11"/>
        <v>0</v>
      </c>
      <c r="J32" s="306">
        <f t="shared" si="12"/>
        <v>195003044</v>
      </c>
      <c r="K32" s="306" t="str">
        <f t="shared" si="13"/>
        <v>RVATp_14</v>
      </c>
      <c r="L32" s="306">
        <f t="shared" si="14"/>
        <v>0.05</v>
      </c>
      <c r="M32" s="306" t="str">
        <f t="shared" si="15"/>
        <v>BFI Swiss TargetVol 5%</v>
      </c>
      <c r="N32" s="306" t="str">
        <f t="shared" si="16"/>
        <v>CHF</v>
      </c>
      <c r="O32" s="306">
        <f t="shared" si="17"/>
        <v>20150101</v>
      </c>
      <c r="P32" s="306">
        <f t="shared" si="18"/>
        <v>20150101</v>
      </c>
      <c r="Q32" s="306">
        <f t="shared" si="19"/>
        <v>20150101</v>
      </c>
      <c r="R32" s="306">
        <f t="shared" si="20"/>
        <v>0</v>
      </c>
      <c r="S32" s="306">
        <f t="shared" si="21"/>
        <v>240</v>
      </c>
      <c r="T32" s="306">
        <f t="shared" si="22"/>
        <v>20150101</v>
      </c>
      <c r="U32" s="306" t="str">
        <f t="shared" si="23"/>
        <v>Single</v>
      </c>
      <c r="V32" s="306">
        <f>IF($B32&gt;remaning_months,"NA",V$3*Payoff!$BS35)</f>
        <v>311418.28038502048</v>
      </c>
      <c r="W32" s="306">
        <f>IF($B32&gt;remaning_months,"NA",W$3*Payoff!$BS35)</f>
        <v>295847.36636576947</v>
      </c>
      <c r="X32" s="306" t="str">
        <f t="shared" si="24"/>
        <v>yearly</v>
      </c>
      <c r="Y32" s="306">
        <f t="shared" si="25"/>
        <v>0.05</v>
      </c>
      <c r="Z32" s="306">
        <f t="shared" si="26"/>
        <v>1</v>
      </c>
      <c r="AA32" s="306">
        <f t="shared" si="27"/>
        <v>1</v>
      </c>
      <c r="AB32" s="306">
        <f t="shared" si="28"/>
        <v>0</v>
      </c>
      <c r="AC32" s="306">
        <f>IF($B32&gt;remaning_months,"NA",Payoff!AY35*Feq_coupon)</f>
        <v>15570.914019251024</v>
      </c>
      <c r="AD32" s="306">
        <f>IF($B32&lt;=remaning_months,(AD31*(1-Payoff!BR35)-Payoff!Y35-Payoff!Z35+Payoff!BY35),"NA")</f>
        <v>31141.828038502048</v>
      </c>
      <c r="AE32" s="306">
        <f>IF($B32&gt;remaning_months,"NA",Payoff!BC35)</f>
        <v>0</v>
      </c>
      <c r="AF32" s="306">
        <f>IF($B32&gt;remaning_months,"NA",MAX(0,SUM(Payoff!V35:X35)))</f>
        <v>233824.01689332386</v>
      </c>
      <c r="AG32" s="306">
        <f>IF($B32&gt;remaning_months,"NA",MAX(0,SUM(Payoff!V35:Y35)))</f>
        <v>233824.01689332386</v>
      </c>
      <c r="AH32" s="306">
        <f>IF($B32&gt;remaning_months,"NA",Payoff!AC35)</f>
        <v>233531.7802566413</v>
      </c>
      <c r="AI32" s="306">
        <f>IF($B32&gt;remaning_months,"NA",Payoff!BA35)</f>
        <v>280276.45234651852</v>
      </c>
      <c r="AJ32" s="306">
        <f>IF($B32&gt;remaning_months,"NA",IF(AF32&lt;=0,0,AL31*(1+Payoff!X35/SUM(Payoff!V35:W35))))</f>
        <v>2304.770927154027</v>
      </c>
      <c r="AK32" s="306">
        <f>IF($B32&gt;remaning_months,"NA",IF(AG32&lt;=0,0,AJ32*(1+SUM(Payoff!Y35:Z35)/SUM(Payoff!V35:W35))))</f>
        <v>2304.770927154027</v>
      </c>
      <c r="AL32" s="306">
        <f>IF($B32&gt;remaning_months,"NA",IF(AH32&lt;=0,0,AK32*(1+SUM(Payoff!AA35:AB35)/SUM(Payoff!V35:W35))))</f>
        <v>2301.8952366016601</v>
      </c>
      <c r="AM32" s="306">
        <f t="shared" si="29"/>
        <v>20150112</v>
      </c>
      <c r="AN32" s="306">
        <f>IF($B32&gt;remaning_months,"NA",AN31*(1+Payoff!Q35))</f>
        <v>101.49409280078901</v>
      </c>
    </row>
    <row r="33" spans="1:40" s="16" customFormat="1" ht="12.75">
      <c r="A33" s="15"/>
      <c r="B33" s="23">
        <v>30</v>
      </c>
      <c r="C33" s="306" t="str">
        <f t="shared" si="5"/>
        <v>VA</v>
      </c>
      <c r="D33" s="306">
        <f t="shared" si="6"/>
        <v>20170701</v>
      </c>
      <c r="E33" s="306">
        <f t="shared" si="7"/>
        <v>1.4999999999999999E-2</v>
      </c>
      <c r="F33" s="306">
        <f t="shared" si="8"/>
        <v>0</v>
      </c>
      <c r="G33" s="306" t="str">
        <f t="shared" si="9"/>
        <v>CH_WB01</v>
      </c>
      <c r="H33" s="306">
        <f t="shared" si="10"/>
        <v>0</v>
      </c>
      <c r="I33" s="306">
        <f t="shared" si="11"/>
        <v>0</v>
      </c>
      <c r="J33" s="306">
        <f t="shared" si="12"/>
        <v>195003044</v>
      </c>
      <c r="K33" s="306" t="str">
        <f t="shared" si="13"/>
        <v>RVATp_14</v>
      </c>
      <c r="L33" s="306">
        <f t="shared" si="14"/>
        <v>0.05</v>
      </c>
      <c r="M33" s="306" t="str">
        <f t="shared" si="15"/>
        <v>BFI Swiss TargetVol 5%</v>
      </c>
      <c r="N33" s="306" t="str">
        <f t="shared" si="16"/>
        <v>CHF</v>
      </c>
      <c r="O33" s="306">
        <f t="shared" si="17"/>
        <v>20150101</v>
      </c>
      <c r="P33" s="306">
        <f t="shared" si="18"/>
        <v>20150101</v>
      </c>
      <c r="Q33" s="306">
        <f t="shared" si="19"/>
        <v>20150101</v>
      </c>
      <c r="R33" s="306">
        <f t="shared" si="20"/>
        <v>0</v>
      </c>
      <c r="S33" s="306">
        <f t="shared" si="21"/>
        <v>240</v>
      </c>
      <c r="T33" s="306">
        <f t="shared" si="22"/>
        <v>20150101</v>
      </c>
      <c r="U33" s="306" t="str">
        <f t="shared" si="23"/>
        <v>Single</v>
      </c>
      <c r="V33" s="306">
        <f>IF($B33&gt;remaning_months,"NA",V$3*Payoff!$BS36)</f>
        <v>310894.43044388387</v>
      </c>
      <c r="W33" s="306">
        <f>IF($B33&gt;remaning_months,"NA",W$3*Payoff!$BS36)</f>
        <v>295349.70892168966</v>
      </c>
      <c r="X33" s="306" t="str">
        <f t="shared" si="24"/>
        <v>yearly</v>
      </c>
      <c r="Y33" s="306">
        <f t="shared" si="25"/>
        <v>0.05</v>
      </c>
      <c r="Z33" s="306">
        <f t="shared" si="26"/>
        <v>1</v>
      </c>
      <c r="AA33" s="306">
        <f t="shared" si="27"/>
        <v>1</v>
      </c>
      <c r="AB33" s="306">
        <f t="shared" si="28"/>
        <v>0</v>
      </c>
      <c r="AC33" s="306">
        <f>IF($B33&gt;remaning_months,"NA",Payoff!AY36*Feq_coupon)</f>
        <v>15544.721522194193</v>
      </c>
      <c r="AD33" s="306">
        <f>IF($B33&lt;=remaning_months,(AD32*(1-Payoff!BR36)-Payoff!Y36-Payoff!Z36+Payoff!BY36),"NA")</f>
        <v>31089.443044388387</v>
      </c>
      <c r="AE33" s="306">
        <f>IF($B33&gt;remaning_months,"NA",Payoff!BC36)</f>
        <v>0</v>
      </c>
      <c r="AF33" s="306">
        <f>IF($B33&gt;remaning_months,"NA",MAX(0,SUM(Payoff!V36:X36)))</f>
        <v>235217.44906610303</v>
      </c>
      <c r="AG33" s="306">
        <f>IF($B33&gt;remaning_months,"NA",MAX(0,SUM(Payoff!V36:Y36)))</f>
        <v>235217.44906610303</v>
      </c>
      <c r="AH33" s="306">
        <f>IF($B33&gt;remaning_months,"NA",Payoff!AC36)</f>
        <v>234923.76835914259</v>
      </c>
      <c r="AI33" s="306">
        <f>IF($B33&gt;remaning_months,"NA",Payoff!BA36)</f>
        <v>279804.98739949556</v>
      </c>
      <c r="AJ33" s="306">
        <f>IF($B33&gt;remaning_months,"NA",IF(AF33&lt;=0,0,AL32*(1+Payoff!X36/SUM(Payoff!V36:W36))))</f>
        <v>2298.0231206722237</v>
      </c>
      <c r="AK33" s="306">
        <f>IF($B33&gt;remaning_months,"NA",IF(AG33&lt;=0,0,AJ33*(1+SUM(Payoff!Y36:Z36)/SUM(Payoff!V36:W36))))</f>
        <v>2298.0231206722237</v>
      </c>
      <c r="AL33" s="306">
        <f>IF($B33&gt;remaning_months,"NA",IF(AH33&lt;=0,0,AK33*(1+SUM(Payoff!AA36:AB36)/SUM(Payoff!V36:W36))))</f>
        <v>2295.1587506839564</v>
      </c>
      <c r="AM33" s="306">
        <f t="shared" si="29"/>
        <v>20150112</v>
      </c>
      <c r="AN33" s="306">
        <f>IF($B33&gt;remaning_months,"NA",AN32*(1+Payoff!Q36))</f>
        <v>102.39894260947304</v>
      </c>
    </row>
    <row r="34" spans="1:40" s="15" customFormat="1" ht="12.75">
      <c r="B34" s="23">
        <v>31</v>
      </c>
      <c r="C34" s="306" t="str">
        <f t="shared" si="5"/>
        <v>VA</v>
      </c>
      <c r="D34" s="306">
        <f t="shared" si="6"/>
        <v>20170801</v>
      </c>
      <c r="E34" s="306">
        <f t="shared" si="7"/>
        <v>1.4999999999999999E-2</v>
      </c>
      <c r="F34" s="306">
        <f t="shared" si="8"/>
        <v>0</v>
      </c>
      <c r="G34" s="306" t="str">
        <f t="shared" si="9"/>
        <v>CH_WB01</v>
      </c>
      <c r="H34" s="306">
        <f t="shared" si="10"/>
        <v>0</v>
      </c>
      <c r="I34" s="306">
        <f t="shared" si="11"/>
        <v>0</v>
      </c>
      <c r="J34" s="306">
        <f t="shared" si="12"/>
        <v>195003044</v>
      </c>
      <c r="K34" s="306" t="str">
        <f t="shared" si="13"/>
        <v>RVATp_14</v>
      </c>
      <c r="L34" s="306">
        <f t="shared" si="14"/>
        <v>0.05</v>
      </c>
      <c r="M34" s="306" t="str">
        <f t="shared" si="15"/>
        <v>BFI Swiss TargetVol 5%</v>
      </c>
      <c r="N34" s="306" t="str">
        <f t="shared" si="16"/>
        <v>CHF</v>
      </c>
      <c r="O34" s="306">
        <f t="shared" si="17"/>
        <v>20150101</v>
      </c>
      <c r="P34" s="306">
        <f t="shared" si="18"/>
        <v>20150101</v>
      </c>
      <c r="Q34" s="306">
        <f t="shared" si="19"/>
        <v>20150101</v>
      </c>
      <c r="R34" s="306">
        <f t="shared" si="20"/>
        <v>0</v>
      </c>
      <c r="S34" s="306">
        <f t="shared" si="21"/>
        <v>240</v>
      </c>
      <c r="T34" s="306">
        <f t="shared" si="22"/>
        <v>20150101</v>
      </c>
      <c r="U34" s="306" t="str">
        <f t="shared" si="23"/>
        <v>Single</v>
      </c>
      <c r="V34" s="306">
        <f>IF($B34&gt;remaning_months,"NA",V$3*Payoff!$BS37)</f>
        <v>310371.4616930245</v>
      </c>
      <c r="W34" s="306">
        <f>IF($B34&gt;remaning_months,"NA",W$3*Payoff!$BS37)</f>
        <v>294852.88860837324</v>
      </c>
      <c r="X34" s="306" t="str">
        <f t="shared" si="24"/>
        <v>yearly</v>
      </c>
      <c r="Y34" s="306">
        <f t="shared" si="25"/>
        <v>0.05</v>
      </c>
      <c r="Z34" s="306">
        <f t="shared" si="26"/>
        <v>1</v>
      </c>
      <c r="AA34" s="306">
        <f t="shared" si="27"/>
        <v>1</v>
      </c>
      <c r="AB34" s="306">
        <f t="shared" si="28"/>
        <v>0</v>
      </c>
      <c r="AC34" s="306">
        <f>IF($B34&gt;remaning_months,"NA",Payoff!AY37*Feq_coupon)</f>
        <v>15518.573084651223</v>
      </c>
      <c r="AD34" s="306">
        <f>IF($B34&lt;=remaning_months,(AD33*(1-Payoff!BR37)-Payoff!Y37-Payoff!Z37+Payoff!BY37),"NA")</f>
        <v>31037.146169302447</v>
      </c>
      <c r="AE34" s="306">
        <f>IF($B34&gt;remaning_months,"NA",Payoff!BC37)</f>
        <v>0</v>
      </c>
      <c r="AF34" s="306">
        <f>IF($B34&gt;remaning_months,"NA",MAX(0,SUM(Payoff!V37:X37)))</f>
        <v>224504.37528463331</v>
      </c>
      <c r="AG34" s="306">
        <f>IF($B34&gt;remaning_months,"NA",MAX(0,SUM(Payoff!V37:Y37)))</f>
        <v>224504.37528463331</v>
      </c>
      <c r="AH34" s="306">
        <f>IF($B34&gt;remaning_months,"NA",Payoff!AC37)</f>
        <v>224222.36577869667</v>
      </c>
      <c r="AI34" s="306">
        <f>IF($B34&gt;remaning_months,"NA",Payoff!BA37)</f>
        <v>279334.31552372209</v>
      </c>
      <c r="AJ34" s="306">
        <f>IF($B34&gt;remaning_months,"NA",IF(AF34&lt;=0,0,AL33*(1+Payoff!X37/SUM(Payoff!V37:W37))))</f>
        <v>2291.2979664841382</v>
      </c>
      <c r="AK34" s="306">
        <f>IF($B34&gt;remaning_months,"NA",IF(AG34&lt;=0,0,AJ34*(1+SUM(Payoff!Y37:Z37)/SUM(Payoff!V37:W37))))</f>
        <v>2291.2979664841382</v>
      </c>
      <c r="AL34" s="306">
        <f>IF($B34&gt;remaning_months,"NA",IF(AH34&lt;=0,0,AK34*(1+SUM(Payoff!AA37:AB37)/SUM(Payoff!V37:W37))))</f>
        <v>2288.4246110749227</v>
      </c>
      <c r="AM34" s="306">
        <f t="shared" si="29"/>
        <v>20150112</v>
      </c>
      <c r="AN34" s="306">
        <f>IF($B34&gt;remaning_months,"NA",AN33*(1+Payoff!Q37))</f>
        <v>98.022208453510927</v>
      </c>
    </row>
    <row r="35" spans="1:40" s="15" customFormat="1" ht="12.75">
      <c r="B35" s="23">
        <v>32</v>
      </c>
      <c r="C35" s="306" t="str">
        <f t="shared" si="5"/>
        <v>VA</v>
      </c>
      <c r="D35" s="306">
        <f t="shared" si="6"/>
        <v>20170901</v>
      </c>
      <c r="E35" s="306">
        <f t="shared" si="7"/>
        <v>1.4999999999999999E-2</v>
      </c>
      <c r="F35" s="306">
        <f t="shared" si="8"/>
        <v>0</v>
      </c>
      <c r="G35" s="306" t="str">
        <f t="shared" si="9"/>
        <v>CH_WB01</v>
      </c>
      <c r="H35" s="306">
        <f t="shared" si="10"/>
        <v>0</v>
      </c>
      <c r="I35" s="306">
        <f t="shared" si="11"/>
        <v>0</v>
      </c>
      <c r="J35" s="306">
        <f t="shared" si="12"/>
        <v>195003044</v>
      </c>
      <c r="K35" s="306" t="str">
        <f t="shared" si="13"/>
        <v>RVATp_14</v>
      </c>
      <c r="L35" s="306">
        <f t="shared" si="14"/>
        <v>0.05</v>
      </c>
      <c r="M35" s="306" t="str">
        <f t="shared" si="15"/>
        <v>BFI Swiss TargetVol 5%</v>
      </c>
      <c r="N35" s="306" t="str">
        <f t="shared" si="16"/>
        <v>CHF</v>
      </c>
      <c r="O35" s="306">
        <f t="shared" si="17"/>
        <v>20150101</v>
      </c>
      <c r="P35" s="306">
        <f t="shared" si="18"/>
        <v>20150101</v>
      </c>
      <c r="Q35" s="306">
        <f t="shared" si="19"/>
        <v>20150101</v>
      </c>
      <c r="R35" s="306">
        <f t="shared" si="20"/>
        <v>0</v>
      </c>
      <c r="S35" s="306">
        <f t="shared" si="21"/>
        <v>240</v>
      </c>
      <c r="T35" s="306">
        <f t="shared" si="22"/>
        <v>20150101</v>
      </c>
      <c r="U35" s="306" t="str">
        <f t="shared" si="23"/>
        <v>Single</v>
      </c>
      <c r="V35" s="306">
        <f>IF($B35&gt;remaning_months,"NA",V$3*Payoff!$BS38)</f>
        <v>309849.37265015463</v>
      </c>
      <c r="W35" s="306">
        <f>IF($B35&gt;remaning_months,"NA",W$3*Payoff!$BS38)</f>
        <v>294356.90401764691</v>
      </c>
      <c r="X35" s="306" t="str">
        <f t="shared" si="24"/>
        <v>yearly</v>
      </c>
      <c r="Y35" s="306">
        <f t="shared" si="25"/>
        <v>0.05</v>
      </c>
      <c r="Z35" s="306">
        <f t="shared" si="26"/>
        <v>1</v>
      </c>
      <c r="AA35" s="306">
        <f t="shared" si="27"/>
        <v>1</v>
      </c>
      <c r="AB35" s="306">
        <f t="shared" si="28"/>
        <v>0</v>
      </c>
      <c r="AC35" s="306">
        <f>IF($B35&gt;remaning_months,"NA",Payoff!AY38*Feq_coupon)</f>
        <v>15492.468632507733</v>
      </c>
      <c r="AD35" s="306">
        <f>IF($B35&lt;=remaning_months,(AD34*(1-Payoff!BR38)-Payoff!Y38-Payoff!Z38+Payoff!BY38),"NA")</f>
        <v>30984.937265015466</v>
      </c>
      <c r="AE35" s="306">
        <f>IF($B35&gt;remaning_months,"NA",Payoff!BC38)</f>
        <v>0</v>
      </c>
      <c r="AF35" s="306">
        <f>IF($B35&gt;remaning_months,"NA",MAX(0,SUM(Payoff!V38:X38)))</f>
        <v>222828.49721598555</v>
      </c>
      <c r="AG35" s="306">
        <f>IF($B35&gt;remaning_months,"NA",MAX(0,SUM(Payoff!V38:Y38)))</f>
        <v>222828.49721598555</v>
      </c>
      <c r="AH35" s="306">
        <f>IF($B35&gt;remaning_months,"NA",Payoff!AC38)</f>
        <v>222548.36850575361</v>
      </c>
      <c r="AI35" s="306">
        <f>IF($B35&gt;remaning_months,"NA",Payoff!BA38)</f>
        <v>278864.43538513925</v>
      </c>
      <c r="AJ35" s="306">
        <f>IF($B35&gt;remaning_months,"NA",IF(AF35&lt;=0,0,AL34*(1+Payoff!X38/SUM(Payoff!V38:W38))))</f>
        <v>2284.5751546578972</v>
      </c>
      <c r="AK35" s="306">
        <f>IF($B35&gt;remaning_months,"NA",IF(AG35&lt;=0,0,AJ35*(1+SUM(Payoff!Y38:Z38)/SUM(Payoff!V38:W38))))</f>
        <v>2284.5751546578972</v>
      </c>
      <c r="AL35" s="306">
        <f>IF($B35&gt;remaning_months,"NA",IF(AH35&lt;=0,0,AK35*(1+SUM(Payoff!AA38:AB38)/SUM(Payoff!V38:W38))))</f>
        <v>2281.7079335881035</v>
      </c>
      <c r="AM35" s="306">
        <f t="shared" si="29"/>
        <v>20150112</v>
      </c>
      <c r="AN35" s="306">
        <f>IF($B35&gt;remaning_months,"NA",AN34*(1+Payoff!Q38))</f>
        <v>97.576996084861406</v>
      </c>
    </row>
    <row r="36" spans="1:40" s="15" customFormat="1" ht="12.75">
      <c r="B36" s="23">
        <v>33</v>
      </c>
      <c r="C36" s="306" t="str">
        <f t="shared" si="5"/>
        <v>VA</v>
      </c>
      <c r="D36" s="306">
        <f t="shared" si="6"/>
        <v>20171001</v>
      </c>
      <c r="E36" s="306">
        <f t="shared" si="7"/>
        <v>1.4999999999999999E-2</v>
      </c>
      <c r="F36" s="306">
        <f t="shared" si="8"/>
        <v>0</v>
      </c>
      <c r="G36" s="306" t="str">
        <f t="shared" si="9"/>
        <v>CH_WB01</v>
      </c>
      <c r="H36" s="306">
        <f t="shared" si="10"/>
        <v>0</v>
      </c>
      <c r="I36" s="306">
        <f t="shared" si="11"/>
        <v>0</v>
      </c>
      <c r="J36" s="306">
        <f t="shared" si="12"/>
        <v>195003044</v>
      </c>
      <c r="K36" s="306" t="str">
        <f t="shared" si="13"/>
        <v>RVATp_14</v>
      </c>
      <c r="L36" s="306">
        <f t="shared" si="14"/>
        <v>0.05</v>
      </c>
      <c r="M36" s="306" t="str">
        <f t="shared" si="15"/>
        <v>BFI Swiss TargetVol 5%</v>
      </c>
      <c r="N36" s="306" t="str">
        <f t="shared" si="16"/>
        <v>CHF</v>
      </c>
      <c r="O36" s="306">
        <f t="shared" si="17"/>
        <v>20150101</v>
      </c>
      <c r="P36" s="306">
        <f t="shared" si="18"/>
        <v>20150101</v>
      </c>
      <c r="Q36" s="306">
        <f t="shared" si="19"/>
        <v>20150101</v>
      </c>
      <c r="R36" s="306">
        <f t="shared" si="20"/>
        <v>0</v>
      </c>
      <c r="S36" s="306">
        <f t="shared" si="21"/>
        <v>240</v>
      </c>
      <c r="T36" s="306">
        <f t="shared" si="22"/>
        <v>20150101</v>
      </c>
      <c r="U36" s="306" t="str">
        <f t="shared" si="23"/>
        <v>Single</v>
      </c>
      <c r="V36" s="306">
        <f>IF($B36&gt;remaning_months,"NA",V$3*Payoff!$BS39)</f>
        <v>309329.43087139592</v>
      </c>
      <c r="W36" s="306">
        <f>IF($B36&gt;remaning_months,"NA",W$3*Payoff!$BS39)</f>
        <v>293862.9593278261</v>
      </c>
      <c r="X36" s="306" t="str">
        <f t="shared" si="24"/>
        <v>yearly</v>
      </c>
      <c r="Y36" s="306">
        <f t="shared" si="25"/>
        <v>0.05</v>
      </c>
      <c r="Z36" s="306">
        <f t="shared" si="26"/>
        <v>1</v>
      </c>
      <c r="AA36" s="306">
        <f t="shared" si="27"/>
        <v>1</v>
      </c>
      <c r="AB36" s="306">
        <f t="shared" si="28"/>
        <v>0</v>
      </c>
      <c r="AC36" s="306">
        <f>IF($B36&gt;remaning_months,"NA",Payoff!AY39*Feq_coupon)</f>
        <v>15466.471543569794</v>
      </c>
      <c r="AD36" s="306">
        <f>IF($B36&lt;=remaning_months,(AD35*(1-Payoff!BR39)-Payoff!Y39-Payoff!Z39+Payoff!BY39),"NA")</f>
        <v>30932.943087139589</v>
      </c>
      <c r="AE36" s="306">
        <f>IF($B36&gt;remaning_months,"NA",Payoff!BC39)</f>
        <v>0</v>
      </c>
      <c r="AF36" s="306">
        <f>IF($B36&gt;remaning_months,"NA",MAX(0,SUM(Payoff!V39:X39)))</f>
        <v>220396.13656614078</v>
      </c>
      <c r="AG36" s="306">
        <f>IF($B36&gt;remaning_months,"NA",MAX(0,SUM(Payoff!V39:Y39)))</f>
        <v>220396.13656614078</v>
      </c>
      <c r="AH36" s="306">
        <f>IF($B36&gt;remaning_months,"NA",Payoff!AC39)</f>
        <v>220118.70790600186</v>
      </c>
      <c r="AI36" s="306">
        <f>IF($B36&gt;remaning_months,"NA",Payoff!BA39)</f>
        <v>278396.4877842564</v>
      </c>
      <c r="AJ36" s="306">
        <f>IF($B36&gt;remaning_months,"NA",IF(AF36&lt;=0,0,AL35*(1+Payoff!X39/SUM(Payoff!V39:W39))))</f>
        <v>2277.879120667003</v>
      </c>
      <c r="AK36" s="306">
        <f>IF($B36&gt;remaning_months,"NA",IF(AG36&lt;=0,0,AJ36*(1+SUM(Payoff!Y39:Z39)/SUM(Payoff!V39:W39))))</f>
        <v>2277.879120667003</v>
      </c>
      <c r="AL36" s="306">
        <f>IF($B36&gt;remaning_months,"NA",IF(AH36&lt;=0,0,AK36*(1+SUM(Payoff!AA39:AB39)/SUM(Payoff!V39:W39))))</f>
        <v>2275.0165999247843</v>
      </c>
      <c r="AM36" s="306">
        <f t="shared" si="29"/>
        <v>20150112</v>
      </c>
      <c r="AN36" s="306">
        <f>IF($B36&gt;remaning_months,"NA",AN35*(1+Payoff!Q39))</f>
        <v>96.795771414333799</v>
      </c>
    </row>
    <row r="37" spans="1:40" s="15" customFormat="1" ht="12.75">
      <c r="B37" s="23">
        <v>34</v>
      </c>
      <c r="C37" s="306" t="str">
        <f t="shared" si="5"/>
        <v>VA</v>
      </c>
      <c r="D37" s="306">
        <f t="shared" si="6"/>
        <v>20171101</v>
      </c>
      <c r="E37" s="306">
        <f t="shared" si="7"/>
        <v>1.4999999999999999E-2</v>
      </c>
      <c r="F37" s="306">
        <f t="shared" si="8"/>
        <v>0</v>
      </c>
      <c r="G37" s="306" t="str">
        <f t="shared" si="9"/>
        <v>CH_WB01</v>
      </c>
      <c r="H37" s="306">
        <f t="shared" si="10"/>
        <v>0</v>
      </c>
      <c r="I37" s="306">
        <f t="shared" si="11"/>
        <v>0</v>
      </c>
      <c r="J37" s="306">
        <f t="shared" si="12"/>
        <v>195003044</v>
      </c>
      <c r="K37" s="306" t="str">
        <f t="shared" si="13"/>
        <v>RVATp_14</v>
      </c>
      <c r="L37" s="306">
        <f t="shared" si="14"/>
        <v>0.05</v>
      </c>
      <c r="M37" s="306" t="str">
        <f t="shared" si="15"/>
        <v>BFI Swiss TargetVol 5%</v>
      </c>
      <c r="N37" s="306" t="str">
        <f t="shared" si="16"/>
        <v>CHF</v>
      </c>
      <c r="O37" s="306">
        <f t="shared" si="17"/>
        <v>20150101</v>
      </c>
      <c r="P37" s="306">
        <f t="shared" si="18"/>
        <v>20150101</v>
      </c>
      <c r="Q37" s="306">
        <f t="shared" si="19"/>
        <v>20150101</v>
      </c>
      <c r="R37" s="306">
        <f t="shared" si="20"/>
        <v>0</v>
      </c>
      <c r="S37" s="306">
        <f t="shared" si="21"/>
        <v>240</v>
      </c>
      <c r="T37" s="306">
        <f t="shared" si="22"/>
        <v>20150101</v>
      </c>
      <c r="U37" s="306" t="str">
        <f t="shared" si="23"/>
        <v>Single</v>
      </c>
      <c r="V37" s="306">
        <f>IF($B37&gt;remaning_months,"NA",V$3*Payoff!$BS40)</f>
        <v>308815.16553080879</v>
      </c>
      <c r="W37" s="306">
        <f>IF($B37&gt;remaning_months,"NA",W$3*Payoff!$BS40)</f>
        <v>293374.40725426836</v>
      </c>
      <c r="X37" s="306" t="str">
        <f t="shared" si="24"/>
        <v>yearly</v>
      </c>
      <c r="Y37" s="306">
        <f t="shared" si="25"/>
        <v>0.05</v>
      </c>
      <c r="Z37" s="306">
        <f t="shared" si="26"/>
        <v>1</v>
      </c>
      <c r="AA37" s="306">
        <f t="shared" si="27"/>
        <v>1</v>
      </c>
      <c r="AB37" s="306">
        <f t="shared" si="28"/>
        <v>0</v>
      </c>
      <c r="AC37" s="306">
        <f>IF($B37&gt;remaning_months,"NA",Payoff!AY40*Feq_coupon)</f>
        <v>15440.758276540439</v>
      </c>
      <c r="AD37" s="306">
        <f>IF($B37&lt;=remaning_months,(AD36*(1-Payoff!BR40)-Payoff!Y40-Payoff!Z40+Payoff!BY40),"NA")</f>
        <v>30881.516553080877</v>
      </c>
      <c r="AE37" s="306">
        <f>IF($B37&gt;remaning_months,"NA",Payoff!BC40)</f>
        <v>0</v>
      </c>
      <c r="AF37" s="306">
        <f>IF($B37&gt;remaning_months,"NA",MAX(0,SUM(Payoff!V40:X40)))</f>
        <v>219580.02881756076</v>
      </c>
      <c r="AG37" s="306">
        <f>IF($B37&gt;remaning_months,"NA",MAX(0,SUM(Payoff!V40:Y40)))</f>
        <v>219580.02881756076</v>
      </c>
      <c r="AH37" s="306">
        <f>IF($B37&gt;remaning_months,"NA",Payoff!AC40)</f>
        <v>219303.54855731703</v>
      </c>
      <c r="AI37" s="306">
        <f>IF($B37&gt;remaning_months,"NA",Payoff!BA40)</f>
        <v>277933.64897772798</v>
      </c>
      <c r="AJ37" s="306">
        <f>IF($B37&gt;remaning_months,"NA",IF(AF37&lt;=0,0,AL36*(1+Payoff!X40/SUM(Payoff!V40:W40))))</f>
        <v>2271.2343468643307</v>
      </c>
      <c r="AK37" s="306">
        <f>IF($B37&gt;remaning_months,"NA",IF(AG37&lt;=0,0,AJ37*(1+SUM(Payoff!Y40:Z40)/SUM(Payoff!V40:W40))))</f>
        <v>2271.2343468643307</v>
      </c>
      <c r="AL37" s="306">
        <f>IF($B37&gt;remaning_months,"NA",IF(AH37&lt;=0,0,AK37*(1+SUM(Payoff!AA40:AB40)/SUM(Payoff!V40:W40))))</f>
        <v>2268.379317256743</v>
      </c>
      <c r="AM37" s="306">
        <f t="shared" si="29"/>
        <v>20150112</v>
      </c>
      <c r="AN37" s="306">
        <f>IF($B37&gt;remaning_months,"NA",AN36*(1+Payoff!Q40))</f>
        <v>96.719688882388695</v>
      </c>
    </row>
    <row r="38" spans="1:40" s="16" customFormat="1" ht="12.75">
      <c r="B38" s="23">
        <v>35</v>
      </c>
      <c r="C38" s="306" t="str">
        <f t="shared" si="5"/>
        <v>VA</v>
      </c>
      <c r="D38" s="306">
        <f t="shared" si="6"/>
        <v>20171201</v>
      </c>
      <c r="E38" s="306">
        <f t="shared" si="7"/>
        <v>1.4999999999999999E-2</v>
      </c>
      <c r="F38" s="306">
        <f t="shared" si="8"/>
        <v>0</v>
      </c>
      <c r="G38" s="306" t="str">
        <f t="shared" si="9"/>
        <v>CH_WB01</v>
      </c>
      <c r="H38" s="306">
        <f t="shared" si="10"/>
        <v>0</v>
      </c>
      <c r="I38" s="306">
        <f t="shared" si="11"/>
        <v>0</v>
      </c>
      <c r="J38" s="306">
        <f t="shared" si="12"/>
        <v>195003044</v>
      </c>
      <c r="K38" s="306" t="str">
        <f t="shared" si="13"/>
        <v>RVATp_14</v>
      </c>
      <c r="L38" s="306">
        <f t="shared" si="14"/>
        <v>0.05</v>
      </c>
      <c r="M38" s="306" t="str">
        <f t="shared" si="15"/>
        <v>BFI Swiss TargetVol 5%</v>
      </c>
      <c r="N38" s="306" t="str">
        <f t="shared" si="16"/>
        <v>CHF</v>
      </c>
      <c r="O38" s="306">
        <f t="shared" si="17"/>
        <v>20150101</v>
      </c>
      <c r="P38" s="306">
        <f t="shared" si="18"/>
        <v>20150101</v>
      </c>
      <c r="Q38" s="306">
        <f t="shared" si="19"/>
        <v>20150101</v>
      </c>
      <c r="R38" s="306">
        <f t="shared" si="20"/>
        <v>0</v>
      </c>
      <c r="S38" s="306">
        <f t="shared" si="21"/>
        <v>240</v>
      </c>
      <c r="T38" s="306">
        <f t="shared" si="22"/>
        <v>20150101</v>
      </c>
      <c r="U38" s="306" t="str">
        <f t="shared" si="23"/>
        <v>Single</v>
      </c>
      <c r="V38" s="306">
        <f>IF($B38&gt;remaning_months,"NA",V$3*Payoff!$BS41)</f>
        <v>308302.80465442676</v>
      </c>
      <c r="W38" s="306">
        <f>IF($B38&gt;remaning_months,"NA",W$3*Payoff!$BS41)</f>
        <v>292887.66442170541</v>
      </c>
      <c r="X38" s="306" t="str">
        <f t="shared" si="24"/>
        <v>yearly</v>
      </c>
      <c r="Y38" s="306">
        <f t="shared" si="25"/>
        <v>0.05</v>
      </c>
      <c r="Z38" s="306">
        <f t="shared" si="26"/>
        <v>1</v>
      </c>
      <c r="AA38" s="306">
        <f t="shared" si="27"/>
        <v>1</v>
      </c>
      <c r="AB38" s="306">
        <f t="shared" si="28"/>
        <v>0</v>
      </c>
      <c r="AC38" s="306">
        <f>IF($B38&gt;remaning_months,"NA",Payoff!AY41*Feq_coupon)</f>
        <v>15415.140232721338</v>
      </c>
      <c r="AD38" s="306">
        <f>IF($B38&lt;=remaning_months,(AD37*(1-Payoff!BR41)-Payoff!Y41-Payoff!Z41+Payoff!BY41),"NA")</f>
        <v>30830.280465442676</v>
      </c>
      <c r="AE38" s="306">
        <f>IF($B38&gt;remaning_months,"NA",Payoff!BC41)</f>
        <v>0</v>
      </c>
      <c r="AF38" s="306">
        <f>IF($B38&gt;remaning_months,"NA",MAX(0,SUM(Payoff!V41:X41)))</f>
        <v>216512.35957430617</v>
      </c>
      <c r="AG38" s="306">
        <f>IF($B38&gt;remaning_months,"NA",MAX(0,SUM(Payoff!V41:Y41)))</f>
        <v>216512.35957430617</v>
      </c>
      <c r="AH38" s="306">
        <f>IF($B38&gt;remaning_months,"NA",Payoff!AC41)</f>
        <v>216239.26666751888</v>
      </c>
      <c r="AI38" s="306">
        <f>IF($B38&gt;remaning_months,"NA",Payoff!BA41)</f>
        <v>277472.52418898419</v>
      </c>
      <c r="AJ38" s="306">
        <f>IF($B38&gt;remaning_months,"NA",IF(AF38&lt;=0,0,AL37*(1+Payoff!X41/SUM(Payoff!V41:W41))))</f>
        <v>2264.6158077381647</v>
      </c>
      <c r="AK38" s="306">
        <f>IF($B38&gt;remaning_months,"NA",IF(AG38&lt;=0,0,AJ38*(1+SUM(Payoff!Y41:Z41)/SUM(Payoff!V41:W41))))</f>
        <v>2264.6158077381647</v>
      </c>
      <c r="AL38" s="306">
        <f>IF($B38&gt;remaning_months,"NA",IF(AH38&lt;=0,0,AK38*(1+SUM(Payoff!AA41:AB41)/SUM(Payoff!V41:W41))))</f>
        <v>2261.7641255876724</v>
      </c>
      <c r="AM38" s="306">
        <f t="shared" si="29"/>
        <v>20150112</v>
      </c>
      <c r="AN38" s="306">
        <f>IF($B38&gt;remaning_months,"NA",AN37*(1+Payoff!Q41))</f>
        <v>95.647377998933408</v>
      </c>
    </row>
    <row r="39" spans="1:40" s="16" customFormat="1" ht="12.75">
      <c r="B39" s="23">
        <v>36</v>
      </c>
      <c r="C39" s="306" t="str">
        <f t="shared" si="5"/>
        <v>VA</v>
      </c>
      <c r="D39" s="306">
        <f t="shared" si="6"/>
        <v>20180101</v>
      </c>
      <c r="E39" s="306">
        <f t="shared" si="7"/>
        <v>1.4999999999999999E-2</v>
      </c>
      <c r="F39" s="306">
        <f t="shared" si="8"/>
        <v>0</v>
      </c>
      <c r="G39" s="306" t="str">
        <f t="shared" si="9"/>
        <v>CH_WB01</v>
      </c>
      <c r="H39" s="306">
        <f t="shared" si="10"/>
        <v>0</v>
      </c>
      <c r="I39" s="306">
        <f t="shared" si="11"/>
        <v>0</v>
      </c>
      <c r="J39" s="306">
        <f t="shared" si="12"/>
        <v>195003044</v>
      </c>
      <c r="K39" s="306" t="str">
        <f t="shared" si="13"/>
        <v>RVATp_14</v>
      </c>
      <c r="L39" s="306">
        <f t="shared" si="14"/>
        <v>0.05</v>
      </c>
      <c r="M39" s="306" t="str">
        <f t="shared" si="15"/>
        <v>BFI Swiss TargetVol 5%</v>
      </c>
      <c r="N39" s="306" t="str">
        <f t="shared" si="16"/>
        <v>CHF</v>
      </c>
      <c r="O39" s="306">
        <f t="shared" si="17"/>
        <v>20150101</v>
      </c>
      <c r="P39" s="306">
        <f t="shared" si="18"/>
        <v>20150101</v>
      </c>
      <c r="Q39" s="306">
        <f t="shared" si="19"/>
        <v>20150101</v>
      </c>
      <c r="R39" s="306">
        <f t="shared" si="20"/>
        <v>0</v>
      </c>
      <c r="S39" s="306">
        <f t="shared" si="21"/>
        <v>240</v>
      </c>
      <c r="T39" s="306">
        <f t="shared" si="22"/>
        <v>20150101</v>
      </c>
      <c r="U39" s="306" t="str">
        <f t="shared" si="23"/>
        <v>Single</v>
      </c>
      <c r="V39" s="306">
        <f>IF($B39&gt;remaning_months,"NA",V$3*Payoff!$BS42)</f>
        <v>307797.60288771195</v>
      </c>
      <c r="W39" s="306">
        <f>IF($B39&gt;remaning_months,"NA",W$3*Payoff!$BS42)</f>
        <v>292407.72274332639</v>
      </c>
      <c r="X39" s="306" t="str">
        <f t="shared" si="24"/>
        <v>yearly</v>
      </c>
      <c r="Y39" s="306">
        <f t="shared" si="25"/>
        <v>0.05</v>
      </c>
      <c r="Z39" s="306">
        <f t="shared" si="26"/>
        <v>1</v>
      </c>
      <c r="AA39" s="306">
        <f t="shared" si="27"/>
        <v>1</v>
      </c>
      <c r="AB39" s="306">
        <f t="shared" si="28"/>
        <v>0</v>
      </c>
      <c r="AC39" s="306">
        <f>IF($B39&gt;remaning_months,"NA",Payoff!AY42*Feq_coupon)</f>
        <v>15389.880144385599</v>
      </c>
      <c r="AD39" s="306">
        <f>IF($B39&lt;=remaning_months,(AD38*(1-Payoff!BR42)-Payoff!Y42-Payoff!Z42+Payoff!BY42),"NA")</f>
        <v>46169.640433156797</v>
      </c>
      <c r="AE39" s="306">
        <f>IF($B39&gt;remaning_months,"NA",Payoff!BC42)</f>
        <v>0</v>
      </c>
      <c r="AF39" s="306">
        <f>IF($B39&gt;remaning_months,"NA",MAX(0,SUM(Payoff!V42:X42)))</f>
        <v>213034.22896443299</v>
      </c>
      <c r="AG39" s="306">
        <f>IF($B39&gt;remaning_months,"NA",MAX(0,SUM(Payoff!V42:Y42)))</f>
        <v>197644.34882004739</v>
      </c>
      <c r="AH39" s="306">
        <f>IF($B39&gt;remaning_months,"NA",Payoff!AC42)</f>
        <v>197391.75940846471</v>
      </c>
      <c r="AI39" s="306">
        <f>IF($B39&gt;remaning_months,"NA",Payoff!BA42)</f>
        <v>261627.96245455529</v>
      </c>
      <c r="AJ39" s="306">
        <f>IF($B39&gt;remaning_months,"NA",IF(AF39&lt;=0,0,AL38*(1+Payoff!X42/SUM(Payoff!V42:W42))))</f>
        <v>2258.0578757096678</v>
      </c>
      <c r="AK39" s="306">
        <f>IF($B39&gt;remaning_months,"NA",IF(AG39&lt;=0,0,AJ39*(1+SUM(Payoff!Y42:Z42)/SUM(Payoff!V42:W42))))</f>
        <v>2095.2000337549334</v>
      </c>
      <c r="AL39" s="306">
        <f>IF($B39&gt;remaning_months,"NA",IF(AH39&lt;=0,0,AK39*(1+SUM(Payoff!AA42:AB42)/SUM(Payoff!V42:W42))))</f>
        <v>2092.7198777313151</v>
      </c>
      <c r="AM39" s="306">
        <f t="shared" si="29"/>
        <v>20150112</v>
      </c>
      <c r="AN39" s="306">
        <f>IF($B39&gt;remaning_months,"NA",AN38*(1+Payoff!Q42))</f>
        <v>94.384382804569825</v>
      </c>
    </row>
    <row r="40" spans="1:40" s="16" customFormat="1" ht="12.75">
      <c r="B40" s="23">
        <v>37</v>
      </c>
      <c r="C40" s="306" t="str">
        <f t="shared" si="5"/>
        <v>VA</v>
      </c>
      <c r="D40" s="306">
        <f t="shared" si="6"/>
        <v>20180201</v>
      </c>
      <c r="E40" s="306">
        <f t="shared" si="7"/>
        <v>1.4999999999999999E-2</v>
      </c>
      <c r="F40" s="306">
        <f t="shared" si="8"/>
        <v>0</v>
      </c>
      <c r="G40" s="306" t="str">
        <f t="shared" si="9"/>
        <v>CH_WB01</v>
      </c>
      <c r="H40" s="306">
        <f t="shared" si="10"/>
        <v>0</v>
      </c>
      <c r="I40" s="306">
        <f t="shared" si="11"/>
        <v>0</v>
      </c>
      <c r="J40" s="306">
        <f t="shared" si="12"/>
        <v>195003044</v>
      </c>
      <c r="K40" s="306" t="str">
        <f t="shared" si="13"/>
        <v>RVATp_14</v>
      </c>
      <c r="L40" s="306">
        <f t="shared" si="14"/>
        <v>0.05</v>
      </c>
      <c r="M40" s="306" t="str">
        <f t="shared" si="15"/>
        <v>BFI Swiss TargetVol 5%</v>
      </c>
      <c r="N40" s="306" t="str">
        <f t="shared" si="16"/>
        <v>CHF</v>
      </c>
      <c r="O40" s="306">
        <f t="shared" si="17"/>
        <v>20150101</v>
      </c>
      <c r="P40" s="306">
        <f t="shared" si="18"/>
        <v>20150101</v>
      </c>
      <c r="Q40" s="306">
        <f t="shared" si="19"/>
        <v>20150101</v>
      </c>
      <c r="R40" s="306">
        <f t="shared" si="20"/>
        <v>0</v>
      </c>
      <c r="S40" s="306">
        <f t="shared" si="21"/>
        <v>240</v>
      </c>
      <c r="T40" s="306">
        <f t="shared" si="22"/>
        <v>20150101</v>
      </c>
      <c r="U40" s="306" t="str">
        <f t="shared" si="23"/>
        <v>Single</v>
      </c>
      <c r="V40" s="306">
        <f>IF($B40&gt;remaning_months,"NA",V$3*Payoff!$BS43)</f>
        <v>307309.30718468095</v>
      </c>
      <c r="W40" s="306">
        <f>IF($B40&gt;remaning_months,"NA",W$3*Payoff!$BS43)</f>
        <v>291943.84182544687</v>
      </c>
      <c r="X40" s="306" t="str">
        <f t="shared" si="24"/>
        <v>yearly</v>
      </c>
      <c r="Y40" s="306">
        <f t="shared" si="25"/>
        <v>0.05</v>
      </c>
      <c r="Z40" s="306">
        <f t="shared" si="26"/>
        <v>1</v>
      </c>
      <c r="AA40" s="306">
        <f t="shared" si="27"/>
        <v>1</v>
      </c>
      <c r="AB40" s="306">
        <f t="shared" si="28"/>
        <v>0</v>
      </c>
      <c r="AC40" s="306">
        <f>IF($B40&gt;remaning_months,"NA",Payoff!AY43*Feq_coupon)</f>
        <v>15365.465359234047</v>
      </c>
      <c r="AD40" s="306">
        <f>IF($B40&lt;=remaning_months,(AD39*(1-Payoff!BR43)-Payoff!Y43-Payoff!Z43+Payoff!BY43),"NA")</f>
        <v>46096.396077702142</v>
      </c>
      <c r="AE40" s="306">
        <f>IF($B40&gt;remaning_months,"NA",Payoff!BC43)</f>
        <v>0</v>
      </c>
      <c r="AF40" s="306">
        <f>IF($B40&gt;remaning_months,"NA",MAX(0,SUM(Payoff!V43:X43)))</f>
        <v>194714.0342232977</v>
      </c>
      <c r="AG40" s="306">
        <f>IF($B40&gt;remaning_months,"NA",MAX(0,SUM(Payoff!V43:Y43)))</f>
        <v>194714.0342232977</v>
      </c>
      <c r="AH40" s="306">
        <f>IF($B40&gt;remaning_months,"NA",Payoff!AC43)</f>
        <v>194464.68035615771</v>
      </c>
      <c r="AI40" s="306">
        <f>IF($B40&gt;remaning_months,"NA",Payoff!BA43)</f>
        <v>261212.91110697889</v>
      </c>
      <c r="AJ40" s="306">
        <f>IF($B40&gt;remaning_months,"NA",IF(AF40&lt;=0,0,AL39*(1+Payoff!X43/SUM(Payoff!V43:W43))))</f>
        <v>2089.3999489392882</v>
      </c>
      <c r="AK40" s="306">
        <f>IF($B40&gt;remaning_months,"NA",IF(AG40&lt;=0,0,AJ40*(1+SUM(Payoff!Y43:Z43)/SUM(Payoff!V43:W43))))</f>
        <v>2089.3999489392882</v>
      </c>
      <c r="AL40" s="306">
        <f>IF($B40&gt;remaning_months,"NA",IF(AH40&lt;=0,0,AK40*(1+SUM(Payoff!AA43:AB43)/SUM(Payoff!V43:W43))))</f>
        <v>2086.7284751774819</v>
      </c>
      <c r="AM40" s="306">
        <f t="shared" si="29"/>
        <v>20150112</v>
      </c>
      <c r="AN40" s="306">
        <f>IF($B40&gt;remaning_months,"NA",AN39*(1+Payoff!Q43))</f>
        <v>93.251944559190477</v>
      </c>
    </row>
    <row r="41" spans="1:40" s="16" customFormat="1" ht="12.75">
      <c r="B41" s="23">
        <v>38</v>
      </c>
      <c r="C41" s="306" t="str">
        <f t="shared" si="5"/>
        <v>VA</v>
      </c>
      <c r="D41" s="306">
        <f t="shared" si="6"/>
        <v>20180301</v>
      </c>
      <c r="E41" s="306">
        <f t="shared" si="7"/>
        <v>1.4999999999999999E-2</v>
      </c>
      <c r="F41" s="306">
        <f t="shared" si="8"/>
        <v>0</v>
      </c>
      <c r="G41" s="306" t="str">
        <f t="shared" si="9"/>
        <v>CH_WB01</v>
      </c>
      <c r="H41" s="306">
        <f t="shared" si="10"/>
        <v>0</v>
      </c>
      <c r="I41" s="306">
        <f t="shared" si="11"/>
        <v>0</v>
      </c>
      <c r="J41" s="306">
        <f t="shared" si="12"/>
        <v>195003044</v>
      </c>
      <c r="K41" s="306" t="str">
        <f t="shared" si="13"/>
        <v>RVATp_14</v>
      </c>
      <c r="L41" s="306">
        <f t="shared" si="14"/>
        <v>0.05</v>
      </c>
      <c r="M41" s="306" t="str">
        <f t="shared" si="15"/>
        <v>BFI Swiss TargetVol 5%</v>
      </c>
      <c r="N41" s="306" t="str">
        <f t="shared" si="16"/>
        <v>CHF</v>
      </c>
      <c r="O41" s="306">
        <f t="shared" si="17"/>
        <v>20150101</v>
      </c>
      <c r="P41" s="306">
        <f t="shared" si="18"/>
        <v>20150101</v>
      </c>
      <c r="Q41" s="306">
        <f t="shared" si="19"/>
        <v>20150101</v>
      </c>
      <c r="R41" s="306">
        <f t="shared" si="20"/>
        <v>0</v>
      </c>
      <c r="S41" s="306">
        <f t="shared" si="21"/>
        <v>240</v>
      </c>
      <c r="T41" s="306">
        <f t="shared" si="22"/>
        <v>20150101</v>
      </c>
      <c r="U41" s="306" t="str">
        <f t="shared" si="23"/>
        <v>Single</v>
      </c>
      <c r="V41" s="306">
        <f>IF($B41&gt;remaning_months,"NA",V$3*Payoff!$BS44)</f>
        <v>306828.25231139862</v>
      </c>
      <c r="W41" s="306">
        <f>IF($B41&gt;remaning_months,"NA",W$3*Payoff!$BS44)</f>
        <v>291486.83969582868</v>
      </c>
      <c r="X41" s="306" t="str">
        <f t="shared" si="24"/>
        <v>yearly</v>
      </c>
      <c r="Y41" s="306">
        <f t="shared" si="25"/>
        <v>0.05</v>
      </c>
      <c r="Z41" s="306">
        <f t="shared" si="26"/>
        <v>1</v>
      </c>
      <c r="AA41" s="306">
        <f t="shared" si="27"/>
        <v>1</v>
      </c>
      <c r="AB41" s="306">
        <f t="shared" si="28"/>
        <v>0</v>
      </c>
      <c r="AC41" s="306">
        <f>IF($B41&gt;remaning_months,"NA",Payoff!AY44*Feq_coupon)</f>
        <v>15341.41261556993</v>
      </c>
      <c r="AD41" s="306">
        <f>IF($B41&lt;=remaning_months,(AD40*(1-Payoff!BR44)-Payoff!Y44-Payoff!Z44+Payoff!BY44),"NA")</f>
        <v>46024.237846709795</v>
      </c>
      <c r="AE41" s="306">
        <f>IF($B41&gt;remaning_months,"NA",Payoff!BC44)</f>
        <v>0</v>
      </c>
      <c r="AF41" s="306">
        <f>IF($B41&gt;remaning_months,"NA",MAX(0,SUM(Payoff!V44:X44)))</f>
        <v>193078.76061303783</v>
      </c>
      <c r="AG41" s="306">
        <f>IF($B41&gt;remaning_months,"NA",MAX(0,SUM(Payoff!V44:Y44)))</f>
        <v>193078.76061303783</v>
      </c>
      <c r="AH41" s="306">
        <f>IF($B41&gt;remaning_months,"NA",Payoff!AC44)</f>
        <v>192831.23842416811</v>
      </c>
      <c r="AI41" s="306">
        <f>IF($B41&gt;remaning_months,"NA",Payoff!BA44)</f>
        <v>260804.01446468892</v>
      </c>
      <c r="AJ41" s="306">
        <f>IF($B41&gt;remaning_months,"NA",IF(AF41&lt;=0,0,AL40*(1+Payoff!X44/SUM(Payoff!V44:W44))))</f>
        <v>2083.4619587436082</v>
      </c>
      <c r="AK41" s="306">
        <f>IF($B41&gt;remaning_months,"NA",IF(AG41&lt;=0,0,AJ41*(1+SUM(Payoff!Y44:Z44)/SUM(Payoff!V44:W44))))</f>
        <v>2083.4619587436082</v>
      </c>
      <c r="AL41" s="306">
        <f>IF($B41&gt;remaning_months,"NA",IF(AH41&lt;=0,0,AK41*(1+SUM(Payoff!AA44:AB44)/SUM(Payoff!V44:W44))))</f>
        <v>2080.7951931543485</v>
      </c>
      <c r="AM41" s="306">
        <f t="shared" si="29"/>
        <v>20150112</v>
      </c>
      <c r="AN41" s="306">
        <f>IF($B41&gt;remaning_months,"NA",AN40*(1+Payoff!Q44))</f>
        <v>92.732513682025143</v>
      </c>
    </row>
    <row r="42" spans="1:40" s="16" customFormat="1" ht="12.75">
      <c r="B42" s="23">
        <v>39</v>
      </c>
      <c r="C42" s="306" t="str">
        <f t="shared" si="5"/>
        <v>VA</v>
      </c>
      <c r="D42" s="306">
        <f t="shared" si="6"/>
        <v>20180401</v>
      </c>
      <c r="E42" s="306">
        <f t="shared" si="7"/>
        <v>1.4999999999999999E-2</v>
      </c>
      <c r="F42" s="306">
        <f t="shared" si="8"/>
        <v>0</v>
      </c>
      <c r="G42" s="306" t="str">
        <f t="shared" si="9"/>
        <v>CH_WB01</v>
      </c>
      <c r="H42" s="306">
        <f t="shared" si="10"/>
        <v>0</v>
      </c>
      <c r="I42" s="306">
        <f t="shared" si="11"/>
        <v>0</v>
      </c>
      <c r="J42" s="306">
        <f t="shared" si="12"/>
        <v>195003044</v>
      </c>
      <c r="K42" s="306" t="str">
        <f t="shared" si="13"/>
        <v>RVATp_14</v>
      </c>
      <c r="L42" s="306">
        <f t="shared" si="14"/>
        <v>0.05</v>
      </c>
      <c r="M42" s="306" t="str">
        <f t="shared" si="15"/>
        <v>BFI Swiss TargetVol 5%</v>
      </c>
      <c r="N42" s="306" t="str">
        <f t="shared" si="16"/>
        <v>CHF</v>
      </c>
      <c r="O42" s="306">
        <f t="shared" si="17"/>
        <v>20150101</v>
      </c>
      <c r="P42" s="306">
        <f t="shared" si="18"/>
        <v>20150101</v>
      </c>
      <c r="Q42" s="306">
        <f t="shared" si="19"/>
        <v>20150101</v>
      </c>
      <c r="R42" s="306">
        <f t="shared" si="20"/>
        <v>0</v>
      </c>
      <c r="S42" s="306">
        <f t="shared" si="21"/>
        <v>240</v>
      </c>
      <c r="T42" s="306">
        <f t="shared" si="22"/>
        <v>20150101</v>
      </c>
      <c r="U42" s="306" t="str">
        <f t="shared" si="23"/>
        <v>Single</v>
      </c>
      <c r="V42" s="306">
        <f>IF($B42&gt;remaning_months,"NA",V$3*Payoff!$BS45)</f>
        <v>306351.23814720631</v>
      </c>
      <c r="W42" s="306">
        <f>IF($B42&gt;remaning_months,"NA",W$3*Payoff!$BS45)</f>
        <v>291033.67623984598</v>
      </c>
      <c r="X42" s="306" t="str">
        <f t="shared" si="24"/>
        <v>yearly</v>
      </c>
      <c r="Y42" s="306">
        <f t="shared" si="25"/>
        <v>0.05</v>
      </c>
      <c r="Z42" s="306">
        <f t="shared" si="26"/>
        <v>1</v>
      </c>
      <c r="AA42" s="306">
        <f t="shared" si="27"/>
        <v>1</v>
      </c>
      <c r="AB42" s="306">
        <f t="shared" si="28"/>
        <v>0</v>
      </c>
      <c r="AC42" s="306">
        <f>IF($B42&gt;remaning_months,"NA",Payoff!AY45*Feq_coupon)</f>
        <v>15317.561907360316</v>
      </c>
      <c r="AD42" s="306">
        <f>IF($B42&lt;=remaning_months,(AD41*(1-Payoff!BR45)-Payoff!Y45-Payoff!Z45+Payoff!BY45),"NA")</f>
        <v>45952.685722080954</v>
      </c>
      <c r="AE42" s="306">
        <f>IF($B42&gt;remaning_months,"NA",Payoff!BC45)</f>
        <v>0</v>
      </c>
      <c r="AF42" s="306">
        <f>IF($B42&gt;remaning_months,"NA",MAX(0,SUM(Payoff!V45:X45)))</f>
        <v>191332.67578725258</v>
      </c>
      <c r="AG42" s="306">
        <f>IF($B42&gt;remaning_months,"NA",MAX(0,SUM(Payoff!V45:Y45)))</f>
        <v>191332.67578725258</v>
      </c>
      <c r="AH42" s="306">
        <f>IF($B42&gt;remaning_months,"NA",Payoff!AC45)</f>
        <v>191087.10481704801</v>
      </c>
      <c r="AI42" s="306">
        <f>IF($B42&gt;remaning_months,"NA",Payoff!BA45)</f>
        <v>260398.55242512547</v>
      </c>
      <c r="AJ42" s="306">
        <f>IF($B42&gt;remaning_months,"NA",IF(AF42&lt;=0,0,AL41*(1+Payoff!X45/SUM(Payoff!V45:W45))))</f>
        <v>2077.5602603460406</v>
      </c>
      <c r="AK42" s="306">
        <f>IF($B42&gt;remaning_months,"NA",IF(AG42&lt;=0,0,AJ42*(1+SUM(Payoff!Y45:Z45)/SUM(Payoff!V45:W45))))</f>
        <v>2077.5602603460406</v>
      </c>
      <c r="AL42" s="306">
        <f>IF($B42&gt;remaning_months,"NA",IF(AH42&lt;=0,0,AK42*(1+SUM(Payoff!AA45:AB45)/SUM(Payoff!V45:W45))))</f>
        <v>2074.8979063276302</v>
      </c>
      <c r="AM42" s="306">
        <f t="shared" si="29"/>
        <v>20150112</v>
      </c>
      <c r="AN42" s="306">
        <f>IF($B42&gt;remaning_months,"NA",AN41*(1+Payoff!Q45))</f>
        <v>92.155125187492246</v>
      </c>
    </row>
    <row r="43" spans="1:40" s="16" customFormat="1" ht="12.75">
      <c r="B43" s="23">
        <v>40</v>
      </c>
      <c r="C43" s="306" t="str">
        <f t="shared" si="5"/>
        <v>VA</v>
      </c>
      <c r="D43" s="306">
        <f t="shared" si="6"/>
        <v>20180501</v>
      </c>
      <c r="E43" s="306">
        <f t="shared" si="7"/>
        <v>1.4999999999999999E-2</v>
      </c>
      <c r="F43" s="306">
        <f t="shared" si="8"/>
        <v>0</v>
      </c>
      <c r="G43" s="306" t="str">
        <f t="shared" si="9"/>
        <v>CH_WB01</v>
      </c>
      <c r="H43" s="306">
        <f t="shared" si="10"/>
        <v>0</v>
      </c>
      <c r="I43" s="306">
        <f t="shared" si="11"/>
        <v>0</v>
      </c>
      <c r="J43" s="306">
        <f t="shared" si="12"/>
        <v>195003044</v>
      </c>
      <c r="K43" s="306" t="str">
        <f t="shared" si="13"/>
        <v>RVATp_14</v>
      </c>
      <c r="L43" s="306">
        <f t="shared" si="14"/>
        <v>0.05</v>
      </c>
      <c r="M43" s="306" t="str">
        <f t="shared" si="15"/>
        <v>BFI Swiss TargetVol 5%</v>
      </c>
      <c r="N43" s="306" t="str">
        <f t="shared" si="16"/>
        <v>CHF</v>
      </c>
      <c r="O43" s="306">
        <f t="shared" si="17"/>
        <v>20150101</v>
      </c>
      <c r="P43" s="306">
        <f t="shared" si="18"/>
        <v>20150101</v>
      </c>
      <c r="Q43" s="306">
        <f t="shared" si="19"/>
        <v>20150101</v>
      </c>
      <c r="R43" s="306">
        <f t="shared" si="20"/>
        <v>0</v>
      </c>
      <c r="S43" s="306">
        <f t="shared" si="21"/>
        <v>240</v>
      </c>
      <c r="T43" s="306">
        <f t="shared" si="22"/>
        <v>20150101</v>
      </c>
      <c r="U43" s="306" t="str">
        <f t="shared" si="23"/>
        <v>Single</v>
      </c>
      <c r="V43" s="306">
        <f>IF($B43&gt;remaning_months,"NA",V$3*Payoff!$BS46)</f>
        <v>305878.53851442313</v>
      </c>
      <c r="W43" s="306">
        <f>IF($B43&gt;remaning_months,"NA",W$3*Payoff!$BS46)</f>
        <v>290584.61158870196</v>
      </c>
      <c r="X43" s="306" t="str">
        <f t="shared" si="24"/>
        <v>yearly</v>
      </c>
      <c r="Y43" s="306">
        <f t="shared" si="25"/>
        <v>0.05</v>
      </c>
      <c r="Z43" s="306">
        <f t="shared" si="26"/>
        <v>1</v>
      </c>
      <c r="AA43" s="306">
        <f t="shared" si="27"/>
        <v>1</v>
      </c>
      <c r="AB43" s="306">
        <f t="shared" si="28"/>
        <v>0</v>
      </c>
      <c r="AC43" s="306">
        <f>IF($B43&gt;remaning_months,"NA",Payoff!AY46*Feq_coupon)</f>
        <v>15293.926925721156</v>
      </c>
      <c r="AD43" s="306">
        <f>IF($B43&lt;=remaning_months,(AD42*(1-Payoff!BR46)-Payoff!Y46-Payoff!Z46+Payoff!BY46),"NA")</f>
        <v>45881.780777163476</v>
      </c>
      <c r="AE43" s="306">
        <f>IF($B43&gt;remaning_months,"NA",Payoff!BC46)</f>
        <v>0</v>
      </c>
      <c r="AF43" s="306">
        <f>IF($B43&gt;remaning_months,"NA",MAX(0,SUM(Payoff!V46:X46)))</f>
        <v>187838.78510804055</v>
      </c>
      <c r="AG43" s="306">
        <f>IF($B43&gt;remaning_months,"NA",MAX(0,SUM(Payoff!V46:Y46)))</f>
        <v>187838.78510804055</v>
      </c>
      <c r="AH43" s="306">
        <f>IF($B43&gt;remaning_months,"NA",Payoff!AC46)</f>
        <v>187597.05827352585</v>
      </c>
      <c r="AI43" s="306">
        <f>IF($B43&gt;remaning_months,"NA",Payoff!BA46)</f>
        <v>259996.75773725976</v>
      </c>
      <c r="AJ43" s="306">
        <f>IF($B43&gt;remaning_months,"NA",IF(AF43&lt;=0,0,AL42*(1+Payoff!X46/SUM(Payoff!V46:W46))))</f>
        <v>2071.6963410775088</v>
      </c>
      <c r="AK43" s="306">
        <f>IF($B43&gt;remaning_months,"NA",IF(AG43&lt;=0,0,AJ43*(1+SUM(Payoff!Y46:Z46)/SUM(Payoff!V46:W46))))</f>
        <v>2071.6963410775088</v>
      </c>
      <c r="AL43" s="306">
        <f>IF($B43&gt;remaning_months,"NA",IF(AH43&lt;=0,0,AK43*(1+SUM(Payoff!AA46:AB46)/SUM(Payoff!V46:W46))))</f>
        <v>2069.0344207067146</v>
      </c>
      <c r="AM43" s="306">
        <f t="shared" si="29"/>
        <v>20150112</v>
      </c>
      <c r="AN43" s="306">
        <f>IF($B43&gt;remaning_months,"NA",AN42*(1+Payoff!Q46))</f>
        <v>90.72855981028475</v>
      </c>
    </row>
    <row r="44" spans="1:40" s="16" customFormat="1" ht="12.75">
      <c r="B44" s="23">
        <v>41</v>
      </c>
      <c r="C44" s="306" t="str">
        <f t="shared" si="5"/>
        <v>VA</v>
      </c>
      <c r="D44" s="306">
        <f t="shared" si="6"/>
        <v>20180601</v>
      </c>
      <c r="E44" s="306">
        <f t="shared" si="7"/>
        <v>1.4999999999999999E-2</v>
      </c>
      <c r="F44" s="306">
        <f t="shared" si="8"/>
        <v>0</v>
      </c>
      <c r="G44" s="306" t="str">
        <f t="shared" si="9"/>
        <v>CH_WB01</v>
      </c>
      <c r="H44" s="306">
        <f t="shared" si="10"/>
        <v>0</v>
      </c>
      <c r="I44" s="306">
        <f t="shared" si="11"/>
        <v>0</v>
      </c>
      <c r="J44" s="306">
        <f t="shared" si="12"/>
        <v>195003044</v>
      </c>
      <c r="K44" s="306" t="str">
        <f t="shared" si="13"/>
        <v>RVATp_14</v>
      </c>
      <c r="L44" s="306">
        <f t="shared" si="14"/>
        <v>0.05</v>
      </c>
      <c r="M44" s="306" t="str">
        <f t="shared" si="15"/>
        <v>BFI Swiss TargetVol 5%</v>
      </c>
      <c r="N44" s="306" t="str">
        <f t="shared" si="16"/>
        <v>CHF</v>
      </c>
      <c r="O44" s="306">
        <f t="shared" si="17"/>
        <v>20150101</v>
      </c>
      <c r="P44" s="306">
        <f t="shared" si="18"/>
        <v>20150101</v>
      </c>
      <c r="Q44" s="306">
        <f t="shared" si="19"/>
        <v>20150101</v>
      </c>
      <c r="R44" s="306">
        <f t="shared" si="20"/>
        <v>0</v>
      </c>
      <c r="S44" s="306">
        <f t="shared" si="21"/>
        <v>240</v>
      </c>
      <c r="T44" s="306">
        <f t="shared" si="22"/>
        <v>20150101</v>
      </c>
      <c r="U44" s="306" t="str">
        <f t="shared" si="23"/>
        <v>Single</v>
      </c>
      <c r="V44" s="306">
        <f>IF($B44&gt;remaning_months,"NA",V$3*Payoff!$BS47)</f>
        <v>305414.47234605451</v>
      </c>
      <c r="W44" s="306">
        <f>IF($B44&gt;remaning_months,"NA",W$3*Payoff!$BS47)</f>
        <v>290143.74872875173</v>
      </c>
      <c r="X44" s="306" t="str">
        <f t="shared" si="24"/>
        <v>yearly</v>
      </c>
      <c r="Y44" s="306">
        <f t="shared" si="25"/>
        <v>0.05</v>
      </c>
      <c r="Z44" s="306">
        <f t="shared" si="26"/>
        <v>1</v>
      </c>
      <c r="AA44" s="306">
        <f t="shared" si="27"/>
        <v>1</v>
      </c>
      <c r="AB44" s="306">
        <f t="shared" si="28"/>
        <v>0</v>
      </c>
      <c r="AC44" s="306">
        <f>IF($B44&gt;remaning_months,"NA",Payoff!AY47*Feq_coupon)</f>
        <v>15270.723617302725</v>
      </c>
      <c r="AD44" s="306">
        <f>IF($B44&lt;=remaning_months,(AD43*(1-Payoff!BR47)-Payoff!Y47-Payoff!Z47+Payoff!BY47),"NA")</f>
        <v>45812.17085190818</v>
      </c>
      <c r="AE44" s="306">
        <f>IF($B44&gt;remaning_months,"NA",Payoff!BC47)</f>
        <v>0</v>
      </c>
      <c r="AF44" s="306">
        <f>IF($B44&gt;remaning_months,"NA",MAX(0,SUM(Payoff!V47:X47)))</f>
        <v>189866.79908296</v>
      </c>
      <c r="AG44" s="306">
        <f>IF($B44&gt;remaning_months,"NA",MAX(0,SUM(Payoff!V47:Y47)))</f>
        <v>189866.79908296</v>
      </c>
      <c r="AH44" s="306">
        <f>IF($B44&gt;remaning_months,"NA",Payoff!AC47)</f>
        <v>189622.93324157689</v>
      </c>
      <c r="AI44" s="306">
        <f>IF($B44&gt;remaning_months,"NA",Payoff!BA47)</f>
        <v>259602.30149414644</v>
      </c>
      <c r="AJ44" s="306">
        <f>IF($B44&gt;remaning_months,"NA",IF(AF44&lt;=0,0,AL43*(1+Payoff!X47/SUM(Payoff!V47:W47))))</f>
        <v>2065.8953679294145</v>
      </c>
      <c r="AK44" s="306">
        <f>IF($B44&gt;remaning_months,"NA",IF(AG44&lt;=0,0,AJ44*(1+SUM(Payoff!Y47:Z47)/SUM(Payoff!V47:W47))))</f>
        <v>2065.8953679294145</v>
      </c>
      <c r="AL44" s="306">
        <f>IF($B44&gt;remaning_months,"NA",IF(AH44&lt;=0,0,AK44*(1+SUM(Payoff!AA47:AB47)/SUM(Payoff!V47:W47))))</f>
        <v>2063.2459475558212</v>
      </c>
      <c r="AM44" s="306">
        <f t="shared" si="29"/>
        <v>20150112</v>
      </c>
      <c r="AN44" s="306">
        <f>IF($B44&gt;remaning_months,"NA",AN43*(1+Payoff!Q47))</f>
        <v>91.965813289051169</v>
      </c>
    </row>
    <row r="45" spans="1:40" s="16" customFormat="1" ht="12.75">
      <c r="B45" s="23">
        <v>42</v>
      </c>
      <c r="C45" s="306" t="str">
        <f t="shared" si="5"/>
        <v>VA</v>
      </c>
      <c r="D45" s="306">
        <f t="shared" si="6"/>
        <v>20180701</v>
      </c>
      <c r="E45" s="306">
        <f t="shared" si="7"/>
        <v>1.4999999999999999E-2</v>
      </c>
      <c r="F45" s="306">
        <f t="shared" si="8"/>
        <v>0</v>
      </c>
      <c r="G45" s="306" t="str">
        <f t="shared" si="9"/>
        <v>CH_WB01</v>
      </c>
      <c r="H45" s="306">
        <f t="shared" si="10"/>
        <v>0</v>
      </c>
      <c r="I45" s="306">
        <f t="shared" si="11"/>
        <v>0</v>
      </c>
      <c r="J45" s="306">
        <f t="shared" si="12"/>
        <v>195003044</v>
      </c>
      <c r="K45" s="306" t="str">
        <f t="shared" si="13"/>
        <v>RVATp_14</v>
      </c>
      <c r="L45" s="306">
        <f t="shared" si="14"/>
        <v>0.05</v>
      </c>
      <c r="M45" s="306" t="str">
        <f t="shared" si="15"/>
        <v>BFI Swiss TargetVol 5%</v>
      </c>
      <c r="N45" s="306" t="str">
        <f t="shared" si="16"/>
        <v>CHF</v>
      </c>
      <c r="O45" s="306">
        <f t="shared" si="17"/>
        <v>20150101</v>
      </c>
      <c r="P45" s="306">
        <f t="shared" si="18"/>
        <v>20150101</v>
      </c>
      <c r="Q45" s="306">
        <f t="shared" si="19"/>
        <v>20150101</v>
      </c>
      <c r="R45" s="306">
        <f t="shared" si="20"/>
        <v>0</v>
      </c>
      <c r="S45" s="306">
        <f t="shared" si="21"/>
        <v>240</v>
      </c>
      <c r="T45" s="306">
        <f t="shared" si="22"/>
        <v>20150101</v>
      </c>
      <c r="U45" s="306" t="str">
        <f t="shared" si="23"/>
        <v>Single</v>
      </c>
      <c r="V45" s="306">
        <f>IF($B45&gt;remaning_months,"NA",V$3*Payoff!$BS48)</f>
        <v>304945.39469167072</v>
      </c>
      <c r="W45" s="306">
        <f>IF($B45&gt;remaning_months,"NA",W$3*Payoff!$BS48)</f>
        <v>289698.12495708716</v>
      </c>
      <c r="X45" s="306" t="str">
        <f t="shared" si="24"/>
        <v>yearly</v>
      </c>
      <c r="Y45" s="306">
        <f t="shared" si="25"/>
        <v>0.05</v>
      </c>
      <c r="Z45" s="306">
        <f t="shared" si="26"/>
        <v>1</v>
      </c>
      <c r="AA45" s="306">
        <f t="shared" si="27"/>
        <v>1</v>
      </c>
      <c r="AB45" s="306">
        <f t="shared" si="28"/>
        <v>0</v>
      </c>
      <c r="AC45" s="306">
        <f>IF($B45&gt;remaning_months,"NA",Payoff!AY48*Feq_coupon)</f>
        <v>15247.269734583537</v>
      </c>
      <c r="AD45" s="306">
        <f>IF($B45&lt;=remaning_months,(AD44*(1-Payoff!BR48)-Payoff!Y48-Payoff!Z48+Payoff!BY48),"NA")</f>
        <v>45741.809203750614</v>
      </c>
      <c r="AE45" s="306">
        <f>IF($B45&gt;remaning_months,"NA",Payoff!BC48)</f>
        <v>0</v>
      </c>
      <c r="AF45" s="306">
        <f>IF($B45&gt;remaning_months,"NA",MAX(0,SUM(Payoff!V48:X48)))</f>
        <v>186101.36201456684</v>
      </c>
      <c r="AG45" s="306">
        <f>IF($B45&gt;remaning_months,"NA",MAX(0,SUM(Payoff!V48:Y48)))</f>
        <v>186101.36201456684</v>
      </c>
      <c r="AH45" s="306">
        <f>IF($B45&gt;remaning_months,"NA",Payoff!AC48)</f>
        <v>185861.63403138125</v>
      </c>
      <c r="AI45" s="306">
        <f>IF($B45&gt;remaning_months,"NA",Payoff!BA48)</f>
        <v>259203.58548792024</v>
      </c>
      <c r="AJ45" s="306">
        <f>IF($B45&gt;remaning_months,"NA",IF(AF45&lt;=0,0,AL44*(1+Payoff!X48/SUM(Payoff!V48:W48))))</f>
        <v>2060.0770650792906</v>
      </c>
      <c r="AK45" s="306">
        <f>IF($B45&gt;remaning_months,"NA",IF(AG45&lt;=0,0,AJ45*(1+SUM(Payoff!Y48:Z48)/SUM(Payoff!V48:W48))))</f>
        <v>2060.0770650792906</v>
      </c>
      <c r="AL45" s="306">
        <f>IF($B45&gt;remaning_months,"NA",IF(AH45&lt;=0,0,AK45*(1+SUM(Payoff!AA48:AB48)/SUM(Payoff!V48:W48))))</f>
        <v>2057.4274358039788</v>
      </c>
      <c r="AM45" s="306">
        <f t="shared" si="29"/>
        <v>20150112</v>
      </c>
      <c r="AN45" s="306">
        <f>IF($B45&gt;remaning_months,"NA",AN44*(1+Payoff!Q48))</f>
        <v>90.396713376020841</v>
      </c>
    </row>
    <row r="46" spans="1:40" s="16" customFormat="1" ht="12.75">
      <c r="B46" s="23">
        <v>43</v>
      </c>
      <c r="C46" s="306" t="str">
        <f t="shared" si="5"/>
        <v>VA</v>
      </c>
      <c r="D46" s="306">
        <f t="shared" si="6"/>
        <v>20180801</v>
      </c>
      <c r="E46" s="306">
        <f t="shared" si="7"/>
        <v>1.4999999999999999E-2</v>
      </c>
      <c r="F46" s="306">
        <f t="shared" si="8"/>
        <v>0</v>
      </c>
      <c r="G46" s="306" t="str">
        <f t="shared" si="9"/>
        <v>CH_WB01</v>
      </c>
      <c r="H46" s="306">
        <f t="shared" si="10"/>
        <v>0</v>
      </c>
      <c r="I46" s="306">
        <f t="shared" si="11"/>
        <v>0</v>
      </c>
      <c r="J46" s="306">
        <f t="shared" si="12"/>
        <v>195003044</v>
      </c>
      <c r="K46" s="306" t="str">
        <f t="shared" si="13"/>
        <v>RVATp_14</v>
      </c>
      <c r="L46" s="306">
        <f t="shared" si="14"/>
        <v>0.05</v>
      </c>
      <c r="M46" s="306" t="str">
        <f t="shared" si="15"/>
        <v>BFI Swiss TargetVol 5%</v>
      </c>
      <c r="N46" s="306" t="str">
        <f t="shared" si="16"/>
        <v>CHF</v>
      </c>
      <c r="O46" s="306">
        <f t="shared" si="17"/>
        <v>20150101</v>
      </c>
      <c r="P46" s="306">
        <f t="shared" si="18"/>
        <v>20150101</v>
      </c>
      <c r="Q46" s="306">
        <f t="shared" si="19"/>
        <v>20150101</v>
      </c>
      <c r="R46" s="306">
        <f t="shared" si="20"/>
        <v>0</v>
      </c>
      <c r="S46" s="306">
        <f t="shared" si="21"/>
        <v>240</v>
      </c>
      <c r="T46" s="306">
        <f t="shared" si="22"/>
        <v>20150101</v>
      </c>
      <c r="U46" s="306" t="str">
        <f t="shared" si="23"/>
        <v>Single</v>
      </c>
      <c r="V46" s="306">
        <f>IF($B46&gt;remaning_months,"NA",V$3*Payoff!$BS49)</f>
        <v>304485.62151001499</v>
      </c>
      <c r="W46" s="306">
        <f>IF($B46&gt;remaning_months,"NA",W$3*Payoff!$BS49)</f>
        <v>289261.34043451428</v>
      </c>
      <c r="X46" s="306" t="str">
        <f t="shared" si="24"/>
        <v>yearly</v>
      </c>
      <c r="Y46" s="306">
        <f t="shared" si="25"/>
        <v>0.05</v>
      </c>
      <c r="Z46" s="306">
        <f t="shared" si="26"/>
        <v>1</v>
      </c>
      <c r="AA46" s="306">
        <f t="shared" si="27"/>
        <v>1</v>
      </c>
      <c r="AB46" s="306">
        <f t="shared" si="28"/>
        <v>0</v>
      </c>
      <c r="AC46" s="306">
        <f>IF($B46&gt;remaning_months,"NA",Payoff!AY49*Feq_coupon)</f>
        <v>15224.28107550075</v>
      </c>
      <c r="AD46" s="306">
        <f>IF($B46&lt;=remaning_months,(AD45*(1-Payoff!BR49)-Payoff!Y49-Payoff!Z49+Payoff!BY49),"NA")</f>
        <v>45672.843226502257</v>
      </c>
      <c r="AE46" s="306">
        <f>IF($B46&gt;remaning_months,"NA",Payoff!BC49)</f>
        <v>0</v>
      </c>
      <c r="AF46" s="306">
        <f>IF($B46&gt;remaning_months,"NA",MAX(0,SUM(Payoff!V49:X49)))</f>
        <v>186973.21823409013</v>
      </c>
      <c r="AG46" s="306">
        <f>IF($B46&gt;remaning_months,"NA",MAX(0,SUM(Payoff!V49:Y49)))</f>
        <v>186973.21823409013</v>
      </c>
      <c r="AH46" s="306">
        <f>IF($B46&gt;remaning_months,"NA",Payoff!AC49)</f>
        <v>186732.60321164777</v>
      </c>
      <c r="AI46" s="306">
        <f>IF($B46&gt;remaning_months,"NA",Payoff!BA49)</f>
        <v>258812.77828351286</v>
      </c>
      <c r="AJ46" s="306">
        <f>IF($B46&gt;remaning_months,"NA",IF(AF46&lt;=0,0,AL45*(1+Payoff!X49/SUM(Payoff!V49:W49))))</f>
        <v>2054.3254051629133</v>
      </c>
      <c r="AK46" s="306">
        <f>IF($B46&gt;remaning_months,"NA",IF(AG46&lt;=0,0,AJ46*(1+SUM(Payoff!Y49:Z49)/SUM(Payoff!V49:W49))))</f>
        <v>2054.3254051629133</v>
      </c>
      <c r="AL46" s="306">
        <f>IF($B46&gt;remaning_months,"NA",IF(AH46&lt;=0,0,AK46*(1+SUM(Payoff!AA49:AB49)/SUM(Payoff!V49:W49))))</f>
        <v>2051.6856886927499</v>
      </c>
      <c r="AM46" s="306">
        <f t="shared" si="29"/>
        <v>20150112</v>
      </c>
      <c r="AN46" s="306">
        <f>IF($B46&gt;remaning_months,"NA",AN45*(1+Payoff!Q49))</f>
        <v>91.074665109111152</v>
      </c>
    </row>
    <row r="47" spans="1:40" s="16" customFormat="1" ht="12.75">
      <c r="B47" s="23">
        <v>44</v>
      </c>
      <c r="C47" s="306" t="str">
        <f t="shared" si="5"/>
        <v>VA</v>
      </c>
      <c r="D47" s="306">
        <f t="shared" si="6"/>
        <v>20180901</v>
      </c>
      <c r="E47" s="306">
        <f t="shared" si="7"/>
        <v>1.4999999999999999E-2</v>
      </c>
      <c r="F47" s="306">
        <f t="shared" si="8"/>
        <v>0</v>
      </c>
      <c r="G47" s="306" t="str">
        <f t="shared" si="9"/>
        <v>CH_WB01</v>
      </c>
      <c r="H47" s="306">
        <f t="shared" si="10"/>
        <v>0</v>
      </c>
      <c r="I47" s="306">
        <f t="shared" si="11"/>
        <v>0</v>
      </c>
      <c r="J47" s="306">
        <f t="shared" si="12"/>
        <v>195003044</v>
      </c>
      <c r="K47" s="306" t="str">
        <f t="shared" si="13"/>
        <v>RVATp_14</v>
      </c>
      <c r="L47" s="306">
        <f t="shared" si="14"/>
        <v>0.05</v>
      </c>
      <c r="M47" s="306" t="str">
        <f t="shared" si="15"/>
        <v>BFI Swiss TargetVol 5%</v>
      </c>
      <c r="N47" s="306" t="str">
        <f t="shared" si="16"/>
        <v>CHF</v>
      </c>
      <c r="O47" s="306">
        <f t="shared" si="17"/>
        <v>20150101</v>
      </c>
      <c r="P47" s="306">
        <f t="shared" si="18"/>
        <v>20150101</v>
      </c>
      <c r="Q47" s="306">
        <f t="shared" si="19"/>
        <v>20150101</v>
      </c>
      <c r="R47" s="306">
        <f t="shared" si="20"/>
        <v>0</v>
      </c>
      <c r="S47" s="306">
        <f t="shared" si="21"/>
        <v>240</v>
      </c>
      <c r="T47" s="306">
        <f t="shared" si="22"/>
        <v>20150101</v>
      </c>
      <c r="U47" s="306" t="str">
        <f t="shared" si="23"/>
        <v>Single</v>
      </c>
      <c r="V47" s="306">
        <f>IF($B47&gt;remaning_months,"NA",V$3*Payoff!$BS50)</f>
        <v>304023.69377788831</v>
      </c>
      <c r="W47" s="306">
        <f>IF($B47&gt;remaning_months,"NA",W$3*Payoff!$BS50)</f>
        <v>288822.50908899389</v>
      </c>
      <c r="X47" s="306" t="str">
        <f t="shared" si="24"/>
        <v>yearly</v>
      </c>
      <c r="Y47" s="306">
        <f t="shared" si="25"/>
        <v>0.05</v>
      </c>
      <c r="Z47" s="306">
        <f t="shared" si="26"/>
        <v>1</v>
      </c>
      <c r="AA47" s="306">
        <f t="shared" si="27"/>
        <v>1</v>
      </c>
      <c r="AB47" s="306">
        <f t="shared" si="28"/>
        <v>0</v>
      </c>
      <c r="AC47" s="306">
        <f>IF($B47&gt;remaning_months,"NA",Payoff!AY50*Feq_coupon)</f>
        <v>15201.184688894415</v>
      </c>
      <c r="AD47" s="306">
        <f>IF($B47&lt;=remaning_months,(AD46*(1-Payoff!BR50)-Payoff!Y50-Payoff!Z50+Payoff!BY50),"NA")</f>
        <v>45603.554066683253</v>
      </c>
      <c r="AE47" s="306">
        <f>IF($B47&gt;remaning_months,"NA",Payoff!BC50)</f>
        <v>0</v>
      </c>
      <c r="AF47" s="306">
        <f>IF($B47&gt;remaning_months,"NA",MAX(0,SUM(Payoff!V50:X50)))</f>
        <v>185712.18727131764</v>
      </c>
      <c r="AG47" s="306">
        <f>IF($B47&gt;remaning_months,"NA",MAX(0,SUM(Payoff!V50:Y50)))</f>
        <v>185712.18727131764</v>
      </c>
      <c r="AH47" s="306">
        <f>IF($B47&gt;remaning_months,"NA",Payoff!AC50)</f>
        <v>185472.99610671814</v>
      </c>
      <c r="AI47" s="306">
        <f>IF($B47&gt;remaning_months,"NA",Payoff!BA50)</f>
        <v>258420.13971120518</v>
      </c>
      <c r="AJ47" s="306">
        <f>IF($B47&gt;remaning_months,"NA",IF(AF47&lt;=0,0,AL46*(1+Payoff!X50/SUM(Payoff!V50:W50))))</f>
        <v>2048.5731262258764</v>
      </c>
      <c r="AK47" s="306">
        <f>IF($B47&gt;remaning_months,"NA",IF(AG47&lt;=0,0,AJ47*(1+SUM(Payoff!Y50:Z50)/SUM(Payoff!V50:W50))))</f>
        <v>2048.5731262258764</v>
      </c>
      <c r="AL47" s="306">
        <f>IF($B47&gt;remaning_months,"NA",IF(AH47&lt;=0,0,AK47*(1+SUM(Payoff!AA50:AB50)/SUM(Payoff!V50:W50))))</f>
        <v>2045.9386344833822</v>
      </c>
      <c r="AM47" s="306">
        <f t="shared" si="29"/>
        <v>20150112</v>
      </c>
      <c r="AN47" s="306">
        <f>IF($B47&gt;remaning_months,"NA",AN46*(1+Payoff!Q50))</f>
        <v>90.71460089348119</v>
      </c>
    </row>
    <row r="48" spans="1:40" s="16" customFormat="1" ht="12.75">
      <c r="B48" s="23">
        <v>45</v>
      </c>
      <c r="C48" s="306" t="str">
        <f t="shared" si="5"/>
        <v>VA</v>
      </c>
      <c r="D48" s="306">
        <f t="shared" si="6"/>
        <v>20181001</v>
      </c>
      <c r="E48" s="306">
        <f t="shared" si="7"/>
        <v>1.4999999999999999E-2</v>
      </c>
      <c r="F48" s="306">
        <f t="shared" si="8"/>
        <v>0</v>
      </c>
      <c r="G48" s="306" t="str">
        <f t="shared" si="9"/>
        <v>CH_WB01</v>
      </c>
      <c r="H48" s="306">
        <f t="shared" si="10"/>
        <v>0</v>
      </c>
      <c r="I48" s="306">
        <f t="shared" si="11"/>
        <v>0</v>
      </c>
      <c r="J48" s="306">
        <f t="shared" si="12"/>
        <v>195003044</v>
      </c>
      <c r="K48" s="306" t="str">
        <f t="shared" si="13"/>
        <v>RVATp_14</v>
      </c>
      <c r="L48" s="306">
        <f t="shared" si="14"/>
        <v>0.05</v>
      </c>
      <c r="M48" s="306" t="str">
        <f t="shared" si="15"/>
        <v>BFI Swiss TargetVol 5%</v>
      </c>
      <c r="N48" s="306" t="str">
        <f t="shared" si="16"/>
        <v>CHF</v>
      </c>
      <c r="O48" s="306">
        <f t="shared" si="17"/>
        <v>20150101</v>
      </c>
      <c r="P48" s="306">
        <f t="shared" si="18"/>
        <v>20150101</v>
      </c>
      <c r="Q48" s="306">
        <f t="shared" si="19"/>
        <v>20150101</v>
      </c>
      <c r="R48" s="306">
        <f t="shared" si="20"/>
        <v>0</v>
      </c>
      <c r="S48" s="306">
        <f t="shared" si="21"/>
        <v>240</v>
      </c>
      <c r="T48" s="306">
        <f t="shared" si="22"/>
        <v>20150101</v>
      </c>
      <c r="U48" s="306" t="str">
        <f t="shared" si="23"/>
        <v>Single</v>
      </c>
      <c r="V48" s="306">
        <f>IF($B48&gt;remaning_months,"NA",V$3*Payoff!$BS51)</f>
        <v>303564.88198504242</v>
      </c>
      <c r="W48" s="306">
        <f>IF($B48&gt;remaning_months,"NA",W$3*Payoff!$BS51)</f>
        <v>288386.63788579032</v>
      </c>
      <c r="X48" s="306" t="str">
        <f t="shared" si="24"/>
        <v>yearly</v>
      </c>
      <c r="Y48" s="306">
        <f t="shared" si="25"/>
        <v>0.05</v>
      </c>
      <c r="Z48" s="306">
        <f t="shared" si="26"/>
        <v>1</v>
      </c>
      <c r="AA48" s="306">
        <f t="shared" si="27"/>
        <v>1</v>
      </c>
      <c r="AB48" s="306">
        <f t="shared" si="28"/>
        <v>0</v>
      </c>
      <c r="AC48" s="306">
        <f>IF($B48&gt;remaning_months,"NA",Payoff!AY51*Feq_coupon)</f>
        <v>15178.244099252119</v>
      </c>
      <c r="AD48" s="306">
        <f>IF($B48&lt;=remaning_months,(AD47*(1-Payoff!BR51)-Payoff!Y51-Payoff!Z51+Payoff!BY51),"NA")</f>
        <v>45534.732297756367</v>
      </c>
      <c r="AE48" s="306">
        <f>IF($B48&gt;remaning_months,"NA",Payoff!BC51)</f>
        <v>0</v>
      </c>
      <c r="AF48" s="306">
        <f>IF($B48&gt;remaning_months,"NA",MAX(0,SUM(Payoff!V51:X51)))</f>
        <v>183643.73324002227</v>
      </c>
      <c r="AG48" s="306">
        <f>IF($B48&gt;remaning_months,"NA",MAX(0,SUM(Payoff!V51:Y51)))</f>
        <v>183643.73324002227</v>
      </c>
      <c r="AH48" s="306">
        <f>IF($B48&gt;remaning_months,"NA",Payoff!AC51)</f>
        <v>183406.84025209743</v>
      </c>
      <c r="AI48" s="306">
        <f>IF($B48&gt;remaning_months,"NA",Payoff!BA51)</f>
        <v>258030.14968728615</v>
      </c>
      <c r="AJ48" s="306">
        <f>IF($B48&gt;remaning_months,"NA",IF(AF48&lt;=0,0,AL47*(1+Payoff!X51/SUM(Payoff!V51:W51))))</f>
        <v>2042.8510436404599</v>
      </c>
      <c r="AK48" s="306">
        <f>IF($B48&gt;remaning_months,"NA",IF(AG48&lt;=0,0,AJ48*(1+SUM(Payoff!Y51:Z51)/SUM(Payoff!V51:W51))))</f>
        <v>2042.8510436404599</v>
      </c>
      <c r="AL48" s="306">
        <f>IF($B48&gt;remaning_months,"NA",IF(AH48&lt;=0,0,AK48*(1+SUM(Payoff!AA51:AB51)/SUM(Payoff!V51:W51))))</f>
        <v>2040.2198252792889</v>
      </c>
      <c r="AM48" s="306">
        <f t="shared" si="29"/>
        <v>20150112</v>
      </c>
      <c r="AN48" s="306">
        <f>IF($B48&gt;remaning_months,"NA",AN47*(1+Payoff!Q51))</f>
        <v>89.955665753734976</v>
      </c>
    </row>
    <row r="49" spans="2:40" s="16" customFormat="1" ht="12.75">
      <c r="B49" s="23">
        <v>46</v>
      </c>
      <c r="C49" s="306" t="str">
        <f t="shared" si="5"/>
        <v>VA</v>
      </c>
      <c r="D49" s="306">
        <f t="shared" si="6"/>
        <v>20181101</v>
      </c>
      <c r="E49" s="306">
        <f t="shared" si="7"/>
        <v>1.4999999999999999E-2</v>
      </c>
      <c r="F49" s="306">
        <f t="shared" si="8"/>
        <v>0</v>
      </c>
      <c r="G49" s="306" t="str">
        <f t="shared" si="9"/>
        <v>CH_WB01</v>
      </c>
      <c r="H49" s="306">
        <f t="shared" si="10"/>
        <v>0</v>
      </c>
      <c r="I49" s="306">
        <f t="shared" si="11"/>
        <v>0</v>
      </c>
      <c r="J49" s="306">
        <f t="shared" si="12"/>
        <v>195003044</v>
      </c>
      <c r="K49" s="306" t="str">
        <f t="shared" si="13"/>
        <v>RVATp_14</v>
      </c>
      <c r="L49" s="306">
        <f t="shared" si="14"/>
        <v>0.05</v>
      </c>
      <c r="M49" s="306" t="str">
        <f t="shared" si="15"/>
        <v>BFI Swiss TargetVol 5%</v>
      </c>
      <c r="N49" s="306" t="str">
        <f t="shared" si="16"/>
        <v>CHF</v>
      </c>
      <c r="O49" s="306">
        <f t="shared" si="17"/>
        <v>20150101</v>
      </c>
      <c r="P49" s="306">
        <f t="shared" si="18"/>
        <v>20150101</v>
      </c>
      <c r="Q49" s="306">
        <f t="shared" si="19"/>
        <v>20150101</v>
      </c>
      <c r="R49" s="306">
        <f t="shared" si="20"/>
        <v>0</v>
      </c>
      <c r="S49" s="306">
        <f t="shared" si="21"/>
        <v>240</v>
      </c>
      <c r="T49" s="306">
        <f t="shared" si="22"/>
        <v>20150101</v>
      </c>
      <c r="U49" s="306" t="str">
        <f t="shared" si="23"/>
        <v>Single</v>
      </c>
      <c r="V49" s="306">
        <f>IF($B49&gt;remaning_months,"NA",V$3*Payoff!$BS52)</f>
        <v>303111.18132261361</v>
      </c>
      <c r="W49" s="306">
        <f>IF($B49&gt;remaning_months,"NA",W$3*Payoff!$BS52)</f>
        <v>287955.62225648295</v>
      </c>
      <c r="X49" s="306" t="str">
        <f t="shared" si="24"/>
        <v>yearly</v>
      </c>
      <c r="Y49" s="306">
        <f t="shared" si="25"/>
        <v>0.05</v>
      </c>
      <c r="Z49" s="306">
        <f t="shared" si="26"/>
        <v>1</v>
      </c>
      <c r="AA49" s="306">
        <f t="shared" si="27"/>
        <v>1</v>
      </c>
      <c r="AB49" s="306">
        <f t="shared" si="28"/>
        <v>0</v>
      </c>
      <c r="AC49" s="306">
        <f>IF($B49&gt;remaning_months,"NA",Payoff!AY52*Feq_coupon)</f>
        <v>15155.55906613068</v>
      </c>
      <c r="AD49" s="306">
        <f>IF($B49&lt;=remaning_months,(AD48*(1-Payoff!BR52)-Payoff!Y52-Payoff!Z52+Payoff!BY52),"NA")</f>
        <v>45466.677198392048</v>
      </c>
      <c r="AE49" s="306">
        <f>IF($B49&gt;remaning_months,"NA",Payoff!BC52)</f>
        <v>0</v>
      </c>
      <c r="AF49" s="306">
        <f>IF($B49&gt;remaning_months,"NA",MAX(0,SUM(Payoff!V52:X52)))</f>
        <v>187006.24463308038</v>
      </c>
      <c r="AG49" s="306">
        <f>IF($B49&gt;remaning_months,"NA",MAX(0,SUM(Payoff!V52:Y52)))</f>
        <v>187006.24463308038</v>
      </c>
      <c r="AH49" s="306">
        <f>IF($B49&gt;remaning_months,"NA",Payoff!AC52)</f>
        <v>186765.76563706255</v>
      </c>
      <c r="AI49" s="306">
        <f>IF($B49&gt;remaning_months,"NA",Payoff!BA52)</f>
        <v>257644.50412422168</v>
      </c>
      <c r="AJ49" s="306">
        <f>IF($B49&gt;remaning_months,"NA",IF(AF49&lt;=0,0,AL48*(1+Payoff!X52/SUM(Payoff!V52:W52))))</f>
        <v>2037.1705625313168</v>
      </c>
      <c r="AK49" s="306">
        <f>IF($B49&gt;remaning_months,"NA",IF(AG49&lt;=0,0,AJ49*(1+SUM(Payoff!Y52:Z52)/SUM(Payoff!V52:W52))))</f>
        <v>2037.1705625313168</v>
      </c>
      <c r="AL49" s="306">
        <f>IF($B49&gt;remaning_months,"NA",IF(AH49&lt;=0,0,AK49*(1+SUM(Payoff!AA52:AB52)/SUM(Payoff!V52:W52))))</f>
        <v>2034.5547967056461</v>
      </c>
      <c r="AM49" s="306">
        <f t="shared" si="29"/>
        <v>20150112</v>
      </c>
      <c r="AN49" s="306">
        <f>IF($B49&gt;remaning_months,"NA",AN48*(1+Payoff!Q52))</f>
        <v>91.858357092701127</v>
      </c>
    </row>
    <row r="50" spans="2:40" s="16" customFormat="1" ht="12.75">
      <c r="B50" s="23">
        <v>47</v>
      </c>
      <c r="C50" s="306" t="str">
        <f t="shared" si="5"/>
        <v>VA</v>
      </c>
      <c r="D50" s="306">
        <f t="shared" si="6"/>
        <v>20181201</v>
      </c>
      <c r="E50" s="306">
        <f t="shared" si="7"/>
        <v>1.4999999999999999E-2</v>
      </c>
      <c r="F50" s="306">
        <f t="shared" si="8"/>
        <v>0</v>
      </c>
      <c r="G50" s="306" t="str">
        <f t="shared" si="9"/>
        <v>CH_WB01</v>
      </c>
      <c r="H50" s="306">
        <f t="shared" si="10"/>
        <v>0</v>
      </c>
      <c r="I50" s="306">
        <f t="shared" si="11"/>
        <v>0</v>
      </c>
      <c r="J50" s="306">
        <f t="shared" si="12"/>
        <v>195003044</v>
      </c>
      <c r="K50" s="306" t="str">
        <f t="shared" si="13"/>
        <v>RVATp_14</v>
      </c>
      <c r="L50" s="306">
        <f t="shared" si="14"/>
        <v>0.05</v>
      </c>
      <c r="M50" s="306" t="str">
        <f t="shared" si="15"/>
        <v>BFI Swiss TargetVol 5%</v>
      </c>
      <c r="N50" s="306" t="str">
        <f t="shared" si="16"/>
        <v>CHF</v>
      </c>
      <c r="O50" s="306">
        <f t="shared" si="17"/>
        <v>20150101</v>
      </c>
      <c r="P50" s="306">
        <f t="shared" si="18"/>
        <v>20150101</v>
      </c>
      <c r="Q50" s="306">
        <f t="shared" si="19"/>
        <v>20150101</v>
      </c>
      <c r="R50" s="306">
        <f t="shared" si="20"/>
        <v>0</v>
      </c>
      <c r="S50" s="306">
        <f t="shared" si="21"/>
        <v>240</v>
      </c>
      <c r="T50" s="306">
        <f t="shared" si="22"/>
        <v>20150101</v>
      </c>
      <c r="U50" s="306" t="str">
        <f t="shared" si="23"/>
        <v>Single</v>
      </c>
      <c r="V50" s="306">
        <f>IF($B50&gt;remaning_months,"NA",V$3*Payoff!$BS53)</f>
        <v>302649.17155530024</v>
      </c>
      <c r="W50" s="306">
        <f>IF($B50&gt;remaning_months,"NA",W$3*Payoff!$BS53)</f>
        <v>287516.71297753521</v>
      </c>
      <c r="X50" s="306" t="str">
        <f t="shared" si="24"/>
        <v>yearly</v>
      </c>
      <c r="Y50" s="306">
        <f t="shared" si="25"/>
        <v>0.05</v>
      </c>
      <c r="Z50" s="306">
        <f t="shared" si="26"/>
        <v>1</v>
      </c>
      <c r="AA50" s="306">
        <f t="shared" si="27"/>
        <v>1</v>
      </c>
      <c r="AB50" s="306">
        <f t="shared" si="28"/>
        <v>0</v>
      </c>
      <c r="AC50" s="306">
        <f>IF($B50&gt;remaning_months,"NA",Payoff!AY53*Feq_coupon)</f>
        <v>15132.45857776501</v>
      </c>
      <c r="AD50" s="306">
        <f>IF($B50&lt;=remaning_months,(AD49*(1-Payoff!BR53)-Payoff!Y53-Payoff!Z53+Payoff!BY53),"NA")</f>
        <v>45397.375733295041</v>
      </c>
      <c r="AE50" s="306">
        <f>IF($B50&gt;remaning_months,"NA",Payoff!BC53)</f>
        <v>0</v>
      </c>
      <c r="AF50" s="306">
        <f>IF($B50&gt;remaning_months,"NA",MAX(0,SUM(Payoff!V53:X53)))</f>
        <v>183008.54758026649</v>
      </c>
      <c r="AG50" s="306">
        <f>IF($B50&gt;remaning_months,"NA",MAX(0,SUM(Payoff!V53:Y53)))</f>
        <v>183008.54758026649</v>
      </c>
      <c r="AH50" s="306">
        <f>IF($B50&gt;remaning_months,"NA",Payoff!AC53)</f>
        <v>182772.45717394343</v>
      </c>
      <c r="AI50" s="306">
        <f>IF($B50&gt;remaning_months,"NA",Payoff!BA53)</f>
        <v>257251.79582200531</v>
      </c>
      <c r="AJ50" s="306">
        <f>IF($B50&gt;remaning_months,"NA",IF(AF50&lt;=0,0,AL49*(1+Payoff!X53/SUM(Payoff!V53:W53))))</f>
        <v>2031.4536765684386</v>
      </c>
      <c r="AK50" s="306">
        <f>IF($B50&gt;remaning_months,"NA",IF(AG50&lt;=0,0,AJ50*(1+SUM(Payoff!Y53:Z53)/SUM(Payoff!V53:W53))))</f>
        <v>2031.4536765684386</v>
      </c>
      <c r="AL50" s="306">
        <f>IF($B50&gt;remaning_months,"NA",IF(AH50&lt;=0,0,AK50*(1+SUM(Payoff!AA53:AB53)/SUM(Payoff!V53:W53))))</f>
        <v>2028.8369917113678</v>
      </c>
      <c r="AM50" s="306">
        <f t="shared" si="29"/>
        <v>20150112</v>
      </c>
      <c r="AN50" s="306">
        <f>IF($B50&gt;remaning_months,"NA",AN49*(1+Payoff!Q53))</f>
        <v>90.147822969075534</v>
      </c>
    </row>
    <row r="51" spans="2:40" s="16" customFormat="1" ht="12.75">
      <c r="B51" s="23">
        <v>48</v>
      </c>
      <c r="C51" s="306" t="str">
        <f t="shared" si="5"/>
        <v>VA</v>
      </c>
      <c r="D51" s="306">
        <f t="shared" si="6"/>
        <v>20190101</v>
      </c>
      <c r="E51" s="306">
        <f t="shared" si="7"/>
        <v>1.4999999999999999E-2</v>
      </c>
      <c r="F51" s="306">
        <f t="shared" si="8"/>
        <v>0</v>
      </c>
      <c r="G51" s="306" t="str">
        <f t="shared" si="9"/>
        <v>CH_WB01</v>
      </c>
      <c r="H51" s="306">
        <f t="shared" si="10"/>
        <v>0</v>
      </c>
      <c r="I51" s="306">
        <f t="shared" si="11"/>
        <v>0</v>
      </c>
      <c r="J51" s="306">
        <f t="shared" si="12"/>
        <v>195003044</v>
      </c>
      <c r="K51" s="306" t="str">
        <f t="shared" si="13"/>
        <v>RVATp_14</v>
      </c>
      <c r="L51" s="306">
        <f t="shared" si="14"/>
        <v>0.05</v>
      </c>
      <c r="M51" s="306" t="str">
        <f t="shared" si="15"/>
        <v>BFI Swiss TargetVol 5%</v>
      </c>
      <c r="N51" s="306" t="str">
        <f t="shared" si="16"/>
        <v>CHF</v>
      </c>
      <c r="O51" s="306">
        <f t="shared" si="17"/>
        <v>20150101</v>
      </c>
      <c r="P51" s="306">
        <f t="shared" si="18"/>
        <v>20150101</v>
      </c>
      <c r="Q51" s="306">
        <f t="shared" si="19"/>
        <v>20150101</v>
      </c>
      <c r="R51" s="306">
        <f t="shared" si="20"/>
        <v>0</v>
      </c>
      <c r="S51" s="306">
        <f t="shared" si="21"/>
        <v>240</v>
      </c>
      <c r="T51" s="306">
        <f t="shared" si="22"/>
        <v>20150101</v>
      </c>
      <c r="U51" s="306" t="str">
        <f t="shared" si="23"/>
        <v>Single</v>
      </c>
      <c r="V51" s="306">
        <f>IF($B51&gt;remaning_months,"NA",V$3*Payoff!$BS54)</f>
        <v>302197.04019106337</v>
      </c>
      <c r="W51" s="306">
        <f>IF($B51&gt;remaning_months,"NA",W$3*Payoff!$BS54)</f>
        <v>287087.1881815102</v>
      </c>
      <c r="X51" s="306" t="str">
        <f t="shared" si="24"/>
        <v>yearly</v>
      </c>
      <c r="Y51" s="306">
        <f t="shared" si="25"/>
        <v>0.05</v>
      </c>
      <c r="Z51" s="306">
        <f t="shared" si="26"/>
        <v>1</v>
      </c>
      <c r="AA51" s="306">
        <f t="shared" si="27"/>
        <v>1</v>
      </c>
      <c r="AB51" s="306">
        <f t="shared" si="28"/>
        <v>0</v>
      </c>
      <c r="AC51" s="306">
        <f>IF($B51&gt;remaning_months,"NA",Payoff!AY54*Feq_coupon)</f>
        <v>15109.852009553168</v>
      </c>
      <c r="AD51" s="306">
        <f>IF($B51&lt;=remaning_months,(AD50*(1-Payoff!BR54)-Payoff!Y54-Payoff!Z54+Payoff!BY54),"NA")</f>
        <v>60439.408038212685</v>
      </c>
      <c r="AE51" s="306">
        <f>IF($B51&gt;remaning_months,"NA",Payoff!BC54)</f>
        <v>0</v>
      </c>
      <c r="AF51" s="306">
        <f>IF($B51&gt;remaning_months,"NA",MAX(0,SUM(Payoff!V54:X54)))</f>
        <v>184091.30430873687</v>
      </c>
      <c r="AG51" s="306">
        <f>IF($B51&gt;remaning_months,"NA",MAX(0,SUM(Payoff!V54:Y54)))</f>
        <v>168981.4522991837</v>
      </c>
      <c r="AH51" s="306">
        <f>IF($B51&gt;remaning_months,"NA",Payoff!AC54)</f>
        <v>168760.61442916901</v>
      </c>
      <c r="AI51" s="306">
        <f>IF($B51&gt;remaning_months,"NA",Payoff!BA54)</f>
        <v>241757.6321528508</v>
      </c>
      <c r="AJ51" s="306">
        <f>IF($B51&gt;remaning_months,"NA",IF(AF51&lt;=0,0,AL50*(1+Payoff!X54/SUM(Payoff!V54:W54))))</f>
        <v>2025.8060868780167</v>
      </c>
      <c r="AK51" s="306">
        <f>IF($B51&gt;remaning_months,"NA",IF(AG51&lt;=0,0,AJ51*(1+SUM(Payoff!Y54:Z54)/SUM(Payoff!V54:W54))))</f>
        <v>1859.7803086368565</v>
      </c>
      <c r="AL51" s="306">
        <f>IF($B51&gt;remaning_months,"NA",IF(AH51&lt;=0,0,AK51*(1+SUM(Payoff!AA54:AB54)/SUM(Payoff!V54:W54))))</f>
        <v>1857.5526295026891</v>
      </c>
      <c r="AM51" s="306">
        <f t="shared" si="29"/>
        <v>20150112</v>
      </c>
      <c r="AN51" s="306">
        <f>IF($B51&gt;remaning_months,"NA",AN50*(1+Payoff!Q54))</f>
        <v>90.934158135845976</v>
      </c>
    </row>
    <row r="52" spans="2:40" s="16" customFormat="1" ht="12.75">
      <c r="B52" s="23">
        <v>49</v>
      </c>
      <c r="C52" s="306" t="str">
        <f t="shared" si="5"/>
        <v>VA</v>
      </c>
      <c r="D52" s="306">
        <f t="shared" si="6"/>
        <v>20190201</v>
      </c>
      <c r="E52" s="306">
        <f t="shared" si="7"/>
        <v>1.4999999999999999E-2</v>
      </c>
      <c r="F52" s="306">
        <f t="shared" si="8"/>
        <v>0</v>
      </c>
      <c r="G52" s="306" t="str">
        <f t="shared" si="9"/>
        <v>CH_WB01</v>
      </c>
      <c r="H52" s="306">
        <f t="shared" si="10"/>
        <v>0</v>
      </c>
      <c r="I52" s="306">
        <f t="shared" si="11"/>
        <v>0</v>
      </c>
      <c r="J52" s="306">
        <f t="shared" si="12"/>
        <v>195003044</v>
      </c>
      <c r="K52" s="306" t="str">
        <f t="shared" si="13"/>
        <v>RVATp_14</v>
      </c>
      <c r="L52" s="306">
        <f t="shared" si="14"/>
        <v>0.05</v>
      </c>
      <c r="M52" s="306" t="str">
        <f t="shared" si="15"/>
        <v>BFI Swiss TargetVol 5%</v>
      </c>
      <c r="N52" s="306" t="str">
        <f t="shared" si="16"/>
        <v>CHF</v>
      </c>
      <c r="O52" s="306">
        <f t="shared" si="17"/>
        <v>20150101</v>
      </c>
      <c r="P52" s="306">
        <f t="shared" si="18"/>
        <v>20150101</v>
      </c>
      <c r="Q52" s="306">
        <f t="shared" si="19"/>
        <v>20150101</v>
      </c>
      <c r="R52" s="306">
        <f t="shared" si="20"/>
        <v>0</v>
      </c>
      <c r="S52" s="306">
        <f t="shared" si="21"/>
        <v>240</v>
      </c>
      <c r="T52" s="306">
        <f t="shared" si="22"/>
        <v>20150101</v>
      </c>
      <c r="U52" s="306" t="str">
        <f t="shared" si="23"/>
        <v>Single</v>
      </c>
      <c r="V52" s="306">
        <f>IF($B52&gt;remaning_months,"NA",V$3*Payoff!$BS55)</f>
        <v>301753.47861175437</v>
      </c>
      <c r="W52" s="306">
        <f>IF($B52&gt;remaning_months,"NA",W$3*Payoff!$BS55)</f>
        <v>286665.8046811666</v>
      </c>
      <c r="X52" s="306" t="str">
        <f t="shared" si="24"/>
        <v>yearly</v>
      </c>
      <c r="Y52" s="306">
        <f t="shared" si="25"/>
        <v>0.05</v>
      </c>
      <c r="Z52" s="306">
        <f t="shared" si="26"/>
        <v>1</v>
      </c>
      <c r="AA52" s="306">
        <f t="shared" si="27"/>
        <v>1</v>
      </c>
      <c r="AB52" s="306">
        <f t="shared" si="28"/>
        <v>0</v>
      </c>
      <c r="AC52" s="306">
        <f>IF($B52&gt;remaning_months,"NA",Payoff!AY55*Feq_coupon)</f>
        <v>15087.673930587714</v>
      </c>
      <c r="AD52" s="306">
        <f>IF($B52&lt;=remaning_months,(AD51*(1-Payoff!BR55)-Payoff!Y55-Payoff!Z55+Payoff!BY55),"NA")</f>
        <v>60350.695722350873</v>
      </c>
      <c r="AE52" s="306">
        <f>IF($B52&gt;remaning_months,"NA",Payoff!BC55)</f>
        <v>0</v>
      </c>
      <c r="AF52" s="306">
        <f>IF($B52&gt;remaning_months,"NA",MAX(0,SUM(Payoff!V55:X55)))</f>
        <v>169065.57776168789</v>
      </c>
      <c r="AG52" s="306">
        <f>IF($B52&gt;remaning_months,"NA",MAX(0,SUM(Payoff!V55:Y55)))</f>
        <v>169065.57776168789</v>
      </c>
      <c r="AH52" s="306">
        <f>IF($B52&gt;remaning_months,"NA",Payoff!AC55)</f>
        <v>168844.70420095293</v>
      </c>
      <c r="AI52" s="306">
        <f>IF($B52&gt;remaning_months,"NA",Payoff!BA55)</f>
        <v>241402.78288940355</v>
      </c>
      <c r="AJ52" s="306">
        <f>IF($B52&gt;remaning_months,"NA",IF(AF52&lt;=0,0,AL51*(1+Payoff!X55/SUM(Payoff!V55:W55))))</f>
        <v>1854.8261336459761</v>
      </c>
      <c r="AK52" s="306">
        <f>IF($B52&gt;remaning_months,"NA",IF(AG52&lt;=0,0,AJ52*(1+SUM(Payoff!Y55:Z55)/SUM(Payoff!V55:W55))))</f>
        <v>1854.8261336459761</v>
      </c>
      <c r="AL52" s="306">
        <f>IF($B52&gt;remaning_months,"NA",IF(AH52&lt;=0,0,AK52*(1+SUM(Payoff!AA55:AB55)/SUM(Payoff!V55:W55))))</f>
        <v>1852.406476545051</v>
      </c>
      <c r="AM52" s="306">
        <f t="shared" si="29"/>
        <v>20150112</v>
      </c>
      <c r="AN52" s="306">
        <f>IF($B52&gt;remaning_months,"NA",AN51*(1+Payoff!Q55))</f>
        <v>91.232393041262895</v>
      </c>
    </row>
    <row r="53" spans="2:40">
      <c r="B53" s="23">
        <v>50</v>
      </c>
      <c r="C53" s="306" t="str">
        <f t="shared" si="5"/>
        <v>VA</v>
      </c>
      <c r="D53" s="306">
        <f t="shared" si="6"/>
        <v>20190301</v>
      </c>
      <c r="E53" s="306">
        <f t="shared" si="7"/>
        <v>1.4999999999999999E-2</v>
      </c>
      <c r="F53" s="306">
        <f t="shared" si="8"/>
        <v>0</v>
      </c>
      <c r="G53" s="306" t="str">
        <f t="shared" si="9"/>
        <v>CH_WB01</v>
      </c>
      <c r="H53" s="306">
        <f t="shared" si="10"/>
        <v>0</v>
      </c>
      <c r="I53" s="306">
        <f t="shared" si="11"/>
        <v>0</v>
      </c>
      <c r="J53" s="306">
        <f t="shared" si="12"/>
        <v>195003044</v>
      </c>
      <c r="K53" s="306" t="str">
        <f t="shared" si="13"/>
        <v>RVATp_14</v>
      </c>
      <c r="L53" s="306">
        <f t="shared" si="14"/>
        <v>0.05</v>
      </c>
      <c r="M53" s="306" t="str">
        <f t="shared" si="15"/>
        <v>BFI Swiss TargetVol 5%</v>
      </c>
      <c r="N53" s="306" t="str">
        <f t="shared" si="16"/>
        <v>CHF</v>
      </c>
      <c r="O53" s="306">
        <f t="shared" si="17"/>
        <v>20150101</v>
      </c>
      <c r="P53" s="306">
        <f t="shared" si="18"/>
        <v>20150101</v>
      </c>
      <c r="Q53" s="306">
        <f t="shared" si="19"/>
        <v>20150101</v>
      </c>
      <c r="R53" s="306">
        <f t="shared" si="20"/>
        <v>0</v>
      </c>
      <c r="S53" s="306">
        <f t="shared" si="21"/>
        <v>240</v>
      </c>
      <c r="T53" s="306">
        <f t="shared" si="22"/>
        <v>20150101</v>
      </c>
      <c r="U53" s="306" t="str">
        <f t="shared" si="23"/>
        <v>Single</v>
      </c>
      <c r="V53" s="306">
        <f>IF($B53&gt;remaning_months,"NA",V$3*Payoff!$BS56)</f>
        <v>301309.69601528376</v>
      </c>
      <c r="W53" s="306">
        <f>IF($B53&gt;remaning_months,"NA",W$3*Payoff!$BS56)</f>
        <v>286244.21121451957</v>
      </c>
      <c r="X53" s="306" t="str">
        <f t="shared" si="24"/>
        <v>yearly</v>
      </c>
      <c r="Y53" s="306">
        <f t="shared" si="25"/>
        <v>0.05</v>
      </c>
      <c r="Z53" s="306">
        <f t="shared" si="26"/>
        <v>1</v>
      </c>
      <c r="AA53" s="306">
        <f t="shared" si="27"/>
        <v>1</v>
      </c>
      <c r="AB53" s="306">
        <f t="shared" si="28"/>
        <v>0</v>
      </c>
      <c r="AC53" s="306">
        <f>IF($B53&gt;remaning_months,"NA",Payoff!AY56*Feq_coupon)</f>
        <v>15065.484800764187</v>
      </c>
      <c r="AD53" s="306">
        <f>IF($B53&lt;=remaning_months,(AD52*(1-Payoff!BR56)-Payoff!Y56-Payoff!Z56+Payoff!BY56),"NA")</f>
        <v>60261.939203056761</v>
      </c>
      <c r="AE53" s="306">
        <f>IF($B53&gt;remaning_months,"NA",Payoff!BC56)</f>
        <v>0</v>
      </c>
      <c r="AF53" s="306">
        <f>IF($B53&gt;remaning_months,"NA",MAX(0,SUM(Payoff!V56:X56)))</f>
        <v>168017.8087377738</v>
      </c>
      <c r="AG53" s="306">
        <f>IF($B53&gt;remaning_months,"NA",MAX(0,SUM(Payoff!V56:Y56)))</f>
        <v>168017.8087377738</v>
      </c>
      <c r="AH53" s="306">
        <f>IF($B53&gt;remaning_months,"NA",Payoff!AC56)</f>
        <v>167798.12573297264</v>
      </c>
      <c r="AI53" s="306">
        <f>IF($B53&gt;remaning_months,"NA",Payoff!BA56)</f>
        <v>241047.7568122271</v>
      </c>
      <c r="AJ53" s="306">
        <f>IF($B53&gt;remaning_months,"NA",IF(AF53&lt;=0,0,AL52*(1+Payoff!X56/SUM(Payoff!V56:W56))))</f>
        <v>1849.6821806739244</v>
      </c>
      <c r="AK53" s="306">
        <f>IF($B53&gt;remaning_months,"NA",IF(AG53&lt;=0,0,AJ53*(1+SUM(Payoff!Y56:Z56)/SUM(Payoff!V56:W56))))</f>
        <v>1849.6821806739244</v>
      </c>
      <c r="AL53" s="306">
        <f>IF($B53&gt;remaning_months,"NA",IF(AH53&lt;=0,0,AK53*(1+SUM(Payoff!AA56:AB56)/SUM(Payoff!V56:W56))))</f>
        <v>1847.2672810802612</v>
      </c>
      <c r="AM53" s="306">
        <f t="shared" si="29"/>
        <v>20150112</v>
      </c>
      <c r="AN53" s="306">
        <f>IF($B53&gt;remaning_months,"NA",AN52*(1+Payoff!Q56))</f>
        <v>90.919307143867627</v>
      </c>
    </row>
    <row r="54" spans="2:40">
      <c r="B54" s="23">
        <v>51</v>
      </c>
      <c r="C54" s="306" t="str">
        <f t="shared" si="5"/>
        <v>VA</v>
      </c>
      <c r="D54" s="306">
        <f t="shared" si="6"/>
        <v>20190401</v>
      </c>
      <c r="E54" s="306">
        <f t="shared" si="7"/>
        <v>1.4999999999999999E-2</v>
      </c>
      <c r="F54" s="306">
        <f t="shared" si="8"/>
        <v>0</v>
      </c>
      <c r="G54" s="306" t="str">
        <f t="shared" si="9"/>
        <v>CH_WB01</v>
      </c>
      <c r="H54" s="306">
        <f t="shared" si="10"/>
        <v>0</v>
      </c>
      <c r="I54" s="306">
        <f t="shared" si="11"/>
        <v>0</v>
      </c>
      <c r="J54" s="306">
        <f t="shared" si="12"/>
        <v>195003044</v>
      </c>
      <c r="K54" s="306" t="str">
        <f t="shared" si="13"/>
        <v>RVATp_14</v>
      </c>
      <c r="L54" s="306">
        <f t="shared" si="14"/>
        <v>0.05</v>
      </c>
      <c r="M54" s="306" t="str">
        <f t="shared" si="15"/>
        <v>BFI Swiss TargetVol 5%</v>
      </c>
      <c r="N54" s="306" t="str">
        <f t="shared" si="16"/>
        <v>CHF</v>
      </c>
      <c r="O54" s="306">
        <f t="shared" si="17"/>
        <v>20150101</v>
      </c>
      <c r="P54" s="306">
        <f t="shared" si="18"/>
        <v>20150101</v>
      </c>
      <c r="Q54" s="306">
        <f t="shared" si="19"/>
        <v>20150101</v>
      </c>
      <c r="R54" s="306">
        <f t="shared" si="20"/>
        <v>0</v>
      </c>
      <c r="S54" s="306">
        <f t="shared" si="21"/>
        <v>240</v>
      </c>
      <c r="T54" s="306">
        <f t="shared" si="22"/>
        <v>20150101</v>
      </c>
      <c r="U54" s="306" t="str">
        <f t="shared" si="23"/>
        <v>Single</v>
      </c>
      <c r="V54" s="306">
        <f>IF($B54&gt;remaning_months,"NA",V$3*Payoff!$BS57)</f>
        <v>300868.66419096285</v>
      </c>
      <c r="W54" s="306">
        <f>IF($B54&gt;remaning_months,"NA",W$3*Payoff!$BS57)</f>
        <v>285825.23098141473</v>
      </c>
      <c r="X54" s="306" t="str">
        <f t="shared" si="24"/>
        <v>yearly</v>
      </c>
      <c r="Y54" s="306">
        <f t="shared" si="25"/>
        <v>0.05</v>
      </c>
      <c r="Z54" s="306">
        <f t="shared" si="26"/>
        <v>1</v>
      </c>
      <c r="AA54" s="306">
        <f t="shared" si="27"/>
        <v>1</v>
      </c>
      <c r="AB54" s="306">
        <f t="shared" si="28"/>
        <v>0</v>
      </c>
      <c r="AC54" s="306">
        <f>IF($B54&gt;remaning_months,"NA",Payoff!AY57*Feq_coupon)</f>
        <v>15043.433209548142</v>
      </c>
      <c r="AD54" s="306">
        <f>IF($B54&lt;=remaning_months,(AD53*(1-Payoff!BR57)-Payoff!Y57-Payoff!Z57+Payoff!BY57),"NA")</f>
        <v>60173.732838192584</v>
      </c>
      <c r="AE54" s="306">
        <f>IF($B54&gt;remaning_months,"NA",Payoff!BC57)</f>
        <v>0</v>
      </c>
      <c r="AF54" s="306">
        <f>IF($B54&gt;remaning_months,"NA",MAX(0,SUM(Payoff!V57:X57)))</f>
        <v>170292.20327450434</v>
      </c>
      <c r="AG54" s="306">
        <f>IF($B54&gt;remaning_months,"NA",MAX(0,SUM(Payoff!V57:Y57)))</f>
        <v>170292.20327450434</v>
      </c>
      <c r="AH54" s="306">
        <f>IF($B54&gt;remaning_months,"NA",Payoff!AC57)</f>
        <v>170070.11147126643</v>
      </c>
      <c r="AI54" s="306">
        <f>IF($B54&gt;remaning_months,"NA",Payoff!BA57)</f>
        <v>240694.93135277039</v>
      </c>
      <c r="AJ54" s="306">
        <f>IF($B54&gt;remaning_months,"NA",IF(AF54&lt;=0,0,AL53*(1+Payoff!X57/SUM(Payoff!V57:W57))))</f>
        <v>1844.5634063966472</v>
      </c>
      <c r="AK54" s="306">
        <f>IF($B54&gt;remaning_months,"NA",IF(AG54&lt;=0,0,AJ54*(1+SUM(Payoff!Y57:Z57)/SUM(Payoff!V57:W57))))</f>
        <v>1844.5634063966472</v>
      </c>
      <c r="AL54" s="306">
        <f>IF($B54&gt;remaning_months,"NA",IF(AH54&lt;=0,0,AK54*(1+SUM(Payoff!AA57:AB57)/SUM(Payoff!V57:W57))))</f>
        <v>1842.1612835993781</v>
      </c>
      <c r="AM54" s="306">
        <f t="shared" si="29"/>
        <v>20150112</v>
      </c>
      <c r="AN54" s="306">
        <f>IF($B54&gt;remaning_months,"NA",AN53*(1+Payoff!Q57))</f>
        <v>92.405947802691088</v>
      </c>
    </row>
    <row r="55" spans="2:40">
      <c r="B55" s="23">
        <v>52</v>
      </c>
      <c r="C55" s="306" t="str">
        <f t="shared" si="5"/>
        <v>VA</v>
      </c>
      <c r="D55" s="306">
        <f t="shared" si="6"/>
        <v>20190501</v>
      </c>
      <c r="E55" s="306">
        <f t="shared" si="7"/>
        <v>1.4999999999999999E-2</v>
      </c>
      <c r="F55" s="306">
        <f t="shared" si="8"/>
        <v>0</v>
      </c>
      <c r="G55" s="306" t="str">
        <f t="shared" si="9"/>
        <v>CH_WB01</v>
      </c>
      <c r="H55" s="306">
        <f t="shared" si="10"/>
        <v>0</v>
      </c>
      <c r="I55" s="306">
        <f t="shared" si="11"/>
        <v>0</v>
      </c>
      <c r="J55" s="306">
        <f t="shared" si="12"/>
        <v>195003044</v>
      </c>
      <c r="K55" s="306" t="str">
        <f t="shared" si="13"/>
        <v>RVATp_14</v>
      </c>
      <c r="L55" s="306">
        <f t="shared" si="14"/>
        <v>0.05</v>
      </c>
      <c r="M55" s="306" t="str">
        <f t="shared" si="15"/>
        <v>BFI Swiss TargetVol 5%</v>
      </c>
      <c r="N55" s="306" t="str">
        <f t="shared" si="16"/>
        <v>CHF</v>
      </c>
      <c r="O55" s="306">
        <f t="shared" si="17"/>
        <v>20150101</v>
      </c>
      <c r="P55" s="306">
        <f t="shared" si="18"/>
        <v>20150101</v>
      </c>
      <c r="Q55" s="306">
        <f t="shared" si="19"/>
        <v>20150101</v>
      </c>
      <c r="R55" s="306">
        <f t="shared" si="20"/>
        <v>0</v>
      </c>
      <c r="S55" s="306">
        <f t="shared" si="21"/>
        <v>240</v>
      </c>
      <c r="T55" s="306">
        <f t="shared" si="22"/>
        <v>20150101</v>
      </c>
      <c r="U55" s="306" t="str">
        <f t="shared" si="23"/>
        <v>Single</v>
      </c>
      <c r="V55" s="306">
        <f>IF($B55&gt;remaning_months,"NA",V$3*Payoff!$BS58)</f>
        <v>300421.66079806449</v>
      </c>
      <c r="W55" s="306">
        <f>IF($B55&gt;remaning_months,"NA",W$3*Payoff!$BS58)</f>
        <v>285400.57775816129</v>
      </c>
      <c r="X55" s="306" t="str">
        <f t="shared" si="24"/>
        <v>yearly</v>
      </c>
      <c r="Y55" s="306">
        <f t="shared" si="25"/>
        <v>0.05</v>
      </c>
      <c r="Z55" s="306">
        <f t="shared" si="26"/>
        <v>1</v>
      </c>
      <c r="AA55" s="306">
        <f t="shared" si="27"/>
        <v>1</v>
      </c>
      <c r="AB55" s="306">
        <f t="shared" si="28"/>
        <v>0</v>
      </c>
      <c r="AC55" s="306">
        <f>IF($B55&gt;remaning_months,"NA",Payoff!AY58*Feq_coupon)</f>
        <v>15021.083039903222</v>
      </c>
      <c r="AD55" s="306">
        <f>IF($B55&lt;=remaning_months,(AD54*(1-Payoff!BR58)-Payoff!Y58-Payoff!Z58+Payoff!BY58),"NA")</f>
        <v>60084.332159612903</v>
      </c>
      <c r="AE55" s="306">
        <f>IF($B55&gt;remaning_months,"NA",Payoff!BC58)</f>
        <v>0</v>
      </c>
      <c r="AF55" s="306">
        <f>IF($B55&gt;remaning_months,"NA",MAX(0,SUM(Payoff!V58:X58)))</f>
        <v>164858.28896996795</v>
      </c>
      <c r="AG55" s="306">
        <f>IF($B55&gt;remaning_months,"NA",MAX(0,SUM(Payoff!V58:Y58)))</f>
        <v>164858.28896996795</v>
      </c>
      <c r="AH55" s="306">
        <f>IF($B55&gt;remaning_months,"NA",Payoff!AC58)</f>
        <v>164642.13978265072</v>
      </c>
      <c r="AI55" s="306">
        <f>IF($B55&gt;remaning_months,"NA",Payoff!BA58)</f>
        <v>240337.32863845167</v>
      </c>
      <c r="AJ55" s="306">
        <f>IF($B55&gt;remaning_months,"NA",IF(AF55&lt;=0,0,AL54*(1+Payoff!X58/SUM(Payoff!V58:W58))))</f>
        <v>1839.4243673231376</v>
      </c>
      <c r="AK55" s="306">
        <f>IF($B55&gt;remaning_months,"NA",IF(AG55&lt;=0,0,AJ55*(1+SUM(Payoff!Y58:Z58)/SUM(Payoff!V58:W58))))</f>
        <v>1839.4243673231376</v>
      </c>
      <c r="AL55" s="306">
        <f>IF($B55&gt;remaning_months,"NA",IF(AH55&lt;=0,0,AK55*(1+SUM(Payoff!AA58:AB58)/SUM(Payoff!V58:W58))))</f>
        <v>1837.0162422522103</v>
      </c>
      <c r="AM55" s="306">
        <f t="shared" si="29"/>
        <v>20150112</v>
      </c>
      <c r="AN55" s="306">
        <f>IF($B55&gt;remaning_months,"NA",AN54*(1+Payoff!Q58))</f>
        <v>89.707433701906993</v>
      </c>
    </row>
    <row r="56" spans="2:40">
      <c r="B56" s="23">
        <v>53</v>
      </c>
      <c r="C56" s="306" t="str">
        <f t="shared" si="5"/>
        <v>VA</v>
      </c>
      <c r="D56" s="306">
        <f t="shared" si="6"/>
        <v>20190601</v>
      </c>
      <c r="E56" s="306">
        <f t="shared" si="7"/>
        <v>1.4999999999999999E-2</v>
      </c>
      <c r="F56" s="306">
        <f t="shared" si="8"/>
        <v>0</v>
      </c>
      <c r="G56" s="306" t="str">
        <f t="shared" si="9"/>
        <v>CH_WB01</v>
      </c>
      <c r="H56" s="306">
        <f t="shared" si="10"/>
        <v>0</v>
      </c>
      <c r="I56" s="306">
        <f t="shared" si="11"/>
        <v>0</v>
      </c>
      <c r="J56" s="306">
        <f t="shared" si="12"/>
        <v>195003044</v>
      </c>
      <c r="K56" s="306" t="str">
        <f t="shared" si="13"/>
        <v>RVATp_14</v>
      </c>
      <c r="L56" s="306">
        <f t="shared" si="14"/>
        <v>0.05</v>
      </c>
      <c r="M56" s="306" t="str">
        <f t="shared" si="15"/>
        <v>BFI Swiss TargetVol 5%</v>
      </c>
      <c r="N56" s="306" t="str">
        <f t="shared" si="16"/>
        <v>CHF</v>
      </c>
      <c r="O56" s="306">
        <f t="shared" si="17"/>
        <v>20150101</v>
      </c>
      <c r="P56" s="306">
        <f t="shared" si="18"/>
        <v>20150101</v>
      </c>
      <c r="Q56" s="306">
        <f t="shared" si="19"/>
        <v>20150101</v>
      </c>
      <c r="R56" s="306">
        <f t="shared" si="20"/>
        <v>0</v>
      </c>
      <c r="S56" s="306">
        <f t="shared" si="21"/>
        <v>240</v>
      </c>
      <c r="T56" s="306">
        <f t="shared" si="22"/>
        <v>20150101</v>
      </c>
      <c r="U56" s="306" t="str">
        <f t="shared" si="23"/>
        <v>Single</v>
      </c>
      <c r="V56" s="306">
        <f>IF($B56&gt;remaning_months,"NA",V$3*Payoff!$BS59)</f>
        <v>299988.92400227935</v>
      </c>
      <c r="W56" s="306">
        <f>IF($B56&gt;remaning_months,"NA",W$3*Payoff!$BS59)</f>
        <v>284989.47780216538</v>
      </c>
      <c r="X56" s="306" t="str">
        <f t="shared" si="24"/>
        <v>yearly</v>
      </c>
      <c r="Y56" s="306">
        <f t="shared" si="25"/>
        <v>0.05</v>
      </c>
      <c r="Z56" s="306">
        <f t="shared" si="26"/>
        <v>1</v>
      </c>
      <c r="AA56" s="306">
        <f t="shared" si="27"/>
        <v>1</v>
      </c>
      <c r="AB56" s="306">
        <f t="shared" si="28"/>
        <v>0</v>
      </c>
      <c r="AC56" s="306">
        <f>IF($B56&gt;remaning_months,"NA",Payoff!AY59*Feq_coupon)</f>
        <v>14999.446200113965</v>
      </c>
      <c r="AD56" s="306">
        <f>IF($B56&lt;=remaning_months,(AD55*(1-Payoff!BR59)-Payoff!Y59-Payoff!Z59+Payoff!BY59),"NA")</f>
        <v>59997.784800455876</v>
      </c>
      <c r="AE56" s="306">
        <f>IF($B56&gt;remaning_months,"NA",Payoff!BC59)</f>
        <v>0</v>
      </c>
      <c r="AF56" s="306">
        <f>IF($B56&gt;remaning_months,"NA",MAX(0,SUM(Payoff!V59:X59)))</f>
        <v>164284.37479961177</v>
      </c>
      <c r="AG56" s="306">
        <f>IF($B56&gt;remaning_months,"NA",MAX(0,SUM(Payoff!V59:Y59)))</f>
        <v>164284.37479961177</v>
      </c>
      <c r="AH56" s="306">
        <f>IF($B56&gt;remaning_months,"NA",Payoff!AC59)</f>
        <v>164068.90144474525</v>
      </c>
      <c r="AI56" s="306">
        <f>IF($B56&gt;remaning_months,"NA",Payoff!BA59)</f>
        <v>239991.13920182356</v>
      </c>
      <c r="AJ56" s="306">
        <f>IF($B56&gt;remaning_months,"NA",IF(AF56&lt;=0,0,AL55*(1+Payoff!X59/SUM(Payoff!V59:W59))))</f>
        <v>1834.3701463603038</v>
      </c>
      <c r="AK56" s="306">
        <f>IF($B56&gt;remaning_months,"NA",IF(AG56&lt;=0,0,AJ56*(1+SUM(Payoff!Y59:Z59)/SUM(Payoff!V59:W59))))</f>
        <v>1834.3701463603038</v>
      </c>
      <c r="AL56" s="306">
        <f>IF($B56&gt;remaning_months,"NA",IF(AH56&lt;=0,0,AK56*(1+SUM(Payoff!AA59:AB59)/SUM(Payoff!V59:W59))))</f>
        <v>1831.9676747429849</v>
      </c>
      <c r="AM56" s="306">
        <f t="shared" si="29"/>
        <v>20150112</v>
      </c>
      <c r="AN56" s="306">
        <f>IF($B56&gt;remaning_months,"NA",AN55*(1+Payoff!Q59))</f>
        <v>89.64162335863081</v>
      </c>
    </row>
    <row r="57" spans="2:40">
      <c r="B57" s="23">
        <v>54</v>
      </c>
      <c r="C57" s="306" t="str">
        <f t="shared" si="5"/>
        <v>VA</v>
      </c>
      <c r="D57" s="306">
        <f t="shared" si="6"/>
        <v>20190701</v>
      </c>
      <c r="E57" s="306">
        <f t="shared" si="7"/>
        <v>1.4999999999999999E-2</v>
      </c>
      <c r="F57" s="306">
        <f t="shared" si="8"/>
        <v>0</v>
      </c>
      <c r="G57" s="306" t="str">
        <f t="shared" si="9"/>
        <v>CH_WB01</v>
      </c>
      <c r="H57" s="306">
        <f t="shared" si="10"/>
        <v>0</v>
      </c>
      <c r="I57" s="306">
        <f t="shared" si="11"/>
        <v>0</v>
      </c>
      <c r="J57" s="306">
        <f t="shared" si="12"/>
        <v>195003044</v>
      </c>
      <c r="K57" s="306" t="str">
        <f t="shared" si="13"/>
        <v>RVATp_14</v>
      </c>
      <c r="L57" s="306">
        <f t="shared" si="14"/>
        <v>0.05</v>
      </c>
      <c r="M57" s="306" t="str">
        <f t="shared" si="15"/>
        <v>BFI Swiss TargetVol 5%</v>
      </c>
      <c r="N57" s="306" t="str">
        <f t="shared" si="16"/>
        <v>CHF</v>
      </c>
      <c r="O57" s="306">
        <f t="shared" si="17"/>
        <v>20150101</v>
      </c>
      <c r="P57" s="306">
        <f t="shared" si="18"/>
        <v>20150101</v>
      </c>
      <c r="Q57" s="306">
        <f t="shared" si="19"/>
        <v>20150101</v>
      </c>
      <c r="R57" s="306">
        <f t="shared" si="20"/>
        <v>0</v>
      </c>
      <c r="S57" s="306">
        <f t="shared" si="21"/>
        <v>240</v>
      </c>
      <c r="T57" s="306">
        <f t="shared" si="22"/>
        <v>20150101</v>
      </c>
      <c r="U57" s="306" t="str">
        <f t="shared" si="23"/>
        <v>Single</v>
      </c>
      <c r="V57" s="306">
        <f>IF($B57&gt;remaning_months,"NA",V$3*Payoff!$BS60)</f>
        <v>299557.69387618336</v>
      </c>
      <c r="W57" s="306">
        <f>IF($B57&gt;remaning_months,"NA",W$3*Payoff!$BS60)</f>
        <v>284579.80918237421</v>
      </c>
      <c r="X57" s="306" t="str">
        <f t="shared" si="24"/>
        <v>yearly</v>
      </c>
      <c r="Y57" s="306">
        <f t="shared" si="25"/>
        <v>0.05</v>
      </c>
      <c r="Z57" s="306">
        <f t="shared" si="26"/>
        <v>1</v>
      </c>
      <c r="AA57" s="306">
        <f t="shared" si="27"/>
        <v>1</v>
      </c>
      <c r="AB57" s="306">
        <f t="shared" si="28"/>
        <v>0</v>
      </c>
      <c r="AC57" s="306">
        <f>IF($B57&gt;remaning_months,"NA",Payoff!AY60*Feq_coupon)</f>
        <v>14977.884693809165</v>
      </c>
      <c r="AD57" s="306">
        <f>IF($B57&lt;=remaning_months,(AD56*(1-Payoff!BR60)-Payoff!Y60-Payoff!Z60+Payoff!BY60),"NA")</f>
        <v>59911.538775236673</v>
      </c>
      <c r="AE57" s="306">
        <f>IF($B57&gt;remaning_months,"NA",Payoff!BC60)</f>
        <v>0</v>
      </c>
      <c r="AF57" s="306">
        <f>IF($B57&gt;remaning_months,"NA",MAX(0,SUM(Payoff!V60:X60)))</f>
        <v>162229.0380496204</v>
      </c>
      <c r="AG57" s="306">
        <f>IF($B57&gt;remaning_months,"NA",MAX(0,SUM(Payoff!V60:Y60)))</f>
        <v>162229.0380496204</v>
      </c>
      <c r="AH57" s="306">
        <f>IF($B57&gt;remaning_months,"NA",Payoff!AC60)</f>
        <v>162015.84521333213</v>
      </c>
      <c r="AI57" s="306">
        <f>IF($B57&gt;remaning_months,"NA",Payoff!BA60)</f>
        <v>239646.15510094675</v>
      </c>
      <c r="AJ57" s="306">
        <f>IF($B57&gt;remaning_months,"NA",IF(AF57&lt;=0,0,AL56*(1+Payoff!X60/SUM(Payoff!V60:W60))))</f>
        <v>1829.3342453455141</v>
      </c>
      <c r="AK57" s="306">
        <f>IF($B57&gt;remaning_months,"NA",IF(AG57&lt;=0,0,AJ57*(1+SUM(Payoff!Y60:Z60)/SUM(Payoff!V60:W60))))</f>
        <v>1829.3342453455141</v>
      </c>
      <c r="AL57" s="306">
        <f>IF($B57&gt;remaning_months,"NA",IF(AH57&lt;=0,0,AK57*(1+SUM(Payoff!AA60:AB60)/SUM(Payoff!V60:W60))))</f>
        <v>1826.9336866062783</v>
      </c>
      <c r="AM57" s="306">
        <f t="shared" si="29"/>
        <v>20150112</v>
      </c>
      <c r="AN57" s="306">
        <f>IF($B57&gt;remaning_months,"NA",AN56*(1+Payoff!Q60))</f>
        <v>88.763982126171399</v>
      </c>
    </row>
    <row r="58" spans="2:40">
      <c r="B58" s="23">
        <v>55</v>
      </c>
      <c r="C58" s="306" t="str">
        <f t="shared" si="5"/>
        <v>VA</v>
      </c>
      <c r="D58" s="306">
        <f t="shared" si="6"/>
        <v>20190801</v>
      </c>
      <c r="E58" s="306">
        <f t="shared" si="7"/>
        <v>1.4999999999999999E-2</v>
      </c>
      <c r="F58" s="306">
        <f t="shared" si="8"/>
        <v>0</v>
      </c>
      <c r="G58" s="306" t="str">
        <f t="shared" si="9"/>
        <v>CH_WB01</v>
      </c>
      <c r="H58" s="306">
        <f t="shared" si="10"/>
        <v>0</v>
      </c>
      <c r="I58" s="306">
        <f t="shared" si="11"/>
        <v>0</v>
      </c>
      <c r="J58" s="306">
        <f t="shared" si="12"/>
        <v>195003044</v>
      </c>
      <c r="K58" s="306" t="str">
        <f t="shared" si="13"/>
        <v>RVATp_14</v>
      </c>
      <c r="L58" s="306">
        <f t="shared" si="14"/>
        <v>0.05</v>
      </c>
      <c r="M58" s="306" t="str">
        <f t="shared" si="15"/>
        <v>BFI Swiss TargetVol 5%</v>
      </c>
      <c r="N58" s="306" t="str">
        <f t="shared" si="16"/>
        <v>CHF</v>
      </c>
      <c r="O58" s="306">
        <f t="shared" si="17"/>
        <v>20150101</v>
      </c>
      <c r="P58" s="306">
        <f t="shared" si="18"/>
        <v>20150101</v>
      </c>
      <c r="Q58" s="306">
        <f t="shared" si="19"/>
        <v>20150101</v>
      </c>
      <c r="R58" s="306">
        <f t="shared" si="20"/>
        <v>0</v>
      </c>
      <c r="S58" s="306">
        <f t="shared" si="21"/>
        <v>240</v>
      </c>
      <c r="T58" s="306">
        <f t="shared" si="22"/>
        <v>20150101</v>
      </c>
      <c r="U58" s="306" t="str">
        <f t="shared" si="23"/>
        <v>Single</v>
      </c>
      <c r="V58" s="306">
        <f>IF($B58&gt;remaning_months,"NA",V$3*Payoff!$BS61)</f>
        <v>299131.85989579052</v>
      </c>
      <c r="W58" s="306">
        <f>IF($B58&gt;remaning_months,"NA",W$3*Payoff!$BS61)</f>
        <v>284175.26690100098</v>
      </c>
      <c r="X58" s="306" t="str">
        <f t="shared" si="24"/>
        <v>yearly</v>
      </c>
      <c r="Y58" s="306">
        <f t="shared" si="25"/>
        <v>0.05</v>
      </c>
      <c r="Z58" s="306">
        <f t="shared" si="26"/>
        <v>1</v>
      </c>
      <c r="AA58" s="306">
        <f t="shared" si="27"/>
        <v>1</v>
      </c>
      <c r="AB58" s="306">
        <f t="shared" si="28"/>
        <v>0</v>
      </c>
      <c r="AC58" s="306">
        <f>IF($B58&gt;remaning_months,"NA",Payoff!AY61*Feq_coupon)</f>
        <v>14956.592994789522</v>
      </c>
      <c r="AD58" s="306">
        <f>IF($B58&lt;=remaning_months,(AD57*(1-Payoff!BR61)-Payoff!Y61-Payoff!Z61+Payoff!BY61),"NA")</f>
        <v>59826.371979158102</v>
      </c>
      <c r="AE58" s="306">
        <f>IF($B58&gt;remaning_months,"NA",Payoff!BC61)</f>
        <v>0</v>
      </c>
      <c r="AF58" s="306">
        <f>IF($B58&gt;remaning_months,"NA",MAX(0,SUM(Payoff!V61:X61)))</f>
        <v>164871.59766954582</v>
      </c>
      <c r="AG58" s="306">
        <f>IF($B58&gt;remaning_months,"NA",MAX(0,SUM(Payoff!V61:Y61)))</f>
        <v>164871.59766954582</v>
      </c>
      <c r="AH58" s="306">
        <f>IF($B58&gt;remaning_months,"NA",Payoff!AC61)</f>
        <v>164655.59528958352</v>
      </c>
      <c r="AI58" s="306">
        <f>IF($B58&gt;remaning_months,"NA",Payoff!BA61)</f>
        <v>239305.48791663247</v>
      </c>
      <c r="AJ58" s="306">
        <f>IF($B58&gt;remaning_months,"NA",IF(AF58&lt;=0,0,AL57*(1+Payoff!X61/SUM(Payoff!V61:W61))))</f>
        <v>1824.3366228032605</v>
      </c>
      <c r="AK58" s="306">
        <f>IF($B58&gt;remaning_months,"NA",IF(AG58&lt;=0,0,AJ58*(1+SUM(Payoff!Y61:Z61)/SUM(Payoff!V61:W61))))</f>
        <v>1824.3366228032605</v>
      </c>
      <c r="AL58" s="306">
        <f>IF($B58&gt;remaning_months,"NA",IF(AH58&lt;=0,0,AK58*(1+SUM(Payoff!AA61:AB61)/SUM(Payoff!V61:W61))))</f>
        <v>1821.9499116691227</v>
      </c>
      <c r="AM58" s="306">
        <f t="shared" si="29"/>
        <v>20150112</v>
      </c>
      <c r="AN58" s="306">
        <f>IF($B58&gt;remaning_months,"NA",AN57*(1+Payoff!Q61))</f>
        <v>90.457158278741957</v>
      </c>
    </row>
    <row r="59" spans="2:40">
      <c r="B59" s="23">
        <v>56</v>
      </c>
      <c r="C59" s="306" t="str">
        <f t="shared" si="5"/>
        <v>VA</v>
      </c>
      <c r="D59" s="306">
        <f t="shared" si="6"/>
        <v>20190901</v>
      </c>
      <c r="E59" s="306">
        <f t="shared" si="7"/>
        <v>1.4999999999999999E-2</v>
      </c>
      <c r="F59" s="306">
        <f t="shared" si="8"/>
        <v>0</v>
      </c>
      <c r="G59" s="306" t="str">
        <f t="shared" si="9"/>
        <v>CH_WB01</v>
      </c>
      <c r="H59" s="306">
        <f t="shared" si="10"/>
        <v>0</v>
      </c>
      <c r="I59" s="306">
        <f t="shared" si="11"/>
        <v>0</v>
      </c>
      <c r="J59" s="306">
        <f t="shared" si="12"/>
        <v>195003044</v>
      </c>
      <c r="K59" s="306" t="str">
        <f t="shared" si="13"/>
        <v>RVATp_14</v>
      </c>
      <c r="L59" s="306">
        <f t="shared" si="14"/>
        <v>0.05</v>
      </c>
      <c r="M59" s="306" t="str">
        <f t="shared" si="15"/>
        <v>BFI Swiss TargetVol 5%</v>
      </c>
      <c r="N59" s="306" t="str">
        <f t="shared" si="16"/>
        <v>CHF</v>
      </c>
      <c r="O59" s="306">
        <f t="shared" si="17"/>
        <v>20150101</v>
      </c>
      <c r="P59" s="306">
        <f t="shared" si="18"/>
        <v>20150101</v>
      </c>
      <c r="Q59" s="306">
        <f t="shared" si="19"/>
        <v>20150101</v>
      </c>
      <c r="R59" s="306">
        <f t="shared" si="20"/>
        <v>0</v>
      </c>
      <c r="S59" s="306">
        <f t="shared" si="21"/>
        <v>240</v>
      </c>
      <c r="T59" s="306">
        <f t="shared" si="22"/>
        <v>20150101</v>
      </c>
      <c r="U59" s="306" t="str">
        <f t="shared" si="23"/>
        <v>Single</v>
      </c>
      <c r="V59" s="306">
        <f>IF($B59&gt;remaning_months,"NA",V$3*Payoff!$BS62)</f>
        <v>298699.08773425414</v>
      </c>
      <c r="W59" s="306">
        <f>IF($B59&gt;remaning_months,"NA",W$3*Payoff!$BS62)</f>
        <v>283764.13334754144</v>
      </c>
      <c r="X59" s="306" t="str">
        <f t="shared" si="24"/>
        <v>yearly</v>
      </c>
      <c r="Y59" s="306">
        <f t="shared" si="25"/>
        <v>0.05</v>
      </c>
      <c r="Z59" s="306">
        <f t="shared" si="26"/>
        <v>1</v>
      </c>
      <c r="AA59" s="306">
        <f t="shared" si="27"/>
        <v>1</v>
      </c>
      <c r="AB59" s="306">
        <f t="shared" si="28"/>
        <v>0</v>
      </c>
      <c r="AC59" s="306">
        <f>IF($B59&gt;remaning_months,"NA",Payoff!AY62*Feq_coupon)</f>
        <v>14934.954386712703</v>
      </c>
      <c r="AD59" s="306">
        <f>IF($B59&lt;=remaning_months,(AD58*(1-Payoff!BR62)-Payoff!Y62-Payoff!Z62+Payoff!BY62),"NA")</f>
        <v>59739.817546850827</v>
      </c>
      <c r="AE59" s="306">
        <f>IF($B59&gt;remaning_months,"NA",Payoff!BC62)</f>
        <v>0</v>
      </c>
      <c r="AF59" s="306">
        <f>IF($B59&gt;remaning_months,"NA",MAX(0,SUM(Payoff!V62:X62)))</f>
        <v>167295.05773523694</v>
      </c>
      <c r="AG59" s="306">
        <f>IF($B59&gt;remaning_months,"NA",MAX(0,SUM(Payoff!V62:Y62)))</f>
        <v>167295.05773523694</v>
      </c>
      <c r="AH59" s="306">
        <f>IF($B59&gt;remaning_months,"NA",Payoff!AC62)</f>
        <v>167076.48403672365</v>
      </c>
      <c r="AI59" s="306">
        <f>IF($B59&gt;remaning_months,"NA",Payoff!BA62)</f>
        <v>238959.27018740337</v>
      </c>
      <c r="AJ59" s="306">
        <f>IF($B59&gt;remaning_months,"NA",IF(AF59&lt;=0,0,AL58*(1+Payoff!X62/SUM(Payoff!V62:W62))))</f>
        <v>1819.3139864896425</v>
      </c>
      <c r="AK59" s="306">
        <f>IF($B59&gt;remaning_months,"NA",IF(AG59&lt;=0,0,AJ59*(1+SUM(Payoff!Y62:Z62)/SUM(Payoff!V62:W62))))</f>
        <v>1819.3139864896425</v>
      </c>
      <c r="AL59" s="306">
        <f>IF($B59&gt;remaning_months,"NA",IF(AH59&lt;=0,0,AK59*(1+SUM(Payoff!AA62:AB62)/SUM(Payoff!V62:W62))))</f>
        <v>1816.9404622398156</v>
      </c>
      <c r="AM59" s="306">
        <f t="shared" si="29"/>
        <v>20150112</v>
      </c>
      <c r="AN59" s="306">
        <f>IF($B59&gt;remaning_months,"NA",AN58*(1+Payoff!Q62))</f>
        <v>92.040365159743899</v>
      </c>
    </row>
    <row r="60" spans="2:40">
      <c r="B60" s="23">
        <v>57</v>
      </c>
      <c r="C60" s="306" t="str">
        <f t="shared" si="5"/>
        <v>VA</v>
      </c>
      <c r="D60" s="306">
        <f t="shared" si="6"/>
        <v>20191001</v>
      </c>
      <c r="E60" s="306">
        <f t="shared" si="7"/>
        <v>1.4999999999999999E-2</v>
      </c>
      <c r="F60" s="306">
        <f t="shared" si="8"/>
        <v>0</v>
      </c>
      <c r="G60" s="306" t="str">
        <f t="shared" si="9"/>
        <v>CH_WB01</v>
      </c>
      <c r="H60" s="306">
        <f t="shared" si="10"/>
        <v>0</v>
      </c>
      <c r="I60" s="306">
        <f t="shared" si="11"/>
        <v>0</v>
      </c>
      <c r="J60" s="306">
        <f t="shared" si="12"/>
        <v>195003044</v>
      </c>
      <c r="K60" s="306" t="str">
        <f t="shared" si="13"/>
        <v>RVATp_14</v>
      </c>
      <c r="L60" s="306">
        <f t="shared" si="14"/>
        <v>0.05</v>
      </c>
      <c r="M60" s="306" t="str">
        <f t="shared" si="15"/>
        <v>BFI Swiss TargetVol 5%</v>
      </c>
      <c r="N60" s="306" t="str">
        <f t="shared" si="16"/>
        <v>CHF</v>
      </c>
      <c r="O60" s="306">
        <f t="shared" si="17"/>
        <v>20150101</v>
      </c>
      <c r="P60" s="306">
        <f t="shared" si="18"/>
        <v>20150101</v>
      </c>
      <c r="Q60" s="306">
        <f t="shared" si="19"/>
        <v>20150101</v>
      </c>
      <c r="R60" s="306">
        <f t="shared" si="20"/>
        <v>0</v>
      </c>
      <c r="S60" s="306">
        <f t="shared" si="21"/>
        <v>240</v>
      </c>
      <c r="T60" s="306">
        <f t="shared" si="22"/>
        <v>20150101</v>
      </c>
      <c r="U60" s="306" t="str">
        <f t="shared" si="23"/>
        <v>Single</v>
      </c>
      <c r="V60" s="306">
        <f>IF($B60&gt;remaning_months,"NA",V$3*Payoff!$BS63)</f>
        <v>298259.95263525366</v>
      </c>
      <c r="W60" s="306">
        <f>IF($B60&gt;remaning_months,"NA",W$3*Payoff!$BS63)</f>
        <v>283346.95500349102</v>
      </c>
      <c r="X60" s="306" t="str">
        <f t="shared" si="24"/>
        <v>yearly</v>
      </c>
      <c r="Y60" s="306">
        <f t="shared" si="25"/>
        <v>0.05</v>
      </c>
      <c r="Z60" s="306">
        <f t="shared" si="26"/>
        <v>1</v>
      </c>
      <c r="AA60" s="306">
        <f t="shared" si="27"/>
        <v>1</v>
      </c>
      <c r="AB60" s="306">
        <f t="shared" si="28"/>
        <v>0</v>
      </c>
      <c r="AC60" s="306">
        <f>IF($B60&gt;remaning_months,"NA",Payoff!AY63*Feq_coupon)</f>
        <v>14912.997631762681</v>
      </c>
      <c r="AD60" s="306">
        <f>IF($B60&lt;=remaning_months,(AD59*(1-Payoff!BR63)-Payoff!Y63-Payoff!Z63+Payoff!BY63),"NA")</f>
        <v>59651.990527050737</v>
      </c>
      <c r="AE60" s="306">
        <f>IF($B60&gt;remaning_months,"NA",Payoff!BC63)</f>
        <v>0</v>
      </c>
      <c r="AF60" s="306">
        <f>IF($B60&gt;remaning_months,"NA",MAX(0,SUM(Payoff!V63:X63)))</f>
        <v>168297.5390839538</v>
      </c>
      <c r="AG60" s="306">
        <f>IF($B60&gt;remaning_months,"NA",MAX(0,SUM(Payoff!V63:Y63)))</f>
        <v>168297.5390839538</v>
      </c>
      <c r="AH60" s="306">
        <f>IF($B60&gt;remaning_months,"NA",Payoff!AC63)</f>
        <v>168077.93425586677</v>
      </c>
      <c r="AI60" s="306">
        <f>IF($B60&gt;remaning_months,"NA",Payoff!BA63)</f>
        <v>238607.96210820301</v>
      </c>
      <c r="AJ60" s="306">
        <f>IF($B60&gt;remaning_months,"NA",IF(AF60&lt;=0,0,AL59*(1+Payoff!X63/SUM(Payoff!V63:W63))))</f>
        <v>1814.2692711899338</v>
      </c>
      <c r="AK60" s="306">
        <f>IF($B60&gt;remaning_months,"NA",IF(AG60&lt;=0,0,AJ60*(1+SUM(Payoff!Y63:Z63)/SUM(Payoff!V63:W63))))</f>
        <v>1814.2692711899338</v>
      </c>
      <c r="AL60" s="306">
        <f>IF($B60&gt;remaning_months,"NA",IF(AH60&lt;=0,0,AK60*(1+SUM(Payoff!AA63:AB63)/SUM(Payoff!V63:W63))))</f>
        <v>1811.9053831050455</v>
      </c>
      <c r="AM60" s="306">
        <f t="shared" si="29"/>
        <v>20150112</v>
      </c>
      <c r="AN60" s="306">
        <f>IF($B60&gt;remaning_months,"NA",AN59*(1+Payoff!Q63))</f>
        <v>92.849532817521904</v>
      </c>
    </row>
    <row r="61" spans="2:40">
      <c r="B61" s="23">
        <v>58</v>
      </c>
      <c r="C61" s="306" t="str">
        <f t="shared" si="5"/>
        <v>VA</v>
      </c>
      <c r="D61" s="306">
        <f t="shared" si="6"/>
        <v>20191101</v>
      </c>
      <c r="E61" s="306">
        <f t="shared" si="7"/>
        <v>1.4999999999999999E-2</v>
      </c>
      <c r="F61" s="306">
        <f t="shared" si="8"/>
        <v>0</v>
      </c>
      <c r="G61" s="306" t="str">
        <f t="shared" si="9"/>
        <v>CH_WB01</v>
      </c>
      <c r="H61" s="306">
        <f t="shared" si="10"/>
        <v>0</v>
      </c>
      <c r="I61" s="306">
        <f t="shared" si="11"/>
        <v>0</v>
      </c>
      <c r="J61" s="306">
        <f t="shared" si="12"/>
        <v>195003044</v>
      </c>
      <c r="K61" s="306" t="str">
        <f t="shared" si="13"/>
        <v>RVATp_14</v>
      </c>
      <c r="L61" s="306">
        <f t="shared" si="14"/>
        <v>0.05</v>
      </c>
      <c r="M61" s="306" t="str">
        <f t="shared" si="15"/>
        <v>BFI Swiss TargetVol 5%</v>
      </c>
      <c r="N61" s="306" t="str">
        <f t="shared" si="16"/>
        <v>CHF</v>
      </c>
      <c r="O61" s="306">
        <f t="shared" si="17"/>
        <v>20150101</v>
      </c>
      <c r="P61" s="306">
        <f t="shared" si="18"/>
        <v>20150101</v>
      </c>
      <c r="Q61" s="306">
        <f t="shared" si="19"/>
        <v>20150101</v>
      </c>
      <c r="R61" s="306">
        <f t="shared" si="20"/>
        <v>0</v>
      </c>
      <c r="S61" s="306">
        <f t="shared" si="21"/>
        <v>240</v>
      </c>
      <c r="T61" s="306">
        <f t="shared" si="22"/>
        <v>20150101</v>
      </c>
      <c r="U61" s="306" t="str">
        <f t="shared" si="23"/>
        <v>Single</v>
      </c>
      <c r="V61" s="306">
        <f>IF($B61&gt;remaning_months,"NA",V$3*Payoff!$BS64)</f>
        <v>297818.18537683436</v>
      </c>
      <c r="W61" s="306">
        <f>IF($B61&gt;remaning_months,"NA",W$3*Payoff!$BS64)</f>
        <v>282927.27610799263</v>
      </c>
      <c r="X61" s="306" t="str">
        <f t="shared" si="24"/>
        <v>yearly</v>
      </c>
      <c r="Y61" s="306">
        <f t="shared" si="25"/>
        <v>0.05</v>
      </c>
      <c r="Z61" s="306">
        <f t="shared" si="26"/>
        <v>1</v>
      </c>
      <c r="AA61" s="306">
        <f t="shared" si="27"/>
        <v>1</v>
      </c>
      <c r="AB61" s="306">
        <f t="shared" si="28"/>
        <v>0</v>
      </c>
      <c r="AC61" s="306">
        <f>IF($B61&gt;remaning_months,"NA",Payoff!AY64*Feq_coupon)</f>
        <v>14890.909268841715</v>
      </c>
      <c r="AD61" s="306">
        <f>IF($B61&lt;=remaning_months,(AD60*(1-Payoff!BR64)-Payoff!Y64-Payoff!Z64+Payoff!BY64),"NA")</f>
        <v>59563.637075366874</v>
      </c>
      <c r="AE61" s="306">
        <f>IF($B61&gt;remaning_months,"NA",Payoff!BC64)</f>
        <v>0</v>
      </c>
      <c r="AF61" s="306">
        <f>IF($B61&gt;remaning_months,"NA",MAX(0,SUM(Payoff!V64:X64)))</f>
        <v>162414.18230576924</v>
      </c>
      <c r="AG61" s="306">
        <f>IF($B61&gt;remaning_months,"NA",MAX(0,SUM(Payoff!V64:Y64)))</f>
        <v>162414.18230576924</v>
      </c>
      <c r="AH61" s="306">
        <f>IF($B61&gt;remaning_months,"NA",Payoff!AC64)</f>
        <v>162201.0063350992</v>
      </c>
      <c r="AI61" s="306">
        <f>IF($B61&gt;remaning_months,"NA",Payoff!BA64)</f>
        <v>238254.54830146756</v>
      </c>
      <c r="AJ61" s="306">
        <f>IF($B61&gt;remaning_months,"NA",IF(AF61&lt;=0,0,AL60*(1+Payoff!X64/SUM(Payoff!V64:W64))))</f>
        <v>1809.2216823046622</v>
      </c>
      <c r="AK61" s="306">
        <f>IF($B61&gt;remaning_months,"NA",IF(AG61&lt;=0,0,AJ61*(1+SUM(Payoff!Y64:Z64)/SUM(Payoff!V64:W64))))</f>
        <v>1809.2216823046622</v>
      </c>
      <c r="AL61" s="306">
        <f>IF($B61&gt;remaning_months,"NA",IF(AH61&lt;=0,0,AK61*(1+SUM(Payoff!AA64:AB64)/SUM(Payoff!V64:W64))))</f>
        <v>1806.8505141612288</v>
      </c>
      <c r="AM61" s="306">
        <f t="shared" si="29"/>
        <v>20150112</v>
      </c>
      <c r="AN61" s="306">
        <f>IF($B61&gt;remaning_months,"NA",AN60*(1+Payoff!Q64))</f>
        <v>89.853852540325946</v>
      </c>
    </row>
    <row r="62" spans="2:40">
      <c r="B62" s="23">
        <v>59</v>
      </c>
      <c r="C62" s="306" t="str">
        <f t="shared" si="5"/>
        <v>VA</v>
      </c>
      <c r="D62" s="306">
        <f t="shared" si="6"/>
        <v>20191201</v>
      </c>
      <c r="E62" s="306">
        <f t="shared" si="7"/>
        <v>1.4999999999999999E-2</v>
      </c>
      <c r="F62" s="306">
        <f t="shared" si="8"/>
        <v>0</v>
      </c>
      <c r="G62" s="306" t="str">
        <f t="shared" si="9"/>
        <v>CH_WB01</v>
      </c>
      <c r="H62" s="306">
        <f t="shared" si="10"/>
        <v>0</v>
      </c>
      <c r="I62" s="306">
        <f t="shared" si="11"/>
        <v>0</v>
      </c>
      <c r="J62" s="306">
        <f t="shared" si="12"/>
        <v>195003044</v>
      </c>
      <c r="K62" s="306" t="str">
        <f t="shared" si="13"/>
        <v>RVATp_14</v>
      </c>
      <c r="L62" s="306">
        <f t="shared" si="14"/>
        <v>0.05</v>
      </c>
      <c r="M62" s="306" t="str">
        <f t="shared" si="15"/>
        <v>BFI Swiss TargetVol 5%</v>
      </c>
      <c r="N62" s="306" t="str">
        <f t="shared" si="16"/>
        <v>CHF</v>
      </c>
      <c r="O62" s="306">
        <f t="shared" si="17"/>
        <v>20150101</v>
      </c>
      <c r="P62" s="306">
        <f t="shared" si="18"/>
        <v>20150101</v>
      </c>
      <c r="Q62" s="306">
        <f t="shared" si="19"/>
        <v>20150101</v>
      </c>
      <c r="R62" s="306">
        <f t="shared" si="20"/>
        <v>0</v>
      </c>
      <c r="S62" s="306">
        <f t="shared" si="21"/>
        <v>240</v>
      </c>
      <c r="T62" s="306">
        <f t="shared" si="22"/>
        <v>20150101</v>
      </c>
      <c r="U62" s="306" t="str">
        <f t="shared" si="23"/>
        <v>Single</v>
      </c>
      <c r="V62" s="306">
        <f>IF($B62&gt;remaning_months,"NA",V$3*Payoff!$BS65)</f>
        <v>297391.86472862586</v>
      </c>
      <c r="W62" s="306">
        <f>IF($B62&gt;remaning_months,"NA",W$3*Payoff!$BS65)</f>
        <v>282522.27149219456</v>
      </c>
      <c r="X62" s="306" t="str">
        <f t="shared" si="24"/>
        <v>yearly</v>
      </c>
      <c r="Y62" s="306">
        <f t="shared" si="25"/>
        <v>0.05</v>
      </c>
      <c r="Z62" s="306">
        <f t="shared" si="26"/>
        <v>1</v>
      </c>
      <c r="AA62" s="306">
        <f t="shared" si="27"/>
        <v>1</v>
      </c>
      <c r="AB62" s="306">
        <f t="shared" si="28"/>
        <v>0</v>
      </c>
      <c r="AC62" s="306">
        <f>IF($B62&gt;remaning_months,"NA",Payoff!AY65*Feq_coupon)</f>
        <v>14869.59323643129</v>
      </c>
      <c r="AD62" s="306">
        <f>IF($B62&lt;=remaning_months,(AD61*(1-Payoff!BR65)-Payoff!Y65-Payoff!Z65+Payoff!BY65),"NA")</f>
        <v>59478.372945725176</v>
      </c>
      <c r="AE62" s="306">
        <f>IF($B62&gt;remaning_months,"NA",Payoff!BC65)</f>
        <v>0</v>
      </c>
      <c r="AF62" s="306">
        <f>IF($B62&gt;remaning_months,"NA",MAX(0,SUM(Payoff!V65:X65)))</f>
        <v>161117.79076116733</v>
      </c>
      <c r="AG62" s="306">
        <f>IF($B62&gt;remaning_months,"NA",MAX(0,SUM(Payoff!V65:Y65)))</f>
        <v>161117.79076116733</v>
      </c>
      <c r="AH62" s="306">
        <f>IF($B62&gt;remaning_months,"NA",Payoff!AC65)</f>
        <v>160906.07250475165</v>
      </c>
      <c r="AI62" s="306">
        <f>IF($B62&gt;remaning_months,"NA",Payoff!BA65)</f>
        <v>237913.49178290076</v>
      </c>
      <c r="AJ62" s="306">
        <f>IF($B62&gt;remaning_months,"NA",IF(AF62&lt;=0,0,AL61*(1+Payoff!X65/SUM(Payoff!V65:W65))))</f>
        <v>1804.2640445625425</v>
      </c>
      <c r="AK62" s="306">
        <f>IF($B62&gt;remaning_months,"NA",IF(AG62&lt;=0,0,AJ62*(1+SUM(Payoff!Y65:Z65)/SUM(Payoff!V65:W65))))</f>
        <v>1804.2640445625425</v>
      </c>
      <c r="AL62" s="306">
        <f>IF($B62&gt;remaning_months,"NA",IF(AH62&lt;=0,0,AK62*(1+SUM(Payoff!AA65:AB65)/SUM(Payoff!V65:W65))))</f>
        <v>1801.8965293621741</v>
      </c>
      <c r="AM62" s="306">
        <f t="shared" si="29"/>
        <v>20150112</v>
      </c>
      <c r="AN62" s="306">
        <f>IF($B62&gt;remaning_months,"NA",AN61*(1+Payoff!Q65))</f>
        <v>89.381736004919503</v>
      </c>
    </row>
    <row r="63" spans="2:40">
      <c r="B63" s="23">
        <v>60</v>
      </c>
      <c r="C63" s="306" t="str">
        <f t="shared" si="5"/>
        <v>VA</v>
      </c>
      <c r="D63" s="306">
        <f t="shared" si="6"/>
        <v>20200101</v>
      </c>
      <c r="E63" s="306">
        <f t="shared" si="7"/>
        <v>1.4999999999999999E-2</v>
      </c>
      <c r="F63" s="306">
        <f t="shared" si="8"/>
        <v>0</v>
      </c>
      <c r="G63" s="306" t="str">
        <f t="shared" si="9"/>
        <v>CH_WB01</v>
      </c>
      <c r="H63" s="306">
        <f t="shared" si="10"/>
        <v>0</v>
      </c>
      <c r="I63" s="306">
        <f t="shared" si="11"/>
        <v>0</v>
      </c>
      <c r="J63" s="306">
        <f t="shared" si="12"/>
        <v>195003044</v>
      </c>
      <c r="K63" s="306" t="str">
        <f t="shared" si="13"/>
        <v>RVATp_14</v>
      </c>
      <c r="L63" s="306">
        <f t="shared" si="14"/>
        <v>0.05</v>
      </c>
      <c r="M63" s="306" t="str">
        <f t="shared" si="15"/>
        <v>BFI Swiss TargetVol 5%</v>
      </c>
      <c r="N63" s="306" t="str">
        <f t="shared" si="16"/>
        <v>CHF</v>
      </c>
      <c r="O63" s="306">
        <f t="shared" si="17"/>
        <v>20150101</v>
      </c>
      <c r="P63" s="306">
        <f t="shared" si="18"/>
        <v>20150101</v>
      </c>
      <c r="Q63" s="306">
        <f t="shared" si="19"/>
        <v>20150101</v>
      </c>
      <c r="R63" s="306">
        <f t="shared" si="20"/>
        <v>0</v>
      </c>
      <c r="S63" s="306">
        <f t="shared" si="21"/>
        <v>240</v>
      </c>
      <c r="T63" s="306">
        <f t="shared" si="22"/>
        <v>20150101</v>
      </c>
      <c r="U63" s="306" t="str">
        <f t="shared" si="23"/>
        <v>Single</v>
      </c>
      <c r="V63" s="306">
        <f>IF($B63&gt;remaning_months,"NA",V$3*Payoff!$BS66)</f>
        <v>296968.94761682203</v>
      </c>
      <c r="W63" s="306">
        <f>IF($B63&gt;remaning_months,"NA",W$3*Payoff!$BS66)</f>
        <v>282120.50023598096</v>
      </c>
      <c r="X63" s="306" t="str">
        <f t="shared" si="24"/>
        <v>yearly</v>
      </c>
      <c r="Y63" s="306">
        <f t="shared" si="25"/>
        <v>0.05</v>
      </c>
      <c r="Z63" s="306">
        <f t="shared" si="26"/>
        <v>1</v>
      </c>
      <c r="AA63" s="306">
        <f t="shared" si="27"/>
        <v>1</v>
      </c>
      <c r="AB63" s="306">
        <f t="shared" si="28"/>
        <v>0</v>
      </c>
      <c r="AC63" s="306">
        <f>IF($B63&gt;remaning_months,"NA",Payoff!AY66*Feq_coupon)</f>
        <v>14848.447380841098</v>
      </c>
      <c r="AD63" s="306">
        <f>IF($B63&lt;=remaning_months,(AD62*(1-Payoff!BR66)-Payoff!Y66-Payoff!Z66+Payoff!BY66),"NA")</f>
        <v>74242.236904205507</v>
      </c>
      <c r="AE63" s="306">
        <f>IF($B63&gt;remaning_months,"NA",Payoff!BC66)</f>
        <v>0</v>
      </c>
      <c r="AF63" s="306">
        <f>IF($B63&gt;remaning_months,"NA",MAX(0,SUM(Payoff!V66:X66)))</f>
        <v>158877.9305572322</v>
      </c>
      <c r="AG63" s="306">
        <f>IF($B63&gt;remaning_months,"NA",MAX(0,SUM(Payoff!V66:Y66)))</f>
        <v>144029.48317639111</v>
      </c>
      <c r="AH63" s="306">
        <f>IF($B63&gt;remaning_months,"NA",Payoff!AC66)</f>
        <v>143836.33011783124</v>
      </c>
      <c r="AI63" s="306">
        <f>IF($B63&gt;remaning_months,"NA",Payoff!BA66)</f>
        <v>222726.71071261659</v>
      </c>
      <c r="AJ63" s="306">
        <f>IF($B63&gt;remaning_months,"NA",IF(AF63&lt;=0,0,AL62*(1+Payoff!X66/SUM(Payoff!V66:W66))))</f>
        <v>1799.3340756896011</v>
      </c>
      <c r="AK63" s="306">
        <f>IF($B63&gt;remaning_months,"NA",IF(AG63&lt;=0,0,AJ63*(1+SUM(Payoff!Y66:Z66)/SUM(Payoff!V66:W66))))</f>
        <v>1631.4106712270986</v>
      </c>
      <c r="AL63" s="306">
        <f>IF($B63&gt;remaning_months,"NA",IF(AH63&lt;=0,0,AK63*(1+SUM(Payoff!AA66:AB66)/SUM(Payoff!V66:W66))))</f>
        <v>1629.4301328151214</v>
      </c>
      <c r="AM63" s="306">
        <f t="shared" si="29"/>
        <v>20150112</v>
      </c>
      <c r="AN63" s="306">
        <f>IF($B63&gt;remaning_months,"NA",AN62*(1+Payoff!Q66))</f>
        <v>88.38080836056848</v>
      </c>
    </row>
    <row r="64" spans="2:40">
      <c r="B64" s="23">
        <v>61</v>
      </c>
      <c r="C64" s="306" t="str">
        <f t="shared" si="5"/>
        <v>VA</v>
      </c>
      <c r="D64" s="306">
        <f t="shared" si="6"/>
        <v>20200201</v>
      </c>
      <c r="E64" s="306">
        <f t="shared" si="7"/>
        <v>1.4999999999999999E-2</v>
      </c>
      <c r="F64" s="306">
        <f t="shared" si="8"/>
        <v>0</v>
      </c>
      <c r="G64" s="306" t="str">
        <f t="shared" si="9"/>
        <v>CH_WB01</v>
      </c>
      <c r="H64" s="306">
        <f t="shared" si="10"/>
        <v>0</v>
      </c>
      <c r="I64" s="306">
        <f t="shared" si="11"/>
        <v>0</v>
      </c>
      <c r="J64" s="306">
        <f t="shared" si="12"/>
        <v>195003044</v>
      </c>
      <c r="K64" s="306" t="str">
        <f t="shared" si="13"/>
        <v>RVATp_14</v>
      </c>
      <c r="L64" s="306">
        <f t="shared" si="14"/>
        <v>0.05</v>
      </c>
      <c r="M64" s="306" t="str">
        <f t="shared" si="15"/>
        <v>BFI Swiss TargetVol 5%</v>
      </c>
      <c r="N64" s="306" t="str">
        <f t="shared" si="16"/>
        <v>CHF</v>
      </c>
      <c r="O64" s="306">
        <f t="shared" si="17"/>
        <v>20150101</v>
      </c>
      <c r="P64" s="306">
        <f t="shared" si="18"/>
        <v>20150101</v>
      </c>
      <c r="Q64" s="306">
        <f t="shared" si="19"/>
        <v>20150101</v>
      </c>
      <c r="R64" s="306">
        <f t="shared" si="20"/>
        <v>0</v>
      </c>
      <c r="S64" s="306">
        <f t="shared" si="21"/>
        <v>240</v>
      </c>
      <c r="T64" s="306">
        <f t="shared" si="22"/>
        <v>20150101</v>
      </c>
      <c r="U64" s="306" t="str">
        <f t="shared" si="23"/>
        <v>Single</v>
      </c>
      <c r="V64" s="306">
        <f>IF($B64&gt;remaning_months,"NA",V$3*Payoff!$BS67)</f>
        <v>296565.69226428686</v>
      </c>
      <c r="W64" s="306">
        <f>IF($B64&gt;remaning_months,"NA",W$3*Payoff!$BS67)</f>
        <v>281737.40765107254</v>
      </c>
      <c r="X64" s="306" t="str">
        <f t="shared" si="24"/>
        <v>yearly</v>
      </c>
      <c r="Y64" s="306">
        <f t="shared" si="25"/>
        <v>0.05</v>
      </c>
      <c r="Z64" s="306">
        <f t="shared" si="26"/>
        <v>1</v>
      </c>
      <c r="AA64" s="306">
        <f t="shared" si="27"/>
        <v>1</v>
      </c>
      <c r="AB64" s="306">
        <f t="shared" si="28"/>
        <v>0</v>
      </c>
      <c r="AC64" s="306">
        <f>IF($B64&gt;remaning_months,"NA",Payoff!AY67*Feq_coupon)</f>
        <v>14828.28461321434</v>
      </c>
      <c r="AD64" s="306">
        <f>IF($B64&lt;=remaning_months,(AD63*(1-Payoff!BR67)-Payoff!Y67-Payoff!Z67+Payoff!BY67),"NA")</f>
        <v>74141.423066071715</v>
      </c>
      <c r="AE64" s="306">
        <f>IF($B64&gt;remaning_months,"NA",Payoff!BC67)</f>
        <v>0</v>
      </c>
      <c r="AF64" s="306">
        <f>IF($B64&gt;remaning_months,"NA",MAX(0,SUM(Payoff!V67:X67)))</f>
        <v>142271.46911650628</v>
      </c>
      <c r="AG64" s="306">
        <f>IF($B64&gt;remaning_months,"NA",MAX(0,SUM(Payoff!V67:Y67)))</f>
        <v>142271.46911650628</v>
      </c>
      <c r="AH64" s="306">
        <f>IF($B64&gt;remaning_months,"NA",Payoff!AC67)</f>
        <v>142080.27098009703</v>
      </c>
      <c r="AI64" s="306">
        <f>IF($B64&gt;remaning_months,"NA",Payoff!BA67)</f>
        <v>222424.26919821522</v>
      </c>
      <c r="AJ64" s="306">
        <f>IF($B64&gt;remaning_months,"NA",IF(AF64&lt;=0,0,AL63*(1+Payoff!X67/SUM(Payoff!V67:W67))))</f>
        <v>1627.2175229516565</v>
      </c>
      <c r="AK64" s="306">
        <f>IF($B64&gt;remaning_months,"NA",IF(AG64&lt;=0,0,AJ64*(1+SUM(Payoff!Y67:Z67)/SUM(Payoff!V67:W67))))</f>
        <v>1627.2175229516565</v>
      </c>
      <c r="AL64" s="306">
        <f>IF($B64&gt;remaning_months,"NA",IF(AH64&lt;=0,0,AK64*(1+SUM(Payoff!AA67:AB67)/SUM(Payoff!V67:W67))))</f>
        <v>1625.0336804186115</v>
      </c>
      <c r="AM64" s="306">
        <f t="shared" si="29"/>
        <v>20150112</v>
      </c>
      <c r="AN64" s="306">
        <f>IF($B64&gt;remaning_months,"NA",AN63*(1+Payoff!Q67))</f>
        <v>87.538141660900052</v>
      </c>
    </row>
    <row r="65" spans="2:40">
      <c r="B65" s="23">
        <v>62</v>
      </c>
      <c r="C65" s="306" t="str">
        <f t="shared" si="5"/>
        <v>VA</v>
      </c>
      <c r="D65" s="306">
        <f t="shared" si="6"/>
        <v>20200301</v>
      </c>
      <c r="E65" s="306">
        <f t="shared" si="7"/>
        <v>1.4999999999999999E-2</v>
      </c>
      <c r="F65" s="306">
        <f t="shared" si="8"/>
        <v>0</v>
      </c>
      <c r="G65" s="306" t="str">
        <f t="shared" si="9"/>
        <v>CH_WB01</v>
      </c>
      <c r="H65" s="306">
        <f t="shared" si="10"/>
        <v>0</v>
      </c>
      <c r="I65" s="306">
        <f t="shared" si="11"/>
        <v>0</v>
      </c>
      <c r="J65" s="306">
        <f t="shared" si="12"/>
        <v>195003044</v>
      </c>
      <c r="K65" s="306" t="str">
        <f t="shared" si="13"/>
        <v>RVATp_14</v>
      </c>
      <c r="L65" s="306">
        <f t="shared" si="14"/>
        <v>0.05</v>
      </c>
      <c r="M65" s="306" t="str">
        <f t="shared" si="15"/>
        <v>BFI Swiss TargetVol 5%</v>
      </c>
      <c r="N65" s="306" t="str">
        <f t="shared" si="16"/>
        <v>CHF</v>
      </c>
      <c r="O65" s="306">
        <f t="shared" si="17"/>
        <v>20150101</v>
      </c>
      <c r="P65" s="306">
        <f t="shared" si="18"/>
        <v>20150101</v>
      </c>
      <c r="Q65" s="306">
        <f t="shared" si="19"/>
        <v>20150101</v>
      </c>
      <c r="R65" s="306">
        <f t="shared" si="20"/>
        <v>0</v>
      </c>
      <c r="S65" s="306">
        <f t="shared" si="21"/>
        <v>240</v>
      </c>
      <c r="T65" s="306">
        <f t="shared" si="22"/>
        <v>20150101</v>
      </c>
      <c r="U65" s="306" t="str">
        <f t="shared" si="23"/>
        <v>Single</v>
      </c>
      <c r="V65" s="306">
        <f>IF($B65&gt;remaning_months,"NA",V$3*Payoff!$BS68)</f>
        <v>296167.36014808621</v>
      </c>
      <c r="W65" s="306">
        <f>IF($B65&gt;remaning_months,"NA",W$3*Payoff!$BS68)</f>
        <v>281358.99214068189</v>
      </c>
      <c r="X65" s="306" t="str">
        <f t="shared" si="24"/>
        <v>yearly</v>
      </c>
      <c r="Y65" s="306">
        <f t="shared" si="25"/>
        <v>0.05</v>
      </c>
      <c r="Z65" s="306">
        <f t="shared" si="26"/>
        <v>1</v>
      </c>
      <c r="AA65" s="306">
        <f t="shared" si="27"/>
        <v>1</v>
      </c>
      <c r="AB65" s="306">
        <f t="shared" si="28"/>
        <v>0</v>
      </c>
      <c r="AC65" s="306">
        <f>IF($B65&gt;remaning_months,"NA",Payoff!AY68*Feq_coupon)</f>
        <v>14808.368007404308</v>
      </c>
      <c r="AD65" s="306">
        <f>IF($B65&lt;=remaning_months,(AD64*(1-Payoff!BR68)-Payoff!Y68-Payoff!Z68+Payoff!BY68),"NA")</f>
        <v>74041.840037021553</v>
      </c>
      <c r="AE65" s="306">
        <f>IF($B65&gt;remaning_months,"NA",Payoff!BC68)</f>
        <v>0</v>
      </c>
      <c r="AF65" s="306">
        <f>IF($B65&gt;remaning_months,"NA",MAX(0,SUM(Payoff!V68:X68)))</f>
        <v>140711.21056786916</v>
      </c>
      <c r="AG65" s="306">
        <f>IF($B65&gt;remaning_months,"NA",MAX(0,SUM(Payoff!V68:Y68)))</f>
        <v>140711.21056786916</v>
      </c>
      <c r="AH65" s="306">
        <f>IF($B65&gt;remaning_months,"NA",Payoff!AC68)</f>
        <v>140521.75250306877</v>
      </c>
      <c r="AI65" s="306">
        <f>IF($B65&gt;remaning_months,"NA",Payoff!BA68)</f>
        <v>222125.52011106472</v>
      </c>
      <c r="AJ65" s="306">
        <f>IF($B65&gt;remaning_months,"NA",IF(AF65&lt;=0,0,AL64*(1+Payoff!X68/SUM(Payoff!V68:W68))))</f>
        <v>1622.8510169423466</v>
      </c>
      <c r="AK65" s="306">
        <f>IF($B65&gt;remaning_months,"NA",IF(AG65&lt;=0,0,AJ65*(1+SUM(Payoff!Y68:Z68)/SUM(Payoff!V68:W68))))</f>
        <v>1622.8510169423466</v>
      </c>
      <c r="AL65" s="306">
        <f>IF($B65&gt;remaning_months,"NA",IF(AH65&lt;=0,0,AK65*(1+SUM(Payoff!AA68:AB68)/SUM(Payoff!V68:W68))))</f>
        <v>1620.6688933992737</v>
      </c>
      <c r="AM65" s="306">
        <f t="shared" si="29"/>
        <v>20150112</v>
      </c>
      <c r="AN65" s="306">
        <f>IF($B65&gt;remaning_months,"NA",AN64*(1+Payoff!Q68))</f>
        <v>86.811240069196458</v>
      </c>
    </row>
    <row r="66" spans="2:40">
      <c r="B66" s="23">
        <v>63</v>
      </c>
      <c r="C66" s="306" t="str">
        <f t="shared" si="5"/>
        <v>VA</v>
      </c>
      <c r="D66" s="306">
        <f t="shared" si="6"/>
        <v>20200401</v>
      </c>
      <c r="E66" s="306">
        <f t="shared" si="7"/>
        <v>1.4999999999999999E-2</v>
      </c>
      <c r="F66" s="306">
        <f t="shared" si="8"/>
        <v>0</v>
      </c>
      <c r="G66" s="306" t="str">
        <f t="shared" si="9"/>
        <v>CH_WB01</v>
      </c>
      <c r="H66" s="306">
        <f t="shared" si="10"/>
        <v>0</v>
      </c>
      <c r="I66" s="306">
        <f t="shared" si="11"/>
        <v>0</v>
      </c>
      <c r="J66" s="306">
        <f t="shared" si="12"/>
        <v>195003044</v>
      </c>
      <c r="K66" s="306" t="str">
        <f t="shared" si="13"/>
        <v>RVATp_14</v>
      </c>
      <c r="L66" s="306">
        <f t="shared" si="14"/>
        <v>0.05</v>
      </c>
      <c r="M66" s="306" t="str">
        <f t="shared" si="15"/>
        <v>BFI Swiss TargetVol 5%</v>
      </c>
      <c r="N66" s="306" t="str">
        <f t="shared" si="16"/>
        <v>CHF</v>
      </c>
      <c r="O66" s="306">
        <f t="shared" si="17"/>
        <v>20150101</v>
      </c>
      <c r="P66" s="306">
        <f t="shared" si="18"/>
        <v>20150101</v>
      </c>
      <c r="Q66" s="306">
        <f t="shared" si="19"/>
        <v>20150101</v>
      </c>
      <c r="R66" s="306">
        <f t="shared" si="20"/>
        <v>0</v>
      </c>
      <c r="S66" s="306">
        <f t="shared" si="21"/>
        <v>240</v>
      </c>
      <c r="T66" s="306">
        <f t="shared" si="22"/>
        <v>20150101</v>
      </c>
      <c r="U66" s="306" t="str">
        <f t="shared" si="23"/>
        <v>Single</v>
      </c>
      <c r="V66" s="306">
        <f>IF($B66&gt;remaning_months,"NA",V$3*Payoff!$BS69)</f>
        <v>295773.39744896797</v>
      </c>
      <c r="W66" s="306">
        <f>IF($B66&gt;remaning_months,"NA",W$3*Payoff!$BS69)</f>
        <v>280984.7275765196</v>
      </c>
      <c r="X66" s="306" t="str">
        <f t="shared" si="24"/>
        <v>yearly</v>
      </c>
      <c r="Y66" s="306">
        <f t="shared" si="25"/>
        <v>0.05</v>
      </c>
      <c r="Z66" s="306">
        <f t="shared" si="26"/>
        <v>1</v>
      </c>
      <c r="AA66" s="306">
        <f t="shared" si="27"/>
        <v>1</v>
      </c>
      <c r="AB66" s="306">
        <f t="shared" si="28"/>
        <v>0</v>
      </c>
      <c r="AC66" s="306">
        <f>IF($B66&gt;remaning_months,"NA",Payoff!AY69*Feq_coupon)</f>
        <v>14788.669872448396</v>
      </c>
      <c r="AD66" s="306">
        <f>IF($B66&lt;=remaning_months,(AD65*(1-Payoff!BR69)-Payoff!Y69-Payoff!Z69+Payoff!BY69),"NA")</f>
        <v>73943.349362241992</v>
      </c>
      <c r="AE66" s="306">
        <f>IF($B66&gt;remaning_months,"NA",Payoff!BC69)</f>
        <v>0</v>
      </c>
      <c r="AF66" s="306">
        <f>IF($B66&gt;remaning_months,"NA",MAX(0,SUM(Payoff!V69:X69)))</f>
        <v>140351.30801200669</v>
      </c>
      <c r="AG66" s="306">
        <f>IF($B66&gt;remaning_months,"NA",MAX(0,SUM(Payoff!V69:Y69)))</f>
        <v>140351.30801200669</v>
      </c>
      <c r="AH66" s="306">
        <f>IF($B66&gt;remaning_months,"NA",Payoff!AC69)</f>
        <v>140162.28908697923</v>
      </c>
      <c r="AI66" s="306">
        <f>IF($B66&gt;remaning_months,"NA",Payoff!BA69)</f>
        <v>221830.04808672602</v>
      </c>
      <c r="AJ66" s="306">
        <f>IF($B66&gt;remaning_months,"NA",IF(AF66&lt;=0,0,AL65*(1+Payoff!X69/SUM(Payoff!V69:W69))))</f>
        <v>1618.5130748401275</v>
      </c>
      <c r="AK66" s="306">
        <f>IF($B66&gt;remaning_months,"NA",IF(AG66&lt;=0,0,AJ66*(1+SUM(Payoff!Y69:Z69)/SUM(Payoff!V69:W69))))</f>
        <v>1618.5130748401275</v>
      </c>
      <c r="AL66" s="306">
        <f>IF($B66&gt;remaning_months,"NA",IF(AH66&lt;=0,0,AK66*(1+SUM(Payoff!AA69:AB69)/SUM(Payoff!V69:W69))))</f>
        <v>1616.3362326188815</v>
      </c>
      <c r="AM66" s="306">
        <f t="shared" si="29"/>
        <v>20150112</v>
      </c>
      <c r="AN66" s="306">
        <f>IF($B66&gt;remaning_months,"NA",AN65*(1+Payoff!Q69))</f>
        <v>86.821433348698079</v>
      </c>
    </row>
    <row r="67" spans="2:40">
      <c r="B67" s="23">
        <v>64</v>
      </c>
      <c r="C67" s="306" t="str">
        <f t="shared" si="5"/>
        <v>VA</v>
      </c>
      <c r="D67" s="306">
        <f t="shared" si="6"/>
        <v>20200501</v>
      </c>
      <c r="E67" s="306">
        <f t="shared" si="7"/>
        <v>1.4999999999999999E-2</v>
      </c>
      <c r="F67" s="306">
        <f t="shared" si="8"/>
        <v>0</v>
      </c>
      <c r="G67" s="306" t="str">
        <f t="shared" si="9"/>
        <v>CH_WB01</v>
      </c>
      <c r="H67" s="306">
        <f t="shared" si="10"/>
        <v>0</v>
      </c>
      <c r="I67" s="306">
        <f t="shared" si="11"/>
        <v>0</v>
      </c>
      <c r="J67" s="306">
        <f t="shared" si="12"/>
        <v>195003044</v>
      </c>
      <c r="K67" s="306" t="str">
        <f t="shared" si="13"/>
        <v>RVATp_14</v>
      </c>
      <c r="L67" s="306">
        <f t="shared" si="14"/>
        <v>0.05</v>
      </c>
      <c r="M67" s="306" t="str">
        <f t="shared" si="15"/>
        <v>BFI Swiss TargetVol 5%</v>
      </c>
      <c r="N67" s="306" t="str">
        <f t="shared" si="16"/>
        <v>CHF</v>
      </c>
      <c r="O67" s="306">
        <f t="shared" si="17"/>
        <v>20150101</v>
      </c>
      <c r="P67" s="306">
        <f t="shared" si="18"/>
        <v>20150101</v>
      </c>
      <c r="Q67" s="306">
        <f t="shared" si="19"/>
        <v>20150101</v>
      </c>
      <c r="R67" s="306">
        <f t="shared" si="20"/>
        <v>0</v>
      </c>
      <c r="S67" s="306">
        <f t="shared" si="21"/>
        <v>240</v>
      </c>
      <c r="T67" s="306">
        <f t="shared" si="22"/>
        <v>20150101</v>
      </c>
      <c r="U67" s="306" t="str">
        <f t="shared" si="23"/>
        <v>Single</v>
      </c>
      <c r="V67" s="306">
        <f>IF($B67&gt;remaning_months,"NA",V$3*Payoff!$BS70)</f>
        <v>295380.44253103033</v>
      </c>
      <c r="W67" s="306">
        <f>IF($B67&gt;remaning_months,"NA",W$3*Payoff!$BS70)</f>
        <v>280611.42040447885</v>
      </c>
      <c r="X67" s="306" t="str">
        <f t="shared" si="24"/>
        <v>yearly</v>
      </c>
      <c r="Y67" s="306">
        <f t="shared" si="25"/>
        <v>0.05</v>
      </c>
      <c r="Z67" s="306">
        <f t="shared" si="26"/>
        <v>1</v>
      </c>
      <c r="AA67" s="306">
        <f t="shared" si="27"/>
        <v>1</v>
      </c>
      <c r="AB67" s="306">
        <f t="shared" si="28"/>
        <v>0</v>
      </c>
      <c r="AC67" s="306">
        <f>IF($B67&gt;remaning_months,"NA",Payoff!AY70*Feq_coupon)</f>
        <v>14769.022126551514</v>
      </c>
      <c r="AD67" s="306">
        <f>IF($B67&lt;=remaning_months,(AD66*(1-Payoff!BR70)-Payoff!Y70-Payoff!Z70+Payoff!BY70),"NA")</f>
        <v>73845.110632757584</v>
      </c>
      <c r="AE67" s="306">
        <f>IF($B67&gt;remaning_months,"NA",Payoff!BC70)</f>
        <v>0</v>
      </c>
      <c r="AF67" s="306">
        <f>IF($B67&gt;remaning_months,"NA",MAX(0,SUM(Payoff!V70:X70)))</f>
        <v>138778.15394145498</v>
      </c>
      <c r="AG67" s="306">
        <f>IF($B67&gt;remaning_months,"NA",MAX(0,SUM(Payoff!V70:Y70)))</f>
        <v>138778.15394145498</v>
      </c>
      <c r="AH67" s="306">
        <f>IF($B67&gt;remaning_months,"NA",Payoff!AC70)</f>
        <v>138590.88838603534</v>
      </c>
      <c r="AI67" s="306">
        <f>IF($B67&gt;remaning_months,"NA",Payoff!BA70)</f>
        <v>221535.33189827279</v>
      </c>
      <c r="AJ67" s="306">
        <f>IF($B67&gt;remaning_months,"NA",IF(AF67&lt;=0,0,AL66*(1+Payoff!X70/SUM(Payoff!V70:W70))))</f>
        <v>1614.1888208599928</v>
      </c>
      <c r="AK67" s="306">
        <f>IF($B67&gt;remaning_months,"NA",IF(AG67&lt;=0,0,AJ67*(1+SUM(Payoff!Y70:Z70)/SUM(Payoff!V70:W70))))</f>
        <v>1614.1888208599928</v>
      </c>
      <c r="AL67" s="306">
        <f>IF($B67&gt;remaning_months,"NA",IF(AH67&lt;=0,0,AK67*(1+SUM(Payoff!AA70:AB70)/SUM(Payoff!V70:W70))))</f>
        <v>1612.0135479115772</v>
      </c>
      <c r="AM67" s="306">
        <f t="shared" si="29"/>
        <v>20150112</v>
      </c>
      <c r="AN67" s="306">
        <f>IF($B67&gt;remaning_months,"NA",AN66*(1+Payoff!Q70))</f>
        <v>86.078412517259977</v>
      </c>
    </row>
    <row r="68" spans="2:40">
      <c r="B68" s="23">
        <v>65</v>
      </c>
      <c r="C68" s="306" t="str">
        <f t="shared" ref="C68:C131" si="30">IF($B68&gt;remaning_months,"NA",C67)</f>
        <v>VA</v>
      </c>
      <c r="D68" s="306">
        <f t="shared" ref="D68:D131" si="31">IF($B68&lt;=remaning_months,IF(RIGHT(LEFT(D67,6),2)*1&lt;&gt;12,D67+100,D67+8900),"NA")</f>
        <v>20200601</v>
      </c>
      <c r="E68" s="306">
        <f t="shared" ref="E68:E131" si="32">IF($B68&gt;remaning_months,"NA",E67)</f>
        <v>1.4999999999999999E-2</v>
      </c>
      <c r="F68" s="306">
        <f t="shared" ref="F68:F131" si="33">IF($B68&gt;remaning_months,"NA",F67)</f>
        <v>0</v>
      </c>
      <c r="G68" s="306" t="str">
        <f t="shared" ref="G68:G131" si="34">IF($B68&gt;remaning_months,"NA",G67)</f>
        <v>CH_WB01</v>
      </c>
      <c r="H68" s="306">
        <f t="shared" ref="H68:H131" si="35">IF($B68&gt;remaning_months,"NA",H67)</f>
        <v>0</v>
      </c>
      <c r="I68" s="306">
        <f t="shared" ref="I68:I131" si="36">IF($B68&gt;remaning_months,"NA",0)</f>
        <v>0</v>
      </c>
      <c r="J68" s="306">
        <f t="shared" ref="J68:J131" si="37">IF($B68&gt;remaning_months,"NA",J67)</f>
        <v>195003044</v>
      </c>
      <c r="K68" s="306" t="str">
        <f t="shared" ref="K68:K131" si="38">IF($B68&gt;remaning_months,"NA",K67)</f>
        <v>RVATp_14</v>
      </c>
      <c r="L68" s="306">
        <f t="shared" ref="L68:L131" si="39">IF($B68&gt;remaning_months,"NA",L67)</f>
        <v>0.05</v>
      </c>
      <c r="M68" s="306" t="str">
        <f t="shared" ref="M68:M131" si="40">IF($B68&gt;remaning_months,"NA",M67)</f>
        <v>BFI Swiss TargetVol 5%</v>
      </c>
      <c r="N68" s="306" t="str">
        <f t="shared" ref="N68:N131" si="41">IF($B68&gt;remaning_months,"NA",N67)</f>
        <v>CHF</v>
      </c>
      <c r="O68" s="306">
        <f t="shared" ref="O68:O131" si="42">IF($B68&gt;remaning_months,"NA",O67)</f>
        <v>20150101</v>
      </c>
      <c r="P68" s="306">
        <f t="shared" ref="P68:P131" si="43">IF($B68&gt;remaning_months,"NA",P67)</f>
        <v>20150101</v>
      </c>
      <c r="Q68" s="306">
        <f t="shared" ref="Q68:Q131" si="44">IF($B68&gt;remaning_months,"NA",Q67)</f>
        <v>20150101</v>
      </c>
      <c r="R68" s="306">
        <f t="shared" ref="R68:R131" si="45">IF($B68&gt;remaning_months,"NA",R67)</f>
        <v>0</v>
      </c>
      <c r="S68" s="306">
        <f t="shared" ref="S68:S131" si="46">IF($B68&gt;remaning_months,"NA",S67)</f>
        <v>240</v>
      </c>
      <c r="T68" s="306">
        <f t="shared" ref="T68:T131" si="47">IF($B68&gt;remaning_months,"NA",T67)</f>
        <v>20150101</v>
      </c>
      <c r="U68" s="306" t="str">
        <f t="shared" ref="U68:U131" si="48">IF($B68&gt;remaning_months,"NA",U67)</f>
        <v>Single</v>
      </c>
      <c r="V68" s="306">
        <f>IF($B68&gt;remaning_months,"NA",V$3*Payoff!$BS71)</f>
        <v>294991.89314640342</v>
      </c>
      <c r="W68" s="306">
        <f>IF($B68&gt;remaning_months,"NA",W$3*Payoff!$BS71)</f>
        <v>280242.29848908324</v>
      </c>
      <c r="X68" s="306" t="str">
        <f t="shared" ref="X68:X131" si="49">IF($B68&gt;remaning_months,"NA",X67)</f>
        <v>yearly</v>
      </c>
      <c r="Y68" s="306">
        <f t="shared" ref="Y68:Y131" si="50">IF($B68&gt;remaning_months,"NA",Y67)</f>
        <v>0.05</v>
      </c>
      <c r="Z68" s="306">
        <f t="shared" ref="Z68:Z131" si="51">IF($B68&gt;remaning_months,"NA",Z67)</f>
        <v>1</v>
      </c>
      <c r="AA68" s="306">
        <f t="shared" ref="AA68:AA131" si="52">IF($B68&gt;remaning_months,"NA",AA67)</f>
        <v>1</v>
      </c>
      <c r="AB68" s="306">
        <f t="shared" ref="AB68:AB131" si="53">IF($B68&gt;remaning_months,"NA",AB67)</f>
        <v>0</v>
      </c>
      <c r="AC68" s="306">
        <f>IF($B68&gt;remaning_months,"NA",Payoff!AY71*Feq_coupon)</f>
        <v>14749.594657320169</v>
      </c>
      <c r="AD68" s="306">
        <f>IF($B68&lt;=remaning_months,(AD67*(1-Payoff!BR71)-Payoff!Y71-Payoff!Z71+Payoff!BY71),"NA")</f>
        <v>73747.973286600856</v>
      </c>
      <c r="AE68" s="306">
        <f>IF($B68&gt;remaning_months,"NA",Payoff!BC71)</f>
        <v>0</v>
      </c>
      <c r="AF68" s="306">
        <f>IF($B68&gt;remaning_months,"NA",MAX(0,SUM(Payoff!V71:X71)))</f>
        <v>135595.84026559777</v>
      </c>
      <c r="AG68" s="306">
        <f>IF($B68&gt;remaning_months,"NA",MAX(0,SUM(Payoff!V71:Y71)))</f>
        <v>135595.84026559777</v>
      </c>
      <c r="AH68" s="306">
        <f>IF($B68&gt;remaning_months,"NA",Payoff!AC71)</f>
        <v>135412.0707853334</v>
      </c>
      <c r="AI68" s="306">
        <f>IF($B68&gt;remaning_months,"NA",Payoff!BA71)</f>
        <v>221243.91985980261</v>
      </c>
      <c r="AJ68" s="306">
        <f>IF($B68&gt;remaning_months,"NA",IF(AF68&lt;=0,0,AL67*(1+Payoff!X71/SUM(Payoff!V71:W71))))</f>
        <v>1609.8930728161909</v>
      </c>
      <c r="AK68" s="306">
        <f>IF($B68&gt;remaning_months,"NA",IF(AG68&lt;=0,0,AJ68*(1+SUM(Payoff!Y71:Z71)/SUM(Payoff!V71:W71))))</f>
        <v>1609.8930728161909</v>
      </c>
      <c r="AL68" s="306">
        <f>IF($B68&gt;remaning_months,"NA",IF(AH68&lt;=0,0,AK68*(1+SUM(Payoff!AA71:AB71)/SUM(Payoff!V71:W71))))</f>
        <v>1607.714097069746</v>
      </c>
      <c r="AM68" s="306">
        <f t="shared" ref="AM68:AM131" si="54">IF($B68&gt;remaning_months,"NA",AM67)</f>
        <v>20150112</v>
      </c>
      <c r="AN68" s="306">
        <f>IF($B68&gt;remaning_months,"NA",AN67*(1+Payoff!Q71))</f>
        <v>84.329124749746825</v>
      </c>
    </row>
    <row r="69" spans="2:40">
      <c r="B69" s="23">
        <v>66</v>
      </c>
      <c r="C69" s="306" t="str">
        <f t="shared" si="30"/>
        <v>VA</v>
      </c>
      <c r="D69" s="306">
        <f t="shared" si="31"/>
        <v>20200701</v>
      </c>
      <c r="E69" s="306">
        <f t="shared" si="32"/>
        <v>1.4999999999999999E-2</v>
      </c>
      <c r="F69" s="306">
        <f t="shared" si="33"/>
        <v>0</v>
      </c>
      <c r="G69" s="306" t="str">
        <f t="shared" si="34"/>
        <v>CH_WB01</v>
      </c>
      <c r="H69" s="306">
        <f t="shared" si="35"/>
        <v>0</v>
      </c>
      <c r="I69" s="306">
        <f t="shared" si="36"/>
        <v>0</v>
      </c>
      <c r="J69" s="306">
        <f t="shared" si="37"/>
        <v>195003044</v>
      </c>
      <c r="K69" s="306" t="str">
        <f t="shared" si="38"/>
        <v>RVATp_14</v>
      </c>
      <c r="L69" s="306">
        <f t="shared" si="39"/>
        <v>0.05</v>
      </c>
      <c r="M69" s="306" t="str">
        <f t="shared" si="40"/>
        <v>BFI Swiss TargetVol 5%</v>
      </c>
      <c r="N69" s="306" t="str">
        <f t="shared" si="41"/>
        <v>CHF</v>
      </c>
      <c r="O69" s="306">
        <f t="shared" si="42"/>
        <v>20150101</v>
      </c>
      <c r="P69" s="306">
        <f t="shared" si="43"/>
        <v>20150101</v>
      </c>
      <c r="Q69" s="306">
        <f t="shared" si="44"/>
        <v>20150101</v>
      </c>
      <c r="R69" s="306">
        <f t="shared" si="45"/>
        <v>0</v>
      </c>
      <c r="S69" s="306">
        <f t="shared" si="46"/>
        <v>240</v>
      </c>
      <c r="T69" s="306">
        <f t="shared" si="47"/>
        <v>20150101</v>
      </c>
      <c r="U69" s="306" t="str">
        <f t="shared" si="48"/>
        <v>Single</v>
      </c>
      <c r="V69" s="306">
        <f>IF($B69&gt;remaning_months,"NA",V$3*Payoff!$BS72)</f>
        <v>294612.25580236578</v>
      </c>
      <c r="W69" s="306">
        <f>IF($B69&gt;remaning_months,"NA",W$3*Payoff!$BS72)</f>
        <v>279881.64301224746</v>
      </c>
      <c r="X69" s="306" t="str">
        <f t="shared" si="49"/>
        <v>yearly</v>
      </c>
      <c r="Y69" s="306">
        <f t="shared" si="50"/>
        <v>0.05</v>
      </c>
      <c r="Z69" s="306">
        <f t="shared" si="51"/>
        <v>1</v>
      </c>
      <c r="AA69" s="306">
        <f t="shared" si="52"/>
        <v>1</v>
      </c>
      <c r="AB69" s="306">
        <f t="shared" si="53"/>
        <v>0</v>
      </c>
      <c r="AC69" s="306">
        <f>IF($B69&gt;remaning_months,"NA",Payoff!AY72*Feq_coupon)</f>
        <v>14730.612790118286</v>
      </c>
      <c r="AD69" s="306">
        <f>IF($B69&lt;=remaning_months,(AD68*(1-Payoff!BR72)-Payoff!Y72-Payoff!Z72+Payoff!BY72),"NA")</f>
        <v>73653.063950591444</v>
      </c>
      <c r="AE69" s="306">
        <f>IF($B69&gt;remaning_months,"NA",Payoff!BC72)</f>
        <v>0</v>
      </c>
      <c r="AF69" s="306">
        <f>IF($B69&gt;remaning_months,"NA",MAX(0,SUM(Payoff!V72:X72)))</f>
        <v>134535.85771369695</v>
      </c>
      <c r="AG69" s="306">
        <f>IF($B69&gt;remaning_months,"NA",MAX(0,SUM(Payoff!V72:Y72)))</f>
        <v>134535.85771369695</v>
      </c>
      <c r="AH69" s="306">
        <f>IF($B69&gt;remaning_months,"NA",Payoff!AC72)</f>
        <v>134353.28400253181</v>
      </c>
      <c r="AI69" s="306">
        <f>IF($B69&gt;remaning_months,"NA",Payoff!BA72)</f>
        <v>220959.19185177438</v>
      </c>
      <c r="AJ69" s="306">
        <f>IF($B69&gt;remaning_months,"NA",IF(AF69&lt;=0,0,AL68*(1+Payoff!X72/SUM(Payoff!V72:W72))))</f>
        <v>1605.6450628896082</v>
      </c>
      <c r="AK69" s="306">
        <f>IF($B69&gt;remaning_months,"NA",IF(AG69&lt;=0,0,AJ69*(1+SUM(Payoff!Y72:Z72)/SUM(Payoff!V72:W72))))</f>
        <v>1605.6450628896082</v>
      </c>
      <c r="AL69" s="306">
        <f>IF($B69&gt;remaning_months,"NA",IF(AH69&lt;=0,0,AK69*(1+SUM(Payoff!AA72:AB72)/SUM(Payoff!V72:W72))))</f>
        <v>1603.4689046681788</v>
      </c>
      <c r="AM69" s="306">
        <f t="shared" si="54"/>
        <v>20150112</v>
      </c>
      <c r="AN69" s="306">
        <f>IF($B69&gt;remaning_months,"NA",AN68*(1+Payoff!Q72))</f>
        <v>83.891418278883577</v>
      </c>
    </row>
    <row r="70" spans="2:40">
      <c r="B70" s="23">
        <v>67</v>
      </c>
      <c r="C70" s="306" t="str">
        <f t="shared" si="30"/>
        <v>VA</v>
      </c>
      <c r="D70" s="306">
        <f t="shared" si="31"/>
        <v>20200801</v>
      </c>
      <c r="E70" s="306">
        <f t="shared" si="32"/>
        <v>1.4999999999999999E-2</v>
      </c>
      <c r="F70" s="306">
        <f t="shared" si="33"/>
        <v>0</v>
      </c>
      <c r="G70" s="306" t="str">
        <f t="shared" si="34"/>
        <v>CH_WB01</v>
      </c>
      <c r="H70" s="306">
        <f t="shared" si="35"/>
        <v>0</v>
      </c>
      <c r="I70" s="306">
        <f t="shared" si="36"/>
        <v>0</v>
      </c>
      <c r="J70" s="306">
        <f t="shared" si="37"/>
        <v>195003044</v>
      </c>
      <c r="K70" s="306" t="str">
        <f t="shared" si="38"/>
        <v>RVATp_14</v>
      </c>
      <c r="L70" s="306">
        <f t="shared" si="39"/>
        <v>0.05</v>
      </c>
      <c r="M70" s="306" t="str">
        <f t="shared" si="40"/>
        <v>BFI Swiss TargetVol 5%</v>
      </c>
      <c r="N70" s="306" t="str">
        <f t="shared" si="41"/>
        <v>CHF</v>
      </c>
      <c r="O70" s="306">
        <f t="shared" si="42"/>
        <v>20150101</v>
      </c>
      <c r="P70" s="306">
        <f t="shared" si="43"/>
        <v>20150101</v>
      </c>
      <c r="Q70" s="306">
        <f t="shared" si="44"/>
        <v>20150101</v>
      </c>
      <c r="R70" s="306">
        <f t="shared" si="45"/>
        <v>0</v>
      </c>
      <c r="S70" s="306">
        <f t="shared" si="46"/>
        <v>240</v>
      </c>
      <c r="T70" s="306">
        <f t="shared" si="47"/>
        <v>20150101</v>
      </c>
      <c r="U70" s="306" t="str">
        <f t="shared" si="48"/>
        <v>Single</v>
      </c>
      <c r="V70" s="306">
        <f>IF($B70&gt;remaning_months,"NA",V$3*Payoff!$BS73)</f>
        <v>294235.58684216416</v>
      </c>
      <c r="W70" s="306">
        <f>IF($B70&gt;remaning_months,"NA",W$3*Payoff!$BS73)</f>
        <v>279523.80750005593</v>
      </c>
      <c r="X70" s="306" t="str">
        <f t="shared" si="49"/>
        <v>yearly</v>
      </c>
      <c r="Y70" s="306">
        <f t="shared" si="50"/>
        <v>0.05</v>
      </c>
      <c r="Z70" s="306">
        <f t="shared" si="51"/>
        <v>1</v>
      </c>
      <c r="AA70" s="306">
        <f t="shared" si="52"/>
        <v>1</v>
      </c>
      <c r="AB70" s="306">
        <f t="shared" si="53"/>
        <v>0</v>
      </c>
      <c r="AC70" s="306">
        <f>IF($B70&gt;remaning_months,"NA",Payoff!AY73*Feq_coupon)</f>
        <v>14711.779342108206</v>
      </c>
      <c r="AD70" s="306">
        <f>IF($B70&lt;=remaning_months,(AD69*(1-Payoff!BR73)-Payoff!Y73-Payoff!Z73+Payoff!BY73),"NA")</f>
        <v>73558.896710541041</v>
      </c>
      <c r="AE70" s="306">
        <f>IF($B70&gt;remaning_months,"NA",Payoff!BC73)</f>
        <v>0</v>
      </c>
      <c r="AF70" s="306">
        <f>IF($B70&gt;remaning_months,"NA",MAX(0,SUM(Payoff!V73:X73)))</f>
        <v>132927.12757817729</v>
      </c>
      <c r="AG70" s="306">
        <f>IF($B70&gt;remaning_months,"NA",MAX(0,SUM(Payoff!V73:Y73)))</f>
        <v>132927.12757817729</v>
      </c>
      <c r="AH70" s="306">
        <f>IF($B70&gt;remaning_months,"NA",Payoff!AC73)</f>
        <v>132746.34374161233</v>
      </c>
      <c r="AI70" s="306">
        <f>IF($B70&gt;remaning_months,"NA",Payoff!BA73)</f>
        <v>220676.69013162318</v>
      </c>
      <c r="AJ70" s="306">
        <f>IF($B70&gt;remaning_months,"NA",IF(AF70&lt;=0,0,AL69*(1+Payoff!X73/SUM(Payoff!V73:W73))))</f>
        <v>1601.4188305346638</v>
      </c>
      <c r="AK70" s="306">
        <f>IF($B70&gt;remaning_months,"NA",IF(AG70&lt;=0,0,AJ70*(1+SUM(Payoff!Y73:Z73)/SUM(Payoff!V73:W73))))</f>
        <v>1601.4188305346638</v>
      </c>
      <c r="AL70" s="306">
        <f>IF($B70&gt;remaning_months,"NA",IF(AH70&lt;=0,0,AK70*(1+SUM(Payoff!AA73:AB73)/SUM(Payoff!V73:W73))))</f>
        <v>1599.2436500505949</v>
      </c>
      <c r="AM70" s="306">
        <f t="shared" si="54"/>
        <v>20150112</v>
      </c>
      <c r="AN70" s="306">
        <f>IF($B70&gt;remaning_months,"NA",AN69*(1+Payoff!Q73))</f>
        <v>83.107167717488991</v>
      </c>
    </row>
    <row r="71" spans="2:40">
      <c r="B71" s="23">
        <v>68</v>
      </c>
      <c r="C71" s="306" t="str">
        <f t="shared" si="30"/>
        <v>VA</v>
      </c>
      <c r="D71" s="306">
        <f t="shared" si="31"/>
        <v>20200901</v>
      </c>
      <c r="E71" s="306">
        <f t="shared" si="32"/>
        <v>1.4999999999999999E-2</v>
      </c>
      <c r="F71" s="306">
        <f t="shared" si="33"/>
        <v>0</v>
      </c>
      <c r="G71" s="306" t="str">
        <f t="shared" si="34"/>
        <v>CH_WB01</v>
      </c>
      <c r="H71" s="306">
        <f t="shared" si="35"/>
        <v>0</v>
      </c>
      <c r="I71" s="306">
        <f t="shared" si="36"/>
        <v>0</v>
      </c>
      <c r="J71" s="306">
        <f t="shared" si="37"/>
        <v>195003044</v>
      </c>
      <c r="K71" s="306" t="str">
        <f t="shared" si="38"/>
        <v>RVATp_14</v>
      </c>
      <c r="L71" s="306">
        <f t="shared" si="39"/>
        <v>0.05</v>
      </c>
      <c r="M71" s="306" t="str">
        <f t="shared" si="40"/>
        <v>BFI Swiss TargetVol 5%</v>
      </c>
      <c r="N71" s="306" t="str">
        <f t="shared" si="41"/>
        <v>CHF</v>
      </c>
      <c r="O71" s="306">
        <f t="shared" si="42"/>
        <v>20150101</v>
      </c>
      <c r="P71" s="306">
        <f t="shared" si="43"/>
        <v>20150101</v>
      </c>
      <c r="Q71" s="306">
        <f t="shared" si="44"/>
        <v>20150101</v>
      </c>
      <c r="R71" s="306">
        <f t="shared" si="45"/>
        <v>0</v>
      </c>
      <c r="S71" s="306">
        <f t="shared" si="46"/>
        <v>240</v>
      </c>
      <c r="T71" s="306">
        <f t="shared" si="47"/>
        <v>20150101</v>
      </c>
      <c r="U71" s="306" t="str">
        <f t="shared" si="48"/>
        <v>Single</v>
      </c>
      <c r="V71" s="306">
        <f>IF($B71&gt;remaning_months,"NA",V$3*Payoff!$BS74)</f>
        <v>293863.42305295024</v>
      </c>
      <c r="W71" s="306">
        <f>IF($B71&gt;remaning_months,"NA",W$3*Payoff!$BS74)</f>
        <v>279170.25190030271</v>
      </c>
      <c r="X71" s="306" t="str">
        <f t="shared" si="49"/>
        <v>yearly</v>
      </c>
      <c r="Y71" s="306">
        <f t="shared" si="50"/>
        <v>0.05</v>
      </c>
      <c r="Z71" s="306">
        <f t="shared" si="51"/>
        <v>1</v>
      </c>
      <c r="AA71" s="306">
        <f t="shared" si="52"/>
        <v>1</v>
      </c>
      <c r="AB71" s="306">
        <f t="shared" si="53"/>
        <v>0</v>
      </c>
      <c r="AC71" s="306">
        <f>IF($B71&gt;remaning_months,"NA",Payoff!AY74*Feq_coupon)</f>
        <v>14693.17115264751</v>
      </c>
      <c r="AD71" s="306">
        <f>IF($B71&lt;=remaning_months,(AD70*(1-Payoff!BR74)-Payoff!Y74-Payoff!Z74+Payoff!BY74),"NA")</f>
        <v>73465.85576323756</v>
      </c>
      <c r="AE71" s="306">
        <f>IF($B71&gt;remaning_months,"NA",Payoff!BC74)</f>
        <v>0</v>
      </c>
      <c r="AF71" s="306">
        <f>IF($B71&gt;remaning_months,"NA",MAX(0,SUM(Payoff!V74:X74)))</f>
        <v>135152.18903314884</v>
      </c>
      <c r="AG71" s="306">
        <f>IF($B71&gt;remaning_months,"NA",MAX(0,SUM(Payoff!V74:Y74)))</f>
        <v>135152.18903314884</v>
      </c>
      <c r="AH71" s="306">
        <f>IF($B71&gt;remaning_months,"NA",Payoff!AC74)</f>
        <v>134969.04123381464</v>
      </c>
      <c r="AI71" s="306">
        <f>IF($B71&gt;remaning_months,"NA",Payoff!BA74)</f>
        <v>220397.56728971275</v>
      </c>
      <c r="AJ71" s="306">
        <f>IF($B71&gt;remaning_months,"NA",IF(AF71&lt;=0,0,AL70*(1+Payoff!X74/SUM(Payoff!V74:W74))))</f>
        <v>1597.2208472242378</v>
      </c>
      <c r="AK71" s="306">
        <f>IF($B71&gt;remaning_months,"NA",IF(AG71&lt;=0,0,AJ71*(1+SUM(Payoff!Y74:Z74)/SUM(Payoff!V74:W74))))</f>
        <v>1597.2208472242378</v>
      </c>
      <c r="AL71" s="306">
        <f>IF($B71&gt;remaning_months,"NA",IF(AH71&lt;=0,0,AK71*(1+SUM(Payoff!AA74:AB74)/SUM(Payoff!V74:W74))))</f>
        <v>1595.0591546758967</v>
      </c>
      <c r="AM71" s="306">
        <f t="shared" si="54"/>
        <v>20150112</v>
      </c>
      <c r="AN71" s="306">
        <f>IF($B71&gt;remaning_months,"NA",AN70*(1+Payoff!Q74))</f>
        <v>84.720529806676751</v>
      </c>
    </row>
    <row r="72" spans="2:40">
      <c r="B72" s="23">
        <v>69</v>
      </c>
      <c r="C72" s="306" t="str">
        <f t="shared" si="30"/>
        <v>VA</v>
      </c>
      <c r="D72" s="306">
        <f t="shared" si="31"/>
        <v>20201001</v>
      </c>
      <c r="E72" s="306">
        <f t="shared" si="32"/>
        <v>1.4999999999999999E-2</v>
      </c>
      <c r="F72" s="306">
        <f t="shared" si="33"/>
        <v>0</v>
      </c>
      <c r="G72" s="306" t="str">
        <f t="shared" si="34"/>
        <v>CH_WB01</v>
      </c>
      <c r="H72" s="306">
        <f t="shared" si="35"/>
        <v>0</v>
      </c>
      <c r="I72" s="306">
        <f t="shared" si="36"/>
        <v>0</v>
      </c>
      <c r="J72" s="306">
        <f t="shared" si="37"/>
        <v>195003044</v>
      </c>
      <c r="K72" s="306" t="str">
        <f t="shared" si="38"/>
        <v>RVATp_14</v>
      </c>
      <c r="L72" s="306">
        <f t="shared" si="39"/>
        <v>0.05</v>
      </c>
      <c r="M72" s="306" t="str">
        <f t="shared" si="40"/>
        <v>BFI Swiss TargetVol 5%</v>
      </c>
      <c r="N72" s="306" t="str">
        <f t="shared" si="41"/>
        <v>CHF</v>
      </c>
      <c r="O72" s="306">
        <f t="shared" si="42"/>
        <v>20150101</v>
      </c>
      <c r="P72" s="306">
        <f t="shared" si="43"/>
        <v>20150101</v>
      </c>
      <c r="Q72" s="306">
        <f t="shared" si="44"/>
        <v>20150101</v>
      </c>
      <c r="R72" s="306">
        <f t="shared" si="45"/>
        <v>0</v>
      </c>
      <c r="S72" s="306">
        <f t="shared" si="46"/>
        <v>240</v>
      </c>
      <c r="T72" s="306">
        <f t="shared" si="47"/>
        <v>20150101</v>
      </c>
      <c r="U72" s="306" t="str">
        <f t="shared" si="48"/>
        <v>Single</v>
      </c>
      <c r="V72" s="306">
        <f>IF($B72&gt;remaning_months,"NA",V$3*Payoff!$BS75)</f>
        <v>293485.02777368046</v>
      </c>
      <c r="W72" s="306">
        <f>IF($B72&gt;remaning_months,"NA",W$3*Payoff!$BS75)</f>
        <v>278810.77638499642</v>
      </c>
      <c r="X72" s="306" t="str">
        <f t="shared" si="49"/>
        <v>yearly</v>
      </c>
      <c r="Y72" s="306">
        <f t="shared" si="50"/>
        <v>0.05</v>
      </c>
      <c r="Z72" s="306">
        <f t="shared" si="51"/>
        <v>1</v>
      </c>
      <c r="AA72" s="306">
        <f t="shared" si="52"/>
        <v>1</v>
      </c>
      <c r="AB72" s="306">
        <f t="shared" si="53"/>
        <v>0</v>
      </c>
      <c r="AC72" s="306">
        <f>IF($B72&gt;remaning_months,"NA",Payoff!AY75*Feq_coupon)</f>
        <v>14674.251388684021</v>
      </c>
      <c r="AD72" s="306">
        <f>IF($B72&lt;=remaning_months,(AD71*(1-Payoff!BR75)-Payoff!Y75-Payoff!Z75+Payoff!BY75),"NA")</f>
        <v>73371.256943420114</v>
      </c>
      <c r="AE72" s="306">
        <f>IF($B72&gt;remaning_months,"NA",Payoff!BC75)</f>
        <v>0</v>
      </c>
      <c r="AF72" s="306">
        <f>IF($B72&gt;remaning_months,"NA",MAX(0,SUM(Payoff!V75:X75)))</f>
        <v>138748.91259410809</v>
      </c>
      <c r="AG72" s="306">
        <f>IF($B72&gt;remaning_months,"NA",MAX(0,SUM(Payoff!V75:Y75)))</f>
        <v>138748.91259410809</v>
      </c>
      <c r="AH72" s="306">
        <f>IF($B72&gt;remaning_months,"NA",Payoff!AC75)</f>
        <v>138561.91564365942</v>
      </c>
      <c r="AI72" s="306">
        <f>IF($B72&gt;remaning_months,"NA",Payoff!BA75)</f>
        <v>220113.77083026042</v>
      </c>
      <c r="AJ72" s="306">
        <f>IF($B72&gt;remaning_months,"NA",IF(AF72&lt;=0,0,AL71*(1+Payoff!X75/SUM(Payoff!V75:W75))))</f>
        <v>1593.0052656684966</v>
      </c>
      <c r="AK72" s="306">
        <f>IF($B72&gt;remaning_months,"NA",IF(AG72&lt;=0,0,AJ72*(1+SUM(Payoff!Y75:Z75)/SUM(Payoff!V75:W75))))</f>
        <v>1593.0052656684966</v>
      </c>
      <c r="AL72" s="306">
        <f>IF($B72&gt;remaning_months,"NA",IF(AH72&lt;=0,0,AK72*(1+SUM(Payoff!AA75:AB75)/SUM(Payoff!V75:W75))))</f>
        <v>1590.8610791322769</v>
      </c>
      <c r="AM72" s="306">
        <f t="shared" si="54"/>
        <v>20150112</v>
      </c>
      <c r="AN72" s="306">
        <f>IF($B72&gt;remaning_months,"NA",AN71*(1+Payoff!Q75))</f>
        <v>87.205458730620308</v>
      </c>
    </row>
    <row r="73" spans="2:40">
      <c r="B73" s="23">
        <v>70</v>
      </c>
      <c r="C73" s="306" t="str">
        <f t="shared" si="30"/>
        <v>VA</v>
      </c>
      <c r="D73" s="306">
        <f t="shared" si="31"/>
        <v>20201101</v>
      </c>
      <c r="E73" s="306">
        <f t="shared" si="32"/>
        <v>1.4999999999999999E-2</v>
      </c>
      <c r="F73" s="306">
        <f t="shared" si="33"/>
        <v>0</v>
      </c>
      <c r="G73" s="306" t="str">
        <f t="shared" si="34"/>
        <v>CH_WB01</v>
      </c>
      <c r="H73" s="306">
        <f t="shared" si="35"/>
        <v>0</v>
      </c>
      <c r="I73" s="306">
        <f t="shared" si="36"/>
        <v>0</v>
      </c>
      <c r="J73" s="306">
        <f t="shared" si="37"/>
        <v>195003044</v>
      </c>
      <c r="K73" s="306" t="str">
        <f t="shared" si="38"/>
        <v>RVATp_14</v>
      </c>
      <c r="L73" s="306">
        <f t="shared" si="39"/>
        <v>0.05</v>
      </c>
      <c r="M73" s="306" t="str">
        <f t="shared" si="40"/>
        <v>BFI Swiss TargetVol 5%</v>
      </c>
      <c r="N73" s="306" t="str">
        <f t="shared" si="41"/>
        <v>CHF</v>
      </c>
      <c r="O73" s="306">
        <f t="shared" si="42"/>
        <v>20150101</v>
      </c>
      <c r="P73" s="306">
        <f t="shared" si="43"/>
        <v>20150101</v>
      </c>
      <c r="Q73" s="306">
        <f t="shared" si="44"/>
        <v>20150101</v>
      </c>
      <c r="R73" s="306">
        <f t="shared" si="45"/>
        <v>0</v>
      </c>
      <c r="S73" s="306">
        <f t="shared" si="46"/>
        <v>240</v>
      </c>
      <c r="T73" s="306">
        <f t="shared" si="47"/>
        <v>20150101</v>
      </c>
      <c r="U73" s="306" t="str">
        <f t="shared" si="48"/>
        <v>Single</v>
      </c>
      <c r="V73" s="306">
        <f>IF($B73&gt;remaning_months,"NA",V$3*Payoff!$BS76)</f>
        <v>293096.5596161916</v>
      </c>
      <c r="W73" s="306">
        <f>IF($B73&gt;remaning_months,"NA",W$3*Payoff!$BS76)</f>
        <v>278441.73163538205</v>
      </c>
      <c r="X73" s="306" t="str">
        <f t="shared" si="49"/>
        <v>yearly</v>
      </c>
      <c r="Y73" s="306">
        <f t="shared" si="50"/>
        <v>0.05</v>
      </c>
      <c r="Z73" s="306">
        <f t="shared" si="51"/>
        <v>1</v>
      </c>
      <c r="AA73" s="306">
        <f t="shared" si="52"/>
        <v>1</v>
      </c>
      <c r="AB73" s="306">
        <f t="shared" si="53"/>
        <v>0</v>
      </c>
      <c r="AC73" s="306">
        <f>IF($B73&gt;remaning_months,"NA",Payoff!AY76*Feq_coupon)</f>
        <v>14654.827980809578</v>
      </c>
      <c r="AD73" s="306">
        <f>IF($B73&lt;=remaning_months,(AD72*(1-Payoff!BR76)-Payoff!Y76-Payoff!Z76+Payoff!BY76),"NA")</f>
        <v>73274.139904047901</v>
      </c>
      <c r="AE73" s="306">
        <f>IF($B73&gt;remaning_months,"NA",Payoff!BC76)</f>
        <v>0</v>
      </c>
      <c r="AF73" s="306">
        <f>IF($B73&gt;remaning_months,"NA",MAX(0,SUM(Payoff!V76:X76)))</f>
        <v>140641.35610848869</v>
      </c>
      <c r="AG73" s="306">
        <f>IF($B73&gt;remaning_months,"NA",MAX(0,SUM(Payoff!V76:Y76)))</f>
        <v>140641.35610848869</v>
      </c>
      <c r="AH73" s="306">
        <f>IF($B73&gt;remaning_months,"NA",Payoff!AC76)</f>
        <v>140452.35756941914</v>
      </c>
      <c r="AI73" s="306">
        <f>IF($B73&gt;remaning_months,"NA",Payoff!BA76)</f>
        <v>219822.41971214378</v>
      </c>
      <c r="AJ73" s="306">
        <f>IF($B73&gt;remaning_months,"NA",IF(AF73&lt;=0,0,AL72*(1+Payoff!X76/SUM(Payoff!V76:W76))))</f>
        <v>1588.7553537502386</v>
      </c>
      <c r="AK73" s="306">
        <f>IF($B73&gt;remaning_months,"NA",IF(AG73&lt;=0,0,AJ73*(1+SUM(Payoff!Y76:Z76)/SUM(Payoff!V76:W76))))</f>
        <v>1588.7553537502386</v>
      </c>
      <c r="AL73" s="306">
        <f>IF($B73&gt;remaning_months,"NA",IF(AH73&lt;=0,0,AK73*(1+SUM(Payoff!AA76:AB76)/SUM(Payoff!V76:W76))))</f>
        <v>1586.6231573831474</v>
      </c>
      <c r="AM73" s="306">
        <f t="shared" si="54"/>
        <v>20150112</v>
      </c>
      <c r="AN73" s="306">
        <f>IF($B73&gt;remaning_months,"NA",AN72*(1+Payoff!Q76))</f>
        <v>88.631493434882316</v>
      </c>
    </row>
    <row r="74" spans="2:40">
      <c r="B74" s="23">
        <v>71</v>
      </c>
      <c r="C74" s="306" t="str">
        <f t="shared" si="30"/>
        <v>VA</v>
      </c>
      <c r="D74" s="306">
        <f t="shared" si="31"/>
        <v>20201201</v>
      </c>
      <c r="E74" s="306">
        <f t="shared" si="32"/>
        <v>1.4999999999999999E-2</v>
      </c>
      <c r="F74" s="306">
        <f t="shared" si="33"/>
        <v>0</v>
      </c>
      <c r="G74" s="306" t="str">
        <f t="shared" si="34"/>
        <v>CH_WB01</v>
      </c>
      <c r="H74" s="306">
        <f t="shared" si="35"/>
        <v>0</v>
      </c>
      <c r="I74" s="306">
        <f t="shared" si="36"/>
        <v>0</v>
      </c>
      <c r="J74" s="306">
        <f t="shared" si="37"/>
        <v>195003044</v>
      </c>
      <c r="K74" s="306" t="str">
        <f t="shared" si="38"/>
        <v>RVATp_14</v>
      </c>
      <c r="L74" s="306">
        <f t="shared" si="39"/>
        <v>0.05</v>
      </c>
      <c r="M74" s="306" t="str">
        <f t="shared" si="40"/>
        <v>BFI Swiss TargetVol 5%</v>
      </c>
      <c r="N74" s="306" t="str">
        <f t="shared" si="41"/>
        <v>CHF</v>
      </c>
      <c r="O74" s="306">
        <f t="shared" si="42"/>
        <v>20150101</v>
      </c>
      <c r="P74" s="306">
        <f t="shared" si="43"/>
        <v>20150101</v>
      </c>
      <c r="Q74" s="306">
        <f t="shared" si="44"/>
        <v>20150101</v>
      </c>
      <c r="R74" s="306">
        <f t="shared" si="45"/>
        <v>0</v>
      </c>
      <c r="S74" s="306">
        <f t="shared" si="46"/>
        <v>240</v>
      </c>
      <c r="T74" s="306">
        <f t="shared" si="47"/>
        <v>20150101</v>
      </c>
      <c r="U74" s="306" t="str">
        <f t="shared" si="48"/>
        <v>Single</v>
      </c>
      <c r="V74" s="306">
        <f>IF($B74&gt;remaning_months,"NA",V$3*Payoff!$BS77)</f>
        <v>292702.79147069145</v>
      </c>
      <c r="W74" s="306">
        <f>IF($B74&gt;remaning_months,"NA",W$3*Payoff!$BS77)</f>
        <v>278067.65189715684</v>
      </c>
      <c r="X74" s="306" t="str">
        <f t="shared" si="49"/>
        <v>yearly</v>
      </c>
      <c r="Y74" s="306">
        <f t="shared" si="50"/>
        <v>0.05</v>
      </c>
      <c r="Z74" s="306">
        <f t="shared" si="51"/>
        <v>1</v>
      </c>
      <c r="AA74" s="306">
        <f t="shared" si="52"/>
        <v>1</v>
      </c>
      <c r="AB74" s="306">
        <f t="shared" si="53"/>
        <v>0</v>
      </c>
      <c r="AC74" s="306">
        <f>IF($B74&gt;remaning_months,"NA",Payoff!AY77*Feq_coupon)</f>
        <v>14635.139573534569</v>
      </c>
      <c r="AD74" s="306">
        <f>IF($B74&lt;=remaning_months,(AD73*(1-Payoff!BR77)-Payoff!Y77-Payoff!Z77+Payoff!BY77),"NA")</f>
        <v>73175.697867672847</v>
      </c>
      <c r="AE74" s="306">
        <f>IF($B74&gt;remaning_months,"NA",Payoff!BC77)</f>
        <v>0</v>
      </c>
      <c r="AF74" s="306">
        <f>IF($B74&gt;remaning_months,"NA",MAX(0,SUM(Payoff!V77:X77)))</f>
        <v>138943.01106419676</v>
      </c>
      <c r="AG74" s="306">
        <f>IF($B74&gt;remaning_months,"NA",MAX(0,SUM(Payoff!V77:Y77)))</f>
        <v>138943.01106419676</v>
      </c>
      <c r="AH74" s="306">
        <f>IF($B74&gt;remaning_months,"NA",Payoff!AC77)</f>
        <v>138755.90161994335</v>
      </c>
      <c r="AI74" s="306">
        <f>IF($B74&gt;remaning_months,"NA",Payoff!BA77)</f>
        <v>219527.09360301864</v>
      </c>
      <c r="AJ74" s="306">
        <f>IF($B74&gt;remaning_months,"NA",IF(AF74&lt;=0,0,AL73*(1+Payoff!X77/SUM(Payoff!V77:W77))))</f>
        <v>1584.4915675101427</v>
      </c>
      <c r="AK74" s="306">
        <f>IF($B74&gt;remaning_months,"NA",IF(AG74&lt;=0,0,AJ74*(1+SUM(Payoff!Y77:Z77)/SUM(Payoff!V77:W77))))</f>
        <v>1584.4915675101427</v>
      </c>
      <c r="AL74" s="306">
        <f>IF($B74&gt;remaning_months,"NA",IF(AH74&lt;=0,0,AK74*(1+SUM(Payoff!AA77:AB77)/SUM(Payoff!V77:W77))))</f>
        <v>1582.3606576530044</v>
      </c>
      <c r="AM74" s="306">
        <f t="shared" si="54"/>
        <v>20150112</v>
      </c>
      <c r="AN74" s="306">
        <f>IF($B74&gt;remaning_months,"NA",AN73*(1+Payoff!Q77))</f>
        <v>87.796983838680745</v>
      </c>
    </row>
    <row r="75" spans="2:40">
      <c r="B75" s="23">
        <v>72</v>
      </c>
      <c r="C75" s="306" t="str">
        <f t="shared" si="30"/>
        <v>VA</v>
      </c>
      <c r="D75" s="306">
        <f t="shared" si="31"/>
        <v>20210101</v>
      </c>
      <c r="E75" s="306">
        <f t="shared" si="32"/>
        <v>1.4999999999999999E-2</v>
      </c>
      <c r="F75" s="306">
        <f t="shared" si="33"/>
        <v>0</v>
      </c>
      <c r="G75" s="306" t="str">
        <f t="shared" si="34"/>
        <v>CH_WB01</v>
      </c>
      <c r="H75" s="306">
        <f t="shared" si="35"/>
        <v>0</v>
      </c>
      <c r="I75" s="306">
        <f t="shared" si="36"/>
        <v>0</v>
      </c>
      <c r="J75" s="306">
        <f t="shared" si="37"/>
        <v>195003044</v>
      </c>
      <c r="K75" s="306" t="str">
        <f t="shared" si="38"/>
        <v>RVATp_14</v>
      </c>
      <c r="L75" s="306">
        <f t="shared" si="39"/>
        <v>0.05</v>
      </c>
      <c r="M75" s="306" t="str">
        <f t="shared" si="40"/>
        <v>BFI Swiss TargetVol 5%</v>
      </c>
      <c r="N75" s="306" t="str">
        <f t="shared" si="41"/>
        <v>CHF</v>
      </c>
      <c r="O75" s="306">
        <f t="shared" si="42"/>
        <v>20150101</v>
      </c>
      <c r="P75" s="306">
        <f t="shared" si="43"/>
        <v>20150101</v>
      </c>
      <c r="Q75" s="306">
        <f t="shared" si="44"/>
        <v>20150101</v>
      </c>
      <c r="R75" s="306">
        <f t="shared" si="45"/>
        <v>0</v>
      </c>
      <c r="S75" s="306">
        <f t="shared" si="46"/>
        <v>240</v>
      </c>
      <c r="T75" s="306">
        <f t="shared" si="47"/>
        <v>20150101</v>
      </c>
      <c r="U75" s="306" t="str">
        <f t="shared" si="48"/>
        <v>Single</v>
      </c>
      <c r="V75" s="306">
        <f>IF($B75&gt;remaning_months,"NA",V$3*Payoff!$BS78)</f>
        <v>292313.77945976035</v>
      </c>
      <c r="W75" s="306">
        <f>IF($B75&gt;remaning_months,"NA",W$3*Payoff!$BS78)</f>
        <v>277698.0904867723</v>
      </c>
      <c r="X75" s="306" t="str">
        <f t="shared" si="49"/>
        <v>yearly</v>
      </c>
      <c r="Y75" s="306">
        <f t="shared" si="50"/>
        <v>0.05</v>
      </c>
      <c r="Z75" s="306">
        <f t="shared" si="51"/>
        <v>1</v>
      </c>
      <c r="AA75" s="306">
        <f t="shared" si="52"/>
        <v>1</v>
      </c>
      <c r="AB75" s="306">
        <f t="shared" si="53"/>
        <v>0</v>
      </c>
      <c r="AC75" s="306">
        <f>IF($B75&gt;remaning_months,"NA",Payoff!AY78*Feq_coupon)</f>
        <v>14615.688972988013</v>
      </c>
      <c r="AD75" s="306">
        <f>IF($B75&lt;=remaning_months,(AD74*(1-Payoff!BR78)-Payoff!Y78-Payoff!Z78+Payoff!BY78),"NA")</f>
        <v>87694.133837928093</v>
      </c>
      <c r="AE75" s="306">
        <f>IF($B75&gt;remaning_months,"NA",Payoff!BC78)</f>
        <v>0</v>
      </c>
      <c r="AF75" s="306">
        <f>IF($B75&gt;remaning_months,"NA",MAX(0,SUM(Payoff!V78:X78)))</f>
        <v>137102.84012733802</v>
      </c>
      <c r="AG75" s="306">
        <f>IF($B75&gt;remaning_months,"NA",MAX(0,SUM(Payoff!V78:Y78)))</f>
        <v>122487.15115434999</v>
      </c>
      <c r="AH75" s="306">
        <f>IF($B75&gt;remaning_months,"NA",Payoff!AC78)</f>
        <v>122317.91751816697</v>
      </c>
      <c r="AI75" s="306">
        <f>IF($B75&gt;remaning_months,"NA",Payoff!BA78)</f>
        <v>204619.64562183231</v>
      </c>
      <c r="AJ75" s="306">
        <f>IF($B75&gt;remaning_months,"NA",IF(AF75&lt;=0,0,AL74*(1+Payoff!X78/SUM(Payoff!V78:W78))))</f>
        <v>1580.2576462728978</v>
      </c>
      <c r="AK75" s="306">
        <f>IF($B75&gt;remaning_months,"NA",IF(AG75&lt;=0,0,AJ75*(1+SUM(Payoff!Y78:Z78)/SUM(Payoff!V78:W78))))</f>
        <v>1412.0200071115221</v>
      </c>
      <c r="AL75" s="306">
        <f>IF($B75&gt;remaning_months,"NA",IF(AH75&lt;=0,0,AK75*(1+SUM(Payoff!AA78:AB78)/SUM(Payoff!V78:W78))))</f>
        <v>1410.2793889577417</v>
      </c>
      <c r="AM75" s="306">
        <f t="shared" si="54"/>
        <v>20150112</v>
      </c>
      <c r="AN75" s="306">
        <f>IF($B75&gt;remaning_months,"NA",AN74*(1+Payoff!Q78))</f>
        <v>86.866467366996758</v>
      </c>
    </row>
    <row r="76" spans="2:40">
      <c r="B76" s="23">
        <v>73</v>
      </c>
      <c r="C76" s="306" t="str">
        <f t="shared" si="30"/>
        <v>VA</v>
      </c>
      <c r="D76" s="306">
        <f t="shared" si="31"/>
        <v>20210201</v>
      </c>
      <c r="E76" s="306">
        <f t="shared" si="32"/>
        <v>1.4999999999999999E-2</v>
      </c>
      <c r="F76" s="306">
        <f t="shared" si="33"/>
        <v>0</v>
      </c>
      <c r="G76" s="306" t="str">
        <f t="shared" si="34"/>
        <v>CH_WB01</v>
      </c>
      <c r="H76" s="306">
        <f t="shared" si="35"/>
        <v>0</v>
      </c>
      <c r="I76" s="306">
        <f t="shared" si="36"/>
        <v>0</v>
      </c>
      <c r="J76" s="306">
        <f t="shared" si="37"/>
        <v>195003044</v>
      </c>
      <c r="K76" s="306" t="str">
        <f t="shared" si="38"/>
        <v>RVATp_14</v>
      </c>
      <c r="L76" s="306">
        <f t="shared" si="39"/>
        <v>0.05</v>
      </c>
      <c r="M76" s="306" t="str">
        <f t="shared" si="40"/>
        <v>BFI Swiss TargetVol 5%</v>
      </c>
      <c r="N76" s="306" t="str">
        <f t="shared" si="41"/>
        <v>CHF</v>
      </c>
      <c r="O76" s="306">
        <f t="shared" si="42"/>
        <v>20150101</v>
      </c>
      <c r="P76" s="306">
        <f t="shared" si="43"/>
        <v>20150101</v>
      </c>
      <c r="Q76" s="306">
        <f t="shared" si="44"/>
        <v>20150101</v>
      </c>
      <c r="R76" s="306">
        <f t="shared" si="45"/>
        <v>0</v>
      </c>
      <c r="S76" s="306">
        <f t="shared" si="46"/>
        <v>240</v>
      </c>
      <c r="T76" s="306">
        <f t="shared" si="47"/>
        <v>20150101</v>
      </c>
      <c r="U76" s="306" t="str">
        <f t="shared" si="48"/>
        <v>Single</v>
      </c>
      <c r="V76" s="306">
        <f>IF($B76&gt;remaning_months,"NA",V$3*Payoff!$BS79)</f>
        <v>291946.35772043926</v>
      </c>
      <c r="W76" s="306">
        <f>IF($B76&gt;remaning_months,"NA",W$3*Payoff!$BS79)</f>
        <v>277349.03983441734</v>
      </c>
      <c r="X76" s="306" t="str">
        <f t="shared" si="49"/>
        <v>yearly</v>
      </c>
      <c r="Y76" s="306">
        <f t="shared" si="50"/>
        <v>0.05</v>
      </c>
      <c r="Z76" s="306">
        <f t="shared" si="51"/>
        <v>1</v>
      </c>
      <c r="AA76" s="306">
        <f t="shared" si="52"/>
        <v>1</v>
      </c>
      <c r="AB76" s="306">
        <f t="shared" si="53"/>
        <v>0</v>
      </c>
      <c r="AC76" s="306">
        <f>IF($B76&gt;remaning_months,"NA",Payoff!AY79*Feq_coupon)</f>
        <v>14597.31788602196</v>
      </c>
      <c r="AD76" s="306">
        <f>IF($B76&lt;=remaning_months,(AD75*(1-Payoff!BR79)-Payoff!Y79-Payoff!Z79+Payoff!BY79),"NA")</f>
        <v>87583.907316131779</v>
      </c>
      <c r="AE76" s="306">
        <f>IF($B76&gt;remaning_months,"NA",Payoff!BC79)</f>
        <v>0</v>
      </c>
      <c r="AF76" s="306">
        <f>IF($B76&gt;remaning_months,"NA",MAX(0,SUM(Payoff!V79:X79)))</f>
        <v>121396.91342552812</v>
      </c>
      <c r="AG76" s="306">
        <f>IF($B76&gt;remaning_months,"NA",MAX(0,SUM(Payoff!V79:Y79)))</f>
        <v>121396.91342552812</v>
      </c>
      <c r="AH76" s="306">
        <f>IF($B76&gt;remaning_months,"NA",Payoff!AC79)</f>
        <v>121228.90680793542</v>
      </c>
      <c r="AI76" s="306">
        <f>IF($B76&gt;remaning_months,"NA",Payoff!BA79)</f>
        <v>204362.45040430757</v>
      </c>
      <c r="AJ76" s="306">
        <f>IF($B76&gt;remaning_months,"NA",IF(AF76&lt;=0,0,AL75*(1+Payoff!X79/SUM(Payoff!V79:W79))))</f>
        <v>1408.5067482461845</v>
      </c>
      <c r="AK76" s="306">
        <f>IF($B76&gt;remaning_months,"NA",IF(AG76&lt;=0,0,AJ76*(1+SUM(Payoff!Y79:Z79)/SUM(Payoff!V79:W79))))</f>
        <v>1408.5067482461845</v>
      </c>
      <c r="AL76" s="306">
        <f>IF($B76&gt;remaning_months,"NA",IF(AH76&lt;=0,0,AK76*(1+SUM(Payoff!AA79:AB79)/SUM(Payoff!V79:W79))))</f>
        <v>1406.5599029193377</v>
      </c>
      <c r="AM76" s="306">
        <f t="shared" si="54"/>
        <v>20150112</v>
      </c>
      <c r="AN76" s="306">
        <f>IF($B76&gt;remaning_months,"NA",AN75*(1+Payoff!Q79))</f>
        <v>86.320898696417743</v>
      </c>
    </row>
    <row r="77" spans="2:40">
      <c r="B77" s="23">
        <v>74</v>
      </c>
      <c r="C77" s="306" t="str">
        <f t="shared" si="30"/>
        <v>VA</v>
      </c>
      <c r="D77" s="306">
        <f t="shared" si="31"/>
        <v>20210301</v>
      </c>
      <c r="E77" s="306">
        <f t="shared" si="32"/>
        <v>1.4999999999999999E-2</v>
      </c>
      <c r="F77" s="306">
        <f t="shared" si="33"/>
        <v>0</v>
      </c>
      <c r="G77" s="306" t="str">
        <f t="shared" si="34"/>
        <v>CH_WB01</v>
      </c>
      <c r="H77" s="306">
        <f t="shared" si="35"/>
        <v>0</v>
      </c>
      <c r="I77" s="306">
        <f t="shared" si="36"/>
        <v>0</v>
      </c>
      <c r="J77" s="306">
        <f t="shared" si="37"/>
        <v>195003044</v>
      </c>
      <c r="K77" s="306" t="str">
        <f t="shared" si="38"/>
        <v>RVATp_14</v>
      </c>
      <c r="L77" s="306">
        <f t="shared" si="39"/>
        <v>0.05</v>
      </c>
      <c r="M77" s="306" t="str">
        <f t="shared" si="40"/>
        <v>BFI Swiss TargetVol 5%</v>
      </c>
      <c r="N77" s="306" t="str">
        <f t="shared" si="41"/>
        <v>CHF</v>
      </c>
      <c r="O77" s="306">
        <f t="shared" si="42"/>
        <v>20150101</v>
      </c>
      <c r="P77" s="306">
        <f t="shared" si="43"/>
        <v>20150101</v>
      </c>
      <c r="Q77" s="306">
        <f t="shared" si="44"/>
        <v>20150101</v>
      </c>
      <c r="R77" s="306">
        <f t="shared" si="45"/>
        <v>0</v>
      </c>
      <c r="S77" s="306">
        <f t="shared" si="46"/>
        <v>240</v>
      </c>
      <c r="T77" s="306">
        <f t="shared" si="47"/>
        <v>20150101</v>
      </c>
      <c r="U77" s="306" t="str">
        <f t="shared" si="48"/>
        <v>Single</v>
      </c>
      <c r="V77" s="306">
        <f>IF($B77&gt;remaning_months,"NA",V$3*Payoff!$BS80)</f>
        <v>291582.20717978978</v>
      </c>
      <c r="W77" s="306">
        <f>IF($B77&gt;remaning_months,"NA",W$3*Payoff!$BS80)</f>
        <v>277003.09682080027</v>
      </c>
      <c r="X77" s="306" t="str">
        <f t="shared" si="49"/>
        <v>yearly</v>
      </c>
      <c r="Y77" s="306">
        <f t="shared" si="50"/>
        <v>0.05</v>
      </c>
      <c r="Z77" s="306">
        <f t="shared" si="51"/>
        <v>1</v>
      </c>
      <c r="AA77" s="306">
        <f t="shared" si="52"/>
        <v>1</v>
      </c>
      <c r="AB77" s="306">
        <f t="shared" si="53"/>
        <v>0</v>
      </c>
      <c r="AC77" s="306">
        <f>IF($B77&gt;remaning_months,"NA",Payoff!AY80*Feq_coupon)</f>
        <v>14579.110358989485</v>
      </c>
      <c r="AD77" s="306">
        <f>IF($B77&lt;=remaning_months,(AD76*(1-Payoff!BR80)-Payoff!Y80-Payoff!Z80+Payoff!BY80),"NA")</f>
        <v>87474.662153936923</v>
      </c>
      <c r="AE77" s="306">
        <f>IF($B77&gt;remaning_months,"NA",Payoff!BC80)</f>
        <v>0</v>
      </c>
      <c r="AF77" s="306">
        <f>IF($B77&gt;remaning_months,"NA",MAX(0,SUM(Payoff!V80:X80)))</f>
        <v>121540.31233815831</v>
      </c>
      <c r="AG77" s="306">
        <f>IF($B77&gt;remaning_months,"NA",MAX(0,SUM(Payoff!V80:Y80)))</f>
        <v>121540.31233815831</v>
      </c>
      <c r="AH77" s="306">
        <f>IF($B77&gt;remaning_months,"NA",Payoff!AC80)</f>
        <v>121372.19589056117</v>
      </c>
      <c r="AI77" s="306">
        <f>IF($B77&gt;remaning_months,"NA",Payoff!BA80)</f>
        <v>204107.54502585292</v>
      </c>
      <c r="AJ77" s="306">
        <f>IF($B77&gt;remaning_months,"NA",IF(AF77&lt;=0,0,AL76*(1+Payoff!X80/SUM(Payoff!V80:W80))))</f>
        <v>1404.8054725743136</v>
      </c>
      <c r="AK77" s="306">
        <f>IF($B77&gt;remaning_months,"NA",IF(AG77&lt;=0,0,AJ77*(1+SUM(Payoff!Y80:Z80)/SUM(Payoff!V80:W80))))</f>
        <v>1404.8054725743136</v>
      </c>
      <c r="AL77" s="306">
        <f>IF($B77&gt;remaning_months,"NA",IF(AH77&lt;=0,0,AK77*(1+SUM(Payoff!AA80:AB80)/SUM(Payoff!V80:W80))))</f>
        <v>1402.8647475558021</v>
      </c>
      <c r="AM77" s="306">
        <f t="shared" si="54"/>
        <v>20150112</v>
      </c>
      <c r="AN77" s="306">
        <f>IF($B77&gt;remaning_months,"NA",AN76*(1+Payoff!Q80))</f>
        <v>86.650715807027339</v>
      </c>
    </row>
    <row r="78" spans="2:40">
      <c r="B78" s="23">
        <v>75</v>
      </c>
      <c r="C78" s="306" t="str">
        <f t="shared" si="30"/>
        <v>VA</v>
      </c>
      <c r="D78" s="306">
        <f t="shared" si="31"/>
        <v>20210401</v>
      </c>
      <c r="E78" s="306">
        <f t="shared" si="32"/>
        <v>1.4999999999999999E-2</v>
      </c>
      <c r="F78" s="306">
        <f t="shared" si="33"/>
        <v>0</v>
      </c>
      <c r="G78" s="306" t="str">
        <f t="shared" si="34"/>
        <v>CH_WB01</v>
      </c>
      <c r="H78" s="306">
        <f t="shared" si="35"/>
        <v>0</v>
      </c>
      <c r="I78" s="306">
        <f t="shared" si="36"/>
        <v>0</v>
      </c>
      <c r="J78" s="306">
        <f t="shared" si="37"/>
        <v>195003044</v>
      </c>
      <c r="K78" s="306" t="str">
        <f t="shared" si="38"/>
        <v>RVATp_14</v>
      </c>
      <c r="L78" s="306">
        <f t="shared" si="39"/>
        <v>0.05</v>
      </c>
      <c r="M78" s="306" t="str">
        <f t="shared" si="40"/>
        <v>BFI Swiss TargetVol 5%</v>
      </c>
      <c r="N78" s="306" t="str">
        <f t="shared" si="41"/>
        <v>CHF</v>
      </c>
      <c r="O78" s="306">
        <f t="shared" si="42"/>
        <v>20150101</v>
      </c>
      <c r="P78" s="306">
        <f t="shared" si="43"/>
        <v>20150101</v>
      </c>
      <c r="Q78" s="306">
        <f t="shared" si="44"/>
        <v>20150101</v>
      </c>
      <c r="R78" s="306">
        <f t="shared" si="45"/>
        <v>0</v>
      </c>
      <c r="S78" s="306">
        <f t="shared" si="46"/>
        <v>240</v>
      </c>
      <c r="T78" s="306">
        <f t="shared" si="47"/>
        <v>20150101</v>
      </c>
      <c r="U78" s="306" t="str">
        <f t="shared" si="48"/>
        <v>Single</v>
      </c>
      <c r="V78" s="306">
        <f>IF($B78&gt;remaning_months,"NA",V$3*Payoff!$BS81)</f>
        <v>291217.6262236702</v>
      </c>
      <c r="W78" s="306">
        <f>IF($B78&gt;remaning_months,"NA",W$3*Payoff!$BS81)</f>
        <v>276656.7449124867</v>
      </c>
      <c r="X78" s="306" t="str">
        <f t="shared" si="49"/>
        <v>yearly</v>
      </c>
      <c r="Y78" s="306">
        <f t="shared" si="50"/>
        <v>0.05</v>
      </c>
      <c r="Z78" s="306">
        <f t="shared" si="51"/>
        <v>1</v>
      </c>
      <c r="AA78" s="306">
        <f t="shared" si="52"/>
        <v>1</v>
      </c>
      <c r="AB78" s="306">
        <f t="shared" si="53"/>
        <v>0</v>
      </c>
      <c r="AC78" s="306">
        <f>IF($B78&gt;remaning_months,"NA",Payoff!AY81*Feq_coupon)</f>
        <v>14560.881311183506</v>
      </c>
      <c r="AD78" s="306">
        <f>IF($B78&lt;=remaning_months,(AD77*(1-Payoff!BR81)-Payoff!Y81-Payoff!Z81+Payoff!BY81),"NA")</f>
        <v>87365.287867101055</v>
      </c>
      <c r="AE78" s="306">
        <f>IF($B78&gt;remaning_months,"NA",Payoff!BC81)</f>
        <v>0</v>
      </c>
      <c r="AF78" s="306">
        <f>IF($B78&gt;remaning_months,"NA",MAX(0,SUM(Payoff!V81:X81)))</f>
        <v>121572.65684294436</v>
      </c>
      <c r="AG78" s="306">
        <f>IF($B78&gt;remaning_months,"NA",MAX(0,SUM(Payoff!V81:Y81)))</f>
        <v>121572.65684294436</v>
      </c>
      <c r="AH78" s="306">
        <f>IF($B78&gt;remaning_months,"NA",Payoff!AC81)</f>
        <v>121404.55092808654</v>
      </c>
      <c r="AI78" s="306">
        <f>IF($B78&gt;remaning_months,"NA",Payoff!BA81)</f>
        <v>203852.33835656923</v>
      </c>
      <c r="AJ78" s="306">
        <f>IF($B78&gt;remaning_months,"NA",IF(AF78&lt;=0,0,AL77*(1+Payoff!X81/SUM(Payoff!V81:W81))))</f>
        <v>1401.1106701176855</v>
      </c>
      <c r="AK78" s="306">
        <f>IF($B78&gt;remaning_months,"NA",IF(AG78&lt;=0,0,AJ78*(1+SUM(Payoff!Y81:Z81)/SUM(Payoff!V81:W81))))</f>
        <v>1401.1106701176855</v>
      </c>
      <c r="AL78" s="306">
        <f>IF($B78&gt;remaning_months,"NA",IF(AH78&lt;=0,0,AK78*(1+SUM(Payoff!AA81:AB81)/SUM(Payoff!V81:W81))))</f>
        <v>1399.1756915211292</v>
      </c>
      <c r="AM78" s="306">
        <f t="shared" si="54"/>
        <v>20150112</v>
      </c>
      <c r="AN78" s="306">
        <f>IF($B78&gt;remaning_months,"NA",AN77*(1+Payoff!Q81))</f>
        <v>86.902488877220264</v>
      </c>
    </row>
    <row r="79" spans="2:40">
      <c r="B79" s="23">
        <v>76</v>
      </c>
      <c r="C79" s="306" t="str">
        <f t="shared" si="30"/>
        <v>VA</v>
      </c>
      <c r="D79" s="306">
        <f t="shared" si="31"/>
        <v>20210501</v>
      </c>
      <c r="E79" s="306">
        <f t="shared" si="32"/>
        <v>1.4999999999999999E-2</v>
      </c>
      <c r="F79" s="306">
        <f t="shared" si="33"/>
        <v>0</v>
      </c>
      <c r="G79" s="306" t="str">
        <f t="shared" si="34"/>
        <v>CH_WB01</v>
      </c>
      <c r="H79" s="306">
        <f t="shared" si="35"/>
        <v>0</v>
      </c>
      <c r="I79" s="306">
        <f t="shared" si="36"/>
        <v>0</v>
      </c>
      <c r="J79" s="306">
        <f t="shared" si="37"/>
        <v>195003044</v>
      </c>
      <c r="K79" s="306" t="str">
        <f t="shared" si="38"/>
        <v>RVATp_14</v>
      </c>
      <c r="L79" s="306">
        <f t="shared" si="39"/>
        <v>0.05</v>
      </c>
      <c r="M79" s="306" t="str">
        <f t="shared" si="40"/>
        <v>BFI Swiss TargetVol 5%</v>
      </c>
      <c r="N79" s="306" t="str">
        <f t="shared" si="41"/>
        <v>CHF</v>
      </c>
      <c r="O79" s="306">
        <f t="shared" si="42"/>
        <v>20150101</v>
      </c>
      <c r="P79" s="306">
        <f t="shared" si="43"/>
        <v>20150101</v>
      </c>
      <c r="Q79" s="306">
        <f t="shared" si="44"/>
        <v>20150101</v>
      </c>
      <c r="R79" s="306">
        <f t="shared" si="45"/>
        <v>0</v>
      </c>
      <c r="S79" s="306">
        <f t="shared" si="46"/>
        <v>240</v>
      </c>
      <c r="T79" s="306">
        <f t="shared" si="47"/>
        <v>20150101</v>
      </c>
      <c r="U79" s="306" t="str">
        <f t="shared" si="48"/>
        <v>Single</v>
      </c>
      <c r="V79" s="306">
        <f>IF($B79&gt;remaning_months,"NA",V$3*Payoff!$BS82)</f>
        <v>290852.94807864813</v>
      </c>
      <c r="W79" s="306">
        <f>IF($B79&gt;remaning_months,"NA",W$3*Payoff!$BS82)</f>
        <v>276310.30067471572</v>
      </c>
      <c r="X79" s="306" t="str">
        <f t="shared" si="49"/>
        <v>yearly</v>
      </c>
      <c r="Y79" s="306">
        <f t="shared" si="50"/>
        <v>0.05</v>
      </c>
      <c r="Z79" s="306">
        <f t="shared" si="51"/>
        <v>1</v>
      </c>
      <c r="AA79" s="306">
        <f t="shared" si="52"/>
        <v>1</v>
      </c>
      <c r="AB79" s="306">
        <f t="shared" si="53"/>
        <v>0</v>
      </c>
      <c r="AC79" s="306">
        <f>IF($B79&gt;remaning_months,"NA",Payoff!AY82*Feq_coupon)</f>
        <v>14542.647403932402</v>
      </c>
      <c r="AD79" s="306">
        <f>IF($B79&lt;=remaning_months,(AD78*(1-Payoff!BR82)-Payoff!Y82-Payoff!Z82+Payoff!BY82),"NA")</f>
        <v>87255.884423594427</v>
      </c>
      <c r="AE79" s="306">
        <f>IF($B79&gt;remaning_months,"NA",Payoff!BC82)</f>
        <v>0</v>
      </c>
      <c r="AF79" s="306">
        <f>IF($B79&gt;remaning_months,"NA",MAX(0,SUM(Payoff!V82:X82)))</f>
        <v>118054.56981857259</v>
      </c>
      <c r="AG79" s="306">
        <f>IF($B79&gt;remaning_months,"NA",MAX(0,SUM(Payoff!V82:Y82)))</f>
        <v>118054.56981857259</v>
      </c>
      <c r="AH79" s="306">
        <f>IF($B79&gt;remaning_months,"NA",Payoff!AC82)</f>
        <v>117890.32074942597</v>
      </c>
      <c r="AI79" s="306">
        <f>IF($B79&gt;remaning_months,"NA",Payoff!BA82)</f>
        <v>203597.06365505376</v>
      </c>
      <c r="AJ79" s="306">
        <f>IF($B79&gt;remaning_months,"NA",IF(AF79&lt;=0,0,AL78*(1+Payoff!X82/SUM(Payoff!V82:W82))))</f>
        <v>1397.4235695690327</v>
      </c>
      <c r="AK79" s="306">
        <f>IF($B79&gt;remaning_months,"NA",IF(AG79&lt;=0,0,AJ79*(1+SUM(Payoff!Y82:Z82)/SUM(Payoff!V82:W82))))</f>
        <v>1397.4235695690327</v>
      </c>
      <c r="AL79" s="306">
        <f>IF($B79&gt;remaning_months,"NA",IF(AH79&lt;=0,0,AK79*(1+SUM(Payoff!AA82:AB82)/SUM(Payoff!V82:W82))))</f>
        <v>1395.4817718323015</v>
      </c>
      <c r="AM79" s="306">
        <f t="shared" si="54"/>
        <v>20150112</v>
      </c>
      <c r="AN79" s="306">
        <f>IF($B79&gt;remaning_months,"NA",AN78*(1+Payoff!Q82))</f>
        <v>84.610495480185293</v>
      </c>
    </row>
    <row r="80" spans="2:40">
      <c r="B80" s="23">
        <v>77</v>
      </c>
      <c r="C80" s="306" t="str">
        <f t="shared" si="30"/>
        <v>VA</v>
      </c>
      <c r="D80" s="306">
        <f t="shared" si="31"/>
        <v>20210601</v>
      </c>
      <c r="E80" s="306">
        <f t="shared" si="32"/>
        <v>1.4999999999999999E-2</v>
      </c>
      <c r="F80" s="306">
        <f t="shared" si="33"/>
        <v>0</v>
      </c>
      <c r="G80" s="306" t="str">
        <f t="shared" si="34"/>
        <v>CH_WB01</v>
      </c>
      <c r="H80" s="306">
        <f t="shared" si="35"/>
        <v>0</v>
      </c>
      <c r="I80" s="306">
        <f t="shared" si="36"/>
        <v>0</v>
      </c>
      <c r="J80" s="306">
        <f t="shared" si="37"/>
        <v>195003044</v>
      </c>
      <c r="K80" s="306" t="str">
        <f t="shared" si="38"/>
        <v>RVATp_14</v>
      </c>
      <c r="L80" s="306">
        <f t="shared" si="39"/>
        <v>0.05</v>
      </c>
      <c r="M80" s="306" t="str">
        <f t="shared" si="40"/>
        <v>BFI Swiss TargetVol 5%</v>
      </c>
      <c r="N80" s="306" t="str">
        <f t="shared" si="41"/>
        <v>CHF</v>
      </c>
      <c r="O80" s="306">
        <f t="shared" si="42"/>
        <v>20150101</v>
      </c>
      <c r="P80" s="306">
        <f t="shared" si="43"/>
        <v>20150101</v>
      </c>
      <c r="Q80" s="306">
        <f t="shared" si="44"/>
        <v>20150101</v>
      </c>
      <c r="R80" s="306">
        <f t="shared" si="45"/>
        <v>0</v>
      </c>
      <c r="S80" s="306">
        <f t="shared" si="46"/>
        <v>240</v>
      </c>
      <c r="T80" s="306">
        <f t="shared" si="47"/>
        <v>20150101</v>
      </c>
      <c r="U80" s="306" t="str">
        <f t="shared" si="48"/>
        <v>Single</v>
      </c>
      <c r="V80" s="306">
        <f>IF($B80&gt;remaning_months,"NA",V$3*Payoff!$BS83)</f>
        <v>290498.82606956107</v>
      </c>
      <c r="W80" s="306">
        <f>IF($B80&gt;remaning_months,"NA",W$3*Payoff!$BS83)</f>
        <v>275973.88476608304</v>
      </c>
      <c r="X80" s="306" t="str">
        <f t="shared" si="49"/>
        <v>yearly</v>
      </c>
      <c r="Y80" s="306">
        <f t="shared" si="50"/>
        <v>0.05</v>
      </c>
      <c r="Z80" s="306">
        <f t="shared" si="51"/>
        <v>1</v>
      </c>
      <c r="AA80" s="306">
        <f t="shared" si="52"/>
        <v>1</v>
      </c>
      <c r="AB80" s="306">
        <f t="shared" si="53"/>
        <v>0</v>
      </c>
      <c r="AC80" s="306">
        <f>IF($B80&gt;remaning_months,"NA",Payoff!AY83*Feq_coupon)</f>
        <v>14524.941303478052</v>
      </c>
      <c r="AD80" s="306">
        <f>IF($B80&lt;=remaning_months,(AD79*(1-Payoff!BR83)-Payoff!Y83-Payoff!Z83+Payoff!BY83),"NA")</f>
        <v>87149.647820868326</v>
      </c>
      <c r="AE80" s="306">
        <f>IF($B80&gt;remaning_months,"NA",Payoff!BC83)</f>
        <v>0</v>
      </c>
      <c r="AF80" s="306">
        <f>IF($B80&gt;remaning_months,"NA",MAX(0,SUM(Payoff!V83:X83)))</f>
        <v>119216.69424595228</v>
      </c>
      <c r="AG80" s="306">
        <f>IF($B80&gt;remaning_months,"NA",MAX(0,SUM(Payoff!V83:Y83)))</f>
        <v>119216.69424595228</v>
      </c>
      <c r="AH80" s="306">
        <f>IF($B80&gt;remaning_months,"NA",Payoff!AC83)</f>
        <v>119051.23047392715</v>
      </c>
      <c r="AI80" s="306">
        <f>IF($B80&gt;remaning_months,"NA",Payoff!BA83)</f>
        <v>203349.17824869286</v>
      </c>
      <c r="AJ80" s="306">
        <f>IF($B80&gt;remaning_months,"NA",IF(AF80&lt;=0,0,AL79*(1+Payoff!X83/SUM(Payoff!V83:W83))))</f>
        <v>1393.7827317780404</v>
      </c>
      <c r="AK80" s="306">
        <f>IF($B80&gt;remaning_months,"NA",IF(AG80&lt;=0,0,AJ80*(1+SUM(Payoff!Y83:Z83)/SUM(Payoff!V83:W83))))</f>
        <v>1393.7827317780404</v>
      </c>
      <c r="AL80" s="306">
        <f>IF($B80&gt;remaning_months,"NA",IF(AH80&lt;=0,0,AK80*(1+SUM(Payoff!AA83:AB83)/SUM(Payoff!V83:W83))))</f>
        <v>1391.8506218302875</v>
      </c>
      <c r="AM80" s="306">
        <f t="shared" si="54"/>
        <v>20150112</v>
      </c>
      <c r="AN80" s="306">
        <f>IF($B80&gt;remaning_months,"NA",AN79*(1+Payoff!Q83))</f>
        <v>85.666742402960594</v>
      </c>
    </row>
    <row r="81" spans="2:40">
      <c r="B81" s="23">
        <v>78</v>
      </c>
      <c r="C81" s="306" t="str">
        <f t="shared" si="30"/>
        <v>VA</v>
      </c>
      <c r="D81" s="306">
        <f t="shared" si="31"/>
        <v>20210701</v>
      </c>
      <c r="E81" s="306">
        <f t="shared" si="32"/>
        <v>1.4999999999999999E-2</v>
      </c>
      <c r="F81" s="306">
        <f t="shared" si="33"/>
        <v>0</v>
      </c>
      <c r="G81" s="306" t="str">
        <f t="shared" si="34"/>
        <v>CH_WB01</v>
      </c>
      <c r="H81" s="306">
        <f t="shared" si="35"/>
        <v>0</v>
      </c>
      <c r="I81" s="306">
        <f t="shared" si="36"/>
        <v>0</v>
      </c>
      <c r="J81" s="306">
        <f t="shared" si="37"/>
        <v>195003044</v>
      </c>
      <c r="K81" s="306" t="str">
        <f t="shared" si="38"/>
        <v>RVATp_14</v>
      </c>
      <c r="L81" s="306">
        <f t="shared" si="39"/>
        <v>0.05</v>
      </c>
      <c r="M81" s="306" t="str">
        <f t="shared" si="40"/>
        <v>BFI Swiss TargetVol 5%</v>
      </c>
      <c r="N81" s="306" t="str">
        <f t="shared" si="41"/>
        <v>CHF</v>
      </c>
      <c r="O81" s="306">
        <f t="shared" si="42"/>
        <v>20150101</v>
      </c>
      <c r="P81" s="306">
        <f t="shared" si="43"/>
        <v>20150101</v>
      </c>
      <c r="Q81" s="306">
        <f t="shared" si="44"/>
        <v>20150101</v>
      </c>
      <c r="R81" s="306">
        <f t="shared" si="45"/>
        <v>0</v>
      </c>
      <c r="S81" s="306">
        <f t="shared" si="46"/>
        <v>240</v>
      </c>
      <c r="T81" s="306">
        <f t="shared" si="47"/>
        <v>20150101</v>
      </c>
      <c r="U81" s="306" t="str">
        <f t="shared" si="48"/>
        <v>Single</v>
      </c>
      <c r="V81" s="306">
        <f>IF($B81&gt;remaning_months,"NA",V$3*Payoff!$BS84)</f>
        <v>290141.21688967501</v>
      </c>
      <c r="W81" s="306">
        <f>IF($B81&gt;remaning_months,"NA",W$3*Payoff!$BS84)</f>
        <v>275634.15604519128</v>
      </c>
      <c r="X81" s="306" t="str">
        <f t="shared" si="49"/>
        <v>yearly</v>
      </c>
      <c r="Y81" s="306">
        <f t="shared" si="50"/>
        <v>0.05</v>
      </c>
      <c r="Z81" s="306">
        <f t="shared" si="51"/>
        <v>1</v>
      </c>
      <c r="AA81" s="306">
        <f t="shared" si="52"/>
        <v>1</v>
      </c>
      <c r="AB81" s="306">
        <f t="shared" si="53"/>
        <v>0</v>
      </c>
      <c r="AC81" s="306">
        <f>IF($B81&gt;remaning_months,"NA",Payoff!AY84*Feq_coupon)</f>
        <v>14507.060844483749</v>
      </c>
      <c r="AD81" s="306">
        <f>IF($B81&lt;=remaning_months,(AD80*(1-Payoff!BR84)-Payoff!Y84-Payoff!Z84+Payoff!BY84),"NA")</f>
        <v>87042.365066902508</v>
      </c>
      <c r="AE81" s="306">
        <f>IF($B81&gt;remaning_months,"NA",Payoff!BC84)</f>
        <v>0</v>
      </c>
      <c r="AF81" s="306">
        <f>IF($B81&gt;remaning_months,"NA",MAX(0,SUM(Payoff!V84:X84)))</f>
        <v>118811.37761136095</v>
      </c>
      <c r="AG81" s="306">
        <f>IF($B81&gt;remaning_months,"NA",MAX(0,SUM(Payoff!V84:Y84)))</f>
        <v>118811.37761136095</v>
      </c>
      <c r="AH81" s="306">
        <f>IF($B81&gt;remaning_months,"NA",Payoff!AC84)</f>
        <v>118646.39763350409</v>
      </c>
      <c r="AI81" s="306">
        <f>IF($B81&gt;remaning_months,"NA",Payoff!BA84)</f>
        <v>203098.85182277262</v>
      </c>
      <c r="AJ81" s="306">
        <f>IF($B81&gt;remaning_months,"NA",IF(AF81&lt;=0,0,AL80*(1+Payoff!X84/SUM(Payoff!V84:W84))))</f>
        <v>1390.1372291597181</v>
      </c>
      <c r="AK81" s="306">
        <f>IF($B81&gt;remaning_months,"NA",IF(AG81&lt;=0,0,AJ81*(1+SUM(Payoff!Y84:Z84)/SUM(Payoff!V84:W84))))</f>
        <v>1390.1372291597181</v>
      </c>
      <c r="AL81" s="306">
        <f>IF($B81&gt;remaning_months,"NA",IF(AH81&lt;=0,0,AK81*(1+SUM(Payoff!AA84:AB84)/SUM(Payoff!V84:W84))))</f>
        <v>1388.2092784332508</v>
      </c>
      <c r="AM81" s="306">
        <f t="shared" si="54"/>
        <v>20150112</v>
      </c>
      <c r="AN81" s="306">
        <f>IF($B81&gt;remaning_months,"NA",AN80*(1+Payoff!Q84))</f>
        <v>85.599523890306216</v>
      </c>
    </row>
    <row r="82" spans="2:40">
      <c r="B82" s="23">
        <v>79</v>
      </c>
      <c r="C82" s="306" t="str">
        <f t="shared" si="30"/>
        <v>VA</v>
      </c>
      <c r="D82" s="306">
        <f t="shared" si="31"/>
        <v>20210801</v>
      </c>
      <c r="E82" s="306">
        <f t="shared" si="32"/>
        <v>1.4999999999999999E-2</v>
      </c>
      <c r="F82" s="306">
        <f t="shared" si="33"/>
        <v>0</v>
      </c>
      <c r="G82" s="306" t="str">
        <f t="shared" si="34"/>
        <v>CH_WB01</v>
      </c>
      <c r="H82" s="306">
        <f t="shared" si="35"/>
        <v>0</v>
      </c>
      <c r="I82" s="306">
        <f t="shared" si="36"/>
        <v>0</v>
      </c>
      <c r="J82" s="306">
        <f t="shared" si="37"/>
        <v>195003044</v>
      </c>
      <c r="K82" s="306" t="str">
        <f t="shared" si="38"/>
        <v>RVATp_14</v>
      </c>
      <c r="L82" s="306">
        <f t="shared" si="39"/>
        <v>0.05</v>
      </c>
      <c r="M82" s="306" t="str">
        <f t="shared" si="40"/>
        <v>BFI Swiss TargetVol 5%</v>
      </c>
      <c r="N82" s="306" t="str">
        <f t="shared" si="41"/>
        <v>CHF</v>
      </c>
      <c r="O82" s="306">
        <f t="shared" si="42"/>
        <v>20150101</v>
      </c>
      <c r="P82" s="306">
        <f t="shared" si="43"/>
        <v>20150101</v>
      </c>
      <c r="Q82" s="306">
        <f t="shared" si="44"/>
        <v>20150101</v>
      </c>
      <c r="R82" s="306">
        <f t="shared" si="45"/>
        <v>0</v>
      </c>
      <c r="S82" s="306">
        <f t="shared" si="46"/>
        <v>240</v>
      </c>
      <c r="T82" s="306">
        <f t="shared" si="47"/>
        <v>20150101</v>
      </c>
      <c r="U82" s="306" t="str">
        <f t="shared" si="48"/>
        <v>Single</v>
      </c>
      <c r="V82" s="306">
        <f>IF($B82&gt;remaning_months,"NA",V$3*Payoff!$BS85)</f>
        <v>289784.82375719538</v>
      </c>
      <c r="W82" s="306">
        <f>IF($B82&gt;remaning_months,"NA",W$3*Payoff!$BS85)</f>
        <v>275295.58256933565</v>
      </c>
      <c r="X82" s="306" t="str">
        <f t="shared" si="49"/>
        <v>yearly</v>
      </c>
      <c r="Y82" s="306">
        <f t="shared" si="50"/>
        <v>0.05</v>
      </c>
      <c r="Z82" s="306">
        <f t="shared" si="51"/>
        <v>1</v>
      </c>
      <c r="AA82" s="306">
        <f t="shared" si="52"/>
        <v>1</v>
      </c>
      <c r="AB82" s="306">
        <f t="shared" si="53"/>
        <v>0</v>
      </c>
      <c r="AC82" s="306">
        <f>IF($B82&gt;remaning_months,"NA",Payoff!AY85*Feq_coupon)</f>
        <v>14489.241187859769</v>
      </c>
      <c r="AD82" s="306">
        <f>IF($B82&lt;=remaning_months,(AD81*(1-Payoff!BR85)-Payoff!Y85-Payoff!Z85+Payoff!BY85),"NA")</f>
        <v>86935.447127158623</v>
      </c>
      <c r="AE82" s="306">
        <f>IF($B82&gt;remaning_months,"NA",Payoff!BC85)</f>
        <v>0</v>
      </c>
      <c r="AF82" s="306">
        <f>IF($B82&gt;remaning_months,"NA",MAX(0,SUM(Payoff!V85:X85)))</f>
        <v>117617.23348236497</v>
      </c>
      <c r="AG82" s="306">
        <f>IF($B82&gt;remaning_months,"NA",MAX(0,SUM(Payoff!V85:Y85)))</f>
        <v>117617.23348236497</v>
      </c>
      <c r="AH82" s="306">
        <f>IF($B82&gt;remaning_months,"NA",Payoff!AC85)</f>
        <v>117453.59170978943</v>
      </c>
      <c r="AI82" s="306">
        <f>IF($B82&gt;remaning_months,"NA",Payoff!BA85)</f>
        <v>202849.37663003689</v>
      </c>
      <c r="AJ82" s="306">
        <f>IF($B82&gt;remaning_months,"NA",IF(AF82&lt;=0,0,AL81*(1+Payoff!X85/SUM(Payoff!V85:W85))))</f>
        <v>1386.5040803280597</v>
      </c>
      <c r="AK82" s="306">
        <f>IF($B82&gt;remaning_months,"NA",IF(AG82&lt;=0,0,AJ82*(1+SUM(Payoff!Y85:Z85)/SUM(Payoff!V85:W85))))</f>
        <v>1386.5040803280597</v>
      </c>
      <c r="AL82" s="306">
        <f>IF($B82&gt;remaning_months,"NA",IF(AH82&lt;=0,0,AK82*(1+SUM(Payoff!AA85:AB85)/SUM(Payoff!V85:W85))))</f>
        <v>1384.5773959485923</v>
      </c>
      <c r="AM82" s="306">
        <f t="shared" si="54"/>
        <v>20150112</v>
      </c>
      <c r="AN82" s="306">
        <f>IF($B82&gt;remaning_months,"NA",AN81*(1+Payoff!Q85))</f>
        <v>84.961377139706443</v>
      </c>
    </row>
    <row r="83" spans="2:40">
      <c r="B83" s="23">
        <v>80</v>
      </c>
      <c r="C83" s="306" t="str">
        <f t="shared" si="30"/>
        <v>VA</v>
      </c>
      <c r="D83" s="306">
        <f t="shared" si="31"/>
        <v>20210901</v>
      </c>
      <c r="E83" s="306">
        <f t="shared" si="32"/>
        <v>1.4999999999999999E-2</v>
      </c>
      <c r="F83" s="306">
        <f t="shared" si="33"/>
        <v>0</v>
      </c>
      <c r="G83" s="306" t="str">
        <f t="shared" si="34"/>
        <v>CH_WB01</v>
      </c>
      <c r="H83" s="306">
        <f t="shared" si="35"/>
        <v>0</v>
      </c>
      <c r="I83" s="306">
        <f t="shared" si="36"/>
        <v>0</v>
      </c>
      <c r="J83" s="306">
        <f t="shared" si="37"/>
        <v>195003044</v>
      </c>
      <c r="K83" s="306" t="str">
        <f t="shared" si="38"/>
        <v>RVATp_14</v>
      </c>
      <c r="L83" s="306">
        <f t="shared" si="39"/>
        <v>0.05</v>
      </c>
      <c r="M83" s="306" t="str">
        <f t="shared" si="40"/>
        <v>BFI Swiss TargetVol 5%</v>
      </c>
      <c r="N83" s="306" t="str">
        <f t="shared" si="41"/>
        <v>CHF</v>
      </c>
      <c r="O83" s="306">
        <f t="shared" si="42"/>
        <v>20150101</v>
      </c>
      <c r="P83" s="306">
        <f t="shared" si="43"/>
        <v>20150101</v>
      </c>
      <c r="Q83" s="306">
        <f t="shared" si="44"/>
        <v>20150101</v>
      </c>
      <c r="R83" s="306">
        <f t="shared" si="45"/>
        <v>0</v>
      </c>
      <c r="S83" s="306">
        <f t="shared" si="46"/>
        <v>240</v>
      </c>
      <c r="T83" s="306">
        <f t="shared" si="47"/>
        <v>20150101</v>
      </c>
      <c r="U83" s="306" t="str">
        <f t="shared" si="48"/>
        <v>Single</v>
      </c>
      <c r="V83" s="306">
        <f>IF($B83&gt;remaning_months,"NA",V$3*Payoff!$BS86)</f>
        <v>289432.01360614691</v>
      </c>
      <c r="W83" s="306">
        <f>IF($B83&gt;remaning_months,"NA",W$3*Payoff!$BS86)</f>
        <v>274960.4129258396</v>
      </c>
      <c r="X83" s="306" t="str">
        <f t="shared" si="49"/>
        <v>yearly</v>
      </c>
      <c r="Y83" s="306">
        <f t="shared" si="50"/>
        <v>0.05</v>
      </c>
      <c r="Z83" s="306">
        <f t="shared" si="51"/>
        <v>1</v>
      </c>
      <c r="AA83" s="306">
        <f t="shared" si="52"/>
        <v>1</v>
      </c>
      <c r="AB83" s="306">
        <f t="shared" si="53"/>
        <v>0</v>
      </c>
      <c r="AC83" s="306">
        <f>IF($B83&gt;remaning_months,"NA",Payoff!AY86*Feq_coupon)</f>
        <v>14471.600680307345</v>
      </c>
      <c r="AD83" s="306">
        <f>IF($B83&lt;=remaning_months,(AD82*(1-Payoff!BR86)-Payoff!Y86-Payoff!Z86+Payoff!BY86),"NA")</f>
        <v>86829.604081844082</v>
      </c>
      <c r="AE83" s="306">
        <f>IF($B83&gt;remaning_months,"NA",Payoff!BC86)</f>
        <v>0</v>
      </c>
      <c r="AF83" s="306">
        <f>IF($B83&gt;remaning_months,"NA",MAX(0,SUM(Payoff!V86:X86)))</f>
        <v>121335.0609354133</v>
      </c>
      <c r="AG83" s="306">
        <f>IF($B83&gt;remaning_months,"NA",MAX(0,SUM(Payoff!V86:Y86)))</f>
        <v>121335.0609354133</v>
      </c>
      <c r="AH83" s="306">
        <f>IF($B83&gt;remaning_months,"NA",Payoff!AC86)</f>
        <v>121167.43561769917</v>
      </c>
      <c r="AI83" s="306">
        <f>IF($B83&gt;remaning_months,"NA",Payoff!BA86)</f>
        <v>202602.40952430296</v>
      </c>
      <c r="AJ83" s="306">
        <f>IF($B83&gt;remaning_months,"NA",IF(AF83&lt;=0,0,AL82*(1+Payoff!X86/SUM(Payoff!V86:W86))))</f>
        <v>1382.8916866907043</v>
      </c>
      <c r="AK83" s="306">
        <f>IF($B83&gt;remaning_months,"NA",IF(AG83&lt;=0,0,AJ83*(1+SUM(Payoff!Y86:Z86)/SUM(Payoff!V86:W86))))</f>
        <v>1382.8916866907043</v>
      </c>
      <c r="AL83" s="306">
        <f>IF($B83&gt;remaning_months,"NA",IF(AH83&lt;=0,0,AK83*(1+SUM(Payoff!AA86:AB86)/SUM(Payoff!V86:W86))))</f>
        <v>1380.9835371992538</v>
      </c>
      <c r="AM83" s="306">
        <f t="shared" si="54"/>
        <v>20150112</v>
      </c>
      <c r="AN83" s="306">
        <f>IF($B83&gt;remaning_months,"NA",AN82*(1+Payoff!Q86))</f>
        <v>87.876069822100717</v>
      </c>
    </row>
    <row r="84" spans="2:40">
      <c r="B84" s="23">
        <v>81</v>
      </c>
      <c r="C84" s="306" t="str">
        <f t="shared" si="30"/>
        <v>VA</v>
      </c>
      <c r="D84" s="306">
        <f t="shared" si="31"/>
        <v>20211001</v>
      </c>
      <c r="E84" s="306">
        <f t="shared" si="32"/>
        <v>1.4999999999999999E-2</v>
      </c>
      <c r="F84" s="306">
        <f t="shared" si="33"/>
        <v>0</v>
      </c>
      <c r="G84" s="306" t="str">
        <f t="shared" si="34"/>
        <v>CH_WB01</v>
      </c>
      <c r="H84" s="306">
        <f t="shared" si="35"/>
        <v>0</v>
      </c>
      <c r="I84" s="306">
        <f t="shared" si="36"/>
        <v>0</v>
      </c>
      <c r="J84" s="306">
        <f t="shared" si="37"/>
        <v>195003044</v>
      </c>
      <c r="K84" s="306" t="str">
        <f t="shared" si="38"/>
        <v>RVATp_14</v>
      </c>
      <c r="L84" s="306">
        <f t="shared" si="39"/>
        <v>0.05</v>
      </c>
      <c r="M84" s="306" t="str">
        <f t="shared" si="40"/>
        <v>BFI Swiss TargetVol 5%</v>
      </c>
      <c r="N84" s="306" t="str">
        <f t="shared" si="41"/>
        <v>CHF</v>
      </c>
      <c r="O84" s="306">
        <f t="shared" si="42"/>
        <v>20150101</v>
      </c>
      <c r="P84" s="306">
        <f t="shared" si="43"/>
        <v>20150101</v>
      </c>
      <c r="Q84" s="306">
        <f t="shared" si="44"/>
        <v>20150101</v>
      </c>
      <c r="R84" s="306">
        <f t="shared" si="45"/>
        <v>0</v>
      </c>
      <c r="S84" s="306">
        <f t="shared" si="46"/>
        <v>240</v>
      </c>
      <c r="T84" s="306">
        <f t="shared" si="47"/>
        <v>20150101</v>
      </c>
      <c r="U84" s="306" t="str">
        <f t="shared" si="48"/>
        <v>Single</v>
      </c>
      <c r="V84" s="306">
        <f>IF($B84&gt;remaning_months,"NA",V$3*Payoff!$BS87)</f>
        <v>289068.0477142561</v>
      </c>
      <c r="W84" s="306">
        <f>IF($B84&gt;remaning_months,"NA",W$3*Payoff!$BS87)</f>
        <v>274614.64532854327</v>
      </c>
      <c r="X84" s="306" t="str">
        <f t="shared" si="49"/>
        <v>yearly</v>
      </c>
      <c r="Y84" s="306">
        <f t="shared" si="50"/>
        <v>0.05</v>
      </c>
      <c r="Z84" s="306">
        <f t="shared" si="51"/>
        <v>1</v>
      </c>
      <c r="AA84" s="306">
        <f t="shared" si="52"/>
        <v>1</v>
      </c>
      <c r="AB84" s="306">
        <f t="shared" si="53"/>
        <v>0</v>
      </c>
      <c r="AC84" s="306">
        <f>IF($B84&gt;remaning_months,"NA",Payoff!AY87*Feq_coupon)</f>
        <v>14453.402385712803</v>
      </c>
      <c r="AD84" s="306">
        <f>IF($B84&lt;=remaning_months,(AD83*(1-Payoff!BR87)-Payoff!Y87-Payoff!Z87+Payoff!BY87),"NA")</f>
        <v>86720.41431427683</v>
      </c>
      <c r="AE84" s="306">
        <f>IF($B84&gt;remaning_months,"NA",Payoff!BC87)</f>
        <v>0</v>
      </c>
      <c r="AF84" s="306">
        <f>IF($B84&gt;remaning_months,"NA",MAX(0,SUM(Payoff!V87:X87)))</f>
        <v>122328.40026333774</v>
      </c>
      <c r="AG84" s="306">
        <f>IF($B84&gt;remaning_months,"NA",MAX(0,SUM(Payoff!V87:Y87)))</f>
        <v>122328.40026333774</v>
      </c>
      <c r="AH84" s="306">
        <f>IF($B84&gt;remaning_months,"NA",Payoff!AC87)</f>
        <v>122159.74432375483</v>
      </c>
      <c r="AI84" s="306">
        <f>IF($B84&gt;remaning_months,"NA",Payoff!BA87)</f>
        <v>202347.63339997939</v>
      </c>
      <c r="AJ84" s="306">
        <f>IF($B84&gt;remaning_months,"NA",IF(AF84&lt;=0,0,AL83*(1+Payoff!X87/SUM(Payoff!V87:W87))))</f>
        <v>1379.2469259013506</v>
      </c>
      <c r="AK84" s="306">
        <f>IF($B84&gt;remaning_months,"NA",IF(AG84&lt;=0,0,AJ84*(1+SUM(Payoff!Y87:Z87)/SUM(Payoff!V87:W87))))</f>
        <v>1379.2469259013506</v>
      </c>
      <c r="AL84" s="306">
        <f>IF($B84&gt;remaning_months,"NA",IF(AH84&lt;=0,0,AK84*(1+SUM(Payoff!AA87:AB87)/SUM(Payoff!V87:W87))))</f>
        <v>1377.3477294415866</v>
      </c>
      <c r="AM84" s="306">
        <f t="shared" si="54"/>
        <v>20150112</v>
      </c>
      <c r="AN84" s="306">
        <f>IF($B84&gt;remaning_months,"NA",AN83*(1+Payoff!Q87))</f>
        <v>88.829758556544945</v>
      </c>
    </row>
    <row r="85" spans="2:40">
      <c r="B85" s="23">
        <v>82</v>
      </c>
      <c r="C85" s="306" t="str">
        <f t="shared" si="30"/>
        <v>VA</v>
      </c>
      <c r="D85" s="306">
        <f t="shared" si="31"/>
        <v>20211101</v>
      </c>
      <c r="E85" s="306">
        <f t="shared" si="32"/>
        <v>1.4999999999999999E-2</v>
      </c>
      <c r="F85" s="306">
        <f t="shared" si="33"/>
        <v>0</v>
      </c>
      <c r="G85" s="306" t="str">
        <f t="shared" si="34"/>
        <v>CH_WB01</v>
      </c>
      <c r="H85" s="306">
        <f t="shared" si="35"/>
        <v>0</v>
      </c>
      <c r="I85" s="306">
        <f t="shared" si="36"/>
        <v>0</v>
      </c>
      <c r="J85" s="306">
        <f t="shared" si="37"/>
        <v>195003044</v>
      </c>
      <c r="K85" s="306" t="str">
        <f t="shared" si="38"/>
        <v>RVATp_14</v>
      </c>
      <c r="L85" s="306">
        <f t="shared" si="39"/>
        <v>0.05</v>
      </c>
      <c r="M85" s="306" t="str">
        <f t="shared" si="40"/>
        <v>BFI Swiss TargetVol 5%</v>
      </c>
      <c r="N85" s="306" t="str">
        <f t="shared" si="41"/>
        <v>CHF</v>
      </c>
      <c r="O85" s="306">
        <f t="shared" si="42"/>
        <v>20150101</v>
      </c>
      <c r="P85" s="306">
        <f t="shared" si="43"/>
        <v>20150101</v>
      </c>
      <c r="Q85" s="306">
        <f t="shared" si="44"/>
        <v>20150101</v>
      </c>
      <c r="R85" s="306">
        <f t="shared" si="45"/>
        <v>0</v>
      </c>
      <c r="S85" s="306">
        <f t="shared" si="46"/>
        <v>240</v>
      </c>
      <c r="T85" s="306">
        <f t="shared" si="47"/>
        <v>20150101</v>
      </c>
      <c r="U85" s="306" t="str">
        <f t="shared" si="48"/>
        <v>Single</v>
      </c>
      <c r="V85" s="306">
        <f>IF($B85&gt;remaning_months,"NA",V$3*Payoff!$BS88)</f>
        <v>288701.10109968681</v>
      </c>
      <c r="W85" s="306">
        <f>IF($B85&gt;remaning_months,"NA",W$3*Payoff!$BS88)</f>
        <v>274266.04604470247</v>
      </c>
      <c r="X85" s="306" t="str">
        <f t="shared" si="49"/>
        <v>yearly</v>
      </c>
      <c r="Y85" s="306">
        <f t="shared" si="50"/>
        <v>0.05</v>
      </c>
      <c r="Z85" s="306">
        <f t="shared" si="51"/>
        <v>1</v>
      </c>
      <c r="AA85" s="306">
        <f t="shared" si="52"/>
        <v>1</v>
      </c>
      <c r="AB85" s="306">
        <f t="shared" si="53"/>
        <v>0</v>
      </c>
      <c r="AC85" s="306">
        <f>IF($B85&gt;remaning_months,"NA",Payoff!AY88*Feq_coupon)</f>
        <v>14435.055054984341</v>
      </c>
      <c r="AD85" s="306">
        <f>IF($B85&lt;=remaning_months,(AD84*(1-Payoff!BR88)-Payoff!Y88-Payoff!Z88+Payoff!BY88),"NA")</f>
        <v>86610.330329906064</v>
      </c>
      <c r="AE85" s="306">
        <f>IF($B85&gt;remaning_months,"NA",Payoff!BC88)</f>
        <v>0</v>
      </c>
      <c r="AF85" s="306">
        <f>IF($B85&gt;remaning_months,"NA",MAX(0,SUM(Payoff!V88:X88)))</f>
        <v>122372.20888826113</v>
      </c>
      <c r="AG85" s="306">
        <f>IF($B85&gt;remaning_months,"NA",MAX(0,SUM(Payoff!V88:Y88)))</f>
        <v>122372.20888826113</v>
      </c>
      <c r="AH85" s="306">
        <f>IF($B85&gt;remaning_months,"NA",Payoff!AC88)</f>
        <v>122203.55135766137</v>
      </c>
      <c r="AI85" s="306">
        <f>IF($B85&gt;remaning_months,"NA",Payoff!BA88)</f>
        <v>202090.77076978091</v>
      </c>
      <c r="AJ85" s="306">
        <f>IF($B85&gt;remaning_months,"NA",IF(AF85&lt;=0,0,AL84*(1+Payoff!X88/SUM(Payoff!V88:W88))))</f>
        <v>1375.5993069147814</v>
      </c>
      <c r="AK85" s="306">
        <f>IF($B85&gt;remaning_months,"NA",IF(AG85&lt;=0,0,AJ85*(1+SUM(Payoff!Y88:Z88)/SUM(Payoff!V88:W88))))</f>
        <v>1375.5993069147814</v>
      </c>
      <c r="AL85" s="306">
        <f>IF($B85&gt;remaning_months,"NA",IF(AH85&lt;=0,0,AK85*(1+SUM(Payoff!AA88:AB88)/SUM(Payoff!V88:W88))))</f>
        <v>1373.7058159497292</v>
      </c>
      <c r="AM85" s="306">
        <f t="shared" si="54"/>
        <v>20150112</v>
      </c>
      <c r="AN85" s="306">
        <f>IF($B85&gt;remaning_months,"NA",AN84*(1+Payoff!Q88))</f>
        <v>89.097355730144173</v>
      </c>
    </row>
    <row r="86" spans="2:40">
      <c r="B86" s="23">
        <v>83</v>
      </c>
      <c r="C86" s="306" t="str">
        <f t="shared" si="30"/>
        <v>VA</v>
      </c>
      <c r="D86" s="306">
        <f t="shared" si="31"/>
        <v>20211201</v>
      </c>
      <c r="E86" s="306">
        <f t="shared" si="32"/>
        <v>1.4999999999999999E-2</v>
      </c>
      <c r="F86" s="306">
        <f t="shared" si="33"/>
        <v>0</v>
      </c>
      <c r="G86" s="306" t="str">
        <f t="shared" si="34"/>
        <v>CH_WB01</v>
      </c>
      <c r="H86" s="306">
        <f t="shared" si="35"/>
        <v>0</v>
      </c>
      <c r="I86" s="306">
        <f t="shared" si="36"/>
        <v>0</v>
      </c>
      <c r="J86" s="306">
        <f t="shared" si="37"/>
        <v>195003044</v>
      </c>
      <c r="K86" s="306" t="str">
        <f t="shared" si="38"/>
        <v>RVATp_14</v>
      </c>
      <c r="L86" s="306">
        <f t="shared" si="39"/>
        <v>0.05</v>
      </c>
      <c r="M86" s="306" t="str">
        <f t="shared" si="40"/>
        <v>BFI Swiss TargetVol 5%</v>
      </c>
      <c r="N86" s="306" t="str">
        <f t="shared" si="41"/>
        <v>CHF</v>
      </c>
      <c r="O86" s="306">
        <f t="shared" si="42"/>
        <v>20150101</v>
      </c>
      <c r="P86" s="306">
        <f t="shared" si="43"/>
        <v>20150101</v>
      </c>
      <c r="Q86" s="306">
        <f t="shared" si="44"/>
        <v>20150101</v>
      </c>
      <c r="R86" s="306">
        <f t="shared" si="45"/>
        <v>0</v>
      </c>
      <c r="S86" s="306">
        <f t="shared" si="46"/>
        <v>240</v>
      </c>
      <c r="T86" s="306">
        <f t="shared" si="47"/>
        <v>20150101</v>
      </c>
      <c r="U86" s="306" t="str">
        <f t="shared" si="48"/>
        <v>Single</v>
      </c>
      <c r="V86" s="306">
        <f>IF($B86&gt;remaning_months,"NA",V$3*Payoff!$BS89)</f>
        <v>288334.02289641072</v>
      </c>
      <c r="W86" s="306">
        <f>IF($B86&gt;remaning_months,"NA",W$3*Payoff!$BS89)</f>
        <v>273917.32175159018</v>
      </c>
      <c r="X86" s="306" t="str">
        <f t="shared" si="49"/>
        <v>yearly</v>
      </c>
      <c r="Y86" s="306">
        <f t="shared" si="50"/>
        <v>0.05</v>
      </c>
      <c r="Z86" s="306">
        <f t="shared" si="51"/>
        <v>1</v>
      </c>
      <c r="AA86" s="306">
        <f t="shared" si="52"/>
        <v>1</v>
      </c>
      <c r="AB86" s="306">
        <f t="shared" si="53"/>
        <v>0</v>
      </c>
      <c r="AC86" s="306">
        <f>IF($B86&gt;remaning_months,"NA",Payoff!AY89*Feq_coupon)</f>
        <v>14416.701144820536</v>
      </c>
      <c r="AD86" s="306">
        <f>IF($B86&lt;=remaning_months,(AD85*(1-Payoff!BR89)-Payoff!Y89-Payoff!Z89+Payoff!BY89),"NA")</f>
        <v>86500.206868923226</v>
      </c>
      <c r="AE86" s="306">
        <f>IF($B86&gt;remaning_months,"NA",Payoff!BC89)</f>
        <v>0</v>
      </c>
      <c r="AF86" s="306">
        <f>IF($B86&gt;remaning_months,"NA",MAX(0,SUM(Payoff!V89:X89)))</f>
        <v>125824.2202505748</v>
      </c>
      <c r="AG86" s="306">
        <f>IF($B86&gt;remaning_months,"NA",MAX(0,SUM(Payoff!V89:Y89)))</f>
        <v>125824.2202505748</v>
      </c>
      <c r="AH86" s="306">
        <f>IF($B86&gt;remaning_months,"NA",Payoff!AC89)</f>
        <v>125651.86892577463</v>
      </c>
      <c r="AI86" s="306">
        <f>IF($B86&gt;remaning_months,"NA",Payoff!BA89)</f>
        <v>201833.81602748763</v>
      </c>
      <c r="AJ86" s="306">
        <f>IF($B86&gt;remaning_months,"NA",IF(AF86&lt;=0,0,AL85*(1+Payoff!X89/SUM(Payoff!V89:W89))))</f>
        <v>1371.95917397009</v>
      </c>
      <c r="AK86" s="306">
        <f>IF($B86&gt;remaning_months,"NA",IF(AG86&lt;=0,0,AJ86*(1+SUM(Payoff!Y89:Z89)/SUM(Payoff!V89:W89))))</f>
        <v>1371.95917397009</v>
      </c>
      <c r="AL86" s="306">
        <f>IF($B86&gt;remaning_months,"NA",IF(AH86&lt;=0,0,AK86*(1+SUM(Payoff!AA89:AB89)/SUM(Payoff!V89:W89))))</f>
        <v>1370.0822831184087</v>
      </c>
      <c r="AM86" s="306">
        <f t="shared" si="54"/>
        <v>20150112</v>
      </c>
      <c r="AN86" s="306">
        <f>IF($B86&gt;remaning_months,"NA",AN85*(1+Payoff!Q89))</f>
        <v>91.853938893100263</v>
      </c>
    </row>
    <row r="87" spans="2:40">
      <c r="B87" s="23">
        <v>84</v>
      </c>
      <c r="C87" s="306" t="str">
        <f t="shared" si="30"/>
        <v>VA</v>
      </c>
      <c r="D87" s="306">
        <f t="shared" si="31"/>
        <v>20220101</v>
      </c>
      <c r="E87" s="306">
        <f t="shared" si="32"/>
        <v>1.4999999999999999E-2</v>
      </c>
      <c r="F87" s="306">
        <f t="shared" si="33"/>
        <v>0</v>
      </c>
      <c r="G87" s="306" t="str">
        <f t="shared" si="34"/>
        <v>CH_WB01</v>
      </c>
      <c r="H87" s="306">
        <f t="shared" si="35"/>
        <v>0</v>
      </c>
      <c r="I87" s="306">
        <f t="shared" si="36"/>
        <v>0</v>
      </c>
      <c r="J87" s="306">
        <f t="shared" si="37"/>
        <v>195003044</v>
      </c>
      <c r="K87" s="306" t="str">
        <f t="shared" si="38"/>
        <v>RVATp_14</v>
      </c>
      <c r="L87" s="306">
        <f t="shared" si="39"/>
        <v>0.05</v>
      </c>
      <c r="M87" s="306" t="str">
        <f t="shared" si="40"/>
        <v>BFI Swiss TargetVol 5%</v>
      </c>
      <c r="N87" s="306" t="str">
        <f t="shared" si="41"/>
        <v>CHF</v>
      </c>
      <c r="O87" s="306">
        <f t="shared" si="42"/>
        <v>20150101</v>
      </c>
      <c r="P87" s="306">
        <f t="shared" si="43"/>
        <v>20150101</v>
      </c>
      <c r="Q87" s="306">
        <f t="shared" si="44"/>
        <v>20150101</v>
      </c>
      <c r="R87" s="306">
        <f t="shared" si="45"/>
        <v>0</v>
      </c>
      <c r="S87" s="306">
        <f t="shared" si="46"/>
        <v>240</v>
      </c>
      <c r="T87" s="306">
        <f t="shared" si="47"/>
        <v>20150101</v>
      </c>
      <c r="U87" s="306" t="str">
        <f t="shared" si="48"/>
        <v>Single</v>
      </c>
      <c r="V87" s="306">
        <f>IF($B87&gt;remaning_months,"NA",V$3*Payoff!$BS90)</f>
        <v>287956.58654721198</v>
      </c>
      <c r="W87" s="306">
        <f>IF($B87&gt;remaning_months,"NA",W$3*Payoff!$BS90)</f>
        <v>273558.75721985137</v>
      </c>
      <c r="X87" s="306" t="str">
        <f t="shared" si="49"/>
        <v>yearly</v>
      </c>
      <c r="Y87" s="306">
        <f t="shared" si="50"/>
        <v>0.05</v>
      </c>
      <c r="Z87" s="306">
        <f t="shared" si="51"/>
        <v>1</v>
      </c>
      <c r="AA87" s="306">
        <f t="shared" si="52"/>
        <v>1</v>
      </c>
      <c r="AB87" s="306">
        <f t="shared" si="53"/>
        <v>0</v>
      </c>
      <c r="AC87" s="306">
        <f>IF($B87&gt;remaning_months,"NA",Payoff!AY90*Feq_coupon)</f>
        <v>14397.829327360598</v>
      </c>
      <c r="AD87" s="306">
        <f>IF($B87&lt;=remaning_months,(AD86*(1-Payoff!BR90)-Payoff!Y90-Payoff!Z90+Payoff!BY90),"NA")</f>
        <v>100784.8052915242</v>
      </c>
      <c r="AE87" s="306">
        <f>IF($B87&gt;remaning_months,"NA",Payoff!BC90)</f>
        <v>0</v>
      </c>
      <c r="AF87" s="306">
        <f>IF($B87&gt;remaning_months,"NA",MAX(0,SUM(Payoff!V90:X90)))</f>
        <v>125734.78227075371</v>
      </c>
      <c r="AG87" s="306">
        <f>IF($B87&gt;remaning_months,"NA",MAX(0,SUM(Payoff!V90:Y90)))</f>
        <v>111336.95294339312</v>
      </c>
      <c r="AH87" s="306">
        <f>IF($B87&gt;remaning_months,"NA",Payoff!AC90)</f>
        <v>111180.34333771937</v>
      </c>
      <c r="AI87" s="306">
        <f>IF($B87&gt;remaning_months,"NA",Payoff!BA90)</f>
        <v>187171.78125568791</v>
      </c>
      <c r="AJ87" s="306">
        <f>IF($B87&gt;remaning_months,"NA",IF(AF87&lt;=0,0,AL86*(1+Payoff!X90/SUM(Payoff!V90:W90))))</f>
        <v>1368.2888116097486</v>
      </c>
      <c r="AK87" s="306">
        <f>IF($B87&gt;remaning_months,"NA",IF(AG87&lt;=0,0,AJ87*(1+SUM(Payoff!Y90:Z90)/SUM(Payoff!V90:W90))))</f>
        <v>1211.8118198827981</v>
      </c>
      <c r="AL87" s="306">
        <f>IF($B87&gt;remaning_months,"NA",IF(AH87&lt;=0,0,AK87*(1+SUM(Payoff!AA90:AB90)/SUM(Payoff!V90:W90))))</f>
        <v>1210.3044172425518</v>
      </c>
      <c r="AM87" s="306">
        <f t="shared" si="54"/>
        <v>20150112</v>
      </c>
      <c r="AN87" s="306">
        <f>IF($B87&gt;remaning_months,"NA",AN86*(1+Payoff!Q90))</f>
        <v>92.03502626683786</v>
      </c>
    </row>
    <row r="88" spans="2:40">
      <c r="B88" s="23">
        <v>85</v>
      </c>
      <c r="C88" s="306" t="str">
        <f t="shared" si="30"/>
        <v>VA</v>
      </c>
      <c r="D88" s="306">
        <f t="shared" si="31"/>
        <v>20220201</v>
      </c>
      <c r="E88" s="306">
        <f t="shared" si="32"/>
        <v>1.4999999999999999E-2</v>
      </c>
      <c r="F88" s="306">
        <f t="shared" si="33"/>
        <v>0</v>
      </c>
      <c r="G88" s="306" t="str">
        <f t="shared" si="34"/>
        <v>CH_WB01</v>
      </c>
      <c r="H88" s="306">
        <f t="shared" si="35"/>
        <v>0</v>
      </c>
      <c r="I88" s="306">
        <f t="shared" si="36"/>
        <v>0</v>
      </c>
      <c r="J88" s="306">
        <f t="shared" si="37"/>
        <v>195003044</v>
      </c>
      <c r="K88" s="306" t="str">
        <f t="shared" si="38"/>
        <v>RVATp_14</v>
      </c>
      <c r="L88" s="306">
        <f t="shared" si="39"/>
        <v>0.05</v>
      </c>
      <c r="M88" s="306" t="str">
        <f t="shared" si="40"/>
        <v>BFI Swiss TargetVol 5%</v>
      </c>
      <c r="N88" s="306" t="str">
        <f t="shared" si="41"/>
        <v>CHF</v>
      </c>
      <c r="O88" s="306">
        <f t="shared" si="42"/>
        <v>20150101</v>
      </c>
      <c r="P88" s="306">
        <f t="shared" si="43"/>
        <v>20150101</v>
      </c>
      <c r="Q88" s="306">
        <f t="shared" si="44"/>
        <v>20150101</v>
      </c>
      <c r="R88" s="306">
        <f t="shared" si="45"/>
        <v>0</v>
      </c>
      <c r="S88" s="306">
        <f t="shared" si="46"/>
        <v>240</v>
      </c>
      <c r="T88" s="306">
        <f t="shared" si="47"/>
        <v>20150101</v>
      </c>
      <c r="U88" s="306" t="str">
        <f t="shared" si="48"/>
        <v>Single</v>
      </c>
      <c r="V88" s="306">
        <f>IF($B88&gt;remaning_months,"NA",V$3*Payoff!$BS91)</f>
        <v>287596.93041921855</v>
      </c>
      <c r="W88" s="306">
        <f>IF($B88&gt;remaning_months,"NA",W$3*Payoff!$BS91)</f>
        <v>273217.08389825764</v>
      </c>
      <c r="X88" s="306" t="str">
        <f t="shared" si="49"/>
        <v>yearly</v>
      </c>
      <c r="Y88" s="306">
        <f t="shared" si="50"/>
        <v>0.05</v>
      </c>
      <c r="Z88" s="306">
        <f t="shared" si="51"/>
        <v>1</v>
      </c>
      <c r="AA88" s="306">
        <f t="shared" si="52"/>
        <v>1</v>
      </c>
      <c r="AB88" s="306">
        <f t="shared" si="53"/>
        <v>0</v>
      </c>
      <c r="AC88" s="306">
        <f>IF($B88&gt;remaning_months,"NA",Payoff!AY91*Feq_coupon)</f>
        <v>14379.846520960928</v>
      </c>
      <c r="AD88" s="306">
        <f>IF($B88&lt;=remaning_months,(AD87*(1-Payoff!BR91)-Payoff!Y91-Payoff!Z91+Payoff!BY91),"NA")</f>
        <v>100658.92564672651</v>
      </c>
      <c r="AE88" s="306">
        <f>IF($B88&gt;remaning_months,"NA",Payoff!BC91)</f>
        <v>0</v>
      </c>
      <c r="AF88" s="306">
        <f>IF($B88&gt;remaning_months,"NA",MAX(0,SUM(Payoff!V91:X91)))</f>
        <v>109693.22951393024</v>
      </c>
      <c r="AG88" s="306">
        <f>IF($B88&gt;remaning_months,"NA",MAX(0,SUM(Payoff!V91:Y91)))</f>
        <v>109693.22951393024</v>
      </c>
      <c r="AH88" s="306">
        <f>IF($B88&gt;remaning_months,"NA",Payoff!AC91)</f>
        <v>109538.44556565442</v>
      </c>
      <c r="AI88" s="306">
        <f>IF($B88&gt;remaning_months,"NA",Payoff!BA91)</f>
        <v>186938.00477249219</v>
      </c>
      <c r="AJ88" s="306">
        <f>IF($B88&gt;remaning_months,"NA",IF(AF88&lt;=0,0,AL87*(1+Payoff!X91/SUM(Payoff!V91:W91))))</f>
        <v>1208.7927539546299</v>
      </c>
      <c r="AK88" s="306">
        <f>IF($B88&gt;remaning_months,"NA",IF(AG88&lt;=0,0,AJ88*(1+SUM(Payoff!Y91:Z91)/SUM(Payoff!V91:W91))))</f>
        <v>1208.7927539546299</v>
      </c>
      <c r="AL88" s="306">
        <f>IF($B88&gt;remaning_months,"NA",IF(AH88&lt;=0,0,AK88*(1+SUM(Payoff!AA91:AB91)/SUM(Payoff!V91:W91))))</f>
        <v>1207.089202815135</v>
      </c>
      <c r="AM88" s="306">
        <f t="shared" si="54"/>
        <v>20150112</v>
      </c>
      <c r="AN88" s="306">
        <f>IF($B88&gt;remaning_months,"NA",AN87*(1+Payoff!Q91))</f>
        <v>90.917549771248872</v>
      </c>
    </row>
    <row r="89" spans="2:40">
      <c r="B89" s="23">
        <v>86</v>
      </c>
      <c r="C89" s="306" t="str">
        <f t="shared" si="30"/>
        <v>VA</v>
      </c>
      <c r="D89" s="306">
        <f t="shared" si="31"/>
        <v>20220301</v>
      </c>
      <c r="E89" s="306">
        <f t="shared" si="32"/>
        <v>1.4999999999999999E-2</v>
      </c>
      <c r="F89" s="306">
        <f t="shared" si="33"/>
        <v>0</v>
      </c>
      <c r="G89" s="306" t="str">
        <f t="shared" si="34"/>
        <v>CH_WB01</v>
      </c>
      <c r="H89" s="306">
        <f t="shared" si="35"/>
        <v>0</v>
      </c>
      <c r="I89" s="306">
        <f t="shared" si="36"/>
        <v>0</v>
      </c>
      <c r="J89" s="306">
        <f t="shared" si="37"/>
        <v>195003044</v>
      </c>
      <c r="K89" s="306" t="str">
        <f t="shared" si="38"/>
        <v>RVATp_14</v>
      </c>
      <c r="L89" s="306">
        <f t="shared" si="39"/>
        <v>0.05</v>
      </c>
      <c r="M89" s="306" t="str">
        <f t="shared" si="40"/>
        <v>BFI Swiss TargetVol 5%</v>
      </c>
      <c r="N89" s="306" t="str">
        <f t="shared" si="41"/>
        <v>CHF</v>
      </c>
      <c r="O89" s="306">
        <f t="shared" si="42"/>
        <v>20150101</v>
      </c>
      <c r="P89" s="306">
        <f t="shared" si="43"/>
        <v>20150101</v>
      </c>
      <c r="Q89" s="306">
        <f t="shared" si="44"/>
        <v>20150101</v>
      </c>
      <c r="R89" s="306">
        <f t="shared" si="45"/>
        <v>0</v>
      </c>
      <c r="S89" s="306">
        <f t="shared" si="46"/>
        <v>240</v>
      </c>
      <c r="T89" s="306">
        <f t="shared" si="47"/>
        <v>20150101</v>
      </c>
      <c r="U89" s="306" t="str">
        <f t="shared" si="48"/>
        <v>Single</v>
      </c>
      <c r="V89" s="306">
        <f>IF($B89&gt;remaning_months,"NA",V$3*Payoff!$BS92)</f>
        <v>287242.5856491283</v>
      </c>
      <c r="W89" s="306">
        <f>IF($B89&gt;remaning_months,"NA",W$3*Payoff!$BS92)</f>
        <v>272880.45636667189</v>
      </c>
      <c r="X89" s="306" t="str">
        <f t="shared" si="49"/>
        <v>yearly</v>
      </c>
      <c r="Y89" s="306">
        <f t="shared" si="50"/>
        <v>0.05</v>
      </c>
      <c r="Z89" s="306">
        <f t="shared" si="51"/>
        <v>1</v>
      </c>
      <c r="AA89" s="306">
        <f t="shared" si="52"/>
        <v>1</v>
      </c>
      <c r="AB89" s="306">
        <f t="shared" si="53"/>
        <v>0</v>
      </c>
      <c r="AC89" s="306">
        <f>IF($B89&gt;remaning_months,"NA",Payoff!AY92*Feq_coupon)</f>
        <v>14362.129282456413</v>
      </c>
      <c r="AD89" s="306">
        <f>IF($B89&lt;=remaning_months,(AD88*(1-Payoff!BR92)-Payoff!Y92-Payoff!Z92+Payoff!BY92),"NA")</f>
        <v>100534.90497719491</v>
      </c>
      <c r="AE89" s="306">
        <f>IF($B89&gt;remaning_months,"NA",Payoff!BC92)</f>
        <v>0</v>
      </c>
      <c r="AF89" s="306">
        <f>IF($B89&gt;remaning_months,"NA",MAX(0,SUM(Payoff!V92:X92)))</f>
        <v>107589.41618446133</v>
      </c>
      <c r="AG89" s="306">
        <f>IF($B89&gt;remaning_months,"NA",MAX(0,SUM(Payoff!V92:Y92)))</f>
        <v>107589.41618446133</v>
      </c>
      <c r="AH89" s="306">
        <f>IF($B89&gt;remaning_months,"NA",Payoff!AC92)</f>
        <v>107436.95566038869</v>
      </c>
      <c r="AI89" s="306">
        <f>IF($B89&gt;remaning_months,"NA",Payoff!BA92)</f>
        <v>186707.68067193351</v>
      </c>
      <c r="AJ89" s="306">
        <f>IF($B89&gt;remaning_months,"NA",IF(AF89&lt;=0,0,AL88*(1+Payoff!X92/SUM(Payoff!V92:W92))))</f>
        <v>1205.6019625117476</v>
      </c>
      <c r="AK89" s="306">
        <f>IF($B89&gt;remaning_months,"NA",IF(AG89&lt;=0,0,AJ89*(1+SUM(Payoff!Y92:Z92)/SUM(Payoff!V92:W92))))</f>
        <v>1205.6019625117476</v>
      </c>
      <c r="AL89" s="306">
        <f>IF($B89&gt;remaning_months,"NA",IF(AH89&lt;=0,0,AK89*(1+SUM(Payoff!AA92:AB92)/SUM(Payoff!V92:W92))))</f>
        <v>1203.8956586068441</v>
      </c>
      <c r="AM89" s="306">
        <f t="shared" si="54"/>
        <v>20150112</v>
      </c>
      <c r="AN89" s="306">
        <f>IF($B89&gt;remaning_months,"NA",AN88*(1+Payoff!Q92))</f>
        <v>89.410005005831977</v>
      </c>
    </row>
    <row r="90" spans="2:40">
      <c r="B90" s="23">
        <v>87</v>
      </c>
      <c r="C90" s="306" t="str">
        <f t="shared" si="30"/>
        <v>VA</v>
      </c>
      <c r="D90" s="306">
        <f t="shared" si="31"/>
        <v>20220401</v>
      </c>
      <c r="E90" s="306">
        <f t="shared" si="32"/>
        <v>1.4999999999999999E-2</v>
      </c>
      <c r="F90" s="306">
        <f t="shared" si="33"/>
        <v>0</v>
      </c>
      <c r="G90" s="306" t="str">
        <f t="shared" si="34"/>
        <v>CH_WB01</v>
      </c>
      <c r="H90" s="306">
        <f t="shared" si="35"/>
        <v>0</v>
      </c>
      <c r="I90" s="306">
        <f t="shared" si="36"/>
        <v>0</v>
      </c>
      <c r="J90" s="306">
        <f t="shared" si="37"/>
        <v>195003044</v>
      </c>
      <c r="K90" s="306" t="str">
        <f t="shared" si="38"/>
        <v>RVATp_14</v>
      </c>
      <c r="L90" s="306">
        <f t="shared" si="39"/>
        <v>0.05</v>
      </c>
      <c r="M90" s="306" t="str">
        <f t="shared" si="40"/>
        <v>BFI Swiss TargetVol 5%</v>
      </c>
      <c r="N90" s="306" t="str">
        <f t="shared" si="41"/>
        <v>CHF</v>
      </c>
      <c r="O90" s="306">
        <f t="shared" si="42"/>
        <v>20150101</v>
      </c>
      <c r="P90" s="306">
        <f t="shared" si="43"/>
        <v>20150101</v>
      </c>
      <c r="Q90" s="306">
        <f t="shared" si="44"/>
        <v>20150101</v>
      </c>
      <c r="R90" s="306">
        <f t="shared" si="45"/>
        <v>0</v>
      </c>
      <c r="S90" s="306">
        <f t="shared" si="46"/>
        <v>240</v>
      </c>
      <c r="T90" s="306">
        <f t="shared" si="47"/>
        <v>20150101</v>
      </c>
      <c r="U90" s="306" t="str">
        <f t="shared" si="48"/>
        <v>Single</v>
      </c>
      <c r="V90" s="306">
        <f>IF($B90&gt;remaning_months,"NA",V$3*Payoff!$BS93)</f>
        <v>286895.03896671842</v>
      </c>
      <c r="W90" s="306">
        <f>IF($B90&gt;remaning_months,"NA",W$3*Payoff!$BS93)</f>
        <v>272550.28701838251</v>
      </c>
      <c r="X90" s="306" t="str">
        <f t="shared" si="49"/>
        <v>yearly</v>
      </c>
      <c r="Y90" s="306">
        <f t="shared" si="50"/>
        <v>0.05</v>
      </c>
      <c r="Z90" s="306">
        <f t="shared" si="51"/>
        <v>1</v>
      </c>
      <c r="AA90" s="306">
        <f t="shared" si="52"/>
        <v>1</v>
      </c>
      <c r="AB90" s="306">
        <f t="shared" si="53"/>
        <v>0</v>
      </c>
      <c r="AC90" s="306">
        <f>IF($B90&gt;remaning_months,"NA",Payoff!AY93*Feq_coupon)</f>
        <v>14344.751948335919</v>
      </c>
      <c r="AD90" s="306">
        <f>IF($B90&lt;=remaning_months,(AD89*(1-Payoff!BR93)-Payoff!Y93-Payoff!Z93+Payoff!BY93),"NA")</f>
        <v>100413.26363835145</v>
      </c>
      <c r="AE90" s="306">
        <f>IF($B90&gt;remaning_months,"NA",Payoff!BC93)</f>
        <v>0</v>
      </c>
      <c r="AF90" s="306">
        <f>IF($B90&gt;remaning_months,"NA",MAX(0,SUM(Payoff!V93:X93)))</f>
        <v>109023.47874235977</v>
      </c>
      <c r="AG90" s="306">
        <f>IF($B90&gt;remaning_months,"NA",MAX(0,SUM(Payoff!V93:Y93)))</f>
        <v>109023.47874235977</v>
      </c>
      <c r="AH90" s="306">
        <f>IF($B90&gt;remaning_months,"NA",Payoff!AC93)</f>
        <v>108869.50809385139</v>
      </c>
      <c r="AI90" s="306">
        <f>IF($B90&gt;remaning_months,"NA",Payoff!BA93)</f>
        <v>186481.7753283671</v>
      </c>
      <c r="AJ90" s="306">
        <f>IF($B90&gt;remaning_months,"NA",IF(AF90&lt;=0,0,AL89*(1+Payoff!X93/SUM(Payoff!V93:W93))))</f>
        <v>1202.4390154660964</v>
      </c>
      <c r="AK90" s="306">
        <f>IF($B90&gt;remaning_months,"NA",IF(AG90&lt;=0,0,AJ90*(1+SUM(Payoff!Y93:Z93)/SUM(Payoff!V93:W93))))</f>
        <v>1202.4390154660964</v>
      </c>
      <c r="AL90" s="306">
        <f>IF($B90&gt;remaning_months,"NA",IF(AH90&lt;=0,0,AK90*(1+SUM(Payoff!AA93:AB93)/SUM(Payoff!V93:W93))))</f>
        <v>1200.7429009390864</v>
      </c>
      <c r="AM90" s="306">
        <f t="shared" si="54"/>
        <v>20150112</v>
      </c>
      <c r="AN90" s="306">
        <f>IF($B90&gt;remaning_months,"NA",AN89*(1+Payoff!Q93))</f>
        <v>90.840235203104058</v>
      </c>
    </row>
    <row r="91" spans="2:40">
      <c r="B91" s="23">
        <v>88</v>
      </c>
      <c r="C91" s="306" t="str">
        <f t="shared" si="30"/>
        <v>VA</v>
      </c>
      <c r="D91" s="306">
        <f t="shared" si="31"/>
        <v>20220501</v>
      </c>
      <c r="E91" s="306">
        <f t="shared" si="32"/>
        <v>1.4999999999999999E-2</v>
      </c>
      <c r="F91" s="306">
        <f t="shared" si="33"/>
        <v>0</v>
      </c>
      <c r="G91" s="306" t="str">
        <f t="shared" si="34"/>
        <v>CH_WB01</v>
      </c>
      <c r="H91" s="306">
        <f t="shared" si="35"/>
        <v>0</v>
      </c>
      <c r="I91" s="306">
        <f t="shared" si="36"/>
        <v>0</v>
      </c>
      <c r="J91" s="306">
        <f t="shared" si="37"/>
        <v>195003044</v>
      </c>
      <c r="K91" s="306" t="str">
        <f t="shared" si="38"/>
        <v>RVATp_14</v>
      </c>
      <c r="L91" s="306">
        <f t="shared" si="39"/>
        <v>0.05</v>
      </c>
      <c r="M91" s="306" t="str">
        <f t="shared" si="40"/>
        <v>BFI Swiss TargetVol 5%</v>
      </c>
      <c r="N91" s="306" t="str">
        <f t="shared" si="41"/>
        <v>CHF</v>
      </c>
      <c r="O91" s="306">
        <f t="shared" si="42"/>
        <v>20150101</v>
      </c>
      <c r="P91" s="306">
        <f t="shared" si="43"/>
        <v>20150101</v>
      </c>
      <c r="Q91" s="306">
        <f t="shared" si="44"/>
        <v>20150101</v>
      </c>
      <c r="R91" s="306">
        <f t="shared" si="45"/>
        <v>0</v>
      </c>
      <c r="S91" s="306">
        <f t="shared" si="46"/>
        <v>240</v>
      </c>
      <c r="T91" s="306">
        <f t="shared" si="47"/>
        <v>20150101</v>
      </c>
      <c r="U91" s="306" t="str">
        <f t="shared" si="48"/>
        <v>Single</v>
      </c>
      <c r="V91" s="306">
        <f>IF($B91&gt;remaning_months,"NA",V$3*Payoff!$BS94)</f>
        <v>286542.85813544824</v>
      </c>
      <c r="W91" s="306">
        <f>IF($B91&gt;remaning_months,"NA",W$3*Payoff!$BS94)</f>
        <v>272215.71522867586</v>
      </c>
      <c r="X91" s="306" t="str">
        <f t="shared" si="49"/>
        <v>yearly</v>
      </c>
      <c r="Y91" s="306">
        <f t="shared" si="50"/>
        <v>0.05</v>
      </c>
      <c r="Z91" s="306">
        <f t="shared" si="51"/>
        <v>1</v>
      </c>
      <c r="AA91" s="306">
        <f t="shared" si="52"/>
        <v>1</v>
      </c>
      <c r="AB91" s="306">
        <f t="shared" si="53"/>
        <v>0</v>
      </c>
      <c r="AC91" s="306">
        <f>IF($B91&gt;remaning_months,"NA",Payoff!AY94*Feq_coupon)</f>
        <v>14327.142906772409</v>
      </c>
      <c r="AD91" s="306">
        <f>IF($B91&lt;=remaning_months,(AD90*(1-Payoff!BR94)-Payoff!Y94-Payoff!Z94+Payoff!BY94),"NA")</f>
        <v>100290.00034740688</v>
      </c>
      <c r="AE91" s="306">
        <f>IF($B91&gt;remaning_months,"NA",Payoff!BC94)</f>
        <v>0</v>
      </c>
      <c r="AF91" s="306">
        <f>IF($B91&gt;remaning_months,"NA",MAX(0,SUM(Payoff!V94:X94)))</f>
        <v>110870.89565390641</v>
      </c>
      <c r="AG91" s="306">
        <f>IF($B91&gt;remaning_months,"NA",MAX(0,SUM(Payoff!V94:Y94)))</f>
        <v>110870.89565390641</v>
      </c>
      <c r="AH91" s="306">
        <f>IF($B91&gt;remaning_months,"NA",Payoff!AC94)</f>
        <v>110714.96765968109</v>
      </c>
      <c r="AI91" s="306">
        <f>IF($B91&gt;remaning_months,"NA",Payoff!BA94)</f>
        <v>186252.8577880415</v>
      </c>
      <c r="AJ91" s="306">
        <f>IF($B91&gt;remaning_months,"NA",IF(AF91&lt;=0,0,AL90*(1+Payoff!X94/SUM(Payoff!V94:W94))))</f>
        <v>1199.2689171625891</v>
      </c>
      <c r="AK91" s="306">
        <f>IF($B91&gt;remaning_months,"NA",IF(AG91&lt;=0,0,AJ91*(1+SUM(Payoff!Y94:Z94)/SUM(Payoff!V94:W94))))</f>
        <v>1199.2689171625891</v>
      </c>
      <c r="AL91" s="306">
        <f>IF($B91&gt;remaning_months,"NA",IF(AH91&lt;=0,0,AK91*(1+SUM(Payoff!AA94:AB94)/SUM(Payoff!V94:W94))))</f>
        <v>1197.5843448274309</v>
      </c>
      <c r="AM91" s="306">
        <f t="shared" si="54"/>
        <v>20150112</v>
      </c>
      <c r="AN91" s="306">
        <f>IF($B91&gt;remaning_months,"NA",AN90*(1+Payoff!Q94))</f>
        <v>92.623885479044318</v>
      </c>
    </row>
    <row r="92" spans="2:40">
      <c r="B92" s="23">
        <v>89</v>
      </c>
      <c r="C92" s="306" t="str">
        <f t="shared" si="30"/>
        <v>VA</v>
      </c>
      <c r="D92" s="306">
        <f t="shared" si="31"/>
        <v>20220601</v>
      </c>
      <c r="E92" s="306">
        <f t="shared" si="32"/>
        <v>1.4999999999999999E-2</v>
      </c>
      <c r="F92" s="306">
        <f t="shared" si="33"/>
        <v>0</v>
      </c>
      <c r="G92" s="306" t="str">
        <f t="shared" si="34"/>
        <v>CH_WB01</v>
      </c>
      <c r="H92" s="306">
        <f t="shared" si="35"/>
        <v>0</v>
      </c>
      <c r="I92" s="306">
        <f t="shared" si="36"/>
        <v>0</v>
      </c>
      <c r="J92" s="306">
        <f t="shared" si="37"/>
        <v>195003044</v>
      </c>
      <c r="K92" s="306" t="str">
        <f t="shared" si="38"/>
        <v>RVATp_14</v>
      </c>
      <c r="L92" s="306">
        <f t="shared" si="39"/>
        <v>0.05</v>
      </c>
      <c r="M92" s="306" t="str">
        <f t="shared" si="40"/>
        <v>BFI Swiss TargetVol 5%</v>
      </c>
      <c r="N92" s="306" t="str">
        <f t="shared" si="41"/>
        <v>CHF</v>
      </c>
      <c r="O92" s="306">
        <f t="shared" si="42"/>
        <v>20150101</v>
      </c>
      <c r="P92" s="306">
        <f t="shared" si="43"/>
        <v>20150101</v>
      </c>
      <c r="Q92" s="306">
        <f t="shared" si="44"/>
        <v>20150101</v>
      </c>
      <c r="R92" s="306">
        <f t="shared" si="45"/>
        <v>0</v>
      </c>
      <c r="S92" s="306">
        <f t="shared" si="46"/>
        <v>240</v>
      </c>
      <c r="T92" s="306">
        <f t="shared" si="47"/>
        <v>20150101</v>
      </c>
      <c r="U92" s="306" t="str">
        <f t="shared" si="48"/>
        <v>Single</v>
      </c>
      <c r="V92" s="306">
        <f>IF($B92&gt;remaning_months,"NA",V$3*Payoff!$BS95)</f>
        <v>286184.70744636073</v>
      </c>
      <c r="W92" s="306">
        <f>IF($B92&gt;remaning_months,"NA",W$3*Payoff!$BS95)</f>
        <v>271875.47207404266</v>
      </c>
      <c r="X92" s="306" t="str">
        <f t="shared" si="49"/>
        <v>yearly</v>
      </c>
      <c r="Y92" s="306">
        <f t="shared" si="50"/>
        <v>0.05</v>
      </c>
      <c r="Z92" s="306">
        <f t="shared" si="51"/>
        <v>1</v>
      </c>
      <c r="AA92" s="306">
        <f t="shared" si="52"/>
        <v>1</v>
      </c>
      <c r="AB92" s="306">
        <f t="shared" si="53"/>
        <v>0</v>
      </c>
      <c r="AC92" s="306">
        <f>IF($B92&gt;remaning_months,"NA",Payoff!AY95*Feq_coupon)</f>
        <v>14309.235372318031</v>
      </c>
      <c r="AD92" s="306">
        <f>IF($B92&lt;=remaning_months,(AD91*(1-Payoff!BR95)-Payoff!Y95-Payoff!Z95+Payoff!BY95),"NA")</f>
        <v>100164.64760622624</v>
      </c>
      <c r="AE92" s="306">
        <f>IF($B92&gt;remaning_months,"NA",Payoff!BC95)</f>
        <v>0</v>
      </c>
      <c r="AF92" s="306">
        <f>IF($B92&gt;remaning_months,"NA",MAX(0,SUM(Payoff!V95:X95)))</f>
        <v>112566.16700381231</v>
      </c>
      <c r="AG92" s="306">
        <f>IF($B92&gt;remaning_months,"NA",MAX(0,SUM(Payoff!V95:Y95)))</f>
        <v>112566.16700381231</v>
      </c>
      <c r="AH92" s="306">
        <f>IF($B92&gt;remaning_months,"NA",Payoff!AC95)</f>
        <v>112408.44723446072</v>
      </c>
      <c r="AI92" s="306">
        <f>IF($B92&gt;remaning_months,"NA",Payoff!BA95)</f>
        <v>186020.05984013458</v>
      </c>
      <c r="AJ92" s="306">
        <f>IF($B92&gt;remaning_months,"NA",IF(AF92&lt;=0,0,AL91*(1+Payoff!X95/SUM(Payoff!V95:W95))))</f>
        <v>1196.0874809337313</v>
      </c>
      <c r="AK92" s="306">
        <f>IF($B92&gt;remaning_months,"NA",IF(AG92&lt;=0,0,AJ92*(1+SUM(Payoff!Y95:Z95)/SUM(Payoff!V95:W95))))</f>
        <v>1196.0874809337313</v>
      </c>
      <c r="AL92" s="306">
        <f>IF($B92&gt;remaning_months,"NA",IF(AH92&lt;=0,0,AK92*(1+SUM(Payoff!AA95:AB95)/SUM(Payoff!V95:W95))))</f>
        <v>1194.4137022426078</v>
      </c>
      <c r="AM92" s="306">
        <f t="shared" si="54"/>
        <v>20150112</v>
      </c>
      <c r="AN92" s="306">
        <f>IF($B92&gt;remaning_months,"NA",AN91*(1+Payoff!Q95))</f>
        <v>94.290448447268403</v>
      </c>
    </row>
    <row r="93" spans="2:40">
      <c r="B93" s="23">
        <v>90</v>
      </c>
      <c r="C93" s="306" t="str">
        <f t="shared" si="30"/>
        <v>VA</v>
      </c>
      <c r="D93" s="306">
        <f t="shared" si="31"/>
        <v>20220701</v>
      </c>
      <c r="E93" s="306">
        <f t="shared" si="32"/>
        <v>1.4999999999999999E-2</v>
      </c>
      <c r="F93" s="306">
        <f t="shared" si="33"/>
        <v>0</v>
      </c>
      <c r="G93" s="306" t="str">
        <f t="shared" si="34"/>
        <v>CH_WB01</v>
      </c>
      <c r="H93" s="306">
        <f t="shared" si="35"/>
        <v>0</v>
      </c>
      <c r="I93" s="306">
        <f t="shared" si="36"/>
        <v>0</v>
      </c>
      <c r="J93" s="306">
        <f t="shared" si="37"/>
        <v>195003044</v>
      </c>
      <c r="K93" s="306" t="str">
        <f t="shared" si="38"/>
        <v>RVATp_14</v>
      </c>
      <c r="L93" s="306">
        <f t="shared" si="39"/>
        <v>0.05</v>
      </c>
      <c r="M93" s="306" t="str">
        <f t="shared" si="40"/>
        <v>BFI Swiss TargetVol 5%</v>
      </c>
      <c r="N93" s="306" t="str">
        <f t="shared" si="41"/>
        <v>CHF</v>
      </c>
      <c r="O93" s="306">
        <f t="shared" si="42"/>
        <v>20150101</v>
      </c>
      <c r="P93" s="306">
        <f t="shared" si="43"/>
        <v>20150101</v>
      </c>
      <c r="Q93" s="306">
        <f t="shared" si="44"/>
        <v>20150101</v>
      </c>
      <c r="R93" s="306">
        <f t="shared" si="45"/>
        <v>0</v>
      </c>
      <c r="S93" s="306">
        <f t="shared" si="46"/>
        <v>240</v>
      </c>
      <c r="T93" s="306">
        <f t="shared" si="47"/>
        <v>20150101</v>
      </c>
      <c r="U93" s="306" t="str">
        <f t="shared" si="48"/>
        <v>Single</v>
      </c>
      <c r="V93" s="306">
        <f>IF($B93&gt;remaning_months,"NA",V$3*Payoff!$BS96)</f>
        <v>285821.07853793673</v>
      </c>
      <c r="W93" s="306">
        <f>IF($B93&gt;remaning_months,"NA",W$3*Payoff!$BS96)</f>
        <v>271530.0246110399</v>
      </c>
      <c r="X93" s="306" t="str">
        <f t="shared" si="49"/>
        <v>yearly</v>
      </c>
      <c r="Y93" s="306">
        <f t="shared" si="50"/>
        <v>0.05</v>
      </c>
      <c r="Z93" s="306">
        <f t="shared" si="51"/>
        <v>1</v>
      </c>
      <c r="AA93" s="306">
        <f t="shared" si="52"/>
        <v>1</v>
      </c>
      <c r="AB93" s="306">
        <f t="shared" si="53"/>
        <v>0</v>
      </c>
      <c r="AC93" s="306">
        <f>IF($B93&gt;remaning_months,"NA",Payoff!AY96*Feq_coupon)</f>
        <v>14291.053926896833</v>
      </c>
      <c r="AD93" s="306">
        <f>IF($B93&lt;=remaning_months,(AD92*(1-Payoff!BR96)-Payoff!Y96-Payoff!Z96+Payoff!BY96),"NA")</f>
        <v>100037.37748827784</v>
      </c>
      <c r="AE93" s="306">
        <f>IF($B93&gt;remaning_months,"NA",Payoff!BC96)</f>
        <v>0</v>
      </c>
      <c r="AF93" s="306">
        <f>IF($B93&gt;remaning_months,"NA",MAX(0,SUM(Payoff!V96:X96)))</f>
        <v>112923.4118279316</v>
      </c>
      <c r="AG93" s="306">
        <f>IF($B93&gt;remaning_months,"NA",MAX(0,SUM(Payoff!V96:Y96)))</f>
        <v>112923.4118279316</v>
      </c>
      <c r="AH93" s="306">
        <f>IF($B93&gt;remaning_months,"NA",Payoff!AC96)</f>
        <v>112765.35049696742</v>
      </c>
      <c r="AI93" s="306">
        <f>IF($B93&gt;remaning_months,"NA",Payoff!BA96)</f>
        <v>185783.70104965899</v>
      </c>
      <c r="AJ93" s="306">
        <f>IF($B93&gt;remaning_months,"NA",IF(AF93&lt;=0,0,AL92*(1+Payoff!X96/SUM(Payoff!V96:W96))))</f>
        <v>1192.8960692613468</v>
      </c>
      <c r="AK93" s="306">
        <f>IF($B93&gt;remaning_months,"NA",IF(AG93&lt;=0,0,AJ93*(1+SUM(Payoff!Y96:Z96)/SUM(Payoff!V96:W96))))</f>
        <v>1192.8960692613468</v>
      </c>
      <c r="AL93" s="306">
        <f>IF($B93&gt;remaning_months,"NA",IF(AH93&lt;=0,0,AK93*(1+SUM(Payoff!AA96:AB96)/SUM(Payoff!V96:W96))))</f>
        <v>1191.2284685126203</v>
      </c>
      <c r="AM93" s="306">
        <f t="shared" si="54"/>
        <v>20150112</v>
      </c>
      <c r="AN93" s="306">
        <f>IF($B93&gt;remaning_months,"NA",AN92*(1+Payoff!Q96))</f>
        <v>94.842919304722116</v>
      </c>
    </row>
    <row r="94" spans="2:40">
      <c r="B94" s="23">
        <v>91</v>
      </c>
      <c r="C94" s="306" t="str">
        <f t="shared" si="30"/>
        <v>VA</v>
      </c>
      <c r="D94" s="306">
        <f t="shared" si="31"/>
        <v>20220801</v>
      </c>
      <c r="E94" s="306">
        <f t="shared" si="32"/>
        <v>1.4999999999999999E-2</v>
      </c>
      <c r="F94" s="306">
        <f t="shared" si="33"/>
        <v>0</v>
      </c>
      <c r="G94" s="306" t="str">
        <f t="shared" si="34"/>
        <v>CH_WB01</v>
      </c>
      <c r="H94" s="306">
        <f t="shared" si="35"/>
        <v>0</v>
      </c>
      <c r="I94" s="306">
        <f t="shared" si="36"/>
        <v>0</v>
      </c>
      <c r="J94" s="306">
        <f t="shared" si="37"/>
        <v>195003044</v>
      </c>
      <c r="K94" s="306" t="str">
        <f t="shared" si="38"/>
        <v>RVATp_14</v>
      </c>
      <c r="L94" s="306">
        <f t="shared" si="39"/>
        <v>0.05</v>
      </c>
      <c r="M94" s="306" t="str">
        <f t="shared" si="40"/>
        <v>BFI Swiss TargetVol 5%</v>
      </c>
      <c r="N94" s="306" t="str">
        <f t="shared" si="41"/>
        <v>CHF</v>
      </c>
      <c r="O94" s="306">
        <f t="shared" si="42"/>
        <v>20150101</v>
      </c>
      <c r="P94" s="306">
        <f t="shared" si="43"/>
        <v>20150101</v>
      </c>
      <c r="Q94" s="306">
        <f t="shared" si="44"/>
        <v>20150101</v>
      </c>
      <c r="R94" s="306">
        <f t="shared" si="45"/>
        <v>0</v>
      </c>
      <c r="S94" s="306">
        <f t="shared" si="46"/>
        <v>240</v>
      </c>
      <c r="T94" s="306">
        <f t="shared" si="47"/>
        <v>20150101</v>
      </c>
      <c r="U94" s="306" t="str">
        <f t="shared" si="48"/>
        <v>Single</v>
      </c>
      <c r="V94" s="306">
        <f>IF($B94&gt;remaning_months,"NA",V$3*Payoff!$BS97)</f>
        <v>285456.29508688761</v>
      </c>
      <c r="W94" s="306">
        <f>IF($B94&gt;remaning_months,"NA",W$3*Payoff!$BS97)</f>
        <v>271183.4803325432</v>
      </c>
      <c r="X94" s="306" t="str">
        <f t="shared" si="49"/>
        <v>yearly</v>
      </c>
      <c r="Y94" s="306">
        <f t="shared" si="50"/>
        <v>0.05</v>
      </c>
      <c r="Z94" s="306">
        <f t="shared" si="51"/>
        <v>1</v>
      </c>
      <c r="AA94" s="306">
        <f t="shared" si="52"/>
        <v>1</v>
      </c>
      <c r="AB94" s="306">
        <f t="shared" si="53"/>
        <v>0</v>
      </c>
      <c r="AC94" s="306">
        <f>IF($B94&gt;remaning_months,"NA",Payoff!AY97*Feq_coupon)</f>
        <v>14272.814754344377</v>
      </c>
      <c r="AD94" s="306">
        <f>IF($B94&lt;=remaning_months,(AD93*(1-Payoff!BR97)-Payoff!Y97-Payoff!Z97+Payoff!BY97),"NA")</f>
        <v>99909.703280410642</v>
      </c>
      <c r="AE94" s="306">
        <f>IF($B94&gt;remaning_months,"NA",Payoff!BC97)</f>
        <v>0</v>
      </c>
      <c r="AF94" s="306">
        <f>IF($B94&gt;remaning_months,"NA",MAX(0,SUM(Payoff!V97:X97)))</f>
        <v>114959.754547034</v>
      </c>
      <c r="AG94" s="306">
        <f>IF($B94&gt;remaning_months,"NA",MAX(0,SUM(Payoff!V97:Y97)))</f>
        <v>114959.754547034</v>
      </c>
      <c r="AH94" s="306">
        <f>IF($B94&gt;remaning_months,"NA",Payoff!AC97)</f>
        <v>114799.53277605552</v>
      </c>
      <c r="AI94" s="306">
        <f>IF($B94&gt;remaning_months,"NA",Payoff!BA97)</f>
        <v>185546.59180647705</v>
      </c>
      <c r="AJ94" s="306">
        <f>IF($B94&gt;remaning_months,"NA",IF(AF94&lt;=0,0,AL93*(1+Payoff!X97/SUM(Payoff!V97:W97))))</f>
        <v>1189.7081452602038</v>
      </c>
      <c r="AK94" s="306">
        <f>IF($B94&gt;remaning_months,"NA",IF(AG94&lt;=0,0,AJ94*(1+SUM(Payoff!Y97:Z97)/SUM(Payoff!V97:W97))))</f>
        <v>1189.7081452602038</v>
      </c>
      <c r="AL94" s="306">
        <f>IF($B94&gt;remaning_months,"NA",IF(AH94&lt;=0,0,AK94*(1+SUM(Payoff!AA97:AB97)/SUM(Payoff!V97:W97))))</f>
        <v>1188.0521407851486</v>
      </c>
      <c r="AM94" s="306">
        <f t="shared" si="54"/>
        <v>20150112</v>
      </c>
      <c r="AN94" s="306">
        <f>IF($B94&gt;remaning_months,"NA",AN93*(1+Payoff!Q97))</f>
        <v>96.812112295438766</v>
      </c>
    </row>
    <row r="95" spans="2:40">
      <c r="B95" s="23">
        <v>92</v>
      </c>
      <c r="C95" s="306" t="str">
        <f t="shared" si="30"/>
        <v>VA</v>
      </c>
      <c r="D95" s="306">
        <f t="shared" si="31"/>
        <v>20220901</v>
      </c>
      <c r="E95" s="306">
        <f t="shared" si="32"/>
        <v>1.4999999999999999E-2</v>
      </c>
      <c r="F95" s="306">
        <f t="shared" si="33"/>
        <v>0</v>
      </c>
      <c r="G95" s="306" t="str">
        <f t="shared" si="34"/>
        <v>CH_WB01</v>
      </c>
      <c r="H95" s="306">
        <f t="shared" si="35"/>
        <v>0</v>
      </c>
      <c r="I95" s="306">
        <f t="shared" si="36"/>
        <v>0</v>
      </c>
      <c r="J95" s="306">
        <f t="shared" si="37"/>
        <v>195003044</v>
      </c>
      <c r="K95" s="306" t="str">
        <f t="shared" si="38"/>
        <v>RVATp_14</v>
      </c>
      <c r="L95" s="306">
        <f t="shared" si="39"/>
        <v>0.05</v>
      </c>
      <c r="M95" s="306" t="str">
        <f t="shared" si="40"/>
        <v>BFI Swiss TargetVol 5%</v>
      </c>
      <c r="N95" s="306" t="str">
        <f t="shared" si="41"/>
        <v>CHF</v>
      </c>
      <c r="O95" s="306">
        <f t="shared" si="42"/>
        <v>20150101</v>
      </c>
      <c r="P95" s="306">
        <f t="shared" si="43"/>
        <v>20150101</v>
      </c>
      <c r="Q95" s="306">
        <f t="shared" si="44"/>
        <v>20150101</v>
      </c>
      <c r="R95" s="306">
        <f t="shared" si="45"/>
        <v>0</v>
      </c>
      <c r="S95" s="306">
        <f t="shared" si="46"/>
        <v>240</v>
      </c>
      <c r="T95" s="306">
        <f t="shared" si="47"/>
        <v>20150101</v>
      </c>
      <c r="U95" s="306" t="str">
        <f t="shared" si="48"/>
        <v>Single</v>
      </c>
      <c r="V95" s="306">
        <f>IF($B95&gt;remaning_months,"NA",V$3*Payoff!$BS98)</f>
        <v>285084.93128089292</v>
      </c>
      <c r="W95" s="306">
        <f>IF($B95&gt;remaning_months,"NA",W$3*Payoff!$BS98)</f>
        <v>270830.68471684825</v>
      </c>
      <c r="X95" s="306" t="str">
        <f t="shared" si="49"/>
        <v>yearly</v>
      </c>
      <c r="Y95" s="306">
        <f t="shared" si="50"/>
        <v>0.05</v>
      </c>
      <c r="Z95" s="306">
        <f t="shared" si="51"/>
        <v>1</v>
      </c>
      <c r="AA95" s="306">
        <f t="shared" si="52"/>
        <v>1</v>
      </c>
      <c r="AB95" s="306">
        <f t="shared" si="53"/>
        <v>0</v>
      </c>
      <c r="AC95" s="306">
        <f>IF($B95&gt;remaning_months,"NA",Payoff!AY98*Feq_coupon)</f>
        <v>14254.246564044644</v>
      </c>
      <c r="AD95" s="306">
        <f>IF($B95&lt;=remaning_months,(AD94*(1-Payoff!BR98)-Payoff!Y98-Payoff!Z98+Payoff!BY98),"NA")</f>
        <v>99779.725948312509</v>
      </c>
      <c r="AE95" s="306">
        <f>IF($B95&gt;remaning_months,"NA",Payoff!BC98)</f>
        <v>0</v>
      </c>
      <c r="AF95" s="306">
        <f>IF($B95&gt;remaning_months,"NA",MAX(0,SUM(Payoff!V98:X98)))</f>
        <v>115080.1153989923</v>
      </c>
      <c r="AG95" s="306">
        <f>IF($B95&gt;remaning_months,"NA",MAX(0,SUM(Payoff!V98:Y98)))</f>
        <v>115080.1153989923</v>
      </c>
      <c r="AH95" s="306">
        <f>IF($B95&gt;remaning_months,"NA",Payoff!AC98)</f>
        <v>114919.80965756661</v>
      </c>
      <c r="AI95" s="306">
        <f>IF($B95&gt;remaning_months,"NA",Payoff!BA98)</f>
        <v>185305.20533258052</v>
      </c>
      <c r="AJ95" s="306">
        <f>IF($B95&gt;remaning_months,"NA",IF(AF95&lt;=0,0,AL94*(1+Payoff!X98/SUM(Payoff!V98:W98))))</f>
        <v>1186.5065466878532</v>
      </c>
      <c r="AK95" s="306">
        <f>IF($B95&gt;remaning_months,"NA",IF(AG95&lt;=0,0,AJ95*(1+SUM(Payoff!Y98:Z98)/SUM(Payoff!V98:W98))))</f>
        <v>1186.5065466878532</v>
      </c>
      <c r="AL95" s="306">
        <f>IF($B95&gt;remaning_months,"NA",IF(AH95&lt;=0,0,AK95*(1+SUM(Payoff!AA98:AB98)/SUM(Payoff!V98:W98))))</f>
        <v>1184.8559021282808</v>
      </c>
      <c r="AM95" s="306">
        <f t="shared" si="54"/>
        <v>20150112</v>
      </c>
      <c r="AN95" s="306">
        <f>IF($B95&gt;remaning_months,"NA",AN94*(1+Payoff!Q98))</f>
        <v>97.175151516349885</v>
      </c>
    </row>
    <row r="96" spans="2:40">
      <c r="B96" s="23">
        <v>93</v>
      </c>
      <c r="C96" s="306" t="str">
        <f t="shared" si="30"/>
        <v>VA</v>
      </c>
      <c r="D96" s="306">
        <f t="shared" si="31"/>
        <v>20221001</v>
      </c>
      <c r="E96" s="306">
        <f t="shared" si="32"/>
        <v>1.4999999999999999E-2</v>
      </c>
      <c r="F96" s="306">
        <f t="shared" si="33"/>
        <v>0</v>
      </c>
      <c r="G96" s="306" t="str">
        <f t="shared" si="34"/>
        <v>CH_WB01</v>
      </c>
      <c r="H96" s="306">
        <f t="shared" si="35"/>
        <v>0</v>
      </c>
      <c r="I96" s="306">
        <f t="shared" si="36"/>
        <v>0</v>
      </c>
      <c r="J96" s="306">
        <f t="shared" si="37"/>
        <v>195003044</v>
      </c>
      <c r="K96" s="306" t="str">
        <f t="shared" si="38"/>
        <v>RVATp_14</v>
      </c>
      <c r="L96" s="306">
        <f t="shared" si="39"/>
        <v>0.05</v>
      </c>
      <c r="M96" s="306" t="str">
        <f t="shared" si="40"/>
        <v>BFI Swiss TargetVol 5%</v>
      </c>
      <c r="N96" s="306" t="str">
        <f t="shared" si="41"/>
        <v>CHF</v>
      </c>
      <c r="O96" s="306">
        <f t="shared" si="42"/>
        <v>20150101</v>
      </c>
      <c r="P96" s="306">
        <f t="shared" si="43"/>
        <v>20150101</v>
      </c>
      <c r="Q96" s="306">
        <f t="shared" si="44"/>
        <v>20150101</v>
      </c>
      <c r="R96" s="306">
        <f t="shared" si="45"/>
        <v>0</v>
      </c>
      <c r="S96" s="306">
        <f t="shared" si="46"/>
        <v>240</v>
      </c>
      <c r="T96" s="306">
        <f t="shared" si="47"/>
        <v>20150101</v>
      </c>
      <c r="U96" s="306" t="str">
        <f t="shared" si="48"/>
        <v>Single</v>
      </c>
      <c r="V96" s="306">
        <f>IF($B96&gt;remaning_months,"NA",V$3*Payoff!$BS99)</f>
        <v>284713.17839247419</v>
      </c>
      <c r="W96" s="306">
        <f>IF($B96&gt;remaning_months,"NA",W$3*Payoff!$BS99)</f>
        <v>270477.51947285049</v>
      </c>
      <c r="X96" s="306" t="str">
        <f t="shared" si="49"/>
        <v>yearly</v>
      </c>
      <c r="Y96" s="306">
        <f t="shared" si="50"/>
        <v>0.05</v>
      </c>
      <c r="Z96" s="306">
        <f t="shared" si="51"/>
        <v>1</v>
      </c>
      <c r="AA96" s="306">
        <f t="shared" si="52"/>
        <v>1</v>
      </c>
      <c r="AB96" s="306">
        <f t="shared" si="53"/>
        <v>0</v>
      </c>
      <c r="AC96" s="306">
        <f>IF($B96&gt;remaning_months,"NA",Payoff!AY99*Feq_coupon)</f>
        <v>14235.658919623709</v>
      </c>
      <c r="AD96" s="306">
        <f>IF($B96&lt;=remaning_months,(AD95*(1-Payoff!BR99)-Payoff!Y99-Payoff!Z99+Payoff!BY99),"NA")</f>
        <v>99649.612437365955</v>
      </c>
      <c r="AE96" s="306">
        <f>IF($B96&gt;remaning_months,"NA",Payoff!BC99)</f>
        <v>0</v>
      </c>
      <c r="AF96" s="306">
        <f>IF($B96&gt;remaning_months,"NA",MAX(0,SUM(Payoff!V99:X99)))</f>
        <v>114941.57258263181</v>
      </c>
      <c r="AG96" s="306">
        <f>IF($B96&gt;remaning_months,"NA",MAX(0,SUM(Payoff!V99:Y99)))</f>
        <v>114941.57258263181</v>
      </c>
      <c r="AH96" s="306">
        <f>IF($B96&gt;remaning_months,"NA",Payoff!AC99)</f>
        <v>114781.46339836823</v>
      </c>
      <c r="AI96" s="306">
        <f>IF($B96&gt;remaning_months,"NA",Payoff!BA99)</f>
        <v>185063.56595510835</v>
      </c>
      <c r="AJ96" s="306">
        <f>IF($B96&gt;remaning_months,"NA",IF(AF96&lt;=0,0,AL95*(1+Payoff!X99/SUM(Payoff!V99:W99))))</f>
        <v>1183.3108411459375</v>
      </c>
      <c r="AK96" s="306">
        <f>IF($B96&gt;remaning_months,"NA",IF(AG96&lt;=0,0,AJ96*(1+SUM(Payoff!Y99:Z99)/SUM(Payoff!V99:W99))))</f>
        <v>1183.3108411459375</v>
      </c>
      <c r="AL96" s="306">
        <f>IF($B96&gt;remaning_months,"NA",IF(AH96&lt;=0,0,AK96*(1+SUM(Payoff!AA99:AB99)/SUM(Payoff!V99:W99))))</f>
        <v>1181.6646841168963</v>
      </c>
      <c r="AM96" s="306">
        <f t="shared" si="54"/>
        <v>20150112</v>
      </c>
      <c r="AN96" s="306">
        <f>IF($B96&gt;remaning_months,"NA",AN95*(1+Payoff!Q99))</f>
        <v>97.320460659490507</v>
      </c>
    </row>
    <row r="97" spans="1:40">
      <c r="B97" s="23">
        <v>94</v>
      </c>
      <c r="C97" s="306" t="str">
        <f t="shared" si="30"/>
        <v>VA</v>
      </c>
      <c r="D97" s="306">
        <f t="shared" si="31"/>
        <v>20221101</v>
      </c>
      <c r="E97" s="306">
        <f t="shared" si="32"/>
        <v>1.4999999999999999E-2</v>
      </c>
      <c r="F97" s="306">
        <f t="shared" si="33"/>
        <v>0</v>
      </c>
      <c r="G97" s="306" t="str">
        <f t="shared" si="34"/>
        <v>CH_WB01</v>
      </c>
      <c r="H97" s="306">
        <f t="shared" si="35"/>
        <v>0</v>
      </c>
      <c r="I97" s="306">
        <f t="shared" si="36"/>
        <v>0</v>
      </c>
      <c r="J97" s="306">
        <f t="shared" si="37"/>
        <v>195003044</v>
      </c>
      <c r="K97" s="306" t="str">
        <f t="shared" si="38"/>
        <v>RVATp_14</v>
      </c>
      <c r="L97" s="306">
        <f t="shared" si="39"/>
        <v>0.05</v>
      </c>
      <c r="M97" s="306" t="str">
        <f t="shared" si="40"/>
        <v>BFI Swiss TargetVol 5%</v>
      </c>
      <c r="N97" s="306" t="str">
        <f t="shared" si="41"/>
        <v>CHF</v>
      </c>
      <c r="O97" s="306">
        <f t="shared" si="42"/>
        <v>20150101</v>
      </c>
      <c r="P97" s="306">
        <f t="shared" si="43"/>
        <v>20150101</v>
      </c>
      <c r="Q97" s="306">
        <f t="shared" si="44"/>
        <v>20150101</v>
      </c>
      <c r="R97" s="306">
        <f t="shared" si="45"/>
        <v>0</v>
      </c>
      <c r="S97" s="306">
        <f t="shared" si="46"/>
        <v>240</v>
      </c>
      <c r="T97" s="306">
        <f t="shared" si="47"/>
        <v>20150101</v>
      </c>
      <c r="U97" s="306" t="str">
        <f t="shared" si="48"/>
        <v>Single</v>
      </c>
      <c r="V97" s="306">
        <f>IF($B97&gt;remaning_months,"NA",V$3*Payoff!$BS100)</f>
        <v>284341.87303892011</v>
      </c>
      <c r="W97" s="306">
        <f>IF($B97&gt;remaning_months,"NA",W$3*Payoff!$BS100)</f>
        <v>270124.77938697411</v>
      </c>
      <c r="X97" s="306" t="str">
        <f t="shared" si="49"/>
        <v>yearly</v>
      </c>
      <c r="Y97" s="306">
        <f t="shared" si="50"/>
        <v>0.05</v>
      </c>
      <c r="Z97" s="306">
        <f t="shared" si="51"/>
        <v>1</v>
      </c>
      <c r="AA97" s="306">
        <f t="shared" si="52"/>
        <v>1</v>
      </c>
      <c r="AB97" s="306">
        <f t="shared" si="53"/>
        <v>0</v>
      </c>
      <c r="AC97" s="306">
        <f>IF($B97&gt;remaning_months,"NA",Payoff!AY100*Feq_coupon)</f>
        <v>14217.093651946007</v>
      </c>
      <c r="AD97" s="306">
        <f>IF($B97&lt;=remaning_months,(AD96*(1-Payoff!BR100)-Payoff!Y100-Payoff!Z100+Payoff!BY100),"NA")</f>
        <v>99519.655563622029</v>
      </c>
      <c r="AE97" s="306">
        <f>IF($B97&gt;remaning_months,"NA",Payoff!BC100)</f>
        <v>0</v>
      </c>
      <c r="AF97" s="306">
        <f>IF($B97&gt;remaning_months,"NA",MAX(0,SUM(Payoff!V100:X100)))</f>
        <v>114875.49109309995</v>
      </c>
      <c r="AG97" s="306">
        <f>IF($B97&gt;remaning_months,"NA",MAX(0,SUM(Payoff!V100:Y100)))</f>
        <v>114875.49109309995</v>
      </c>
      <c r="AH97" s="306">
        <f>IF($B97&gt;remaning_months,"NA",Payoff!AC100)</f>
        <v>114715.49991028589</v>
      </c>
      <c r="AI97" s="306">
        <f>IF($B97&gt;remaning_months,"NA",Payoff!BA100)</f>
        <v>184822.21747529821</v>
      </c>
      <c r="AJ97" s="306">
        <f>IF($B97&gt;remaning_months,"NA",IF(AF97&lt;=0,0,AL96*(1+Payoff!X100/SUM(Payoff!V100:W100))))</f>
        <v>1180.1236299732291</v>
      </c>
      <c r="AK97" s="306">
        <f>IF($B97&gt;remaning_months,"NA",IF(AG97&lt;=0,0,AJ97*(1+SUM(Payoff!Y100:Z100)/SUM(Payoff!V100:W100))))</f>
        <v>1180.1236299732291</v>
      </c>
      <c r="AL97" s="306">
        <f>IF($B97&gt;remaning_months,"NA",IF(AH97&lt;=0,0,AK97*(1+SUM(Payoff!AA100:AB100)/SUM(Payoff!V100:W100))))</f>
        <v>1178.4821732961029</v>
      </c>
      <c r="AM97" s="306">
        <f t="shared" si="54"/>
        <v>20150112</v>
      </c>
      <c r="AN97" s="306">
        <f>IF($B97&gt;remaning_months,"NA",AN96*(1+Payoff!Q100))</f>
        <v>97.52737367645544</v>
      </c>
    </row>
    <row r="98" spans="1:40">
      <c r="B98" s="23">
        <v>95</v>
      </c>
      <c r="C98" s="306" t="str">
        <f t="shared" si="30"/>
        <v>VA</v>
      </c>
      <c r="D98" s="306">
        <f t="shared" si="31"/>
        <v>20221201</v>
      </c>
      <c r="E98" s="306">
        <f t="shared" si="32"/>
        <v>1.4999999999999999E-2</v>
      </c>
      <c r="F98" s="306">
        <f t="shared" si="33"/>
        <v>0</v>
      </c>
      <c r="G98" s="306" t="str">
        <f t="shared" si="34"/>
        <v>CH_WB01</v>
      </c>
      <c r="H98" s="306">
        <f t="shared" si="35"/>
        <v>0</v>
      </c>
      <c r="I98" s="306">
        <f t="shared" si="36"/>
        <v>0</v>
      </c>
      <c r="J98" s="306">
        <f t="shared" si="37"/>
        <v>195003044</v>
      </c>
      <c r="K98" s="306" t="str">
        <f t="shared" si="38"/>
        <v>RVATp_14</v>
      </c>
      <c r="L98" s="306">
        <f t="shared" si="39"/>
        <v>0.05</v>
      </c>
      <c r="M98" s="306" t="str">
        <f t="shared" si="40"/>
        <v>BFI Swiss TargetVol 5%</v>
      </c>
      <c r="N98" s="306" t="str">
        <f t="shared" si="41"/>
        <v>CHF</v>
      </c>
      <c r="O98" s="306">
        <f t="shared" si="42"/>
        <v>20150101</v>
      </c>
      <c r="P98" s="306">
        <f t="shared" si="43"/>
        <v>20150101</v>
      </c>
      <c r="Q98" s="306">
        <f t="shared" si="44"/>
        <v>20150101</v>
      </c>
      <c r="R98" s="306">
        <f t="shared" si="45"/>
        <v>0</v>
      </c>
      <c r="S98" s="306">
        <f t="shared" si="46"/>
        <v>240</v>
      </c>
      <c r="T98" s="306">
        <f t="shared" si="47"/>
        <v>20150101</v>
      </c>
      <c r="U98" s="306" t="str">
        <f t="shared" si="48"/>
        <v>Single</v>
      </c>
      <c r="V98" s="306">
        <f>IF($B98&gt;remaning_months,"NA",V$3*Payoff!$BS101)</f>
        <v>283970.78106996266</v>
      </c>
      <c r="W98" s="306">
        <f>IF($B98&gt;remaning_months,"NA",W$3*Payoff!$BS101)</f>
        <v>269772.24201646453</v>
      </c>
      <c r="X98" s="306" t="str">
        <f t="shared" si="49"/>
        <v>yearly</v>
      </c>
      <c r="Y98" s="306">
        <f t="shared" si="50"/>
        <v>0.05</v>
      </c>
      <c r="Z98" s="306">
        <f t="shared" si="51"/>
        <v>1</v>
      </c>
      <c r="AA98" s="306">
        <f t="shared" si="52"/>
        <v>1</v>
      </c>
      <c r="AB98" s="306">
        <f t="shared" si="53"/>
        <v>0</v>
      </c>
      <c r="AC98" s="306">
        <f>IF($B98&gt;remaning_months,"NA",Payoff!AY101*Feq_coupon)</f>
        <v>14198.539053498132</v>
      </c>
      <c r="AD98" s="306">
        <f>IF($B98&lt;=remaning_months,(AD97*(1-Payoff!BR101)-Payoff!Y101-Payoff!Z101+Payoff!BY101),"NA")</f>
        <v>99389.773374486918</v>
      </c>
      <c r="AE98" s="306">
        <f>IF($B98&gt;remaning_months,"NA",Payoff!BC101)</f>
        <v>0</v>
      </c>
      <c r="AF98" s="306">
        <f>IF($B98&gt;remaning_months,"NA",MAX(0,SUM(Payoff!V101:X101)))</f>
        <v>116603.8952931832</v>
      </c>
      <c r="AG98" s="306">
        <f>IF($B98&gt;remaning_months,"NA",MAX(0,SUM(Payoff!V101:Y101)))</f>
        <v>116603.8952931832</v>
      </c>
      <c r="AH98" s="306">
        <f>IF($B98&gt;remaning_months,"NA",Payoff!AC101)</f>
        <v>116442.07805898185</v>
      </c>
      <c r="AI98" s="306">
        <f>IF($B98&gt;remaning_months,"NA",Payoff!BA101)</f>
        <v>184581.00769547586</v>
      </c>
      <c r="AJ98" s="306">
        <f>IF($B98&gt;remaning_months,"NA",IF(AF98&lt;=0,0,AL97*(1+Payoff!X101/SUM(Payoff!V101:W101))))</f>
        <v>1176.9441470272463</v>
      </c>
      <c r="AK98" s="306">
        <f>IF($B98&gt;remaning_months,"NA",IF(AG98&lt;=0,0,AJ98*(1+SUM(Payoff!Y101:Z101)/SUM(Payoff!V101:W101))))</f>
        <v>1176.9441470272463</v>
      </c>
      <c r="AL98" s="306">
        <f>IF($B98&gt;remaning_months,"NA",IF(AH98&lt;=0,0,AK98*(1+SUM(Payoff!AA101:AB101)/SUM(Payoff!V101:W101))))</f>
        <v>1175.3129725981578</v>
      </c>
      <c r="AM98" s="306">
        <f t="shared" si="54"/>
        <v>20150112</v>
      </c>
      <c r="AN98" s="306">
        <f>IF($B98&gt;remaning_months,"NA",AN97*(1+Payoff!Q101))</f>
        <v>99.262372204204354</v>
      </c>
    </row>
    <row r="99" spans="1:40">
      <c r="B99" s="23">
        <v>96</v>
      </c>
      <c r="C99" s="306" t="str">
        <f t="shared" si="30"/>
        <v>VA</v>
      </c>
      <c r="D99" s="306">
        <f t="shared" si="31"/>
        <v>20230101</v>
      </c>
      <c r="E99" s="306">
        <f t="shared" si="32"/>
        <v>1.4999999999999999E-2</v>
      </c>
      <c r="F99" s="306">
        <f t="shared" si="33"/>
        <v>0</v>
      </c>
      <c r="G99" s="306" t="str">
        <f t="shared" si="34"/>
        <v>CH_WB01</v>
      </c>
      <c r="H99" s="306">
        <f t="shared" si="35"/>
        <v>0</v>
      </c>
      <c r="I99" s="306">
        <f t="shared" si="36"/>
        <v>0</v>
      </c>
      <c r="J99" s="306">
        <f t="shared" si="37"/>
        <v>195003044</v>
      </c>
      <c r="K99" s="306" t="str">
        <f t="shared" si="38"/>
        <v>RVATp_14</v>
      </c>
      <c r="L99" s="306">
        <f t="shared" si="39"/>
        <v>0.05</v>
      </c>
      <c r="M99" s="306" t="str">
        <f t="shared" si="40"/>
        <v>BFI Swiss TargetVol 5%</v>
      </c>
      <c r="N99" s="306" t="str">
        <f t="shared" si="41"/>
        <v>CHF</v>
      </c>
      <c r="O99" s="306">
        <f t="shared" si="42"/>
        <v>20150101</v>
      </c>
      <c r="P99" s="306">
        <f t="shared" si="43"/>
        <v>20150101</v>
      </c>
      <c r="Q99" s="306">
        <f t="shared" si="44"/>
        <v>20150101</v>
      </c>
      <c r="R99" s="306">
        <f t="shared" si="45"/>
        <v>0</v>
      </c>
      <c r="S99" s="306">
        <f t="shared" si="46"/>
        <v>240</v>
      </c>
      <c r="T99" s="306">
        <f t="shared" si="47"/>
        <v>20150101</v>
      </c>
      <c r="U99" s="306" t="str">
        <f t="shared" si="48"/>
        <v>Single</v>
      </c>
      <c r="V99" s="306">
        <f>IF($B99&gt;remaning_months,"NA",V$3*Payoff!$BS102)</f>
        <v>283594.10381143878</v>
      </c>
      <c r="W99" s="306">
        <f>IF($B99&gt;remaning_months,"NA",W$3*Payoff!$BS102)</f>
        <v>269414.39862086682</v>
      </c>
      <c r="X99" s="306" t="str">
        <f t="shared" si="49"/>
        <v>yearly</v>
      </c>
      <c r="Y99" s="306">
        <f t="shared" si="50"/>
        <v>0.05</v>
      </c>
      <c r="Z99" s="306">
        <f t="shared" si="51"/>
        <v>1</v>
      </c>
      <c r="AA99" s="306">
        <f t="shared" si="52"/>
        <v>1</v>
      </c>
      <c r="AB99" s="306">
        <f t="shared" si="53"/>
        <v>0</v>
      </c>
      <c r="AC99" s="306">
        <f>IF($B99&gt;remaning_months,"NA",Payoff!AY102*Feq_coupon)</f>
        <v>14179.705190571936</v>
      </c>
      <c r="AD99" s="306">
        <f>IF($B99&lt;=remaning_months,(AD98*(1-Payoff!BR102)-Payoff!Y102-Payoff!Z102+Payoff!BY102),"NA")</f>
        <v>113437.64152457549</v>
      </c>
      <c r="AE99" s="306">
        <f>IF($B99&gt;remaning_months,"NA",Payoff!BC102)</f>
        <v>0</v>
      </c>
      <c r="AF99" s="306">
        <f>IF($B99&gt;remaning_months,"NA",MAX(0,SUM(Payoff!V102:X102)))</f>
        <v>112932.25308435815</v>
      </c>
      <c r="AG99" s="306">
        <f>IF($B99&gt;remaning_months,"NA",MAX(0,SUM(Payoff!V102:Y102)))</f>
        <v>98752.547893786206</v>
      </c>
      <c r="AH99" s="306">
        <f>IF($B99&gt;remaning_months,"NA",Payoff!AC102)</f>
        <v>98610.116703924839</v>
      </c>
      <c r="AI99" s="306">
        <f>IF($B99&gt;remaning_months,"NA",Payoff!BA102)</f>
        <v>170156.46228686339</v>
      </c>
      <c r="AJ99" s="306">
        <f>IF($B99&gt;remaning_months,"NA",IF(AF99&lt;=0,0,AL98*(1+Payoff!X102/SUM(Payoff!V102:W102))))</f>
        <v>1173.7539612563648</v>
      </c>
      <c r="AK99" s="306">
        <f>IF($B99&gt;remaning_months,"NA",IF(AG99&lt;=0,0,AJ99*(1+SUM(Payoff!Y102:Z102)/SUM(Payoff!V102:W102))))</f>
        <v>1026.5736147657303</v>
      </c>
      <c r="AL99" s="306">
        <f>IF($B99&gt;remaning_months,"NA",IF(AH99&lt;=0,0,AK99*(1+SUM(Payoff!AA102:AB102)/SUM(Payoff!V102:W102))))</f>
        <v>1025.2806081451704</v>
      </c>
      <c r="AM99" s="306">
        <f t="shared" si="54"/>
        <v>20150112</v>
      </c>
      <c r="AN99" s="306">
        <f>IF($B99&gt;remaning_months,"NA",AN98*(1+Payoff!Q102))</f>
        <v>96.398250924669</v>
      </c>
    </row>
    <row r="100" spans="1:40">
      <c r="B100" s="23">
        <v>97</v>
      </c>
      <c r="C100" s="306" t="str">
        <f t="shared" si="30"/>
        <v>VA</v>
      </c>
      <c r="D100" s="306">
        <f t="shared" si="31"/>
        <v>20230201</v>
      </c>
      <c r="E100" s="306">
        <f t="shared" si="32"/>
        <v>1.4999999999999999E-2</v>
      </c>
      <c r="F100" s="306">
        <f t="shared" si="33"/>
        <v>0</v>
      </c>
      <c r="G100" s="306" t="str">
        <f t="shared" si="34"/>
        <v>CH_WB01</v>
      </c>
      <c r="H100" s="306">
        <f t="shared" si="35"/>
        <v>0</v>
      </c>
      <c r="I100" s="306">
        <f t="shared" si="36"/>
        <v>0</v>
      </c>
      <c r="J100" s="306">
        <f t="shared" si="37"/>
        <v>195003044</v>
      </c>
      <c r="K100" s="306" t="str">
        <f t="shared" si="38"/>
        <v>RVATp_14</v>
      </c>
      <c r="L100" s="306">
        <f t="shared" si="39"/>
        <v>0.05</v>
      </c>
      <c r="M100" s="306" t="str">
        <f t="shared" si="40"/>
        <v>BFI Swiss TargetVol 5%</v>
      </c>
      <c r="N100" s="306" t="str">
        <f t="shared" si="41"/>
        <v>CHF</v>
      </c>
      <c r="O100" s="306">
        <f t="shared" si="42"/>
        <v>20150101</v>
      </c>
      <c r="P100" s="306">
        <f t="shared" si="43"/>
        <v>20150101</v>
      </c>
      <c r="Q100" s="306">
        <f t="shared" si="44"/>
        <v>20150101</v>
      </c>
      <c r="R100" s="306">
        <f t="shared" si="45"/>
        <v>0</v>
      </c>
      <c r="S100" s="306">
        <f t="shared" si="46"/>
        <v>240</v>
      </c>
      <c r="T100" s="306">
        <f t="shared" si="47"/>
        <v>20150101</v>
      </c>
      <c r="U100" s="306" t="str">
        <f t="shared" si="48"/>
        <v>Single</v>
      </c>
      <c r="V100" s="306">
        <f>IF($B100&gt;remaning_months,"NA",V$3*Payoff!$BS103)</f>
        <v>283248.52824177564</v>
      </c>
      <c r="W100" s="306">
        <f>IF($B100&gt;remaning_months,"NA",W$3*Payoff!$BS103)</f>
        <v>269086.10182968684</v>
      </c>
      <c r="X100" s="306" t="str">
        <f t="shared" si="49"/>
        <v>yearly</v>
      </c>
      <c r="Y100" s="306">
        <f t="shared" si="50"/>
        <v>0.05</v>
      </c>
      <c r="Z100" s="306">
        <f t="shared" si="51"/>
        <v>1</v>
      </c>
      <c r="AA100" s="306">
        <f t="shared" si="52"/>
        <v>1</v>
      </c>
      <c r="AB100" s="306">
        <f t="shared" si="53"/>
        <v>0</v>
      </c>
      <c r="AC100" s="306">
        <f>IF($B100&gt;remaning_months,"NA",Payoff!AY103*Feq_coupon)</f>
        <v>14162.426412088782</v>
      </c>
      <c r="AD100" s="306">
        <f>IF($B100&lt;=remaning_months,(AD99*(1-Payoff!BR103)-Payoff!Y103-Payoff!Z103+Payoff!BY103),"NA")</f>
        <v>113299.41129671026</v>
      </c>
      <c r="AE100" s="306">
        <f>IF($B100&gt;remaning_months,"NA",Payoff!BC103)</f>
        <v>0</v>
      </c>
      <c r="AF100" s="306">
        <f>IF($B100&gt;remaning_months,"NA",MAX(0,SUM(Payoff!V103:X103)))</f>
        <v>98730.358355941178</v>
      </c>
      <c r="AG100" s="306">
        <f>IF($B100&gt;remaning_months,"NA",MAX(0,SUM(Payoff!V103:Y103)))</f>
        <v>98730.358355941178</v>
      </c>
      <c r="AH100" s="306">
        <f>IF($B100&gt;remaning_months,"NA",Payoff!AC103)</f>
        <v>98587.99440169202</v>
      </c>
      <c r="AI100" s="306">
        <f>IF($B100&gt;remaning_months,"NA",Payoff!BA103)</f>
        <v>169949.11694506553</v>
      </c>
      <c r="AJ100" s="306">
        <f>IF($B100&gt;remaning_months,"NA",IF(AF100&lt;=0,0,AL99*(1+Payoff!X103/SUM(Payoff!V103:W103))))</f>
        <v>1024.0312453218169</v>
      </c>
      <c r="AK100" s="306">
        <f>IF($B100&gt;remaning_months,"NA",IF(AG100&lt;=0,0,AJ100*(1+SUM(Payoff!Y103:Z103)/SUM(Payoff!V103:W103))))</f>
        <v>1024.0312453218169</v>
      </c>
      <c r="AL100" s="306">
        <f>IF($B100&gt;remaning_months,"NA",IF(AH100&lt;=0,0,AK100*(1+SUM(Payoff!AA103:AB103)/SUM(Payoff!V103:W103))))</f>
        <v>1022.5564457536877</v>
      </c>
      <c r="AM100" s="306">
        <f t="shared" si="54"/>
        <v>20150112</v>
      </c>
      <c r="AN100" s="306">
        <f>IF($B100&gt;remaning_months,"NA",AN99*(1+Payoff!Q103))</f>
        <v>96.633548990518392</v>
      </c>
    </row>
    <row r="101" spans="1:40">
      <c r="B101" s="23">
        <v>98</v>
      </c>
      <c r="C101" s="306" t="str">
        <f t="shared" si="30"/>
        <v>VA</v>
      </c>
      <c r="D101" s="306">
        <f t="shared" si="31"/>
        <v>20230301</v>
      </c>
      <c r="E101" s="306">
        <f t="shared" si="32"/>
        <v>1.4999999999999999E-2</v>
      </c>
      <c r="F101" s="306">
        <f t="shared" si="33"/>
        <v>0</v>
      </c>
      <c r="G101" s="306" t="str">
        <f t="shared" si="34"/>
        <v>CH_WB01</v>
      </c>
      <c r="H101" s="306">
        <f t="shared" si="35"/>
        <v>0</v>
      </c>
      <c r="I101" s="306">
        <f t="shared" si="36"/>
        <v>0</v>
      </c>
      <c r="J101" s="306">
        <f t="shared" si="37"/>
        <v>195003044</v>
      </c>
      <c r="K101" s="306" t="str">
        <f t="shared" si="38"/>
        <v>RVATp_14</v>
      </c>
      <c r="L101" s="306">
        <f t="shared" si="39"/>
        <v>0.05</v>
      </c>
      <c r="M101" s="306" t="str">
        <f t="shared" si="40"/>
        <v>BFI Swiss TargetVol 5%</v>
      </c>
      <c r="N101" s="306" t="str">
        <f t="shared" si="41"/>
        <v>CHF</v>
      </c>
      <c r="O101" s="306">
        <f t="shared" si="42"/>
        <v>20150101</v>
      </c>
      <c r="P101" s="306">
        <f t="shared" si="43"/>
        <v>20150101</v>
      </c>
      <c r="Q101" s="306">
        <f t="shared" si="44"/>
        <v>20150101</v>
      </c>
      <c r="R101" s="306">
        <f t="shared" si="45"/>
        <v>0</v>
      </c>
      <c r="S101" s="306">
        <f t="shared" si="46"/>
        <v>240</v>
      </c>
      <c r="T101" s="306">
        <f t="shared" si="47"/>
        <v>20150101</v>
      </c>
      <c r="U101" s="306" t="str">
        <f t="shared" si="48"/>
        <v>Single</v>
      </c>
      <c r="V101" s="306">
        <f>IF($B101&gt;remaning_months,"NA",V$3*Payoff!$BS104)</f>
        <v>282903.03019891662</v>
      </c>
      <c r="W101" s="306">
        <f>IF($B101&gt;remaning_months,"NA",W$3*Payoff!$BS104)</f>
        <v>268757.87868897076</v>
      </c>
      <c r="X101" s="306" t="str">
        <f t="shared" si="49"/>
        <v>yearly</v>
      </c>
      <c r="Y101" s="306">
        <f t="shared" si="50"/>
        <v>0.05</v>
      </c>
      <c r="Z101" s="306">
        <f t="shared" si="51"/>
        <v>1</v>
      </c>
      <c r="AA101" s="306">
        <f t="shared" si="52"/>
        <v>1</v>
      </c>
      <c r="AB101" s="306">
        <f t="shared" si="53"/>
        <v>0</v>
      </c>
      <c r="AC101" s="306">
        <f>IF($B101&gt;remaning_months,"NA",Payoff!AY104*Feq_coupon)</f>
        <v>14145.15150994583</v>
      </c>
      <c r="AD101" s="306">
        <f>IF($B101&lt;=remaning_months,(AD100*(1-Payoff!BR104)-Payoff!Y104-Payoff!Z104+Payoff!BY104),"NA")</f>
        <v>113161.21207956664</v>
      </c>
      <c r="AE101" s="306">
        <f>IF($B101&gt;remaning_months,"NA",Payoff!BC104)</f>
        <v>0</v>
      </c>
      <c r="AF101" s="306">
        <f>IF($B101&gt;remaning_months,"NA",MAX(0,SUM(Payoff!V104:X104)))</f>
        <v>97811.654701502324</v>
      </c>
      <c r="AG101" s="306">
        <f>IF($B101&gt;remaning_months,"NA",MAX(0,SUM(Payoff!V104:Y104)))</f>
        <v>97811.654701502324</v>
      </c>
      <c r="AH101" s="306">
        <f>IF($B101&gt;remaning_months,"NA",Payoff!AC104)</f>
        <v>97670.329196800842</v>
      </c>
      <c r="AI101" s="306">
        <f>IF($B101&gt;remaning_months,"NA",Payoff!BA104)</f>
        <v>169741.81811935009</v>
      </c>
      <c r="AJ101" s="306">
        <f>IF($B101&gt;remaning_months,"NA",IF(AF101&lt;=0,0,AL100*(1+Payoff!X104/SUM(Payoff!V104:W104))))</f>
        <v>1021.3091621299606</v>
      </c>
      <c r="AK101" s="306">
        <f>IF($B101&gt;remaning_months,"NA",IF(AG101&lt;=0,0,AJ101*(1+SUM(Payoff!Y104:Z104)/SUM(Payoff!V104:W104))))</f>
        <v>1021.3091621299606</v>
      </c>
      <c r="AL101" s="306">
        <f>IF($B101&gt;remaning_months,"NA",IF(AH101&lt;=0,0,AK101*(1+SUM(Payoff!AA104:AB104)/SUM(Payoff!V104:W104))))</f>
        <v>1019.8352991710005</v>
      </c>
      <c r="AM101" s="306">
        <f t="shared" si="54"/>
        <v>20150112</v>
      </c>
      <c r="AN101" s="306">
        <f>IF($B101&gt;remaning_months,"NA",AN100*(1+Payoff!Q104))</f>
        <v>95.98968507325506</v>
      </c>
    </row>
    <row r="102" spans="1:40">
      <c r="B102" s="23">
        <v>99</v>
      </c>
      <c r="C102" s="306" t="str">
        <f t="shared" si="30"/>
        <v>VA</v>
      </c>
      <c r="D102" s="306">
        <f t="shared" si="31"/>
        <v>20230401</v>
      </c>
      <c r="E102" s="306">
        <f t="shared" si="32"/>
        <v>1.4999999999999999E-2</v>
      </c>
      <c r="F102" s="306">
        <f t="shared" si="33"/>
        <v>0</v>
      </c>
      <c r="G102" s="306" t="str">
        <f t="shared" si="34"/>
        <v>CH_WB01</v>
      </c>
      <c r="H102" s="306">
        <f t="shared" si="35"/>
        <v>0</v>
      </c>
      <c r="I102" s="306">
        <f t="shared" si="36"/>
        <v>0</v>
      </c>
      <c r="J102" s="306">
        <f t="shared" si="37"/>
        <v>195003044</v>
      </c>
      <c r="K102" s="306" t="str">
        <f t="shared" si="38"/>
        <v>RVATp_14</v>
      </c>
      <c r="L102" s="306">
        <f t="shared" si="39"/>
        <v>0.05</v>
      </c>
      <c r="M102" s="306" t="str">
        <f t="shared" si="40"/>
        <v>BFI Swiss TargetVol 5%</v>
      </c>
      <c r="N102" s="306" t="str">
        <f t="shared" si="41"/>
        <v>CHF</v>
      </c>
      <c r="O102" s="306">
        <f t="shared" si="42"/>
        <v>20150101</v>
      </c>
      <c r="P102" s="306">
        <f t="shared" si="43"/>
        <v>20150101</v>
      </c>
      <c r="Q102" s="306">
        <f t="shared" si="44"/>
        <v>20150101</v>
      </c>
      <c r="R102" s="306">
        <f t="shared" si="45"/>
        <v>0</v>
      </c>
      <c r="S102" s="306">
        <f t="shared" si="46"/>
        <v>240</v>
      </c>
      <c r="T102" s="306">
        <f t="shared" si="47"/>
        <v>20150101</v>
      </c>
      <c r="U102" s="306" t="str">
        <f t="shared" si="48"/>
        <v>Single</v>
      </c>
      <c r="V102" s="306">
        <f>IF($B102&gt;remaning_months,"NA",V$3*Payoff!$BS105)</f>
        <v>282560.74808041239</v>
      </c>
      <c r="W102" s="306">
        <f>IF($B102&gt;remaning_months,"NA",W$3*Payoff!$BS105)</f>
        <v>268432.71067639178</v>
      </c>
      <c r="X102" s="306" t="str">
        <f t="shared" si="49"/>
        <v>yearly</v>
      </c>
      <c r="Y102" s="306">
        <f t="shared" si="50"/>
        <v>0.05</v>
      </c>
      <c r="Z102" s="306">
        <f t="shared" si="51"/>
        <v>1</v>
      </c>
      <c r="AA102" s="306">
        <f t="shared" si="52"/>
        <v>1</v>
      </c>
      <c r="AB102" s="306">
        <f t="shared" si="53"/>
        <v>0</v>
      </c>
      <c r="AC102" s="306">
        <f>IF($B102&gt;remaning_months,"NA",Payoff!AY105*Feq_coupon)</f>
        <v>14128.037404020621</v>
      </c>
      <c r="AD102" s="306">
        <f>IF($B102&lt;=remaning_months,(AD101*(1-Payoff!BR105)-Payoff!Y105-Payoff!Z105+Payoff!BY105),"NA")</f>
        <v>113024.29923216497</v>
      </c>
      <c r="AE102" s="306">
        <f>IF($B102&gt;remaning_months,"NA",Payoff!BC105)</f>
        <v>0</v>
      </c>
      <c r="AF102" s="306">
        <f>IF($B102&gt;remaning_months,"NA",MAX(0,SUM(Payoff!V105:X105)))</f>
        <v>95364.339900075123</v>
      </c>
      <c r="AG102" s="306">
        <f>IF($B102&gt;remaning_months,"NA",MAX(0,SUM(Payoff!V105:Y105)))</f>
        <v>95364.339900075123</v>
      </c>
      <c r="AH102" s="306">
        <f>IF($B102&gt;remaning_months,"NA",Payoff!AC105)</f>
        <v>95225.708438339992</v>
      </c>
      <c r="AI102" s="306">
        <f>IF($B102&gt;remaning_months,"NA",Payoff!BA105)</f>
        <v>169536.44884824756</v>
      </c>
      <c r="AJ102" s="306">
        <f>IF($B102&gt;remaning_months,"NA",IF(AF102&lt;=0,0,AL101*(1+Payoff!X105/SUM(Payoff!V105:W105))))</f>
        <v>1018.6014085814223</v>
      </c>
      <c r="AK102" s="306">
        <f>IF($B102&gt;remaning_months,"NA",IF(AG102&lt;=0,0,AJ102*(1+SUM(Payoff!Y105:Z105)/SUM(Payoff!V105:W105))))</f>
        <v>1018.6014085814223</v>
      </c>
      <c r="AL102" s="306">
        <f>IF($B102&gt;remaning_months,"NA",IF(AH102&lt;=0,0,AK102*(1+SUM(Payoff!AA105:AB105)/SUM(Payoff!V105:W105))))</f>
        <v>1017.122455827718</v>
      </c>
      <c r="AM102" s="306">
        <f t="shared" si="54"/>
        <v>20150112</v>
      </c>
      <c r="AN102" s="306">
        <f>IF($B102&gt;remaning_months,"NA",AN101*(1+Payoff!Q105))</f>
        <v>93.836908187154876</v>
      </c>
    </row>
    <row r="103" spans="1:40">
      <c r="B103" s="23">
        <v>100</v>
      </c>
      <c r="C103" s="306" t="str">
        <f t="shared" si="30"/>
        <v>VA</v>
      </c>
      <c r="D103" s="306">
        <f t="shared" si="31"/>
        <v>20230501</v>
      </c>
      <c r="E103" s="306">
        <f t="shared" si="32"/>
        <v>1.4999999999999999E-2</v>
      </c>
      <c r="F103" s="306">
        <f t="shared" si="33"/>
        <v>0</v>
      </c>
      <c r="G103" s="306" t="str">
        <f t="shared" si="34"/>
        <v>CH_WB01</v>
      </c>
      <c r="H103" s="306">
        <f t="shared" si="35"/>
        <v>0</v>
      </c>
      <c r="I103" s="306">
        <f t="shared" si="36"/>
        <v>0</v>
      </c>
      <c r="J103" s="306">
        <f t="shared" si="37"/>
        <v>195003044</v>
      </c>
      <c r="K103" s="306" t="str">
        <f t="shared" si="38"/>
        <v>RVATp_14</v>
      </c>
      <c r="L103" s="306">
        <f t="shared" si="39"/>
        <v>0.05</v>
      </c>
      <c r="M103" s="306" t="str">
        <f t="shared" si="40"/>
        <v>BFI Swiss TargetVol 5%</v>
      </c>
      <c r="N103" s="306" t="str">
        <f t="shared" si="41"/>
        <v>CHF</v>
      </c>
      <c r="O103" s="306">
        <f t="shared" si="42"/>
        <v>20150101</v>
      </c>
      <c r="P103" s="306">
        <f t="shared" si="43"/>
        <v>20150101</v>
      </c>
      <c r="Q103" s="306">
        <f t="shared" si="44"/>
        <v>20150101</v>
      </c>
      <c r="R103" s="306">
        <f t="shared" si="45"/>
        <v>0</v>
      </c>
      <c r="S103" s="306">
        <f t="shared" si="46"/>
        <v>240</v>
      </c>
      <c r="T103" s="306">
        <f t="shared" si="47"/>
        <v>20150101</v>
      </c>
      <c r="U103" s="306" t="str">
        <f t="shared" si="48"/>
        <v>Single</v>
      </c>
      <c r="V103" s="306">
        <f>IF($B103&gt;remaning_months,"NA",V$3*Payoff!$BS106)</f>
        <v>282227.03304649802</v>
      </c>
      <c r="W103" s="306">
        <f>IF($B103&gt;remaning_months,"NA",W$3*Payoff!$BS106)</f>
        <v>268115.68139417312</v>
      </c>
      <c r="X103" s="306" t="str">
        <f t="shared" si="49"/>
        <v>yearly</v>
      </c>
      <c r="Y103" s="306">
        <f t="shared" si="50"/>
        <v>0.05</v>
      </c>
      <c r="Z103" s="306">
        <f t="shared" si="51"/>
        <v>1</v>
      </c>
      <c r="AA103" s="306">
        <f t="shared" si="52"/>
        <v>1</v>
      </c>
      <c r="AB103" s="306">
        <f t="shared" si="53"/>
        <v>0</v>
      </c>
      <c r="AC103" s="306">
        <f>IF($B103&gt;remaning_months,"NA",Payoff!AY106*Feq_coupon)</f>
        <v>14111.351652324902</v>
      </c>
      <c r="AD103" s="306">
        <f>IF($B103&lt;=remaning_months,(AD102*(1-Payoff!BR106)-Payoff!Y106-Payoff!Z106+Payoff!BY106),"NA")</f>
        <v>112890.81321859921</v>
      </c>
      <c r="AE103" s="306">
        <f>IF($B103&gt;remaning_months,"NA",Payoff!BC106)</f>
        <v>0</v>
      </c>
      <c r="AF103" s="306">
        <f>IF($B103&gt;remaning_months,"NA",MAX(0,SUM(Payoff!V106:X106)))</f>
        <v>94861.436564248172</v>
      </c>
      <c r="AG103" s="306">
        <f>IF($B103&gt;remaning_months,"NA",MAX(0,SUM(Payoff!V106:Y106)))</f>
        <v>94861.436564248172</v>
      </c>
      <c r="AH103" s="306">
        <f>IF($B103&gt;remaning_months,"NA",Payoff!AC106)</f>
        <v>94723.391628839425</v>
      </c>
      <c r="AI103" s="306">
        <f>IF($B103&gt;remaning_months,"NA",Payoff!BA106)</f>
        <v>169336.21982789892</v>
      </c>
      <c r="AJ103" s="306">
        <f>IF($B103&gt;remaning_months,"NA",IF(AF103&lt;=0,0,AL102*(1+Payoff!X106/SUM(Payoff!V106:W106))))</f>
        <v>1015.9211953655075</v>
      </c>
      <c r="AK103" s="306">
        <f>IF($B103&gt;remaning_months,"NA",IF(AG103&lt;=0,0,AJ103*(1+SUM(Payoff!Y106:Z106)/SUM(Payoff!V106:W106))))</f>
        <v>1015.9211953655075</v>
      </c>
      <c r="AL103" s="306">
        <f>IF($B103&gt;remaning_months,"NA",IF(AH103&lt;=0,0,AK103*(1+SUM(Payoff!AA106:AB106)/SUM(Payoff!V106:W106))))</f>
        <v>1014.4445453294738</v>
      </c>
      <c r="AM103" s="306">
        <f t="shared" si="54"/>
        <v>20150112</v>
      </c>
      <c r="AN103" s="306">
        <f>IF($B103&gt;remaning_months,"NA",AN102*(1+Payoff!Q106))</f>
        <v>93.588480532637718</v>
      </c>
    </row>
    <row r="104" spans="1:40">
      <c r="B104" s="23">
        <v>101</v>
      </c>
      <c r="C104" s="306" t="str">
        <f t="shared" si="30"/>
        <v>VA</v>
      </c>
      <c r="D104" s="306">
        <f t="shared" si="31"/>
        <v>20230601</v>
      </c>
      <c r="E104" s="306">
        <f t="shared" si="32"/>
        <v>1.4999999999999999E-2</v>
      </c>
      <c r="F104" s="306">
        <f t="shared" si="33"/>
        <v>0</v>
      </c>
      <c r="G104" s="306" t="str">
        <f t="shared" si="34"/>
        <v>CH_WB01</v>
      </c>
      <c r="H104" s="306">
        <f t="shared" si="35"/>
        <v>0</v>
      </c>
      <c r="I104" s="306">
        <f t="shared" si="36"/>
        <v>0</v>
      </c>
      <c r="J104" s="306">
        <f t="shared" si="37"/>
        <v>195003044</v>
      </c>
      <c r="K104" s="306" t="str">
        <f t="shared" si="38"/>
        <v>RVATp_14</v>
      </c>
      <c r="L104" s="306">
        <f t="shared" si="39"/>
        <v>0.05</v>
      </c>
      <c r="M104" s="306" t="str">
        <f t="shared" si="40"/>
        <v>BFI Swiss TargetVol 5%</v>
      </c>
      <c r="N104" s="306" t="str">
        <f t="shared" si="41"/>
        <v>CHF</v>
      </c>
      <c r="O104" s="306">
        <f t="shared" si="42"/>
        <v>20150101</v>
      </c>
      <c r="P104" s="306">
        <f t="shared" si="43"/>
        <v>20150101</v>
      </c>
      <c r="Q104" s="306">
        <f t="shared" si="44"/>
        <v>20150101</v>
      </c>
      <c r="R104" s="306">
        <f t="shared" si="45"/>
        <v>0</v>
      </c>
      <c r="S104" s="306">
        <f t="shared" si="46"/>
        <v>240</v>
      </c>
      <c r="T104" s="306">
        <f t="shared" si="47"/>
        <v>20150101</v>
      </c>
      <c r="U104" s="306" t="str">
        <f t="shared" si="48"/>
        <v>Single</v>
      </c>
      <c r="V104" s="306">
        <f>IF($B104&gt;remaning_months,"NA",V$3*Payoff!$BS107)</f>
        <v>281895.07836358406</v>
      </c>
      <c r="W104" s="306">
        <f>IF($B104&gt;remaning_months,"NA",W$3*Payoff!$BS107)</f>
        <v>267800.32444540487</v>
      </c>
      <c r="X104" s="306" t="str">
        <f t="shared" si="49"/>
        <v>yearly</v>
      </c>
      <c r="Y104" s="306">
        <f t="shared" si="50"/>
        <v>0.05</v>
      </c>
      <c r="Z104" s="306">
        <f t="shared" si="51"/>
        <v>1</v>
      </c>
      <c r="AA104" s="306">
        <f t="shared" si="52"/>
        <v>1</v>
      </c>
      <c r="AB104" s="306">
        <f t="shared" si="53"/>
        <v>0</v>
      </c>
      <c r="AC104" s="306">
        <f>IF($B104&gt;remaning_months,"NA",Payoff!AY107*Feq_coupon)</f>
        <v>14094.753918179205</v>
      </c>
      <c r="AD104" s="306">
        <f>IF($B104&lt;=remaning_months,(AD103*(1-Payoff!BR107)-Payoff!Y107-Payoff!Z107+Payoff!BY107),"NA")</f>
        <v>112758.03134543364</v>
      </c>
      <c r="AE104" s="306">
        <f>IF($B104&gt;remaning_months,"NA",Payoff!BC107)</f>
        <v>0</v>
      </c>
      <c r="AF104" s="306">
        <f>IF($B104&gt;remaning_months,"NA",MAX(0,SUM(Payoff!V107:X107)))</f>
        <v>92910.565175056952</v>
      </c>
      <c r="AG104" s="306">
        <f>IF($B104&gt;remaning_months,"NA",MAX(0,SUM(Payoff!V107:Y107)))</f>
        <v>92910.565175056952</v>
      </c>
      <c r="AH104" s="306">
        <f>IF($B104&gt;remaning_months,"NA",Payoff!AC107)</f>
        <v>92774.675177988524</v>
      </c>
      <c r="AI104" s="306">
        <f>IF($B104&gt;remaning_months,"NA",Payoff!BA107)</f>
        <v>169137.04701815057</v>
      </c>
      <c r="AJ104" s="306">
        <f>IF($B104&gt;remaning_months,"NA",IF(AF104&lt;=0,0,AL103*(1+Payoff!X107/SUM(Payoff!V107:W107))))</f>
        <v>1013.2513583631384</v>
      </c>
      <c r="AK104" s="306">
        <f>IF($B104&gt;remaning_months,"NA",IF(AG104&lt;=0,0,AJ104*(1+SUM(Payoff!Y107:Z107)/SUM(Payoff!V107:W107))))</f>
        <v>1013.2513583631384</v>
      </c>
      <c r="AL104" s="306">
        <f>IF($B104&gt;remaning_months,"NA",IF(AH104&lt;=0,0,AK104*(1+SUM(Payoff!AA107:AB107)/SUM(Payoff!V107:W107))))</f>
        <v>1011.7711308734416</v>
      </c>
      <c r="AM104" s="306">
        <f t="shared" si="54"/>
        <v>20150112</v>
      </c>
      <c r="AN104" s="306">
        <f>IF($B104&gt;remaning_months,"NA",AN103*(1+Payoff!Q107))</f>
        <v>91.905473101578153</v>
      </c>
    </row>
    <row r="105" spans="1:40">
      <c r="B105" s="23">
        <v>102</v>
      </c>
      <c r="C105" s="306" t="str">
        <f t="shared" si="30"/>
        <v>VA</v>
      </c>
      <c r="D105" s="306">
        <f t="shared" si="31"/>
        <v>20230701</v>
      </c>
      <c r="E105" s="306">
        <f t="shared" si="32"/>
        <v>1.4999999999999999E-2</v>
      </c>
      <c r="F105" s="306">
        <f t="shared" si="33"/>
        <v>0</v>
      </c>
      <c r="G105" s="306" t="str">
        <f t="shared" si="34"/>
        <v>CH_WB01</v>
      </c>
      <c r="H105" s="306">
        <f t="shared" si="35"/>
        <v>0</v>
      </c>
      <c r="I105" s="306">
        <f t="shared" si="36"/>
        <v>0</v>
      </c>
      <c r="J105" s="306">
        <f t="shared" si="37"/>
        <v>195003044</v>
      </c>
      <c r="K105" s="306" t="str">
        <f t="shared" si="38"/>
        <v>RVATp_14</v>
      </c>
      <c r="L105" s="306">
        <f t="shared" si="39"/>
        <v>0.05</v>
      </c>
      <c r="M105" s="306" t="str">
        <f t="shared" si="40"/>
        <v>BFI Swiss TargetVol 5%</v>
      </c>
      <c r="N105" s="306" t="str">
        <f t="shared" si="41"/>
        <v>CHF</v>
      </c>
      <c r="O105" s="306">
        <f t="shared" si="42"/>
        <v>20150101</v>
      </c>
      <c r="P105" s="306">
        <f t="shared" si="43"/>
        <v>20150101</v>
      </c>
      <c r="Q105" s="306">
        <f t="shared" si="44"/>
        <v>20150101</v>
      </c>
      <c r="R105" s="306">
        <f t="shared" si="45"/>
        <v>0</v>
      </c>
      <c r="S105" s="306">
        <f t="shared" si="46"/>
        <v>240</v>
      </c>
      <c r="T105" s="306">
        <f t="shared" si="47"/>
        <v>20150101</v>
      </c>
      <c r="U105" s="306" t="str">
        <f t="shared" si="48"/>
        <v>Single</v>
      </c>
      <c r="V105" s="306">
        <f>IF($B105&gt;remaning_months,"NA",V$3*Payoff!$BS108)</f>
        <v>281569.95288663934</v>
      </c>
      <c r="W105" s="306">
        <f>IF($B105&gt;remaning_months,"NA",W$3*Payoff!$BS108)</f>
        <v>267491.45524230733</v>
      </c>
      <c r="X105" s="306" t="str">
        <f t="shared" si="49"/>
        <v>yearly</v>
      </c>
      <c r="Y105" s="306">
        <f t="shared" si="50"/>
        <v>0.05</v>
      </c>
      <c r="Z105" s="306">
        <f t="shared" si="51"/>
        <v>1</v>
      </c>
      <c r="AA105" s="306">
        <f t="shared" si="52"/>
        <v>1</v>
      </c>
      <c r="AB105" s="306">
        <f t="shared" si="53"/>
        <v>0</v>
      </c>
      <c r="AC105" s="306">
        <f>IF($B105&gt;remaning_months,"NA",Payoff!AY108*Feq_coupon)</f>
        <v>14078.497644331967</v>
      </c>
      <c r="AD105" s="306">
        <f>IF($B105&lt;=remaning_months,(AD104*(1-Payoff!BR108)-Payoff!Y108-Payoff!Z108+Payoff!BY108),"NA")</f>
        <v>112627.98115465573</v>
      </c>
      <c r="AE105" s="306">
        <f>IF($B105&gt;remaning_months,"NA",Payoff!BC108)</f>
        <v>0</v>
      </c>
      <c r="AF105" s="306">
        <f>IF($B105&gt;remaning_months,"NA",MAX(0,SUM(Payoff!V108:X108)))</f>
        <v>94434.569396231731</v>
      </c>
      <c r="AG105" s="306">
        <f>IF($B105&gt;remaning_months,"NA",MAX(0,SUM(Payoff!V108:Y108)))</f>
        <v>94434.569396231731</v>
      </c>
      <c r="AH105" s="306">
        <f>IF($B105&gt;remaning_months,"NA",Payoff!AC108)</f>
        <v>94297.069035274981</v>
      </c>
      <c r="AI105" s="306">
        <f>IF($B105&gt;remaning_months,"NA",Payoff!BA108)</f>
        <v>168941.97173198371</v>
      </c>
      <c r="AJ105" s="306">
        <f>IF($B105&gt;remaning_months,"NA",IF(AF105&lt;=0,0,AL104*(1+Payoff!X108/SUM(Payoff!V108:W108))))</f>
        <v>1010.6041982210741</v>
      </c>
      <c r="AK105" s="306">
        <f>IF($B105&gt;remaning_months,"NA",IF(AG105&lt;=0,0,AJ105*(1+SUM(Payoff!Y108:Z108)/SUM(Payoff!V108:W108))))</f>
        <v>1010.6041982210741</v>
      </c>
      <c r="AL105" s="306">
        <f>IF($B105&gt;remaning_months,"NA",IF(AH105&lt;=0,0,AK105*(1+SUM(Payoff!AA108:AB108)/SUM(Payoff!V108:W108))))</f>
        <v>1009.1344168229425</v>
      </c>
      <c r="AM105" s="306">
        <f t="shared" si="54"/>
        <v>20150112</v>
      </c>
      <c r="AN105" s="306">
        <f>IF($B105&gt;remaning_months,"NA",AN104*(1+Payoff!Q108))</f>
        <v>93.657836699982823</v>
      </c>
    </row>
    <row r="106" spans="1:40">
      <c r="B106" s="23">
        <v>103</v>
      </c>
      <c r="C106" s="306" t="str">
        <f t="shared" si="30"/>
        <v>VA</v>
      </c>
      <c r="D106" s="306">
        <f t="shared" si="31"/>
        <v>20230801</v>
      </c>
      <c r="E106" s="306">
        <f t="shared" si="32"/>
        <v>1.4999999999999999E-2</v>
      </c>
      <c r="F106" s="306">
        <f t="shared" si="33"/>
        <v>0</v>
      </c>
      <c r="G106" s="306" t="str">
        <f t="shared" si="34"/>
        <v>CH_WB01</v>
      </c>
      <c r="H106" s="306">
        <f t="shared" si="35"/>
        <v>0</v>
      </c>
      <c r="I106" s="306">
        <f t="shared" si="36"/>
        <v>0</v>
      </c>
      <c r="J106" s="306">
        <f t="shared" si="37"/>
        <v>195003044</v>
      </c>
      <c r="K106" s="306" t="str">
        <f t="shared" si="38"/>
        <v>RVATp_14</v>
      </c>
      <c r="L106" s="306">
        <f t="shared" si="39"/>
        <v>0.05</v>
      </c>
      <c r="M106" s="306" t="str">
        <f t="shared" si="40"/>
        <v>BFI Swiss TargetVol 5%</v>
      </c>
      <c r="N106" s="306" t="str">
        <f t="shared" si="41"/>
        <v>CHF</v>
      </c>
      <c r="O106" s="306">
        <f t="shared" si="42"/>
        <v>20150101</v>
      </c>
      <c r="P106" s="306">
        <f t="shared" si="43"/>
        <v>20150101</v>
      </c>
      <c r="Q106" s="306">
        <f t="shared" si="44"/>
        <v>20150101</v>
      </c>
      <c r="R106" s="306">
        <f t="shared" si="45"/>
        <v>0</v>
      </c>
      <c r="S106" s="306">
        <f t="shared" si="46"/>
        <v>240</v>
      </c>
      <c r="T106" s="306">
        <f t="shared" si="47"/>
        <v>20150101</v>
      </c>
      <c r="U106" s="306" t="str">
        <f t="shared" si="48"/>
        <v>Single</v>
      </c>
      <c r="V106" s="306">
        <f>IF($B106&gt;remaning_months,"NA",V$3*Payoff!$BS109)</f>
        <v>281239.4922357584</v>
      </c>
      <c r="W106" s="306">
        <f>IF($B106&gt;remaning_months,"NA",W$3*Payoff!$BS109)</f>
        <v>267177.51762397046</v>
      </c>
      <c r="X106" s="306" t="str">
        <f t="shared" si="49"/>
        <v>yearly</v>
      </c>
      <c r="Y106" s="306">
        <f t="shared" si="50"/>
        <v>0.05</v>
      </c>
      <c r="Z106" s="306">
        <f t="shared" si="51"/>
        <v>1</v>
      </c>
      <c r="AA106" s="306">
        <f t="shared" si="52"/>
        <v>1</v>
      </c>
      <c r="AB106" s="306">
        <f t="shared" si="53"/>
        <v>0</v>
      </c>
      <c r="AC106" s="306">
        <f>IF($B106&gt;remaning_months,"NA",Payoff!AY109*Feq_coupon)</f>
        <v>14061.974611787919</v>
      </c>
      <c r="AD106" s="306">
        <f>IF($B106&lt;=remaning_months,(AD105*(1-Payoff!BR109)-Payoff!Y109-Payoff!Z109+Payoff!BY109),"NA")</f>
        <v>112495.79689430335</v>
      </c>
      <c r="AE106" s="306">
        <f>IF($B106&gt;remaning_months,"NA",Payoff!BC109)</f>
        <v>0</v>
      </c>
      <c r="AF106" s="306">
        <f>IF($B106&gt;remaning_months,"NA",MAX(0,SUM(Payoff!V109:X109)))</f>
        <v>93835.506071894779</v>
      </c>
      <c r="AG106" s="306">
        <f>IF($B106&gt;remaning_months,"NA",MAX(0,SUM(Payoff!V109:Y109)))</f>
        <v>93835.506071894779</v>
      </c>
      <c r="AH106" s="306">
        <f>IF($B106&gt;remaning_months,"NA",Payoff!AC109)</f>
        <v>93698.696003787423</v>
      </c>
      <c r="AI106" s="306">
        <f>IF($B106&gt;remaning_months,"NA",Payoff!BA109)</f>
        <v>168743.69534145514</v>
      </c>
      <c r="AJ106" s="306">
        <f>IF($B106&gt;remaning_months,"NA",IF(AF106&lt;=0,0,AL105*(1+Payoff!X109/SUM(Payoff!V109:W109))))</f>
        <v>1007.9500602792458</v>
      </c>
      <c r="AK106" s="306">
        <f>IF($B106&gt;remaning_months,"NA",IF(AG106&lt;=0,0,AJ106*(1+SUM(Payoff!Y109:Z109)/SUM(Payoff!V109:W109))))</f>
        <v>1007.9500602792458</v>
      </c>
      <c r="AL106" s="306">
        <f>IF($B106&gt;remaning_months,"NA",IF(AH106&lt;=0,0,AK106*(1+SUM(Payoff!AA109:AB109)/SUM(Payoff!V109:W109))))</f>
        <v>1006.4822163848764</v>
      </c>
      <c r="AM106" s="306">
        <f t="shared" si="54"/>
        <v>20150112</v>
      </c>
      <c r="AN106" s="306">
        <f>IF($B106&gt;remaning_months,"NA",AN105*(1+Payoff!Q109))</f>
        <v>93.30891334091001</v>
      </c>
    </row>
    <row r="107" spans="1:40">
      <c r="B107" s="23">
        <v>104</v>
      </c>
      <c r="C107" s="306" t="str">
        <f t="shared" si="30"/>
        <v>VA</v>
      </c>
      <c r="D107" s="306">
        <f t="shared" si="31"/>
        <v>20230901</v>
      </c>
      <c r="E107" s="306">
        <f t="shared" si="32"/>
        <v>1.4999999999999999E-2</v>
      </c>
      <c r="F107" s="306">
        <f t="shared" si="33"/>
        <v>0</v>
      </c>
      <c r="G107" s="306" t="str">
        <f t="shared" si="34"/>
        <v>CH_WB01</v>
      </c>
      <c r="H107" s="306">
        <f t="shared" si="35"/>
        <v>0</v>
      </c>
      <c r="I107" s="306">
        <f t="shared" si="36"/>
        <v>0</v>
      </c>
      <c r="J107" s="306">
        <f t="shared" si="37"/>
        <v>195003044</v>
      </c>
      <c r="K107" s="306" t="str">
        <f t="shared" si="38"/>
        <v>RVATp_14</v>
      </c>
      <c r="L107" s="306">
        <f t="shared" si="39"/>
        <v>0.05</v>
      </c>
      <c r="M107" s="306" t="str">
        <f t="shared" si="40"/>
        <v>BFI Swiss TargetVol 5%</v>
      </c>
      <c r="N107" s="306" t="str">
        <f t="shared" si="41"/>
        <v>CHF</v>
      </c>
      <c r="O107" s="306">
        <f t="shared" si="42"/>
        <v>20150101</v>
      </c>
      <c r="P107" s="306">
        <f t="shared" si="43"/>
        <v>20150101</v>
      </c>
      <c r="Q107" s="306">
        <f t="shared" si="44"/>
        <v>20150101</v>
      </c>
      <c r="R107" s="306">
        <f t="shared" si="45"/>
        <v>0</v>
      </c>
      <c r="S107" s="306">
        <f t="shared" si="46"/>
        <v>240</v>
      </c>
      <c r="T107" s="306">
        <f t="shared" si="47"/>
        <v>20150101</v>
      </c>
      <c r="U107" s="306" t="str">
        <f t="shared" si="48"/>
        <v>Single</v>
      </c>
      <c r="V107" s="306">
        <f>IF($B107&gt;remaning_months,"NA",V$3*Payoff!$BS110)</f>
        <v>280911.12856141635</v>
      </c>
      <c r="W107" s="306">
        <f>IF($B107&gt;remaning_months,"NA",W$3*Payoff!$BS110)</f>
        <v>266865.57213334553</v>
      </c>
      <c r="X107" s="306" t="str">
        <f t="shared" si="49"/>
        <v>yearly</v>
      </c>
      <c r="Y107" s="306">
        <f t="shared" si="50"/>
        <v>0.05</v>
      </c>
      <c r="Z107" s="306">
        <f t="shared" si="51"/>
        <v>1</v>
      </c>
      <c r="AA107" s="306">
        <f t="shared" si="52"/>
        <v>1</v>
      </c>
      <c r="AB107" s="306">
        <f t="shared" si="53"/>
        <v>0</v>
      </c>
      <c r="AC107" s="306">
        <f>IF($B107&gt;remaning_months,"NA",Payoff!AY110*Feq_coupon)</f>
        <v>14045.556428070817</v>
      </c>
      <c r="AD107" s="306">
        <f>IF($B107&lt;=remaning_months,(AD106*(1-Payoff!BR110)-Payoff!Y110-Payoff!Z110+Payoff!BY110),"NA")</f>
        <v>112364.45142456653</v>
      </c>
      <c r="AE107" s="306">
        <f>IF($B107&gt;remaning_months,"NA",Payoff!BC110)</f>
        <v>0</v>
      </c>
      <c r="AF107" s="306">
        <f>IF($B107&gt;remaning_months,"NA",MAX(0,SUM(Payoff!V110:X110)))</f>
        <v>92917.962103592843</v>
      </c>
      <c r="AG107" s="306">
        <f>IF($B107&gt;remaning_months,"NA",MAX(0,SUM(Payoff!V110:Y110)))</f>
        <v>92917.962103592843</v>
      </c>
      <c r="AH107" s="306">
        <f>IF($B107&gt;remaning_months,"NA",Payoff!AC110)</f>
        <v>92782.187086910446</v>
      </c>
      <c r="AI107" s="306">
        <f>IF($B107&gt;remaning_months,"NA",Payoff!BA110)</f>
        <v>168546.67713684993</v>
      </c>
      <c r="AJ107" s="306">
        <f>IF($B107&gt;remaning_months,"NA",IF(AF107&lt;=0,0,AL106*(1+Payoff!X110/SUM(Payoff!V110:W110))))</f>
        <v>1005.3070891077477</v>
      </c>
      <c r="AK107" s="306">
        <f>IF($B107&gt;remaning_months,"NA",IF(AG107&lt;=0,0,AJ107*(1+SUM(Payoff!Y110:Z110)/SUM(Payoff!V110:W110))))</f>
        <v>1005.3070891077477</v>
      </c>
      <c r="AL107" s="306">
        <f>IF($B107&gt;remaning_months,"NA",IF(AH107&lt;=0,0,AK107*(1+SUM(Payoff!AA110:AB110)/SUM(Payoff!V110:W110))))</f>
        <v>1003.839813921446</v>
      </c>
      <c r="AM107" s="306">
        <f t="shared" si="54"/>
        <v>20150112</v>
      </c>
      <c r="AN107" s="306">
        <f>IF($B107&gt;remaning_months,"NA",AN106*(1+Payoff!Q110))</f>
        <v>92.639589438990058</v>
      </c>
    </row>
    <row r="108" spans="1:40" s="16" customFormat="1" ht="12.75">
      <c r="A108" s="15"/>
      <c r="B108" s="23">
        <v>105</v>
      </c>
      <c r="C108" s="306" t="str">
        <f t="shared" si="30"/>
        <v>VA</v>
      </c>
      <c r="D108" s="306">
        <f t="shared" si="31"/>
        <v>20231001</v>
      </c>
      <c r="E108" s="306">
        <f t="shared" si="32"/>
        <v>1.4999999999999999E-2</v>
      </c>
      <c r="F108" s="306">
        <f t="shared" si="33"/>
        <v>0</v>
      </c>
      <c r="G108" s="306" t="str">
        <f t="shared" si="34"/>
        <v>CH_WB01</v>
      </c>
      <c r="H108" s="306">
        <f t="shared" si="35"/>
        <v>0</v>
      </c>
      <c r="I108" s="306">
        <f t="shared" si="36"/>
        <v>0</v>
      </c>
      <c r="J108" s="306">
        <f t="shared" si="37"/>
        <v>195003044</v>
      </c>
      <c r="K108" s="306" t="str">
        <f t="shared" si="38"/>
        <v>RVATp_14</v>
      </c>
      <c r="L108" s="306">
        <f t="shared" si="39"/>
        <v>0.05</v>
      </c>
      <c r="M108" s="306" t="str">
        <f t="shared" si="40"/>
        <v>BFI Swiss TargetVol 5%</v>
      </c>
      <c r="N108" s="306" t="str">
        <f t="shared" si="41"/>
        <v>CHF</v>
      </c>
      <c r="O108" s="306">
        <f t="shared" si="42"/>
        <v>20150101</v>
      </c>
      <c r="P108" s="306">
        <f t="shared" si="43"/>
        <v>20150101</v>
      </c>
      <c r="Q108" s="306">
        <f t="shared" si="44"/>
        <v>20150101</v>
      </c>
      <c r="R108" s="306">
        <f t="shared" si="45"/>
        <v>0</v>
      </c>
      <c r="S108" s="306">
        <f t="shared" si="46"/>
        <v>240</v>
      </c>
      <c r="T108" s="306">
        <f t="shared" si="47"/>
        <v>20150101</v>
      </c>
      <c r="U108" s="306" t="str">
        <f t="shared" si="48"/>
        <v>Single</v>
      </c>
      <c r="V108" s="306">
        <f>IF($B108&gt;remaning_months,"NA",V$3*Payoff!$BS111)</f>
        <v>280585.97675925982</v>
      </c>
      <c r="W108" s="306">
        <f>IF($B108&gt;remaning_months,"NA",W$3*Payoff!$BS111)</f>
        <v>266556.6779212968</v>
      </c>
      <c r="X108" s="306" t="str">
        <f t="shared" si="49"/>
        <v>yearly</v>
      </c>
      <c r="Y108" s="306">
        <f t="shared" si="50"/>
        <v>0.05</v>
      </c>
      <c r="Z108" s="306">
        <f t="shared" si="51"/>
        <v>1</v>
      </c>
      <c r="AA108" s="306">
        <f t="shared" si="52"/>
        <v>1</v>
      </c>
      <c r="AB108" s="306">
        <f t="shared" si="53"/>
        <v>0</v>
      </c>
      <c r="AC108" s="306">
        <f>IF($B108&gt;remaning_months,"NA",Payoff!AY111*Feq_coupon)</f>
        <v>14029.29883796299</v>
      </c>
      <c r="AD108" s="306">
        <f>IF($B108&lt;=remaning_months,(AD107*(1-Payoff!BR111)-Payoff!Y111-Payoff!Z111+Payoff!BY111),"NA")</f>
        <v>112234.39070370392</v>
      </c>
      <c r="AE108" s="306">
        <f>IF($B108&gt;remaning_months,"NA",Payoff!BC111)</f>
        <v>0</v>
      </c>
      <c r="AF108" s="306">
        <f>IF($B108&gt;remaning_months,"NA",MAX(0,SUM(Payoff!V111:X111)))</f>
        <v>92376.873336038159</v>
      </c>
      <c r="AG108" s="306">
        <f>IF($B108&gt;remaning_months,"NA",MAX(0,SUM(Payoff!V111:Y111)))</f>
        <v>92376.873336038159</v>
      </c>
      <c r="AH108" s="306">
        <f>IF($B108&gt;remaning_months,"NA",Payoff!AC111)</f>
        <v>92241.725142829222</v>
      </c>
      <c r="AI108" s="306">
        <f>IF($B108&gt;remaning_months,"NA",Payoff!BA111)</f>
        <v>168351.58605555602</v>
      </c>
      <c r="AJ108" s="306">
        <f>IF($B108&gt;remaning_months,"NA",IF(AF108&lt;=0,0,AL107*(1+Payoff!X111/SUM(Payoff!V111:W111))))</f>
        <v>1002.6778794468505</v>
      </c>
      <c r="AK108" s="306">
        <f>IF($B108&gt;remaning_months,"NA",IF(AG108&lt;=0,0,AJ108*(1+SUM(Payoff!Y111:Z111)/SUM(Payoff!V111:W111))))</f>
        <v>1002.6778794468505</v>
      </c>
      <c r="AL108" s="306">
        <f>IF($B108&gt;remaning_months,"NA",IF(AH108&lt;=0,0,AK108*(1+SUM(Payoff!AA111:AB111)/SUM(Payoff!V111:W111))))</f>
        <v>1001.2126506800671</v>
      </c>
      <c r="AM108" s="306">
        <f t="shared" si="54"/>
        <v>20150112</v>
      </c>
      <c r="AN108" s="306">
        <f>IF($B108&gt;remaning_months,"NA",AN107*(1+Payoff!Q111))</f>
        <v>92.341783302065494</v>
      </c>
    </row>
    <row r="109" spans="1:40" s="16" customFormat="1" ht="12.75">
      <c r="A109" s="15"/>
      <c r="B109" s="23">
        <v>106</v>
      </c>
      <c r="C109" s="306" t="str">
        <f t="shared" si="30"/>
        <v>VA</v>
      </c>
      <c r="D109" s="306">
        <f t="shared" si="31"/>
        <v>20231101</v>
      </c>
      <c r="E109" s="306">
        <f t="shared" si="32"/>
        <v>1.4999999999999999E-2</v>
      </c>
      <c r="F109" s="306">
        <f t="shared" si="33"/>
        <v>0</v>
      </c>
      <c r="G109" s="306" t="str">
        <f t="shared" si="34"/>
        <v>CH_WB01</v>
      </c>
      <c r="H109" s="306">
        <f t="shared" si="35"/>
        <v>0</v>
      </c>
      <c r="I109" s="306">
        <f t="shared" si="36"/>
        <v>0</v>
      </c>
      <c r="J109" s="306">
        <f t="shared" si="37"/>
        <v>195003044</v>
      </c>
      <c r="K109" s="306" t="str">
        <f t="shared" si="38"/>
        <v>RVATp_14</v>
      </c>
      <c r="L109" s="306">
        <f t="shared" si="39"/>
        <v>0.05</v>
      </c>
      <c r="M109" s="306" t="str">
        <f t="shared" si="40"/>
        <v>BFI Swiss TargetVol 5%</v>
      </c>
      <c r="N109" s="306" t="str">
        <f t="shared" si="41"/>
        <v>CHF</v>
      </c>
      <c r="O109" s="306">
        <f t="shared" si="42"/>
        <v>20150101</v>
      </c>
      <c r="P109" s="306">
        <f t="shared" si="43"/>
        <v>20150101</v>
      </c>
      <c r="Q109" s="306">
        <f t="shared" si="44"/>
        <v>20150101</v>
      </c>
      <c r="R109" s="306">
        <f t="shared" si="45"/>
        <v>0</v>
      </c>
      <c r="S109" s="306">
        <f t="shared" si="46"/>
        <v>240</v>
      </c>
      <c r="T109" s="306">
        <f t="shared" si="47"/>
        <v>20150101</v>
      </c>
      <c r="U109" s="306" t="str">
        <f t="shared" si="48"/>
        <v>Single</v>
      </c>
      <c r="V109" s="306">
        <f>IF($B109&gt;remaning_months,"NA",V$3*Payoff!$BS112)</f>
        <v>280262.71898634132</v>
      </c>
      <c r="W109" s="306">
        <f>IF($B109&gt;remaning_months,"NA",W$3*Payoff!$BS112)</f>
        <v>266249.58303702425</v>
      </c>
      <c r="X109" s="306" t="str">
        <f t="shared" si="49"/>
        <v>yearly</v>
      </c>
      <c r="Y109" s="306">
        <f t="shared" si="50"/>
        <v>0.05</v>
      </c>
      <c r="Z109" s="306">
        <f t="shared" si="51"/>
        <v>1</v>
      </c>
      <c r="AA109" s="306">
        <f t="shared" si="52"/>
        <v>1</v>
      </c>
      <c r="AB109" s="306">
        <f t="shared" si="53"/>
        <v>0</v>
      </c>
      <c r="AC109" s="306">
        <f>IF($B109&gt;remaning_months,"NA",Payoff!AY112*Feq_coupon)</f>
        <v>14013.135949317066</v>
      </c>
      <c r="AD109" s="306">
        <f>IF($B109&lt;=remaning_months,(AD108*(1-Payoff!BR112)-Payoff!Y112-Payoff!Z112+Payoff!BY112),"NA")</f>
        <v>112105.08759453653</v>
      </c>
      <c r="AE109" s="306">
        <f>IF($B109&gt;remaning_months,"NA",Payoff!BC112)</f>
        <v>0</v>
      </c>
      <c r="AF109" s="306">
        <f>IF($B109&gt;remaning_months,"NA",MAX(0,SUM(Payoff!V112:X112)))</f>
        <v>94419.462149363855</v>
      </c>
      <c r="AG109" s="306">
        <f>IF($B109&gt;remaning_months,"NA",MAX(0,SUM(Payoff!V112:Y112)))</f>
        <v>94419.462149363855</v>
      </c>
      <c r="AH109" s="306">
        <f>IF($B109&gt;remaning_months,"NA",Payoff!AC112)</f>
        <v>94282.141558828749</v>
      </c>
      <c r="AI109" s="306">
        <f>IF($B109&gt;remaning_months,"NA",Payoff!BA112)</f>
        <v>168157.63139180496</v>
      </c>
      <c r="AJ109" s="306">
        <f>IF($B109&gt;remaning_months,"NA",IF(AF109&lt;=0,0,AL108*(1+Payoff!X112/SUM(Payoff!V112:W112))))</f>
        <v>1000.0591726074465</v>
      </c>
      <c r="AK109" s="306">
        <f>IF($B109&gt;remaning_months,"NA",IF(AG109&lt;=0,0,AJ109*(1+SUM(Payoff!Y112:Z112)/SUM(Payoff!V112:W112))))</f>
        <v>1000.0591726074465</v>
      </c>
      <c r="AL109" s="306">
        <f>IF($B109&gt;remaning_months,"NA",IF(AH109&lt;=0,0,AK109*(1+SUM(Payoff!AA112:AB112)/SUM(Payoff!V112:W112))))</f>
        <v>998.60639476667927</v>
      </c>
      <c r="AM109" s="306">
        <f t="shared" si="54"/>
        <v>20150112</v>
      </c>
      <c r="AN109" s="306">
        <f>IF($B109&gt;remaning_months,"NA",AN108*(1+Payoff!Q112))</f>
        <v>94.630905051778356</v>
      </c>
    </row>
    <row r="110" spans="1:40" s="16" customFormat="1" ht="12.75">
      <c r="A110" s="15"/>
      <c r="B110" s="23">
        <v>107</v>
      </c>
      <c r="C110" s="306" t="str">
        <f t="shared" si="30"/>
        <v>VA</v>
      </c>
      <c r="D110" s="306">
        <f t="shared" si="31"/>
        <v>20231201</v>
      </c>
      <c r="E110" s="306">
        <f t="shared" si="32"/>
        <v>1.4999999999999999E-2</v>
      </c>
      <c r="F110" s="306">
        <f t="shared" si="33"/>
        <v>0</v>
      </c>
      <c r="G110" s="306" t="str">
        <f t="shared" si="34"/>
        <v>CH_WB01</v>
      </c>
      <c r="H110" s="306">
        <f t="shared" si="35"/>
        <v>0</v>
      </c>
      <c r="I110" s="306">
        <f t="shared" si="36"/>
        <v>0</v>
      </c>
      <c r="J110" s="306">
        <f t="shared" si="37"/>
        <v>195003044</v>
      </c>
      <c r="K110" s="306" t="str">
        <f t="shared" si="38"/>
        <v>RVATp_14</v>
      </c>
      <c r="L110" s="306">
        <f t="shared" si="39"/>
        <v>0.05</v>
      </c>
      <c r="M110" s="306" t="str">
        <f t="shared" si="40"/>
        <v>BFI Swiss TargetVol 5%</v>
      </c>
      <c r="N110" s="306" t="str">
        <f t="shared" si="41"/>
        <v>CHF</v>
      </c>
      <c r="O110" s="306">
        <f t="shared" si="42"/>
        <v>20150101</v>
      </c>
      <c r="P110" s="306">
        <f t="shared" si="43"/>
        <v>20150101</v>
      </c>
      <c r="Q110" s="306">
        <f t="shared" si="44"/>
        <v>20150101</v>
      </c>
      <c r="R110" s="306">
        <f t="shared" si="45"/>
        <v>0</v>
      </c>
      <c r="S110" s="306">
        <f t="shared" si="46"/>
        <v>240</v>
      </c>
      <c r="T110" s="306">
        <f t="shared" si="47"/>
        <v>20150101</v>
      </c>
      <c r="U110" s="306" t="str">
        <f t="shared" si="48"/>
        <v>Single</v>
      </c>
      <c r="V110" s="306">
        <f>IF($B110&gt;remaning_months,"NA",V$3*Payoff!$BS113)</f>
        <v>279932.31064825895</v>
      </c>
      <c r="W110" s="306">
        <f>IF($B110&gt;remaning_months,"NA",W$3*Payoff!$BS113)</f>
        <v>265935.69511584606</v>
      </c>
      <c r="X110" s="306" t="str">
        <f t="shared" si="49"/>
        <v>yearly</v>
      </c>
      <c r="Y110" s="306">
        <f t="shared" si="50"/>
        <v>0.05</v>
      </c>
      <c r="Z110" s="306">
        <f t="shared" si="51"/>
        <v>1</v>
      </c>
      <c r="AA110" s="306">
        <f t="shared" si="52"/>
        <v>1</v>
      </c>
      <c r="AB110" s="306">
        <f t="shared" si="53"/>
        <v>0</v>
      </c>
      <c r="AC110" s="306">
        <f>IF($B110&gt;remaning_months,"NA",Payoff!AY113*Feq_coupon)</f>
        <v>13996.615532412949</v>
      </c>
      <c r="AD110" s="306">
        <f>IF($B110&lt;=remaning_months,(AD109*(1-Payoff!BR113)-Payoff!Y113-Payoff!Z113+Payoff!BY113),"NA")</f>
        <v>111972.92425930359</v>
      </c>
      <c r="AE110" s="306">
        <f>IF($B110&gt;remaning_months,"NA",Payoff!BC113)</f>
        <v>0</v>
      </c>
      <c r="AF110" s="306">
        <f>IF($B110&gt;remaning_months,"NA",MAX(0,SUM(Payoff!V113:X113)))</f>
        <v>93451.807247713048</v>
      </c>
      <c r="AG110" s="306">
        <f>IF($B110&gt;remaning_months,"NA",MAX(0,SUM(Payoff!V113:Y113)))</f>
        <v>93451.807247713048</v>
      </c>
      <c r="AH110" s="306">
        <f>IF($B110&gt;remaning_months,"NA",Payoff!AC113)</f>
        <v>93315.576251030332</v>
      </c>
      <c r="AI110" s="306">
        <f>IF($B110&gt;remaning_months,"NA",Payoff!BA113)</f>
        <v>167959.38638895555</v>
      </c>
      <c r="AJ110" s="306">
        <f>IF($B110&gt;remaning_months,"NA",IF(AF110&lt;=0,0,AL109*(1+Payoff!X113/SUM(Payoff!V113:W113))))</f>
        <v>997.42911410485374</v>
      </c>
      <c r="AK110" s="306">
        <f>IF($B110&gt;remaning_months,"NA",IF(AG110&lt;=0,0,AJ110*(1+SUM(Payoff!Y113:Z113)/SUM(Payoff!V113:W113))))</f>
        <v>997.42911410485374</v>
      </c>
      <c r="AL110" s="306">
        <f>IF($B110&gt;remaning_months,"NA",IF(AH110&lt;=0,0,AK110*(1+SUM(Payoff!AA113:AB113)/SUM(Payoff!V113:W113))))</f>
        <v>995.97680865146162</v>
      </c>
      <c r="AM110" s="306">
        <f t="shared" si="54"/>
        <v>20150112</v>
      </c>
      <c r="AN110" s="306">
        <f>IF($B110&gt;remaning_months,"NA",AN109*(1+Payoff!Q113))</f>
        <v>93.908209818344574</v>
      </c>
    </row>
    <row r="111" spans="1:40" s="16" customFormat="1" ht="12.75">
      <c r="A111" s="15"/>
      <c r="B111" s="23">
        <v>108</v>
      </c>
      <c r="C111" s="306" t="str">
        <f t="shared" si="30"/>
        <v>VA</v>
      </c>
      <c r="D111" s="306">
        <f t="shared" si="31"/>
        <v>20240101</v>
      </c>
      <c r="E111" s="306">
        <f t="shared" si="32"/>
        <v>1.4999999999999999E-2</v>
      </c>
      <c r="F111" s="306">
        <f t="shared" si="33"/>
        <v>0</v>
      </c>
      <c r="G111" s="306" t="str">
        <f t="shared" si="34"/>
        <v>CH_WB01</v>
      </c>
      <c r="H111" s="306">
        <f t="shared" si="35"/>
        <v>0</v>
      </c>
      <c r="I111" s="306">
        <f t="shared" si="36"/>
        <v>0</v>
      </c>
      <c r="J111" s="306">
        <f t="shared" si="37"/>
        <v>195003044</v>
      </c>
      <c r="K111" s="306" t="str">
        <f t="shared" si="38"/>
        <v>RVATp_14</v>
      </c>
      <c r="L111" s="306">
        <f t="shared" si="39"/>
        <v>0.05</v>
      </c>
      <c r="M111" s="306" t="str">
        <f t="shared" si="40"/>
        <v>BFI Swiss TargetVol 5%</v>
      </c>
      <c r="N111" s="306" t="str">
        <f t="shared" si="41"/>
        <v>CHF</v>
      </c>
      <c r="O111" s="306">
        <f t="shared" si="42"/>
        <v>20150101</v>
      </c>
      <c r="P111" s="306">
        <f t="shared" si="43"/>
        <v>20150101</v>
      </c>
      <c r="Q111" s="306">
        <f t="shared" si="44"/>
        <v>20150101</v>
      </c>
      <c r="R111" s="306">
        <f t="shared" si="45"/>
        <v>0</v>
      </c>
      <c r="S111" s="306">
        <f t="shared" si="46"/>
        <v>240</v>
      </c>
      <c r="T111" s="306">
        <f t="shared" si="47"/>
        <v>20150101</v>
      </c>
      <c r="U111" s="306" t="str">
        <f t="shared" si="48"/>
        <v>Single</v>
      </c>
      <c r="V111" s="306">
        <f>IF($B111&gt;remaning_months,"NA",V$3*Payoff!$BS114)</f>
        <v>279605.28960316465</v>
      </c>
      <c r="W111" s="306">
        <f>IF($B111&gt;remaning_months,"NA",W$3*Payoff!$BS114)</f>
        <v>265625.02512300643</v>
      </c>
      <c r="X111" s="306" t="str">
        <f t="shared" si="49"/>
        <v>yearly</v>
      </c>
      <c r="Y111" s="306">
        <f t="shared" si="50"/>
        <v>0.05</v>
      </c>
      <c r="Z111" s="306">
        <f t="shared" si="51"/>
        <v>1</v>
      </c>
      <c r="AA111" s="306">
        <f t="shared" si="52"/>
        <v>1</v>
      </c>
      <c r="AB111" s="306">
        <f t="shared" si="53"/>
        <v>0</v>
      </c>
      <c r="AC111" s="306">
        <f>IF($B111&gt;remaning_months,"NA",Payoff!AY114*Feq_coupon)</f>
        <v>13980.264480158232</v>
      </c>
      <c r="AD111" s="306">
        <f>IF($B111&lt;=remaning_months,(AD110*(1-Payoff!BR114)-Payoff!Y114-Payoff!Z114+Payoff!BY114),"NA")</f>
        <v>125822.38032142409</v>
      </c>
      <c r="AE111" s="306">
        <f>IF($B111&gt;remaning_months,"NA",Payoff!BC114)</f>
        <v>0</v>
      </c>
      <c r="AF111" s="306">
        <f>IF($B111&gt;remaning_months,"NA",MAX(0,SUM(Payoff!V114:X114)))</f>
        <v>93818.416418375637</v>
      </c>
      <c r="AG111" s="306">
        <f>IF($B111&gt;remaning_months,"NA",MAX(0,SUM(Payoff!V114:Y114)))</f>
        <v>79838.151938217401</v>
      </c>
      <c r="AH111" s="306">
        <f>IF($B111&gt;remaning_months,"NA",Payoff!AC114)</f>
        <v>79716.709945750612</v>
      </c>
      <c r="AI111" s="306">
        <f>IF($B111&gt;remaning_months,"NA",Payoff!BA114)</f>
        <v>153782.90928174075</v>
      </c>
      <c r="AJ111" s="306">
        <f>IF($B111&gt;remaning_months,"NA",IF(AF111&lt;=0,0,AL110*(1+Payoff!X114/SUM(Payoff!V114:W114))))</f>
        <v>994.81329388569327</v>
      </c>
      <c r="AK111" s="306">
        <f>IF($B111&gt;remaning_months,"NA",IF(AG111&lt;=0,0,AJ111*(1+SUM(Payoff!Y114:Z114)/SUM(Payoff!V114:W114))))</f>
        <v>846.74528927063852</v>
      </c>
      <c r="AL111" s="306">
        <f>IF($B111&gt;remaning_months,"NA",IF(AH111&lt;=0,0,AK111*(1+SUM(Payoff!AA114:AB114)/SUM(Payoff!V114:W114))))</f>
        <v>845.65051160400969</v>
      </c>
      <c r="AM111" s="306">
        <f t="shared" si="54"/>
        <v>20150112</v>
      </c>
      <c r="AN111" s="306">
        <f>IF($B111&gt;remaning_months,"NA",AN110*(1+Payoff!Q114))</f>
        <v>94.524668558938771</v>
      </c>
    </row>
    <row r="112" spans="1:40" s="16" customFormat="1" ht="12.75">
      <c r="A112" s="15"/>
      <c r="B112" s="23">
        <v>109</v>
      </c>
      <c r="C112" s="306" t="str">
        <f t="shared" si="30"/>
        <v>VA</v>
      </c>
      <c r="D112" s="306">
        <f t="shared" si="31"/>
        <v>20240201</v>
      </c>
      <c r="E112" s="306">
        <f t="shared" si="32"/>
        <v>1.4999999999999999E-2</v>
      </c>
      <c r="F112" s="306">
        <f t="shared" si="33"/>
        <v>0</v>
      </c>
      <c r="G112" s="306" t="str">
        <f t="shared" si="34"/>
        <v>CH_WB01</v>
      </c>
      <c r="H112" s="306">
        <f t="shared" si="35"/>
        <v>0</v>
      </c>
      <c r="I112" s="306">
        <f t="shared" si="36"/>
        <v>0</v>
      </c>
      <c r="J112" s="306">
        <f t="shared" si="37"/>
        <v>195003044</v>
      </c>
      <c r="K112" s="306" t="str">
        <f t="shared" si="38"/>
        <v>RVATp_14</v>
      </c>
      <c r="L112" s="306">
        <f t="shared" si="39"/>
        <v>0.05</v>
      </c>
      <c r="M112" s="306" t="str">
        <f t="shared" si="40"/>
        <v>BFI Swiss TargetVol 5%</v>
      </c>
      <c r="N112" s="306" t="str">
        <f t="shared" si="41"/>
        <v>CHF</v>
      </c>
      <c r="O112" s="306">
        <f t="shared" si="42"/>
        <v>20150101</v>
      </c>
      <c r="P112" s="306">
        <f t="shared" si="43"/>
        <v>20150101</v>
      </c>
      <c r="Q112" s="306">
        <f t="shared" si="44"/>
        <v>20150101</v>
      </c>
      <c r="R112" s="306">
        <f t="shared" si="45"/>
        <v>0</v>
      </c>
      <c r="S112" s="306">
        <f t="shared" si="46"/>
        <v>240</v>
      </c>
      <c r="T112" s="306">
        <f t="shared" si="47"/>
        <v>20150101</v>
      </c>
      <c r="U112" s="306" t="str">
        <f t="shared" si="48"/>
        <v>Single</v>
      </c>
      <c r="V112" s="306">
        <f>IF($B112&gt;remaning_months,"NA",V$3*Payoff!$BS115)</f>
        <v>279300.52853506431</v>
      </c>
      <c r="W112" s="306">
        <f>IF($B112&gt;remaning_months,"NA",W$3*Payoff!$BS115)</f>
        <v>265335.50210831111</v>
      </c>
      <c r="X112" s="306" t="str">
        <f t="shared" si="49"/>
        <v>yearly</v>
      </c>
      <c r="Y112" s="306">
        <f t="shared" si="50"/>
        <v>0.05</v>
      </c>
      <c r="Z112" s="306">
        <f t="shared" si="51"/>
        <v>1</v>
      </c>
      <c r="AA112" s="306">
        <f t="shared" si="52"/>
        <v>1</v>
      </c>
      <c r="AB112" s="306">
        <f t="shared" si="53"/>
        <v>0</v>
      </c>
      <c r="AC112" s="306">
        <f>IF($B112&gt;remaning_months,"NA",Payoff!AY115*Feq_coupon)</f>
        <v>13965.026426753215</v>
      </c>
      <c r="AD112" s="306">
        <f>IF($B112&lt;=remaning_months,(AD111*(1-Payoff!BR115)-Payoff!Y115-Payoff!Z115+Payoff!BY115),"NA")</f>
        <v>125685.23784077894</v>
      </c>
      <c r="AE112" s="306">
        <f>IF($B112&gt;remaning_months,"NA",Payoff!BC115)</f>
        <v>0</v>
      </c>
      <c r="AF112" s="306">
        <f>IF($B112&gt;remaning_months,"NA",MAX(0,SUM(Payoff!V115:X115)))</f>
        <v>81189.600525222748</v>
      </c>
      <c r="AG112" s="306">
        <f>IF($B112&gt;remaning_months,"NA",MAX(0,SUM(Payoff!V115:Y115)))</f>
        <v>81189.600525222748</v>
      </c>
      <c r="AH112" s="306">
        <f>IF($B112&gt;remaning_months,"NA",Payoff!AC115)</f>
        <v>81066.732558586882</v>
      </c>
      <c r="AI112" s="306">
        <f>IF($B112&gt;remaning_months,"NA",Payoff!BA115)</f>
        <v>153615.29069428556</v>
      </c>
      <c r="AJ112" s="306">
        <f>IF($B112&gt;remaning_months,"NA",IF(AF112&lt;=0,0,AL111*(1+Payoff!X115/SUM(Payoff!V115:W115))))</f>
        <v>844.72877885166508</v>
      </c>
      <c r="AK112" s="306">
        <f>IF($B112&gt;remaning_months,"NA",IF(AG112&lt;=0,0,AJ112*(1+SUM(Payoff!Y115:Z115)/SUM(Payoff!V115:W115))))</f>
        <v>844.72877885166508</v>
      </c>
      <c r="AL112" s="306">
        <f>IF($B112&gt;remaning_months,"NA",IF(AH112&lt;=0,0,AK112*(1+SUM(Payoff!AA115:AB115)/SUM(Payoff!V115:W115))))</f>
        <v>843.45180521517614</v>
      </c>
      <c r="AM112" s="306">
        <f t="shared" si="54"/>
        <v>20150112</v>
      </c>
      <c r="AN112" s="306">
        <f>IF($B112&gt;remaning_months,"NA",AN111*(1+Payoff!Q115))</f>
        <v>96.376206342140733</v>
      </c>
    </row>
    <row r="113" spans="1:40" s="16" customFormat="1" ht="12.75">
      <c r="A113" s="19"/>
      <c r="B113" s="23">
        <v>110</v>
      </c>
      <c r="C113" s="306" t="str">
        <f t="shared" si="30"/>
        <v>VA</v>
      </c>
      <c r="D113" s="306">
        <f t="shared" si="31"/>
        <v>20240301</v>
      </c>
      <c r="E113" s="306">
        <f t="shared" si="32"/>
        <v>1.4999999999999999E-2</v>
      </c>
      <c r="F113" s="306">
        <f t="shared" si="33"/>
        <v>0</v>
      </c>
      <c r="G113" s="306" t="str">
        <f t="shared" si="34"/>
        <v>CH_WB01</v>
      </c>
      <c r="H113" s="306">
        <f t="shared" si="35"/>
        <v>0</v>
      </c>
      <c r="I113" s="306">
        <f t="shared" si="36"/>
        <v>0</v>
      </c>
      <c r="J113" s="306">
        <f t="shared" si="37"/>
        <v>195003044</v>
      </c>
      <c r="K113" s="306" t="str">
        <f t="shared" si="38"/>
        <v>RVATp_14</v>
      </c>
      <c r="L113" s="306">
        <f t="shared" si="39"/>
        <v>0.05</v>
      </c>
      <c r="M113" s="306" t="str">
        <f t="shared" si="40"/>
        <v>BFI Swiss TargetVol 5%</v>
      </c>
      <c r="N113" s="306" t="str">
        <f t="shared" si="41"/>
        <v>CHF</v>
      </c>
      <c r="O113" s="306">
        <f t="shared" si="42"/>
        <v>20150101</v>
      </c>
      <c r="P113" s="306">
        <f t="shared" si="43"/>
        <v>20150101</v>
      </c>
      <c r="Q113" s="306">
        <f t="shared" si="44"/>
        <v>20150101</v>
      </c>
      <c r="R113" s="306">
        <f t="shared" si="45"/>
        <v>0</v>
      </c>
      <c r="S113" s="306">
        <f t="shared" si="46"/>
        <v>240</v>
      </c>
      <c r="T113" s="306">
        <f t="shared" si="47"/>
        <v>20150101</v>
      </c>
      <c r="U113" s="306" t="str">
        <f t="shared" si="48"/>
        <v>Single</v>
      </c>
      <c r="V113" s="306">
        <f>IF($B113&gt;remaning_months,"NA",V$3*Payoff!$BS116)</f>
        <v>278990.60626131808</v>
      </c>
      <c r="W113" s="306">
        <f>IF($B113&gt;remaning_months,"NA",W$3*Payoff!$BS116)</f>
        <v>265041.07594825217</v>
      </c>
      <c r="X113" s="306" t="str">
        <f t="shared" si="49"/>
        <v>yearly</v>
      </c>
      <c r="Y113" s="306">
        <f t="shared" si="50"/>
        <v>0.05</v>
      </c>
      <c r="Z113" s="306">
        <f t="shared" si="51"/>
        <v>1</v>
      </c>
      <c r="AA113" s="306">
        <f t="shared" si="52"/>
        <v>1</v>
      </c>
      <c r="AB113" s="306">
        <f t="shared" si="53"/>
        <v>0</v>
      </c>
      <c r="AC113" s="306">
        <f>IF($B113&gt;remaning_months,"NA",Payoff!AY116*Feq_coupon)</f>
        <v>13949.530313065901</v>
      </c>
      <c r="AD113" s="306">
        <f>IF($B113&lt;=remaning_months,(AD112*(1-Payoff!BR116)-Payoff!Y116-Payoff!Z116+Payoff!BY116),"NA")</f>
        <v>125545.77281759311</v>
      </c>
      <c r="AE113" s="306">
        <f>IF($B113&gt;remaning_months,"NA",Payoff!BC116)</f>
        <v>0</v>
      </c>
      <c r="AF113" s="306">
        <f>IF($B113&gt;remaning_months,"NA",MAX(0,SUM(Payoff!V116:X116)))</f>
        <v>78004.121765640622</v>
      </c>
      <c r="AG113" s="306">
        <f>IF($B113&gt;remaning_months,"NA",MAX(0,SUM(Payoff!V116:Y116)))</f>
        <v>78004.121765640622</v>
      </c>
      <c r="AH113" s="306">
        <f>IF($B113&gt;remaning_months,"NA",Payoff!AC116)</f>
        <v>77884.743474611852</v>
      </c>
      <c r="AI113" s="306">
        <f>IF($B113&gt;remaning_months,"NA",Payoff!BA116)</f>
        <v>153444.8334437251</v>
      </c>
      <c r="AJ113" s="306">
        <f>IF($B113&gt;remaning_months,"NA",IF(AF113&lt;=0,0,AL112*(1+Payoff!X116/SUM(Payoff!V116:W116))))</f>
        <v>842.51587966344607</v>
      </c>
      <c r="AK113" s="306">
        <f>IF($B113&gt;remaning_months,"NA",IF(AG113&lt;=0,0,AJ113*(1+SUM(Payoff!Y116:Z116)/SUM(Payoff!V116:W116))))</f>
        <v>842.51587966344607</v>
      </c>
      <c r="AL113" s="306">
        <f>IF($B113&gt;remaning_months,"NA",IF(AH113&lt;=0,0,AK113*(1+SUM(Payoff!AA116:AB116)/SUM(Payoff!V116:W116))))</f>
        <v>841.22791566371473</v>
      </c>
      <c r="AM113" s="306">
        <f t="shared" si="54"/>
        <v>20150112</v>
      </c>
      <c r="AN113" s="306">
        <f>IF($B113&gt;remaning_months,"NA",AN112*(1+Payoff!Q116))</f>
        <v>92.83823746237276</v>
      </c>
    </row>
    <row r="114" spans="1:40" s="15" customFormat="1" ht="12.75">
      <c r="B114" s="23">
        <v>111</v>
      </c>
      <c r="C114" s="306" t="str">
        <f t="shared" si="30"/>
        <v>VA</v>
      </c>
      <c r="D114" s="306">
        <f t="shared" si="31"/>
        <v>20240401</v>
      </c>
      <c r="E114" s="306">
        <f t="shared" si="32"/>
        <v>1.4999999999999999E-2</v>
      </c>
      <c r="F114" s="306">
        <f t="shared" si="33"/>
        <v>0</v>
      </c>
      <c r="G114" s="306" t="str">
        <f t="shared" si="34"/>
        <v>CH_WB01</v>
      </c>
      <c r="H114" s="306">
        <f t="shared" si="35"/>
        <v>0</v>
      </c>
      <c r="I114" s="306">
        <f t="shared" si="36"/>
        <v>0</v>
      </c>
      <c r="J114" s="306">
        <f t="shared" si="37"/>
        <v>195003044</v>
      </c>
      <c r="K114" s="306" t="str">
        <f t="shared" si="38"/>
        <v>RVATp_14</v>
      </c>
      <c r="L114" s="306">
        <f t="shared" si="39"/>
        <v>0.05</v>
      </c>
      <c r="M114" s="306" t="str">
        <f t="shared" si="40"/>
        <v>BFI Swiss TargetVol 5%</v>
      </c>
      <c r="N114" s="306" t="str">
        <f t="shared" si="41"/>
        <v>CHF</v>
      </c>
      <c r="O114" s="306">
        <f t="shared" si="42"/>
        <v>20150101</v>
      </c>
      <c r="P114" s="306">
        <f t="shared" si="43"/>
        <v>20150101</v>
      </c>
      <c r="Q114" s="306">
        <f t="shared" si="44"/>
        <v>20150101</v>
      </c>
      <c r="R114" s="306">
        <f t="shared" si="45"/>
        <v>0</v>
      </c>
      <c r="S114" s="306">
        <f t="shared" si="46"/>
        <v>240</v>
      </c>
      <c r="T114" s="306">
        <f t="shared" si="47"/>
        <v>20150101</v>
      </c>
      <c r="U114" s="306" t="str">
        <f t="shared" si="48"/>
        <v>Single</v>
      </c>
      <c r="V114" s="306">
        <f>IF($B114&gt;remaning_months,"NA",V$3*Payoff!$BS117)</f>
        <v>278692.84889493656</v>
      </c>
      <c r="W114" s="306">
        <f>IF($B114&gt;remaning_months,"NA",W$3*Payoff!$BS117)</f>
        <v>264758.20645018975</v>
      </c>
      <c r="X114" s="306" t="str">
        <f t="shared" si="49"/>
        <v>yearly</v>
      </c>
      <c r="Y114" s="306">
        <f t="shared" si="50"/>
        <v>0.05</v>
      </c>
      <c r="Z114" s="306">
        <f t="shared" si="51"/>
        <v>1</v>
      </c>
      <c r="AA114" s="306">
        <f t="shared" si="52"/>
        <v>1</v>
      </c>
      <c r="AB114" s="306">
        <f t="shared" si="53"/>
        <v>0</v>
      </c>
      <c r="AC114" s="306">
        <f>IF($B114&gt;remaning_months,"NA",Payoff!AY117*Feq_coupon)</f>
        <v>13934.642444746827</v>
      </c>
      <c r="AD114" s="306">
        <f>IF($B114&lt;=remaning_months,(AD113*(1-Payoff!BR117)-Payoff!Y117-Payoff!Z117+Payoff!BY117),"NA")</f>
        <v>125411.78200272145</v>
      </c>
      <c r="AE114" s="306">
        <f>IF($B114&gt;remaning_months,"NA",Payoff!BC117)</f>
        <v>0</v>
      </c>
      <c r="AF114" s="306">
        <f>IF($B114&gt;remaning_months,"NA",MAX(0,SUM(Payoff!V117:X117)))</f>
        <v>76761.902622622045</v>
      </c>
      <c r="AG114" s="306">
        <f>IF($B114&gt;remaning_months,"NA",MAX(0,SUM(Payoff!V117:Y117)))</f>
        <v>76761.902622622045</v>
      </c>
      <c r="AH114" s="306">
        <f>IF($B114&gt;remaning_months,"NA",Payoff!AC117)</f>
        <v>76643.907288668997</v>
      </c>
      <c r="AI114" s="306">
        <f>IF($B114&gt;remaning_months,"NA",Payoff!BA117)</f>
        <v>153281.06689221528</v>
      </c>
      <c r="AJ114" s="306">
        <f>IF($B114&gt;remaning_months,"NA",IF(AF114&lt;=0,0,AL113*(1+Payoff!X117/SUM(Payoff!V117:W117))))</f>
        <v>840.33010117436231</v>
      </c>
      <c r="AK114" s="306">
        <f>IF($B114&gt;remaning_months,"NA",IF(AG114&lt;=0,0,AJ114*(1+SUM(Payoff!Y117:Z117)/SUM(Payoff!V117:W117))))</f>
        <v>840.33010117436231</v>
      </c>
      <c r="AL114" s="306">
        <f>IF($B114&gt;remaning_months,"NA",IF(AH114&lt;=0,0,AK114*(1+SUM(Payoff!AA117:AB117)/SUM(Payoff!V117:W117))))</f>
        <v>839.03975788324669</v>
      </c>
      <c r="AM114" s="306">
        <f t="shared" si="54"/>
        <v>20150112</v>
      </c>
      <c r="AN114" s="306">
        <f>IF($B114&gt;remaning_months,"NA",AN113*(1+Payoff!Q117))</f>
        <v>91.597575635025066</v>
      </c>
    </row>
    <row r="115" spans="1:40" s="15" customFormat="1" ht="12.75">
      <c r="B115" s="23">
        <v>112</v>
      </c>
      <c r="C115" s="306" t="str">
        <f t="shared" si="30"/>
        <v>VA</v>
      </c>
      <c r="D115" s="306">
        <f t="shared" si="31"/>
        <v>20240501</v>
      </c>
      <c r="E115" s="306">
        <f t="shared" si="32"/>
        <v>1.4999999999999999E-2</v>
      </c>
      <c r="F115" s="306">
        <f t="shared" si="33"/>
        <v>0</v>
      </c>
      <c r="G115" s="306" t="str">
        <f t="shared" si="34"/>
        <v>CH_WB01</v>
      </c>
      <c r="H115" s="306">
        <f t="shared" si="35"/>
        <v>0</v>
      </c>
      <c r="I115" s="306">
        <f t="shared" si="36"/>
        <v>0</v>
      </c>
      <c r="J115" s="306">
        <f t="shared" si="37"/>
        <v>195003044</v>
      </c>
      <c r="K115" s="306" t="str">
        <f t="shared" si="38"/>
        <v>RVATp_14</v>
      </c>
      <c r="L115" s="306">
        <f t="shared" si="39"/>
        <v>0.05</v>
      </c>
      <c r="M115" s="306" t="str">
        <f t="shared" si="40"/>
        <v>BFI Swiss TargetVol 5%</v>
      </c>
      <c r="N115" s="306" t="str">
        <f t="shared" si="41"/>
        <v>CHF</v>
      </c>
      <c r="O115" s="306">
        <f t="shared" si="42"/>
        <v>20150101</v>
      </c>
      <c r="P115" s="306">
        <f t="shared" si="43"/>
        <v>20150101</v>
      </c>
      <c r="Q115" s="306">
        <f t="shared" si="44"/>
        <v>20150101</v>
      </c>
      <c r="R115" s="306">
        <f t="shared" si="45"/>
        <v>0</v>
      </c>
      <c r="S115" s="306">
        <f t="shared" si="46"/>
        <v>240</v>
      </c>
      <c r="T115" s="306">
        <f t="shared" si="47"/>
        <v>20150101</v>
      </c>
      <c r="U115" s="306" t="str">
        <f t="shared" si="48"/>
        <v>Single</v>
      </c>
      <c r="V115" s="306">
        <f>IF($B115&gt;remaning_months,"NA",V$3*Payoff!$BS118)</f>
        <v>278399.83530889457</v>
      </c>
      <c r="W115" s="306">
        <f>IF($B115&gt;remaning_months,"NA",W$3*Payoff!$BS118)</f>
        <v>264479.84354344982</v>
      </c>
      <c r="X115" s="306" t="str">
        <f t="shared" si="49"/>
        <v>yearly</v>
      </c>
      <c r="Y115" s="306">
        <f t="shared" si="50"/>
        <v>0.05</v>
      </c>
      <c r="Z115" s="306">
        <f t="shared" si="51"/>
        <v>1</v>
      </c>
      <c r="AA115" s="306">
        <f t="shared" si="52"/>
        <v>1</v>
      </c>
      <c r="AB115" s="306">
        <f t="shared" si="53"/>
        <v>0</v>
      </c>
      <c r="AC115" s="306">
        <f>IF($B115&gt;remaning_months,"NA",Payoff!AY118*Feq_coupon)</f>
        <v>13919.991765444725</v>
      </c>
      <c r="AD115" s="306">
        <f>IF($B115&lt;=remaning_months,(AD114*(1-Payoff!BR118)-Payoff!Y118-Payoff!Z118+Payoff!BY118),"NA")</f>
        <v>125279.92588900254</v>
      </c>
      <c r="AE115" s="306">
        <f>IF($B115&gt;remaning_months,"NA",Payoff!BC118)</f>
        <v>0</v>
      </c>
      <c r="AF115" s="306">
        <f>IF($B115&gt;remaning_months,"NA",MAX(0,SUM(Payoff!V118:X118)))</f>
        <v>76208.568072707305</v>
      </c>
      <c r="AG115" s="306">
        <f>IF($B115&gt;remaning_months,"NA",MAX(0,SUM(Payoff!V118:Y118)))</f>
        <v>76208.568072707305</v>
      </c>
      <c r="AH115" s="306">
        <f>IF($B115&gt;remaning_months,"NA",Payoff!AC118)</f>
        <v>76091.208811214921</v>
      </c>
      <c r="AI115" s="306">
        <f>IF($B115&gt;remaning_months,"NA",Payoff!BA118)</f>
        <v>153119.90941989218</v>
      </c>
      <c r="AJ115" s="306">
        <f>IF($B115&gt;remaning_months,"NA",IF(AF115&lt;=0,0,AL114*(1+Payoff!X118/SUM(Payoff!V118:W118))))</f>
        <v>838.15760375096795</v>
      </c>
      <c r="AK115" s="306">
        <f>IF($B115&gt;remaning_months,"NA",IF(AG115&lt;=0,0,AJ115*(1+SUM(Payoff!Y118:Z118)/SUM(Payoff!V118:W118))))</f>
        <v>838.15760375096795</v>
      </c>
      <c r="AL115" s="306">
        <f>IF($B115&gt;remaning_months,"NA",IF(AH115&lt;=0,0,AK115*(1+SUM(Payoff!AA118:AB118)/SUM(Payoff!V118:W118))))</f>
        <v>836.86821937114291</v>
      </c>
      <c r="AM115" s="306">
        <f t="shared" si="54"/>
        <v>20150112</v>
      </c>
      <c r="AN115" s="306">
        <f>IF($B115&gt;remaning_months,"NA",AN114*(1+Payoff!Q118))</f>
        <v>91.173157351691103</v>
      </c>
    </row>
    <row r="116" spans="1:40" s="20" customFormat="1" ht="12.75">
      <c r="A116" s="15"/>
      <c r="B116" s="23">
        <v>113</v>
      </c>
      <c r="C116" s="306" t="str">
        <f t="shared" si="30"/>
        <v>VA</v>
      </c>
      <c r="D116" s="306">
        <f t="shared" si="31"/>
        <v>20240601</v>
      </c>
      <c r="E116" s="306">
        <f t="shared" si="32"/>
        <v>1.4999999999999999E-2</v>
      </c>
      <c r="F116" s="306">
        <f t="shared" si="33"/>
        <v>0</v>
      </c>
      <c r="G116" s="306" t="str">
        <f t="shared" si="34"/>
        <v>CH_WB01</v>
      </c>
      <c r="H116" s="306">
        <f t="shared" si="35"/>
        <v>0</v>
      </c>
      <c r="I116" s="306">
        <f t="shared" si="36"/>
        <v>0</v>
      </c>
      <c r="J116" s="306">
        <f t="shared" si="37"/>
        <v>195003044</v>
      </c>
      <c r="K116" s="306" t="str">
        <f t="shared" si="38"/>
        <v>RVATp_14</v>
      </c>
      <c r="L116" s="306">
        <f t="shared" si="39"/>
        <v>0.05</v>
      </c>
      <c r="M116" s="306" t="str">
        <f t="shared" si="40"/>
        <v>BFI Swiss TargetVol 5%</v>
      </c>
      <c r="N116" s="306" t="str">
        <f t="shared" si="41"/>
        <v>CHF</v>
      </c>
      <c r="O116" s="306">
        <f t="shared" si="42"/>
        <v>20150101</v>
      </c>
      <c r="P116" s="306">
        <f t="shared" si="43"/>
        <v>20150101</v>
      </c>
      <c r="Q116" s="306">
        <f t="shared" si="44"/>
        <v>20150101</v>
      </c>
      <c r="R116" s="306">
        <f t="shared" si="45"/>
        <v>0</v>
      </c>
      <c r="S116" s="306">
        <f t="shared" si="46"/>
        <v>240</v>
      </c>
      <c r="T116" s="306">
        <f t="shared" si="47"/>
        <v>20150101</v>
      </c>
      <c r="U116" s="306" t="str">
        <f t="shared" si="48"/>
        <v>Single</v>
      </c>
      <c r="V116" s="306">
        <f>IF($B116&gt;remaning_months,"NA",V$3*Payoff!$BS119)</f>
        <v>278108.93471746106</v>
      </c>
      <c r="W116" s="306">
        <f>IF($B116&gt;remaning_months,"NA",W$3*Payoff!$BS119)</f>
        <v>264203.487981588</v>
      </c>
      <c r="X116" s="306" t="str">
        <f t="shared" si="49"/>
        <v>yearly</v>
      </c>
      <c r="Y116" s="306">
        <f t="shared" si="50"/>
        <v>0.05</v>
      </c>
      <c r="Z116" s="306">
        <f t="shared" si="51"/>
        <v>1</v>
      </c>
      <c r="AA116" s="306">
        <f t="shared" si="52"/>
        <v>1</v>
      </c>
      <c r="AB116" s="306">
        <f t="shared" si="53"/>
        <v>0</v>
      </c>
      <c r="AC116" s="306">
        <f>IF($B116&gt;remaning_months,"NA",Payoff!AY119*Feq_coupon)</f>
        <v>13905.446735873051</v>
      </c>
      <c r="AD116" s="306">
        <f>IF($B116&lt;=remaning_months,(AD115*(1-Payoff!BR119)-Payoff!Y119-Payoff!Z119+Payoff!BY119),"NA")</f>
        <v>125149.02062285747</v>
      </c>
      <c r="AE116" s="306">
        <f>IF($B116&gt;remaning_months,"NA",Payoff!BC119)</f>
        <v>0</v>
      </c>
      <c r="AF116" s="306">
        <f>IF($B116&gt;remaning_months,"NA",MAX(0,SUM(Payoff!V119:X119)))</f>
        <v>76499.29590784671</v>
      </c>
      <c r="AG116" s="306">
        <f>IF($B116&gt;remaning_months,"NA",MAX(0,SUM(Payoff!V119:Y119)))</f>
        <v>76499.29590784671</v>
      </c>
      <c r="AH116" s="306">
        <f>IF($B116&gt;remaning_months,"NA",Payoff!AC119)</f>
        <v>76381.658053773528</v>
      </c>
      <c r="AI116" s="306">
        <f>IF($B116&gt;remaning_months,"NA",Payoff!BA119)</f>
        <v>152959.91409460377</v>
      </c>
      <c r="AJ116" s="306">
        <f>IF($B116&gt;remaning_months,"NA",IF(AF116&lt;=0,0,AL115*(1+Payoff!X119/SUM(Payoff!V119:W119))))</f>
        <v>835.9937739545469</v>
      </c>
      <c r="AK116" s="306">
        <f>IF($B116&gt;remaning_months,"NA",IF(AG116&lt;=0,0,AJ116*(1+SUM(Payoff!Y119:Z119)/SUM(Payoff!V119:W119))))</f>
        <v>835.9937739545469</v>
      </c>
      <c r="AL116" s="306">
        <f>IF($B116&gt;remaning_months,"NA",IF(AH116&lt;=0,0,AK116*(1+SUM(Payoff!AA119:AB119)/SUM(Payoff!V119:W119))))</f>
        <v>834.70955621077235</v>
      </c>
      <c r="AM116" s="306">
        <f t="shared" si="54"/>
        <v>20150112</v>
      </c>
      <c r="AN116" s="306">
        <f>IF($B116&gt;remaning_months,"NA",AN115*(1+Payoff!Q119))</f>
        <v>91.758009051862444</v>
      </c>
    </row>
    <row r="117" spans="1:40" s="20" customFormat="1" ht="12.75">
      <c r="A117" s="15"/>
      <c r="B117" s="23">
        <v>114</v>
      </c>
      <c r="C117" s="306" t="str">
        <f t="shared" si="30"/>
        <v>VA</v>
      </c>
      <c r="D117" s="306">
        <f t="shared" si="31"/>
        <v>20240701</v>
      </c>
      <c r="E117" s="306">
        <f t="shared" si="32"/>
        <v>1.4999999999999999E-2</v>
      </c>
      <c r="F117" s="306">
        <f t="shared" si="33"/>
        <v>0</v>
      </c>
      <c r="G117" s="306" t="str">
        <f t="shared" si="34"/>
        <v>CH_WB01</v>
      </c>
      <c r="H117" s="306">
        <f t="shared" si="35"/>
        <v>0</v>
      </c>
      <c r="I117" s="306">
        <f t="shared" si="36"/>
        <v>0</v>
      </c>
      <c r="J117" s="306">
        <f t="shared" si="37"/>
        <v>195003044</v>
      </c>
      <c r="K117" s="306" t="str">
        <f t="shared" si="38"/>
        <v>RVATp_14</v>
      </c>
      <c r="L117" s="306">
        <f t="shared" si="39"/>
        <v>0.05</v>
      </c>
      <c r="M117" s="306" t="str">
        <f t="shared" si="40"/>
        <v>BFI Swiss TargetVol 5%</v>
      </c>
      <c r="N117" s="306" t="str">
        <f t="shared" si="41"/>
        <v>CHF</v>
      </c>
      <c r="O117" s="306">
        <f t="shared" si="42"/>
        <v>20150101</v>
      </c>
      <c r="P117" s="306">
        <f t="shared" si="43"/>
        <v>20150101</v>
      </c>
      <c r="Q117" s="306">
        <f t="shared" si="44"/>
        <v>20150101</v>
      </c>
      <c r="R117" s="306">
        <f t="shared" si="45"/>
        <v>0</v>
      </c>
      <c r="S117" s="306">
        <f t="shared" si="46"/>
        <v>240</v>
      </c>
      <c r="T117" s="306">
        <f t="shared" si="47"/>
        <v>20150101</v>
      </c>
      <c r="U117" s="306" t="str">
        <f t="shared" si="48"/>
        <v>Single</v>
      </c>
      <c r="V117" s="306">
        <f>IF($B117&gt;remaning_months,"NA",V$3*Payoff!$BS120)</f>
        <v>277816.9237236859</v>
      </c>
      <c r="W117" s="306">
        <f>IF($B117&gt;remaning_months,"NA",W$3*Payoff!$BS120)</f>
        <v>263926.07753750164</v>
      </c>
      <c r="X117" s="306" t="str">
        <f t="shared" si="49"/>
        <v>yearly</v>
      </c>
      <c r="Y117" s="306">
        <f t="shared" si="50"/>
        <v>0.05</v>
      </c>
      <c r="Z117" s="306">
        <f t="shared" si="51"/>
        <v>1</v>
      </c>
      <c r="AA117" s="306">
        <f t="shared" si="52"/>
        <v>1</v>
      </c>
      <c r="AB117" s="306">
        <f t="shared" si="53"/>
        <v>0</v>
      </c>
      <c r="AC117" s="306">
        <f>IF($B117&gt;remaning_months,"NA",Payoff!AY120*Feq_coupon)</f>
        <v>13890.846186184295</v>
      </c>
      <c r="AD117" s="306">
        <f>IF($B117&lt;=remaning_months,(AD116*(1-Payoff!BR120)-Payoff!Y120-Payoff!Z120+Payoff!BY120),"NA")</f>
        <v>125017.61567565867</v>
      </c>
      <c r="AE117" s="306">
        <f>IF($B117&gt;remaning_months,"NA",Payoff!BC120)</f>
        <v>0</v>
      </c>
      <c r="AF117" s="306">
        <f>IF($B117&gt;remaning_months,"NA",MAX(0,SUM(Payoff!V120:X120)))</f>
        <v>78658.199073458498</v>
      </c>
      <c r="AG117" s="306">
        <f>IF($B117&gt;remaning_months,"NA",MAX(0,SUM(Payoff!V120:Y120)))</f>
        <v>78658.199073458498</v>
      </c>
      <c r="AH117" s="306">
        <f>IF($B117&gt;remaning_months,"NA",Payoff!AC120)</f>
        <v>78538.258908996795</v>
      </c>
      <c r="AI117" s="306">
        <f>IF($B117&gt;remaning_months,"NA",Payoff!BA120)</f>
        <v>152799.30804802745</v>
      </c>
      <c r="AJ117" s="306">
        <f>IF($B117&gt;remaning_months,"NA",IF(AF117&lt;=0,0,AL116*(1+Payoff!X120/SUM(Payoff!V120:W120))))</f>
        <v>833.83312134444805</v>
      </c>
      <c r="AK117" s="306">
        <f>IF($B117&gt;remaning_months,"NA",IF(AG117&lt;=0,0,AJ117*(1+SUM(Payoff!Y120:Z120)/SUM(Payoff!V120:W120))))</f>
        <v>833.83312134444805</v>
      </c>
      <c r="AL117" s="306">
        <f>IF($B117&gt;remaning_months,"NA",IF(AH117&lt;=0,0,AK117*(1+SUM(Payoff!AA120:AB120)/SUM(Payoff!V120:W120))))</f>
        <v>832.56300489737794</v>
      </c>
      <c r="AM117" s="306">
        <f t="shared" si="54"/>
        <v>20150112</v>
      </c>
      <c r="AN117" s="306">
        <f>IF($B117&gt;remaning_months,"NA",AN116*(1+Payoff!Q120))</f>
        <v>94.592159950309735</v>
      </c>
    </row>
    <row r="118" spans="1:40">
      <c r="B118" s="23">
        <v>115</v>
      </c>
      <c r="C118" s="306" t="str">
        <f t="shared" si="30"/>
        <v>VA</v>
      </c>
      <c r="D118" s="306">
        <f t="shared" si="31"/>
        <v>20240801</v>
      </c>
      <c r="E118" s="306">
        <f t="shared" si="32"/>
        <v>1.4999999999999999E-2</v>
      </c>
      <c r="F118" s="306">
        <f t="shared" si="33"/>
        <v>0</v>
      </c>
      <c r="G118" s="306" t="str">
        <f t="shared" si="34"/>
        <v>CH_WB01</v>
      </c>
      <c r="H118" s="306">
        <f t="shared" si="35"/>
        <v>0</v>
      </c>
      <c r="I118" s="306">
        <f t="shared" si="36"/>
        <v>0</v>
      </c>
      <c r="J118" s="306">
        <f t="shared" si="37"/>
        <v>195003044</v>
      </c>
      <c r="K118" s="306" t="str">
        <f t="shared" si="38"/>
        <v>RVATp_14</v>
      </c>
      <c r="L118" s="306">
        <f t="shared" si="39"/>
        <v>0.05</v>
      </c>
      <c r="M118" s="306" t="str">
        <f t="shared" si="40"/>
        <v>BFI Swiss TargetVol 5%</v>
      </c>
      <c r="N118" s="306" t="str">
        <f t="shared" si="41"/>
        <v>CHF</v>
      </c>
      <c r="O118" s="306">
        <f t="shared" si="42"/>
        <v>20150101</v>
      </c>
      <c r="P118" s="306">
        <f t="shared" si="43"/>
        <v>20150101</v>
      </c>
      <c r="Q118" s="306">
        <f t="shared" si="44"/>
        <v>20150101</v>
      </c>
      <c r="R118" s="306">
        <f t="shared" si="45"/>
        <v>0</v>
      </c>
      <c r="S118" s="306">
        <f t="shared" si="46"/>
        <v>240</v>
      </c>
      <c r="T118" s="306">
        <f t="shared" si="47"/>
        <v>20150101</v>
      </c>
      <c r="U118" s="306" t="str">
        <f t="shared" si="48"/>
        <v>Single</v>
      </c>
      <c r="V118" s="306">
        <f>IF($B118&gt;remaning_months,"NA",V$3*Payoff!$BS121)</f>
        <v>277516.66793430207</v>
      </c>
      <c r="W118" s="306">
        <f>IF($B118&gt;remaning_months,"NA",W$3*Payoff!$BS121)</f>
        <v>263640.83453758695</v>
      </c>
      <c r="X118" s="306" t="str">
        <f t="shared" si="49"/>
        <v>yearly</v>
      </c>
      <c r="Y118" s="306">
        <f t="shared" si="50"/>
        <v>0.05</v>
      </c>
      <c r="Z118" s="306">
        <f t="shared" si="51"/>
        <v>1</v>
      </c>
      <c r="AA118" s="306">
        <f t="shared" si="52"/>
        <v>1</v>
      </c>
      <c r="AB118" s="306">
        <f t="shared" si="53"/>
        <v>0</v>
      </c>
      <c r="AC118" s="306">
        <f>IF($B118&gt;remaning_months,"NA",Payoff!AY121*Feq_coupon)</f>
        <v>13875.833396715101</v>
      </c>
      <c r="AD118" s="306">
        <f>IF($B118&lt;=remaning_months,(AD117*(1-Payoff!BR121)-Payoff!Y121-Payoff!Z121+Payoff!BY121),"NA")</f>
        <v>124882.50057043594</v>
      </c>
      <c r="AE118" s="306">
        <f>IF($B118&gt;remaning_months,"NA",Payoff!BC121)</f>
        <v>0</v>
      </c>
      <c r="AF118" s="306">
        <f>IF($B118&gt;remaning_months,"NA",MAX(0,SUM(Payoff!V121:X121)))</f>
        <v>80038.826668590293</v>
      </c>
      <c r="AG118" s="306">
        <f>IF($B118&gt;remaning_months,"NA",MAX(0,SUM(Payoff!V121:Y121)))</f>
        <v>80038.826668590293</v>
      </c>
      <c r="AH118" s="306">
        <f>IF($B118&gt;remaning_months,"NA",Payoff!AC121)</f>
        <v>79917.428356207543</v>
      </c>
      <c r="AI118" s="306">
        <f>IF($B118&gt;remaning_months,"NA",Payoff!BA121)</f>
        <v>152634.16736386632</v>
      </c>
      <c r="AJ118" s="306">
        <f>IF($B118&gt;remaning_months,"NA",IF(AF118&lt;=0,0,AL117*(1+Payoff!X121/SUM(Payoff!V121:W121))))</f>
        <v>831.66319699908047</v>
      </c>
      <c r="AK118" s="306">
        <f>IF($B118&gt;remaning_months,"NA",IF(AG118&lt;=0,0,AJ118*(1+SUM(Payoff!Y121:Z121)/SUM(Payoff!V121:W121))))</f>
        <v>831.66319699908047</v>
      </c>
      <c r="AL118" s="306">
        <f>IF($B118&gt;remaning_months,"NA",IF(AH118&lt;=0,0,AK118*(1+SUM(Payoff!AA121:AB121)/SUM(Payoff!V121:W121))))</f>
        <v>830.40314115266312</v>
      </c>
      <c r="AM118" s="306">
        <f t="shared" si="54"/>
        <v>20150112</v>
      </c>
      <c r="AN118" s="306">
        <f>IF($B118&gt;remaning_months,"NA",AN117*(1+Payoff!Q121))</f>
        <v>96.503754991575946</v>
      </c>
    </row>
    <row r="119" spans="1:40">
      <c r="B119" s="23">
        <v>116</v>
      </c>
      <c r="C119" s="306" t="str">
        <f t="shared" si="30"/>
        <v>VA</v>
      </c>
      <c r="D119" s="306">
        <f t="shared" si="31"/>
        <v>20240901</v>
      </c>
      <c r="E119" s="306">
        <f t="shared" si="32"/>
        <v>1.4999999999999999E-2</v>
      </c>
      <c r="F119" s="306">
        <f t="shared" si="33"/>
        <v>0</v>
      </c>
      <c r="G119" s="306" t="str">
        <f t="shared" si="34"/>
        <v>CH_WB01</v>
      </c>
      <c r="H119" s="306">
        <f t="shared" si="35"/>
        <v>0</v>
      </c>
      <c r="I119" s="306">
        <f t="shared" si="36"/>
        <v>0</v>
      </c>
      <c r="J119" s="306">
        <f t="shared" si="37"/>
        <v>195003044</v>
      </c>
      <c r="K119" s="306" t="str">
        <f t="shared" si="38"/>
        <v>RVATp_14</v>
      </c>
      <c r="L119" s="306">
        <f t="shared" si="39"/>
        <v>0.05</v>
      </c>
      <c r="M119" s="306" t="str">
        <f t="shared" si="40"/>
        <v>BFI Swiss TargetVol 5%</v>
      </c>
      <c r="N119" s="306" t="str">
        <f t="shared" si="41"/>
        <v>CHF</v>
      </c>
      <c r="O119" s="306">
        <f t="shared" si="42"/>
        <v>20150101</v>
      </c>
      <c r="P119" s="306">
        <f t="shared" si="43"/>
        <v>20150101</v>
      </c>
      <c r="Q119" s="306">
        <f t="shared" si="44"/>
        <v>20150101</v>
      </c>
      <c r="R119" s="306">
        <f t="shared" si="45"/>
        <v>0</v>
      </c>
      <c r="S119" s="306">
        <f t="shared" si="46"/>
        <v>240</v>
      </c>
      <c r="T119" s="306">
        <f t="shared" si="47"/>
        <v>20150101</v>
      </c>
      <c r="U119" s="306" t="str">
        <f t="shared" si="48"/>
        <v>Single</v>
      </c>
      <c r="V119" s="306">
        <f>IF($B119&gt;remaning_months,"NA",V$3*Payoff!$BS122)</f>
        <v>277211.13950943045</v>
      </c>
      <c r="W119" s="306">
        <f>IF($B119&gt;remaning_months,"NA",W$3*Payoff!$BS122)</f>
        <v>263350.58253395895</v>
      </c>
      <c r="X119" s="306" t="str">
        <f t="shared" si="49"/>
        <v>yearly</v>
      </c>
      <c r="Y119" s="306">
        <f t="shared" si="50"/>
        <v>0.05</v>
      </c>
      <c r="Z119" s="306">
        <f t="shared" si="51"/>
        <v>1</v>
      </c>
      <c r="AA119" s="306">
        <f t="shared" si="52"/>
        <v>1</v>
      </c>
      <c r="AB119" s="306">
        <f t="shared" si="53"/>
        <v>0</v>
      </c>
      <c r="AC119" s="306">
        <f>IF($B119&gt;remaning_months,"NA",Payoff!AY122*Feq_coupon)</f>
        <v>13860.556975471522</v>
      </c>
      <c r="AD119" s="306">
        <f>IF($B119&lt;=remaning_months,(AD118*(1-Payoff!BR122)-Payoff!Y122-Payoff!Z122+Payoff!BY122),"NA")</f>
        <v>124745.01277924373</v>
      </c>
      <c r="AE119" s="306">
        <f>IF($B119&gt;remaning_months,"NA",Payoff!BC122)</f>
        <v>0</v>
      </c>
      <c r="AF119" s="306">
        <f>IF($B119&gt;remaning_months,"NA",MAX(0,SUM(Payoff!V122:X122)))</f>
        <v>80152.269670485912</v>
      </c>
      <c r="AG119" s="306">
        <f>IF($B119&gt;remaning_months,"NA",MAX(0,SUM(Payoff!V122:Y122)))</f>
        <v>80152.269670485912</v>
      </c>
      <c r="AH119" s="306">
        <f>IF($B119&gt;remaning_months,"NA",Payoff!AC122)</f>
        <v>80030.786652570867</v>
      </c>
      <c r="AI119" s="306">
        <f>IF($B119&gt;remaning_months,"NA",Payoff!BA122)</f>
        <v>152466.12673018695</v>
      </c>
      <c r="AJ119" s="306">
        <f>IF($B119&gt;remaning_months,"NA",IF(AF119&lt;=0,0,AL118*(1+Payoff!X122/SUM(Payoff!V122:W122))))</f>
        <v>829.48891943901504</v>
      </c>
      <c r="AK119" s="306">
        <f>IF($B119&gt;remaning_months,"NA",IF(AG119&lt;=0,0,AJ119*(1+SUM(Payoff!Y122:Z122)/SUM(Payoff!V122:W122))))</f>
        <v>829.48891943901504</v>
      </c>
      <c r="AL119" s="306">
        <f>IF($B119&gt;remaning_months,"NA",IF(AH119&lt;=0,0,AK119*(1+SUM(Payoff!AA122:AB122)/SUM(Payoff!V122:W122))))</f>
        <v>828.23308629125427</v>
      </c>
      <c r="AM119" s="306">
        <f t="shared" si="54"/>
        <v>20150112</v>
      </c>
      <c r="AN119" s="306">
        <f>IF($B119&gt;remaning_months,"NA",AN118*(1+Payoff!Q122))</f>
        <v>96.894010267579432</v>
      </c>
    </row>
    <row r="120" spans="1:40">
      <c r="B120" s="23">
        <v>117</v>
      </c>
      <c r="C120" s="306" t="str">
        <f t="shared" si="30"/>
        <v>VA</v>
      </c>
      <c r="D120" s="306">
        <f t="shared" si="31"/>
        <v>20241001</v>
      </c>
      <c r="E120" s="306">
        <f t="shared" si="32"/>
        <v>1.4999999999999999E-2</v>
      </c>
      <c r="F120" s="306">
        <f t="shared" si="33"/>
        <v>0</v>
      </c>
      <c r="G120" s="306" t="str">
        <f t="shared" si="34"/>
        <v>CH_WB01</v>
      </c>
      <c r="H120" s="306">
        <f t="shared" si="35"/>
        <v>0</v>
      </c>
      <c r="I120" s="306">
        <f t="shared" si="36"/>
        <v>0</v>
      </c>
      <c r="J120" s="306">
        <f t="shared" si="37"/>
        <v>195003044</v>
      </c>
      <c r="K120" s="306" t="str">
        <f t="shared" si="38"/>
        <v>RVATp_14</v>
      </c>
      <c r="L120" s="306">
        <f t="shared" si="39"/>
        <v>0.05</v>
      </c>
      <c r="M120" s="306" t="str">
        <f t="shared" si="40"/>
        <v>BFI Swiss TargetVol 5%</v>
      </c>
      <c r="N120" s="306" t="str">
        <f t="shared" si="41"/>
        <v>CHF</v>
      </c>
      <c r="O120" s="306">
        <f t="shared" si="42"/>
        <v>20150101</v>
      </c>
      <c r="P120" s="306">
        <f t="shared" si="43"/>
        <v>20150101</v>
      </c>
      <c r="Q120" s="306">
        <f t="shared" si="44"/>
        <v>20150101</v>
      </c>
      <c r="R120" s="306">
        <f t="shared" si="45"/>
        <v>0</v>
      </c>
      <c r="S120" s="306">
        <f t="shared" si="46"/>
        <v>240</v>
      </c>
      <c r="T120" s="306">
        <f t="shared" si="47"/>
        <v>20150101</v>
      </c>
      <c r="U120" s="306" t="str">
        <f t="shared" si="48"/>
        <v>Single</v>
      </c>
      <c r="V120" s="306">
        <f>IF($B120&gt;remaning_months,"NA",V$3*Payoff!$BS123)</f>
        <v>276905.17770998157</v>
      </c>
      <c r="W120" s="306">
        <f>IF($B120&gt;remaning_months,"NA",W$3*Payoff!$BS123)</f>
        <v>263059.91882448248</v>
      </c>
      <c r="X120" s="306" t="str">
        <f t="shared" si="49"/>
        <v>yearly</v>
      </c>
      <c r="Y120" s="306">
        <f t="shared" si="50"/>
        <v>0.05</v>
      </c>
      <c r="Z120" s="306">
        <f t="shared" si="51"/>
        <v>1</v>
      </c>
      <c r="AA120" s="306">
        <f t="shared" si="52"/>
        <v>1</v>
      </c>
      <c r="AB120" s="306">
        <f t="shared" si="53"/>
        <v>0</v>
      </c>
      <c r="AC120" s="306">
        <f>IF($B120&gt;remaning_months,"NA",Payoff!AY123*Feq_coupon)</f>
        <v>13845.258885499077</v>
      </c>
      <c r="AD120" s="306">
        <f>IF($B120&lt;=remaning_months,(AD119*(1-Payoff!BR123)-Payoff!Y123-Payoff!Z123+Payoff!BY123),"NA")</f>
        <v>124607.32996949172</v>
      </c>
      <c r="AE120" s="306">
        <f>IF($B120&gt;remaning_months,"NA",Payoff!BC123)</f>
        <v>0</v>
      </c>
      <c r="AF120" s="306">
        <f>IF($B120&gt;remaning_months,"NA",MAX(0,SUM(Payoff!V123:X123)))</f>
        <v>79464.192089850054</v>
      </c>
      <c r="AG120" s="306">
        <f>IF($B120&gt;remaning_months,"NA",MAX(0,SUM(Payoff!V123:Y123)))</f>
        <v>79464.192089850054</v>
      </c>
      <c r="AH120" s="306">
        <f>IF($B120&gt;remaning_months,"NA",Payoff!AC123)</f>
        <v>79343.492734538973</v>
      </c>
      <c r="AI120" s="306">
        <f>IF($B120&gt;remaning_months,"NA",Payoff!BA123)</f>
        <v>152297.84774049005</v>
      </c>
      <c r="AJ120" s="306">
        <f>IF($B120&gt;remaning_months,"NA",IF(AF120&lt;=0,0,AL119*(1+Payoff!X123/SUM(Payoff!V123:W123))))</f>
        <v>827.31895388700377</v>
      </c>
      <c r="AK120" s="306">
        <f>IF($B120&gt;remaning_months,"NA",IF(AG120&lt;=0,0,AJ120*(1+SUM(Payoff!Y123:Z123)/SUM(Payoff!V123:W123))))</f>
        <v>827.31895388700377</v>
      </c>
      <c r="AL120" s="306">
        <f>IF($B120&gt;remaning_months,"NA",IF(AH120&lt;=0,0,AK120*(1+SUM(Payoff!AA123:AB123)/SUM(Payoff!V123:W123))))</f>
        <v>826.06371365446421</v>
      </c>
      <c r="AM120" s="306">
        <f t="shared" si="54"/>
        <v>20150112</v>
      </c>
      <c r="AN120" s="306">
        <f>IF($B120&gt;remaning_months,"NA",AN119*(1+Payoff!Q123))</f>
        <v>96.31433248523004</v>
      </c>
    </row>
    <row r="121" spans="1:40">
      <c r="B121" s="23">
        <v>118</v>
      </c>
      <c r="C121" s="306" t="str">
        <f t="shared" si="30"/>
        <v>VA</v>
      </c>
      <c r="D121" s="306">
        <f t="shared" si="31"/>
        <v>20241101</v>
      </c>
      <c r="E121" s="306">
        <f t="shared" si="32"/>
        <v>1.4999999999999999E-2</v>
      </c>
      <c r="F121" s="306">
        <f t="shared" si="33"/>
        <v>0</v>
      </c>
      <c r="G121" s="306" t="str">
        <f t="shared" si="34"/>
        <v>CH_WB01</v>
      </c>
      <c r="H121" s="306">
        <f t="shared" si="35"/>
        <v>0</v>
      </c>
      <c r="I121" s="306">
        <f t="shared" si="36"/>
        <v>0</v>
      </c>
      <c r="J121" s="306">
        <f t="shared" si="37"/>
        <v>195003044</v>
      </c>
      <c r="K121" s="306" t="str">
        <f t="shared" si="38"/>
        <v>RVATp_14</v>
      </c>
      <c r="L121" s="306">
        <f t="shared" si="39"/>
        <v>0.05</v>
      </c>
      <c r="M121" s="306" t="str">
        <f t="shared" si="40"/>
        <v>BFI Swiss TargetVol 5%</v>
      </c>
      <c r="N121" s="306" t="str">
        <f t="shared" si="41"/>
        <v>CHF</v>
      </c>
      <c r="O121" s="306">
        <f t="shared" si="42"/>
        <v>20150101</v>
      </c>
      <c r="P121" s="306">
        <f t="shared" si="43"/>
        <v>20150101</v>
      </c>
      <c r="Q121" s="306">
        <f t="shared" si="44"/>
        <v>20150101</v>
      </c>
      <c r="R121" s="306">
        <f t="shared" si="45"/>
        <v>0</v>
      </c>
      <c r="S121" s="306">
        <f t="shared" si="46"/>
        <v>240</v>
      </c>
      <c r="T121" s="306">
        <f t="shared" si="47"/>
        <v>20150101</v>
      </c>
      <c r="U121" s="306" t="str">
        <f t="shared" si="48"/>
        <v>Single</v>
      </c>
      <c r="V121" s="306">
        <f>IF($B121&gt;remaning_months,"NA",V$3*Payoff!$BS124)</f>
        <v>276601.8434704094</v>
      </c>
      <c r="W121" s="306">
        <f>IF($B121&gt;remaning_months,"NA",W$3*Payoff!$BS124)</f>
        <v>262771.75129688892</v>
      </c>
      <c r="X121" s="306" t="str">
        <f t="shared" si="49"/>
        <v>yearly</v>
      </c>
      <c r="Y121" s="306">
        <f t="shared" si="50"/>
        <v>0.05</v>
      </c>
      <c r="Z121" s="306">
        <f t="shared" si="51"/>
        <v>1</v>
      </c>
      <c r="AA121" s="306">
        <f t="shared" si="52"/>
        <v>1</v>
      </c>
      <c r="AB121" s="306">
        <f t="shared" si="53"/>
        <v>0</v>
      </c>
      <c r="AC121" s="306">
        <f>IF($B121&gt;remaning_months,"NA",Payoff!AY124*Feq_coupon)</f>
        <v>13830.092173520468</v>
      </c>
      <c r="AD121" s="306">
        <f>IF($B121&lt;=remaning_months,(AD120*(1-Payoff!BR124)-Payoff!Y124-Payoff!Z124+Payoff!BY124),"NA")</f>
        <v>124470.82956168425</v>
      </c>
      <c r="AE121" s="306">
        <f>IF($B121&gt;remaning_months,"NA",Payoff!BC124)</f>
        <v>0</v>
      </c>
      <c r="AF121" s="306">
        <f>IF($B121&gt;remaning_months,"NA",MAX(0,SUM(Payoff!V124:X124)))</f>
        <v>78082.759555879311</v>
      </c>
      <c r="AG121" s="306">
        <f>IF($B121&gt;remaning_months,"NA",MAX(0,SUM(Payoff!V124:Y124)))</f>
        <v>78082.759555879311</v>
      </c>
      <c r="AH121" s="306">
        <f>IF($B121&gt;remaning_months,"NA",Payoff!AC124)</f>
        <v>77963.594669259983</v>
      </c>
      <c r="AI121" s="306">
        <f>IF($B121&gt;remaning_months,"NA",Payoff!BA124)</f>
        <v>152131.01390872535</v>
      </c>
      <c r="AJ121" s="306">
        <f>IF($B121&gt;remaning_months,"NA",IF(AF121&lt;=0,0,AL120*(1+Payoff!X124/SUM(Payoff!V124:W124))))</f>
        <v>825.1588067455657</v>
      </c>
      <c r="AK121" s="306">
        <f>IF($B121&gt;remaning_months,"NA",IF(AG121&lt;=0,0,AJ121*(1+SUM(Payoff!Y124:Z124)/SUM(Payoff!V124:W124))))</f>
        <v>825.1588067455657</v>
      </c>
      <c r="AL121" s="306">
        <f>IF($B121&gt;remaning_months,"NA",IF(AH121&lt;=0,0,AK121*(1+SUM(Payoff!AA124:AB124)/SUM(Payoff!V124:W124))))</f>
        <v>823.9008819334374</v>
      </c>
      <c r="AM121" s="306">
        <f t="shared" si="54"/>
        <v>20150112</v>
      </c>
      <c r="AN121" s="306">
        <f>IF($B121&gt;remaning_months,"NA",AN120*(1+Payoff!Q124))</f>
        <v>94.887884538497474</v>
      </c>
    </row>
    <row r="122" spans="1:40">
      <c r="B122" s="23">
        <v>119</v>
      </c>
      <c r="C122" s="306" t="str">
        <f t="shared" si="30"/>
        <v>VA</v>
      </c>
      <c r="D122" s="306">
        <f t="shared" si="31"/>
        <v>20241201</v>
      </c>
      <c r="E122" s="306">
        <f t="shared" si="32"/>
        <v>1.4999999999999999E-2</v>
      </c>
      <c r="F122" s="306">
        <f t="shared" si="33"/>
        <v>0</v>
      </c>
      <c r="G122" s="306" t="str">
        <f t="shared" si="34"/>
        <v>CH_WB01</v>
      </c>
      <c r="H122" s="306">
        <f t="shared" si="35"/>
        <v>0</v>
      </c>
      <c r="I122" s="306">
        <f t="shared" si="36"/>
        <v>0</v>
      </c>
      <c r="J122" s="306">
        <f t="shared" si="37"/>
        <v>195003044</v>
      </c>
      <c r="K122" s="306" t="str">
        <f t="shared" si="38"/>
        <v>RVATp_14</v>
      </c>
      <c r="L122" s="306">
        <f t="shared" si="39"/>
        <v>0.05</v>
      </c>
      <c r="M122" s="306" t="str">
        <f t="shared" si="40"/>
        <v>BFI Swiss TargetVol 5%</v>
      </c>
      <c r="N122" s="306" t="str">
        <f t="shared" si="41"/>
        <v>CHF</v>
      </c>
      <c r="O122" s="306">
        <f t="shared" si="42"/>
        <v>20150101</v>
      </c>
      <c r="P122" s="306">
        <f t="shared" si="43"/>
        <v>20150101</v>
      </c>
      <c r="Q122" s="306">
        <f t="shared" si="44"/>
        <v>20150101</v>
      </c>
      <c r="R122" s="306">
        <f t="shared" si="45"/>
        <v>0</v>
      </c>
      <c r="S122" s="306">
        <f t="shared" si="46"/>
        <v>240</v>
      </c>
      <c r="T122" s="306">
        <f t="shared" si="47"/>
        <v>20150101</v>
      </c>
      <c r="U122" s="306" t="str">
        <f t="shared" si="48"/>
        <v>Single</v>
      </c>
      <c r="V122" s="306">
        <f>IF($B122&gt;remaning_months,"NA",V$3*Payoff!$BS125)</f>
        <v>276303.78465186915</v>
      </c>
      <c r="W122" s="306">
        <f>IF($B122&gt;remaning_months,"NA",W$3*Payoff!$BS125)</f>
        <v>262488.59541927569</v>
      </c>
      <c r="X122" s="306" t="str">
        <f t="shared" si="49"/>
        <v>yearly</v>
      </c>
      <c r="Y122" s="306">
        <f t="shared" si="50"/>
        <v>0.05</v>
      </c>
      <c r="Z122" s="306">
        <f t="shared" si="51"/>
        <v>1</v>
      </c>
      <c r="AA122" s="306">
        <f t="shared" si="52"/>
        <v>1</v>
      </c>
      <c r="AB122" s="306">
        <f t="shared" si="53"/>
        <v>0</v>
      </c>
      <c r="AC122" s="306">
        <f>IF($B122&gt;remaning_months,"NA",Payoff!AY125*Feq_coupon)</f>
        <v>13815.189232593457</v>
      </c>
      <c r="AD122" s="306">
        <f>IF($B122&lt;=remaning_months,(AD121*(1-Payoff!BR125)-Payoff!Y125-Payoff!Z125+Payoff!BY125),"NA")</f>
        <v>124336.70309334114</v>
      </c>
      <c r="AE122" s="306">
        <f>IF($B122&gt;remaning_months,"NA",Payoff!BC125)</f>
        <v>0</v>
      </c>
      <c r="AF122" s="306">
        <f>IF($B122&gt;remaning_months,"NA",MAX(0,SUM(Payoff!V125:X125)))</f>
        <v>79407.147813864765</v>
      </c>
      <c r="AG122" s="306">
        <f>IF($B122&gt;remaning_months,"NA",MAX(0,SUM(Payoff!V125:Y125)))</f>
        <v>79407.147813864765</v>
      </c>
      <c r="AH122" s="306">
        <f>IF($B122&gt;remaning_months,"NA",Payoff!AC125)</f>
        <v>79286.585430651583</v>
      </c>
      <c r="AI122" s="306">
        <f>IF($B122&gt;remaning_months,"NA",Payoff!BA125)</f>
        <v>151967.08155852821</v>
      </c>
      <c r="AJ122" s="306">
        <f>IF($B122&gt;remaning_months,"NA",IF(AF122&lt;=0,0,AL121*(1+Payoff!X125/SUM(Payoff!V125:W125))))</f>
        <v>823.01306817058514</v>
      </c>
      <c r="AK122" s="306">
        <f>IF($B122&gt;remaning_months,"NA",IF(AG122&lt;=0,0,AJ122*(1+SUM(Payoff!Y125:Z125)/SUM(Payoff!V125:W125))))</f>
        <v>823.01306817058514</v>
      </c>
      <c r="AL122" s="306">
        <f>IF($B122&gt;remaning_months,"NA",IF(AH122&lt;=0,0,AK122*(1+SUM(Payoff!AA125:AB125)/SUM(Payoff!V125:W125))))</f>
        <v>821.76484936358759</v>
      </c>
      <c r="AM122" s="306">
        <f t="shared" si="54"/>
        <v>20150112</v>
      </c>
      <c r="AN122" s="306">
        <f>IF($B122&gt;remaning_months,"NA",AN121*(1+Payoff!Q125))</f>
        <v>96.74905754589939</v>
      </c>
    </row>
    <row r="123" spans="1:40">
      <c r="B123" s="23">
        <v>120</v>
      </c>
      <c r="C123" s="306" t="str">
        <f t="shared" si="30"/>
        <v>VA</v>
      </c>
      <c r="D123" s="306">
        <f t="shared" si="31"/>
        <v>20250101</v>
      </c>
      <c r="E123" s="306">
        <f t="shared" si="32"/>
        <v>1.4999999999999999E-2</v>
      </c>
      <c r="F123" s="306">
        <f t="shared" si="33"/>
        <v>0</v>
      </c>
      <c r="G123" s="306" t="str">
        <f t="shared" si="34"/>
        <v>CH_WB01</v>
      </c>
      <c r="H123" s="306">
        <f t="shared" si="35"/>
        <v>0</v>
      </c>
      <c r="I123" s="306">
        <f t="shared" si="36"/>
        <v>0</v>
      </c>
      <c r="J123" s="306">
        <f t="shared" si="37"/>
        <v>195003044</v>
      </c>
      <c r="K123" s="306" t="str">
        <f t="shared" si="38"/>
        <v>RVATp_14</v>
      </c>
      <c r="L123" s="306">
        <f t="shared" si="39"/>
        <v>0.05</v>
      </c>
      <c r="M123" s="306" t="str">
        <f t="shared" si="40"/>
        <v>BFI Swiss TargetVol 5%</v>
      </c>
      <c r="N123" s="306" t="str">
        <f t="shared" si="41"/>
        <v>CHF</v>
      </c>
      <c r="O123" s="306">
        <f t="shared" si="42"/>
        <v>20150101</v>
      </c>
      <c r="P123" s="306">
        <f t="shared" si="43"/>
        <v>20150101</v>
      </c>
      <c r="Q123" s="306">
        <f t="shared" si="44"/>
        <v>20150101</v>
      </c>
      <c r="R123" s="306">
        <f t="shared" si="45"/>
        <v>0</v>
      </c>
      <c r="S123" s="306">
        <f t="shared" si="46"/>
        <v>240</v>
      </c>
      <c r="T123" s="306">
        <f t="shared" si="47"/>
        <v>20150101</v>
      </c>
      <c r="U123" s="306" t="str">
        <f t="shared" si="48"/>
        <v>Single</v>
      </c>
      <c r="V123" s="306">
        <f>IF($B123&gt;remaning_months,"NA",V$3*Payoff!$BS126)</f>
        <v>276000.66797183658</v>
      </c>
      <c r="W123" s="306">
        <f>IF($B123&gt;remaning_months,"NA",W$3*Payoff!$BS126)</f>
        <v>262200.63457324478</v>
      </c>
      <c r="X123" s="306" t="str">
        <f t="shared" si="49"/>
        <v>yearly</v>
      </c>
      <c r="Y123" s="306">
        <f t="shared" si="50"/>
        <v>0.05</v>
      </c>
      <c r="Z123" s="306">
        <f t="shared" si="51"/>
        <v>1</v>
      </c>
      <c r="AA123" s="306">
        <f t="shared" si="52"/>
        <v>1</v>
      </c>
      <c r="AB123" s="306">
        <f t="shared" si="53"/>
        <v>0</v>
      </c>
      <c r="AC123" s="306">
        <f>IF($B123&gt;remaning_months,"NA",Payoff!AY126*Feq_coupon)</f>
        <v>13800.03339859183</v>
      </c>
      <c r="AD123" s="306">
        <f>IF($B123&lt;=remaning_months,(AD122*(1-Payoff!BR126)-Payoff!Y126-Payoff!Z126+Payoff!BY126),"NA")</f>
        <v>138000.33398591832</v>
      </c>
      <c r="AE123" s="306">
        <f>IF($B123&gt;remaning_months,"NA",Payoff!BC126)</f>
        <v>0</v>
      </c>
      <c r="AF123" s="306">
        <f>IF($B123&gt;remaning_months,"NA",MAX(0,SUM(Payoff!V126:X126)))</f>
        <v>79100.378680648733</v>
      </c>
      <c r="AG123" s="306">
        <f>IF($B123&gt;remaning_months,"NA",MAX(0,SUM(Payoff!V126:Y126)))</f>
        <v>65300.345282056907</v>
      </c>
      <c r="AH123" s="306">
        <f>IF($B123&gt;remaning_months,"NA",Payoff!AC126)</f>
        <v>65195.103157838195</v>
      </c>
      <c r="AI123" s="306">
        <f>IF($B123&gt;remaning_months,"NA",Payoff!BA126)</f>
        <v>138000.33398591849</v>
      </c>
      <c r="AJ123" s="306">
        <f>IF($B123&gt;remaning_months,"NA",IF(AF123&lt;=0,0,AL122*(1+Payoff!X126/SUM(Payoff!V126:W126))))</f>
        <v>820.86333933461572</v>
      </c>
      <c r="AK123" s="306">
        <f>IF($B123&gt;remaning_months,"NA",IF(AG123&lt;=0,0,AJ123*(1+SUM(Payoff!Y126:Z126)/SUM(Payoff!V126:W126))))</f>
        <v>677.81074632719549</v>
      </c>
      <c r="AL123" s="306">
        <f>IF($B123&gt;remaning_months,"NA",IF(AH123&lt;=0,0,AK123*(1+SUM(Payoff!AA126:AB126)/SUM(Payoff!V126:W126))))</f>
        <v>676.9099164280791</v>
      </c>
      <c r="AM123" s="306">
        <f t="shared" si="54"/>
        <v>20150112</v>
      </c>
      <c r="AN123" s="306">
        <f>IF($B123&gt;remaning_months,"NA",AN122*(1+Payoff!Q126))</f>
        <v>96.627844436683063</v>
      </c>
    </row>
    <row r="124" spans="1:40">
      <c r="B124" s="23">
        <v>121</v>
      </c>
      <c r="C124" s="306" t="str">
        <f t="shared" si="30"/>
        <v>VA</v>
      </c>
      <c r="D124" s="306">
        <f t="shared" si="31"/>
        <v>20250201</v>
      </c>
      <c r="E124" s="306">
        <f t="shared" si="32"/>
        <v>1.4999999999999999E-2</v>
      </c>
      <c r="F124" s="306">
        <f t="shared" si="33"/>
        <v>0</v>
      </c>
      <c r="G124" s="306" t="str">
        <f t="shared" si="34"/>
        <v>CH_WB01</v>
      </c>
      <c r="H124" s="306">
        <f t="shared" si="35"/>
        <v>0</v>
      </c>
      <c r="I124" s="306">
        <f t="shared" si="36"/>
        <v>0</v>
      </c>
      <c r="J124" s="306">
        <f t="shared" si="37"/>
        <v>195003044</v>
      </c>
      <c r="K124" s="306" t="str">
        <f t="shared" si="38"/>
        <v>RVATp_14</v>
      </c>
      <c r="L124" s="306">
        <f t="shared" si="39"/>
        <v>0.05</v>
      </c>
      <c r="M124" s="306" t="str">
        <f t="shared" si="40"/>
        <v>BFI Swiss TargetVol 5%</v>
      </c>
      <c r="N124" s="306" t="str">
        <f t="shared" si="41"/>
        <v>CHF</v>
      </c>
      <c r="O124" s="306">
        <f t="shared" si="42"/>
        <v>20150101</v>
      </c>
      <c r="P124" s="306">
        <f t="shared" si="43"/>
        <v>20150101</v>
      </c>
      <c r="Q124" s="306">
        <f t="shared" si="44"/>
        <v>20150101</v>
      </c>
      <c r="R124" s="306">
        <f t="shared" si="45"/>
        <v>0</v>
      </c>
      <c r="S124" s="306">
        <f t="shared" si="46"/>
        <v>240</v>
      </c>
      <c r="T124" s="306">
        <f t="shared" si="47"/>
        <v>20150101</v>
      </c>
      <c r="U124" s="306" t="str">
        <f t="shared" si="48"/>
        <v>Single</v>
      </c>
      <c r="V124" s="306">
        <f>IF($B124&gt;remaning_months,"NA",V$3*Payoff!$BS127)</f>
        <v>275726.49932870647</v>
      </c>
      <c r="W124" s="306">
        <f>IF($B124&gt;remaning_months,"NA",W$3*Payoff!$BS127)</f>
        <v>261940.17436227112</v>
      </c>
      <c r="X124" s="306" t="str">
        <f t="shared" si="49"/>
        <v>yearly</v>
      </c>
      <c r="Y124" s="306">
        <f t="shared" si="50"/>
        <v>0.05</v>
      </c>
      <c r="Z124" s="306">
        <f t="shared" si="51"/>
        <v>1</v>
      </c>
      <c r="AA124" s="306">
        <f t="shared" si="52"/>
        <v>1</v>
      </c>
      <c r="AB124" s="306">
        <f t="shared" si="53"/>
        <v>0</v>
      </c>
      <c r="AC124" s="306">
        <f>IF($B124&gt;remaning_months,"NA",Payoff!AY127*Feq_coupon)</f>
        <v>13786.324966435324</v>
      </c>
      <c r="AD124" s="306">
        <f>IF($B124&lt;=remaning_months,(AD123*(1-Payoff!BR127)-Payoff!Y127-Payoff!Z127+Payoff!BY127),"NA")</f>
        <v>137863.24966435326</v>
      </c>
      <c r="AE124" s="306">
        <f>IF($B124&gt;remaning_months,"NA",Payoff!BC127)</f>
        <v>0</v>
      </c>
      <c r="AF124" s="306">
        <f>IF($B124&gt;remaning_months,"NA",MAX(0,SUM(Payoff!V127:X127)))</f>
        <v>65609.621591166448</v>
      </c>
      <c r="AG124" s="306">
        <f>IF($B124&gt;remaning_months,"NA",MAX(0,SUM(Payoff!V127:Y127)))</f>
        <v>65609.621591166448</v>
      </c>
      <c r="AH124" s="306">
        <f>IF($B124&gt;remaning_months,"NA",Payoff!AC127)</f>
        <v>65504.078688693269</v>
      </c>
      <c r="AI124" s="306">
        <f>IF($B124&gt;remaning_months,"NA",Payoff!BA127)</f>
        <v>137863.24966435344</v>
      </c>
      <c r="AJ124" s="306">
        <f>IF($B124&gt;remaning_months,"NA",IF(AF124&lt;=0,0,AL123*(1+Payoff!X127/SUM(Payoff!V127:W127))))</f>
        <v>676.23749967390177</v>
      </c>
      <c r="AK124" s="306">
        <f>IF($B124&gt;remaning_months,"NA",IF(AG124&lt;=0,0,AJ124*(1+SUM(Payoff!Y127:Z127)/SUM(Payoff!V127:W127))))</f>
        <v>676.23749967390177</v>
      </c>
      <c r="AL124" s="306">
        <f>IF($B124&gt;remaning_months,"NA",IF(AH124&lt;=0,0,AK124*(1+SUM(Payoff!AA127:AB127)/SUM(Payoff!V127:W127))))</f>
        <v>675.15075098629427</v>
      </c>
      <c r="AM124" s="306">
        <f t="shared" si="54"/>
        <v>20150112</v>
      </c>
      <c r="AN124" s="306">
        <f>IF($B124&gt;remaning_months,"NA",AN123*(1+Payoff!Q127))</f>
        <v>97.338908877475419</v>
      </c>
    </row>
    <row r="125" spans="1:40">
      <c r="B125" s="23">
        <v>122</v>
      </c>
      <c r="C125" s="306" t="str">
        <f t="shared" si="30"/>
        <v>VA</v>
      </c>
      <c r="D125" s="306">
        <f t="shared" si="31"/>
        <v>20250301</v>
      </c>
      <c r="E125" s="306">
        <f t="shared" si="32"/>
        <v>1.4999999999999999E-2</v>
      </c>
      <c r="F125" s="306">
        <f t="shared" si="33"/>
        <v>0</v>
      </c>
      <c r="G125" s="306" t="str">
        <f t="shared" si="34"/>
        <v>CH_WB01</v>
      </c>
      <c r="H125" s="306">
        <f t="shared" si="35"/>
        <v>0</v>
      </c>
      <c r="I125" s="306">
        <f t="shared" si="36"/>
        <v>0</v>
      </c>
      <c r="J125" s="306">
        <f t="shared" si="37"/>
        <v>195003044</v>
      </c>
      <c r="K125" s="306" t="str">
        <f t="shared" si="38"/>
        <v>RVATp_14</v>
      </c>
      <c r="L125" s="306">
        <f t="shared" si="39"/>
        <v>0.05</v>
      </c>
      <c r="M125" s="306" t="str">
        <f t="shared" si="40"/>
        <v>BFI Swiss TargetVol 5%</v>
      </c>
      <c r="N125" s="306" t="str">
        <f t="shared" si="41"/>
        <v>CHF</v>
      </c>
      <c r="O125" s="306">
        <f t="shared" si="42"/>
        <v>20150101</v>
      </c>
      <c r="P125" s="306">
        <f t="shared" si="43"/>
        <v>20150101</v>
      </c>
      <c r="Q125" s="306">
        <f t="shared" si="44"/>
        <v>20150101</v>
      </c>
      <c r="R125" s="306">
        <f t="shared" si="45"/>
        <v>0</v>
      </c>
      <c r="S125" s="306">
        <f t="shared" si="46"/>
        <v>240</v>
      </c>
      <c r="T125" s="306">
        <f t="shared" si="47"/>
        <v>20150101</v>
      </c>
      <c r="U125" s="306" t="str">
        <f t="shared" si="48"/>
        <v>Single</v>
      </c>
      <c r="V125" s="306">
        <f>IF($B125&gt;remaning_months,"NA",V$3*Payoff!$BS128)</f>
        <v>275451.03133335582</v>
      </c>
      <c r="W125" s="306">
        <f>IF($B125&gt;remaning_months,"NA",W$3*Payoff!$BS128)</f>
        <v>261678.47976668805</v>
      </c>
      <c r="X125" s="306" t="str">
        <f t="shared" si="49"/>
        <v>yearly</v>
      </c>
      <c r="Y125" s="306">
        <f t="shared" si="50"/>
        <v>0.05</v>
      </c>
      <c r="Z125" s="306">
        <f t="shared" si="51"/>
        <v>1</v>
      </c>
      <c r="AA125" s="306">
        <f t="shared" si="52"/>
        <v>1</v>
      </c>
      <c r="AB125" s="306">
        <f t="shared" si="53"/>
        <v>0</v>
      </c>
      <c r="AC125" s="306">
        <f>IF($B125&gt;remaning_months,"NA",Payoff!AY128*Feq_coupon)</f>
        <v>13772.551566667793</v>
      </c>
      <c r="AD125" s="306">
        <f>IF($B125&lt;=remaning_months,(AD124*(1-Payoff!BR128)-Payoff!Y128-Payoff!Z128+Payoff!BY128),"NA")</f>
        <v>137725.51566667794</v>
      </c>
      <c r="AE125" s="306">
        <f>IF($B125&gt;remaning_months,"NA",Payoff!BC128)</f>
        <v>0</v>
      </c>
      <c r="AF125" s="306">
        <f>IF($B125&gt;remaning_months,"NA",MAX(0,SUM(Payoff!V128:X128)))</f>
        <v>66145.473970939216</v>
      </c>
      <c r="AG125" s="306">
        <f>IF($B125&gt;remaning_months,"NA",MAX(0,SUM(Payoff!V128:Y128)))</f>
        <v>66145.473970939216</v>
      </c>
      <c r="AH125" s="306">
        <f>IF($B125&gt;remaning_months,"NA",Payoff!AC128)</f>
        <v>66039.384995220709</v>
      </c>
      <c r="AI125" s="306">
        <f>IF($B125&gt;remaning_months,"NA",Payoff!BA128)</f>
        <v>137725.51566667811</v>
      </c>
      <c r="AJ125" s="306">
        <f>IF($B125&gt;remaning_months,"NA",IF(AF125&lt;=0,0,AL124*(1+Payoff!X128/SUM(Payoff!V128:W128))))</f>
        <v>674.47623321456592</v>
      </c>
      <c r="AK125" s="306">
        <f>IF($B125&gt;remaning_months,"NA",IF(AG125&lt;=0,0,AJ125*(1+SUM(Payoff!Y128:Z128)/SUM(Payoff!V128:W128))))</f>
        <v>674.47623321456592</v>
      </c>
      <c r="AL125" s="306">
        <f>IF($B125&gt;remaning_months,"NA",IF(AH125&lt;=0,0,AK125*(1+SUM(Payoff!AA128:AB128)/SUM(Payoff!V128:W128))))</f>
        <v>673.39553938883375</v>
      </c>
      <c r="AM125" s="306">
        <f t="shared" si="54"/>
        <v>20150112</v>
      </c>
      <c r="AN125" s="306">
        <f>IF($B125&gt;remaning_months,"NA",AN124*(1+Payoff!Q128))</f>
        <v>98.390318852251383</v>
      </c>
    </row>
    <row r="126" spans="1:40">
      <c r="B126" s="23">
        <v>123</v>
      </c>
      <c r="C126" s="306" t="str">
        <f t="shared" si="30"/>
        <v>VA</v>
      </c>
      <c r="D126" s="306">
        <f t="shared" si="31"/>
        <v>20250401</v>
      </c>
      <c r="E126" s="306">
        <f t="shared" si="32"/>
        <v>1.4999999999999999E-2</v>
      </c>
      <c r="F126" s="306">
        <f t="shared" si="33"/>
        <v>0</v>
      </c>
      <c r="G126" s="306" t="str">
        <f t="shared" si="34"/>
        <v>CH_WB01</v>
      </c>
      <c r="H126" s="306">
        <f t="shared" si="35"/>
        <v>0</v>
      </c>
      <c r="I126" s="306">
        <f t="shared" si="36"/>
        <v>0</v>
      </c>
      <c r="J126" s="306">
        <f t="shared" si="37"/>
        <v>195003044</v>
      </c>
      <c r="K126" s="306" t="str">
        <f t="shared" si="38"/>
        <v>RVATp_14</v>
      </c>
      <c r="L126" s="306">
        <f t="shared" si="39"/>
        <v>0.05</v>
      </c>
      <c r="M126" s="306" t="str">
        <f t="shared" si="40"/>
        <v>BFI Swiss TargetVol 5%</v>
      </c>
      <c r="N126" s="306" t="str">
        <f t="shared" si="41"/>
        <v>CHF</v>
      </c>
      <c r="O126" s="306">
        <f t="shared" si="42"/>
        <v>20150101</v>
      </c>
      <c r="P126" s="306">
        <f t="shared" si="43"/>
        <v>20150101</v>
      </c>
      <c r="Q126" s="306">
        <f t="shared" si="44"/>
        <v>20150101</v>
      </c>
      <c r="R126" s="306">
        <f t="shared" si="45"/>
        <v>0</v>
      </c>
      <c r="S126" s="306">
        <f t="shared" si="46"/>
        <v>240</v>
      </c>
      <c r="T126" s="306">
        <f t="shared" si="47"/>
        <v>20150101</v>
      </c>
      <c r="U126" s="306" t="str">
        <f t="shared" si="48"/>
        <v>Single</v>
      </c>
      <c r="V126" s="306">
        <f>IF($B126&gt;remaning_months,"NA",V$3*Payoff!$BS129)</f>
        <v>275173.31218421279</v>
      </c>
      <c r="W126" s="306">
        <f>IF($B126&gt;remaning_months,"NA",W$3*Payoff!$BS129)</f>
        <v>261414.64657500217</v>
      </c>
      <c r="X126" s="306" t="str">
        <f t="shared" si="49"/>
        <v>yearly</v>
      </c>
      <c r="Y126" s="306">
        <f t="shared" si="50"/>
        <v>0.05</v>
      </c>
      <c r="Z126" s="306">
        <f t="shared" si="51"/>
        <v>1</v>
      </c>
      <c r="AA126" s="306">
        <f t="shared" si="52"/>
        <v>1</v>
      </c>
      <c r="AB126" s="306">
        <f t="shared" si="53"/>
        <v>0</v>
      </c>
      <c r="AC126" s="306">
        <f>IF($B126&gt;remaning_months,"NA",Payoff!AY129*Feq_coupon)</f>
        <v>13758.66560921064</v>
      </c>
      <c r="AD126" s="306">
        <f>IF($B126&lt;=remaning_months,(AD125*(1-Payoff!BR129)-Payoff!Y129-Payoff!Z129+Payoff!BY129),"NA")</f>
        <v>137586.65609210642</v>
      </c>
      <c r="AE126" s="306">
        <f>IF($B126&gt;remaning_months,"NA",Payoff!BC129)</f>
        <v>0</v>
      </c>
      <c r="AF126" s="306">
        <f>IF($B126&gt;remaning_months,"NA",MAX(0,SUM(Payoff!V129:X129)))</f>
        <v>68708.245805274142</v>
      </c>
      <c r="AG126" s="306">
        <f>IF($B126&gt;remaning_months,"NA",MAX(0,SUM(Payoff!V129:Y129)))</f>
        <v>68708.245805274142</v>
      </c>
      <c r="AH126" s="306">
        <f>IF($B126&gt;remaning_months,"NA",Payoff!AC129)</f>
        <v>68599.41520829541</v>
      </c>
      <c r="AI126" s="306">
        <f>IF($B126&gt;remaning_months,"NA",Payoff!BA129)</f>
        <v>137586.6560921066</v>
      </c>
      <c r="AJ126" s="306">
        <f>IF($B126&gt;remaning_months,"NA",IF(AF126&lt;=0,0,AL125*(1+Payoff!X129/SUM(Payoff!V129:W129))))</f>
        <v>672.71659897851646</v>
      </c>
      <c r="AK126" s="306">
        <f>IF($B126&gt;remaning_months,"NA",IF(AG126&lt;=0,0,AJ126*(1+SUM(Payoff!Y129:Z129)/SUM(Payoff!V129:W129))))</f>
        <v>672.71659897851646</v>
      </c>
      <c r="AL126" s="306">
        <f>IF($B126&gt;remaning_months,"NA",IF(AH126&lt;=0,0,AK126*(1+SUM(Payoff!AA129:AB129)/SUM(Payoff!V129:W129))))</f>
        <v>671.65212217205908</v>
      </c>
      <c r="AM126" s="306">
        <f t="shared" si="54"/>
        <v>20150112</v>
      </c>
      <c r="AN126" s="306">
        <f>IF($B126&gt;remaning_months,"NA",AN125*(1+Payoff!Q129))</f>
        <v>102.46989706582906</v>
      </c>
    </row>
    <row r="127" spans="1:40">
      <c r="B127" s="23">
        <v>124</v>
      </c>
      <c r="C127" s="306" t="str">
        <f t="shared" si="30"/>
        <v>VA</v>
      </c>
      <c r="D127" s="306">
        <f t="shared" si="31"/>
        <v>20250501</v>
      </c>
      <c r="E127" s="306">
        <f t="shared" si="32"/>
        <v>1.4999999999999999E-2</v>
      </c>
      <c r="F127" s="306">
        <f t="shared" si="33"/>
        <v>0</v>
      </c>
      <c r="G127" s="306" t="str">
        <f t="shared" si="34"/>
        <v>CH_WB01</v>
      </c>
      <c r="H127" s="306">
        <f t="shared" si="35"/>
        <v>0</v>
      </c>
      <c r="I127" s="306">
        <f t="shared" si="36"/>
        <v>0</v>
      </c>
      <c r="J127" s="306">
        <f t="shared" si="37"/>
        <v>195003044</v>
      </c>
      <c r="K127" s="306" t="str">
        <f t="shared" si="38"/>
        <v>RVATp_14</v>
      </c>
      <c r="L127" s="306">
        <f t="shared" si="39"/>
        <v>0.05</v>
      </c>
      <c r="M127" s="306" t="str">
        <f t="shared" si="40"/>
        <v>BFI Swiss TargetVol 5%</v>
      </c>
      <c r="N127" s="306" t="str">
        <f t="shared" si="41"/>
        <v>CHF</v>
      </c>
      <c r="O127" s="306">
        <f t="shared" si="42"/>
        <v>20150101</v>
      </c>
      <c r="P127" s="306">
        <f t="shared" si="43"/>
        <v>20150101</v>
      </c>
      <c r="Q127" s="306">
        <f t="shared" si="44"/>
        <v>20150101</v>
      </c>
      <c r="R127" s="306">
        <f t="shared" si="45"/>
        <v>0</v>
      </c>
      <c r="S127" s="306">
        <f t="shared" si="46"/>
        <v>240</v>
      </c>
      <c r="T127" s="306">
        <f t="shared" si="47"/>
        <v>20150101</v>
      </c>
      <c r="U127" s="306" t="str">
        <f t="shared" si="48"/>
        <v>Single</v>
      </c>
      <c r="V127" s="306">
        <f>IF($B127&gt;remaning_months,"NA",V$3*Payoff!$BS130)</f>
        <v>274884.82719567546</v>
      </c>
      <c r="W127" s="306">
        <f>IF($B127&gt;remaning_months,"NA",W$3*Payoff!$BS130)</f>
        <v>261140.58583589172</v>
      </c>
      <c r="X127" s="306" t="str">
        <f t="shared" si="49"/>
        <v>yearly</v>
      </c>
      <c r="Y127" s="306">
        <f t="shared" si="50"/>
        <v>0.05</v>
      </c>
      <c r="Z127" s="306">
        <f t="shared" si="51"/>
        <v>1</v>
      </c>
      <c r="AA127" s="306">
        <f t="shared" si="52"/>
        <v>1</v>
      </c>
      <c r="AB127" s="306">
        <f t="shared" si="53"/>
        <v>0</v>
      </c>
      <c r="AC127" s="306">
        <f>IF($B127&gt;remaning_months,"NA",Payoff!AY130*Feq_coupon)</f>
        <v>13744.241359783775</v>
      </c>
      <c r="AD127" s="306">
        <f>IF($B127&lt;=remaning_months,(AD126*(1-Payoff!BR130)-Payoff!Y130-Payoff!Z130+Payoff!BY130),"NA")</f>
        <v>137442.41359783776</v>
      </c>
      <c r="AE127" s="306">
        <f>IF($B127&gt;remaning_months,"NA",Payoff!BC130)</f>
        <v>0</v>
      </c>
      <c r="AF127" s="306">
        <f>IF($B127&gt;remaning_months,"NA",MAX(0,SUM(Payoff!V130:X130)))</f>
        <v>68809.056726844516</v>
      </c>
      <c r="AG127" s="306">
        <f>IF($B127&gt;remaning_months,"NA",MAX(0,SUM(Payoff!V130:Y130)))</f>
        <v>68809.056726844516</v>
      </c>
      <c r="AH127" s="306">
        <f>IF($B127&gt;remaning_months,"NA",Payoff!AC130)</f>
        <v>68700.152978657643</v>
      </c>
      <c r="AI127" s="306">
        <f>IF($B127&gt;remaning_months,"NA",Payoff!BA130)</f>
        <v>137442.41359783793</v>
      </c>
      <c r="AJ127" s="306">
        <f>IF($B127&gt;remaning_months,"NA",IF(AF127&lt;=0,0,AL126*(1+Payoff!X130/SUM(Payoff!V130:W130))))</f>
        <v>670.94797846993959</v>
      </c>
      <c r="AK127" s="306">
        <f>IF($B127&gt;remaning_months,"NA",IF(AG127&lt;=0,0,AJ127*(1+SUM(Payoff!Y130:Z130)/SUM(Payoff!V130:W130))))</f>
        <v>670.94797846993959</v>
      </c>
      <c r="AL127" s="306">
        <f>IF($B127&gt;remaning_months,"NA",IF(AH127&lt;=0,0,AK127*(1+SUM(Payoff!AA130:AB130)/SUM(Payoff!V130:W130))))</f>
        <v>669.88718575352959</v>
      </c>
      <c r="AM127" s="306">
        <f t="shared" si="54"/>
        <v>20150112</v>
      </c>
      <c r="AN127" s="306">
        <f>IF($B127&gt;remaning_months,"NA",AN126*(1+Payoff!Q130))</f>
        <v>102.89091594568742</v>
      </c>
    </row>
    <row r="128" spans="1:40">
      <c r="B128" s="23">
        <v>125</v>
      </c>
      <c r="C128" s="306" t="str">
        <f t="shared" si="30"/>
        <v>VA</v>
      </c>
      <c r="D128" s="306">
        <f t="shared" si="31"/>
        <v>20250601</v>
      </c>
      <c r="E128" s="306">
        <f t="shared" si="32"/>
        <v>1.4999999999999999E-2</v>
      </c>
      <c r="F128" s="306">
        <f t="shared" si="33"/>
        <v>0</v>
      </c>
      <c r="G128" s="306" t="str">
        <f t="shared" si="34"/>
        <v>CH_WB01</v>
      </c>
      <c r="H128" s="306">
        <f t="shared" si="35"/>
        <v>0</v>
      </c>
      <c r="I128" s="306">
        <f t="shared" si="36"/>
        <v>0</v>
      </c>
      <c r="J128" s="306">
        <f t="shared" si="37"/>
        <v>195003044</v>
      </c>
      <c r="K128" s="306" t="str">
        <f t="shared" si="38"/>
        <v>RVATp_14</v>
      </c>
      <c r="L128" s="306">
        <f t="shared" si="39"/>
        <v>0.05</v>
      </c>
      <c r="M128" s="306" t="str">
        <f t="shared" si="40"/>
        <v>BFI Swiss TargetVol 5%</v>
      </c>
      <c r="N128" s="306" t="str">
        <f t="shared" si="41"/>
        <v>CHF</v>
      </c>
      <c r="O128" s="306">
        <f t="shared" si="42"/>
        <v>20150101</v>
      </c>
      <c r="P128" s="306">
        <f t="shared" si="43"/>
        <v>20150101</v>
      </c>
      <c r="Q128" s="306">
        <f t="shared" si="44"/>
        <v>20150101</v>
      </c>
      <c r="R128" s="306">
        <f t="shared" si="45"/>
        <v>0</v>
      </c>
      <c r="S128" s="306">
        <f t="shared" si="46"/>
        <v>240</v>
      </c>
      <c r="T128" s="306">
        <f t="shared" si="47"/>
        <v>20150101</v>
      </c>
      <c r="U128" s="306" t="str">
        <f t="shared" si="48"/>
        <v>Single</v>
      </c>
      <c r="V128" s="306">
        <f>IF($B128&gt;remaning_months,"NA",V$3*Payoff!$BS131)</f>
        <v>274595.91856891272</v>
      </c>
      <c r="W128" s="306">
        <f>IF($B128&gt;remaning_months,"NA",W$3*Payoff!$BS131)</f>
        <v>260866.12264046705</v>
      </c>
      <c r="X128" s="306" t="str">
        <f t="shared" si="49"/>
        <v>yearly</v>
      </c>
      <c r="Y128" s="306">
        <f t="shared" si="50"/>
        <v>0.05</v>
      </c>
      <c r="Z128" s="306">
        <f t="shared" si="51"/>
        <v>1</v>
      </c>
      <c r="AA128" s="306">
        <f t="shared" si="52"/>
        <v>1</v>
      </c>
      <c r="AB128" s="306">
        <f t="shared" si="53"/>
        <v>0</v>
      </c>
      <c r="AC128" s="306">
        <f>IF($B128&gt;remaning_months,"NA",Payoff!AY131*Feq_coupon)</f>
        <v>13729.795928445636</v>
      </c>
      <c r="AD128" s="306">
        <f>IF($B128&lt;=remaning_months,(AD127*(1-Payoff!BR131)-Payoff!Y131-Payoff!Z131+Payoff!BY131),"NA")</f>
        <v>137297.95928445636</v>
      </c>
      <c r="AE128" s="306">
        <f>IF($B128&gt;remaning_months,"NA",Payoff!BC131)</f>
        <v>0</v>
      </c>
      <c r="AF128" s="306">
        <f>IF($B128&gt;remaning_months,"NA",MAX(0,SUM(Payoff!V131:X131)))</f>
        <v>68194.405731857594</v>
      </c>
      <c r="AG128" s="306">
        <f>IF($B128&gt;remaning_months,"NA",MAX(0,SUM(Payoff!V131:Y131)))</f>
        <v>68194.405731857594</v>
      </c>
      <c r="AH128" s="306">
        <f>IF($B128&gt;remaning_months,"NA",Payoff!AC131)</f>
        <v>68086.203969160299</v>
      </c>
      <c r="AI128" s="306">
        <f>IF($B128&gt;remaning_months,"NA",Payoff!BA131)</f>
        <v>137297.95928445653</v>
      </c>
      <c r="AJ128" s="306">
        <f>IF($B128&gt;remaning_months,"NA",IF(AF128&lt;=0,0,AL127*(1+Payoff!X131/SUM(Payoff!V131:W131))))</f>
        <v>669.1831229323966</v>
      </c>
      <c r="AK128" s="306">
        <f>IF($B128&gt;remaning_months,"NA",IF(AG128&lt;=0,0,AJ128*(1+SUM(Payoff!Y131:Z131)/SUM(Payoff!V131:W131))))</f>
        <v>669.1831229323966</v>
      </c>
      <c r="AL128" s="306">
        <f>IF($B128&gt;remaning_months,"NA",IF(AH128&lt;=0,0,AK128*(1+SUM(Payoff!AA131:AB131)/SUM(Payoff!V131:W131))))</f>
        <v>668.12246858807941</v>
      </c>
      <c r="AM128" s="306">
        <f t="shared" si="54"/>
        <v>20150112</v>
      </c>
      <c r="AN128" s="306">
        <f>IF($B128&gt;remaning_months,"NA",AN127*(1+Payoff!Q131))</f>
        <v>102.24092483788031</v>
      </c>
    </row>
    <row r="129" spans="2:40">
      <c r="B129" s="23">
        <v>126</v>
      </c>
      <c r="C129" s="306" t="str">
        <f t="shared" si="30"/>
        <v>VA</v>
      </c>
      <c r="D129" s="306">
        <f t="shared" si="31"/>
        <v>20250701</v>
      </c>
      <c r="E129" s="306">
        <f t="shared" si="32"/>
        <v>1.4999999999999999E-2</v>
      </c>
      <c r="F129" s="306">
        <f t="shared" si="33"/>
        <v>0</v>
      </c>
      <c r="G129" s="306" t="str">
        <f t="shared" si="34"/>
        <v>CH_WB01</v>
      </c>
      <c r="H129" s="306">
        <f t="shared" si="35"/>
        <v>0</v>
      </c>
      <c r="I129" s="306">
        <f t="shared" si="36"/>
        <v>0</v>
      </c>
      <c r="J129" s="306">
        <f t="shared" si="37"/>
        <v>195003044</v>
      </c>
      <c r="K129" s="306" t="str">
        <f t="shared" si="38"/>
        <v>RVATp_14</v>
      </c>
      <c r="L129" s="306">
        <f t="shared" si="39"/>
        <v>0.05</v>
      </c>
      <c r="M129" s="306" t="str">
        <f t="shared" si="40"/>
        <v>BFI Swiss TargetVol 5%</v>
      </c>
      <c r="N129" s="306" t="str">
        <f t="shared" si="41"/>
        <v>CHF</v>
      </c>
      <c r="O129" s="306">
        <f t="shared" si="42"/>
        <v>20150101</v>
      </c>
      <c r="P129" s="306">
        <f t="shared" si="43"/>
        <v>20150101</v>
      </c>
      <c r="Q129" s="306">
        <f t="shared" si="44"/>
        <v>20150101</v>
      </c>
      <c r="R129" s="306">
        <f t="shared" si="45"/>
        <v>0</v>
      </c>
      <c r="S129" s="306">
        <f t="shared" si="46"/>
        <v>240</v>
      </c>
      <c r="T129" s="306">
        <f t="shared" si="47"/>
        <v>20150101</v>
      </c>
      <c r="U129" s="306" t="str">
        <f t="shared" si="48"/>
        <v>Single</v>
      </c>
      <c r="V129" s="306">
        <f>IF($B129&gt;remaning_months,"NA",V$3*Payoff!$BS132)</f>
        <v>274309.5918165351</v>
      </c>
      <c r="W129" s="306">
        <f>IF($B129&gt;remaning_months,"NA",W$3*Payoff!$BS132)</f>
        <v>260594.11222570838</v>
      </c>
      <c r="X129" s="306" t="str">
        <f t="shared" si="49"/>
        <v>yearly</v>
      </c>
      <c r="Y129" s="306">
        <f t="shared" si="50"/>
        <v>0.05</v>
      </c>
      <c r="Z129" s="306">
        <f t="shared" si="51"/>
        <v>1</v>
      </c>
      <c r="AA129" s="306">
        <f t="shared" si="52"/>
        <v>1</v>
      </c>
      <c r="AB129" s="306">
        <f t="shared" si="53"/>
        <v>0</v>
      </c>
      <c r="AC129" s="306">
        <f>IF($B129&gt;remaning_months,"NA",Payoff!AY132*Feq_coupon)</f>
        <v>13715.479590826757</v>
      </c>
      <c r="AD129" s="306">
        <f>IF($B129&lt;=remaning_months,(AD128*(1-Payoff!BR132)-Payoff!Y132-Payoff!Z132+Payoff!BY132),"NA")</f>
        <v>137154.79590826758</v>
      </c>
      <c r="AE129" s="306">
        <f>IF($B129&gt;remaning_months,"NA",Payoff!BC132)</f>
        <v>0</v>
      </c>
      <c r="AF129" s="306">
        <f>IF($B129&gt;remaning_months,"NA",MAX(0,SUM(Payoff!V132:X132)))</f>
        <v>68019.207555696004</v>
      </c>
      <c r="AG129" s="306">
        <f>IF($B129&gt;remaning_months,"NA",MAX(0,SUM(Payoff!V132:Y132)))</f>
        <v>68019.207555696004</v>
      </c>
      <c r="AH129" s="306">
        <f>IF($B129&gt;remaning_months,"NA",Payoff!AC132)</f>
        <v>67911.231381866935</v>
      </c>
      <c r="AI129" s="306">
        <f>IF($B129&gt;remaning_months,"NA",Payoff!BA132)</f>
        <v>137154.79590826776</v>
      </c>
      <c r="AJ129" s="306">
        <f>IF($B129&gt;remaning_months,"NA",IF(AF129&lt;=0,0,AL128*(1+Payoff!X132/SUM(Payoff!V132:W132))))</f>
        <v>667.42580369364725</v>
      </c>
      <c r="AK129" s="306">
        <f>IF($B129&gt;remaning_months,"NA",IF(AG129&lt;=0,0,AJ129*(1+SUM(Payoff!Y132:Z132)/SUM(Payoff!V132:W132))))</f>
        <v>667.42580369364725</v>
      </c>
      <c r="AL129" s="306">
        <f>IF($B129&gt;remaning_months,"NA",IF(AH129&lt;=0,0,AK129*(1+SUM(Payoff!AA132:AB132)/SUM(Payoff!V132:W132))))</f>
        <v>666.3674123596154</v>
      </c>
      <c r="AM129" s="306">
        <f t="shared" si="54"/>
        <v>20150112</v>
      </c>
      <c r="AN129" s="306">
        <f>IF($B129&gt;remaning_months,"NA",AN128*(1+Payoff!Q132))</f>
        <v>102.24693534560795</v>
      </c>
    </row>
    <row r="130" spans="2:40">
      <c r="B130" s="23">
        <v>127</v>
      </c>
      <c r="C130" s="306" t="str">
        <f t="shared" si="30"/>
        <v>VA</v>
      </c>
      <c r="D130" s="306">
        <f t="shared" si="31"/>
        <v>20250801</v>
      </c>
      <c r="E130" s="306">
        <f t="shared" si="32"/>
        <v>1.4999999999999999E-2</v>
      </c>
      <c r="F130" s="306">
        <f t="shared" si="33"/>
        <v>0</v>
      </c>
      <c r="G130" s="306" t="str">
        <f t="shared" si="34"/>
        <v>CH_WB01</v>
      </c>
      <c r="H130" s="306">
        <f t="shared" si="35"/>
        <v>0</v>
      </c>
      <c r="I130" s="306">
        <f t="shared" si="36"/>
        <v>0</v>
      </c>
      <c r="J130" s="306">
        <f t="shared" si="37"/>
        <v>195003044</v>
      </c>
      <c r="K130" s="306" t="str">
        <f t="shared" si="38"/>
        <v>RVATp_14</v>
      </c>
      <c r="L130" s="306">
        <f t="shared" si="39"/>
        <v>0.05</v>
      </c>
      <c r="M130" s="306" t="str">
        <f t="shared" si="40"/>
        <v>BFI Swiss TargetVol 5%</v>
      </c>
      <c r="N130" s="306" t="str">
        <f t="shared" si="41"/>
        <v>CHF</v>
      </c>
      <c r="O130" s="306">
        <f t="shared" si="42"/>
        <v>20150101</v>
      </c>
      <c r="P130" s="306">
        <f t="shared" si="43"/>
        <v>20150101</v>
      </c>
      <c r="Q130" s="306">
        <f t="shared" si="44"/>
        <v>20150101</v>
      </c>
      <c r="R130" s="306">
        <f t="shared" si="45"/>
        <v>0</v>
      </c>
      <c r="S130" s="306">
        <f t="shared" si="46"/>
        <v>240</v>
      </c>
      <c r="T130" s="306">
        <f t="shared" si="47"/>
        <v>20150101</v>
      </c>
      <c r="U130" s="306" t="str">
        <f t="shared" si="48"/>
        <v>Single</v>
      </c>
      <c r="V130" s="306">
        <f>IF($B130&gt;remaning_months,"NA",V$3*Payoff!$BS133)</f>
        <v>274024.00088624418</v>
      </c>
      <c r="W130" s="306">
        <f>IF($B130&gt;remaning_months,"NA",W$3*Payoff!$BS133)</f>
        <v>260322.80084193195</v>
      </c>
      <c r="X130" s="306" t="str">
        <f t="shared" si="49"/>
        <v>yearly</v>
      </c>
      <c r="Y130" s="306">
        <f t="shared" si="50"/>
        <v>0.05</v>
      </c>
      <c r="Z130" s="306">
        <f t="shared" si="51"/>
        <v>1</v>
      </c>
      <c r="AA130" s="306">
        <f t="shared" si="52"/>
        <v>1</v>
      </c>
      <c r="AB130" s="306">
        <f t="shared" si="53"/>
        <v>0</v>
      </c>
      <c r="AC130" s="306">
        <f>IF($B130&gt;remaning_months,"NA",Payoff!AY133*Feq_coupon)</f>
        <v>13701.200044312209</v>
      </c>
      <c r="AD130" s="306">
        <f>IF($B130&lt;=remaning_months,(AD129*(1-Payoff!BR133)-Payoff!Y133-Payoff!Z133+Payoff!BY133),"NA")</f>
        <v>137012.00044312209</v>
      </c>
      <c r="AE130" s="306">
        <f>IF($B130&gt;remaning_months,"NA",Payoff!BC133)</f>
        <v>0</v>
      </c>
      <c r="AF130" s="306">
        <f>IF($B130&gt;remaning_months,"NA",MAX(0,SUM(Payoff!V133:X133)))</f>
        <v>67797.299592378287</v>
      </c>
      <c r="AG130" s="306">
        <f>IF($B130&gt;remaning_months,"NA",MAX(0,SUM(Payoff!V133:Y133)))</f>
        <v>67797.299592378287</v>
      </c>
      <c r="AH130" s="306">
        <f>IF($B130&gt;remaning_months,"NA",Payoff!AC133)</f>
        <v>67689.599517709095</v>
      </c>
      <c r="AI130" s="306">
        <f>IF($B130&gt;remaning_months,"NA",Payoff!BA133)</f>
        <v>137012.00044312226</v>
      </c>
      <c r="AJ130" s="306">
        <f>IF($B130&gt;remaning_months,"NA",IF(AF130&lt;=0,0,AL129*(1+Payoff!X133/SUM(Payoff!V133:W133))))</f>
        <v>665.67363972136707</v>
      </c>
      <c r="AK130" s="306">
        <f>IF($B130&gt;remaning_months,"NA",IF(AG130&lt;=0,0,AJ130*(1+SUM(Payoff!Y133:Z133)/SUM(Payoff!V133:W133))))</f>
        <v>665.67363972136707</v>
      </c>
      <c r="AL130" s="306">
        <f>IF($B130&gt;remaning_months,"NA",IF(AH130&lt;=0,0,AK130*(1+SUM(Payoff!AA133:AB133)/SUM(Payoff!V133:W133))))</f>
        <v>664.61727819131715</v>
      </c>
      <c r="AM130" s="306">
        <f t="shared" si="54"/>
        <v>20150112</v>
      </c>
      <c r="AN130" s="306">
        <f>IF($B130&gt;remaning_months,"NA",AN129*(1+Payoff!Q133))</f>
        <v>102.18178414623911</v>
      </c>
    </row>
    <row r="131" spans="2:40">
      <c r="B131" s="23">
        <v>128</v>
      </c>
      <c r="C131" s="306" t="str">
        <f t="shared" si="30"/>
        <v>VA</v>
      </c>
      <c r="D131" s="306">
        <f t="shared" si="31"/>
        <v>20250901</v>
      </c>
      <c r="E131" s="306">
        <f t="shared" si="32"/>
        <v>1.4999999999999999E-2</v>
      </c>
      <c r="F131" s="306">
        <f t="shared" si="33"/>
        <v>0</v>
      </c>
      <c r="G131" s="306" t="str">
        <f t="shared" si="34"/>
        <v>CH_WB01</v>
      </c>
      <c r="H131" s="306">
        <f t="shared" si="35"/>
        <v>0</v>
      </c>
      <c r="I131" s="306">
        <f t="shared" si="36"/>
        <v>0</v>
      </c>
      <c r="J131" s="306">
        <f t="shared" si="37"/>
        <v>195003044</v>
      </c>
      <c r="K131" s="306" t="str">
        <f t="shared" si="38"/>
        <v>RVATp_14</v>
      </c>
      <c r="L131" s="306">
        <f t="shared" si="39"/>
        <v>0.05</v>
      </c>
      <c r="M131" s="306" t="str">
        <f t="shared" si="40"/>
        <v>BFI Swiss TargetVol 5%</v>
      </c>
      <c r="N131" s="306" t="str">
        <f t="shared" si="41"/>
        <v>CHF</v>
      </c>
      <c r="O131" s="306">
        <f t="shared" si="42"/>
        <v>20150101</v>
      </c>
      <c r="P131" s="306">
        <f t="shared" si="43"/>
        <v>20150101</v>
      </c>
      <c r="Q131" s="306">
        <f t="shared" si="44"/>
        <v>20150101</v>
      </c>
      <c r="R131" s="306">
        <f t="shared" si="45"/>
        <v>0</v>
      </c>
      <c r="S131" s="306">
        <f t="shared" si="46"/>
        <v>240</v>
      </c>
      <c r="T131" s="306">
        <f t="shared" si="47"/>
        <v>20150101</v>
      </c>
      <c r="U131" s="306" t="str">
        <f t="shared" si="48"/>
        <v>Single</v>
      </c>
      <c r="V131" s="306">
        <f>IF($B131&gt;remaning_months,"NA",V$3*Payoff!$BS134)</f>
        <v>273739.34199692757</v>
      </c>
      <c r="W131" s="306">
        <f>IF($B131&gt;remaning_months,"NA",W$3*Payoff!$BS134)</f>
        <v>260052.37489708117</v>
      </c>
      <c r="X131" s="306" t="str">
        <f t="shared" si="49"/>
        <v>yearly</v>
      </c>
      <c r="Y131" s="306">
        <f t="shared" si="50"/>
        <v>0.05</v>
      </c>
      <c r="Z131" s="306">
        <f t="shared" si="51"/>
        <v>1</v>
      </c>
      <c r="AA131" s="306">
        <f t="shared" si="52"/>
        <v>1</v>
      </c>
      <c r="AB131" s="306">
        <f t="shared" si="53"/>
        <v>0</v>
      </c>
      <c r="AC131" s="306">
        <f>IF($B131&gt;remaning_months,"NA",Payoff!AY134*Feq_coupon)</f>
        <v>13686.967099846379</v>
      </c>
      <c r="AD131" s="306">
        <f>IF($B131&lt;=remaning_months,(AD130*(1-Payoff!BR134)-Payoff!Y134-Payoff!Z134+Payoff!BY134),"NA")</f>
        <v>136869.67099846379</v>
      </c>
      <c r="AE131" s="306">
        <f>IF($B131&gt;remaning_months,"NA",Payoff!BC134)</f>
        <v>0</v>
      </c>
      <c r="AF131" s="306">
        <f>IF($B131&gt;remaning_months,"NA",MAX(0,SUM(Payoff!V134:X134)))</f>
        <v>67128.404168967987</v>
      </c>
      <c r="AG131" s="306">
        <f>IF($B131&gt;remaning_months,"NA",MAX(0,SUM(Payoff!V134:Y134)))</f>
        <v>67128.404168967987</v>
      </c>
      <c r="AH131" s="306">
        <f>IF($B131&gt;remaning_months,"NA",Payoff!AC134)</f>
        <v>67021.464313368648</v>
      </c>
      <c r="AI131" s="306">
        <f>IF($B131&gt;remaning_months,"NA",Payoff!BA134)</f>
        <v>136869.67099846396</v>
      </c>
      <c r="AJ131" s="306">
        <f>IF($B131&gt;remaning_months,"NA",IF(AF131&lt;=0,0,AL130*(1+Payoff!X134/SUM(Payoff!V134:W134))))</f>
        <v>663.9268670754343</v>
      </c>
      <c r="AK131" s="306">
        <f>IF($B131&gt;remaning_months,"NA",IF(AG131&lt;=0,0,AJ131*(1+SUM(Payoff!Y134:Z134)/SUM(Payoff!V134:W134))))</f>
        <v>663.9268670754343</v>
      </c>
      <c r="AL131" s="306">
        <f>IF($B131&gt;remaning_months,"NA",IF(AH131&lt;=0,0,AK131*(1+SUM(Payoff!AA134:AB134)/SUM(Payoff!V134:W134))))</f>
        <v>662.87028769738288</v>
      </c>
      <c r="AM131" s="306">
        <f t="shared" si="54"/>
        <v>20150112</v>
      </c>
      <c r="AN131" s="306">
        <f>IF($B131&gt;remaning_months,"NA",AN130*(1+Payoff!Q134))</f>
        <v>101.44000073148204</v>
      </c>
    </row>
    <row r="132" spans="2:40">
      <c r="B132" s="23">
        <v>129</v>
      </c>
      <c r="C132" s="306" t="str">
        <f t="shared" ref="C132:C195" si="55">IF($B132&gt;remaning_months,"NA",C131)</f>
        <v>VA</v>
      </c>
      <c r="D132" s="306">
        <f t="shared" ref="D132:D195" si="56">IF($B132&lt;=remaning_months,IF(RIGHT(LEFT(D131,6),2)*1&lt;&gt;12,D131+100,D131+8900),"NA")</f>
        <v>20251001</v>
      </c>
      <c r="E132" s="306">
        <f t="shared" ref="E132:E195" si="57">IF($B132&gt;remaning_months,"NA",E131)</f>
        <v>1.4999999999999999E-2</v>
      </c>
      <c r="F132" s="306">
        <f t="shared" ref="F132:F195" si="58">IF($B132&gt;remaning_months,"NA",F131)</f>
        <v>0</v>
      </c>
      <c r="G132" s="306" t="str">
        <f t="shared" ref="G132:G195" si="59">IF($B132&gt;remaning_months,"NA",G131)</f>
        <v>CH_WB01</v>
      </c>
      <c r="H132" s="306">
        <f t="shared" ref="H132:H195" si="60">IF($B132&gt;remaning_months,"NA",H131)</f>
        <v>0</v>
      </c>
      <c r="I132" s="306">
        <f t="shared" ref="I132:I195" si="61">IF($B132&gt;remaning_months,"NA",0)</f>
        <v>0</v>
      </c>
      <c r="J132" s="306">
        <f t="shared" ref="J132:J195" si="62">IF($B132&gt;remaning_months,"NA",J131)</f>
        <v>195003044</v>
      </c>
      <c r="K132" s="306" t="str">
        <f t="shared" ref="K132:K195" si="63">IF($B132&gt;remaning_months,"NA",K131)</f>
        <v>RVATp_14</v>
      </c>
      <c r="L132" s="306">
        <f t="shared" ref="L132:L195" si="64">IF($B132&gt;remaning_months,"NA",L131)</f>
        <v>0.05</v>
      </c>
      <c r="M132" s="306" t="str">
        <f t="shared" ref="M132:M195" si="65">IF($B132&gt;remaning_months,"NA",M131)</f>
        <v>BFI Swiss TargetVol 5%</v>
      </c>
      <c r="N132" s="306" t="str">
        <f t="shared" ref="N132:N195" si="66">IF($B132&gt;remaning_months,"NA",N131)</f>
        <v>CHF</v>
      </c>
      <c r="O132" s="306">
        <f t="shared" ref="O132:O195" si="67">IF($B132&gt;remaning_months,"NA",O131)</f>
        <v>20150101</v>
      </c>
      <c r="P132" s="306">
        <f t="shared" ref="P132:P195" si="68">IF($B132&gt;remaning_months,"NA",P131)</f>
        <v>20150101</v>
      </c>
      <c r="Q132" s="306">
        <f t="shared" ref="Q132:Q195" si="69">IF($B132&gt;remaning_months,"NA",Q131)</f>
        <v>20150101</v>
      </c>
      <c r="R132" s="306">
        <f t="shared" ref="R132:R195" si="70">IF($B132&gt;remaning_months,"NA",R131)</f>
        <v>0</v>
      </c>
      <c r="S132" s="306">
        <f t="shared" ref="S132:S195" si="71">IF($B132&gt;remaning_months,"NA",S131)</f>
        <v>240</v>
      </c>
      <c r="T132" s="306">
        <f t="shared" ref="T132:T195" si="72">IF($B132&gt;remaning_months,"NA",T131)</f>
        <v>20150101</v>
      </c>
      <c r="U132" s="306" t="str">
        <f t="shared" ref="U132:U195" si="73">IF($B132&gt;remaning_months,"NA",U131)</f>
        <v>Single</v>
      </c>
      <c r="V132" s="306">
        <f>IF($B132&gt;remaning_months,"NA",V$3*Payoff!$BS135)</f>
        <v>273457.49285425647</v>
      </c>
      <c r="W132" s="306">
        <f>IF($B132&gt;remaning_months,"NA",W$3*Payoff!$BS135)</f>
        <v>259784.61821154365</v>
      </c>
      <c r="X132" s="306" t="str">
        <f t="shared" ref="X132:X195" si="74">IF($B132&gt;remaning_months,"NA",X131)</f>
        <v>yearly</v>
      </c>
      <c r="Y132" s="306">
        <f t="shared" ref="Y132:Y195" si="75">IF($B132&gt;remaning_months,"NA",Y131)</f>
        <v>0.05</v>
      </c>
      <c r="Z132" s="306">
        <f t="shared" ref="Z132:Z195" si="76">IF($B132&gt;remaning_months,"NA",Z131)</f>
        <v>1</v>
      </c>
      <c r="AA132" s="306">
        <f t="shared" ref="AA132:AA195" si="77">IF($B132&gt;remaning_months,"NA",AA131)</f>
        <v>1</v>
      </c>
      <c r="AB132" s="306">
        <f t="shared" ref="AB132:AB195" si="78">IF($B132&gt;remaning_months,"NA",AB131)</f>
        <v>0</v>
      </c>
      <c r="AC132" s="306">
        <f>IF($B132&gt;remaning_months,"NA",Payoff!AY135*Feq_coupon)</f>
        <v>13672.874642712824</v>
      </c>
      <c r="AD132" s="306">
        <f>IF($B132&lt;=remaning_months,(AD131*(1-Payoff!BR135)-Payoff!Y135-Payoff!Z135+Payoff!BY135),"NA")</f>
        <v>136728.74642712824</v>
      </c>
      <c r="AE132" s="306">
        <f>IF($B132&gt;remaning_months,"NA",Payoff!BC135)</f>
        <v>0</v>
      </c>
      <c r="AF132" s="306">
        <f>IF($B132&gt;remaning_months,"NA",MAX(0,SUM(Payoff!V135:X135)))</f>
        <v>67844.53001652578</v>
      </c>
      <c r="AG132" s="306">
        <f>IF($B132&gt;remaning_months,"NA",MAX(0,SUM(Payoff!V135:Y135)))</f>
        <v>67844.53001652578</v>
      </c>
      <c r="AH132" s="306">
        <f>IF($B132&gt;remaning_months,"NA",Payoff!AC135)</f>
        <v>67736.849589067773</v>
      </c>
      <c r="AI132" s="306">
        <f>IF($B132&gt;remaning_months,"NA",Payoff!BA135)</f>
        <v>136728.74642712841</v>
      </c>
      <c r="AJ132" s="306">
        <f>IF($B132&gt;remaning_months,"NA",IF(AF132&lt;=0,0,AL131*(1+Payoff!X135/SUM(Payoff!V135:W135))))</f>
        <v>662.18777921713763</v>
      </c>
      <c r="AK132" s="306">
        <f>IF($B132&gt;remaning_months,"NA",IF(AG132&lt;=0,0,AJ132*(1+SUM(Payoff!Y135:Z135)/SUM(Payoff!V135:W135))))</f>
        <v>662.18777921713763</v>
      </c>
      <c r="AL132" s="306">
        <f>IF($B132&gt;remaning_months,"NA",IF(AH132&lt;=0,0,AK132*(1+SUM(Payoff!AA135:AB135)/SUM(Payoff!V135:W135))))</f>
        <v>661.13786044002427</v>
      </c>
      <c r="AM132" s="306">
        <f t="shared" ref="AM132:AM195" si="79">IF($B132&gt;remaning_months,"NA",AM131)</f>
        <v>20150112</v>
      </c>
      <c r="AN132" s="306">
        <f>IF($B132&gt;remaning_months,"NA",AN131*(1+Payoff!Q135))</f>
        <v>102.79158458074443</v>
      </c>
    </row>
    <row r="133" spans="2:40">
      <c r="B133" s="23">
        <v>130</v>
      </c>
      <c r="C133" s="306" t="str">
        <f t="shared" si="55"/>
        <v>VA</v>
      </c>
      <c r="D133" s="306">
        <f t="shared" si="56"/>
        <v>20251101</v>
      </c>
      <c r="E133" s="306">
        <f t="shared" si="57"/>
        <v>1.4999999999999999E-2</v>
      </c>
      <c r="F133" s="306">
        <f t="shared" si="58"/>
        <v>0</v>
      </c>
      <c r="G133" s="306" t="str">
        <f t="shared" si="59"/>
        <v>CH_WB01</v>
      </c>
      <c r="H133" s="306">
        <f t="shared" si="60"/>
        <v>0</v>
      </c>
      <c r="I133" s="306">
        <f t="shared" si="61"/>
        <v>0</v>
      </c>
      <c r="J133" s="306">
        <f t="shared" si="62"/>
        <v>195003044</v>
      </c>
      <c r="K133" s="306" t="str">
        <f t="shared" si="63"/>
        <v>RVATp_14</v>
      </c>
      <c r="L133" s="306">
        <f t="shared" si="64"/>
        <v>0.05</v>
      </c>
      <c r="M133" s="306" t="str">
        <f t="shared" si="65"/>
        <v>BFI Swiss TargetVol 5%</v>
      </c>
      <c r="N133" s="306" t="str">
        <f t="shared" si="66"/>
        <v>CHF</v>
      </c>
      <c r="O133" s="306">
        <f t="shared" si="67"/>
        <v>20150101</v>
      </c>
      <c r="P133" s="306">
        <f t="shared" si="68"/>
        <v>20150101</v>
      </c>
      <c r="Q133" s="306">
        <f t="shared" si="69"/>
        <v>20150101</v>
      </c>
      <c r="R133" s="306">
        <f t="shared" si="70"/>
        <v>0</v>
      </c>
      <c r="S133" s="306">
        <f t="shared" si="71"/>
        <v>240</v>
      </c>
      <c r="T133" s="306">
        <f t="shared" si="72"/>
        <v>20150101</v>
      </c>
      <c r="U133" s="306" t="str">
        <f t="shared" si="73"/>
        <v>Single</v>
      </c>
      <c r="V133" s="306">
        <f>IF($B133&gt;remaning_months,"NA",V$3*Payoff!$BS136)</f>
        <v>273172.63526155072</v>
      </c>
      <c r="W133" s="306">
        <f>IF($B133&gt;remaning_months,"NA",W$3*Payoff!$BS136)</f>
        <v>259514.0034984732</v>
      </c>
      <c r="X133" s="306" t="str">
        <f t="shared" si="74"/>
        <v>yearly</v>
      </c>
      <c r="Y133" s="306">
        <f t="shared" si="75"/>
        <v>0.05</v>
      </c>
      <c r="Z133" s="306">
        <f t="shared" si="76"/>
        <v>1</v>
      </c>
      <c r="AA133" s="306">
        <f t="shared" si="77"/>
        <v>1</v>
      </c>
      <c r="AB133" s="306">
        <f t="shared" si="78"/>
        <v>0</v>
      </c>
      <c r="AC133" s="306">
        <f>IF($B133&gt;remaning_months,"NA",Payoff!AY136*Feq_coupon)</f>
        <v>13658.631763077539</v>
      </c>
      <c r="AD133" s="306">
        <f>IF($B133&lt;=remaning_months,(AD132*(1-Payoff!BR136)-Payoff!Y136-Payoff!Z136+Payoff!BY136),"NA")</f>
        <v>136586.31763077539</v>
      </c>
      <c r="AE133" s="306">
        <f>IF($B133&gt;remaning_months,"NA",Payoff!BC136)</f>
        <v>0</v>
      </c>
      <c r="AF133" s="306">
        <f>IF($B133&gt;remaning_months,"NA",MAX(0,SUM(Payoff!V136:X136)))</f>
        <v>67893.012775585667</v>
      </c>
      <c r="AG133" s="306">
        <f>IF($B133&gt;remaning_months,"NA",MAX(0,SUM(Payoff!V136:Y136)))</f>
        <v>67893.012775585667</v>
      </c>
      <c r="AH133" s="306">
        <f>IF($B133&gt;remaning_months,"NA",Payoff!AC136)</f>
        <v>67785.315432337753</v>
      </c>
      <c r="AI133" s="306">
        <f>IF($B133&gt;remaning_months,"NA",Payoff!BA136)</f>
        <v>136586.31763077556</v>
      </c>
      <c r="AJ133" s="306">
        <f>IF($B133&gt;remaning_months,"NA",IF(AF133&lt;=0,0,AL132*(1+Payoff!X136/SUM(Payoff!V136:W136))))</f>
        <v>660.44916057151522</v>
      </c>
      <c r="AK133" s="306">
        <f>IF($B133&gt;remaning_months,"NA",IF(AG133&lt;=0,0,AJ133*(1+SUM(Payoff!Y136:Z136)/SUM(Payoff!V136:W136))))</f>
        <v>660.44916057151522</v>
      </c>
      <c r="AL133" s="306">
        <f>IF($B133&gt;remaning_months,"NA",IF(AH133&lt;=0,0,AK133*(1+SUM(Payoff!AA136:AB136)/SUM(Payoff!V136:W136))))</f>
        <v>659.40259446469292</v>
      </c>
      <c r="AM133" s="306">
        <f t="shared" si="79"/>
        <v>20150112</v>
      </c>
      <c r="AN133" s="306">
        <f>IF($B133&gt;remaning_months,"NA",AN132*(1+Payoff!Q136))</f>
        <v>103.13599993692172</v>
      </c>
    </row>
    <row r="134" spans="2:40">
      <c r="B134" s="23">
        <v>131</v>
      </c>
      <c r="C134" s="306" t="str">
        <f t="shared" si="55"/>
        <v>VA</v>
      </c>
      <c r="D134" s="306">
        <f t="shared" si="56"/>
        <v>20251201</v>
      </c>
      <c r="E134" s="306">
        <f t="shared" si="57"/>
        <v>1.4999999999999999E-2</v>
      </c>
      <c r="F134" s="306">
        <f t="shared" si="58"/>
        <v>0</v>
      </c>
      <c r="G134" s="306" t="str">
        <f t="shared" si="59"/>
        <v>CH_WB01</v>
      </c>
      <c r="H134" s="306">
        <f t="shared" si="60"/>
        <v>0</v>
      </c>
      <c r="I134" s="306">
        <f t="shared" si="61"/>
        <v>0</v>
      </c>
      <c r="J134" s="306">
        <f t="shared" si="62"/>
        <v>195003044</v>
      </c>
      <c r="K134" s="306" t="str">
        <f t="shared" si="63"/>
        <v>RVATp_14</v>
      </c>
      <c r="L134" s="306">
        <f t="shared" si="64"/>
        <v>0.05</v>
      </c>
      <c r="M134" s="306" t="str">
        <f t="shared" si="65"/>
        <v>BFI Swiss TargetVol 5%</v>
      </c>
      <c r="N134" s="306" t="str">
        <f t="shared" si="66"/>
        <v>CHF</v>
      </c>
      <c r="O134" s="306">
        <f t="shared" si="67"/>
        <v>20150101</v>
      </c>
      <c r="P134" s="306">
        <f t="shared" si="68"/>
        <v>20150101</v>
      </c>
      <c r="Q134" s="306">
        <f t="shared" si="69"/>
        <v>20150101</v>
      </c>
      <c r="R134" s="306">
        <f t="shared" si="70"/>
        <v>0</v>
      </c>
      <c r="S134" s="306">
        <f t="shared" si="71"/>
        <v>240</v>
      </c>
      <c r="T134" s="306">
        <f t="shared" si="72"/>
        <v>20150101</v>
      </c>
      <c r="U134" s="306" t="str">
        <f t="shared" si="73"/>
        <v>Single</v>
      </c>
      <c r="V134" s="306">
        <f>IF($B134&gt;remaning_months,"NA",V$3*Payoff!$BS137)</f>
        <v>272887.57385270175</v>
      </c>
      <c r="W134" s="306">
        <f>IF($B134&gt;remaning_months,"NA",W$3*Payoff!$BS137)</f>
        <v>259243.19516006665</v>
      </c>
      <c r="X134" s="306" t="str">
        <f t="shared" si="74"/>
        <v>yearly</v>
      </c>
      <c r="Y134" s="306">
        <f t="shared" si="75"/>
        <v>0.05</v>
      </c>
      <c r="Z134" s="306">
        <f t="shared" si="76"/>
        <v>1</v>
      </c>
      <c r="AA134" s="306">
        <f t="shared" si="77"/>
        <v>1</v>
      </c>
      <c r="AB134" s="306">
        <f t="shared" si="78"/>
        <v>0</v>
      </c>
      <c r="AC134" s="306">
        <f>IF($B134&gt;remaning_months,"NA",Payoff!AY137*Feq_coupon)</f>
        <v>13644.378692635088</v>
      </c>
      <c r="AD134" s="306">
        <f>IF($B134&lt;=remaning_months,(AD133*(1-Payoff!BR137)-Payoff!Y137-Payoff!Z137+Payoff!BY137),"NA")</f>
        <v>136443.78692635088</v>
      </c>
      <c r="AE134" s="306">
        <f>IF($B134&gt;remaning_months,"NA",Payoff!BC137)</f>
        <v>0</v>
      </c>
      <c r="AF134" s="306">
        <f>IF($B134&gt;remaning_months,"NA",MAX(0,SUM(Payoff!V137:X137)))</f>
        <v>67970.609611859662</v>
      </c>
      <c r="AG134" s="306">
        <f>IF($B134&gt;remaning_months,"NA",MAX(0,SUM(Payoff!V137:Y137)))</f>
        <v>67970.609611859662</v>
      </c>
      <c r="AH134" s="306">
        <f>IF($B134&gt;remaning_months,"NA",Payoff!AC137)</f>
        <v>67862.863838048565</v>
      </c>
      <c r="AI134" s="306">
        <f>IF($B134&gt;remaning_months,"NA",Payoff!BA137)</f>
        <v>136443.78692635105</v>
      </c>
      <c r="AJ134" s="306">
        <f>IF($B134&gt;remaning_months,"NA",IF(AF134&lt;=0,0,AL133*(1+Payoff!X137/SUM(Payoff!V137:W137))))</f>
        <v>658.71449394394779</v>
      </c>
      <c r="AK134" s="306">
        <f>IF($B134&gt;remaning_months,"NA",IF(AG134&lt;=0,0,AJ134*(1+SUM(Payoff!Y137:Z137)/SUM(Payoff!V137:W137))))</f>
        <v>658.71449394394779</v>
      </c>
      <c r="AL134" s="306">
        <f>IF($B134&gt;remaning_months,"NA",IF(AH134&lt;=0,0,AK134*(1+SUM(Payoff!AA137:AB137)/SUM(Payoff!V137:W137))))</f>
        <v>657.67140133790895</v>
      </c>
      <c r="AM134" s="306">
        <f t="shared" si="79"/>
        <v>20150112</v>
      </c>
      <c r="AN134" s="306">
        <f>IF($B134&gt;remaning_months,"NA",AN133*(1+Payoff!Q137))</f>
        <v>103.52595830928239</v>
      </c>
    </row>
    <row r="135" spans="2:40">
      <c r="B135" s="23">
        <v>132</v>
      </c>
      <c r="C135" s="306" t="str">
        <f t="shared" si="55"/>
        <v>VA</v>
      </c>
      <c r="D135" s="306">
        <f t="shared" si="56"/>
        <v>20260101</v>
      </c>
      <c r="E135" s="306">
        <f t="shared" si="57"/>
        <v>1.4999999999999999E-2</v>
      </c>
      <c r="F135" s="306">
        <f t="shared" si="58"/>
        <v>0</v>
      </c>
      <c r="G135" s="306" t="str">
        <f t="shared" si="59"/>
        <v>CH_WB01</v>
      </c>
      <c r="H135" s="306">
        <f t="shared" si="60"/>
        <v>0</v>
      </c>
      <c r="I135" s="306">
        <f t="shared" si="61"/>
        <v>0</v>
      </c>
      <c r="J135" s="306">
        <f t="shared" si="62"/>
        <v>195003044</v>
      </c>
      <c r="K135" s="306" t="str">
        <f t="shared" si="63"/>
        <v>RVATp_14</v>
      </c>
      <c r="L135" s="306">
        <f t="shared" si="64"/>
        <v>0.05</v>
      </c>
      <c r="M135" s="306" t="str">
        <f t="shared" si="65"/>
        <v>BFI Swiss TargetVol 5%</v>
      </c>
      <c r="N135" s="306" t="str">
        <f t="shared" si="66"/>
        <v>CHF</v>
      </c>
      <c r="O135" s="306">
        <f t="shared" si="67"/>
        <v>20150101</v>
      </c>
      <c r="P135" s="306">
        <f t="shared" si="68"/>
        <v>20150101</v>
      </c>
      <c r="Q135" s="306">
        <f t="shared" si="69"/>
        <v>20150101</v>
      </c>
      <c r="R135" s="306">
        <f t="shared" si="70"/>
        <v>0</v>
      </c>
      <c r="S135" s="306">
        <f t="shared" si="71"/>
        <v>240</v>
      </c>
      <c r="T135" s="306">
        <f t="shared" si="72"/>
        <v>20150101</v>
      </c>
      <c r="U135" s="306" t="str">
        <f t="shared" si="73"/>
        <v>Single</v>
      </c>
      <c r="V135" s="306">
        <f>IF($B135&gt;remaning_months,"NA",V$3*Payoff!$BS138)</f>
        <v>272602.18632516987</v>
      </c>
      <c r="W135" s="306">
        <f>IF($B135&gt;remaning_months,"NA",W$3*Payoff!$BS138)</f>
        <v>258972.07700891135</v>
      </c>
      <c r="X135" s="306" t="str">
        <f t="shared" si="74"/>
        <v>yearly</v>
      </c>
      <c r="Y135" s="306">
        <f t="shared" si="75"/>
        <v>0.05</v>
      </c>
      <c r="Z135" s="306">
        <f t="shared" si="76"/>
        <v>1</v>
      </c>
      <c r="AA135" s="306">
        <f t="shared" si="77"/>
        <v>1</v>
      </c>
      <c r="AB135" s="306">
        <f t="shared" si="78"/>
        <v>0</v>
      </c>
      <c r="AC135" s="306">
        <f>IF($B135&gt;remaning_months,"NA",Payoff!AY138*Feq_coupon)</f>
        <v>13630.109316258493</v>
      </c>
      <c r="AD135" s="306">
        <f>IF($B135&lt;=remaning_months,(AD134*(1-Payoff!BR138)-Payoff!Y138-Payoff!Z138+Payoff!BY138),"NA")</f>
        <v>149931.20247884342</v>
      </c>
      <c r="AE135" s="306">
        <f>IF($B135&gt;remaning_months,"NA",Payoff!BC138)</f>
        <v>0</v>
      </c>
      <c r="AF135" s="306">
        <f>IF($B135&gt;remaning_months,"NA",MAX(0,SUM(Payoff!V138:X138)))</f>
        <v>68160.450502141684</v>
      </c>
      <c r="AG135" s="306">
        <f>IF($B135&gt;remaning_months,"NA",MAX(0,SUM(Payoff!V138:Y138)))</f>
        <v>54530.34118588319</v>
      </c>
      <c r="AH135" s="306">
        <f>IF($B135&gt;remaning_months,"NA",Payoff!AC138)</f>
        <v>54437.191376307834</v>
      </c>
      <c r="AI135" s="306">
        <f>IF($B135&gt;remaning_months,"NA",Payoff!BA138)</f>
        <v>122670.98384632662</v>
      </c>
      <c r="AJ135" s="306">
        <f>IF($B135&gt;remaning_months,"NA",IF(AF135&lt;=0,0,AL134*(1+Payoff!X138/SUM(Payoff!V138:W138))))</f>
        <v>656.98360448257256</v>
      </c>
      <c r="AK135" s="306">
        <f>IF($B135&gt;remaning_months,"NA",IF(AG135&lt;=0,0,AJ135*(1+SUM(Payoff!Y138:Z138)/SUM(Payoff!V138:W138))))</f>
        <v>525.74337147313088</v>
      </c>
      <c r="AL135" s="306">
        <f>IF($B135&gt;remaning_months,"NA",IF(AH135&lt;=0,0,AK135*(1+SUM(Payoff!AA138:AB138)/SUM(Payoff!V138:W138))))</f>
        <v>525.02562858236786</v>
      </c>
      <c r="AM135" s="306">
        <f t="shared" si="79"/>
        <v>20150112</v>
      </c>
      <c r="AN135" s="306">
        <f>IF($B135&gt;remaning_months,"NA",AN134*(1+Payoff!Q138))</f>
        <v>104.0887885545836</v>
      </c>
    </row>
    <row r="136" spans="2:40">
      <c r="B136" s="23">
        <v>133</v>
      </c>
      <c r="C136" s="306" t="str">
        <f t="shared" si="55"/>
        <v>VA</v>
      </c>
      <c r="D136" s="306">
        <f t="shared" si="56"/>
        <v>20260201</v>
      </c>
      <c r="E136" s="306">
        <f t="shared" si="57"/>
        <v>1.4999999999999999E-2</v>
      </c>
      <c r="F136" s="306">
        <f t="shared" si="58"/>
        <v>0</v>
      </c>
      <c r="G136" s="306" t="str">
        <f t="shared" si="59"/>
        <v>CH_WB01</v>
      </c>
      <c r="H136" s="306">
        <f t="shared" si="60"/>
        <v>0</v>
      </c>
      <c r="I136" s="306">
        <f t="shared" si="61"/>
        <v>0</v>
      </c>
      <c r="J136" s="306">
        <f t="shared" si="62"/>
        <v>195003044</v>
      </c>
      <c r="K136" s="306" t="str">
        <f t="shared" si="63"/>
        <v>RVATp_14</v>
      </c>
      <c r="L136" s="306">
        <f t="shared" si="64"/>
        <v>0.05</v>
      </c>
      <c r="M136" s="306" t="str">
        <f t="shared" si="65"/>
        <v>BFI Swiss TargetVol 5%</v>
      </c>
      <c r="N136" s="306" t="str">
        <f t="shared" si="66"/>
        <v>CHF</v>
      </c>
      <c r="O136" s="306">
        <f t="shared" si="67"/>
        <v>20150101</v>
      </c>
      <c r="P136" s="306">
        <f t="shared" si="68"/>
        <v>20150101</v>
      </c>
      <c r="Q136" s="306">
        <f t="shared" si="69"/>
        <v>20150101</v>
      </c>
      <c r="R136" s="306">
        <f t="shared" si="70"/>
        <v>0</v>
      </c>
      <c r="S136" s="306">
        <f t="shared" si="71"/>
        <v>240</v>
      </c>
      <c r="T136" s="306">
        <f t="shared" si="72"/>
        <v>20150101</v>
      </c>
      <c r="U136" s="306" t="str">
        <f t="shared" si="73"/>
        <v>Single</v>
      </c>
      <c r="V136" s="306">
        <f>IF($B136&gt;remaning_months,"NA",V$3*Payoff!$BS139)</f>
        <v>272347.82211387617</v>
      </c>
      <c r="W136" s="306">
        <f>IF($B136&gt;remaning_months,"NA",W$3*Payoff!$BS139)</f>
        <v>258730.43100818238</v>
      </c>
      <c r="X136" s="306" t="str">
        <f t="shared" si="74"/>
        <v>yearly</v>
      </c>
      <c r="Y136" s="306">
        <f t="shared" si="75"/>
        <v>0.05</v>
      </c>
      <c r="Z136" s="306">
        <f t="shared" si="76"/>
        <v>1</v>
      </c>
      <c r="AA136" s="306">
        <f t="shared" si="77"/>
        <v>1</v>
      </c>
      <c r="AB136" s="306">
        <f t="shared" si="78"/>
        <v>0</v>
      </c>
      <c r="AC136" s="306">
        <f>IF($B136&gt;remaning_months,"NA",Payoff!AY139*Feq_coupon)</f>
        <v>13617.39110569381</v>
      </c>
      <c r="AD136" s="306">
        <f>IF($B136&lt;=remaning_months,(AD135*(1-Payoff!BR139)-Payoff!Y139-Payoff!Z139+Payoff!BY139),"NA")</f>
        <v>149791.30216263191</v>
      </c>
      <c r="AE136" s="306">
        <f>IF($B136&gt;remaning_months,"NA",Payoff!BC139)</f>
        <v>0</v>
      </c>
      <c r="AF136" s="306">
        <f>IF($B136&gt;remaning_months,"NA",MAX(0,SUM(Payoff!V139:X139)))</f>
        <v>55212.78045143863</v>
      </c>
      <c r="AG136" s="306">
        <f>IF($B136&gt;remaning_months,"NA",MAX(0,SUM(Payoff!V139:Y139)))</f>
        <v>55212.78045143863</v>
      </c>
      <c r="AH136" s="306">
        <f>IF($B136&gt;remaning_months,"NA",Payoff!AC139)</f>
        <v>55118.923128185335</v>
      </c>
      <c r="AI136" s="306">
        <f>IF($B136&gt;remaning_months,"NA",Payoff!BA139)</f>
        <v>122556.51995124448</v>
      </c>
      <c r="AJ136" s="306">
        <f>IF($B136&gt;remaning_months,"NA",IF(AF136&lt;=0,0,AL135*(1+Payoff!X139/SUM(Payoff!V139:W139))))</f>
        <v>524.53572888008148</v>
      </c>
      <c r="AK136" s="306">
        <f>IF($B136&gt;remaning_months,"NA",IF(AG136&lt;=0,0,AJ136*(1+SUM(Payoff!Y139:Z139)/SUM(Payoff!V139:W139))))</f>
        <v>524.53572888008148</v>
      </c>
      <c r="AL136" s="306">
        <f>IF($B136&gt;remaning_months,"NA",IF(AH136&lt;=0,0,AK136*(1+SUM(Payoff!AA139:AB139)/SUM(Payoff!V139:W139))))</f>
        <v>523.64489198885917</v>
      </c>
      <c r="AM136" s="306">
        <f t="shared" si="79"/>
        <v>20150112</v>
      </c>
      <c r="AN136" s="306">
        <f>IF($B136&gt;remaning_months,"NA",AN135*(1+Payoff!Q139))</f>
        <v>105.67038506605746</v>
      </c>
    </row>
    <row r="137" spans="2:40">
      <c r="B137" s="23">
        <v>134</v>
      </c>
      <c r="C137" s="306" t="str">
        <f t="shared" si="55"/>
        <v>VA</v>
      </c>
      <c r="D137" s="306">
        <f t="shared" si="56"/>
        <v>20260301</v>
      </c>
      <c r="E137" s="306">
        <f t="shared" si="57"/>
        <v>1.4999999999999999E-2</v>
      </c>
      <c r="F137" s="306">
        <f t="shared" si="58"/>
        <v>0</v>
      </c>
      <c r="G137" s="306" t="str">
        <f t="shared" si="59"/>
        <v>CH_WB01</v>
      </c>
      <c r="H137" s="306">
        <f t="shared" si="60"/>
        <v>0</v>
      </c>
      <c r="I137" s="306">
        <f t="shared" si="61"/>
        <v>0</v>
      </c>
      <c r="J137" s="306">
        <f t="shared" si="62"/>
        <v>195003044</v>
      </c>
      <c r="K137" s="306" t="str">
        <f t="shared" si="63"/>
        <v>RVATp_14</v>
      </c>
      <c r="L137" s="306">
        <f t="shared" si="64"/>
        <v>0.05</v>
      </c>
      <c r="M137" s="306" t="str">
        <f t="shared" si="65"/>
        <v>BFI Swiss TargetVol 5%</v>
      </c>
      <c r="N137" s="306" t="str">
        <f t="shared" si="66"/>
        <v>CHF</v>
      </c>
      <c r="O137" s="306">
        <f t="shared" si="67"/>
        <v>20150101</v>
      </c>
      <c r="P137" s="306">
        <f t="shared" si="68"/>
        <v>20150101</v>
      </c>
      <c r="Q137" s="306">
        <f t="shared" si="69"/>
        <v>20150101</v>
      </c>
      <c r="R137" s="306">
        <f t="shared" si="70"/>
        <v>0</v>
      </c>
      <c r="S137" s="306">
        <f t="shared" si="71"/>
        <v>240</v>
      </c>
      <c r="T137" s="306">
        <f t="shared" si="72"/>
        <v>20150101</v>
      </c>
      <c r="U137" s="306" t="str">
        <f t="shared" si="73"/>
        <v>Single</v>
      </c>
      <c r="V137" s="306">
        <f>IF($B137&gt;remaning_months,"NA",V$3*Payoff!$BS140)</f>
        <v>272090.27243038977</v>
      </c>
      <c r="W137" s="306">
        <f>IF($B137&gt;remaning_months,"NA",W$3*Payoff!$BS140)</f>
        <v>258485.75880887031</v>
      </c>
      <c r="X137" s="306" t="str">
        <f t="shared" si="74"/>
        <v>yearly</v>
      </c>
      <c r="Y137" s="306">
        <f t="shared" si="75"/>
        <v>0.05</v>
      </c>
      <c r="Z137" s="306">
        <f t="shared" si="76"/>
        <v>1</v>
      </c>
      <c r="AA137" s="306">
        <f t="shared" si="77"/>
        <v>1</v>
      </c>
      <c r="AB137" s="306">
        <f t="shared" si="78"/>
        <v>0</v>
      </c>
      <c r="AC137" s="306">
        <f>IF($B137&gt;remaning_months,"NA",Payoff!AY140*Feq_coupon)</f>
        <v>13604.513621519491</v>
      </c>
      <c r="AD137" s="306">
        <f>IF($B137&lt;=remaning_months,(AD136*(1-Payoff!BR140)-Payoff!Y140-Payoff!Z140+Payoff!BY140),"NA")</f>
        <v>149649.64983671438</v>
      </c>
      <c r="AE137" s="306">
        <f>IF($B137&gt;remaning_months,"NA",Payoff!BC140)</f>
        <v>0</v>
      </c>
      <c r="AF137" s="306">
        <f>IF($B137&gt;remaning_months,"NA",MAX(0,SUM(Payoff!V140:X140)))</f>
        <v>54919.414380520073</v>
      </c>
      <c r="AG137" s="306">
        <f>IF($B137&gt;remaning_months,"NA",MAX(0,SUM(Payoff!V140:Y140)))</f>
        <v>54919.414380520073</v>
      </c>
      <c r="AH137" s="306">
        <f>IF($B137&gt;remaning_months,"NA",Payoff!AC140)</f>
        <v>54825.907064220708</v>
      </c>
      <c r="AI137" s="306">
        <f>IF($B137&gt;remaning_months,"NA",Payoff!BA140)</f>
        <v>122440.62259367559</v>
      </c>
      <c r="AJ137" s="306">
        <f>IF($B137&gt;remaning_months,"NA",IF(AF137&lt;=0,0,AL136*(1+Payoff!X140/SUM(Payoff!V140:W140))))</f>
        <v>523.14969957224935</v>
      </c>
      <c r="AK137" s="306">
        <f>IF($B137&gt;remaning_months,"NA",IF(AG137&lt;=0,0,AJ137*(1+SUM(Payoff!Y140:Z140)/SUM(Payoff!V140:W140))))</f>
        <v>523.14969957224935</v>
      </c>
      <c r="AL137" s="306">
        <f>IF($B137&gt;remaning_months,"NA",IF(AH137&lt;=0,0,AK137*(1+SUM(Payoff!AA140:AB140)/SUM(Payoff!V140:W140))))</f>
        <v>522.25981273249852</v>
      </c>
      <c r="AM137" s="306">
        <f t="shared" si="79"/>
        <v>20150112</v>
      </c>
      <c r="AN137" s="306">
        <f>IF($B137&gt;remaning_months,"NA",AN136*(1+Payoff!Q140))</f>
        <v>105.3875612593676</v>
      </c>
    </row>
    <row r="138" spans="2:40">
      <c r="B138" s="23">
        <v>135</v>
      </c>
      <c r="C138" s="306" t="str">
        <f t="shared" si="55"/>
        <v>VA</v>
      </c>
      <c r="D138" s="306">
        <f t="shared" si="56"/>
        <v>20260401</v>
      </c>
      <c r="E138" s="306">
        <f t="shared" si="57"/>
        <v>1.4999999999999999E-2</v>
      </c>
      <c r="F138" s="306">
        <f t="shared" si="58"/>
        <v>0</v>
      </c>
      <c r="G138" s="306" t="str">
        <f t="shared" si="59"/>
        <v>CH_WB01</v>
      </c>
      <c r="H138" s="306">
        <f t="shared" si="60"/>
        <v>0</v>
      </c>
      <c r="I138" s="306">
        <f t="shared" si="61"/>
        <v>0</v>
      </c>
      <c r="J138" s="306">
        <f t="shared" si="62"/>
        <v>195003044</v>
      </c>
      <c r="K138" s="306" t="str">
        <f t="shared" si="63"/>
        <v>RVATp_14</v>
      </c>
      <c r="L138" s="306">
        <f t="shared" si="64"/>
        <v>0.05</v>
      </c>
      <c r="M138" s="306" t="str">
        <f t="shared" si="65"/>
        <v>BFI Swiss TargetVol 5%</v>
      </c>
      <c r="N138" s="306" t="str">
        <f t="shared" si="66"/>
        <v>CHF</v>
      </c>
      <c r="O138" s="306">
        <f t="shared" si="67"/>
        <v>20150101</v>
      </c>
      <c r="P138" s="306">
        <f t="shared" si="68"/>
        <v>20150101</v>
      </c>
      <c r="Q138" s="306">
        <f t="shared" si="69"/>
        <v>20150101</v>
      </c>
      <c r="R138" s="306">
        <f t="shared" si="70"/>
        <v>0</v>
      </c>
      <c r="S138" s="306">
        <f t="shared" si="71"/>
        <v>240</v>
      </c>
      <c r="T138" s="306">
        <f t="shared" si="72"/>
        <v>20150101</v>
      </c>
      <c r="U138" s="306" t="str">
        <f t="shared" si="73"/>
        <v>Single</v>
      </c>
      <c r="V138" s="306">
        <f>IF($B138&gt;remaning_months,"NA",V$3*Payoff!$BS141)</f>
        <v>271834.09189909737</v>
      </c>
      <c r="W138" s="306">
        <f>IF($B138&gt;remaning_months,"NA",W$3*Payoff!$BS141)</f>
        <v>258242.38730414252</v>
      </c>
      <c r="X138" s="306" t="str">
        <f t="shared" si="74"/>
        <v>yearly</v>
      </c>
      <c r="Y138" s="306">
        <f t="shared" si="75"/>
        <v>0.05</v>
      </c>
      <c r="Z138" s="306">
        <f t="shared" si="76"/>
        <v>1</v>
      </c>
      <c r="AA138" s="306">
        <f t="shared" si="77"/>
        <v>1</v>
      </c>
      <c r="AB138" s="306">
        <f t="shared" si="78"/>
        <v>0</v>
      </c>
      <c r="AC138" s="306">
        <f>IF($B138&gt;remaning_months,"NA",Payoff!AY141*Feq_coupon)</f>
        <v>13591.70459495487</v>
      </c>
      <c r="AD138" s="306">
        <f>IF($B138&lt;=remaning_months,(AD137*(1-Payoff!BR141)-Payoff!Y141-Payoff!Z141+Payoff!BY141),"NA")</f>
        <v>149508.75054450356</v>
      </c>
      <c r="AE138" s="306">
        <f>IF($B138&gt;remaning_months,"NA",Payoff!BC141)</f>
        <v>0</v>
      </c>
      <c r="AF138" s="306">
        <f>IF($B138&gt;remaning_months,"NA",MAX(0,SUM(Payoff!V141:X141)))</f>
        <v>54531.313533542947</v>
      </c>
      <c r="AG138" s="306">
        <f>IF($B138&gt;remaning_months,"NA",MAX(0,SUM(Payoff!V141:Y141)))</f>
        <v>54531.313533542947</v>
      </c>
      <c r="AH138" s="306">
        <f>IF($B138&gt;remaning_months,"NA",Payoff!AC141)</f>
        <v>54438.258682394218</v>
      </c>
      <c r="AI138" s="306">
        <f>IF($B138&gt;remaning_months,"NA",Payoff!BA141)</f>
        <v>122325.34135459401</v>
      </c>
      <c r="AJ138" s="306">
        <f>IF($B138&gt;remaning_months,"NA",IF(AF138&lt;=0,0,AL137*(1+Payoff!X141/SUM(Payoff!V141:W141))))</f>
        <v>521.76809064665031</v>
      </c>
      <c r="AK138" s="306">
        <f>IF($B138&gt;remaning_months,"NA",IF(AG138&lt;=0,0,AJ138*(1+SUM(Payoff!Y141:Z141)/SUM(Payoff!V141:W141))))</f>
        <v>521.76809064665031</v>
      </c>
      <c r="AL138" s="306">
        <f>IF($B138&gt;remaning_months,"NA",IF(AH138&lt;=0,0,AK138*(1+SUM(Payoff!AA141:AB141)/SUM(Payoff!V141:W141))))</f>
        <v>520.87855883782015</v>
      </c>
      <c r="AM138" s="306">
        <f t="shared" si="79"/>
        <v>20150112</v>
      </c>
      <c r="AN138" s="306">
        <f>IF($B138&gt;remaning_months,"NA",AN137*(1+Payoff!Q141))</f>
        <v>104.92007226772709</v>
      </c>
    </row>
    <row r="139" spans="2:40">
      <c r="B139" s="23">
        <v>136</v>
      </c>
      <c r="C139" s="306" t="str">
        <f t="shared" si="55"/>
        <v>VA</v>
      </c>
      <c r="D139" s="306">
        <f t="shared" si="56"/>
        <v>20260501</v>
      </c>
      <c r="E139" s="306">
        <f t="shared" si="57"/>
        <v>1.4999999999999999E-2</v>
      </c>
      <c r="F139" s="306">
        <f t="shared" si="58"/>
        <v>0</v>
      </c>
      <c r="G139" s="306" t="str">
        <f t="shared" si="59"/>
        <v>CH_WB01</v>
      </c>
      <c r="H139" s="306">
        <f t="shared" si="60"/>
        <v>0</v>
      </c>
      <c r="I139" s="306">
        <f t="shared" si="61"/>
        <v>0</v>
      </c>
      <c r="J139" s="306">
        <f t="shared" si="62"/>
        <v>195003044</v>
      </c>
      <c r="K139" s="306" t="str">
        <f t="shared" si="63"/>
        <v>RVATp_14</v>
      </c>
      <c r="L139" s="306">
        <f t="shared" si="64"/>
        <v>0.05</v>
      </c>
      <c r="M139" s="306" t="str">
        <f t="shared" si="65"/>
        <v>BFI Swiss TargetVol 5%</v>
      </c>
      <c r="N139" s="306" t="str">
        <f t="shared" si="66"/>
        <v>CHF</v>
      </c>
      <c r="O139" s="306">
        <f t="shared" si="67"/>
        <v>20150101</v>
      </c>
      <c r="P139" s="306">
        <f t="shared" si="68"/>
        <v>20150101</v>
      </c>
      <c r="Q139" s="306">
        <f t="shared" si="69"/>
        <v>20150101</v>
      </c>
      <c r="R139" s="306">
        <f t="shared" si="70"/>
        <v>0</v>
      </c>
      <c r="S139" s="306">
        <f t="shared" si="71"/>
        <v>240</v>
      </c>
      <c r="T139" s="306">
        <f t="shared" si="72"/>
        <v>20150101</v>
      </c>
      <c r="U139" s="306" t="str">
        <f t="shared" si="73"/>
        <v>Single</v>
      </c>
      <c r="V139" s="306">
        <f>IF($B139&gt;remaning_months,"NA",V$3*Payoff!$BS142)</f>
        <v>271579.72270068992</v>
      </c>
      <c r="W139" s="306">
        <f>IF($B139&gt;remaning_months,"NA",W$3*Payoff!$BS142)</f>
        <v>258000.73656565539</v>
      </c>
      <c r="X139" s="306" t="str">
        <f t="shared" si="74"/>
        <v>yearly</v>
      </c>
      <c r="Y139" s="306">
        <f t="shared" si="75"/>
        <v>0.05</v>
      </c>
      <c r="Z139" s="306">
        <f t="shared" si="76"/>
        <v>1</v>
      </c>
      <c r="AA139" s="306">
        <f t="shared" si="77"/>
        <v>1</v>
      </c>
      <c r="AB139" s="306">
        <f t="shared" si="78"/>
        <v>0</v>
      </c>
      <c r="AC139" s="306">
        <f>IF($B139&gt;remaning_months,"NA",Payoff!AY142*Feq_coupon)</f>
        <v>13578.986135034495</v>
      </c>
      <c r="AD139" s="306">
        <f>IF($B139&lt;=remaning_months,(AD138*(1-Payoff!BR142)-Payoff!Y142-Payoff!Z142+Payoff!BY142),"NA")</f>
        <v>149368.84748537943</v>
      </c>
      <c r="AE139" s="306">
        <f>IF($B139&gt;remaning_months,"NA",Payoff!BC142)</f>
        <v>0</v>
      </c>
      <c r="AF139" s="306">
        <f>IF($B139&gt;remaning_months,"NA",MAX(0,SUM(Payoff!V142:X142)))</f>
        <v>53738.291378690825</v>
      </c>
      <c r="AG139" s="306">
        <f>IF($B139&gt;remaning_months,"NA",MAX(0,SUM(Payoff!V142:Y142)))</f>
        <v>53738.291378690825</v>
      </c>
      <c r="AH139" s="306">
        <f>IF($B139&gt;remaning_months,"NA",Payoff!AC142)</f>
        <v>53646.127431026325</v>
      </c>
      <c r="AI139" s="306">
        <f>IF($B139&gt;remaning_months,"NA",Payoff!BA142)</f>
        <v>122210.87521531063</v>
      </c>
      <c r="AJ139" s="306">
        <f>IF($B139&gt;remaning_months,"NA",IF(AF139&lt;=0,0,AL138*(1+Payoff!X142/SUM(Payoff!V142:W142))))</f>
        <v>520.3911458700295</v>
      </c>
      <c r="AK139" s="306">
        <f>IF($B139&gt;remaning_months,"NA",IF(AG139&lt;=0,0,AJ139*(1+SUM(Payoff!Y142:Z142)/SUM(Payoff!V142:W142))))</f>
        <v>520.3911458700295</v>
      </c>
      <c r="AL139" s="306">
        <f>IF($B139&gt;remaning_months,"NA",IF(AH139&lt;=0,0,AK139*(1+SUM(Payoff!AA142:AB142)/SUM(Payoff!V142:W142))))</f>
        <v>519.49948330994062</v>
      </c>
      <c r="AM139" s="306">
        <f t="shared" si="79"/>
        <v>20150112</v>
      </c>
      <c r="AN139" s="306">
        <f>IF($B139&gt;remaning_months,"NA",AN138*(1+Payoff!Q142))</f>
        <v>103.66801716148846</v>
      </c>
    </row>
    <row r="140" spans="2:40">
      <c r="B140" s="23">
        <v>137</v>
      </c>
      <c r="C140" s="306" t="str">
        <f t="shared" si="55"/>
        <v>VA</v>
      </c>
      <c r="D140" s="306">
        <f t="shared" si="56"/>
        <v>20260601</v>
      </c>
      <c r="E140" s="306">
        <f t="shared" si="57"/>
        <v>1.4999999999999999E-2</v>
      </c>
      <c r="F140" s="306">
        <f t="shared" si="58"/>
        <v>0</v>
      </c>
      <c r="G140" s="306" t="str">
        <f t="shared" si="59"/>
        <v>CH_WB01</v>
      </c>
      <c r="H140" s="306">
        <f t="shared" si="60"/>
        <v>0</v>
      </c>
      <c r="I140" s="306">
        <f t="shared" si="61"/>
        <v>0</v>
      </c>
      <c r="J140" s="306">
        <f t="shared" si="62"/>
        <v>195003044</v>
      </c>
      <c r="K140" s="306" t="str">
        <f t="shared" si="63"/>
        <v>RVATp_14</v>
      </c>
      <c r="L140" s="306">
        <f t="shared" si="64"/>
        <v>0.05</v>
      </c>
      <c r="M140" s="306" t="str">
        <f t="shared" si="65"/>
        <v>BFI Swiss TargetVol 5%</v>
      </c>
      <c r="N140" s="306" t="str">
        <f t="shared" si="66"/>
        <v>CHF</v>
      </c>
      <c r="O140" s="306">
        <f t="shared" si="67"/>
        <v>20150101</v>
      </c>
      <c r="P140" s="306">
        <f t="shared" si="68"/>
        <v>20150101</v>
      </c>
      <c r="Q140" s="306">
        <f t="shared" si="69"/>
        <v>20150101</v>
      </c>
      <c r="R140" s="306">
        <f t="shared" si="70"/>
        <v>0</v>
      </c>
      <c r="S140" s="306">
        <f t="shared" si="71"/>
        <v>240</v>
      </c>
      <c r="T140" s="306">
        <f t="shared" si="72"/>
        <v>20150101</v>
      </c>
      <c r="U140" s="306" t="str">
        <f t="shared" si="73"/>
        <v>Single</v>
      </c>
      <c r="V140" s="306">
        <f>IF($B140&gt;remaning_months,"NA",V$3*Payoff!$BS143)</f>
        <v>271329.054829186</v>
      </c>
      <c r="W140" s="306">
        <f>IF($B140&gt;remaning_months,"NA",W$3*Payoff!$BS143)</f>
        <v>257762.60208772667</v>
      </c>
      <c r="X140" s="306" t="str">
        <f t="shared" si="74"/>
        <v>yearly</v>
      </c>
      <c r="Y140" s="306">
        <f t="shared" si="75"/>
        <v>0.05</v>
      </c>
      <c r="Z140" s="306">
        <f t="shared" si="76"/>
        <v>1</v>
      </c>
      <c r="AA140" s="306">
        <f t="shared" si="77"/>
        <v>1</v>
      </c>
      <c r="AB140" s="306">
        <f t="shared" si="78"/>
        <v>0</v>
      </c>
      <c r="AC140" s="306">
        <f>IF($B140&gt;remaning_months,"NA",Payoff!AY143*Feq_coupon)</f>
        <v>13566.452741459298</v>
      </c>
      <c r="AD140" s="306">
        <f>IF($B140&lt;=remaning_months,(AD139*(1-Payoff!BR143)-Payoff!Y143-Payoff!Z143+Payoff!BY143),"NA")</f>
        <v>149230.98015605228</v>
      </c>
      <c r="AE140" s="306">
        <f>IF($B140&gt;remaning_months,"NA",Payoff!BC143)</f>
        <v>0</v>
      </c>
      <c r="AF140" s="306">
        <f>IF($B140&gt;remaning_months,"NA",MAX(0,SUM(Payoff!V143:X143)))</f>
        <v>54025.849443825537</v>
      </c>
      <c r="AG140" s="306">
        <f>IF($B140&gt;remaning_months,"NA",MAX(0,SUM(Payoff!V143:Y143)))</f>
        <v>54025.849443825537</v>
      </c>
      <c r="AH140" s="306">
        <f>IF($B140&gt;remaning_months,"NA",Payoff!AC143)</f>
        <v>53933.405308407746</v>
      </c>
      <c r="AI140" s="306">
        <f>IF($B140&gt;remaning_months,"NA",Payoff!BA143)</f>
        <v>122098.07467313386</v>
      </c>
      <c r="AJ140" s="306">
        <f>IF($B140&gt;remaning_months,"NA",IF(AF140&lt;=0,0,AL139*(1+Payoff!X143/SUM(Payoff!V143:W143))))</f>
        <v>519.01998569342595</v>
      </c>
      <c r="AK140" s="306">
        <f>IF($B140&gt;remaning_months,"NA",IF(AG140&lt;=0,0,AJ140*(1+SUM(Payoff!Y143:Z143)/SUM(Payoff!V143:W143))))</f>
        <v>519.01998569342595</v>
      </c>
      <c r="AL140" s="306">
        <f>IF($B140&gt;remaning_months,"NA",IF(AH140&lt;=0,0,AK140*(1+SUM(Payoff!AA143:AB143)/SUM(Payoff!V143:W143))))</f>
        <v>518.13270546541617</v>
      </c>
      <c r="AM140" s="306">
        <f t="shared" si="79"/>
        <v>20150112</v>
      </c>
      <c r="AN140" s="306">
        <f>IF($B140&gt;remaning_months,"NA",AN139*(1+Payoff!Q143))</f>
        <v>104.4982596498655</v>
      </c>
    </row>
    <row r="141" spans="2:40">
      <c r="B141" s="23">
        <v>138</v>
      </c>
      <c r="C141" s="306" t="str">
        <f t="shared" si="55"/>
        <v>VA</v>
      </c>
      <c r="D141" s="306">
        <f t="shared" si="56"/>
        <v>20260701</v>
      </c>
      <c r="E141" s="306">
        <f t="shared" si="57"/>
        <v>1.4999999999999999E-2</v>
      </c>
      <c r="F141" s="306">
        <f t="shared" si="58"/>
        <v>0</v>
      </c>
      <c r="G141" s="306" t="str">
        <f t="shared" si="59"/>
        <v>CH_WB01</v>
      </c>
      <c r="H141" s="306">
        <f t="shared" si="60"/>
        <v>0</v>
      </c>
      <c r="I141" s="306">
        <f t="shared" si="61"/>
        <v>0</v>
      </c>
      <c r="J141" s="306">
        <f t="shared" si="62"/>
        <v>195003044</v>
      </c>
      <c r="K141" s="306" t="str">
        <f t="shared" si="63"/>
        <v>RVATp_14</v>
      </c>
      <c r="L141" s="306">
        <f t="shared" si="64"/>
        <v>0.05</v>
      </c>
      <c r="M141" s="306" t="str">
        <f t="shared" si="65"/>
        <v>BFI Swiss TargetVol 5%</v>
      </c>
      <c r="N141" s="306" t="str">
        <f t="shared" si="66"/>
        <v>CHF</v>
      </c>
      <c r="O141" s="306">
        <f t="shared" si="67"/>
        <v>20150101</v>
      </c>
      <c r="P141" s="306">
        <f t="shared" si="68"/>
        <v>20150101</v>
      </c>
      <c r="Q141" s="306">
        <f t="shared" si="69"/>
        <v>20150101</v>
      </c>
      <c r="R141" s="306">
        <f t="shared" si="70"/>
        <v>0</v>
      </c>
      <c r="S141" s="306">
        <f t="shared" si="71"/>
        <v>240</v>
      </c>
      <c r="T141" s="306">
        <f t="shared" si="72"/>
        <v>20150101</v>
      </c>
      <c r="U141" s="306" t="str">
        <f t="shared" si="73"/>
        <v>Single</v>
      </c>
      <c r="V141" s="306">
        <f>IF($B141&gt;remaning_months,"NA",V$3*Payoff!$BS144)</f>
        <v>271077.04461784312</v>
      </c>
      <c r="W141" s="306">
        <f>IF($B141&gt;remaning_months,"NA",W$3*Payoff!$BS144)</f>
        <v>257523.19238695098</v>
      </c>
      <c r="X141" s="306" t="str">
        <f t="shared" si="74"/>
        <v>yearly</v>
      </c>
      <c r="Y141" s="306">
        <f t="shared" si="75"/>
        <v>0.05</v>
      </c>
      <c r="Z141" s="306">
        <f t="shared" si="76"/>
        <v>1</v>
      </c>
      <c r="AA141" s="306">
        <f t="shared" si="77"/>
        <v>1</v>
      </c>
      <c r="AB141" s="306">
        <f t="shared" si="78"/>
        <v>0</v>
      </c>
      <c r="AC141" s="306">
        <f>IF($B141&gt;remaning_months,"NA",Payoff!AY144*Feq_coupon)</f>
        <v>13553.852230892155</v>
      </c>
      <c r="AD141" s="306">
        <f>IF($B141&lt;=remaning_months,(AD140*(1-Payoff!BR144)-Payoff!Y144-Payoff!Z144+Payoff!BY144),"NA")</f>
        <v>149092.3745398137</v>
      </c>
      <c r="AE141" s="306">
        <f>IF($B141&gt;remaning_months,"NA",Payoff!BC144)</f>
        <v>0</v>
      </c>
      <c r="AF141" s="306">
        <f>IF($B141&gt;remaning_months,"NA",MAX(0,SUM(Payoff!V144:X144)))</f>
        <v>54427.56391219623</v>
      </c>
      <c r="AG141" s="306">
        <f>IF($B141&gt;remaning_months,"NA",MAX(0,SUM(Payoff!V144:Y144)))</f>
        <v>54427.56391219623</v>
      </c>
      <c r="AH141" s="306">
        <f>IF($B141&gt;remaning_months,"NA",Payoff!AC144)</f>
        <v>54334.716087380788</v>
      </c>
      <c r="AI141" s="306">
        <f>IF($B141&gt;remaning_months,"NA",Payoff!BA144)</f>
        <v>121984.67007802958</v>
      </c>
      <c r="AJ141" s="306">
        <f>IF($B141&gt;remaning_months,"NA",IF(AF141&lt;=0,0,AL140*(1+Payoff!X144/SUM(Payoff!V144:W144))))</f>
        <v>517.65146421873067</v>
      </c>
      <c r="AK141" s="306">
        <f>IF($B141&gt;remaning_months,"NA",IF(AG141&lt;=0,0,AJ141*(1+SUM(Payoff!Y144:Z144)/SUM(Payoff!V144:W144))))</f>
        <v>517.65146421873067</v>
      </c>
      <c r="AL141" s="306">
        <f>IF($B141&gt;remaning_months,"NA",IF(AH141&lt;=0,0,AK141*(1+SUM(Payoff!AA144:AB144)/SUM(Payoff!V144:W144))))</f>
        <v>516.76922425957082</v>
      </c>
      <c r="AM141" s="306">
        <f t="shared" si="79"/>
        <v>20150112</v>
      </c>
      <c r="AN141" s="306">
        <f>IF($B141&gt;remaning_months,"NA",AN140*(1+Payoff!Q144))</f>
        <v>105.55375113834236</v>
      </c>
    </row>
    <row r="142" spans="2:40">
      <c r="B142" s="23">
        <v>139</v>
      </c>
      <c r="C142" s="306" t="str">
        <f t="shared" si="55"/>
        <v>VA</v>
      </c>
      <c r="D142" s="306">
        <f t="shared" si="56"/>
        <v>20260801</v>
      </c>
      <c r="E142" s="306">
        <f t="shared" si="57"/>
        <v>1.4999999999999999E-2</v>
      </c>
      <c r="F142" s="306">
        <f t="shared" si="58"/>
        <v>0</v>
      </c>
      <c r="G142" s="306" t="str">
        <f t="shared" si="59"/>
        <v>CH_WB01</v>
      </c>
      <c r="H142" s="306">
        <f t="shared" si="60"/>
        <v>0</v>
      </c>
      <c r="I142" s="306">
        <f t="shared" si="61"/>
        <v>0</v>
      </c>
      <c r="J142" s="306">
        <f t="shared" si="62"/>
        <v>195003044</v>
      </c>
      <c r="K142" s="306" t="str">
        <f t="shared" si="63"/>
        <v>RVATp_14</v>
      </c>
      <c r="L142" s="306">
        <f t="shared" si="64"/>
        <v>0.05</v>
      </c>
      <c r="M142" s="306" t="str">
        <f t="shared" si="65"/>
        <v>BFI Swiss TargetVol 5%</v>
      </c>
      <c r="N142" s="306" t="str">
        <f t="shared" si="66"/>
        <v>CHF</v>
      </c>
      <c r="O142" s="306">
        <f t="shared" si="67"/>
        <v>20150101</v>
      </c>
      <c r="P142" s="306">
        <f t="shared" si="68"/>
        <v>20150101</v>
      </c>
      <c r="Q142" s="306">
        <f t="shared" si="69"/>
        <v>20150101</v>
      </c>
      <c r="R142" s="306">
        <f t="shared" si="70"/>
        <v>0</v>
      </c>
      <c r="S142" s="306">
        <f t="shared" si="71"/>
        <v>240</v>
      </c>
      <c r="T142" s="306">
        <f t="shared" si="72"/>
        <v>20150101</v>
      </c>
      <c r="U142" s="306" t="str">
        <f t="shared" si="73"/>
        <v>Single</v>
      </c>
      <c r="V142" s="306">
        <f>IF($B142&gt;remaning_months,"NA",V$3*Payoff!$BS145)</f>
        <v>270823.15923444973</v>
      </c>
      <c r="W142" s="306">
        <f>IF($B142&gt;remaning_months,"NA",W$3*Payoff!$BS145)</f>
        <v>257282.00127272727</v>
      </c>
      <c r="X142" s="306" t="str">
        <f t="shared" si="74"/>
        <v>yearly</v>
      </c>
      <c r="Y142" s="306">
        <f t="shared" si="75"/>
        <v>0.05</v>
      </c>
      <c r="Z142" s="306">
        <f t="shared" si="76"/>
        <v>1</v>
      </c>
      <c r="AA142" s="306">
        <f t="shared" si="77"/>
        <v>1</v>
      </c>
      <c r="AB142" s="306">
        <f t="shared" si="78"/>
        <v>0</v>
      </c>
      <c r="AC142" s="306">
        <f>IF($B142&gt;remaning_months,"NA",Payoff!AY145*Feq_coupon)</f>
        <v>13541.157961722487</v>
      </c>
      <c r="AD142" s="306">
        <f>IF($B142&lt;=remaning_months,(AD141*(1-Payoff!BR145)-Payoff!Y145-Payoff!Z145+Payoff!BY145),"NA")</f>
        <v>148952.73757894736</v>
      </c>
      <c r="AE142" s="306">
        <f>IF($B142&gt;remaning_months,"NA",Payoff!BC145)</f>
        <v>0</v>
      </c>
      <c r="AF142" s="306">
        <f>IF($B142&gt;remaning_months,"NA",MAX(0,SUM(Payoff!V145:X145)))</f>
        <v>54534.303619523846</v>
      </c>
      <c r="AG142" s="306">
        <f>IF($B142&gt;remaning_months,"NA",MAX(0,SUM(Payoff!V145:Y145)))</f>
        <v>54534.303619523846</v>
      </c>
      <c r="AH142" s="306">
        <f>IF($B142&gt;remaning_months,"NA",Payoff!AC145)</f>
        <v>54441.371895698394</v>
      </c>
      <c r="AI142" s="306">
        <f>IF($B142&gt;remaning_months,"NA",Payoff!BA145)</f>
        <v>121870.42165550256</v>
      </c>
      <c r="AJ142" s="306">
        <f>IF($B142&gt;remaning_months,"NA",IF(AF142&lt;=0,0,AL141*(1+Payoff!X145/SUM(Payoff!V145:W145))))</f>
        <v>516.28522845383225</v>
      </c>
      <c r="AK142" s="306">
        <f>IF($B142&gt;remaning_months,"NA",IF(AG142&lt;=0,0,AJ142*(1+SUM(Payoff!Y145:Z145)/SUM(Payoff!V145:W145))))</f>
        <v>516.28522845383225</v>
      </c>
      <c r="AL142" s="306">
        <f>IF($B142&gt;remaning_months,"NA",IF(AH142&lt;=0,0,AK142*(1+SUM(Payoff!AA145:AB145)/SUM(Payoff!V145:W145))))</f>
        <v>515.4062525314157</v>
      </c>
      <c r="AM142" s="306">
        <f t="shared" si="79"/>
        <v>20150112</v>
      </c>
      <c r="AN142" s="306">
        <f>IF($B142&gt;remaning_months,"NA",AN141*(1+Payoff!Q145))</f>
        <v>106.040797089145</v>
      </c>
    </row>
    <row r="143" spans="2:40">
      <c r="B143" s="23">
        <v>140</v>
      </c>
      <c r="C143" s="306" t="str">
        <f t="shared" si="55"/>
        <v>VA</v>
      </c>
      <c r="D143" s="306">
        <f t="shared" si="56"/>
        <v>20260901</v>
      </c>
      <c r="E143" s="306">
        <f t="shared" si="57"/>
        <v>1.4999999999999999E-2</v>
      </c>
      <c r="F143" s="306">
        <f t="shared" si="58"/>
        <v>0</v>
      </c>
      <c r="G143" s="306" t="str">
        <f t="shared" si="59"/>
        <v>CH_WB01</v>
      </c>
      <c r="H143" s="306">
        <f t="shared" si="60"/>
        <v>0</v>
      </c>
      <c r="I143" s="306">
        <f t="shared" si="61"/>
        <v>0</v>
      </c>
      <c r="J143" s="306">
        <f t="shared" si="62"/>
        <v>195003044</v>
      </c>
      <c r="K143" s="306" t="str">
        <f t="shared" si="63"/>
        <v>RVATp_14</v>
      </c>
      <c r="L143" s="306">
        <f t="shared" si="64"/>
        <v>0.05</v>
      </c>
      <c r="M143" s="306" t="str">
        <f t="shared" si="65"/>
        <v>BFI Swiss TargetVol 5%</v>
      </c>
      <c r="N143" s="306" t="str">
        <f t="shared" si="66"/>
        <v>CHF</v>
      </c>
      <c r="O143" s="306">
        <f t="shared" si="67"/>
        <v>20150101</v>
      </c>
      <c r="P143" s="306">
        <f t="shared" si="68"/>
        <v>20150101</v>
      </c>
      <c r="Q143" s="306">
        <f t="shared" si="69"/>
        <v>20150101</v>
      </c>
      <c r="R143" s="306">
        <f t="shared" si="70"/>
        <v>0</v>
      </c>
      <c r="S143" s="306">
        <f t="shared" si="71"/>
        <v>240</v>
      </c>
      <c r="T143" s="306">
        <f t="shared" si="72"/>
        <v>20150101</v>
      </c>
      <c r="U143" s="306" t="str">
        <f t="shared" si="73"/>
        <v>Single</v>
      </c>
      <c r="V143" s="306">
        <f>IF($B143&gt;remaning_months,"NA",V$3*Payoff!$BS146)</f>
        <v>270568.77548918512</v>
      </c>
      <c r="W143" s="306">
        <f>IF($B143&gt;remaning_months,"NA",W$3*Payoff!$BS146)</f>
        <v>257040.33671472585</v>
      </c>
      <c r="X143" s="306" t="str">
        <f t="shared" si="74"/>
        <v>yearly</v>
      </c>
      <c r="Y143" s="306">
        <f t="shared" si="75"/>
        <v>0.05</v>
      </c>
      <c r="Z143" s="306">
        <f t="shared" si="76"/>
        <v>1</v>
      </c>
      <c r="AA143" s="306">
        <f t="shared" si="77"/>
        <v>1</v>
      </c>
      <c r="AB143" s="306">
        <f t="shared" si="78"/>
        <v>0</v>
      </c>
      <c r="AC143" s="306">
        <f>IF($B143&gt;remaning_months,"NA",Payoff!AY146*Feq_coupon)</f>
        <v>13528.438774459253</v>
      </c>
      <c r="AD143" s="306">
        <f>IF($B143&lt;=remaning_months,(AD142*(1-Payoff!BR146)-Payoff!Y146-Payoff!Z146+Payoff!BY146),"NA")</f>
        <v>148812.8265190518</v>
      </c>
      <c r="AE143" s="306">
        <f>IF($B143&gt;remaning_months,"NA",Payoff!BC146)</f>
        <v>0</v>
      </c>
      <c r="AF143" s="306">
        <f>IF($B143&gt;remaning_months,"NA",MAX(0,SUM(Payoff!V146:X146)))</f>
        <v>54524.967386427124</v>
      </c>
      <c r="AG143" s="306">
        <f>IF($B143&gt;remaning_months,"NA",MAX(0,SUM(Payoff!V146:Y146)))</f>
        <v>54524.967386427124</v>
      </c>
      <c r="AH143" s="306">
        <f>IF($B143&gt;remaning_months,"NA",Payoff!AC146)</f>
        <v>54432.077574822346</v>
      </c>
      <c r="AI143" s="306">
        <f>IF($B143&gt;remaning_months,"NA",Payoff!BA146)</f>
        <v>121755.94897013347</v>
      </c>
      <c r="AJ143" s="306">
        <f>IF($B143&gt;remaning_months,"NA",IF(AF143&lt;=0,0,AL142*(1+Payoff!X146/SUM(Payoff!V146:W146))))</f>
        <v>514.92213229139497</v>
      </c>
      <c r="AK143" s="306">
        <f>IF($B143&gt;remaning_months,"NA",IF(AG143&lt;=0,0,AJ143*(1+SUM(Payoff!Y146:Z146)/SUM(Payoff!V146:W146))))</f>
        <v>514.92213229139497</v>
      </c>
      <c r="AL143" s="306">
        <f>IF($B143&gt;remaning_months,"NA",IF(AH143&lt;=0,0,AK143*(1+SUM(Payoff!AA146:AB146)/SUM(Payoff!V146:W146))))</f>
        <v>514.04572475641714</v>
      </c>
      <c r="AM143" s="306">
        <f t="shared" si="79"/>
        <v>20150112</v>
      </c>
      <c r="AN143" s="306">
        <f>IF($B143&gt;remaning_months,"NA",AN142*(1+Payoff!Q146))</f>
        <v>106.30347489959341</v>
      </c>
    </row>
    <row r="144" spans="2:40">
      <c r="B144" s="23">
        <v>141</v>
      </c>
      <c r="C144" s="306" t="str">
        <f t="shared" si="55"/>
        <v>VA</v>
      </c>
      <c r="D144" s="306">
        <f t="shared" si="56"/>
        <v>20261001</v>
      </c>
      <c r="E144" s="306">
        <f t="shared" si="57"/>
        <v>1.4999999999999999E-2</v>
      </c>
      <c r="F144" s="306">
        <f t="shared" si="58"/>
        <v>0</v>
      </c>
      <c r="G144" s="306" t="str">
        <f t="shared" si="59"/>
        <v>CH_WB01</v>
      </c>
      <c r="H144" s="306">
        <f t="shared" si="60"/>
        <v>0</v>
      </c>
      <c r="I144" s="306">
        <f t="shared" si="61"/>
        <v>0</v>
      </c>
      <c r="J144" s="306">
        <f t="shared" si="62"/>
        <v>195003044</v>
      </c>
      <c r="K144" s="306" t="str">
        <f t="shared" si="63"/>
        <v>RVATp_14</v>
      </c>
      <c r="L144" s="306">
        <f t="shared" si="64"/>
        <v>0.05</v>
      </c>
      <c r="M144" s="306" t="str">
        <f t="shared" si="65"/>
        <v>BFI Swiss TargetVol 5%</v>
      </c>
      <c r="N144" s="306" t="str">
        <f t="shared" si="66"/>
        <v>CHF</v>
      </c>
      <c r="O144" s="306">
        <f t="shared" si="67"/>
        <v>20150101</v>
      </c>
      <c r="P144" s="306">
        <f t="shared" si="68"/>
        <v>20150101</v>
      </c>
      <c r="Q144" s="306">
        <f t="shared" si="69"/>
        <v>20150101</v>
      </c>
      <c r="R144" s="306">
        <f t="shared" si="70"/>
        <v>0</v>
      </c>
      <c r="S144" s="306">
        <f t="shared" si="71"/>
        <v>240</v>
      </c>
      <c r="T144" s="306">
        <f t="shared" si="72"/>
        <v>20150101</v>
      </c>
      <c r="U144" s="306" t="str">
        <f t="shared" si="73"/>
        <v>Single</v>
      </c>
      <c r="V144" s="306">
        <f>IF($B144&gt;remaning_months,"NA",V$3*Payoff!$BS147)</f>
        <v>270314.43517273339</v>
      </c>
      <c r="W144" s="306">
        <f>IF($B144&gt;remaning_months,"NA",W$3*Payoff!$BS147)</f>
        <v>256798.71341409671</v>
      </c>
      <c r="X144" s="306" t="str">
        <f t="shared" si="74"/>
        <v>yearly</v>
      </c>
      <c r="Y144" s="306">
        <f t="shared" si="75"/>
        <v>0.05</v>
      </c>
      <c r="Z144" s="306">
        <f t="shared" si="76"/>
        <v>1</v>
      </c>
      <c r="AA144" s="306">
        <f t="shared" si="77"/>
        <v>1</v>
      </c>
      <c r="AB144" s="306">
        <f t="shared" si="78"/>
        <v>0</v>
      </c>
      <c r="AC144" s="306">
        <f>IF($B144&gt;remaning_months,"NA",Payoff!AY147*Feq_coupon)</f>
        <v>13515.721758636666</v>
      </c>
      <c r="AD144" s="306">
        <f>IF($B144&lt;=remaning_months,(AD143*(1-Payoff!BR147)-Payoff!Y147-Payoff!Z147+Payoff!BY147),"NA")</f>
        <v>148672.93934500334</v>
      </c>
      <c r="AE144" s="306">
        <f>IF($B144&gt;remaning_months,"NA",Payoff!BC147)</f>
        <v>0</v>
      </c>
      <c r="AF144" s="306">
        <f>IF($B144&gt;remaning_months,"NA",MAX(0,SUM(Payoff!V147:X147)))</f>
        <v>54383.347759844852</v>
      </c>
      <c r="AG144" s="306">
        <f>IF($B144&gt;remaning_months,"NA",MAX(0,SUM(Payoff!V147:Y147)))</f>
        <v>54383.347759844852</v>
      </c>
      <c r="AH144" s="306">
        <f>IF($B144&gt;remaning_months,"NA",Payoff!AC147)</f>
        <v>54290.643162041764</v>
      </c>
      <c r="AI144" s="306">
        <f>IF($B144&gt;remaning_months,"NA",Payoff!BA147)</f>
        <v>121641.49582773019</v>
      </c>
      <c r="AJ144" s="306">
        <f>IF($B144&gt;remaning_months,"NA",IF(AF144&lt;=0,0,AL143*(1+Payoff!X147/SUM(Payoff!V147:W147))))</f>
        <v>513.56251100764359</v>
      </c>
      <c r="AK144" s="306">
        <f>IF($B144&gt;remaning_months,"NA",IF(AG144&lt;=0,0,AJ144*(1+SUM(Payoff!Y147:Z147)/SUM(Payoff!V147:W147))))</f>
        <v>513.56251100764359</v>
      </c>
      <c r="AL144" s="306">
        <f>IF($B144&gt;remaning_months,"NA",IF(AH144&lt;=0,0,AK144*(1+SUM(Payoff!AA147:AB147)/SUM(Payoff!V147:W147))))</f>
        <v>512.68788938242062</v>
      </c>
      <c r="AM144" s="306">
        <f t="shared" si="79"/>
        <v>20150112</v>
      </c>
      <c r="AN144" s="306">
        <f>IF($B144&gt;remaning_months,"NA",AN143*(1+Payoff!Q147))</f>
        <v>106.30823966707588</v>
      </c>
    </row>
    <row r="145" spans="2:40">
      <c r="B145" s="23">
        <v>142</v>
      </c>
      <c r="C145" s="306" t="str">
        <f t="shared" si="55"/>
        <v>VA</v>
      </c>
      <c r="D145" s="306">
        <f t="shared" si="56"/>
        <v>20261101</v>
      </c>
      <c r="E145" s="306">
        <f t="shared" si="57"/>
        <v>1.4999999999999999E-2</v>
      </c>
      <c r="F145" s="306">
        <f t="shared" si="58"/>
        <v>0</v>
      </c>
      <c r="G145" s="306" t="str">
        <f t="shared" si="59"/>
        <v>CH_WB01</v>
      </c>
      <c r="H145" s="306">
        <f t="shared" si="60"/>
        <v>0</v>
      </c>
      <c r="I145" s="306">
        <f t="shared" si="61"/>
        <v>0</v>
      </c>
      <c r="J145" s="306">
        <f t="shared" si="62"/>
        <v>195003044</v>
      </c>
      <c r="K145" s="306" t="str">
        <f t="shared" si="63"/>
        <v>RVATp_14</v>
      </c>
      <c r="L145" s="306">
        <f t="shared" si="64"/>
        <v>0.05</v>
      </c>
      <c r="M145" s="306" t="str">
        <f t="shared" si="65"/>
        <v>BFI Swiss TargetVol 5%</v>
      </c>
      <c r="N145" s="306" t="str">
        <f t="shared" si="66"/>
        <v>CHF</v>
      </c>
      <c r="O145" s="306">
        <f t="shared" si="67"/>
        <v>20150101</v>
      </c>
      <c r="P145" s="306">
        <f t="shared" si="68"/>
        <v>20150101</v>
      </c>
      <c r="Q145" s="306">
        <f t="shared" si="69"/>
        <v>20150101</v>
      </c>
      <c r="R145" s="306">
        <f t="shared" si="70"/>
        <v>0</v>
      </c>
      <c r="S145" s="306">
        <f t="shared" si="71"/>
        <v>240</v>
      </c>
      <c r="T145" s="306">
        <f t="shared" si="72"/>
        <v>20150101</v>
      </c>
      <c r="U145" s="306" t="str">
        <f t="shared" si="73"/>
        <v>Single</v>
      </c>
      <c r="V145" s="306">
        <f>IF($B145&gt;remaning_months,"NA",V$3*Payoff!$BS148)</f>
        <v>270060.75572529319</v>
      </c>
      <c r="W145" s="306">
        <f>IF($B145&gt;remaning_months,"NA",W$3*Payoff!$BS148)</f>
        <v>256557.71793902855</v>
      </c>
      <c r="X145" s="306" t="str">
        <f t="shared" si="74"/>
        <v>yearly</v>
      </c>
      <c r="Y145" s="306">
        <f t="shared" si="75"/>
        <v>0.05</v>
      </c>
      <c r="Z145" s="306">
        <f t="shared" si="76"/>
        <v>1</v>
      </c>
      <c r="AA145" s="306">
        <f t="shared" si="77"/>
        <v>1</v>
      </c>
      <c r="AB145" s="306">
        <f t="shared" si="78"/>
        <v>0</v>
      </c>
      <c r="AC145" s="306">
        <f>IF($B145&gt;remaning_months,"NA",Payoff!AY148*Feq_coupon)</f>
        <v>13503.037786264656</v>
      </c>
      <c r="AD145" s="306">
        <f>IF($B145&lt;=remaning_months,(AD144*(1-Payoff!BR148)-Payoff!Y148-Payoff!Z148+Payoff!BY148),"NA")</f>
        <v>148533.41564891124</v>
      </c>
      <c r="AE145" s="306">
        <f>IF($B145&gt;remaning_months,"NA",Payoff!BC148)</f>
        <v>0</v>
      </c>
      <c r="AF145" s="306">
        <f>IF($B145&gt;remaning_months,"NA",MAX(0,SUM(Payoff!V148:X148)))</f>
        <v>55093.941106292768</v>
      </c>
      <c r="AG145" s="306">
        <f>IF($B145&gt;remaning_months,"NA",MAX(0,SUM(Payoff!V148:Y148)))</f>
        <v>55093.941106292768</v>
      </c>
      <c r="AH145" s="306">
        <f>IF($B145&gt;remaning_months,"NA",Payoff!AC148)</f>
        <v>55000.498408961954</v>
      </c>
      <c r="AI145" s="306">
        <f>IF($B145&gt;remaning_months,"NA",Payoff!BA148)</f>
        <v>121527.34007638211</v>
      </c>
      <c r="AJ145" s="306">
        <f>IF($B145&gt;remaning_months,"NA",IF(AF145&lt;=0,0,AL144*(1+Payoff!X148/SUM(Payoff!V148:W148))))</f>
        <v>512.20675199734274</v>
      </c>
      <c r="AK145" s="306">
        <f>IF($B145&gt;remaning_months,"NA",IF(AG145&lt;=0,0,AJ145*(1+SUM(Payoff!Y148:Z148)/SUM(Payoff!V148:W148))))</f>
        <v>512.20675199734274</v>
      </c>
      <c r="AL145" s="306">
        <f>IF($B145&gt;remaning_months,"NA",IF(AH145&lt;=0,0,AK145*(1+SUM(Payoff!AA148:AB148)/SUM(Payoff!V148:W148))))</f>
        <v>511.33883325792232</v>
      </c>
      <c r="AM145" s="306">
        <f t="shared" si="79"/>
        <v>20150112</v>
      </c>
      <c r="AN145" s="306">
        <f>IF($B145&gt;remaning_months,"NA",AN144*(1+Payoff!Q148))</f>
        <v>107.98254034810799</v>
      </c>
    </row>
    <row r="146" spans="2:40">
      <c r="B146" s="23">
        <v>143</v>
      </c>
      <c r="C146" s="306" t="str">
        <f t="shared" si="55"/>
        <v>VA</v>
      </c>
      <c r="D146" s="306">
        <f t="shared" si="56"/>
        <v>20261201</v>
      </c>
      <c r="E146" s="306">
        <f t="shared" si="57"/>
        <v>1.4999999999999999E-2</v>
      </c>
      <c r="F146" s="306">
        <f t="shared" si="58"/>
        <v>0</v>
      </c>
      <c r="G146" s="306" t="str">
        <f t="shared" si="59"/>
        <v>CH_WB01</v>
      </c>
      <c r="H146" s="306">
        <f t="shared" si="60"/>
        <v>0</v>
      </c>
      <c r="I146" s="306">
        <f t="shared" si="61"/>
        <v>0</v>
      </c>
      <c r="J146" s="306">
        <f t="shared" si="62"/>
        <v>195003044</v>
      </c>
      <c r="K146" s="306" t="str">
        <f t="shared" si="63"/>
        <v>RVATp_14</v>
      </c>
      <c r="L146" s="306">
        <f t="shared" si="64"/>
        <v>0.05</v>
      </c>
      <c r="M146" s="306" t="str">
        <f t="shared" si="65"/>
        <v>BFI Swiss TargetVol 5%</v>
      </c>
      <c r="N146" s="306" t="str">
        <f t="shared" si="66"/>
        <v>CHF</v>
      </c>
      <c r="O146" s="306">
        <f t="shared" si="67"/>
        <v>20150101</v>
      </c>
      <c r="P146" s="306">
        <f t="shared" si="68"/>
        <v>20150101</v>
      </c>
      <c r="Q146" s="306">
        <f t="shared" si="69"/>
        <v>20150101</v>
      </c>
      <c r="R146" s="306">
        <f t="shared" si="70"/>
        <v>0</v>
      </c>
      <c r="S146" s="306">
        <f t="shared" si="71"/>
        <v>240</v>
      </c>
      <c r="T146" s="306">
        <f t="shared" si="72"/>
        <v>20150101</v>
      </c>
      <c r="U146" s="306" t="str">
        <f t="shared" si="73"/>
        <v>Single</v>
      </c>
      <c r="V146" s="306">
        <f>IF($B146&gt;remaning_months,"NA",V$3*Payoff!$BS149)</f>
        <v>269803.75939530542</v>
      </c>
      <c r="W146" s="306">
        <f>IF($B146&gt;remaning_months,"NA",W$3*Payoff!$BS149)</f>
        <v>256313.57142554014</v>
      </c>
      <c r="X146" s="306" t="str">
        <f t="shared" si="74"/>
        <v>yearly</v>
      </c>
      <c r="Y146" s="306">
        <f t="shared" si="75"/>
        <v>0.05</v>
      </c>
      <c r="Z146" s="306">
        <f t="shared" si="76"/>
        <v>1</v>
      </c>
      <c r="AA146" s="306">
        <f t="shared" si="77"/>
        <v>1</v>
      </c>
      <c r="AB146" s="306">
        <f t="shared" si="78"/>
        <v>0</v>
      </c>
      <c r="AC146" s="306">
        <f>IF($B146&gt;remaning_months,"NA",Payoff!AY149*Feq_coupon)</f>
        <v>13490.187969765268</v>
      </c>
      <c r="AD146" s="306">
        <f>IF($B146&lt;=remaning_months,(AD145*(1-Payoff!BR149)-Payoff!Y149-Payoff!Z149+Payoff!BY149),"NA")</f>
        <v>148392.06766741796</v>
      </c>
      <c r="AE146" s="306">
        <f>IF($B146&gt;remaning_months,"NA",Payoff!BC149)</f>
        <v>0</v>
      </c>
      <c r="AF146" s="306">
        <f>IF($B146&gt;remaning_months,"NA",MAX(0,SUM(Payoff!V149:X149)))</f>
        <v>55216.504881011497</v>
      </c>
      <c r="AG146" s="306">
        <f>IF($B146&gt;remaning_months,"NA",MAX(0,SUM(Payoff!V149:Y149)))</f>
        <v>55216.504881011497</v>
      </c>
      <c r="AH146" s="306">
        <f>IF($B146&gt;remaning_months,"NA",Payoff!AC149)</f>
        <v>55122.961530799323</v>
      </c>
      <c r="AI146" s="306">
        <f>IF($B146&gt;remaning_months,"NA",Payoff!BA149)</f>
        <v>121411.69172788762</v>
      </c>
      <c r="AJ146" s="306">
        <f>IF($B146&gt;remaning_months,"NA",IF(AF146&lt;=0,0,AL145*(1+Payoff!X149/SUM(Payoff!V149:W149))))</f>
        <v>510.85223088885692</v>
      </c>
      <c r="AK146" s="306">
        <f>IF($B146&gt;remaning_months,"NA",IF(AG146&lt;=0,0,AJ146*(1+SUM(Payoff!Y149:Z149)/SUM(Payoff!V149:W149))))</f>
        <v>510.85223088885692</v>
      </c>
      <c r="AL146" s="306">
        <f>IF($B146&gt;remaning_months,"NA",IF(AH146&lt;=0,0,AK146*(1+SUM(Payoff!AA149:AB149)/SUM(Payoff!V149:W149))))</f>
        <v>509.98760980963095</v>
      </c>
      <c r="AM146" s="306">
        <f t="shared" si="79"/>
        <v>20150112</v>
      </c>
      <c r="AN146" s="306">
        <f>IF($B146&gt;remaning_months,"NA",AN145*(1+Payoff!Q149))</f>
        <v>108.50988672333479</v>
      </c>
    </row>
    <row r="147" spans="2:40">
      <c r="B147" s="23">
        <v>144</v>
      </c>
      <c r="C147" s="306" t="str">
        <f t="shared" si="55"/>
        <v>VA</v>
      </c>
      <c r="D147" s="306">
        <f t="shared" si="56"/>
        <v>20270101</v>
      </c>
      <c r="E147" s="306">
        <f t="shared" si="57"/>
        <v>1.4999999999999999E-2</v>
      </c>
      <c r="F147" s="306">
        <f t="shared" si="58"/>
        <v>0</v>
      </c>
      <c r="G147" s="306" t="str">
        <f t="shared" si="59"/>
        <v>CH_WB01</v>
      </c>
      <c r="H147" s="306">
        <f t="shared" si="60"/>
        <v>0</v>
      </c>
      <c r="I147" s="306">
        <f t="shared" si="61"/>
        <v>0</v>
      </c>
      <c r="J147" s="306">
        <f t="shared" si="62"/>
        <v>195003044</v>
      </c>
      <c r="K147" s="306" t="str">
        <f t="shared" si="63"/>
        <v>RVATp_14</v>
      </c>
      <c r="L147" s="306">
        <f t="shared" si="64"/>
        <v>0.05</v>
      </c>
      <c r="M147" s="306" t="str">
        <f t="shared" si="65"/>
        <v>BFI Swiss TargetVol 5%</v>
      </c>
      <c r="N147" s="306" t="str">
        <f t="shared" si="66"/>
        <v>CHF</v>
      </c>
      <c r="O147" s="306">
        <f t="shared" si="67"/>
        <v>20150101</v>
      </c>
      <c r="P147" s="306">
        <f t="shared" si="68"/>
        <v>20150101</v>
      </c>
      <c r="Q147" s="306">
        <f t="shared" si="69"/>
        <v>20150101</v>
      </c>
      <c r="R147" s="306">
        <f t="shared" si="70"/>
        <v>0</v>
      </c>
      <c r="S147" s="306">
        <f t="shared" si="71"/>
        <v>240</v>
      </c>
      <c r="T147" s="306">
        <f t="shared" si="72"/>
        <v>20150101</v>
      </c>
      <c r="U147" s="306" t="str">
        <f t="shared" si="73"/>
        <v>Single</v>
      </c>
      <c r="V147" s="306">
        <f>IF($B147&gt;remaning_months,"NA",V$3*Payoff!$BS150)</f>
        <v>269546.19084190542</v>
      </c>
      <c r="W147" s="306">
        <f>IF($B147&gt;remaning_months,"NA",W$3*Payoff!$BS150)</f>
        <v>256068.88129981016</v>
      </c>
      <c r="X147" s="306" t="str">
        <f t="shared" si="74"/>
        <v>yearly</v>
      </c>
      <c r="Y147" s="306">
        <f t="shared" si="75"/>
        <v>0.05</v>
      </c>
      <c r="Z147" s="306">
        <f t="shared" si="76"/>
        <v>1</v>
      </c>
      <c r="AA147" s="306">
        <f t="shared" si="77"/>
        <v>1</v>
      </c>
      <c r="AB147" s="306">
        <f t="shared" si="78"/>
        <v>0</v>
      </c>
      <c r="AC147" s="306">
        <f>IF($B147&gt;remaning_months,"NA",Payoff!AY150*Feq_coupon)</f>
        <v>13477.309542095269</v>
      </c>
      <c r="AD147" s="306">
        <f>IF($B147&lt;=remaning_months,(AD146*(1-Payoff!BR150)-Payoff!Y150-Payoff!Z150+Payoff!BY150),"NA")</f>
        <v>161727.71450514323</v>
      </c>
      <c r="AE147" s="306">
        <f>IF($B147&gt;remaning_months,"NA",Payoff!BC150)</f>
        <v>0</v>
      </c>
      <c r="AF147" s="306">
        <f>IF($B147&gt;remaning_months,"NA",MAX(0,SUM(Payoff!V150:X150)))</f>
        <v>54404.786982609949</v>
      </c>
      <c r="AG147" s="306">
        <f>IF($B147&gt;remaning_months,"NA",MAX(0,SUM(Payoff!V150:Y150)))</f>
        <v>40927.477440514682</v>
      </c>
      <c r="AH147" s="306">
        <f>IF($B147&gt;remaning_months,"NA",Payoff!AC150)</f>
        <v>40849.446066098892</v>
      </c>
      <c r="AI147" s="306">
        <f>IF($B147&gt;remaning_months,"NA",Payoff!BA150)</f>
        <v>107818.47633676237</v>
      </c>
      <c r="AJ147" s="306">
        <f>IF($B147&gt;remaning_months,"NA",IF(AF147&lt;=0,0,AL146*(1+Payoff!X150/SUM(Payoff!V150:W150))))</f>
        <v>509.50074939224839</v>
      </c>
      <c r="AK147" s="306">
        <f>IF($B147&gt;remaning_months,"NA",IF(AG147&lt;=0,0,AJ147*(1+SUM(Payoff!Y150:Z150)/SUM(Payoff!V150:W150))))</f>
        <v>383.4062568406319</v>
      </c>
      <c r="AL147" s="306">
        <f>IF($B147&gt;remaning_months,"NA",IF(AH147&lt;=0,0,AK147*(1+SUM(Payoff!AA150:AB150)/SUM(Payoff!V150:W150))))</f>
        <v>382.85687216611797</v>
      </c>
      <c r="AM147" s="306">
        <f t="shared" si="79"/>
        <v>20150112</v>
      </c>
      <c r="AN147" s="306">
        <f>IF($B147&gt;remaning_months,"NA",AN146*(1+Payoff!Q150))</f>
        <v>107.19849293325954</v>
      </c>
    </row>
    <row r="148" spans="2:40">
      <c r="B148" s="23">
        <v>145</v>
      </c>
      <c r="C148" s="306" t="str">
        <f t="shared" si="55"/>
        <v>VA</v>
      </c>
      <c r="D148" s="306">
        <f t="shared" si="56"/>
        <v>20270201</v>
      </c>
      <c r="E148" s="306">
        <f t="shared" si="57"/>
        <v>1.4999999999999999E-2</v>
      </c>
      <c r="F148" s="306">
        <f t="shared" si="58"/>
        <v>0</v>
      </c>
      <c r="G148" s="306" t="str">
        <f t="shared" si="59"/>
        <v>CH_WB01</v>
      </c>
      <c r="H148" s="306">
        <f t="shared" si="60"/>
        <v>0</v>
      </c>
      <c r="I148" s="306">
        <f t="shared" si="61"/>
        <v>0</v>
      </c>
      <c r="J148" s="306">
        <f t="shared" si="62"/>
        <v>195003044</v>
      </c>
      <c r="K148" s="306" t="str">
        <f t="shared" si="63"/>
        <v>RVATp_14</v>
      </c>
      <c r="L148" s="306">
        <f t="shared" si="64"/>
        <v>0.05</v>
      </c>
      <c r="M148" s="306" t="str">
        <f t="shared" si="65"/>
        <v>BFI Swiss TargetVol 5%</v>
      </c>
      <c r="N148" s="306" t="str">
        <f t="shared" si="66"/>
        <v>CHF</v>
      </c>
      <c r="O148" s="306">
        <f t="shared" si="67"/>
        <v>20150101</v>
      </c>
      <c r="P148" s="306">
        <f t="shared" si="68"/>
        <v>20150101</v>
      </c>
      <c r="Q148" s="306">
        <f t="shared" si="69"/>
        <v>20150101</v>
      </c>
      <c r="R148" s="306">
        <f t="shared" si="70"/>
        <v>0</v>
      </c>
      <c r="S148" s="306">
        <f t="shared" si="71"/>
        <v>240</v>
      </c>
      <c r="T148" s="306">
        <f t="shared" si="72"/>
        <v>20150101</v>
      </c>
      <c r="U148" s="306" t="str">
        <f t="shared" si="73"/>
        <v>Single</v>
      </c>
      <c r="V148" s="306">
        <f>IF($B148&gt;remaning_months,"NA",V$3*Payoff!$BS151)</f>
        <v>269331.4577435191</v>
      </c>
      <c r="W148" s="306">
        <f>IF($B148&gt;remaning_months,"NA",W$3*Payoff!$BS151)</f>
        <v>255864.88485634315</v>
      </c>
      <c r="X148" s="306" t="str">
        <f t="shared" si="74"/>
        <v>yearly</v>
      </c>
      <c r="Y148" s="306">
        <f t="shared" si="75"/>
        <v>0.05</v>
      </c>
      <c r="Z148" s="306">
        <f t="shared" si="76"/>
        <v>1</v>
      </c>
      <c r="AA148" s="306">
        <f t="shared" si="77"/>
        <v>1</v>
      </c>
      <c r="AB148" s="306">
        <f t="shared" si="78"/>
        <v>0</v>
      </c>
      <c r="AC148" s="306">
        <f>IF($B148&gt;remaning_months,"NA",Payoff!AY151*Feq_coupon)</f>
        <v>13466.572887175951</v>
      </c>
      <c r="AD148" s="306">
        <f>IF($B148&lt;=remaning_months,(AD147*(1-Payoff!BR151)-Payoff!Y151-Payoff!Z151+Payoff!BY151),"NA")</f>
        <v>161598.87464611142</v>
      </c>
      <c r="AE148" s="306">
        <f>IF($B148&gt;remaning_months,"NA",Payoff!BC151)</f>
        <v>0</v>
      </c>
      <c r="AF148" s="306">
        <f>IF($B148&gt;remaning_months,"NA",MAX(0,SUM(Payoff!V151:X151)))</f>
        <v>40654.261372046043</v>
      </c>
      <c r="AG148" s="306">
        <f>IF($B148&gt;remaning_months,"NA",MAX(0,SUM(Payoff!V151:Y151)))</f>
        <v>40654.261372046043</v>
      </c>
      <c r="AH148" s="306">
        <f>IF($B148&gt;remaning_months,"NA",Payoff!AC151)</f>
        <v>40576.552823341721</v>
      </c>
      <c r="AI148" s="306">
        <f>IF($B148&gt;remaning_months,"NA",Payoff!BA151)</f>
        <v>107732.58309740783</v>
      </c>
      <c r="AJ148" s="306">
        <f>IF($B148&gt;remaning_months,"NA",IF(AF148&lt;=0,0,AL147*(1+Payoff!X151/SUM(Payoff!V151:W151))))</f>
        <v>382.55187048109343</v>
      </c>
      <c r="AK148" s="306">
        <f>IF($B148&gt;remaning_months,"NA",IF(AG148&lt;=0,0,AJ148*(1+SUM(Payoff!Y151:Z151)/SUM(Payoff!V151:W151))))</f>
        <v>382.55187048109343</v>
      </c>
      <c r="AL148" s="306">
        <f>IF($B148&gt;remaning_months,"NA",IF(AH148&lt;=0,0,AK148*(1+SUM(Payoff!AA151:AB151)/SUM(Payoff!V151:W151))))</f>
        <v>381.82122460782085</v>
      </c>
      <c r="AM148" s="306">
        <f t="shared" si="79"/>
        <v>20150112</v>
      </c>
      <c r="AN148" s="306">
        <f>IF($B148&gt;remaning_months,"NA",AN147*(1+Payoff!Q151))</f>
        <v>106.77134172465053</v>
      </c>
    </row>
    <row r="149" spans="2:40">
      <c r="B149" s="23">
        <v>146</v>
      </c>
      <c r="C149" s="306" t="str">
        <f t="shared" si="55"/>
        <v>VA</v>
      </c>
      <c r="D149" s="306">
        <f t="shared" si="56"/>
        <v>20270301</v>
      </c>
      <c r="E149" s="306">
        <f t="shared" si="57"/>
        <v>1.4999999999999999E-2</v>
      </c>
      <c r="F149" s="306">
        <f t="shared" si="58"/>
        <v>0</v>
      </c>
      <c r="G149" s="306" t="str">
        <f t="shared" si="59"/>
        <v>CH_WB01</v>
      </c>
      <c r="H149" s="306">
        <f t="shared" si="60"/>
        <v>0</v>
      </c>
      <c r="I149" s="306">
        <f t="shared" si="61"/>
        <v>0</v>
      </c>
      <c r="J149" s="306">
        <f t="shared" si="62"/>
        <v>195003044</v>
      </c>
      <c r="K149" s="306" t="str">
        <f t="shared" si="63"/>
        <v>RVATp_14</v>
      </c>
      <c r="L149" s="306">
        <f t="shared" si="64"/>
        <v>0.05</v>
      </c>
      <c r="M149" s="306" t="str">
        <f t="shared" si="65"/>
        <v>BFI Swiss TargetVol 5%</v>
      </c>
      <c r="N149" s="306" t="str">
        <f t="shared" si="66"/>
        <v>CHF</v>
      </c>
      <c r="O149" s="306">
        <f t="shared" si="67"/>
        <v>20150101</v>
      </c>
      <c r="P149" s="306">
        <f t="shared" si="68"/>
        <v>20150101</v>
      </c>
      <c r="Q149" s="306">
        <f t="shared" si="69"/>
        <v>20150101</v>
      </c>
      <c r="R149" s="306">
        <f t="shared" si="70"/>
        <v>0</v>
      </c>
      <c r="S149" s="306">
        <f t="shared" si="71"/>
        <v>240</v>
      </c>
      <c r="T149" s="306">
        <f t="shared" si="72"/>
        <v>20150101</v>
      </c>
      <c r="U149" s="306" t="str">
        <f t="shared" si="73"/>
        <v>Single</v>
      </c>
      <c r="V149" s="306">
        <f>IF($B149&gt;remaning_months,"NA",V$3*Payoff!$BS152)</f>
        <v>269118.15916180774</v>
      </c>
      <c r="W149" s="306">
        <f>IF($B149&gt;remaning_months,"NA",W$3*Payoff!$BS152)</f>
        <v>255662.25120371737</v>
      </c>
      <c r="X149" s="306" t="str">
        <f t="shared" si="74"/>
        <v>yearly</v>
      </c>
      <c r="Y149" s="306">
        <f t="shared" si="75"/>
        <v>0.05</v>
      </c>
      <c r="Z149" s="306">
        <f t="shared" si="76"/>
        <v>1</v>
      </c>
      <c r="AA149" s="306">
        <f t="shared" si="77"/>
        <v>1</v>
      </c>
      <c r="AB149" s="306">
        <f t="shared" si="78"/>
        <v>0</v>
      </c>
      <c r="AC149" s="306">
        <f>IF($B149&gt;remaning_months,"NA",Payoff!AY152*Feq_coupon)</f>
        <v>13455.907958090384</v>
      </c>
      <c r="AD149" s="306">
        <f>IF($B149&lt;=remaning_months,(AD148*(1-Payoff!BR152)-Payoff!Y152-Payoff!Z152+Payoff!BY152),"NA")</f>
        <v>161470.89549708462</v>
      </c>
      <c r="AE149" s="306">
        <f>IF($B149&gt;remaning_months,"NA",Payoff!BC152)</f>
        <v>0</v>
      </c>
      <c r="AF149" s="306">
        <f>IF($B149&gt;remaning_months,"NA",MAX(0,SUM(Payoff!V152:X152)))</f>
        <v>41743.603024745673</v>
      </c>
      <c r="AG149" s="306">
        <f>IF($B149&gt;remaning_months,"NA",MAX(0,SUM(Payoff!V152:Y152)))</f>
        <v>41743.603024745673</v>
      </c>
      <c r="AH149" s="306">
        <f>IF($B149&gt;remaning_months,"NA",Payoff!AC152)</f>
        <v>41664.741018240304</v>
      </c>
      <c r="AI149" s="306">
        <f>IF($B149&gt;remaning_months,"NA",Payoff!BA152)</f>
        <v>107647.26366472329</v>
      </c>
      <c r="AJ149" s="306">
        <f>IF($B149&gt;remaning_months,"NA",IF(AF149&lt;=0,0,AL148*(1+Payoff!X152/SUM(Payoff!V152:W152))))</f>
        <v>381.51883911465023</v>
      </c>
      <c r="AK149" s="306">
        <f>IF($B149&gt;remaning_months,"NA",IF(AG149&lt;=0,0,AJ149*(1+SUM(Payoff!Y152:Z152)/SUM(Payoff!V152:W152))))</f>
        <v>381.51883911465023</v>
      </c>
      <c r="AL149" s="306">
        <f>IF($B149&gt;remaning_months,"NA",IF(AH149&lt;=0,0,AK149*(1+SUM(Payoff!AA152:AB152)/SUM(Payoff!V152:W152))))</f>
        <v>380.7986446141137</v>
      </c>
      <c r="AM149" s="306">
        <f t="shared" si="79"/>
        <v>20150112</v>
      </c>
      <c r="AN149" s="306">
        <f>IF($B149&gt;remaning_months,"NA",AN148*(1+Payoff!Q152))</f>
        <v>109.92932502653426</v>
      </c>
    </row>
    <row r="150" spans="2:40">
      <c r="B150" s="23">
        <v>147</v>
      </c>
      <c r="C150" s="306" t="str">
        <f t="shared" si="55"/>
        <v>VA</v>
      </c>
      <c r="D150" s="306">
        <f t="shared" si="56"/>
        <v>20270401</v>
      </c>
      <c r="E150" s="306">
        <f t="shared" si="57"/>
        <v>1.4999999999999999E-2</v>
      </c>
      <c r="F150" s="306">
        <f t="shared" si="58"/>
        <v>0</v>
      </c>
      <c r="G150" s="306" t="str">
        <f t="shared" si="59"/>
        <v>CH_WB01</v>
      </c>
      <c r="H150" s="306">
        <f t="shared" si="60"/>
        <v>0</v>
      </c>
      <c r="I150" s="306">
        <f t="shared" si="61"/>
        <v>0</v>
      </c>
      <c r="J150" s="306">
        <f t="shared" si="62"/>
        <v>195003044</v>
      </c>
      <c r="K150" s="306" t="str">
        <f t="shared" si="63"/>
        <v>RVATp_14</v>
      </c>
      <c r="L150" s="306">
        <f t="shared" si="64"/>
        <v>0.05</v>
      </c>
      <c r="M150" s="306" t="str">
        <f t="shared" si="65"/>
        <v>BFI Swiss TargetVol 5%</v>
      </c>
      <c r="N150" s="306" t="str">
        <f t="shared" si="66"/>
        <v>CHF</v>
      </c>
      <c r="O150" s="306">
        <f t="shared" si="67"/>
        <v>20150101</v>
      </c>
      <c r="P150" s="306">
        <f t="shared" si="68"/>
        <v>20150101</v>
      </c>
      <c r="Q150" s="306">
        <f t="shared" si="69"/>
        <v>20150101</v>
      </c>
      <c r="R150" s="306">
        <f t="shared" si="70"/>
        <v>0</v>
      </c>
      <c r="S150" s="306">
        <f t="shared" si="71"/>
        <v>240</v>
      </c>
      <c r="T150" s="306">
        <f t="shared" si="72"/>
        <v>20150101</v>
      </c>
      <c r="U150" s="306" t="str">
        <f t="shared" si="73"/>
        <v>Single</v>
      </c>
      <c r="V150" s="306">
        <f>IF($B150&gt;remaning_months,"NA",V$3*Payoff!$BS153)</f>
        <v>268899.14030613384</v>
      </c>
      <c r="W150" s="306">
        <f>IF($B150&gt;remaning_months,"NA",W$3*Payoff!$BS153)</f>
        <v>255454.18329082715</v>
      </c>
      <c r="X150" s="306" t="str">
        <f t="shared" si="74"/>
        <v>yearly</v>
      </c>
      <c r="Y150" s="306">
        <f t="shared" si="75"/>
        <v>0.05</v>
      </c>
      <c r="Z150" s="306">
        <f t="shared" si="76"/>
        <v>1</v>
      </c>
      <c r="AA150" s="306">
        <f t="shared" si="77"/>
        <v>1</v>
      </c>
      <c r="AB150" s="306">
        <f t="shared" si="78"/>
        <v>0</v>
      </c>
      <c r="AC150" s="306">
        <f>IF($B150&gt;remaning_months,"NA",Payoff!AY153*Feq_coupon)</f>
        <v>13444.957015306687</v>
      </c>
      <c r="AD150" s="306">
        <f>IF($B150&lt;=remaning_months,(AD149*(1-Payoff!BR153)-Payoff!Y153-Payoff!Z153+Payoff!BY153),"NA")</f>
        <v>161339.48418368027</v>
      </c>
      <c r="AE150" s="306">
        <f>IF($B150&gt;remaning_months,"NA",Payoff!BC153)</f>
        <v>0</v>
      </c>
      <c r="AF150" s="306">
        <f>IF($B150&gt;remaning_months,"NA",MAX(0,SUM(Payoff!V153:X153)))</f>
        <v>41374.216844399627</v>
      </c>
      <c r="AG150" s="306">
        <f>IF($B150&gt;remaning_months,"NA",MAX(0,SUM(Payoff!V153:Y153)))</f>
        <v>41374.216844399627</v>
      </c>
      <c r="AH150" s="306">
        <f>IF($B150&gt;remaning_months,"NA",Payoff!AC153)</f>
        <v>41295.782383613267</v>
      </c>
      <c r="AI150" s="306">
        <f>IF($B150&gt;remaning_months,"NA",Payoff!BA153)</f>
        <v>107559.65612245371</v>
      </c>
      <c r="AJ150" s="306">
        <f>IF($B150&gt;remaning_months,"NA",IF(AF150&lt;=0,0,AL149*(1+Payoff!X153/SUM(Payoff!V153:W153))))</f>
        <v>380.48873582295175</v>
      </c>
      <c r="AK150" s="306">
        <f>IF($B150&gt;remaning_months,"NA",IF(AG150&lt;=0,0,AJ150*(1+SUM(Payoff!Y153:Z153)/SUM(Payoff!V153:W153))))</f>
        <v>380.48873582295175</v>
      </c>
      <c r="AL150" s="306">
        <f>IF($B150&gt;remaning_months,"NA",IF(AH150&lt;=0,0,AK150*(1+SUM(Payoff!AA153:AB153)/SUM(Payoff!V153:W153))))</f>
        <v>379.76801786482844</v>
      </c>
      <c r="AM150" s="306">
        <f t="shared" si="79"/>
        <v>20150112</v>
      </c>
      <c r="AN150" s="306">
        <f>IF($B150&gt;remaning_months,"NA",AN149*(1+Payoff!Q153))</f>
        <v>109.25171187387075</v>
      </c>
    </row>
    <row r="151" spans="2:40">
      <c r="B151" s="23">
        <v>148</v>
      </c>
      <c r="C151" s="306" t="str">
        <f t="shared" si="55"/>
        <v>VA</v>
      </c>
      <c r="D151" s="306">
        <f t="shared" si="56"/>
        <v>20270501</v>
      </c>
      <c r="E151" s="306">
        <f t="shared" si="57"/>
        <v>1.4999999999999999E-2</v>
      </c>
      <c r="F151" s="306">
        <f t="shared" si="58"/>
        <v>0</v>
      </c>
      <c r="G151" s="306" t="str">
        <f t="shared" si="59"/>
        <v>CH_WB01</v>
      </c>
      <c r="H151" s="306">
        <f t="shared" si="60"/>
        <v>0</v>
      </c>
      <c r="I151" s="306">
        <f t="shared" si="61"/>
        <v>0</v>
      </c>
      <c r="J151" s="306">
        <f t="shared" si="62"/>
        <v>195003044</v>
      </c>
      <c r="K151" s="306" t="str">
        <f t="shared" si="63"/>
        <v>RVATp_14</v>
      </c>
      <c r="L151" s="306">
        <f t="shared" si="64"/>
        <v>0.05</v>
      </c>
      <c r="M151" s="306" t="str">
        <f t="shared" si="65"/>
        <v>BFI Swiss TargetVol 5%</v>
      </c>
      <c r="N151" s="306" t="str">
        <f t="shared" si="66"/>
        <v>CHF</v>
      </c>
      <c r="O151" s="306">
        <f t="shared" si="67"/>
        <v>20150101</v>
      </c>
      <c r="P151" s="306">
        <f t="shared" si="68"/>
        <v>20150101</v>
      </c>
      <c r="Q151" s="306">
        <f t="shared" si="69"/>
        <v>20150101</v>
      </c>
      <c r="R151" s="306">
        <f t="shared" si="70"/>
        <v>0</v>
      </c>
      <c r="S151" s="306">
        <f t="shared" si="71"/>
        <v>240</v>
      </c>
      <c r="T151" s="306">
        <f t="shared" si="72"/>
        <v>20150101</v>
      </c>
      <c r="U151" s="306" t="str">
        <f t="shared" si="73"/>
        <v>Single</v>
      </c>
      <c r="V151" s="306">
        <f>IF($B151&gt;remaning_months,"NA",V$3*Payoff!$BS154)</f>
        <v>268682.06095364591</v>
      </c>
      <c r="W151" s="306">
        <f>IF($B151&gt;remaning_months,"NA",W$3*Payoff!$BS154)</f>
        <v>255247.95790596359</v>
      </c>
      <c r="X151" s="306" t="str">
        <f t="shared" si="74"/>
        <v>yearly</v>
      </c>
      <c r="Y151" s="306">
        <f t="shared" si="75"/>
        <v>0.05</v>
      </c>
      <c r="Z151" s="306">
        <f t="shared" si="76"/>
        <v>1</v>
      </c>
      <c r="AA151" s="306">
        <f t="shared" si="77"/>
        <v>1</v>
      </c>
      <c r="AB151" s="306">
        <f t="shared" si="78"/>
        <v>0</v>
      </c>
      <c r="AC151" s="306">
        <f>IF($B151&gt;remaning_months,"NA",Payoff!AY154*Feq_coupon)</f>
        <v>13434.103047682289</v>
      </c>
      <c r="AD151" s="306">
        <f>IF($B151&lt;=remaning_months,(AD150*(1-Payoff!BR154)-Payoff!Y154-Payoff!Z154+Payoff!BY154),"NA")</f>
        <v>161209.23657218748</v>
      </c>
      <c r="AE151" s="306">
        <f>IF($B151&gt;remaning_months,"NA",Payoff!BC154)</f>
        <v>0</v>
      </c>
      <c r="AF151" s="306">
        <f>IF($B151&gt;remaning_months,"NA",MAX(0,SUM(Payoff!V154:X154)))</f>
        <v>40981.725518363688</v>
      </c>
      <c r="AG151" s="306">
        <f>IF($B151&gt;remaning_months,"NA",MAX(0,SUM(Payoff!V154:Y154)))</f>
        <v>40981.725518363688</v>
      </c>
      <c r="AH151" s="306">
        <f>IF($B151&gt;remaning_months,"NA",Payoff!AC154)</f>
        <v>40903.743391432923</v>
      </c>
      <c r="AI151" s="306">
        <f>IF($B151&gt;remaning_months,"NA",Payoff!BA154)</f>
        <v>107472.82438145853</v>
      </c>
      <c r="AJ151" s="306">
        <f>IF($B151&gt;remaning_months,"NA",IF(AF151&lt;=0,0,AL150*(1+Payoff!X154/SUM(Payoff!V154:W154))))</f>
        <v>379.46143527285778</v>
      </c>
      <c r="AK151" s="306">
        <f>IF($B151&gt;remaning_months,"NA",IF(AG151&lt;=0,0,AJ151*(1+SUM(Payoff!Y154:Z154)/SUM(Payoff!V154:W154))))</f>
        <v>379.46143527285778</v>
      </c>
      <c r="AL151" s="306">
        <f>IF($B151&gt;remaning_months,"NA",IF(AH151&lt;=0,0,AK151*(1+SUM(Payoff!AA154:AB154)/SUM(Payoff!V154:W154))))</f>
        <v>378.73995952300032</v>
      </c>
      <c r="AM151" s="306">
        <f t="shared" si="79"/>
        <v>20150112</v>
      </c>
      <c r="AN151" s="306">
        <f>IF($B151&gt;remaning_months,"NA",AN150*(1+Payoff!Q154))</f>
        <v>108.50844383624363</v>
      </c>
    </row>
    <row r="152" spans="2:40">
      <c r="B152" s="23">
        <v>149</v>
      </c>
      <c r="C152" s="306" t="str">
        <f t="shared" si="55"/>
        <v>VA</v>
      </c>
      <c r="D152" s="306">
        <f t="shared" si="56"/>
        <v>20270601</v>
      </c>
      <c r="E152" s="306">
        <f t="shared" si="57"/>
        <v>1.4999999999999999E-2</v>
      </c>
      <c r="F152" s="306">
        <f t="shared" si="58"/>
        <v>0</v>
      </c>
      <c r="G152" s="306" t="str">
        <f t="shared" si="59"/>
        <v>CH_WB01</v>
      </c>
      <c r="H152" s="306">
        <f t="shared" si="60"/>
        <v>0</v>
      </c>
      <c r="I152" s="306">
        <f t="shared" si="61"/>
        <v>0</v>
      </c>
      <c r="J152" s="306">
        <f t="shared" si="62"/>
        <v>195003044</v>
      </c>
      <c r="K152" s="306" t="str">
        <f t="shared" si="63"/>
        <v>RVATp_14</v>
      </c>
      <c r="L152" s="306">
        <f t="shared" si="64"/>
        <v>0.05</v>
      </c>
      <c r="M152" s="306" t="str">
        <f t="shared" si="65"/>
        <v>BFI Swiss TargetVol 5%</v>
      </c>
      <c r="N152" s="306" t="str">
        <f t="shared" si="66"/>
        <v>CHF</v>
      </c>
      <c r="O152" s="306">
        <f t="shared" si="67"/>
        <v>20150101</v>
      </c>
      <c r="P152" s="306">
        <f t="shared" si="68"/>
        <v>20150101</v>
      </c>
      <c r="Q152" s="306">
        <f t="shared" si="69"/>
        <v>20150101</v>
      </c>
      <c r="R152" s="306">
        <f t="shared" si="70"/>
        <v>0</v>
      </c>
      <c r="S152" s="306">
        <f t="shared" si="71"/>
        <v>240</v>
      </c>
      <c r="T152" s="306">
        <f t="shared" si="72"/>
        <v>20150101</v>
      </c>
      <c r="U152" s="306" t="str">
        <f t="shared" si="73"/>
        <v>Single</v>
      </c>
      <c r="V152" s="306">
        <f>IF($B152&gt;remaning_months,"NA",V$3*Payoff!$BS155)</f>
        <v>268467.04243075504</v>
      </c>
      <c r="W152" s="306">
        <f>IF($B152&gt;remaning_months,"NA",W$3*Payoff!$BS155)</f>
        <v>255043.69030921729</v>
      </c>
      <c r="X152" s="306" t="str">
        <f t="shared" si="74"/>
        <v>yearly</v>
      </c>
      <c r="Y152" s="306">
        <f t="shared" si="75"/>
        <v>0.05</v>
      </c>
      <c r="Z152" s="306">
        <f t="shared" si="76"/>
        <v>1</v>
      </c>
      <c r="AA152" s="306">
        <f t="shared" si="77"/>
        <v>1</v>
      </c>
      <c r="AB152" s="306">
        <f t="shared" si="78"/>
        <v>0</v>
      </c>
      <c r="AC152" s="306">
        <f>IF($B152&gt;remaning_months,"NA",Payoff!AY155*Feq_coupon)</f>
        <v>13423.352121537746</v>
      </c>
      <c r="AD152" s="306">
        <f>IF($B152&lt;=remaning_months,(AD151*(1-Payoff!BR155)-Payoff!Y155-Payoff!Z155+Payoff!BY155),"NA")</f>
        <v>161080.22545845297</v>
      </c>
      <c r="AE152" s="306">
        <f>IF($B152&gt;remaning_months,"NA",Payoff!BC155)</f>
        <v>0</v>
      </c>
      <c r="AF152" s="306">
        <f>IF($B152&gt;remaning_months,"NA",MAX(0,SUM(Payoff!V155:X155)))</f>
        <v>40588.695898526879</v>
      </c>
      <c r="AG152" s="306">
        <f>IF($B152&gt;remaning_months,"NA",MAX(0,SUM(Payoff!V155:Y155)))</f>
        <v>40588.695898526879</v>
      </c>
      <c r="AH152" s="306">
        <f>IF($B152&gt;remaning_months,"NA",Payoff!AC155)</f>
        <v>40511.166430999627</v>
      </c>
      <c r="AI152" s="306">
        <f>IF($B152&gt;remaning_months,"NA",Payoff!BA155)</f>
        <v>107386.81697230219</v>
      </c>
      <c r="AJ152" s="306">
        <f>IF($B152&gt;remaning_months,"NA",IF(AF152&lt;=0,0,AL151*(1+Payoff!X155/SUM(Payoff!V155:W155))))</f>
        <v>378.43686483045803</v>
      </c>
      <c r="AK152" s="306">
        <f>IF($B152&gt;remaning_months,"NA",IF(AG152&lt;=0,0,AJ152*(1+SUM(Payoff!Y155:Z155)/SUM(Payoff!V155:W155))))</f>
        <v>378.43686483045803</v>
      </c>
      <c r="AL152" s="306">
        <f>IF($B152&gt;remaning_months,"NA",IF(AH152&lt;=0,0,AK152*(1+SUM(Payoff!AA155:AB155)/SUM(Payoff!V155:W155))))</f>
        <v>377.71458174130566</v>
      </c>
      <c r="AM152" s="306">
        <f t="shared" si="79"/>
        <v>20150112</v>
      </c>
      <c r="AN152" s="306">
        <f>IF($B152&gt;remaning_months,"NA",AN151*(1+Payoff!Q155))</f>
        <v>107.75892997154349</v>
      </c>
    </row>
    <row r="153" spans="2:40">
      <c r="B153" s="23">
        <v>150</v>
      </c>
      <c r="C153" s="306" t="str">
        <f t="shared" si="55"/>
        <v>VA</v>
      </c>
      <c r="D153" s="306">
        <f t="shared" si="56"/>
        <v>20270701</v>
      </c>
      <c r="E153" s="306">
        <f t="shared" si="57"/>
        <v>1.4999999999999999E-2</v>
      </c>
      <c r="F153" s="306">
        <f t="shared" si="58"/>
        <v>0</v>
      </c>
      <c r="G153" s="306" t="str">
        <f t="shared" si="59"/>
        <v>CH_WB01</v>
      </c>
      <c r="H153" s="306">
        <f t="shared" si="60"/>
        <v>0</v>
      </c>
      <c r="I153" s="306">
        <f t="shared" si="61"/>
        <v>0</v>
      </c>
      <c r="J153" s="306">
        <f t="shared" si="62"/>
        <v>195003044</v>
      </c>
      <c r="K153" s="306" t="str">
        <f t="shared" si="63"/>
        <v>RVATp_14</v>
      </c>
      <c r="L153" s="306">
        <f t="shared" si="64"/>
        <v>0.05</v>
      </c>
      <c r="M153" s="306" t="str">
        <f t="shared" si="65"/>
        <v>BFI Swiss TargetVol 5%</v>
      </c>
      <c r="N153" s="306" t="str">
        <f t="shared" si="66"/>
        <v>CHF</v>
      </c>
      <c r="O153" s="306">
        <f t="shared" si="67"/>
        <v>20150101</v>
      </c>
      <c r="P153" s="306">
        <f t="shared" si="68"/>
        <v>20150101</v>
      </c>
      <c r="Q153" s="306">
        <f t="shared" si="69"/>
        <v>20150101</v>
      </c>
      <c r="R153" s="306">
        <f t="shared" si="70"/>
        <v>0</v>
      </c>
      <c r="S153" s="306">
        <f t="shared" si="71"/>
        <v>240</v>
      </c>
      <c r="T153" s="306">
        <f t="shared" si="72"/>
        <v>20150101</v>
      </c>
      <c r="U153" s="306" t="str">
        <f t="shared" si="73"/>
        <v>Single</v>
      </c>
      <c r="V153" s="306">
        <f>IF($B153&gt;remaning_months,"NA",V$3*Payoff!$BS156)</f>
        <v>268254.08756539656</v>
      </c>
      <c r="W153" s="306">
        <f>IF($B153&gt;remaning_months,"NA",W$3*Payoff!$BS156)</f>
        <v>254841.38318712675</v>
      </c>
      <c r="X153" s="306" t="str">
        <f t="shared" si="74"/>
        <v>yearly</v>
      </c>
      <c r="Y153" s="306">
        <f t="shared" si="75"/>
        <v>0.05</v>
      </c>
      <c r="Z153" s="306">
        <f t="shared" si="76"/>
        <v>1</v>
      </c>
      <c r="AA153" s="306">
        <f t="shared" si="77"/>
        <v>1</v>
      </c>
      <c r="AB153" s="306">
        <f t="shared" si="78"/>
        <v>0</v>
      </c>
      <c r="AC153" s="306">
        <f>IF($B153&gt;remaning_months,"NA",Payoff!AY156*Feq_coupon)</f>
        <v>13412.704378269824</v>
      </c>
      <c r="AD153" s="306">
        <f>IF($B153&lt;=remaning_months,(AD152*(1-Payoff!BR156)-Payoff!Y156-Payoff!Z156+Payoff!BY156),"NA")</f>
        <v>160952.45253923791</v>
      </c>
      <c r="AE153" s="306">
        <f>IF($B153&gt;remaning_months,"NA",Payoff!BC156)</f>
        <v>0</v>
      </c>
      <c r="AF153" s="306">
        <f>IF($B153&gt;remaning_months,"NA",MAX(0,SUM(Payoff!V156:X156)))</f>
        <v>40859.840723528592</v>
      </c>
      <c r="AG153" s="306">
        <f>IF($B153&gt;remaning_months,"NA",MAX(0,SUM(Payoff!V156:Y156)))</f>
        <v>40859.840723528592</v>
      </c>
      <c r="AH153" s="306">
        <f>IF($B153&gt;remaning_months,"NA",Payoff!AC156)</f>
        <v>40782.044135132426</v>
      </c>
      <c r="AI153" s="306">
        <f>IF($B153&gt;remaning_months,"NA",Payoff!BA156)</f>
        <v>107301.63502615881</v>
      </c>
      <c r="AJ153" s="306">
        <f>IF($B153&gt;remaning_months,"NA",IF(AF153&lt;=0,0,AL152*(1+Payoff!X156/SUM(Payoff!V156:W156))))</f>
        <v>377.41496895766431</v>
      </c>
      <c r="AK153" s="306">
        <f>IF($B153&gt;remaning_months,"NA",IF(AG153&lt;=0,0,AJ153*(1+SUM(Payoff!Y156:Z156)/SUM(Payoff!V156:W156))))</f>
        <v>377.41496895766431</v>
      </c>
      <c r="AL153" s="306">
        <f>IF($B153&gt;remaning_months,"NA",IF(AH153&lt;=0,0,AK153*(1+SUM(Payoff!AA156:AB156)/SUM(Payoff!V156:W156))))</f>
        <v>376.6969459279166</v>
      </c>
      <c r="AM153" s="306">
        <f t="shared" si="79"/>
        <v>20150112</v>
      </c>
      <c r="AN153" s="306">
        <f>IF($B153&gt;remaning_months,"NA",AN152*(1+Payoff!Q156))</f>
        <v>108.77267818524018</v>
      </c>
    </row>
    <row r="154" spans="2:40">
      <c r="B154" s="23">
        <v>151</v>
      </c>
      <c r="C154" s="306" t="str">
        <f t="shared" si="55"/>
        <v>VA</v>
      </c>
      <c r="D154" s="306">
        <f t="shared" si="56"/>
        <v>20270801</v>
      </c>
      <c r="E154" s="306">
        <f t="shared" si="57"/>
        <v>1.4999999999999999E-2</v>
      </c>
      <c r="F154" s="306">
        <f t="shared" si="58"/>
        <v>0</v>
      </c>
      <c r="G154" s="306" t="str">
        <f t="shared" si="59"/>
        <v>CH_WB01</v>
      </c>
      <c r="H154" s="306">
        <f t="shared" si="60"/>
        <v>0</v>
      </c>
      <c r="I154" s="306">
        <f t="shared" si="61"/>
        <v>0</v>
      </c>
      <c r="J154" s="306">
        <f t="shared" si="62"/>
        <v>195003044</v>
      </c>
      <c r="K154" s="306" t="str">
        <f t="shared" si="63"/>
        <v>RVATp_14</v>
      </c>
      <c r="L154" s="306">
        <f t="shared" si="64"/>
        <v>0.05</v>
      </c>
      <c r="M154" s="306" t="str">
        <f t="shared" si="65"/>
        <v>BFI Swiss TargetVol 5%</v>
      </c>
      <c r="N154" s="306" t="str">
        <f t="shared" si="66"/>
        <v>CHF</v>
      </c>
      <c r="O154" s="306">
        <f t="shared" si="67"/>
        <v>20150101</v>
      </c>
      <c r="P154" s="306">
        <f t="shared" si="68"/>
        <v>20150101</v>
      </c>
      <c r="Q154" s="306">
        <f t="shared" si="69"/>
        <v>20150101</v>
      </c>
      <c r="R154" s="306">
        <f t="shared" si="70"/>
        <v>0</v>
      </c>
      <c r="S154" s="306">
        <f t="shared" si="71"/>
        <v>240</v>
      </c>
      <c r="T154" s="306">
        <f t="shared" si="72"/>
        <v>20150101</v>
      </c>
      <c r="U154" s="306" t="str">
        <f t="shared" si="73"/>
        <v>Single</v>
      </c>
      <c r="V154" s="306">
        <f>IF($B154&gt;remaning_months,"NA",V$3*Payoff!$BS157)</f>
        <v>268039.70877843595</v>
      </c>
      <c r="W154" s="306">
        <f>IF($B154&gt;remaning_months,"NA",W$3*Payoff!$BS157)</f>
        <v>254637.72333951414</v>
      </c>
      <c r="X154" s="306" t="str">
        <f t="shared" si="74"/>
        <v>yearly</v>
      </c>
      <c r="Y154" s="306">
        <f t="shared" si="75"/>
        <v>0.05</v>
      </c>
      <c r="Z154" s="306">
        <f t="shared" si="76"/>
        <v>1</v>
      </c>
      <c r="AA154" s="306">
        <f t="shared" si="77"/>
        <v>1</v>
      </c>
      <c r="AB154" s="306">
        <f t="shared" si="78"/>
        <v>0</v>
      </c>
      <c r="AC154" s="306">
        <f>IF($B154&gt;remaning_months,"NA",Payoff!AY157*Feq_coupon)</f>
        <v>13401.985438921791</v>
      </c>
      <c r="AD154" s="306">
        <f>IF($B154&lt;=remaning_months,(AD153*(1-Payoff!BR157)-Payoff!Y157-Payoff!Z157+Payoff!BY157),"NA")</f>
        <v>160823.82526706153</v>
      </c>
      <c r="AE154" s="306">
        <f>IF($B154&gt;remaning_months,"NA",Payoff!BC157)</f>
        <v>0</v>
      </c>
      <c r="AF154" s="306">
        <f>IF($B154&gt;remaning_months,"NA",MAX(0,SUM(Payoff!V157:X157)))</f>
        <v>41154.711233087219</v>
      </c>
      <c r="AG154" s="306">
        <f>IF($B154&gt;remaning_months,"NA",MAX(0,SUM(Payoff!V157:Y157)))</f>
        <v>41154.711233087219</v>
      </c>
      <c r="AH154" s="306">
        <f>IF($B154&gt;remaning_months,"NA",Payoff!AC157)</f>
        <v>41076.621998987401</v>
      </c>
      <c r="AI154" s="306">
        <f>IF($B154&gt;remaning_months,"NA",Payoff!BA157)</f>
        <v>107215.88351137454</v>
      </c>
      <c r="AJ154" s="306">
        <f>IF($B154&gt;remaning_months,"NA",IF(AF154&lt;=0,0,AL153*(1+Payoff!X157/SUM(Payoff!V157:W157))))</f>
        <v>376.39590360251265</v>
      </c>
      <c r="AK154" s="306">
        <f>IF($B154&gt;remaning_months,"NA",IF(AG154&lt;=0,0,AJ154*(1+SUM(Payoff!Y157:Z157)/SUM(Payoff!V157:W157))))</f>
        <v>376.39590360251265</v>
      </c>
      <c r="AL154" s="306">
        <f>IF($B154&gt;remaning_months,"NA",IF(AH154&lt;=0,0,AK154*(1+SUM(Payoff!AA157:AB157)/SUM(Payoff!V157:W157))))</f>
        <v>375.6822798745626</v>
      </c>
      <c r="AM154" s="306">
        <f t="shared" si="79"/>
        <v>20150112</v>
      </c>
      <c r="AN154" s="306">
        <f>IF($B154&gt;remaning_months,"NA",AN153*(1+Payoff!Q157))</f>
        <v>109.85443661507823</v>
      </c>
    </row>
    <row r="155" spans="2:40">
      <c r="B155" s="23">
        <v>152</v>
      </c>
      <c r="C155" s="306" t="str">
        <f t="shared" si="55"/>
        <v>VA</v>
      </c>
      <c r="D155" s="306">
        <f t="shared" si="56"/>
        <v>20270901</v>
      </c>
      <c r="E155" s="306">
        <f t="shared" si="57"/>
        <v>1.4999999999999999E-2</v>
      </c>
      <c r="F155" s="306">
        <f t="shared" si="58"/>
        <v>0</v>
      </c>
      <c r="G155" s="306" t="str">
        <f t="shared" si="59"/>
        <v>CH_WB01</v>
      </c>
      <c r="H155" s="306">
        <f t="shared" si="60"/>
        <v>0</v>
      </c>
      <c r="I155" s="306">
        <f t="shared" si="61"/>
        <v>0</v>
      </c>
      <c r="J155" s="306">
        <f t="shared" si="62"/>
        <v>195003044</v>
      </c>
      <c r="K155" s="306" t="str">
        <f t="shared" si="63"/>
        <v>RVATp_14</v>
      </c>
      <c r="L155" s="306">
        <f t="shared" si="64"/>
        <v>0.05</v>
      </c>
      <c r="M155" s="306" t="str">
        <f t="shared" si="65"/>
        <v>BFI Swiss TargetVol 5%</v>
      </c>
      <c r="N155" s="306" t="str">
        <f t="shared" si="66"/>
        <v>CHF</v>
      </c>
      <c r="O155" s="306">
        <f t="shared" si="67"/>
        <v>20150101</v>
      </c>
      <c r="P155" s="306">
        <f t="shared" si="68"/>
        <v>20150101</v>
      </c>
      <c r="Q155" s="306">
        <f t="shared" si="69"/>
        <v>20150101</v>
      </c>
      <c r="R155" s="306">
        <f t="shared" si="70"/>
        <v>0</v>
      </c>
      <c r="S155" s="306">
        <f t="shared" si="71"/>
        <v>240</v>
      </c>
      <c r="T155" s="306">
        <f t="shared" si="72"/>
        <v>20150101</v>
      </c>
      <c r="U155" s="306" t="str">
        <f t="shared" si="73"/>
        <v>Single</v>
      </c>
      <c r="V155" s="306">
        <f>IF($B155&gt;remaning_months,"NA",V$3*Payoff!$BS158)</f>
        <v>267823.78148535069</v>
      </c>
      <c r="W155" s="306">
        <f>IF($B155&gt;remaning_months,"NA",W$3*Payoff!$BS158)</f>
        <v>254432.59241108314</v>
      </c>
      <c r="X155" s="306" t="str">
        <f t="shared" si="74"/>
        <v>yearly</v>
      </c>
      <c r="Y155" s="306">
        <f t="shared" si="75"/>
        <v>0.05</v>
      </c>
      <c r="Z155" s="306">
        <f t="shared" si="76"/>
        <v>1</v>
      </c>
      <c r="AA155" s="306">
        <f t="shared" si="77"/>
        <v>1</v>
      </c>
      <c r="AB155" s="306">
        <f t="shared" si="78"/>
        <v>0</v>
      </c>
      <c r="AC155" s="306">
        <f>IF($B155&gt;remaning_months,"NA",Payoff!AY158*Feq_coupon)</f>
        <v>13391.189074267526</v>
      </c>
      <c r="AD155" s="306">
        <f>IF($B155&lt;=remaning_months,(AD154*(1-Payoff!BR158)-Payoff!Y158-Payoff!Z158+Payoff!BY158),"NA")</f>
        <v>160694.26889121035</v>
      </c>
      <c r="AE155" s="306">
        <f>IF($B155&gt;remaning_months,"NA",Payoff!BC158)</f>
        <v>0</v>
      </c>
      <c r="AF155" s="306">
        <f>IF($B155&gt;remaning_months,"NA",MAX(0,SUM(Payoff!V158:X158)))</f>
        <v>40727.512558550232</v>
      </c>
      <c r="AG155" s="306">
        <f>IF($B155&gt;remaning_months,"NA",MAX(0,SUM(Payoff!V158:Y158)))</f>
        <v>40727.512558550232</v>
      </c>
      <c r="AH155" s="306">
        <f>IF($B155&gt;remaning_months,"NA",Payoff!AC158)</f>
        <v>40649.91311392613</v>
      </c>
      <c r="AI155" s="306">
        <f>IF($B155&gt;remaning_months,"NA",Payoff!BA158)</f>
        <v>107129.51259414043</v>
      </c>
      <c r="AJ155" s="306">
        <f>IF($B155&gt;remaning_months,"NA",IF(AF155&lt;=0,0,AL154*(1+Payoff!X158/SUM(Payoff!V158:W158))))</f>
        <v>375.37963793347438</v>
      </c>
      <c r="AK155" s="306">
        <f>IF($B155&gt;remaning_months,"NA",IF(AG155&lt;=0,0,AJ155*(1+SUM(Payoff!Y158:Z158)/SUM(Payoff!V158:W158))))</f>
        <v>375.37963793347438</v>
      </c>
      <c r="AL155" s="306">
        <f>IF($B155&gt;remaning_months,"NA",IF(AH155&lt;=0,0,AK155*(1+SUM(Payoff!AA158:AB158)/SUM(Payoff!V158:W158))))</f>
        <v>374.66499115858596</v>
      </c>
      <c r="AM155" s="306">
        <f t="shared" si="79"/>
        <v>20150112</v>
      </c>
      <c r="AN155" s="306">
        <f>IF($B155&gt;remaning_months,"NA",AN154*(1+Payoff!Q158))</f>
        <v>109.00860091098747</v>
      </c>
    </row>
    <row r="156" spans="2:40">
      <c r="B156" s="23">
        <v>153</v>
      </c>
      <c r="C156" s="306" t="str">
        <f t="shared" si="55"/>
        <v>VA</v>
      </c>
      <c r="D156" s="306">
        <f t="shared" si="56"/>
        <v>20271001</v>
      </c>
      <c r="E156" s="306">
        <f t="shared" si="57"/>
        <v>1.4999999999999999E-2</v>
      </c>
      <c r="F156" s="306">
        <f t="shared" si="58"/>
        <v>0</v>
      </c>
      <c r="G156" s="306" t="str">
        <f t="shared" si="59"/>
        <v>CH_WB01</v>
      </c>
      <c r="H156" s="306">
        <f t="shared" si="60"/>
        <v>0</v>
      </c>
      <c r="I156" s="306">
        <f t="shared" si="61"/>
        <v>0</v>
      </c>
      <c r="J156" s="306">
        <f t="shared" si="62"/>
        <v>195003044</v>
      </c>
      <c r="K156" s="306" t="str">
        <f t="shared" si="63"/>
        <v>RVATp_14</v>
      </c>
      <c r="L156" s="306">
        <f t="shared" si="64"/>
        <v>0.05</v>
      </c>
      <c r="M156" s="306" t="str">
        <f t="shared" si="65"/>
        <v>BFI Swiss TargetVol 5%</v>
      </c>
      <c r="N156" s="306" t="str">
        <f t="shared" si="66"/>
        <v>CHF</v>
      </c>
      <c r="O156" s="306">
        <f t="shared" si="67"/>
        <v>20150101</v>
      </c>
      <c r="P156" s="306">
        <f t="shared" si="68"/>
        <v>20150101</v>
      </c>
      <c r="Q156" s="306">
        <f t="shared" si="69"/>
        <v>20150101</v>
      </c>
      <c r="R156" s="306">
        <f t="shared" si="70"/>
        <v>0</v>
      </c>
      <c r="S156" s="306">
        <f t="shared" si="71"/>
        <v>240</v>
      </c>
      <c r="T156" s="306">
        <f t="shared" si="72"/>
        <v>20150101</v>
      </c>
      <c r="U156" s="306" t="str">
        <f t="shared" si="73"/>
        <v>Single</v>
      </c>
      <c r="V156" s="306">
        <f>IF($B156&gt;remaning_months,"NA",V$3*Payoff!$BS159)</f>
        <v>267610.09727093158</v>
      </c>
      <c r="W156" s="306">
        <f>IF($B156&gt;remaning_months,"NA",W$3*Payoff!$BS159)</f>
        <v>254229.592407385</v>
      </c>
      <c r="X156" s="306" t="str">
        <f t="shared" si="74"/>
        <v>yearly</v>
      </c>
      <c r="Y156" s="306">
        <f t="shared" si="75"/>
        <v>0.05</v>
      </c>
      <c r="Z156" s="306">
        <f t="shared" si="76"/>
        <v>1</v>
      </c>
      <c r="AA156" s="306">
        <f t="shared" si="77"/>
        <v>1</v>
      </c>
      <c r="AB156" s="306">
        <f t="shared" si="78"/>
        <v>0</v>
      </c>
      <c r="AC156" s="306">
        <f>IF($B156&gt;remaning_months,"NA",Payoff!AY159*Feq_coupon)</f>
        <v>13380.504863546572</v>
      </c>
      <c r="AD156" s="306">
        <f>IF($B156&lt;=remaning_months,(AD155*(1-Payoff!BR159)-Payoff!Y159-Payoff!Z159+Payoff!BY159),"NA")</f>
        <v>160566.05836255889</v>
      </c>
      <c r="AE156" s="306">
        <f>IF($B156&gt;remaning_months,"NA",Payoff!BC159)</f>
        <v>0</v>
      </c>
      <c r="AF156" s="306">
        <f>IF($B156&gt;remaning_months,"NA",MAX(0,SUM(Payoff!V159:X159)))</f>
        <v>40480.119467997749</v>
      </c>
      <c r="AG156" s="306">
        <f>IF($B156&gt;remaning_months,"NA",MAX(0,SUM(Payoff!V159:Y159)))</f>
        <v>40480.119467997749</v>
      </c>
      <c r="AH156" s="306">
        <f>IF($B156&gt;remaning_months,"NA",Payoff!AC159)</f>
        <v>40402.814743081886</v>
      </c>
      <c r="AI156" s="306">
        <f>IF($B156&gt;remaning_months,"NA",Payoff!BA159)</f>
        <v>107044.03890837279</v>
      </c>
      <c r="AJ156" s="306">
        <f>IF($B156&gt;remaning_months,"NA",IF(AF156&lt;=0,0,AL155*(1+Payoff!X159/SUM(Payoff!V159:W159))))</f>
        <v>374.36606328197234</v>
      </c>
      <c r="AK156" s="306">
        <f>IF($B156&gt;remaning_months,"NA",IF(AG156&lt;=0,0,AJ156*(1+SUM(Payoff!Y159:Z159)/SUM(Payoff!V159:W159))))</f>
        <v>374.36606328197234</v>
      </c>
      <c r="AL156" s="306">
        <f>IF($B156&gt;remaning_months,"NA",IF(AH156&lt;=0,0,AK156*(1+SUM(Payoff!AA159:AB159)/SUM(Payoff!V159:W159))))</f>
        <v>373.65170828945139</v>
      </c>
      <c r="AM156" s="306">
        <f t="shared" si="79"/>
        <v>20150112</v>
      </c>
      <c r="AN156" s="306">
        <f>IF($B156&gt;remaning_months,"NA",AN155*(1+Payoff!Q159))</f>
        <v>108.63995357377335</v>
      </c>
    </row>
    <row r="157" spans="2:40">
      <c r="B157" s="23">
        <v>154</v>
      </c>
      <c r="C157" s="306" t="str">
        <f t="shared" si="55"/>
        <v>VA</v>
      </c>
      <c r="D157" s="306">
        <f t="shared" si="56"/>
        <v>20271101</v>
      </c>
      <c r="E157" s="306">
        <f t="shared" si="57"/>
        <v>1.4999999999999999E-2</v>
      </c>
      <c r="F157" s="306">
        <f t="shared" si="58"/>
        <v>0</v>
      </c>
      <c r="G157" s="306" t="str">
        <f t="shared" si="59"/>
        <v>CH_WB01</v>
      </c>
      <c r="H157" s="306">
        <f t="shared" si="60"/>
        <v>0</v>
      </c>
      <c r="I157" s="306">
        <f t="shared" si="61"/>
        <v>0</v>
      </c>
      <c r="J157" s="306">
        <f t="shared" si="62"/>
        <v>195003044</v>
      </c>
      <c r="K157" s="306" t="str">
        <f t="shared" si="63"/>
        <v>RVATp_14</v>
      </c>
      <c r="L157" s="306">
        <f t="shared" si="64"/>
        <v>0.05</v>
      </c>
      <c r="M157" s="306" t="str">
        <f t="shared" si="65"/>
        <v>BFI Swiss TargetVol 5%</v>
      </c>
      <c r="N157" s="306" t="str">
        <f t="shared" si="66"/>
        <v>CHF</v>
      </c>
      <c r="O157" s="306">
        <f t="shared" si="67"/>
        <v>20150101</v>
      </c>
      <c r="P157" s="306">
        <f t="shared" si="68"/>
        <v>20150101</v>
      </c>
      <c r="Q157" s="306">
        <f t="shared" si="69"/>
        <v>20150101</v>
      </c>
      <c r="R157" s="306">
        <f t="shared" si="70"/>
        <v>0</v>
      </c>
      <c r="S157" s="306">
        <f t="shared" si="71"/>
        <v>240</v>
      </c>
      <c r="T157" s="306">
        <f t="shared" si="72"/>
        <v>20150101</v>
      </c>
      <c r="U157" s="306" t="str">
        <f t="shared" si="73"/>
        <v>Single</v>
      </c>
      <c r="V157" s="306">
        <f>IF($B157&gt;remaning_months,"NA",V$3*Payoff!$BS160)</f>
        <v>267397.71197740099</v>
      </c>
      <c r="W157" s="306">
        <f>IF($B157&gt;remaning_months,"NA",W$3*Payoff!$BS160)</f>
        <v>254027.82637853097</v>
      </c>
      <c r="X157" s="306" t="str">
        <f t="shared" si="74"/>
        <v>yearly</v>
      </c>
      <c r="Y157" s="306">
        <f t="shared" si="75"/>
        <v>0.05</v>
      </c>
      <c r="Z157" s="306">
        <f t="shared" si="76"/>
        <v>1</v>
      </c>
      <c r="AA157" s="306">
        <f t="shared" si="77"/>
        <v>1</v>
      </c>
      <c r="AB157" s="306">
        <f t="shared" si="78"/>
        <v>0</v>
      </c>
      <c r="AC157" s="306">
        <f>IF($B157&gt;remaning_months,"NA",Payoff!AY160*Feq_coupon)</f>
        <v>13369.885598870042</v>
      </c>
      <c r="AD157" s="306">
        <f>IF($B157&lt;=remaning_months,(AD156*(1-Payoff!BR160)-Payoff!Y160-Payoff!Z160+Payoff!BY160),"NA")</f>
        <v>160438.62718644054</v>
      </c>
      <c r="AE157" s="306">
        <f>IF($B157&gt;remaning_months,"NA",Payoff!BC160)</f>
        <v>0</v>
      </c>
      <c r="AF157" s="306">
        <f>IF($B157&gt;remaning_months,"NA",MAX(0,SUM(Payoff!V160:X160)))</f>
        <v>40884.67065666159</v>
      </c>
      <c r="AG157" s="306">
        <f>IF($B157&gt;remaning_months,"NA",MAX(0,SUM(Payoff!V160:Y160)))</f>
        <v>40884.67065666159</v>
      </c>
      <c r="AH157" s="306">
        <f>IF($B157&gt;remaning_months,"NA",Payoff!AC160)</f>
        <v>40806.954216119695</v>
      </c>
      <c r="AI157" s="306">
        <f>IF($B157&gt;remaning_months,"NA",Payoff!BA160)</f>
        <v>106959.08479096055</v>
      </c>
      <c r="AJ157" s="306">
        <f>IF($B157&gt;remaning_months,"NA",IF(AF157&lt;=0,0,AL156*(1+Payoff!X160/SUM(Payoff!V160:W160))))</f>
        <v>373.35516444244206</v>
      </c>
      <c r="AK157" s="306">
        <f>IF($B157&gt;remaning_months,"NA",IF(AG157&lt;=0,0,AJ157*(1+SUM(Payoff!Y160:Z160)/SUM(Payoff!V160:W160))))</f>
        <v>373.35516444244206</v>
      </c>
      <c r="AL157" s="306">
        <f>IF($B157&gt;remaning_months,"NA",IF(AH157&lt;=0,0,AK157*(1+SUM(Payoff!AA160:AB160)/SUM(Payoff!V160:W160))))</f>
        <v>372.64602808568765</v>
      </c>
      <c r="AM157" s="306">
        <f t="shared" si="79"/>
        <v>20150112</v>
      </c>
      <c r="AN157" s="306">
        <f>IF($B157&gt;remaning_months,"NA",AN156*(1+Payoff!Q160))</f>
        <v>110.02294406609788</v>
      </c>
    </row>
    <row r="158" spans="2:40">
      <c r="B158" s="23">
        <v>155</v>
      </c>
      <c r="C158" s="306" t="str">
        <f t="shared" si="55"/>
        <v>VA</v>
      </c>
      <c r="D158" s="306">
        <f t="shared" si="56"/>
        <v>20271201</v>
      </c>
      <c r="E158" s="306">
        <f t="shared" si="57"/>
        <v>1.4999999999999999E-2</v>
      </c>
      <c r="F158" s="306">
        <f t="shared" si="58"/>
        <v>0</v>
      </c>
      <c r="G158" s="306" t="str">
        <f t="shared" si="59"/>
        <v>CH_WB01</v>
      </c>
      <c r="H158" s="306">
        <f t="shared" si="60"/>
        <v>0</v>
      </c>
      <c r="I158" s="306">
        <f t="shared" si="61"/>
        <v>0</v>
      </c>
      <c r="J158" s="306">
        <f t="shared" si="62"/>
        <v>195003044</v>
      </c>
      <c r="K158" s="306" t="str">
        <f t="shared" si="63"/>
        <v>RVATp_14</v>
      </c>
      <c r="L158" s="306">
        <f t="shared" si="64"/>
        <v>0.05</v>
      </c>
      <c r="M158" s="306" t="str">
        <f t="shared" si="65"/>
        <v>BFI Swiss TargetVol 5%</v>
      </c>
      <c r="N158" s="306" t="str">
        <f t="shared" si="66"/>
        <v>CHF</v>
      </c>
      <c r="O158" s="306">
        <f t="shared" si="67"/>
        <v>20150101</v>
      </c>
      <c r="P158" s="306">
        <f t="shared" si="68"/>
        <v>20150101</v>
      </c>
      <c r="Q158" s="306">
        <f t="shared" si="69"/>
        <v>20150101</v>
      </c>
      <c r="R158" s="306">
        <f t="shared" si="70"/>
        <v>0</v>
      </c>
      <c r="S158" s="306">
        <f t="shared" si="71"/>
        <v>240</v>
      </c>
      <c r="T158" s="306">
        <f t="shared" si="72"/>
        <v>20150101</v>
      </c>
      <c r="U158" s="306" t="str">
        <f t="shared" si="73"/>
        <v>Single</v>
      </c>
      <c r="V158" s="306">
        <f>IF($B158&gt;remaning_months,"NA",V$3*Payoff!$BS161)</f>
        <v>267183.20224573027</v>
      </c>
      <c r="W158" s="306">
        <f>IF($B158&gt;remaning_months,"NA",W$3*Payoff!$BS161)</f>
        <v>253824.04213344376</v>
      </c>
      <c r="X158" s="306" t="str">
        <f t="shared" si="74"/>
        <v>yearly</v>
      </c>
      <c r="Y158" s="306">
        <f t="shared" si="75"/>
        <v>0.05</v>
      </c>
      <c r="Z158" s="306">
        <f t="shared" si="76"/>
        <v>1</v>
      </c>
      <c r="AA158" s="306">
        <f t="shared" si="77"/>
        <v>1</v>
      </c>
      <c r="AB158" s="306">
        <f t="shared" si="78"/>
        <v>0</v>
      </c>
      <c r="AC158" s="306">
        <f>IF($B158&gt;remaning_months,"NA",Payoff!AY161*Feq_coupon)</f>
        <v>13359.160112286505</v>
      </c>
      <c r="AD158" s="306">
        <f>IF($B158&lt;=remaning_months,(AD157*(1-Payoff!BR161)-Payoff!Y161-Payoff!Z161+Payoff!BY161),"NA")</f>
        <v>160309.9213474381</v>
      </c>
      <c r="AE158" s="306">
        <f>IF($B158&gt;remaning_months,"NA",Payoff!BC161)</f>
        <v>0</v>
      </c>
      <c r="AF158" s="306">
        <f>IF($B158&gt;remaning_months,"NA",MAX(0,SUM(Payoff!V161:X161)))</f>
        <v>40493.119623476792</v>
      </c>
      <c r="AG158" s="306">
        <f>IF($B158&gt;remaning_months,"NA",MAX(0,SUM(Payoff!V161:Y161)))</f>
        <v>40493.119623476792</v>
      </c>
      <c r="AH158" s="306">
        <f>IF($B158&gt;remaning_months,"NA",Payoff!AC161)</f>
        <v>40415.854176937311</v>
      </c>
      <c r="AI158" s="306">
        <f>IF($B158&gt;remaning_months,"NA",Payoff!BA161)</f>
        <v>106873.28089829226</v>
      </c>
      <c r="AJ158" s="306">
        <f>IF($B158&gt;remaning_months,"NA",IF(AF158&lt;=0,0,AL157*(1+Payoff!X161/SUM(Payoff!V161:W161))))</f>
        <v>372.34708686101635</v>
      </c>
      <c r="AK158" s="306">
        <f>IF($B158&gt;remaning_months,"NA",IF(AG158&lt;=0,0,AJ158*(1+SUM(Payoff!Y161:Z161)/SUM(Payoff!V161:W161))))</f>
        <v>372.34708686101635</v>
      </c>
      <c r="AL158" s="306">
        <f>IF($B158&gt;remaning_months,"NA",IF(AH158&lt;=0,0,AK158*(1+SUM(Payoff!AA161:AB161)/SUM(Payoff!V161:W161))))</f>
        <v>371.63717651319831</v>
      </c>
      <c r="AM158" s="306">
        <f t="shared" si="79"/>
        <v>20150112</v>
      </c>
      <c r="AN158" s="306">
        <f>IF($B158&gt;remaning_months,"NA",AN157*(1+Payoff!Q161))</f>
        <v>109.26444240655272</v>
      </c>
    </row>
    <row r="159" spans="2:40">
      <c r="B159" s="23">
        <v>156</v>
      </c>
      <c r="C159" s="306" t="str">
        <f t="shared" si="55"/>
        <v>VA</v>
      </c>
      <c r="D159" s="306">
        <f t="shared" si="56"/>
        <v>20280101</v>
      </c>
      <c r="E159" s="306">
        <f t="shared" si="57"/>
        <v>1.4999999999999999E-2</v>
      </c>
      <c r="F159" s="306">
        <f t="shared" si="58"/>
        <v>0</v>
      </c>
      <c r="G159" s="306" t="str">
        <f t="shared" si="59"/>
        <v>CH_WB01</v>
      </c>
      <c r="H159" s="306">
        <f t="shared" si="60"/>
        <v>0</v>
      </c>
      <c r="I159" s="306">
        <f t="shared" si="61"/>
        <v>0</v>
      </c>
      <c r="J159" s="306">
        <f t="shared" si="62"/>
        <v>195003044</v>
      </c>
      <c r="K159" s="306" t="str">
        <f t="shared" si="63"/>
        <v>RVATp_14</v>
      </c>
      <c r="L159" s="306">
        <f t="shared" si="64"/>
        <v>0.05</v>
      </c>
      <c r="M159" s="306" t="str">
        <f t="shared" si="65"/>
        <v>BFI Swiss TargetVol 5%</v>
      </c>
      <c r="N159" s="306" t="str">
        <f t="shared" si="66"/>
        <v>CHF</v>
      </c>
      <c r="O159" s="306">
        <f t="shared" si="67"/>
        <v>20150101</v>
      </c>
      <c r="P159" s="306">
        <f t="shared" si="68"/>
        <v>20150101</v>
      </c>
      <c r="Q159" s="306">
        <f t="shared" si="69"/>
        <v>20150101</v>
      </c>
      <c r="R159" s="306">
        <f t="shared" si="70"/>
        <v>0</v>
      </c>
      <c r="S159" s="306">
        <f t="shared" si="71"/>
        <v>240</v>
      </c>
      <c r="T159" s="306">
        <f t="shared" si="72"/>
        <v>20150101</v>
      </c>
      <c r="U159" s="306" t="str">
        <f t="shared" si="73"/>
        <v>Single</v>
      </c>
      <c r="V159" s="306">
        <f>IF($B159&gt;remaning_months,"NA",V$3*Payoff!$BS162)</f>
        <v>266970.74840786669</v>
      </c>
      <c r="W159" s="306">
        <f>IF($B159&gt;remaning_months,"NA",W$3*Payoff!$BS162)</f>
        <v>253622.21098747337</v>
      </c>
      <c r="X159" s="306" t="str">
        <f t="shared" si="74"/>
        <v>yearly</v>
      </c>
      <c r="Y159" s="306">
        <f t="shared" si="75"/>
        <v>0.05</v>
      </c>
      <c r="Z159" s="306">
        <f t="shared" si="76"/>
        <v>1</v>
      </c>
      <c r="AA159" s="306">
        <f t="shared" si="77"/>
        <v>1</v>
      </c>
      <c r="AB159" s="306">
        <f t="shared" si="78"/>
        <v>0</v>
      </c>
      <c r="AC159" s="306">
        <f>IF($B159&gt;remaning_months,"NA",Payoff!AY162*Feq_coupon)</f>
        <v>13348.537420393326</v>
      </c>
      <c r="AD159" s="306">
        <f>IF($B159&lt;=remaning_months,(AD158*(1-Payoff!BR162)-Payoff!Y162-Payoff!Z162+Payoff!BY162),"NA")</f>
        <v>173530.98646511327</v>
      </c>
      <c r="AE159" s="306">
        <f>IF($B159&gt;remaning_months,"NA",Payoff!BC162)</f>
        <v>0</v>
      </c>
      <c r="AF159" s="306">
        <f>IF($B159&gt;remaning_months,"NA",MAX(0,SUM(Payoff!V162:X162)))</f>
        <v>40421.070347938781</v>
      </c>
      <c r="AG159" s="306">
        <f>IF($B159&gt;remaning_months,"NA",MAX(0,SUM(Payoff!V162:Y162)))</f>
        <v>27072.532927545457</v>
      </c>
      <c r="AH159" s="306">
        <f>IF($B159&gt;remaning_months,"NA",Payoff!AC162)</f>
        <v>27009.833006656299</v>
      </c>
      <c r="AI159" s="306">
        <f>IF($B159&gt;remaning_months,"NA",Payoff!BA162)</f>
        <v>93439.761942753496</v>
      </c>
      <c r="AJ159" s="306">
        <f>IF($B159&gt;remaning_months,"NA",IF(AF159&lt;=0,0,AL158*(1+Payoff!X162/SUM(Payoff!V162:W162))))</f>
        <v>371.34166488005906</v>
      </c>
      <c r="AK159" s="306">
        <f>IF($B159&gt;remaning_months,"NA",IF(AG159&lt;=0,0,AJ159*(1+SUM(Payoff!Y162:Z162)/SUM(Payoff!V162:W162))))</f>
        <v>248.80837827215041</v>
      </c>
      <c r="AL159" s="306">
        <f>IF($B159&gt;remaning_months,"NA",IF(AH159&lt;=0,0,AK159*(1+SUM(Payoff!AA162:AB162)/SUM(Payoff!V162:W162))))</f>
        <v>248.42274125742094</v>
      </c>
      <c r="AM159" s="306">
        <f t="shared" si="79"/>
        <v>20150112</v>
      </c>
      <c r="AN159" s="306">
        <f>IF($B159&gt;remaning_months,"NA",AN158*(1+Payoff!Q162))</f>
        <v>109.36550760643364</v>
      </c>
    </row>
    <row r="160" spans="2:40">
      <c r="B160" s="23">
        <v>157</v>
      </c>
      <c r="C160" s="306" t="str">
        <f t="shared" si="55"/>
        <v>VA</v>
      </c>
      <c r="D160" s="306">
        <f t="shared" si="56"/>
        <v>20280201</v>
      </c>
      <c r="E160" s="306">
        <f t="shared" si="57"/>
        <v>1.4999999999999999E-2</v>
      </c>
      <c r="F160" s="306">
        <f t="shared" si="58"/>
        <v>0</v>
      </c>
      <c r="G160" s="306" t="str">
        <f t="shared" si="59"/>
        <v>CH_WB01</v>
      </c>
      <c r="H160" s="306">
        <f t="shared" si="60"/>
        <v>0</v>
      </c>
      <c r="I160" s="306">
        <f t="shared" si="61"/>
        <v>0</v>
      </c>
      <c r="J160" s="306">
        <f t="shared" si="62"/>
        <v>195003044</v>
      </c>
      <c r="K160" s="306" t="str">
        <f t="shared" si="63"/>
        <v>RVATp_14</v>
      </c>
      <c r="L160" s="306">
        <f t="shared" si="64"/>
        <v>0.05</v>
      </c>
      <c r="M160" s="306" t="str">
        <f t="shared" si="65"/>
        <v>BFI Swiss TargetVol 5%</v>
      </c>
      <c r="N160" s="306" t="str">
        <f t="shared" si="66"/>
        <v>CHF</v>
      </c>
      <c r="O160" s="306">
        <f t="shared" si="67"/>
        <v>20150101</v>
      </c>
      <c r="P160" s="306">
        <f t="shared" si="68"/>
        <v>20150101</v>
      </c>
      <c r="Q160" s="306">
        <f t="shared" si="69"/>
        <v>20150101</v>
      </c>
      <c r="R160" s="306">
        <f t="shared" si="70"/>
        <v>0</v>
      </c>
      <c r="S160" s="306">
        <f t="shared" si="71"/>
        <v>240</v>
      </c>
      <c r="T160" s="306">
        <f t="shared" si="72"/>
        <v>20150101</v>
      </c>
      <c r="U160" s="306" t="str">
        <f t="shared" si="73"/>
        <v>Single</v>
      </c>
      <c r="V160" s="306">
        <f>IF($B160&gt;remaning_months,"NA",V$3*Payoff!$BS163)</f>
        <v>266808.48273128498</v>
      </c>
      <c r="W160" s="306">
        <f>IF($B160&gt;remaning_months,"NA",W$3*Payoff!$BS163)</f>
        <v>253468.0585947207</v>
      </c>
      <c r="X160" s="306" t="str">
        <f t="shared" si="74"/>
        <v>yearly</v>
      </c>
      <c r="Y160" s="306">
        <f t="shared" si="75"/>
        <v>0.05</v>
      </c>
      <c r="Z160" s="306">
        <f t="shared" si="76"/>
        <v>1</v>
      </c>
      <c r="AA160" s="306">
        <f t="shared" si="77"/>
        <v>1</v>
      </c>
      <c r="AB160" s="306">
        <f t="shared" si="78"/>
        <v>0</v>
      </c>
      <c r="AC160" s="306">
        <f>IF($B160&gt;remaning_months,"NA",Payoff!AY163*Feq_coupon)</f>
        <v>13340.424136564239</v>
      </c>
      <c r="AD160" s="306">
        <f>IF($B160&lt;=remaning_months,(AD159*(1-Payoff!BR163)-Payoff!Y163-Payoff!Z163+Payoff!BY163),"NA")</f>
        <v>173425.51377533513</v>
      </c>
      <c r="AE160" s="306">
        <f>IF($B160&gt;remaning_months,"NA",Payoff!BC163)</f>
        <v>0</v>
      </c>
      <c r="AF160" s="306">
        <f>IF($B160&gt;remaning_months,"NA",MAX(0,SUM(Payoff!V163:X163)))</f>
        <v>27010.729033081821</v>
      </c>
      <c r="AG160" s="306">
        <f>IF($B160&gt;remaning_months,"NA",MAX(0,SUM(Payoff!V163:Y163)))</f>
        <v>27010.729033081821</v>
      </c>
      <c r="AH160" s="306">
        <f>IF($B160&gt;remaning_months,"NA",Payoff!AC163)</f>
        <v>26948.116349621239</v>
      </c>
      <c r="AI160" s="306">
        <f>IF($B160&gt;remaning_months,"NA",Payoff!BA163)</f>
        <v>93382.968955949895</v>
      </c>
      <c r="AJ160" s="306">
        <f>IF($B160&gt;remaning_months,"NA",IF(AF160&lt;=0,0,AL159*(1+Payoff!X163/SUM(Payoff!V163:W163))))</f>
        <v>248.27174911903566</v>
      </c>
      <c r="AK160" s="306">
        <f>IF($B160&gt;remaning_months,"NA",IF(AG160&lt;=0,0,AJ160*(1+SUM(Payoff!Y163:Z163)/SUM(Payoff!V163:W163))))</f>
        <v>248.27174911903566</v>
      </c>
      <c r="AL160" s="306">
        <f>IF($B160&gt;remaning_months,"NA",IF(AH160&lt;=0,0,AK160*(1+SUM(Payoff!AA163:AB163)/SUM(Payoff!V163:W163))))</f>
        <v>247.69658833222434</v>
      </c>
      <c r="AM160" s="306">
        <f t="shared" si="79"/>
        <v>20150112</v>
      </c>
      <c r="AN160" s="306">
        <f>IF($B160&gt;remaning_months,"NA",AN159*(1+Payoff!Q163))</f>
        <v>109.4356510462647</v>
      </c>
    </row>
    <row r="161" spans="2:40">
      <c r="B161" s="23">
        <v>158</v>
      </c>
      <c r="C161" s="306" t="str">
        <f t="shared" si="55"/>
        <v>VA</v>
      </c>
      <c r="D161" s="306">
        <f t="shared" si="56"/>
        <v>20280301</v>
      </c>
      <c r="E161" s="306">
        <f t="shared" si="57"/>
        <v>1.4999999999999999E-2</v>
      </c>
      <c r="F161" s="306">
        <f t="shared" si="58"/>
        <v>0</v>
      </c>
      <c r="G161" s="306" t="str">
        <f t="shared" si="59"/>
        <v>CH_WB01</v>
      </c>
      <c r="H161" s="306">
        <f t="shared" si="60"/>
        <v>0</v>
      </c>
      <c r="I161" s="306">
        <f t="shared" si="61"/>
        <v>0</v>
      </c>
      <c r="J161" s="306">
        <f t="shared" si="62"/>
        <v>195003044</v>
      </c>
      <c r="K161" s="306" t="str">
        <f t="shared" si="63"/>
        <v>RVATp_14</v>
      </c>
      <c r="L161" s="306">
        <f t="shared" si="64"/>
        <v>0.05</v>
      </c>
      <c r="M161" s="306" t="str">
        <f t="shared" si="65"/>
        <v>BFI Swiss TargetVol 5%</v>
      </c>
      <c r="N161" s="306" t="str">
        <f t="shared" si="66"/>
        <v>CHF</v>
      </c>
      <c r="O161" s="306">
        <f t="shared" si="67"/>
        <v>20150101</v>
      </c>
      <c r="P161" s="306">
        <f t="shared" si="68"/>
        <v>20150101</v>
      </c>
      <c r="Q161" s="306">
        <f t="shared" si="69"/>
        <v>20150101</v>
      </c>
      <c r="R161" s="306">
        <f t="shared" si="70"/>
        <v>0</v>
      </c>
      <c r="S161" s="306">
        <f t="shared" si="71"/>
        <v>240</v>
      </c>
      <c r="T161" s="306">
        <f t="shared" si="72"/>
        <v>20150101</v>
      </c>
      <c r="U161" s="306" t="str">
        <f t="shared" si="73"/>
        <v>Single</v>
      </c>
      <c r="V161" s="306">
        <f>IF($B161&gt;remaning_months,"NA",V$3*Payoff!$BS164)</f>
        <v>266646.58782689966</v>
      </c>
      <c r="W161" s="306">
        <f>IF($B161&gt;remaning_months,"NA",W$3*Payoff!$BS164)</f>
        <v>253314.25843555472</v>
      </c>
      <c r="X161" s="306" t="str">
        <f t="shared" si="74"/>
        <v>yearly</v>
      </c>
      <c r="Y161" s="306">
        <f t="shared" si="75"/>
        <v>0.05</v>
      </c>
      <c r="Z161" s="306">
        <f t="shared" si="76"/>
        <v>1</v>
      </c>
      <c r="AA161" s="306">
        <f t="shared" si="77"/>
        <v>1</v>
      </c>
      <c r="AB161" s="306">
        <f t="shared" si="78"/>
        <v>0</v>
      </c>
      <c r="AC161" s="306">
        <f>IF($B161&gt;remaning_months,"NA",Payoff!AY164*Feq_coupon)</f>
        <v>13332.329391344976</v>
      </c>
      <c r="AD161" s="306">
        <f>IF($B161&lt;=remaning_months,(AD160*(1-Payoff!BR164)-Payoff!Y164-Payoff!Z164+Payoff!BY164),"NA")</f>
        <v>173320.28208748472</v>
      </c>
      <c r="AE161" s="306">
        <f>IF($B161&gt;remaning_months,"NA",Payoff!BC164)</f>
        <v>0</v>
      </c>
      <c r="AF161" s="306">
        <f>IF($B161&gt;remaning_months,"NA",MAX(0,SUM(Payoff!V164:X164)))</f>
        <v>27731.202386871581</v>
      </c>
      <c r="AG161" s="306">
        <f>IF($B161&gt;remaning_months,"NA",MAX(0,SUM(Payoff!V164:Y164)))</f>
        <v>27731.202386871581</v>
      </c>
      <c r="AH161" s="306">
        <f>IF($B161&gt;remaning_months,"NA",Payoff!AC164)</f>
        <v>27667.829427474109</v>
      </c>
      <c r="AI161" s="306">
        <f>IF($B161&gt;remaning_months,"NA",Payoff!BA164)</f>
        <v>93326.305739415053</v>
      </c>
      <c r="AJ161" s="306">
        <f>IF($B161&gt;remaning_months,"NA",IF(AF161&lt;=0,0,AL160*(1+Payoff!X164/SUM(Payoff!V164:W164))))</f>
        <v>247.54629020424096</v>
      </c>
      <c r="AK161" s="306">
        <f>IF($B161&gt;remaning_months,"NA",IF(AG161&lt;=0,0,AJ161*(1+SUM(Payoff!Y164:Z164)/SUM(Payoff!V164:W164))))</f>
        <v>247.54629020424096</v>
      </c>
      <c r="AL161" s="306">
        <f>IF($B161&gt;remaning_months,"NA",IF(AH161&lt;=0,0,AK161*(1+SUM(Payoff!AA164:AB164)/SUM(Payoff!V164:W164))))</f>
        <v>246.98092626070419</v>
      </c>
      <c r="AM161" s="306">
        <f t="shared" si="79"/>
        <v>20150112</v>
      </c>
      <c r="AN161" s="306">
        <f>IF($B161&gt;remaning_months,"NA",AN160*(1+Payoff!Q164))</f>
        <v>112.68411940149231</v>
      </c>
    </row>
    <row r="162" spans="2:40">
      <c r="B162" s="23">
        <v>159</v>
      </c>
      <c r="C162" s="306" t="str">
        <f t="shared" si="55"/>
        <v>VA</v>
      </c>
      <c r="D162" s="306">
        <f t="shared" si="56"/>
        <v>20280401</v>
      </c>
      <c r="E162" s="306">
        <f t="shared" si="57"/>
        <v>1.4999999999999999E-2</v>
      </c>
      <c r="F162" s="306">
        <f t="shared" si="58"/>
        <v>0</v>
      </c>
      <c r="G162" s="306" t="str">
        <f t="shared" si="59"/>
        <v>CH_WB01</v>
      </c>
      <c r="H162" s="306">
        <f t="shared" si="60"/>
        <v>0</v>
      </c>
      <c r="I162" s="306">
        <f t="shared" si="61"/>
        <v>0</v>
      </c>
      <c r="J162" s="306">
        <f t="shared" si="62"/>
        <v>195003044</v>
      </c>
      <c r="K162" s="306" t="str">
        <f t="shared" si="63"/>
        <v>RVATp_14</v>
      </c>
      <c r="L162" s="306">
        <f t="shared" si="64"/>
        <v>0.05</v>
      </c>
      <c r="M162" s="306" t="str">
        <f t="shared" si="65"/>
        <v>BFI Swiss TargetVol 5%</v>
      </c>
      <c r="N162" s="306" t="str">
        <f t="shared" si="66"/>
        <v>CHF</v>
      </c>
      <c r="O162" s="306">
        <f t="shared" si="67"/>
        <v>20150101</v>
      </c>
      <c r="P162" s="306">
        <f t="shared" si="68"/>
        <v>20150101</v>
      </c>
      <c r="Q162" s="306">
        <f t="shared" si="69"/>
        <v>20150101</v>
      </c>
      <c r="R162" s="306">
        <f t="shared" si="70"/>
        <v>0</v>
      </c>
      <c r="S162" s="306">
        <f t="shared" si="71"/>
        <v>240</v>
      </c>
      <c r="T162" s="306">
        <f t="shared" si="72"/>
        <v>20150101</v>
      </c>
      <c r="U162" s="306" t="str">
        <f t="shared" si="73"/>
        <v>Single</v>
      </c>
      <c r="V162" s="306">
        <f>IF($B162&gt;remaning_months,"NA",V$3*Payoff!$BS165)</f>
        <v>266480.36913682154</v>
      </c>
      <c r="W162" s="306">
        <f>IF($B162&gt;remaning_months,"NA",W$3*Payoff!$BS165)</f>
        <v>253156.35067998045</v>
      </c>
      <c r="X162" s="306" t="str">
        <f t="shared" si="74"/>
        <v>yearly</v>
      </c>
      <c r="Y162" s="306">
        <f t="shared" si="75"/>
        <v>0.05</v>
      </c>
      <c r="Z162" s="306">
        <f t="shared" si="76"/>
        <v>1</v>
      </c>
      <c r="AA162" s="306">
        <f t="shared" si="77"/>
        <v>1</v>
      </c>
      <c r="AB162" s="306">
        <f t="shared" si="78"/>
        <v>0</v>
      </c>
      <c r="AC162" s="306">
        <f>IF($B162&gt;remaning_months,"NA",Payoff!AY165*Feq_coupon)</f>
        <v>13324.018456841066</v>
      </c>
      <c r="AD162" s="306">
        <f>IF($B162&lt;=remaning_months,(AD161*(1-Payoff!BR165)-Payoff!Y165-Payoff!Z165+Payoff!BY165),"NA")</f>
        <v>173212.2399389339</v>
      </c>
      <c r="AE162" s="306">
        <f>IF($B162&gt;remaning_months,"NA",Payoff!BC165)</f>
        <v>0</v>
      </c>
      <c r="AF162" s="306">
        <f>IF($B162&gt;remaning_months,"NA",MAX(0,SUM(Payoff!V165:X165)))</f>
        <v>27951.411241818496</v>
      </c>
      <c r="AG162" s="306">
        <f>IF($B162&gt;remaning_months,"NA",MAX(0,SUM(Payoff!V165:Y165)))</f>
        <v>27951.411241818496</v>
      </c>
      <c r="AH162" s="306">
        <f>IF($B162&gt;remaning_months,"NA",Payoff!AC165)</f>
        <v>27887.820500164424</v>
      </c>
      <c r="AI162" s="306">
        <f>IF($B162&gt;remaning_months,"NA",Payoff!BA165)</f>
        <v>93268.129197887683</v>
      </c>
      <c r="AJ162" s="306">
        <f>IF($B162&gt;remaning_months,"NA",IF(AF162&lt;=0,0,AL161*(1+Payoff!X165/SUM(Payoff!V165:W165))))</f>
        <v>246.82696649556368</v>
      </c>
      <c r="AK162" s="306">
        <f>IF($B162&gt;remaning_months,"NA",IF(AG162&lt;=0,0,AJ162*(1+SUM(Payoff!Y165:Z165)/SUM(Payoff!V165:W165))))</f>
        <v>246.82696649556368</v>
      </c>
      <c r="AL162" s="306">
        <f>IF($B162&gt;remaning_months,"NA",IF(AH162&lt;=0,0,AK162*(1+SUM(Payoff!AA165:AB165)/SUM(Payoff!V165:W165))))</f>
        <v>246.26577388130377</v>
      </c>
      <c r="AM162" s="306">
        <f t="shared" si="79"/>
        <v>20150112</v>
      </c>
      <c r="AN162" s="306">
        <f>IF($B162&gt;remaning_months,"NA",AN161*(1+Payoff!Q165))</f>
        <v>113.91008468922875</v>
      </c>
    </row>
    <row r="163" spans="2:40">
      <c r="B163" s="23">
        <v>160</v>
      </c>
      <c r="C163" s="306" t="str">
        <f t="shared" si="55"/>
        <v>VA</v>
      </c>
      <c r="D163" s="306">
        <f t="shared" si="56"/>
        <v>20280501</v>
      </c>
      <c r="E163" s="306">
        <f t="shared" si="57"/>
        <v>1.4999999999999999E-2</v>
      </c>
      <c r="F163" s="306">
        <f t="shared" si="58"/>
        <v>0</v>
      </c>
      <c r="G163" s="306" t="str">
        <f t="shared" si="59"/>
        <v>CH_WB01</v>
      </c>
      <c r="H163" s="306">
        <f t="shared" si="60"/>
        <v>0</v>
      </c>
      <c r="I163" s="306">
        <f t="shared" si="61"/>
        <v>0</v>
      </c>
      <c r="J163" s="306">
        <f t="shared" si="62"/>
        <v>195003044</v>
      </c>
      <c r="K163" s="306" t="str">
        <f t="shared" si="63"/>
        <v>RVATp_14</v>
      </c>
      <c r="L163" s="306">
        <f t="shared" si="64"/>
        <v>0.05</v>
      </c>
      <c r="M163" s="306" t="str">
        <f t="shared" si="65"/>
        <v>BFI Swiss TargetVol 5%</v>
      </c>
      <c r="N163" s="306" t="str">
        <f t="shared" si="66"/>
        <v>CHF</v>
      </c>
      <c r="O163" s="306">
        <f t="shared" si="67"/>
        <v>20150101</v>
      </c>
      <c r="P163" s="306">
        <f t="shared" si="68"/>
        <v>20150101</v>
      </c>
      <c r="Q163" s="306">
        <f t="shared" si="69"/>
        <v>20150101</v>
      </c>
      <c r="R163" s="306">
        <f t="shared" si="70"/>
        <v>0</v>
      </c>
      <c r="S163" s="306">
        <f t="shared" si="71"/>
        <v>240</v>
      </c>
      <c r="T163" s="306">
        <f t="shared" si="72"/>
        <v>20150101</v>
      </c>
      <c r="U163" s="306" t="str">
        <f t="shared" si="73"/>
        <v>Single</v>
      </c>
      <c r="V163" s="306">
        <f>IF($B163&gt;remaning_months,"NA",V$3*Payoff!$BS166)</f>
        <v>266312.82881694118</v>
      </c>
      <c r="W163" s="306">
        <f>IF($B163&gt;remaning_months,"NA",W$3*Payoff!$BS166)</f>
        <v>252997.18737609414</v>
      </c>
      <c r="X163" s="306" t="str">
        <f t="shared" si="74"/>
        <v>yearly</v>
      </c>
      <c r="Y163" s="306">
        <f t="shared" si="75"/>
        <v>0.05</v>
      </c>
      <c r="Z163" s="306">
        <f t="shared" si="76"/>
        <v>1</v>
      </c>
      <c r="AA163" s="306">
        <f t="shared" si="77"/>
        <v>1</v>
      </c>
      <c r="AB163" s="306">
        <f t="shared" si="78"/>
        <v>0</v>
      </c>
      <c r="AC163" s="306">
        <f>IF($B163&gt;remaning_months,"NA",Payoff!AY166*Feq_coupon)</f>
        <v>13315.64144084705</v>
      </c>
      <c r="AD163" s="306">
        <f>IF($B163&lt;=remaning_months,(AD162*(1-Payoff!BR166)-Payoff!Y166-Payoff!Z166+Payoff!BY166),"NA")</f>
        <v>173103.33873101167</v>
      </c>
      <c r="AE163" s="306">
        <f>IF($B163&gt;remaning_months,"NA",Payoff!BC166)</f>
        <v>0</v>
      </c>
      <c r="AF163" s="306">
        <f>IF($B163&gt;remaning_months,"NA",MAX(0,SUM(Payoff!V166:X166)))</f>
        <v>28141.000326114503</v>
      </c>
      <c r="AG163" s="306">
        <f>IF($B163&gt;remaning_months,"NA",MAX(0,SUM(Payoff!V166:Y166)))</f>
        <v>28141.000326114503</v>
      </c>
      <c r="AH163" s="306">
        <f>IF($B163&gt;remaning_months,"NA",Payoff!AC166)</f>
        <v>28077.225138825761</v>
      </c>
      <c r="AI163" s="306">
        <f>IF($B163&gt;remaning_months,"NA",Payoff!BA166)</f>
        <v>93209.490085929559</v>
      </c>
      <c r="AJ163" s="306">
        <f>IF($B163&gt;remaning_months,"NA",IF(AF163&lt;=0,0,AL162*(1+Payoff!X166/SUM(Payoff!V166:W166))))</f>
        <v>246.1109427893727</v>
      </c>
      <c r="AK163" s="306">
        <f>IF($B163&gt;remaning_months,"NA",IF(AG163&lt;=0,0,AJ163*(1+SUM(Payoff!Y166:Z166)/SUM(Payoff!V166:W166))))</f>
        <v>246.1109427893727</v>
      </c>
      <c r="AL163" s="306">
        <f>IF($B163&gt;remaning_months,"NA",IF(AH163&lt;=0,0,AK163*(1+SUM(Payoff!AA166:AB166)/SUM(Payoff!V166:W166))))</f>
        <v>245.55353889062306</v>
      </c>
      <c r="AM163" s="306">
        <f t="shared" si="79"/>
        <v>20150112</v>
      </c>
      <c r="AN163" s="306">
        <f>IF($B163&gt;remaning_months,"NA",AN162*(1+Payoff!Q166))</f>
        <v>115.01653107196975</v>
      </c>
    </row>
    <row r="164" spans="2:40">
      <c r="B164" s="23">
        <v>161</v>
      </c>
      <c r="C164" s="306" t="str">
        <f t="shared" si="55"/>
        <v>VA</v>
      </c>
      <c r="D164" s="306">
        <f t="shared" si="56"/>
        <v>20280601</v>
      </c>
      <c r="E164" s="306">
        <f t="shared" si="57"/>
        <v>1.4999999999999999E-2</v>
      </c>
      <c r="F164" s="306">
        <f t="shared" si="58"/>
        <v>0</v>
      </c>
      <c r="G164" s="306" t="str">
        <f t="shared" si="59"/>
        <v>CH_WB01</v>
      </c>
      <c r="H164" s="306">
        <f t="shared" si="60"/>
        <v>0</v>
      </c>
      <c r="I164" s="306">
        <f t="shared" si="61"/>
        <v>0</v>
      </c>
      <c r="J164" s="306">
        <f t="shared" si="62"/>
        <v>195003044</v>
      </c>
      <c r="K164" s="306" t="str">
        <f t="shared" si="63"/>
        <v>RVATp_14</v>
      </c>
      <c r="L164" s="306">
        <f t="shared" si="64"/>
        <v>0.05</v>
      </c>
      <c r="M164" s="306" t="str">
        <f t="shared" si="65"/>
        <v>BFI Swiss TargetVol 5%</v>
      </c>
      <c r="N164" s="306" t="str">
        <f t="shared" si="66"/>
        <v>CHF</v>
      </c>
      <c r="O164" s="306">
        <f t="shared" si="67"/>
        <v>20150101</v>
      </c>
      <c r="P164" s="306">
        <f t="shared" si="68"/>
        <v>20150101</v>
      </c>
      <c r="Q164" s="306">
        <f t="shared" si="69"/>
        <v>20150101</v>
      </c>
      <c r="R164" s="306">
        <f t="shared" si="70"/>
        <v>0</v>
      </c>
      <c r="S164" s="306">
        <f t="shared" si="71"/>
        <v>240</v>
      </c>
      <c r="T164" s="306">
        <f t="shared" si="72"/>
        <v>20150101</v>
      </c>
      <c r="U164" s="306" t="str">
        <f t="shared" si="73"/>
        <v>Single</v>
      </c>
      <c r="V164" s="306">
        <f>IF($B164&gt;remaning_months,"NA",V$3*Payoff!$BS167)</f>
        <v>266144.15061990952</v>
      </c>
      <c r="W164" s="306">
        <f>IF($B164&gt;remaning_months,"NA",W$3*Payoff!$BS167)</f>
        <v>252836.94308891406</v>
      </c>
      <c r="X164" s="306" t="str">
        <f t="shared" si="74"/>
        <v>yearly</v>
      </c>
      <c r="Y164" s="306">
        <f t="shared" si="75"/>
        <v>0.05</v>
      </c>
      <c r="Z164" s="306">
        <f t="shared" si="76"/>
        <v>1</v>
      </c>
      <c r="AA164" s="306">
        <f t="shared" si="77"/>
        <v>1</v>
      </c>
      <c r="AB164" s="306">
        <f t="shared" si="78"/>
        <v>0</v>
      </c>
      <c r="AC164" s="306">
        <f>IF($B164&gt;remaning_months,"NA",Payoff!AY167*Feq_coupon)</f>
        <v>13307.207530995467</v>
      </c>
      <c r="AD164" s="306">
        <f>IF($B164&lt;=remaning_months,(AD163*(1-Payoff!BR167)-Payoff!Y167-Payoff!Z167+Payoff!BY167),"NA")</f>
        <v>172993.69790294109</v>
      </c>
      <c r="AE164" s="306">
        <f>IF($B164&gt;remaning_months,"NA",Payoff!BC167)</f>
        <v>0</v>
      </c>
      <c r="AF164" s="306">
        <f>IF($B164&gt;remaning_months,"NA",MAX(0,SUM(Payoff!V167:X167)))</f>
        <v>27923.659286630507</v>
      </c>
      <c r="AG164" s="306">
        <f>IF($B164&gt;remaning_months,"NA",MAX(0,SUM(Payoff!V167:Y167)))</f>
        <v>27923.659286630507</v>
      </c>
      <c r="AH164" s="306">
        <f>IF($B164&gt;remaning_months,"NA",Payoff!AC167)</f>
        <v>27860.140636909167</v>
      </c>
      <c r="AI164" s="306">
        <f>IF($B164&gt;remaning_months,"NA",Payoff!BA167)</f>
        <v>93150.452716968473</v>
      </c>
      <c r="AJ164" s="306">
        <f>IF($B164&gt;remaning_months,"NA",IF(AF164&lt;=0,0,AL163*(1+Payoff!X167/SUM(Payoff!V167:W167))))</f>
        <v>245.39800928884301</v>
      </c>
      <c r="AK164" s="306">
        <f>IF($B164&gt;remaning_months,"NA",IF(AG164&lt;=0,0,AJ164*(1+SUM(Payoff!Y167:Z167)/SUM(Payoff!V167:W167))))</f>
        <v>245.39800928884301</v>
      </c>
      <c r="AL164" s="306">
        <f>IF($B164&gt;remaning_months,"NA",IF(AH164&lt;=0,0,AK164*(1+SUM(Payoff!AA167:AB167)/SUM(Payoff!V167:W167))))</f>
        <v>244.84014983133596</v>
      </c>
      <c r="AM164" s="306">
        <f t="shared" si="79"/>
        <v>20150112</v>
      </c>
      <c r="AN164" s="306">
        <f>IF($B164&gt;remaning_months,"NA",AN163*(1+Payoff!Q167))</f>
        <v>114.45995558892868</v>
      </c>
    </row>
    <row r="165" spans="2:40">
      <c r="B165" s="23">
        <v>162</v>
      </c>
      <c r="C165" s="306" t="str">
        <f t="shared" si="55"/>
        <v>VA</v>
      </c>
      <c r="D165" s="306">
        <f t="shared" si="56"/>
        <v>20280701</v>
      </c>
      <c r="E165" s="306">
        <f t="shared" si="57"/>
        <v>1.4999999999999999E-2</v>
      </c>
      <c r="F165" s="306">
        <f t="shared" si="58"/>
        <v>0</v>
      </c>
      <c r="G165" s="306" t="str">
        <f t="shared" si="59"/>
        <v>CH_WB01</v>
      </c>
      <c r="H165" s="306">
        <f t="shared" si="60"/>
        <v>0</v>
      </c>
      <c r="I165" s="306">
        <f t="shared" si="61"/>
        <v>0</v>
      </c>
      <c r="J165" s="306">
        <f t="shared" si="62"/>
        <v>195003044</v>
      </c>
      <c r="K165" s="306" t="str">
        <f t="shared" si="63"/>
        <v>RVATp_14</v>
      </c>
      <c r="L165" s="306">
        <f t="shared" si="64"/>
        <v>0.05</v>
      </c>
      <c r="M165" s="306" t="str">
        <f t="shared" si="65"/>
        <v>BFI Swiss TargetVol 5%</v>
      </c>
      <c r="N165" s="306" t="str">
        <f t="shared" si="66"/>
        <v>CHF</v>
      </c>
      <c r="O165" s="306">
        <f t="shared" si="67"/>
        <v>20150101</v>
      </c>
      <c r="P165" s="306">
        <f t="shared" si="68"/>
        <v>20150101</v>
      </c>
      <c r="Q165" s="306">
        <f t="shared" si="69"/>
        <v>20150101</v>
      </c>
      <c r="R165" s="306">
        <f t="shared" si="70"/>
        <v>0</v>
      </c>
      <c r="S165" s="306">
        <f t="shared" si="71"/>
        <v>240</v>
      </c>
      <c r="T165" s="306">
        <f t="shared" si="72"/>
        <v>20150101</v>
      </c>
      <c r="U165" s="306" t="str">
        <f t="shared" si="73"/>
        <v>Single</v>
      </c>
      <c r="V165" s="306">
        <f>IF($B165&gt;remaning_months,"NA",V$3*Payoff!$BS168)</f>
        <v>265976.77659101435</v>
      </c>
      <c r="W165" s="306">
        <f>IF($B165&gt;remaning_months,"NA",W$3*Payoff!$BS168)</f>
        <v>252677.9377614636</v>
      </c>
      <c r="X165" s="306" t="str">
        <f t="shared" si="74"/>
        <v>yearly</v>
      </c>
      <c r="Y165" s="306">
        <f t="shared" si="75"/>
        <v>0.05</v>
      </c>
      <c r="Z165" s="306">
        <f t="shared" si="76"/>
        <v>1</v>
      </c>
      <c r="AA165" s="306">
        <f t="shared" si="77"/>
        <v>1</v>
      </c>
      <c r="AB165" s="306">
        <f t="shared" si="78"/>
        <v>0</v>
      </c>
      <c r="AC165" s="306">
        <f>IF($B165&gt;remaning_months,"NA",Payoff!AY168*Feq_coupon)</f>
        <v>13298.838829550707</v>
      </c>
      <c r="AD165" s="306">
        <f>IF($B165&lt;=remaning_months,(AD164*(1-Payoff!BR168)-Payoff!Y168-Payoff!Z168+Payoff!BY168),"NA")</f>
        <v>172884.90478415921</v>
      </c>
      <c r="AE165" s="306">
        <f>IF($B165&gt;remaning_months,"NA",Payoff!BC168)</f>
        <v>0</v>
      </c>
      <c r="AF165" s="306">
        <f>IF($B165&gt;remaning_months,"NA",MAX(0,SUM(Payoff!V168:X168)))</f>
        <v>27823.266272745783</v>
      </c>
      <c r="AG165" s="306">
        <f>IF($B165&gt;remaning_months,"NA",MAX(0,SUM(Payoff!V168:Y168)))</f>
        <v>27823.266272745783</v>
      </c>
      <c r="AH165" s="306">
        <f>IF($B165&gt;remaning_months,"NA",Payoff!AC168)</f>
        <v>27759.877303876434</v>
      </c>
      <c r="AI165" s="306">
        <f>IF($B165&gt;remaning_months,"NA",Payoff!BA168)</f>
        <v>93091.871806855153</v>
      </c>
      <c r="AJ165" s="306">
        <f>IF($B165&gt;remaning_months,"NA",IF(AF165&lt;=0,0,AL164*(1+Payoff!X168/SUM(Payoff!V168:W168))))</f>
        <v>244.68617356615366</v>
      </c>
      <c r="AK165" s="306">
        <f>IF($B165&gt;remaning_months,"NA",IF(AG165&lt;=0,0,AJ165*(1+SUM(Payoff!Y168:Z168)/SUM(Payoff!V168:W168))))</f>
        <v>244.68617356615366</v>
      </c>
      <c r="AL165" s="306">
        <f>IF($B165&gt;remaning_months,"NA",IF(AH165&lt;=0,0,AK165*(1+SUM(Payoff!AA168:AB168)/SUM(Payoff!V168:W168))))</f>
        <v>244.12906248406568</v>
      </c>
      <c r="AM165" s="306">
        <f t="shared" si="79"/>
        <v>20150112</v>
      </c>
      <c r="AN165" s="306">
        <f>IF($B165&gt;remaning_months,"NA",AN164*(1+Payoff!Q168))</f>
        <v>114.3803939053489</v>
      </c>
    </row>
    <row r="166" spans="2:40">
      <c r="B166" s="23">
        <v>163</v>
      </c>
      <c r="C166" s="306" t="str">
        <f t="shared" si="55"/>
        <v>VA</v>
      </c>
      <c r="D166" s="306">
        <f t="shared" si="56"/>
        <v>20280801</v>
      </c>
      <c r="E166" s="306">
        <f t="shared" si="57"/>
        <v>1.4999999999999999E-2</v>
      </c>
      <c r="F166" s="306">
        <f t="shared" si="58"/>
        <v>0</v>
      </c>
      <c r="G166" s="306" t="str">
        <f t="shared" si="59"/>
        <v>CH_WB01</v>
      </c>
      <c r="H166" s="306">
        <f t="shared" si="60"/>
        <v>0</v>
      </c>
      <c r="I166" s="306">
        <f t="shared" si="61"/>
        <v>0</v>
      </c>
      <c r="J166" s="306">
        <f t="shared" si="62"/>
        <v>195003044</v>
      </c>
      <c r="K166" s="306" t="str">
        <f t="shared" si="63"/>
        <v>RVATp_14</v>
      </c>
      <c r="L166" s="306">
        <f t="shared" si="64"/>
        <v>0.05</v>
      </c>
      <c r="M166" s="306" t="str">
        <f t="shared" si="65"/>
        <v>BFI Swiss TargetVol 5%</v>
      </c>
      <c r="N166" s="306" t="str">
        <f t="shared" si="66"/>
        <v>CHF</v>
      </c>
      <c r="O166" s="306">
        <f t="shared" si="67"/>
        <v>20150101</v>
      </c>
      <c r="P166" s="306">
        <f t="shared" si="68"/>
        <v>20150101</v>
      </c>
      <c r="Q166" s="306">
        <f t="shared" si="69"/>
        <v>20150101</v>
      </c>
      <c r="R166" s="306">
        <f t="shared" si="70"/>
        <v>0</v>
      </c>
      <c r="S166" s="306">
        <f t="shared" si="71"/>
        <v>240</v>
      </c>
      <c r="T166" s="306">
        <f t="shared" si="72"/>
        <v>20150101</v>
      </c>
      <c r="U166" s="306" t="str">
        <f t="shared" si="73"/>
        <v>Single</v>
      </c>
      <c r="V166" s="306">
        <f>IF($B166&gt;remaning_months,"NA",V$3*Payoff!$BS169)</f>
        <v>265810.00490932976</v>
      </c>
      <c r="W166" s="306">
        <f>IF($B166&gt;remaning_months,"NA",W$3*Payoff!$BS169)</f>
        <v>252519.50466386328</v>
      </c>
      <c r="X166" s="306" t="str">
        <f t="shared" si="74"/>
        <v>yearly</v>
      </c>
      <c r="Y166" s="306">
        <f t="shared" si="75"/>
        <v>0.05</v>
      </c>
      <c r="Z166" s="306">
        <f t="shared" si="76"/>
        <v>1</v>
      </c>
      <c r="AA166" s="306">
        <f t="shared" si="77"/>
        <v>1</v>
      </c>
      <c r="AB166" s="306">
        <f t="shared" si="78"/>
        <v>0</v>
      </c>
      <c r="AC166" s="306">
        <f>IF($B166&gt;remaning_months,"NA",Payoff!AY169*Feq_coupon)</f>
        <v>13290.500245466479</v>
      </c>
      <c r="AD166" s="306">
        <f>IF($B166&lt;=remaning_months,(AD165*(1-Payoff!BR169)-Payoff!Y169-Payoff!Z169+Payoff!BY169),"NA")</f>
        <v>172776.50319106426</v>
      </c>
      <c r="AE166" s="306">
        <f>IF($B166&gt;remaning_months,"NA",Payoff!BC169)</f>
        <v>0</v>
      </c>
      <c r="AF166" s="306">
        <f>IF($B166&gt;remaning_months,"NA",MAX(0,SUM(Payoff!V169:X169)))</f>
        <v>28044.786056384783</v>
      </c>
      <c r="AG166" s="306">
        <f>IF($B166&gt;remaning_months,"NA",MAX(0,SUM(Payoff!V169:Y169)))</f>
        <v>28044.786056384783</v>
      </c>
      <c r="AH166" s="306">
        <f>IF($B166&gt;remaning_months,"NA",Payoff!AC169)</f>
        <v>27981.177954210034</v>
      </c>
      <c r="AI166" s="306">
        <f>IF($B166&gt;remaning_months,"NA",Payoff!BA169)</f>
        <v>93033.501718265557</v>
      </c>
      <c r="AJ166" s="306">
        <f>IF($B166&gt;remaning_months,"NA",IF(AF166&lt;=0,0,AL165*(1+Payoff!X169/SUM(Payoff!V169:W169))))</f>
        <v>243.97598966763275</v>
      </c>
      <c r="AK166" s="306">
        <f>IF($B166&gt;remaning_months,"NA",IF(AG166&lt;=0,0,AJ166*(1+SUM(Payoff!Y169:Z169)/SUM(Payoff!V169:W169))))</f>
        <v>243.97598966763275</v>
      </c>
      <c r="AL166" s="306">
        <f>IF($B166&gt;remaning_months,"NA",IF(AH166&lt;=0,0,AK166*(1+SUM(Payoff!AA169:AB169)/SUM(Payoff!V169:W169))))</f>
        <v>243.42297710117981</v>
      </c>
      <c r="AM166" s="306">
        <f t="shared" si="79"/>
        <v>20150112</v>
      </c>
      <c r="AN166" s="306">
        <f>IF($B166&gt;remaning_months,"NA",AN165*(1+Payoff!Q169))</f>
        <v>115.62681737288197</v>
      </c>
    </row>
    <row r="167" spans="2:40">
      <c r="B167" s="23">
        <v>164</v>
      </c>
      <c r="C167" s="306" t="str">
        <f t="shared" si="55"/>
        <v>VA</v>
      </c>
      <c r="D167" s="306">
        <f t="shared" si="56"/>
        <v>20280901</v>
      </c>
      <c r="E167" s="306">
        <f t="shared" si="57"/>
        <v>1.4999999999999999E-2</v>
      </c>
      <c r="F167" s="306">
        <f t="shared" si="58"/>
        <v>0</v>
      </c>
      <c r="G167" s="306" t="str">
        <f t="shared" si="59"/>
        <v>CH_WB01</v>
      </c>
      <c r="H167" s="306">
        <f t="shared" si="60"/>
        <v>0</v>
      </c>
      <c r="I167" s="306">
        <f t="shared" si="61"/>
        <v>0</v>
      </c>
      <c r="J167" s="306">
        <f t="shared" si="62"/>
        <v>195003044</v>
      </c>
      <c r="K167" s="306" t="str">
        <f t="shared" si="63"/>
        <v>RVATp_14</v>
      </c>
      <c r="L167" s="306">
        <f t="shared" si="64"/>
        <v>0.05</v>
      </c>
      <c r="M167" s="306" t="str">
        <f t="shared" si="65"/>
        <v>BFI Swiss TargetVol 5%</v>
      </c>
      <c r="N167" s="306" t="str">
        <f t="shared" si="66"/>
        <v>CHF</v>
      </c>
      <c r="O167" s="306">
        <f t="shared" si="67"/>
        <v>20150101</v>
      </c>
      <c r="P167" s="306">
        <f t="shared" si="68"/>
        <v>20150101</v>
      </c>
      <c r="Q167" s="306">
        <f t="shared" si="69"/>
        <v>20150101</v>
      </c>
      <c r="R167" s="306">
        <f t="shared" si="70"/>
        <v>0</v>
      </c>
      <c r="S167" s="306">
        <f t="shared" si="71"/>
        <v>240</v>
      </c>
      <c r="T167" s="306">
        <f t="shared" si="72"/>
        <v>20150101</v>
      </c>
      <c r="U167" s="306" t="str">
        <f t="shared" si="73"/>
        <v>Single</v>
      </c>
      <c r="V167" s="306">
        <f>IF($B167&gt;remaning_months,"NA",V$3*Payoff!$BS170)</f>
        <v>265641.90373035637</v>
      </c>
      <c r="W167" s="306">
        <f>IF($B167&gt;remaning_months,"NA",W$3*Payoff!$BS170)</f>
        <v>252359.80854383856</v>
      </c>
      <c r="X167" s="306" t="str">
        <f t="shared" si="74"/>
        <v>yearly</v>
      </c>
      <c r="Y167" s="306">
        <f t="shared" si="75"/>
        <v>0.05</v>
      </c>
      <c r="Z167" s="306">
        <f t="shared" si="76"/>
        <v>1</v>
      </c>
      <c r="AA167" s="306">
        <f t="shared" si="77"/>
        <v>1</v>
      </c>
      <c r="AB167" s="306">
        <f t="shared" si="78"/>
        <v>0</v>
      </c>
      <c r="AC167" s="306">
        <f>IF($B167&gt;remaning_months,"NA",Payoff!AY170*Feq_coupon)</f>
        <v>13282.095186517809</v>
      </c>
      <c r="AD167" s="306">
        <f>IF($B167&lt;=remaning_months,(AD166*(1-Payoff!BR170)-Payoff!Y170-Payoff!Z170+Payoff!BY170),"NA")</f>
        <v>172667.23742473155</v>
      </c>
      <c r="AE167" s="306">
        <f>IF($B167&gt;remaning_months,"NA",Payoff!BC170)</f>
        <v>0</v>
      </c>
      <c r="AF167" s="306">
        <f>IF($B167&gt;remaning_months,"NA",MAX(0,SUM(Payoff!V170:X170)))</f>
        <v>27702.272379420167</v>
      </c>
      <c r="AG167" s="306">
        <f>IF($B167&gt;remaning_months,"NA",MAX(0,SUM(Payoff!V170:Y170)))</f>
        <v>27702.272379420167</v>
      </c>
      <c r="AH167" s="306">
        <f>IF($B167&gt;remaning_months,"NA",Payoff!AC170)</f>
        <v>27639.056346376168</v>
      </c>
      <c r="AI167" s="306">
        <f>IF($B167&gt;remaning_months,"NA",Payoff!BA170)</f>
        <v>92974.666305624865</v>
      </c>
      <c r="AJ167" s="306">
        <f>IF($B167&gt;remaning_months,"NA",IF(AF167&lt;=0,0,AL166*(1+Payoff!X170/SUM(Payoff!V170:W170))))</f>
        <v>243.26903372551988</v>
      </c>
      <c r="AK167" s="306">
        <f>IF($B167&gt;remaning_months,"NA",IF(AG167&lt;=0,0,AJ167*(1+SUM(Payoff!Y170:Z170)/SUM(Payoff!V170:W170))))</f>
        <v>243.26903372551988</v>
      </c>
      <c r="AL167" s="306">
        <f>IF($B167&gt;remaning_months,"NA",IF(AH167&lt;=0,0,AK167*(1+SUM(Payoff!AA170:AB170)/SUM(Payoff!V170:W170))))</f>
        <v>242.71424971614391</v>
      </c>
      <c r="AM167" s="306">
        <f t="shared" si="79"/>
        <v>20150112</v>
      </c>
      <c r="AN167" s="306">
        <f>IF($B167&gt;remaning_months,"NA",AN166*(1+Payoff!Q170))</f>
        <v>114.5467345337521</v>
      </c>
    </row>
    <row r="168" spans="2:40">
      <c r="B168" s="23">
        <v>165</v>
      </c>
      <c r="C168" s="306" t="str">
        <f t="shared" si="55"/>
        <v>VA</v>
      </c>
      <c r="D168" s="306">
        <f t="shared" si="56"/>
        <v>20281001</v>
      </c>
      <c r="E168" s="306">
        <f t="shared" si="57"/>
        <v>1.4999999999999999E-2</v>
      </c>
      <c r="F168" s="306">
        <f t="shared" si="58"/>
        <v>0</v>
      </c>
      <c r="G168" s="306" t="str">
        <f t="shared" si="59"/>
        <v>CH_WB01</v>
      </c>
      <c r="H168" s="306">
        <f t="shared" si="60"/>
        <v>0</v>
      </c>
      <c r="I168" s="306">
        <f t="shared" si="61"/>
        <v>0</v>
      </c>
      <c r="J168" s="306">
        <f t="shared" si="62"/>
        <v>195003044</v>
      </c>
      <c r="K168" s="306" t="str">
        <f t="shared" si="63"/>
        <v>RVATp_14</v>
      </c>
      <c r="L168" s="306">
        <f t="shared" si="64"/>
        <v>0.05</v>
      </c>
      <c r="M168" s="306" t="str">
        <f t="shared" si="65"/>
        <v>BFI Swiss TargetVol 5%</v>
      </c>
      <c r="N168" s="306" t="str">
        <f t="shared" si="66"/>
        <v>CHF</v>
      </c>
      <c r="O168" s="306">
        <f t="shared" si="67"/>
        <v>20150101</v>
      </c>
      <c r="P168" s="306">
        <f t="shared" si="68"/>
        <v>20150101</v>
      </c>
      <c r="Q168" s="306">
        <f t="shared" si="69"/>
        <v>20150101</v>
      </c>
      <c r="R168" s="306">
        <f t="shared" si="70"/>
        <v>0</v>
      </c>
      <c r="S168" s="306">
        <f t="shared" si="71"/>
        <v>240</v>
      </c>
      <c r="T168" s="306">
        <f t="shared" si="72"/>
        <v>20150101</v>
      </c>
      <c r="U168" s="306" t="str">
        <f t="shared" si="73"/>
        <v>Single</v>
      </c>
      <c r="V168" s="306">
        <f>IF($B168&gt;remaning_months,"NA",V$3*Payoff!$BS171)</f>
        <v>265475.85789893568</v>
      </c>
      <c r="W168" s="306">
        <f>IF($B168&gt;remaning_months,"NA",W$3*Payoff!$BS171)</f>
        <v>252202.06500398886</v>
      </c>
      <c r="X168" s="306" t="str">
        <f t="shared" si="74"/>
        <v>yearly</v>
      </c>
      <c r="Y168" s="306">
        <f t="shared" si="75"/>
        <v>0.05</v>
      </c>
      <c r="Z168" s="306">
        <f t="shared" si="76"/>
        <v>1</v>
      </c>
      <c r="AA168" s="306">
        <f t="shared" si="77"/>
        <v>1</v>
      </c>
      <c r="AB168" s="306">
        <f t="shared" si="78"/>
        <v>0</v>
      </c>
      <c r="AC168" s="306">
        <f>IF($B168&gt;remaning_months,"NA",Payoff!AY171*Feq_coupon)</f>
        <v>13273.792894946771</v>
      </c>
      <c r="AD168" s="306">
        <f>IF($B168&lt;=remaning_months,(AD167*(1-Payoff!BR171)-Payoff!Y171-Payoff!Z171+Payoff!BY171),"NA")</f>
        <v>172559.30763430806</v>
      </c>
      <c r="AE168" s="306">
        <f>IF($B168&gt;remaning_months,"NA",Payoff!BC171)</f>
        <v>0</v>
      </c>
      <c r="AF168" s="306">
        <f>IF($B168&gt;remaning_months,"NA",MAX(0,SUM(Payoff!V171:X171)))</f>
        <v>27674.239460647128</v>
      </c>
      <c r="AG168" s="306">
        <f>IF($B168&gt;remaning_months,"NA",MAX(0,SUM(Payoff!V171:Y171)))</f>
        <v>27674.239460647128</v>
      </c>
      <c r="AH168" s="306">
        <f>IF($B168&gt;remaning_months,"NA",Payoff!AC171)</f>
        <v>27611.074552327391</v>
      </c>
      <c r="AI168" s="306">
        <f>IF($B168&gt;remaning_months,"NA",Payoff!BA171)</f>
        <v>92916.550264627615</v>
      </c>
      <c r="AJ168" s="306">
        <f>IF($B168&gt;remaning_months,"NA",IF(AF168&lt;=0,0,AL167*(1+Payoff!X171/SUM(Payoff!V171:W171))))</f>
        <v>242.56253536375513</v>
      </c>
      <c r="AK168" s="306">
        <f>IF($B168&gt;remaning_months,"NA",IF(AG168&lt;=0,0,AJ168*(1+SUM(Payoff!Y171:Z171)/SUM(Payoff!V171:W171))))</f>
        <v>242.56253536375513</v>
      </c>
      <c r="AL168" s="306">
        <f>IF($B168&gt;remaning_months,"NA",IF(AH168&lt;=0,0,AK168*(1+SUM(Payoff!AA171:AB171)/SUM(Payoff!V171:W171))))</f>
        <v>242.009245966344</v>
      </c>
      <c r="AM168" s="306">
        <f t="shared" si="79"/>
        <v>20150112</v>
      </c>
      <c r="AN168" s="306">
        <f>IF($B168&gt;remaning_months,"NA",AN167*(1+Payoff!Q171))</f>
        <v>114.76428286868254</v>
      </c>
    </row>
    <row r="169" spans="2:40">
      <c r="B169" s="23">
        <v>166</v>
      </c>
      <c r="C169" s="306" t="str">
        <f t="shared" si="55"/>
        <v>VA</v>
      </c>
      <c r="D169" s="306">
        <f t="shared" si="56"/>
        <v>20281101</v>
      </c>
      <c r="E169" s="306">
        <f t="shared" si="57"/>
        <v>1.4999999999999999E-2</v>
      </c>
      <c r="F169" s="306">
        <f t="shared" si="58"/>
        <v>0</v>
      </c>
      <c r="G169" s="306" t="str">
        <f t="shared" si="59"/>
        <v>CH_WB01</v>
      </c>
      <c r="H169" s="306">
        <f t="shared" si="60"/>
        <v>0</v>
      </c>
      <c r="I169" s="306">
        <f t="shared" si="61"/>
        <v>0</v>
      </c>
      <c r="J169" s="306">
        <f t="shared" si="62"/>
        <v>195003044</v>
      </c>
      <c r="K169" s="306" t="str">
        <f t="shared" si="63"/>
        <v>RVATp_14</v>
      </c>
      <c r="L169" s="306">
        <f t="shared" si="64"/>
        <v>0.05</v>
      </c>
      <c r="M169" s="306" t="str">
        <f t="shared" si="65"/>
        <v>BFI Swiss TargetVol 5%</v>
      </c>
      <c r="N169" s="306" t="str">
        <f t="shared" si="66"/>
        <v>CHF</v>
      </c>
      <c r="O169" s="306">
        <f t="shared" si="67"/>
        <v>20150101</v>
      </c>
      <c r="P169" s="306">
        <f t="shared" si="68"/>
        <v>20150101</v>
      </c>
      <c r="Q169" s="306">
        <f t="shared" si="69"/>
        <v>20150101</v>
      </c>
      <c r="R169" s="306">
        <f t="shared" si="70"/>
        <v>0</v>
      </c>
      <c r="S169" s="306">
        <f t="shared" si="71"/>
        <v>240</v>
      </c>
      <c r="T169" s="306">
        <f t="shared" si="72"/>
        <v>20150101</v>
      </c>
      <c r="U169" s="306" t="str">
        <f t="shared" si="73"/>
        <v>Single</v>
      </c>
      <c r="V169" s="306">
        <f>IF($B169&gt;remaning_months,"NA",V$3*Payoff!$BS172)</f>
        <v>265309.98017239518</v>
      </c>
      <c r="W169" s="306">
        <f>IF($B169&gt;remaning_months,"NA",W$3*Payoff!$BS172)</f>
        <v>252044.4811637754</v>
      </c>
      <c r="X169" s="306" t="str">
        <f t="shared" si="74"/>
        <v>yearly</v>
      </c>
      <c r="Y169" s="306">
        <f t="shared" si="75"/>
        <v>0.05</v>
      </c>
      <c r="Z169" s="306">
        <f t="shared" si="76"/>
        <v>1</v>
      </c>
      <c r="AA169" s="306">
        <f t="shared" si="77"/>
        <v>1</v>
      </c>
      <c r="AB169" s="306">
        <f t="shared" si="78"/>
        <v>0</v>
      </c>
      <c r="AC169" s="306">
        <f>IF($B169&gt;remaning_months,"NA",Payoff!AY172*Feq_coupon)</f>
        <v>13265.499008619749</v>
      </c>
      <c r="AD169" s="306">
        <f>IF($B169&lt;=remaning_months,(AD168*(1-Payoff!BR172)-Payoff!Y172-Payoff!Z172+Payoff!BY172),"NA")</f>
        <v>172451.48711205675</v>
      </c>
      <c r="AE169" s="306">
        <f>IF($B169&gt;remaning_months,"NA",Payoff!BC172)</f>
        <v>0</v>
      </c>
      <c r="AF169" s="306">
        <f>IF($B169&gt;remaning_months,"NA",MAX(0,SUM(Payoff!V172:X172)))</f>
        <v>27777.967505524673</v>
      </c>
      <c r="AG169" s="306">
        <f>IF($B169&gt;remaning_months,"NA",MAX(0,SUM(Payoff!V172:Y172)))</f>
        <v>27777.967505524673</v>
      </c>
      <c r="AH169" s="306">
        <f>IF($B169&gt;remaning_months,"NA",Payoff!AC172)</f>
        <v>27714.71095987214</v>
      </c>
      <c r="AI169" s="306">
        <f>IF($B169&gt;remaning_months,"NA",Payoff!BA172)</f>
        <v>92858.493060338456</v>
      </c>
      <c r="AJ169" s="306">
        <f>IF($B169&gt;remaning_months,"NA",IF(AF169&lt;=0,0,AL168*(1+Payoff!X172/SUM(Payoff!V172:W172))))</f>
        <v>241.85803092238336</v>
      </c>
      <c r="AK169" s="306">
        <f>IF($B169&gt;remaning_months,"NA",IF(AG169&lt;=0,0,AJ169*(1+SUM(Payoff!Y172:Z172)/SUM(Payoff!V172:W172))))</f>
        <v>241.85803092238336</v>
      </c>
      <c r="AL169" s="306">
        <f>IF($B169&gt;remaning_months,"NA",IF(AH169&lt;=0,0,AK169*(1+SUM(Payoff!AA172:AB172)/SUM(Payoff!V172:W172))))</f>
        <v>241.30761109030496</v>
      </c>
      <c r="AM169" s="306">
        <f t="shared" si="79"/>
        <v>20150112</v>
      </c>
      <c r="AN169" s="306">
        <f>IF($B169&gt;remaning_months,"NA",AN168*(1+Payoff!Q172))</f>
        <v>115.53015338652099</v>
      </c>
    </row>
    <row r="170" spans="2:40">
      <c r="B170" s="23">
        <v>167</v>
      </c>
      <c r="C170" s="306" t="str">
        <f t="shared" si="55"/>
        <v>VA</v>
      </c>
      <c r="D170" s="306">
        <f t="shared" si="56"/>
        <v>20281201</v>
      </c>
      <c r="E170" s="306">
        <f t="shared" si="57"/>
        <v>1.4999999999999999E-2</v>
      </c>
      <c r="F170" s="306">
        <f t="shared" si="58"/>
        <v>0</v>
      </c>
      <c r="G170" s="306" t="str">
        <f t="shared" si="59"/>
        <v>CH_WB01</v>
      </c>
      <c r="H170" s="306">
        <f t="shared" si="60"/>
        <v>0</v>
      </c>
      <c r="I170" s="306">
        <f t="shared" si="61"/>
        <v>0</v>
      </c>
      <c r="J170" s="306">
        <f t="shared" si="62"/>
        <v>195003044</v>
      </c>
      <c r="K170" s="306" t="str">
        <f t="shared" si="63"/>
        <v>RVATp_14</v>
      </c>
      <c r="L170" s="306">
        <f t="shared" si="64"/>
        <v>0.05</v>
      </c>
      <c r="M170" s="306" t="str">
        <f t="shared" si="65"/>
        <v>BFI Swiss TargetVol 5%</v>
      </c>
      <c r="N170" s="306" t="str">
        <f t="shared" si="66"/>
        <v>CHF</v>
      </c>
      <c r="O170" s="306">
        <f t="shared" si="67"/>
        <v>20150101</v>
      </c>
      <c r="P170" s="306">
        <f t="shared" si="68"/>
        <v>20150101</v>
      </c>
      <c r="Q170" s="306">
        <f t="shared" si="69"/>
        <v>20150101</v>
      </c>
      <c r="R170" s="306">
        <f t="shared" si="70"/>
        <v>0</v>
      </c>
      <c r="S170" s="306">
        <f t="shared" si="71"/>
        <v>240</v>
      </c>
      <c r="T170" s="306">
        <f t="shared" si="72"/>
        <v>20150101</v>
      </c>
      <c r="U170" s="306" t="str">
        <f t="shared" si="73"/>
        <v>Single</v>
      </c>
      <c r="V170" s="306">
        <f>IF($B170&gt;remaning_months,"NA",V$3*Payoff!$BS173)</f>
        <v>265143.47983438626</v>
      </c>
      <c r="W170" s="306">
        <f>IF($B170&gt;remaning_months,"NA",W$3*Payoff!$BS173)</f>
        <v>251886.30584266697</v>
      </c>
      <c r="X170" s="306" t="str">
        <f t="shared" si="74"/>
        <v>yearly</v>
      </c>
      <c r="Y170" s="306">
        <f t="shared" si="75"/>
        <v>0.05</v>
      </c>
      <c r="Z170" s="306">
        <f t="shared" si="76"/>
        <v>1</v>
      </c>
      <c r="AA170" s="306">
        <f t="shared" si="77"/>
        <v>1</v>
      </c>
      <c r="AB170" s="306">
        <f t="shared" si="78"/>
        <v>0</v>
      </c>
      <c r="AC170" s="306">
        <f>IF($B170&gt;remaning_months,"NA",Payoff!AY173*Feq_coupon)</f>
        <v>13257.173991719304</v>
      </c>
      <c r="AD170" s="306">
        <f>IF($B170&lt;=remaning_months,(AD169*(1-Payoff!BR173)-Payoff!Y173-Payoff!Z173+Payoff!BY173),"NA")</f>
        <v>172343.261892351</v>
      </c>
      <c r="AE170" s="306">
        <f>IF($B170&gt;remaning_months,"NA",Payoff!BC173)</f>
        <v>0</v>
      </c>
      <c r="AF170" s="306">
        <f>IF($B170&gt;remaning_months,"NA",MAX(0,SUM(Payoff!V173:X173)))</f>
        <v>27998.938546140635</v>
      </c>
      <c r="AG170" s="306">
        <f>IF($B170&gt;remaning_months,"NA",MAX(0,SUM(Payoff!V173:Y173)))</f>
        <v>27998.938546140635</v>
      </c>
      <c r="AH170" s="306">
        <f>IF($B170&gt;remaning_months,"NA",Payoff!AC173)</f>
        <v>27935.463427736348</v>
      </c>
      <c r="AI170" s="306">
        <f>IF($B170&gt;remaning_months,"NA",Payoff!BA173)</f>
        <v>92800.21794203535</v>
      </c>
      <c r="AJ170" s="306">
        <f>IF($B170&gt;remaning_months,"NA",IF(AF170&lt;=0,0,AL169*(1+Payoff!X173/SUM(Payoff!V173:W173))))</f>
        <v>241.15617389678309</v>
      </c>
      <c r="AK170" s="306">
        <f>IF($B170&gt;remaning_months,"NA",IF(AG170&lt;=0,0,AJ170*(1+SUM(Payoff!Y173:Z173)/SUM(Payoff!V173:W173))))</f>
        <v>241.15617389678309</v>
      </c>
      <c r="AL170" s="306">
        <f>IF($B170&gt;remaning_months,"NA",IF(AH170&lt;=0,0,AK170*(1+SUM(Payoff!AA173:AB173)/SUM(Payoff!V173:W173))))</f>
        <v>240.60980281898216</v>
      </c>
      <c r="AM170" s="306">
        <f t="shared" si="79"/>
        <v>20150112</v>
      </c>
      <c r="AN170" s="306">
        <f>IF($B170&gt;remaning_months,"NA",AN169*(1+Payoff!Q173))</f>
        <v>116.78826294191158</v>
      </c>
    </row>
    <row r="171" spans="2:40">
      <c r="B171" s="23">
        <v>168</v>
      </c>
      <c r="C171" s="306" t="str">
        <f t="shared" si="55"/>
        <v>VA</v>
      </c>
      <c r="D171" s="306">
        <f t="shared" si="56"/>
        <v>20290101</v>
      </c>
      <c r="E171" s="306">
        <f t="shared" si="57"/>
        <v>1.4999999999999999E-2</v>
      </c>
      <c r="F171" s="306">
        <f t="shared" si="58"/>
        <v>0</v>
      </c>
      <c r="G171" s="306" t="str">
        <f t="shared" si="59"/>
        <v>CH_WB01</v>
      </c>
      <c r="H171" s="306">
        <f t="shared" si="60"/>
        <v>0</v>
      </c>
      <c r="I171" s="306">
        <f t="shared" si="61"/>
        <v>0</v>
      </c>
      <c r="J171" s="306">
        <f t="shared" si="62"/>
        <v>195003044</v>
      </c>
      <c r="K171" s="306" t="str">
        <f t="shared" si="63"/>
        <v>RVATp_14</v>
      </c>
      <c r="L171" s="306">
        <f t="shared" si="64"/>
        <v>0.05</v>
      </c>
      <c r="M171" s="306" t="str">
        <f t="shared" si="65"/>
        <v>BFI Swiss TargetVol 5%</v>
      </c>
      <c r="N171" s="306" t="str">
        <f t="shared" si="66"/>
        <v>CHF</v>
      </c>
      <c r="O171" s="306">
        <f t="shared" si="67"/>
        <v>20150101</v>
      </c>
      <c r="P171" s="306">
        <f t="shared" si="68"/>
        <v>20150101</v>
      </c>
      <c r="Q171" s="306">
        <f t="shared" si="69"/>
        <v>20150101</v>
      </c>
      <c r="R171" s="306">
        <f t="shared" si="70"/>
        <v>0</v>
      </c>
      <c r="S171" s="306">
        <f t="shared" si="71"/>
        <v>240</v>
      </c>
      <c r="T171" s="306">
        <f t="shared" si="72"/>
        <v>20150101</v>
      </c>
      <c r="U171" s="306" t="str">
        <f t="shared" si="73"/>
        <v>Single</v>
      </c>
      <c r="V171" s="306">
        <f>IF($B171&gt;remaning_months,"NA",V$3*Payoff!$BS174)</f>
        <v>264975.65329237806</v>
      </c>
      <c r="W171" s="306">
        <f>IF($B171&gt;remaning_months,"NA",W$3*Payoff!$BS174)</f>
        <v>251726.87062775917</v>
      </c>
      <c r="X171" s="306" t="str">
        <f t="shared" si="74"/>
        <v>yearly</v>
      </c>
      <c r="Y171" s="306">
        <f t="shared" si="75"/>
        <v>0.05</v>
      </c>
      <c r="Z171" s="306">
        <f t="shared" si="76"/>
        <v>1</v>
      </c>
      <c r="AA171" s="306">
        <f t="shared" si="77"/>
        <v>1</v>
      </c>
      <c r="AB171" s="306">
        <f t="shared" si="78"/>
        <v>0</v>
      </c>
      <c r="AC171" s="306">
        <f>IF($B171&gt;remaning_months,"NA",Payoff!AY174*Feq_coupon)</f>
        <v>13248.782664618893</v>
      </c>
      <c r="AD171" s="306">
        <f>IF($B171&lt;=remaning_months,(AD170*(1-Payoff!BR174)-Payoff!Y174-Payoff!Z174+Payoff!BY174),"NA")</f>
        <v>185482.95730466457</v>
      </c>
      <c r="AE171" s="306">
        <f>IF($B171&gt;remaning_months,"NA",Payoff!BC174)</f>
        <v>0</v>
      </c>
      <c r="AF171" s="306">
        <f>IF($B171&gt;remaning_months,"NA",MAX(0,SUM(Payoff!V174:X174)))</f>
        <v>27768.305663180905</v>
      </c>
      <c r="AG171" s="306">
        <f>IF($B171&gt;remaning_months,"NA",MAX(0,SUM(Payoff!V174:Y174)))</f>
        <v>14519.522998562012</v>
      </c>
      <c r="AH171" s="306">
        <f>IF($B171&gt;remaning_months,"NA",Payoff!AC174)</f>
        <v>14470.671558652022</v>
      </c>
      <c r="AI171" s="306">
        <f>IF($B171&gt;remaning_months,"NA",Payoff!BA174)</f>
        <v>79492.695987713581</v>
      </c>
      <c r="AJ171" s="306">
        <f>IF($B171&gt;remaning_months,"NA",IF(AF171&lt;=0,0,AL170*(1+Payoff!X174/SUM(Payoff!V174:W174))))</f>
        <v>240.45750523578076</v>
      </c>
      <c r="AK171" s="306">
        <f>IF($B171&gt;remaning_months,"NA",IF(AG171&lt;=0,0,AJ171*(1+SUM(Payoff!Y174:Z174)/SUM(Payoff!V174:W174))))</f>
        <v>125.80330972407829</v>
      </c>
      <c r="AL171" s="306">
        <f>IF($B171&gt;remaning_months,"NA",IF(AH171&lt;=0,0,AK171*(1+SUM(Payoff!AA174:AB174)/SUM(Payoff!V174:W174))))</f>
        <v>125.58213012082206</v>
      </c>
      <c r="AM171" s="306">
        <f t="shared" si="79"/>
        <v>20150112</v>
      </c>
      <c r="AN171" s="306">
        <f>IF($B171&gt;remaning_months,"NA",AN170*(1+Payoff!Q174))</f>
        <v>116.16296271417794</v>
      </c>
    </row>
    <row r="172" spans="2:40">
      <c r="B172" s="23">
        <v>169</v>
      </c>
      <c r="C172" s="306" t="str">
        <f t="shared" si="55"/>
        <v>VA</v>
      </c>
      <c r="D172" s="306">
        <f t="shared" si="56"/>
        <v>20290201</v>
      </c>
      <c r="E172" s="306">
        <f t="shared" si="57"/>
        <v>1.4999999999999999E-2</v>
      </c>
      <c r="F172" s="306">
        <f t="shared" si="58"/>
        <v>0</v>
      </c>
      <c r="G172" s="306" t="str">
        <f t="shared" si="59"/>
        <v>CH_WB01</v>
      </c>
      <c r="H172" s="306">
        <f t="shared" si="60"/>
        <v>0</v>
      </c>
      <c r="I172" s="306">
        <f t="shared" si="61"/>
        <v>0</v>
      </c>
      <c r="J172" s="306">
        <f t="shared" si="62"/>
        <v>195003044</v>
      </c>
      <c r="K172" s="306" t="str">
        <f t="shared" si="63"/>
        <v>RVATp_14</v>
      </c>
      <c r="L172" s="306">
        <f t="shared" si="64"/>
        <v>0.05</v>
      </c>
      <c r="M172" s="306" t="str">
        <f t="shared" si="65"/>
        <v>BFI Swiss TargetVol 5%</v>
      </c>
      <c r="N172" s="306" t="str">
        <f t="shared" si="66"/>
        <v>CHF</v>
      </c>
      <c r="O172" s="306">
        <f t="shared" si="67"/>
        <v>20150101</v>
      </c>
      <c r="P172" s="306">
        <f t="shared" si="68"/>
        <v>20150101</v>
      </c>
      <c r="Q172" s="306">
        <f t="shared" si="69"/>
        <v>20150101</v>
      </c>
      <c r="R172" s="306">
        <f t="shared" si="70"/>
        <v>0</v>
      </c>
      <c r="S172" s="306">
        <f t="shared" si="71"/>
        <v>240</v>
      </c>
      <c r="T172" s="306">
        <f t="shared" si="72"/>
        <v>20150101</v>
      </c>
      <c r="U172" s="306" t="str">
        <f t="shared" si="73"/>
        <v>Single</v>
      </c>
      <c r="V172" s="306">
        <f>IF($B172&gt;remaning_months,"NA",V$3*Payoff!$BS175)</f>
        <v>264874.22940739669</v>
      </c>
      <c r="W172" s="306">
        <f>IF($B172&gt;remaning_months,"NA",W$3*Payoff!$BS175)</f>
        <v>251630.51793702686</v>
      </c>
      <c r="X172" s="306" t="str">
        <f t="shared" si="74"/>
        <v>yearly</v>
      </c>
      <c r="Y172" s="306">
        <f t="shared" si="75"/>
        <v>0.05</v>
      </c>
      <c r="Z172" s="306">
        <f t="shared" si="76"/>
        <v>1</v>
      </c>
      <c r="AA172" s="306">
        <f t="shared" si="77"/>
        <v>1</v>
      </c>
      <c r="AB172" s="306">
        <f t="shared" si="78"/>
        <v>0</v>
      </c>
      <c r="AC172" s="306">
        <f>IF($B172&gt;remaning_months,"NA",Payoff!AY175*Feq_coupon)</f>
        <v>13243.711470369824</v>
      </c>
      <c r="AD172" s="306">
        <f>IF($B172&lt;=remaning_months,(AD171*(1-Payoff!BR175)-Payoff!Y175-Payoff!Z175+Payoff!BY175),"NA")</f>
        <v>185411.96058517761</v>
      </c>
      <c r="AE172" s="306">
        <f>IF($B172&gt;remaning_months,"NA",Payoff!BC175)</f>
        <v>0</v>
      </c>
      <c r="AF172" s="306">
        <f>IF($B172&gt;remaning_months,"NA",MAX(0,SUM(Payoff!V175:X175)))</f>
        <v>14640.679293494593</v>
      </c>
      <c r="AG172" s="306">
        <f>IF($B172&gt;remaning_months,"NA",MAX(0,SUM(Payoff!V175:Y175)))</f>
        <v>14640.679293494593</v>
      </c>
      <c r="AH172" s="306">
        <f>IF($B172&gt;remaning_months,"NA",Payoff!AC175)</f>
        <v>14591.709278917382</v>
      </c>
      <c r="AI172" s="306">
        <f>IF($B172&gt;remaning_months,"NA",Payoff!BA175)</f>
        <v>79462.268822219165</v>
      </c>
      <c r="AJ172" s="306">
        <f>IF($B172&gt;remaning_months,"NA",IF(AF172&lt;=0,0,AL171*(1+Payoff!X175/SUM(Payoff!V175:W175))))</f>
        <v>125.5340614497467</v>
      </c>
      <c r="AK172" s="306">
        <f>IF($B172&gt;remaning_months,"NA",IF(AG172&lt;=0,0,AJ172*(1+SUM(Payoff!Y175:Z175)/SUM(Payoff!V175:W175))))</f>
        <v>125.5340614497467</v>
      </c>
      <c r="AL172" s="306">
        <f>IF($B172&gt;remaning_months,"NA",IF(AH172&lt;=0,0,AK172*(1+SUM(Payoff!AA175:AB175)/SUM(Payoff!V175:W175))))</f>
        <v>125.11433694971332</v>
      </c>
      <c r="AM172" s="306">
        <f t="shared" si="79"/>
        <v>20150112</v>
      </c>
      <c r="AN172" s="306">
        <f>IF($B172&gt;remaning_months,"NA",AN171*(1+Payoff!Q175))</f>
        <v>117.57269858234289</v>
      </c>
    </row>
    <row r="173" spans="2:40">
      <c r="B173" s="23">
        <v>170</v>
      </c>
      <c r="C173" s="306" t="str">
        <f t="shared" si="55"/>
        <v>VA</v>
      </c>
      <c r="D173" s="306">
        <f t="shared" si="56"/>
        <v>20290301</v>
      </c>
      <c r="E173" s="306">
        <f t="shared" si="57"/>
        <v>1.4999999999999999E-2</v>
      </c>
      <c r="F173" s="306">
        <f t="shared" si="58"/>
        <v>0</v>
      </c>
      <c r="G173" s="306" t="str">
        <f t="shared" si="59"/>
        <v>CH_WB01</v>
      </c>
      <c r="H173" s="306">
        <f t="shared" si="60"/>
        <v>0</v>
      </c>
      <c r="I173" s="306">
        <f t="shared" si="61"/>
        <v>0</v>
      </c>
      <c r="J173" s="306">
        <f t="shared" si="62"/>
        <v>195003044</v>
      </c>
      <c r="K173" s="306" t="str">
        <f t="shared" si="63"/>
        <v>RVATp_14</v>
      </c>
      <c r="L173" s="306">
        <f t="shared" si="64"/>
        <v>0.05</v>
      </c>
      <c r="M173" s="306" t="str">
        <f t="shared" si="65"/>
        <v>BFI Swiss TargetVol 5%</v>
      </c>
      <c r="N173" s="306" t="str">
        <f t="shared" si="66"/>
        <v>CHF</v>
      </c>
      <c r="O173" s="306">
        <f t="shared" si="67"/>
        <v>20150101</v>
      </c>
      <c r="P173" s="306">
        <f t="shared" si="68"/>
        <v>20150101</v>
      </c>
      <c r="Q173" s="306">
        <f t="shared" si="69"/>
        <v>20150101</v>
      </c>
      <c r="R173" s="306">
        <f t="shared" si="70"/>
        <v>0</v>
      </c>
      <c r="S173" s="306">
        <f t="shared" si="71"/>
        <v>240</v>
      </c>
      <c r="T173" s="306">
        <f t="shared" si="72"/>
        <v>20150101</v>
      </c>
      <c r="U173" s="306" t="str">
        <f t="shared" si="73"/>
        <v>Single</v>
      </c>
      <c r="V173" s="306">
        <f>IF($B173&gt;remaning_months,"NA",V$3*Payoff!$BS176)</f>
        <v>264771.95717783307</v>
      </c>
      <c r="W173" s="306">
        <f>IF($B173&gt;remaning_months,"NA",W$3*Payoff!$BS176)</f>
        <v>251533.35931894142</v>
      </c>
      <c r="X173" s="306" t="str">
        <f t="shared" si="74"/>
        <v>yearly</v>
      </c>
      <c r="Y173" s="306">
        <f t="shared" si="75"/>
        <v>0.05</v>
      </c>
      <c r="Z173" s="306">
        <f t="shared" si="76"/>
        <v>1</v>
      </c>
      <c r="AA173" s="306">
        <f t="shared" si="77"/>
        <v>1</v>
      </c>
      <c r="AB173" s="306">
        <f t="shared" si="78"/>
        <v>0</v>
      </c>
      <c r="AC173" s="306">
        <f>IF($B173&gt;remaning_months,"NA",Payoff!AY176*Feq_coupon)</f>
        <v>13238.597858891642</v>
      </c>
      <c r="AD173" s="306">
        <f>IF($B173&lt;=remaning_months,(AD172*(1-Payoff!BR176)-Payoff!Y176-Payoff!Z176+Payoff!BY176),"NA")</f>
        <v>185340.37002448307</v>
      </c>
      <c r="AE173" s="306">
        <f>IF($B173&gt;remaning_months,"NA",Payoff!BC176)</f>
        <v>0</v>
      </c>
      <c r="AF173" s="306">
        <f>IF($B173&gt;remaning_months,"NA",MAX(0,SUM(Payoff!V176:X176)))</f>
        <v>14479.886956824046</v>
      </c>
      <c r="AG173" s="306">
        <f>IF($B173&gt;remaning_months,"NA",MAX(0,SUM(Payoff!V176:Y176)))</f>
        <v>14479.886956824046</v>
      </c>
      <c r="AH173" s="306">
        <f>IF($B173&gt;remaning_months,"NA",Payoff!AC176)</f>
        <v>14431.103917973591</v>
      </c>
      <c r="AI173" s="306">
        <f>IF($B173&gt;remaning_months,"NA",Payoff!BA176)</f>
        <v>79431.587153350076</v>
      </c>
      <c r="AJ173" s="306">
        <f>IF($B173&gt;remaning_months,"NA",IF(AF173&lt;=0,0,AL172*(1+Payoff!X176/SUM(Payoff!V176:W176))))</f>
        <v>125.06602827801336</v>
      </c>
      <c r="AK173" s="306">
        <f>IF($B173&gt;remaning_months,"NA",IF(AG173&lt;=0,0,AJ173*(1+SUM(Payoff!Y176:Z176)/SUM(Payoff!V176:W176))))</f>
        <v>125.06602827801336</v>
      </c>
      <c r="AL173" s="306">
        <f>IF($B173&gt;remaning_months,"NA",IF(AH173&lt;=0,0,AK173*(1+SUM(Payoff!AA176:AB176)/SUM(Payoff!V176:W176))))</f>
        <v>124.64484093030316</v>
      </c>
      <c r="AM173" s="306">
        <f t="shared" si="79"/>
        <v>20150112</v>
      </c>
      <c r="AN173" s="306">
        <f>IF($B173&gt;remaning_months,"NA",AN172*(1+Payoff!Q176))</f>
        <v>116.71675644376475</v>
      </c>
    </row>
    <row r="174" spans="2:40">
      <c r="B174" s="23">
        <v>171</v>
      </c>
      <c r="C174" s="306" t="str">
        <f t="shared" si="55"/>
        <v>VA</v>
      </c>
      <c r="D174" s="306">
        <f t="shared" si="56"/>
        <v>20290401</v>
      </c>
      <c r="E174" s="306">
        <f t="shared" si="57"/>
        <v>1.4999999999999999E-2</v>
      </c>
      <c r="F174" s="306">
        <f t="shared" si="58"/>
        <v>0</v>
      </c>
      <c r="G174" s="306" t="str">
        <f t="shared" si="59"/>
        <v>CH_WB01</v>
      </c>
      <c r="H174" s="306">
        <f t="shared" si="60"/>
        <v>0</v>
      </c>
      <c r="I174" s="306">
        <f t="shared" si="61"/>
        <v>0</v>
      </c>
      <c r="J174" s="306">
        <f t="shared" si="62"/>
        <v>195003044</v>
      </c>
      <c r="K174" s="306" t="str">
        <f t="shared" si="63"/>
        <v>RVATp_14</v>
      </c>
      <c r="L174" s="306">
        <f t="shared" si="64"/>
        <v>0.05</v>
      </c>
      <c r="M174" s="306" t="str">
        <f t="shared" si="65"/>
        <v>BFI Swiss TargetVol 5%</v>
      </c>
      <c r="N174" s="306" t="str">
        <f t="shared" si="66"/>
        <v>CHF</v>
      </c>
      <c r="O174" s="306">
        <f t="shared" si="67"/>
        <v>20150101</v>
      </c>
      <c r="P174" s="306">
        <f t="shared" si="68"/>
        <v>20150101</v>
      </c>
      <c r="Q174" s="306">
        <f t="shared" si="69"/>
        <v>20150101</v>
      </c>
      <c r="R174" s="306">
        <f t="shared" si="70"/>
        <v>0</v>
      </c>
      <c r="S174" s="306">
        <f t="shared" si="71"/>
        <v>240</v>
      </c>
      <c r="T174" s="306">
        <f t="shared" si="72"/>
        <v>20150101</v>
      </c>
      <c r="U174" s="306" t="str">
        <f t="shared" si="73"/>
        <v>Single</v>
      </c>
      <c r="V174" s="306">
        <f>IF($B174&gt;remaning_months,"NA",V$3*Payoff!$BS177)</f>
        <v>264670.8106195688</v>
      </c>
      <c r="W174" s="306">
        <f>IF($B174&gt;remaning_months,"NA",W$3*Payoff!$BS177)</f>
        <v>251437.27008859036</v>
      </c>
      <c r="X174" s="306" t="str">
        <f t="shared" si="74"/>
        <v>yearly</v>
      </c>
      <c r="Y174" s="306">
        <f t="shared" si="75"/>
        <v>0.05</v>
      </c>
      <c r="Z174" s="306">
        <f t="shared" si="76"/>
        <v>1</v>
      </c>
      <c r="AA174" s="306">
        <f t="shared" si="77"/>
        <v>1</v>
      </c>
      <c r="AB174" s="306">
        <f t="shared" si="78"/>
        <v>0</v>
      </c>
      <c r="AC174" s="306">
        <f>IF($B174&gt;remaning_months,"NA",Payoff!AY177*Feq_coupon)</f>
        <v>13233.540530978429</v>
      </c>
      <c r="AD174" s="306">
        <f>IF($B174&lt;=remaning_months,(AD173*(1-Payoff!BR177)-Payoff!Y177-Payoff!Z177+Payoff!BY177),"NA")</f>
        <v>185269.56743369807</v>
      </c>
      <c r="AE174" s="306">
        <f>IF($B174&gt;remaning_months,"NA",Payoff!BC177)</f>
        <v>0</v>
      </c>
      <c r="AF174" s="306">
        <f>IF($B174&gt;remaning_months,"NA",MAX(0,SUM(Payoff!V177:X177)))</f>
        <v>14475.86839717419</v>
      </c>
      <c r="AG174" s="306">
        <f>IF($B174&gt;remaning_months,"NA",MAX(0,SUM(Payoff!V177:Y177)))</f>
        <v>14475.86839717419</v>
      </c>
      <c r="AH174" s="306">
        <f>IF($B174&gt;remaning_months,"NA",Payoff!AC177)</f>
        <v>14427.102355083138</v>
      </c>
      <c r="AI174" s="306">
        <f>IF($B174&gt;remaning_months,"NA",Payoff!BA177)</f>
        <v>79401.243185870786</v>
      </c>
      <c r="AJ174" s="306">
        <f>IF($B174&gt;remaning_months,"NA",IF(AF174&lt;=0,0,AL173*(1+Payoff!X177/SUM(Payoff!V177:W177))))</f>
        <v>124.59722487307459</v>
      </c>
      <c r="AK174" s="306">
        <f>IF($B174&gt;remaning_months,"NA",IF(AG174&lt;=0,0,AJ174*(1+SUM(Payoff!Y177:Z177)/SUM(Payoff!V177:W177))))</f>
        <v>124.59722487307459</v>
      </c>
      <c r="AL174" s="306">
        <f>IF($B174&gt;remaning_months,"NA",IF(AH174&lt;=0,0,AK174*(1+SUM(Payoff!AA177:AB177)/SUM(Payoff!V177:W177))))</f>
        <v>124.17764435559924</v>
      </c>
      <c r="AM174" s="306">
        <f t="shared" si="79"/>
        <v>20150112</v>
      </c>
      <c r="AN174" s="306">
        <f>IF($B174&gt;remaning_months,"NA",AN173*(1+Payoff!Q177))</f>
        <v>117.12354812939689</v>
      </c>
    </row>
    <row r="175" spans="2:40">
      <c r="B175" s="23">
        <v>172</v>
      </c>
      <c r="C175" s="306" t="str">
        <f t="shared" si="55"/>
        <v>VA</v>
      </c>
      <c r="D175" s="306">
        <f t="shared" si="56"/>
        <v>20290501</v>
      </c>
      <c r="E175" s="306">
        <f t="shared" si="57"/>
        <v>1.4999999999999999E-2</v>
      </c>
      <c r="F175" s="306">
        <f t="shared" si="58"/>
        <v>0</v>
      </c>
      <c r="G175" s="306" t="str">
        <f t="shared" si="59"/>
        <v>CH_WB01</v>
      </c>
      <c r="H175" s="306">
        <f t="shared" si="60"/>
        <v>0</v>
      </c>
      <c r="I175" s="306">
        <f t="shared" si="61"/>
        <v>0</v>
      </c>
      <c r="J175" s="306">
        <f t="shared" si="62"/>
        <v>195003044</v>
      </c>
      <c r="K175" s="306" t="str">
        <f t="shared" si="63"/>
        <v>RVATp_14</v>
      </c>
      <c r="L175" s="306">
        <f t="shared" si="64"/>
        <v>0.05</v>
      </c>
      <c r="M175" s="306" t="str">
        <f t="shared" si="65"/>
        <v>BFI Swiss TargetVol 5%</v>
      </c>
      <c r="N175" s="306" t="str">
        <f t="shared" si="66"/>
        <v>CHF</v>
      </c>
      <c r="O175" s="306">
        <f t="shared" si="67"/>
        <v>20150101</v>
      </c>
      <c r="P175" s="306">
        <f t="shared" si="68"/>
        <v>20150101</v>
      </c>
      <c r="Q175" s="306">
        <f t="shared" si="69"/>
        <v>20150101</v>
      </c>
      <c r="R175" s="306">
        <f t="shared" si="70"/>
        <v>0</v>
      </c>
      <c r="S175" s="306">
        <f t="shared" si="71"/>
        <v>240</v>
      </c>
      <c r="T175" s="306">
        <f t="shared" si="72"/>
        <v>20150101</v>
      </c>
      <c r="U175" s="306" t="str">
        <f t="shared" si="73"/>
        <v>Single</v>
      </c>
      <c r="V175" s="306">
        <f>IF($B175&gt;remaning_months,"NA",V$3*Payoff!$BS178)</f>
        <v>264569.69210796792</v>
      </c>
      <c r="W175" s="306">
        <f>IF($B175&gt;remaning_months,"NA",W$3*Payoff!$BS178)</f>
        <v>251341.20750256951</v>
      </c>
      <c r="X175" s="306" t="str">
        <f t="shared" si="74"/>
        <v>yearly</v>
      </c>
      <c r="Y175" s="306">
        <f t="shared" si="75"/>
        <v>0.05</v>
      </c>
      <c r="Z175" s="306">
        <f t="shared" si="76"/>
        <v>1</v>
      </c>
      <c r="AA175" s="306">
        <f t="shared" si="77"/>
        <v>1</v>
      </c>
      <c r="AB175" s="306">
        <f t="shared" si="78"/>
        <v>0</v>
      </c>
      <c r="AC175" s="306">
        <f>IF($B175&gt;remaning_months,"NA",Payoff!AY178*Feq_coupon)</f>
        <v>13228.484605398384</v>
      </c>
      <c r="AD175" s="306">
        <f>IF($B175&lt;=remaning_months,(AD174*(1-Payoff!BR178)-Payoff!Y178-Payoff!Z178+Payoff!BY178),"NA")</f>
        <v>185198.78447557744</v>
      </c>
      <c r="AE175" s="306">
        <f>IF($B175&gt;remaning_months,"NA",Payoff!BC178)</f>
        <v>0</v>
      </c>
      <c r="AF175" s="306">
        <f>IF($B175&gt;remaning_months,"NA",MAX(0,SUM(Payoff!V178:X178)))</f>
        <v>14531.996150040846</v>
      </c>
      <c r="AG175" s="306">
        <f>IF($B175&gt;remaning_months,"NA",MAX(0,SUM(Payoff!V178:Y178)))</f>
        <v>14531.996150040846</v>
      </c>
      <c r="AH175" s="306">
        <f>IF($B175&gt;remaning_months,"NA",Payoff!AC178)</f>
        <v>14483.18194269814</v>
      </c>
      <c r="AI175" s="306">
        <f>IF($B175&gt;remaning_months,"NA",Payoff!BA178)</f>
        <v>79370.907632390517</v>
      </c>
      <c r="AJ175" s="306">
        <f>IF($B175&gt;remaning_months,"NA",IF(AF175&lt;=0,0,AL174*(1+Payoff!X178/SUM(Payoff!V178:W178))))</f>
        <v>124.1302018040691</v>
      </c>
      <c r="AK175" s="306">
        <f>IF($B175&gt;remaning_months,"NA",IF(AG175&lt;=0,0,AJ175*(1+SUM(Payoff!Y178:Z178)/SUM(Payoff!V178:W178))))</f>
        <v>124.1302018040691</v>
      </c>
      <c r="AL175" s="306">
        <f>IF($B175&gt;remaning_months,"NA",IF(AH175&lt;=0,0,AK175*(1+SUM(Payoff!AA178:AB178)/SUM(Payoff!V178:W178))))</f>
        <v>123.71339723296556</v>
      </c>
      <c r="AM175" s="306">
        <f t="shared" si="79"/>
        <v>20150112</v>
      </c>
      <c r="AN175" s="306">
        <f>IF($B175&gt;remaning_months,"NA",AN174*(1+Payoff!Q178))</f>
        <v>118.02019752243862</v>
      </c>
    </row>
    <row r="176" spans="2:40">
      <c r="B176" s="23">
        <v>173</v>
      </c>
      <c r="C176" s="306" t="str">
        <f t="shared" si="55"/>
        <v>VA</v>
      </c>
      <c r="D176" s="306">
        <f t="shared" si="56"/>
        <v>20290601</v>
      </c>
      <c r="E176" s="306">
        <f t="shared" si="57"/>
        <v>1.4999999999999999E-2</v>
      </c>
      <c r="F176" s="306">
        <f t="shared" si="58"/>
        <v>0</v>
      </c>
      <c r="G176" s="306" t="str">
        <f t="shared" si="59"/>
        <v>CH_WB01</v>
      </c>
      <c r="H176" s="306">
        <f t="shared" si="60"/>
        <v>0</v>
      </c>
      <c r="I176" s="306">
        <f t="shared" si="61"/>
        <v>0</v>
      </c>
      <c r="J176" s="306">
        <f t="shared" si="62"/>
        <v>195003044</v>
      </c>
      <c r="K176" s="306" t="str">
        <f t="shared" si="63"/>
        <v>RVATp_14</v>
      </c>
      <c r="L176" s="306">
        <f t="shared" si="64"/>
        <v>0.05</v>
      </c>
      <c r="M176" s="306" t="str">
        <f t="shared" si="65"/>
        <v>BFI Swiss TargetVol 5%</v>
      </c>
      <c r="N176" s="306" t="str">
        <f t="shared" si="66"/>
        <v>CHF</v>
      </c>
      <c r="O176" s="306">
        <f t="shared" si="67"/>
        <v>20150101</v>
      </c>
      <c r="P176" s="306">
        <f t="shared" si="68"/>
        <v>20150101</v>
      </c>
      <c r="Q176" s="306">
        <f t="shared" si="69"/>
        <v>20150101</v>
      </c>
      <c r="R176" s="306">
        <f t="shared" si="70"/>
        <v>0</v>
      </c>
      <c r="S176" s="306">
        <f t="shared" si="71"/>
        <v>240</v>
      </c>
      <c r="T176" s="306">
        <f t="shared" si="72"/>
        <v>20150101</v>
      </c>
      <c r="U176" s="306" t="str">
        <f t="shared" si="73"/>
        <v>Single</v>
      </c>
      <c r="V176" s="306">
        <f>IF($B176&gt;remaning_months,"NA",V$3*Payoff!$BS179)</f>
        <v>264468.18053861422</v>
      </c>
      <c r="W176" s="306">
        <f>IF($B176&gt;remaning_months,"NA",W$3*Payoff!$BS179)</f>
        <v>251244.7715116835</v>
      </c>
      <c r="X176" s="306" t="str">
        <f t="shared" si="74"/>
        <v>yearly</v>
      </c>
      <c r="Y176" s="306">
        <f t="shared" si="75"/>
        <v>0.05</v>
      </c>
      <c r="Z176" s="306">
        <f t="shared" si="76"/>
        <v>1</v>
      </c>
      <c r="AA176" s="306">
        <f t="shared" si="77"/>
        <v>1</v>
      </c>
      <c r="AB176" s="306">
        <f t="shared" si="78"/>
        <v>0</v>
      </c>
      <c r="AC176" s="306">
        <f>IF($B176&gt;remaning_months,"NA",Payoff!AY179*Feq_coupon)</f>
        <v>13223.4090269307</v>
      </c>
      <c r="AD176" s="306">
        <f>IF($B176&lt;=remaning_months,(AD175*(1-Payoff!BR179)-Payoff!Y179-Payoff!Z179+Payoff!BY179),"NA")</f>
        <v>185127.72637702987</v>
      </c>
      <c r="AE176" s="306">
        <f>IF($B176&gt;remaning_months,"NA",Payoff!BC179)</f>
        <v>0</v>
      </c>
      <c r="AF176" s="306">
        <f>IF($B176&gt;remaning_months,"NA",MAX(0,SUM(Payoff!V179:X179)))</f>
        <v>14550.551913904594</v>
      </c>
      <c r="AG176" s="306">
        <f>IF($B176&gt;remaning_months,"NA",MAX(0,SUM(Payoff!V179:Y179)))</f>
        <v>14550.551913904594</v>
      </c>
      <c r="AH176" s="306">
        <f>IF($B176&gt;remaning_months,"NA",Payoff!AC179)</f>
        <v>14501.730293430535</v>
      </c>
      <c r="AI176" s="306">
        <f>IF($B176&gt;remaning_months,"NA",Payoff!BA179)</f>
        <v>79340.454161584406</v>
      </c>
      <c r="AJ176" s="306">
        <f>IF($B176&gt;remaning_months,"NA",IF(AF176&lt;=0,0,AL175*(1+Payoff!X179/SUM(Payoff!V179:W179))))</f>
        <v>123.66593018939328</v>
      </c>
      <c r="AK176" s="306">
        <f>IF($B176&gt;remaning_months,"NA",IF(AG176&lt;=0,0,AJ176*(1+SUM(Payoff!Y179:Z179)/SUM(Payoff!V179:W179))))</f>
        <v>123.66593018939328</v>
      </c>
      <c r="AL176" s="306">
        <f>IF($B176&gt;remaning_months,"NA",IF(AH176&lt;=0,0,AK176*(1+SUM(Payoff!AA179:AB179)/SUM(Payoff!V179:W179))))</f>
        <v>123.25115179362095</v>
      </c>
      <c r="AM176" s="306">
        <f t="shared" si="79"/>
        <v>20150112</v>
      </c>
      <c r="AN176" s="306">
        <f>IF($B176&gt;remaning_months,"NA",AN175*(1+Payoff!Q179))</f>
        <v>118.61469103384873</v>
      </c>
    </row>
    <row r="177" spans="2:40">
      <c r="B177" s="23">
        <v>174</v>
      </c>
      <c r="C177" s="306" t="str">
        <f t="shared" si="55"/>
        <v>VA</v>
      </c>
      <c r="D177" s="306">
        <f t="shared" si="56"/>
        <v>20290701</v>
      </c>
      <c r="E177" s="306">
        <f t="shared" si="57"/>
        <v>1.4999999999999999E-2</v>
      </c>
      <c r="F177" s="306">
        <f t="shared" si="58"/>
        <v>0</v>
      </c>
      <c r="G177" s="306" t="str">
        <f t="shared" si="59"/>
        <v>CH_WB01</v>
      </c>
      <c r="H177" s="306">
        <f t="shared" si="60"/>
        <v>0</v>
      </c>
      <c r="I177" s="306">
        <f t="shared" si="61"/>
        <v>0</v>
      </c>
      <c r="J177" s="306">
        <f t="shared" si="62"/>
        <v>195003044</v>
      </c>
      <c r="K177" s="306" t="str">
        <f t="shared" si="63"/>
        <v>RVATp_14</v>
      </c>
      <c r="L177" s="306">
        <f t="shared" si="64"/>
        <v>0.05</v>
      </c>
      <c r="M177" s="306" t="str">
        <f t="shared" si="65"/>
        <v>BFI Swiss TargetVol 5%</v>
      </c>
      <c r="N177" s="306" t="str">
        <f t="shared" si="66"/>
        <v>CHF</v>
      </c>
      <c r="O177" s="306">
        <f t="shared" si="67"/>
        <v>20150101</v>
      </c>
      <c r="P177" s="306">
        <f t="shared" si="68"/>
        <v>20150101</v>
      </c>
      <c r="Q177" s="306">
        <f t="shared" si="69"/>
        <v>20150101</v>
      </c>
      <c r="R177" s="306">
        <f t="shared" si="70"/>
        <v>0</v>
      </c>
      <c r="S177" s="306">
        <f t="shared" si="71"/>
        <v>240</v>
      </c>
      <c r="T177" s="306">
        <f t="shared" si="72"/>
        <v>20150101</v>
      </c>
      <c r="U177" s="306" t="str">
        <f t="shared" si="73"/>
        <v>Single</v>
      </c>
      <c r="V177" s="306">
        <f>IF($B177&gt;remaning_months,"NA",V$3*Payoff!$BS180)</f>
        <v>264366.53896521864</v>
      </c>
      <c r="W177" s="306">
        <f>IF($B177&gt;remaning_months,"NA",W$3*Payoff!$BS180)</f>
        <v>251148.21201695772</v>
      </c>
      <c r="X177" s="306" t="str">
        <f t="shared" si="74"/>
        <v>yearly</v>
      </c>
      <c r="Y177" s="306">
        <f t="shared" si="75"/>
        <v>0.05</v>
      </c>
      <c r="Z177" s="306">
        <f t="shared" si="76"/>
        <v>1</v>
      </c>
      <c r="AA177" s="306">
        <f t="shared" si="77"/>
        <v>1</v>
      </c>
      <c r="AB177" s="306">
        <f t="shared" si="78"/>
        <v>0</v>
      </c>
      <c r="AC177" s="306">
        <f>IF($B177&gt;remaning_months,"NA",Payoff!AY180*Feq_coupon)</f>
        <v>13218.326948260923</v>
      </c>
      <c r="AD177" s="306">
        <f>IF($B177&lt;=remaning_months,(AD176*(1-Payoff!BR180)-Payoff!Y180-Payoff!Z180+Payoff!BY180),"NA")</f>
        <v>185056.57727565299</v>
      </c>
      <c r="AE177" s="306">
        <f>IF($B177&gt;remaning_months,"NA",Payoff!BC180)</f>
        <v>0</v>
      </c>
      <c r="AF177" s="306">
        <f>IF($B177&gt;remaning_months,"NA",MAX(0,SUM(Payoff!V180:X180)))</f>
        <v>14800.810232164904</v>
      </c>
      <c r="AG177" s="306">
        <f>IF($B177&gt;remaning_months,"NA",MAX(0,SUM(Payoff!V180:Y180)))</f>
        <v>14800.810232164904</v>
      </c>
      <c r="AH177" s="306">
        <f>IF($B177&gt;remaning_months,"NA",Payoff!AC180)</f>
        <v>14751.730203709407</v>
      </c>
      <c r="AI177" s="306">
        <f>IF($B177&gt;remaning_months,"NA",Payoff!BA180)</f>
        <v>79309.961689565738</v>
      </c>
      <c r="AJ177" s="306">
        <f>IF($B177&gt;remaning_months,"NA",IF(AF177&lt;=0,0,AL176*(1+Payoff!X180/SUM(Payoff!V180:W180))))</f>
        <v>123.20378336931522</v>
      </c>
      <c r="AK177" s="306">
        <f>IF($B177&gt;remaning_months,"NA",IF(AG177&lt;=0,0,AJ177*(1+SUM(Payoff!Y180:Z180)/SUM(Payoff!V180:W180))))</f>
        <v>123.20378336931522</v>
      </c>
      <c r="AL177" s="306">
        <f>IF($B177&gt;remaning_months,"NA",IF(AH177&lt;=0,0,AK177*(1+SUM(Payoff!AA180:AB180)/SUM(Payoff!V180:W180))))</f>
        <v>122.79539212933186</v>
      </c>
      <c r="AM177" s="306">
        <f t="shared" si="79"/>
        <v>20150112</v>
      </c>
      <c r="AN177" s="306">
        <f>IF($B177&gt;remaning_months,"NA",AN176*(1+Payoff!Q180))</f>
        <v>121.10751434718802</v>
      </c>
    </row>
    <row r="178" spans="2:40">
      <c r="B178" s="23">
        <v>175</v>
      </c>
      <c r="C178" s="306" t="str">
        <f t="shared" si="55"/>
        <v>VA</v>
      </c>
      <c r="D178" s="306">
        <f t="shared" si="56"/>
        <v>20290801</v>
      </c>
      <c r="E178" s="306">
        <f t="shared" si="57"/>
        <v>1.4999999999999999E-2</v>
      </c>
      <c r="F178" s="306">
        <f t="shared" si="58"/>
        <v>0</v>
      </c>
      <c r="G178" s="306" t="str">
        <f t="shared" si="59"/>
        <v>CH_WB01</v>
      </c>
      <c r="H178" s="306">
        <f t="shared" si="60"/>
        <v>0</v>
      </c>
      <c r="I178" s="306">
        <f t="shared" si="61"/>
        <v>0</v>
      </c>
      <c r="J178" s="306">
        <f t="shared" si="62"/>
        <v>195003044</v>
      </c>
      <c r="K178" s="306" t="str">
        <f t="shared" si="63"/>
        <v>RVATp_14</v>
      </c>
      <c r="L178" s="306">
        <f t="shared" si="64"/>
        <v>0.05</v>
      </c>
      <c r="M178" s="306" t="str">
        <f t="shared" si="65"/>
        <v>BFI Swiss TargetVol 5%</v>
      </c>
      <c r="N178" s="306" t="str">
        <f t="shared" si="66"/>
        <v>CHF</v>
      </c>
      <c r="O178" s="306">
        <f t="shared" si="67"/>
        <v>20150101</v>
      </c>
      <c r="P178" s="306">
        <f t="shared" si="68"/>
        <v>20150101</v>
      </c>
      <c r="Q178" s="306">
        <f t="shared" si="69"/>
        <v>20150101</v>
      </c>
      <c r="R178" s="306">
        <f t="shared" si="70"/>
        <v>0</v>
      </c>
      <c r="S178" s="306">
        <f t="shared" si="71"/>
        <v>240</v>
      </c>
      <c r="T178" s="306">
        <f t="shared" si="72"/>
        <v>20150101</v>
      </c>
      <c r="U178" s="306" t="str">
        <f t="shared" si="73"/>
        <v>Single</v>
      </c>
      <c r="V178" s="306">
        <f>IF($B178&gt;remaning_months,"NA",V$3*Payoff!$BS181)</f>
        <v>264263.14516062615</v>
      </c>
      <c r="W178" s="306">
        <f>IF($B178&gt;remaning_months,"NA",W$3*Payoff!$BS181)</f>
        <v>251049.98790259488</v>
      </c>
      <c r="X178" s="306" t="str">
        <f t="shared" si="74"/>
        <v>yearly</v>
      </c>
      <c r="Y178" s="306">
        <f t="shared" si="75"/>
        <v>0.05</v>
      </c>
      <c r="Z178" s="306">
        <f t="shared" si="76"/>
        <v>1</v>
      </c>
      <c r="AA178" s="306">
        <f t="shared" si="77"/>
        <v>1</v>
      </c>
      <c r="AB178" s="306">
        <f t="shared" si="78"/>
        <v>0</v>
      </c>
      <c r="AC178" s="306">
        <f>IF($B178&gt;remaning_months,"NA",Payoff!AY181*Feq_coupon)</f>
        <v>13213.1572580313</v>
      </c>
      <c r="AD178" s="306">
        <f>IF($B178&lt;=remaning_months,(AD177*(1-Payoff!BR181)-Payoff!Y181-Payoff!Z181+Payoff!BY181),"NA")</f>
        <v>184984.20161243828</v>
      </c>
      <c r="AE178" s="306">
        <f>IF($B178&gt;remaning_months,"NA",Payoff!BC181)</f>
        <v>0</v>
      </c>
      <c r="AF178" s="306">
        <f>IF($B178&gt;remaning_months,"NA",MAX(0,SUM(Payoff!V181:X181)))</f>
        <v>14801.791024410317</v>
      </c>
      <c r="AG178" s="306">
        <f>IF($B178&gt;remaning_months,"NA",MAX(0,SUM(Payoff!V181:Y181)))</f>
        <v>14801.791024410317</v>
      </c>
      <c r="AH178" s="306">
        <f>IF($B178&gt;remaning_months,"NA",Payoff!AC181)</f>
        <v>14752.722857655461</v>
      </c>
      <c r="AI178" s="306">
        <f>IF($B178&gt;remaning_months,"NA",Payoff!BA181)</f>
        <v>79278.943548187992</v>
      </c>
      <c r="AJ178" s="306">
        <f>IF($B178&gt;remaning_months,"NA",IF(AF178&lt;=0,0,AL177*(1+Payoff!X181/SUM(Payoff!V181:W181))))</f>
        <v>122.74736682768676</v>
      </c>
      <c r="AK178" s="306">
        <f>IF($B178&gt;remaning_months,"NA",IF(AG178&lt;=0,0,AJ178*(1+SUM(Payoff!Y181:Z181)/SUM(Payoff!V181:W181))))</f>
        <v>122.74736682768676</v>
      </c>
      <c r="AL178" s="306">
        <f>IF($B178&gt;remaning_months,"NA",IF(AH178&lt;=0,0,AK178*(1+SUM(Payoff!AA181:AB181)/SUM(Payoff!V181:W181))))</f>
        <v>122.34061654575029</v>
      </c>
      <c r="AM178" s="306">
        <f t="shared" si="79"/>
        <v>20150112</v>
      </c>
      <c r="AN178" s="306">
        <f>IF($B178&gt;remaning_months,"NA",AN177*(1+Payoff!Q181))</f>
        <v>121.56604396736235</v>
      </c>
    </row>
    <row r="179" spans="2:40">
      <c r="B179" s="23">
        <v>176</v>
      </c>
      <c r="C179" s="306" t="str">
        <f t="shared" si="55"/>
        <v>VA</v>
      </c>
      <c r="D179" s="306">
        <f t="shared" si="56"/>
        <v>20290901</v>
      </c>
      <c r="E179" s="306">
        <f t="shared" si="57"/>
        <v>1.4999999999999999E-2</v>
      </c>
      <c r="F179" s="306">
        <f t="shared" si="58"/>
        <v>0</v>
      </c>
      <c r="G179" s="306" t="str">
        <f t="shared" si="59"/>
        <v>CH_WB01</v>
      </c>
      <c r="H179" s="306">
        <f t="shared" si="60"/>
        <v>0</v>
      </c>
      <c r="I179" s="306">
        <f t="shared" si="61"/>
        <v>0</v>
      </c>
      <c r="J179" s="306">
        <f t="shared" si="62"/>
        <v>195003044</v>
      </c>
      <c r="K179" s="306" t="str">
        <f t="shared" si="63"/>
        <v>RVATp_14</v>
      </c>
      <c r="L179" s="306">
        <f t="shared" si="64"/>
        <v>0.05</v>
      </c>
      <c r="M179" s="306" t="str">
        <f t="shared" si="65"/>
        <v>BFI Swiss TargetVol 5%</v>
      </c>
      <c r="N179" s="306" t="str">
        <f t="shared" si="66"/>
        <v>CHF</v>
      </c>
      <c r="O179" s="306">
        <f t="shared" si="67"/>
        <v>20150101</v>
      </c>
      <c r="P179" s="306">
        <f t="shared" si="68"/>
        <v>20150101</v>
      </c>
      <c r="Q179" s="306">
        <f t="shared" si="69"/>
        <v>20150101</v>
      </c>
      <c r="R179" s="306">
        <f t="shared" si="70"/>
        <v>0</v>
      </c>
      <c r="S179" s="306">
        <f t="shared" si="71"/>
        <v>240</v>
      </c>
      <c r="T179" s="306">
        <f t="shared" si="72"/>
        <v>20150101</v>
      </c>
      <c r="U179" s="306" t="str">
        <f t="shared" si="73"/>
        <v>Single</v>
      </c>
      <c r="V179" s="306">
        <f>IF($B179&gt;remaning_months,"NA",V$3*Payoff!$BS182)</f>
        <v>264159.74439859437</v>
      </c>
      <c r="W179" s="306">
        <f>IF($B179&gt;remaning_months,"NA",W$3*Payoff!$BS182)</f>
        <v>250951.75717866467</v>
      </c>
      <c r="X179" s="306" t="str">
        <f t="shared" si="74"/>
        <v>yearly</v>
      </c>
      <c r="Y179" s="306">
        <f t="shared" si="75"/>
        <v>0.05</v>
      </c>
      <c r="Z179" s="306">
        <f t="shared" si="76"/>
        <v>1</v>
      </c>
      <c r="AA179" s="306">
        <f t="shared" si="77"/>
        <v>1</v>
      </c>
      <c r="AB179" s="306">
        <f t="shared" si="78"/>
        <v>0</v>
      </c>
      <c r="AC179" s="306">
        <f>IF($B179&gt;remaning_months,"NA",Payoff!AY182*Feq_coupon)</f>
        <v>13207.98721992971</v>
      </c>
      <c r="AD179" s="306">
        <f>IF($B179&lt;=remaning_months,(AD178*(1-Payoff!BR182)-Payoff!Y182-Payoff!Z182+Payoff!BY182),"NA")</f>
        <v>184911.82107901602</v>
      </c>
      <c r="AE179" s="306">
        <f>IF($B179&gt;remaning_months,"NA",Payoff!BC182)</f>
        <v>0</v>
      </c>
      <c r="AF179" s="306">
        <f>IF($B179&gt;remaning_months,"NA",MAX(0,SUM(Payoff!V182:X182)))</f>
        <v>15188.312955568375</v>
      </c>
      <c r="AG179" s="306">
        <f>IF($B179&gt;remaning_months,"NA",MAX(0,SUM(Payoff!V182:Y182)))</f>
        <v>15188.312955568375</v>
      </c>
      <c r="AH179" s="306">
        <f>IF($B179&gt;remaning_months,"NA",Payoff!AC182)</f>
        <v>15138.838981816685</v>
      </c>
      <c r="AI179" s="306">
        <f>IF($B179&gt;remaning_months,"NA",Payoff!BA182)</f>
        <v>79247.923319578447</v>
      </c>
      <c r="AJ179" s="306">
        <f>IF($B179&gt;remaning_months,"NA",IF(AF179&lt;=0,0,AL178*(1+Payoff!X182/SUM(Payoff!V182:W182))))</f>
        <v>122.29274716551348</v>
      </c>
      <c r="AK179" s="306">
        <f>IF($B179&gt;remaning_months,"NA",IF(AG179&lt;=0,0,AJ179*(1+SUM(Payoff!Y182:Z182)/SUM(Payoff!V182:W182))))</f>
        <v>122.29274716551348</v>
      </c>
      <c r="AL179" s="306">
        <f>IF($B179&gt;remaning_months,"NA",IF(AH179&lt;=0,0,AK179*(1+SUM(Payoff!AA182:AB182)/SUM(Payoff!V182:W182))))</f>
        <v>121.89455015580063</v>
      </c>
      <c r="AM179" s="306">
        <f t="shared" si="79"/>
        <v>20150112</v>
      </c>
      <c r="AN179" s="306">
        <f>IF($B179&gt;remaning_months,"NA",AN178*(1+Payoff!Q182))</f>
        <v>125.20440281426764</v>
      </c>
    </row>
    <row r="180" spans="2:40">
      <c r="B180" s="23">
        <v>177</v>
      </c>
      <c r="C180" s="306" t="str">
        <f t="shared" si="55"/>
        <v>VA</v>
      </c>
      <c r="D180" s="306">
        <f t="shared" si="56"/>
        <v>20291001</v>
      </c>
      <c r="E180" s="306">
        <f t="shared" si="57"/>
        <v>1.4999999999999999E-2</v>
      </c>
      <c r="F180" s="306">
        <f t="shared" si="58"/>
        <v>0</v>
      </c>
      <c r="G180" s="306" t="str">
        <f t="shared" si="59"/>
        <v>CH_WB01</v>
      </c>
      <c r="H180" s="306">
        <f t="shared" si="60"/>
        <v>0</v>
      </c>
      <c r="I180" s="306">
        <f t="shared" si="61"/>
        <v>0</v>
      </c>
      <c r="J180" s="306">
        <f t="shared" si="62"/>
        <v>195003044</v>
      </c>
      <c r="K180" s="306" t="str">
        <f t="shared" si="63"/>
        <v>RVATp_14</v>
      </c>
      <c r="L180" s="306">
        <f t="shared" si="64"/>
        <v>0.05</v>
      </c>
      <c r="M180" s="306" t="str">
        <f t="shared" si="65"/>
        <v>BFI Swiss TargetVol 5%</v>
      </c>
      <c r="N180" s="306" t="str">
        <f t="shared" si="66"/>
        <v>CHF</v>
      </c>
      <c r="O180" s="306">
        <f t="shared" si="67"/>
        <v>20150101</v>
      </c>
      <c r="P180" s="306">
        <f t="shared" si="68"/>
        <v>20150101</v>
      </c>
      <c r="Q180" s="306">
        <f t="shared" si="69"/>
        <v>20150101</v>
      </c>
      <c r="R180" s="306">
        <f t="shared" si="70"/>
        <v>0</v>
      </c>
      <c r="S180" s="306">
        <f t="shared" si="71"/>
        <v>240</v>
      </c>
      <c r="T180" s="306">
        <f t="shared" si="72"/>
        <v>20150101</v>
      </c>
      <c r="U180" s="306" t="str">
        <f t="shared" si="73"/>
        <v>Single</v>
      </c>
      <c r="V180" s="306">
        <f>IF($B180&gt;remaning_months,"NA",V$3*Payoff!$BS183)</f>
        <v>264053.63737671776</v>
      </c>
      <c r="W180" s="306">
        <f>IF($B180&gt;remaning_months,"NA",W$3*Payoff!$BS183)</f>
        <v>250850.95550788188</v>
      </c>
      <c r="X180" s="306" t="str">
        <f t="shared" si="74"/>
        <v>yearly</v>
      </c>
      <c r="Y180" s="306">
        <f t="shared" si="75"/>
        <v>0.05</v>
      </c>
      <c r="Z180" s="306">
        <f t="shared" si="76"/>
        <v>1</v>
      </c>
      <c r="AA180" s="306">
        <f t="shared" si="77"/>
        <v>1</v>
      </c>
      <c r="AB180" s="306">
        <f t="shared" si="78"/>
        <v>0</v>
      </c>
      <c r="AC180" s="306">
        <f>IF($B180&gt;remaning_months,"NA",Payoff!AY183*Feq_coupon)</f>
        <v>13202.68186883588</v>
      </c>
      <c r="AD180" s="306">
        <f>IF($B180&lt;=remaning_months,(AD179*(1-Payoff!BR183)-Payoff!Y183-Payoff!Z183+Payoff!BY183),"NA")</f>
        <v>184837.54616370241</v>
      </c>
      <c r="AE180" s="306">
        <f>IF($B180&gt;remaning_months,"NA",Payoff!BC183)</f>
        <v>0</v>
      </c>
      <c r="AF180" s="306">
        <f>IF($B180&gt;remaning_months,"NA",MAX(0,SUM(Payoff!V183:X183)))</f>
        <v>15221.262434406746</v>
      </c>
      <c r="AG180" s="306">
        <f>IF($B180&gt;remaning_months,"NA",MAX(0,SUM(Payoff!V183:Y183)))</f>
        <v>15221.262434406746</v>
      </c>
      <c r="AH180" s="306">
        <f>IF($B180&gt;remaning_months,"NA",Payoff!AC183)</f>
        <v>15171.766028764048</v>
      </c>
      <c r="AI180" s="306">
        <f>IF($B180&gt;remaning_months,"NA",Payoff!BA183)</f>
        <v>79216.091213015461</v>
      </c>
      <c r="AJ180" s="306">
        <f>IF($B180&gt;remaning_months,"NA",IF(AF180&lt;=0,0,AL179*(1+Payoff!X183/SUM(Payoff!V183:W183))))</f>
        <v>121.84558785940885</v>
      </c>
      <c r="AK180" s="306">
        <f>IF($B180&gt;remaning_months,"NA",IF(AG180&lt;=0,0,AJ180*(1+SUM(Payoff!Y183:Z183)/SUM(Payoff!V183:W183))))</f>
        <v>121.84558785940885</v>
      </c>
      <c r="AL180" s="306">
        <f>IF($B180&gt;remaning_months,"NA",IF(AH180&lt;=0,0,AK180*(1+SUM(Payoff!AA183:AB183)/SUM(Payoff!V183:W183))))</f>
        <v>121.44953029294838</v>
      </c>
      <c r="AM180" s="306">
        <f t="shared" si="79"/>
        <v>20150112</v>
      </c>
      <c r="AN180" s="306">
        <f>IF($B180&gt;remaning_months,"NA",AN179*(1+Payoff!Q183))</f>
        <v>125.93666446995503</v>
      </c>
    </row>
    <row r="181" spans="2:40">
      <c r="B181" s="23">
        <v>178</v>
      </c>
      <c r="C181" s="306" t="str">
        <f t="shared" si="55"/>
        <v>VA</v>
      </c>
      <c r="D181" s="306">
        <f t="shared" si="56"/>
        <v>20291101</v>
      </c>
      <c r="E181" s="306">
        <f t="shared" si="57"/>
        <v>1.4999999999999999E-2</v>
      </c>
      <c r="F181" s="306">
        <f t="shared" si="58"/>
        <v>0</v>
      </c>
      <c r="G181" s="306" t="str">
        <f t="shared" si="59"/>
        <v>CH_WB01</v>
      </c>
      <c r="H181" s="306">
        <f t="shared" si="60"/>
        <v>0</v>
      </c>
      <c r="I181" s="306">
        <f t="shared" si="61"/>
        <v>0</v>
      </c>
      <c r="J181" s="306">
        <f t="shared" si="62"/>
        <v>195003044</v>
      </c>
      <c r="K181" s="306" t="str">
        <f t="shared" si="63"/>
        <v>RVATp_14</v>
      </c>
      <c r="L181" s="306">
        <f t="shared" si="64"/>
        <v>0.05</v>
      </c>
      <c r="M181" s="306" t="str">
        <f t="shared" si="65"/>
        <v>BFI Swiss TargetVol 5%</v>
      </c>
      <c r="N181" s="306" t="str">
        <f t="shared" si="66"/>
        <v>CHF</v>
      </c>
      <c r="O181" s="306">
        <f t="shared" si="67"/>
        <v>20150101</v>
      </c>
      <c r="P181" s="306">
        <f t="shared" si="68"/>
        <v>20150101</v>
      </c>
      <c r="Q181" s="306">
        <f t="shared" si="69"/>
        <v>20150101</v>
      </c>
      <c r="R181" s="306">
        <f t="shared" si="70"/>
        <v>0</v>
      </c>
      <c r="S181" s="306">
        <f t="shared" si="71"/>
        <v>240</v>
      </c>
      <c r="T181" s="306">
        <f t="shared" si="72"/>
        <v>20150101</v>
      </c>
      <c r="U181" s="306" t="str">
        <f t="shared" si="73"/>
        <v>Single</v>
      </c>
      <c r="V181" s="306">
        <f>IF($B181&gt;remaning_months,"NA",V$3*Payoff!$BS184)</f>
        <v>263947.29957156279</v>
      </c>
      <c r="W181" s="306">
        <f>IF($B181&gt;remaning_months,"NA",W$3*Payoff!$BS184)</f>
        <v>250749.93459298465</v>
      </c>
      <c r="X181" s="306" t="str">
        <f t="shared" si="74"/>
        <v>yearly</v>
      </c>
      <c r="Y181" s="306">
        <f t="shared" si="75"/>
        <v>0.05</v>
      </c>
      <c r="Z181" s="306">
        <f t="shared" si="76"/>
        <v>1</v>
      </c>
      <c r="AA181" s="306">
        <f t="shared" si="77"/>
        <v>1</v>
      </c>
      <c r="AB181" s="306">
        <f t="shared" si="78"/>
        <v>0</v>
      </c>
      <c r="AC181" s="306">
        <f>IF($B181&gt;remaning_months,"NA",Payoff!AY184*Feq_coupon)</f>
        <v>13197.364978578131</v>
      </c>
      <c r="AD181" s="306">
        <f>IF($B181&lt;=remaning_months,(AD180*(1-Payoff!BR184)-Payoff!Y184-Payoff!Z184+Payoff!BY184),"NA")</f>
        <v>184763.10970009392</v>
      </c>
      <c r="AE181" s="306">
        <f>IF($B181&gt;remaning_months,"NA",Payoff!BC184)</f>
        <v>0</v>
      </c>
      <c r="AF181" s="306">
        <f>IF($B181&gt;remaning_months,"NA",MAX(0,SUM(Payoff!V184:X184)))</f>
        <v>15479.869239300768</v>
      </c>
      <c r="AG181" s="306">
        <f>IF($B181&gt;remaning_months,"NA",MAX(0,SUM(Payoff!V184:Y184)))</f>
        <v>15479.869239300768</v>
      </c>
      <c r="AH181" s="306">
        <f>IF($B181&gt;remaning_months,"NA",Payoff!AC184)</f>
        <v>15430.105968511747</v>
      </c>
      <c r="AI181" s="306">
        <f>IF($B181&gt;remaning_months,"NA",Payoff!BA184)</f>
        <v>79184.18987146896</v>
      </c>
      <c r="AJ181" s="306">
        <f>IF($B181&gt;remaning_months,"NA",IF(AF181&lt;=0,0,AL180*(1+Payoff!X184/SUM(Payoff!V184:W184))))</f>
        <v>121.40062100081835</v>
      </c>
      <c r="AK181" s="306">
        <f>IF($B181&gt;remaning_months,"NA",IF(AG181&lt;=0,0,AJ181*(1+SUM(Payoff!Y184:Z184)/SUM(Payoff!V184:W184))))</f>
        <v>121.40062100081835</v>
      </c>
      <c r="AL181" s="306">
        <f>IF($B181&gt;remaning_months,"NA",IF(AH181&lt;=0,0,AK181*(1+SUM(Payoff!AA184:AB184)/SUM(Payoff!V184:W184))))</f>
        <v>121.01051053042133</v>
      </c>
      <c r="AM181" s="306">
        <f t="shared" si="79"/>
        <v>20150112</v>
      </c>
      <c r="AN181" s="306">
        <f>IF($B181&gt;remaning_months,"NA",AN180*(1+Payoff!Q184))</f>
        <v>128.54591172883065</v>
      </c>
    </row>
    <row r="182" spans="2:40">
      <c r="B182" s="23">
        <v>179</v>
      </c>
      <c r="C182" s="306" t="str">
        <f t="shared" si="55"/>
        <v>VA</v>
      </c>
      <c r="D182" s="306">
        <f t="shared" si="56"/>
        <v>20291201</v>
      </c>
      <c r="E182" s="306">
        <f t="shared" si="57"/>
        <v>1.4999999999999999E-2</v>
      </c>
      <c r="F182" s="306">
        <f t="shared" si="58"/>
        <v>0</v>
      </c>
      <c r="G182" s="306" t="str">
        <f t="shared" si="59"/>
        <v>CH_WB01</v>
      </c>
      <c r="H182" s="306">
        <f t="shared" si="60"/>
        <v>0</v>
      </c>
      <c r="I182" s="306">
        <f t="shared" si="61"/>
        <v>0</v>
      </c>
      <c r="J182" s="306">
        <f t="shared" si="62"/>
        <v>195003044</v>
      </c>
      <c r="K182" s="306" t="str">
        <f t="shared" si="63"/>
        <v>RVATp_14</v>
      </c>
      <c r="L182" s="306">
        <f t="shared" si="64"/>
        <v>0.05</v>
      </c>
      <c r="M182" s="306" t="str">
        <f t="shared" si="65"/>
        <v>BFI Swiss TargetVol 5%</v>
      </c>
      <c r="N182" s="306" t="str">
        <f t="shared" si="66"/>
        <v>CHF</v>
      </c>
      <c r="O182" s="306">
        <f t="shared" si="67"/>
        <v>20150101</v>
      </c>
      <c r="P182" s="306">
        <f t="shared" si="68"/>
        <v>20150101</v>
      </c>
      <c r="Q182" s="306">
        <f t="shared" si="69"/>
        <v>20150101</v>
      </c>
      <c r="R182" s="306">
        <f t="shared" si="70"/>
        <v>0</v>
      </c>
      <c r="S182" s="306">
        <f t="shared" si="71"/>
        <v>240</v>
      </c>
      <c r="T182" s="306">
        <f t="shared" si="72"/>
        <v>20150101</v>
      </c>
      <c r="U182" s="306" t="str">
        <f t="shared" si="73"/>
        <v>Single</v>
      </c>
      <c r="V182" s="306">
        <f>IF($B182&gt;remaning_months,"NA",V$3*Payoff!$BS185)</f>
        <v>263839.15108055068</v>
      </c>
      <c r="W182" s="306">
        <f>IF($B182&gt;remaning_months,"NA",W$3*Payoff!$BS185)</f>
        <v>250647.19352652313</v>
      </c>
      <c r="X182" s="306" t="str">
        <f t="shared" si="74"/>
        <v>yearly</v>
      </c>
      <c r="Y182" s="306">
        <f t="shared" si="75"/>
        <v>0.05</v>
      </c>
      <c r="Z182" s="306">
        <f t="shared" si="76"/>
        <v>1</v>
      </c>
      <c r="AA182" s="306">
        <f t="shared" si="77"/>
        <v>1</v>
      </c>
      <c r="AB182" s="306">
        <f t="shared" si="78"/>
        <v>0</v>
      </c>
      <c r="AC182" s="306">
        <f>IF($B182&gt;remaning_months,"NA",Payoff!AY185*Feq_coupon)</f>
        <v>13191.957554027524</v>
      </c>
      <c r="AD182" s="306">
        <f>IF($B182&lt;=remaning_months,(AD181*(1-Payoff!BR185)-Payoff!Y185-Payoff!Z185+Payoff!BY185),"NA")</f>
        <v>184687.40575638541</v>
      </c>
      <c r="AE182" s="306">
        <f>IF($B182&gt;remaning_months,"NA",Payoff!BC185)</f>
        <v>0</v>
      </c>
      <c r="AF182" s="306">
        <f>IF($B182&gt;remaning_months,"NA",MAX(0,SUM(Payoff!V185:X185)))</f>
        <v>15996.587452009962</v>
      </c>
      <c r="AG182" s="306">
        <f>IF($B182&gt;remaning_months,"NA",MAX(0,SUM(Payoff!V185:Y185)))</f>
        <v>15996.587452009962</v>
      </c>
      <c r="AH182" s="306">
        <f>IF($B182&gt;remaning_months,"NA",Payoff!AC185)</f>
        <v>15946.277921718549</v>
      </c>
      <c r="AI182" s="306">
        <f>IF($B182&gt;remaning_months,"NA",Payoff!BA185)</f>
        <v>79151.745324165313</v>
      </c>
      <c r="AJ182" s="306">
        <f>IF($B182&gt;remaning_months,"NA",IF(AF182&lt;=0,0,AL181*(1+Payoff!X185/SUM(Payoff!V185:W185))))</f>
        <v>120.96092826861484</v>
      </c>
      <c r="AK182" s="306">
        <f>IF($B182&gt;remaning_months,"NA",IF(AG182&lt;=0,0,AJ182*(1+SUM(Payoff!Y185:Z185)/SUM(Payoff!V185:W185))))</f>
        <v>120.96092826861484</v>
      </c>
      <c r="AL182" s="306">
        <f>IF($B182&gt;remaning_months,"NA",IF(AH182&lt;=0,0,AK182*(1+SUM(Payoff!AA185:AB185)/SUM(Payoff!V185:W185))))</f>
        <v>120.58066003547935</v>
      </c>
      <c r="AM182" s="306">
        <f t="shared" si="79"/>
        <v>20150112</v>
      </c>
      <c r="AN182" s="306">
        <f>IF($B182&gt;remaning_months,"NA",AN181*(1+Payoff!Q185))</f>
        <v>133.31981030316666</v>
      </c>
    </row>
    <row r="183" spans="2:40">
      <c r="B183" s="23">
        <v>180</v>
      </c>
      <c r="C183" s="306" t="str">
        <f t="shared" si="55"/>
        <v>VA</v>
      </c>
      <c r="D183" s="306">
        <f t="shared" si="56"/>
        <v>20300101</v>
      </c>
      <c r="E183" s="306">
        <f t="shared" si="57"/>
        <v>1.4999999999999999E-2</v>
      </c>
      <c r="F183" s="306">
        <f t="shared" si="58"/>
        <v>0</v>
      </c>
      <c r="G183" s="306" t="str">
        <f t="shared" si="59"/>
        <v>CH_WB01</v>
      </c>
      <c r="H183" s="306">
        <f t="shared" si="60"/>
        <v>0</v>
      </c>
      <c r="I183" s="306">
        <f t="shared" si="61"/>
        <v>0</v>
      </c>
      <c r="J183" s="306">
        <f t="shared" si="62"/>
        <v>195003044</v>
      </c>
      <c r="K183" s="306" t="str">
        <f t="shared" si="63"/>
        <v>RVATp_14</v>
      </c>
      <c r="L183" s="306">
        <f t="shared" si="64"/>
        <v>0.05</v>
      </c>
      <c r="M183" s="306" t="str">
        <f t="shared" si="65"/>
        <v>BFI Swiss TargetVol 5%</v>
      </c>
      <c r="N183" s="306" t="str">
        <f t="shared" si="66"/>
        <v>CHF</v>
      </c>
      <c r="O183" s="306">
        <f t="shared" si="67"/>
        <v>20150101</v>
      </c>
      <c r="P183" s="306">
        <f t="shared" si="68"/>
        <v>20150101</v>
      </c>
      <c r="Q183" s="306">
        <f t="shared" si="69"/>
        <v>20150101</v>
      </c>
      <c r="R183" s="306">
        <f t="shared" si="70"/>
        <v>0</v>
      </c>
      <c r="S183" s="306">
        <f t="shared" si="71"/>
        <v>240</v>
      </c>
      <c r="T183" s="306">
        <f t="shared" si="72"/>
        <v>20150101</v>
      </c>
      <c r="U183" s="306" t="str">
        <f t="shared" si="73"/>
        <v>Single</v>
      </c>
      <c r="V183" s="306">
        <f>IF($B183&gt;remaning_months,"NA",V$3*Payoff!$BS186)</f>
        <v>263727.38477784261</v>
      </c>
      <c r="W183" s="306">
        <f>IF($B183&gt;remaning_months,"NA",W$3*Payoff!$BS186)</f>
        <v>250541.01553895051</v>
      </c>
      <c r="X183" s="306" t="str">
        <f t="shared" si="74"/>
        <v>yearly</v>
      </c>
      <c r="Y183" s="306">
        <f t="shared" si="75"/>
        <v>0.05</v>
      </c>
      <c r="Z183" s="306">
        <f t="shared" si="76"/>
        <v>1</v>
      </c>
      <c r="AA183" s="306">
        <f t="shared" si="77"/>
        <v>1</v>
      </c>
      <c r="AB183" s="306">
        <f t="shared" si="78"/>
        <v>0</v>
      </c>
      <c r="AC183" s="306">
        <f>IF($B183&gt;remaning_months,"NA",Payoff!AY186*Feq_coupon)</f>
        <v>13186.369238892121</v>
      </c>
      <c r="AD183" s="306">
        <f>IF($B183&lt;=remaning_months,(AD182*(1-Payoff!BR186)-Payoff!Y186-Payoff!Z186+Payoff!BY186),"NA")</f>
        <v>197795.53858338192</v>
      </c>
      <c r="AE183" s="306">
        <f>IF($B183&gt;remaning_months,"NA",Payoff!BC186)</f>
        <v>0</v>
      </c>
      <c r="AF183" s="306">
        <f>IF($B183&gt;remaning_months,"NA",MAX(0,SUM(Payoff!V186:X186)))</f>
        <v>16108.162122956883</v>
      </c>
      <c r="AG183" s="306">
        <f>IF($B183&gt;remaning_months,"NA",MAX(0,SUM(Payoff!V186:Y186)))</f>
        <v>2921.7928840647619</v>
      </c>
      <c r="AH183" s="306">
        <f>IF($B183&gt;remaning_months,"NA",Payoff!AC186)</f>
        <v>2885.6616853431283</v>
      </c>
      <c r="AI183" s="306">
        <f>IF($B183&gt;remaning_months,"NA",Payoff!BA186)</f>
        <v>65931.846194460784</v>
      </c>
      <c r="AJ183" s="306">
        <f>IF($B183&gt;remaning_months,"NA",IF(AF183&lt;=0,0,AL182*(1+Payoff!X186/SUM(Payoff!V186:W186))))</f>
        <v>120.5295802222861</v>
      </c>
      <c r="AK183" s="306">
        <f>IF($B183&gt;remaning_months,"NA",IF(AG183&lt;=0,0,AJ183*(1+SUM(Payoff!Y186:Z186)/SUM(Payoff!V186:W186))))</f>
        <v>21.904158839957603</v>
      </c>
      <c r="AL183" s="306">
        <f>IF($B183&gt;remaning_months,"NA",IF(AH183&lt;=0,0,AK183*(1+SUM(Payoff!AA186:AB186)/SUM(Payoff!V186:W186))))</f>
        <v>21.855047820914997</v>
      </c>
      <c r="AM183" s="306">
        <f t="shared" si="79"/>
        <v>20150112</v>
      </c>
      <c r="AN183" s="306">
        <f>IF($B183&gt;remaning_months,"NA",AN182*(1+Payoff!Q186))</f>
        <v>134.73032667838751</v>
      </c>
    </row>
    <row r="184" spans="2:40">
      <c r="B184" s="23">
        <v>181</v>
      </c>
      <c r="C184" s="306" t="str">
        <f t="shared" si="55"/>
        <v>VA</v>
      </c>
      <c r="D184" s="306">
        <f t="shared" si="56"/>
        <v>20300201</v>
      </c>
      <c r="E184" s="306">
        <f t="shared" si="57"/>
        <v>1.4999999999999999E-2</v>
      </c>
      <c r="F184" s="306">
        <f t="shared" si="58"/>
        <v>0</v>
      </c>
      <c r="G184" s="306" t="str">
        <f t="shared" si="59"/>
        <v>CH_WB01</v>
      </c>
      <c r="H184" s="306">
        <f t="shared" si="60"/>
        <v>0</v>
      </c>
      <c r="I184" s="306">
        <f t="shared" si="61"/>
        <v>0</v>
      </c>
      <c r="J184" s="306">
        <f t="shared" si="62"/>
        <v>195003044</v>
      </c>
      <c r="K184" s="306" t="str">
        <f t="shared" si="63"/>
        <v>RVATp_14</v>
      </c>
      <c r="L184" s="306">
        <f t="shared" si="64"/>
        <v>0.05</v>
      </c>
      <c r="M184" s="306" t="str">
        <f t="shared" si="65"/>
        <v>BFI Swiss TargetVol 5%</v>
      </c>
      <c r="N184" s="306" t="str">
        <f t="shared" si="66"/>
        <v>CHF</v>
      </c>
      <c r="O184" s="306">
        <f t="shared" si="67"/>
        <v>20150101</v>
      </c>
      <c r="P184" s="306">
        <f t="shared" si="68"/>
        <v>20150101</v>
      </c>
      <c r="Q184" s="306">
        <f t="shared" si="69"/>
        <v>20150101</v>
      </c>
      <c r="R184" s="306">
        <f t="shared" si="70"/>
        <v>0</v>
      </c>
      <c r="S184" s="306">
        <f t="shared" si="71"/>
        <v>240</v>
      </c>
      <c r="T184" s="306">
        <f t="shared" si="72"/>
        <v>20150101</v>
      </c>
      <c r="U184" s="306" t="str">
        <f t="shared" si="73"/>
        <v>Single</v>
      </c>
      <c r="V184" s="306">
        <f>IF($B184&gt;remaning_months,"NA",V$3*Payoff!$BS187)</f>
        <v>263703.11430627399</v>
      </c>
      <c r="W184" s="306">
        <f>IF($B184&gt;remaning_months,"NA",W$3*Payoff!$BS187)</f>
        <v>250517.9585909603</v>
      </c>
      <c r="X184" s="306" t="str">
        <f t="shared" si="74"/>
        <v>yearly</v>
      </c>
      <c r="Y184" s="306">
        <f t="shared" si="75"/>
        <v>0.05</v>
      </c>
      <c r="Z184" s="306">
        <f t="shared" si="76"/>
        <v>1</v>
      </c>
      <c r="AA184" s="306">
        <f t="shared" si="77"/>
        <v>1</v>
      </c>
      <c r="AB184" s="306">
        <f t="shared" si="78"/>
        <v>0</v>
      </c>
      <c r="AC184" s="306">
        <f>IF($B184&gt;remaning_months,"NA",Payoff!AY187*Feq_coupon)</f>
        <v>13185.155715313689</v>
      </c>
      <c r="AD184" s="306">
        <f>IF($B184&lt;=remaning_months,(AD183*(1-Payoff!BR187)-Payoff!Y187-Payoff!Z187+Payoff!BY187),"NA")</f>
        <v>197777.33572970543</v>
      </c>
      <c r="AE184" s="306">
        <f>IF($B184&gt;remaning_months,"NA",Payoff!BC187)</f>
        <v>0</v>
      </c>
      <c r="AF184" s="306">
        <f>IF($B184&gt;remaning_months,"NA",MAX(0,SUM(Payoff!V187:X187)))</f>
        <v>2945.0490811267673</v>
      </c>
      <c r="AG184" s="306">
        <f>IF($B184&gt;remaning_months,"NA",MAX(0,SUM(Payoff!V187:Y187)))</f>
        <v>2945.0490811267673</v>
      </c>
      <c r="AH184" s="306">
        <f>IF($B184&gt;remaning_months,"NA",Payoff!AC187)</f>
        <v>2908.8957220005959</v>
      </c>
      <c r="AI184" s="306">
        <f>IF($B184&gt;remaning_months,"NA",Payoff!BA187)</f>
        <v>65925.778576568628</v>
      </c>
      <c r="AJ184" s="306">
        <f>IF($B184&gt;remaning_months,"NA",IF(AF184&lt;=0,0,AL183*(1+Payoff!X187/SUM(Payoff!V187:W187))))</f>
        <v>21.853036530668383</v>
      </c>
      <c r="AK184" s="306">
        <f>IF($B184&gt;remaning_months,"NA",IF(AG184&lt;=0,0,AJ184*(1+SUM(Payoff!Y187:Z187)/SUM(Payoff!V187:W187))))</f>
        <v>21.853036530668383</v>
      </c>
      <c r="AL184" s="306">
        <f>IF($B184&gt;remaning_months,"NA",IF(AH184&lt;=0,0,AK184*(1+SUM(Payoff!AA187:AB187)/SUM(Payoff!V187:W187))))</f>
        <v>21.584793812899616</v>
      </c>
      <c r="AM184" s="306">
        <f t="shared" si="79"/>
        <v>20150112</v>
      </c>
      <c r="AN184" s="306">
        <f>IF($B184&gt;remaning_months,"NA",AN183*(1+Payoff!Q187))</f>
        <v>137.5157545203746</v>
      </c>
    </row>
    <row r="185" spans="2:40">
      <c r="B185" s="23">
        <v>182</v>
      </c>
      <c r="C185" s="306" t="str">
        <f t="shared" si="55"/>
        <v>VA</v>
      </c>
      <c r="D185" s="306">
        <f t="shared" si="56"/>
        <v>20300301</v>
      </c>
      <c r="E185" s="306">
        <f t="shared" si="57"/>
        <v>1.4999999999999999E-2</v>
      </c>
      <c r="F185" s="306">
        <f t="shared" si="58"/>
        <v>0</v>
      </c>
      <c r="G185" s="306" t="str">
        <f t="shared" si="59"/>
        <v>CH_WB01</v>
      </c>
      <c r="H185" s="306">
        <f t="shared" si="60"/>
        <v>0</v>
      </c>
      <c r="I185" s="306">
        <f t="shared" si="61"/>
        <v>0</v>
      </c>
      <c r="J185" s="306">
        <f t="shared" si="62"/>
        <v>195003044</v>
      </c>
      <c r="K185" s="306" t="str">
        <f t="shared" si="63"/>
        <v>RVATp_14</v>
      </c>
      <c r="L185" s="306">
        <f t="shared" si="64"/>
        <v>0.05</v>
      </c>
      <c r="M185" s="306" t="str">
        <f t="shared" si="65"/>
        <v>BFI Swiss TargetVol 5%</v>
      </c>
      <c r="N185" s="306" t="str">
        <f t="shared" si="66"/>
        <v>CHF</v>
      </c>
      <c r="O185" s="306">
        <f t="shared" si="67"/>
        <v>20150101</v>
      </c>
      <c r="P185" s="306">
        <f t="shared" si="68"/>
        <v>20150101</v>
      </c>
      <c r="Q185" s="306">
        <f t="shared" si="69"/>
        <v>20150101</v>
      </c>
      <c r="R185" s="306">
        <f t="shared" si="70"/>
        <v>0</v>
      </c>
      <c r="S185" s="306">
        <f t="shared" si="71"/>
        <v>240</v>
      </c>
      <c r="T185" s="306">
        <f t="shared" si="72"/>
        <v>20150101</v>
      </c>
      <c r="U185" s="306" t="str">
        <f t="shared" si="73"/>
        <v>Single</v>
      </c>
      <c r="V185" s="306">
        <f>IF($B185&gt;remaning_months,"NA",V$3*Payoff!$BS188)</f>
        <v>263678.64841989672</v>
      </c>
      <c r="W185" s="306">
        <f>IF($B185&gt;remaning_months,"NA",W$3*Payoff!$BS188)</f>
        <v>250494.7159989019</v>
      </c>
      <c r="X185" s="306" t="str">
        <f t="shared" si="74"/>
        <v>yearly</v>
      </c>
      <c r="Y185" s="306">
        <f t="shared" si="75"/>
        <v>0.05</v>
      </c>
      <c r="Z185" s="306">
        <f t="shared" si="76"/>
        <v>1</v>
      </c>
      <c r="AA185" s="306">
        <f t="shared" si="77"/>
        <v>1</v>
      </c>
      <c r="AB185" s="306">
        <f t="shared" si="78"/>
        <v>0</v>
      </c>
      <c r="AC185" s="306">
        <f>IF($B185&gt;remaning_months,"NA",Payoff!AY188*Feq_coupon)</f>
        <v>13183.932420994824</v>
      </c>
      <c r="AD185" s="306">
        <f>IF($B185&lt;=remaning_months,(AD184*(1-Payoff!BR188)-Payoff!Y188-Payoff!Z188+Payoff!BY188),"NA")</f>
        <v>197758.98631492248</v>
      </c>
      <c r="AE185" s="306">
        <f>IF($B185&gt;remaning_months,"NA",Payoff!BC188)</f>
        <v>0</v>
      </c>
      <c r="AF185" s="306">
        <f>IF($B185&gt;remaning_months,"NA",MAX(0,SUM(Payoff!V188:X188)))</f>
        <v>2884.9647150736878</v>
      </c>
      <c r="AG185" s="306">
        <f>IF($B185&gt;remaning_months,"NA",MAX(0,SUM(Payoff!V188:Y188)))</f>
        <v>2884.9647150736878</v>
      </c>
      <c r="AH185" s="306">
        <f>IF($B185&gt;remaning_months,"NA",Payoff!AC188)</f>
        <v>2848.879505579871</v>
      </c>
      <c r="AI185" s="306">
        <f>IF($B185&gt;remaning_months,"NA",Payoff!BA188)</f>
        <v>65919.662104974312</v>
      </c>
      <c r="AJ185" s="306">
        <f>IF($B185&gt;remaning_months,"NA",IF(AF185&lt;=0,0,AL184*(1+Payoff!X188/SUM(Payoff!V188:W188))))</f>
        <v>21.582791215720235</v>
      </c>
      <c r="AK185" s="306">
        <f>IF($B185&gt;remaning_months,"NA",IF(AG185&lt;=0,0,AJ185*(1+SUM(Payoff!Y188:Z188)/SUM(Payoff!V188:W188))))</f>
        <v>21.582791215720235</v>
      </c>
      <c r="AL185" s="306">
        <f>IF($B185&gt;remaning_months,"NA",IF(AH185&lt;=0,0,AK185*(1+SUM(Payoff!AA188:AB188)/SUM(Payoff!V188:W188))))</f>
        <v>21.312858179459003</v>
      </c>
      <c r="AM185" s="306">
        <f t="shared" si="79"/>
        <v>20150112</v>
      </c>
      <c r="AN185" s="306">
        <f>IF($B185&gt;remaning_months,"NA",AN184*(1+Payoff!Q188))</f>
        <v>136.39708968269858</v>
      </c>
    </row>
    <row r="186" spans="2:40">
      <c r="B186" s="23">
        <v>183</v>
      </c>
      <c r="C186" s="306" t="str">
        <f t="shared" si="55"/>
        <v>VA</v>
      </c>
      <c r="D186" s="306">
        <f t="shared" si="56"/>
        <v>20300401</v>
      </c>
      <c r="E186" s="306">
        <f t="shared" si="57"/>
        <v>1.4999999999999999E-2</v>
      </c>
      <c r="F186" s="306">
        <f t="shared" si="58"/>
        <v>0</v>
      </c>
      <c r="G186" s="306" t="str">
        <f t="shared" si="59"/>
        <v>CH_WB01</v>
      </c>
      <c r="H186" s="306">
        <f t="shared" si="60"/>
        <v>0</v>
      </c>
      <c r="I186" s="306">
        <f t="shared" si="61"/>
        <v>0</v>
      </c>
      <c r="J186" s="306">
        <f t="shared" si="62"/>
        <v>195003044</v>
      </c>
      <c r="K186" s="306" t="str">
        <f t="shared" si="63"/>
        <v>RVATp_14</v>
      </c>
      <c r="L186" s="306">
        <f t="shared" si="64"/>
        <v>0.05</v>
      </c>
      <c r="M186" s="306" t="str">
        <f t="shared" si="65"/>
        <v>BFI Swiss TargetVol 5%</v>
      </c>
      <c r="N186" s="306" t="str">
        <f t="shared" si="66"/>
        <v>CHF</v>
      </c>
      <c r="O186" s="306">
        <f t="shared" si="67"/>
        <v>20150101</v>
      </c>
      <c r="P186" s="306">
        <f t="shared" si="68"/>
        <v>20150101</v>
      </c>
      <c r="Q186" s="306">
        <f t="shared" si="69"/>
        <v>20150101</v>
      </c>
      <c r="R186" s="306">
        <f t="shared" si="70"/>
        <v>0</v>
      </c>
      <c r="S186" s="306">
        <f t="shared" si="71"/>
        <v>240</v>
      </c>
      <c r="T186" s="306">
        <f t="shared" si="72"/>
        <v>20150101</v>
      </c>
      <c r="U186" s="306" t="str">
        <f t="shared" si="73"/>
        <v>Single</v>
      </c>
      <c r="V186" s="306">
        <f>IF($B186&gt;remaning_months,"NA",V$3*Payoff!$BS189)</f>
        <v>263654.68731267692</v>
      </c>
      <c r="W186" s="306">
        <f>IF($B186&gt;remaning_months,"NA",W$3*Payoff!$BS189)</f>
        <v>250471.95294704309</v>
      </c>
      <c r="X186" s="306" t="str">
        <f t="shared" si="74"/>
        <v>yearly</v>
      </c>
      <c r="Y186" s="306">
        <f t="shared" si="75"/>
        <v>0.05</v>
      </c>
      <c r="Z186" s="306">
        <f t="shared" si="76"/>
        <v>1</v>
      </c>
      <c r="AA186" s="306">
        <f t="shared" si="77"/>
        <v>1</v>
      </c>
      <c r="AB186" s="306">
        <f t="shared" si="78"/>
        <v>0</v>
      </c>
      <c r="AC186" s="306">
        <f>IF($B186&gt;remaning_months,"NA",Payoff!AY189*Feq_coupon)</f>
        <v>13182.734365633834</v>
      </c>
      <c r="AD186" s="306">
        <f>IF($B186&lt;=remaning_months,(AD185*(1-Payoff!BR189)-Payoff!Y189-Payoff!Z189+Payoff!BY189),"NA")</f>
        <v>197741.01548450763</v>
      </c>
      <c r="AE186" s="306">
        <f>IF($B186&gt;remaning_months,"NA",Payoff!BC189)</f>
        <v>0</v>
      </c>
      <c r="AF186" s="306">
        <f>IF($B186&gt;remaning_months,"NA",MAX(0,SUM(Payoff!V189:X189)))</f>
        <v>2814.6428686419499</v>
      </c>
      <c r="AG186" s="306">
        <f>IF($B186&gt;remaning_months,"NA",MAX(0,SUM(Payoff!V189:Y189)))</f>
        <v>2814.6428686419499</v>
      </c>
      <c r="AH186" s="306">
        <f>IF($B186&gt;remaning_months,"NA",Payoff!AC189)</f>
        <v>2778.6368362868366</v>
      </c>
      <c r="AI186" s="306">
        <f>IF($B186&gt;remaning_months,"NA",Payoff!BA189)</f>
        <v>65913.671828169361</v>
      </c>
      <c r="AJ186" s="306">
        <f>IF($B186&gt;remaning_months,"NA",IF(AF186&lt;=0,0,AL185*(1+Payoff!X189/SUM(Payoff!V189:W189))))</f>
        <v>21.310921429240285</v>
      </c>
      <c r="AK186" s="306">
        <f>IF($B186&gt;remaning_months,"NA",IF(AG186&lt;=0,0,AJ186*(1+SUM(Payoff!Y189:Z189)/SUM(Payoff!V189:W189))))</f>
        <v>21.310921429240285</v>
      </c>
      <c r="AL186" s="306">
        <f>IF($B186&gt;remaning_months,"NA",IF(AH186&lt;=0,0,AK186*(1+SUM(Payoff!AA189:AB189)/SUM(Payoff!V189:W189))))</f>
        <v>21.038328409823006</v>
      </c>
      <c r="AM186" s="306">
        <f t="shared" si="79"/>
        <v>20150112</v>
      </c>
      <c r="AN186" s="306">
        <f>IF($B186&gt;remaning_months,"NA",AN185*(1+Payoff!Q189))</f>
        <v>134.77017365317664</v>
      </c>
    </row>
    <row r="187" spans="2:40">
      <c r="B187" s="23">
        <v>184</v>
      </c>
      <c r="C187" s="306" t="str">
        <f t="shared" si="55"/>
        <v>VA</v>
      </c>
      <c r="D187" s="306">
        <f t="shared" si="56"/>
        <v>20300501</v>
      </c>
      <c r="E187" s="306">
        <f t="shared" si="57"/>
        <v>1.4999999999999999E-2</v>
      </c>
      <c r="F187" s="306">
        <f t="shared" si="58"/>
        <v>0</v>
      </c>
      <c r="G187" s="306" t="str">
        <f t="shared" si="59"/>
        <v>CH_WB01</v>
      </c>
      <c r="H187" s="306">
        <f t="shared" si="60"/>
        <v>0</v>
      </c>
      <c r="I187" s="306">
        <f t="shared" si="61"/>
        <v>0</v>
      </c>
      <c r="J187" s="306">
        <f t="shared" si="62"/>
        <v>195003044</v>
      </c>
      <c r="K187" s="306" t="str">
        <f t="shared" si="63"/>
        <v>RVATp_14</v>
      </c>
      <c r="L187" s="306">
        <f t="shared" si="64"/>
        <v>0.05</v>
      </c>
      <c r="M187" s="306" t="str">
        <f t="shared" si="65"/>
        <v>BFI Swiss TargetVol 5%</v>
      </c>
      <c r="N187" s="306" t="str">
        <f t="shared" si="66"/>
        <v>CHF</v>
      </c>
      <c r="O187" s="306">
        <f t="shared" si="67"/>
        <v>20150101</v>
      </c>
      <c r="P187" s="306">
        <f t="shared" si="68"/>
        <v>20150101</v>
      </c>
      <c r="Q187" s="306">
        <f t="shared" si="69"/>
        <v>20150101</v>
      </c>
      <c r="R187" s="306">
        <f t="shared" si="70"/>
        <v>0</v>
      </c>
      <c r="S187" s="306">
        <f t="shared" si="71"/>
        <v>240</v>
      </c>
      <c r="T187" s="306">
        <f t="shared" si="72"/>
        <v>20150101</v>
      </c>
      <c r="U187" s="306" t="str">
        <f t="shared" si="73"/>
        <v>Single</v>
      </c>
      <c r="V187" s="306">
        <f>IF($B187&gt;remaning_months,"NA",V$3*Payoff!$BS190)</f>
        <v>263631.3169963723</v>
      </c>
      <c r="W187" s="306">
        <f>IF($B187&gt;remaning_months,"NA",W$3*Payoff!$BS190)</f>
        <v>250449.7511465537</v>
      </c>
      <c r="X187" s="306" t="str">
        <f t="shared" si="74"/>
        <v>yearly</v>
      </c>
      <c r="Y187" s="306">
        <f t="shared" si="75"/>
        <v>0.05</v>
      </c>
      <c r="Z187" s="306">
        <f t="shared" si="76"/>
        <v>1</v>
      </c>
      <c r="AA187" s="306">
        <f t="shared" si="77"/>
        <v>1</v>
      </c>
      <c r="AB187" s="306">
        <f t="shared" si="78"/>
        <v>0</v>
      </c>
      <c r="AC187" s="306">
        <f>IF($B187&gt;remaning_months,"NA",Payoff!AY190*Feq_coupon)</f>
        <v>13181.565849818602</v>
      </c>
      <c r="AD187" s="306">
        <f>IF($B187&lt;=remaning_months,(AD186*(1-Payoff!BR190)-Payoff!Y190-Payoff!Z190+Payoff!BY190),"NA")</f>
        <v>197723.48774727917</v>
      </c>
      <c r="AE187" s="306">
        <f>IF($B187&gt;remaning_months,"NA",Payoff!BC190)</f>
        <v>0</v>
      </c>
      <c r="AF187" s="306">
        <f>IF($B187&gt;remaning_months,"NA",MAX(0,SUM(Payoff!V190:X190)))</f>
        <v>2832.6028563370201</v>
      </c>
      <c r="AG187" s="306">
        <f>IF($B187&gt;remaning_months,"NA",MAX(0,SUM(Payoff!V190:Y190)))</f>
        <v>2832.6028563370201</v>
      </c>
      <c r="AH187" s="306">
        <f>IF($B187&gt;remaning_months,"NA",Payoff!AC190)</f>
        <v>2796.5802886181086</v>
      </c>
      <c r="AI187" s="306">
        <f>IF($B187&gt;remaning_months,"NA",Payoff!BA190)</f>
        <v>65907.829249093207</v>
      </c>
      <c r="AJ187" s="306">
        <f>IF($B187&gt;remaning_months,"NA",IF(AF187&lt;=0,0,AL186*(1+Payoff!X190/SUM(Payoff!V190:W190))))</f>
        <v>21.03646357519985</v>
      </c>
      <c r="AK187" s="306">
        <f>IF($B187&gt;remaning_months,"NA",IF(AG187&lt;=0,0,AJ187*(1+SUM(Payoff!Y190:Z190)/SUM(Payoff!V190:W190))))</f>
        <v>21.03646357519985</v>
      </c>
      <c r="AL187" s="306">
        <f>IF($B187&gt;remaning_months,"NA",IF(AH187&lt;=0,0,AK187*(1+SUM(Payoff!AA190:AB190)/SUM(Payoff!V190:W190))))</f>
        <v>20.76896392842378</v>
      </c>
      <c r="AM187" s="306">
        <f t="shared" si="79"/>
        <v>20150112</v>
      </c>
      <c r="AN187" s="306">
        <f>IF($B187&gt;remaning_months,"NA",AN186*(1+Payoff!Q190))</f>
        <v>137.39982683434994</v>
      </c>
    </row>
    <row r="188" spans="2:40">
      <c r="B188" s="23">
        <v>185</v>
      </c>
      <c r="C188" s="306" t="str">
        <f t="shared" si="55"/>
        <v>VA</v>
      </c>
      <c r="D188" s="306">
        <f t="shared" si="56"/>
        <v>20300601</v>
      </c>
      <c r="E188" s="306">
        <f t="shared" si="57"/>
        <v>1.4999999999999999E-2</v>
      </c>
      <c r="F188" s="306">
        <f t="shared" si="58"/>
        <v>0</v>
      </c>
      <c r="G188" s="306" t="str">
        <f t="shared" si="59"/>
        <v>CH_WB01</v>
      </c>
      <c r="H188" s="306">
        <f t="shared" si="60"/>
        <v>0</v>
      </c>
      <c r="I188" s="306">
        <f t="shared" si="61"/>
        <v>0</v>
      </c>
      <c r="J188" s="306">
        <f t="shared" si="62"/>
        <v>195003044</v>
      </c>
      <c r="K188" s="306" t="str">
        <f t="shared" si="63"/>
        <v>RVATp_14</v>
      </c>
      <c r="L188" s="306">
        <f t="shared" si="64"/>
        <v>0.05</v>
      </c>
      <c r="M188" s="306" t="str">
        <f t="shared" si="65"/>
        <v>BFI Swiss TargetVol 5%</v>
      </c>
      <c r="N188" s="306" t="str">
        <f t="shared" si="66"/>
        <v>CHF</v>
      </c>
      <c r="O188" s="306">
        <f t="shared" si="67"/>
        <v>20150101</v>
      </c>
      <c r="P188" s="306">
        <f t="shared" si="68"/>
        <v>20150101</v>
      </c>
      <c r="Q188" s="306">
        <f t="shared" si="69"/>
        <v>20150101</v>
      </c>
      <c r="R188" s="306">
        <f t="shared" si="70"/>
        <v>0</v>
      </c>
      <c r="S188" s="306">
        <f t="shared" si="71"/>
        <v>240</v>
      </c>
      <c r="T188" s="306">
        <f t="shared" si="72"/>
        <v>20150101</v>
      </c>
      <c r="U188" s="306" t="str">
        <f t="shared" si="73"/>
        <v>Single</v>
      </c>
      <c r="V188" s="306">
        <f>IF($B188&gt;remaning_months,"NA",V$3*Payoff!$BS191)</f>
        <v>263607.79576284409</v>
      </c>
      <c r="W188" s="306">
        <f>IF($B188&gt;remaning_months,"NA",W$3*Payoff!$BS191)</f>
        <v>250427.40597470189</v>
      </c>
      <c r="X188" s="306" t="str">
        <f t="shared" si="74"/>
        <v>yearly</v>
      </c>
      <c r="Y188" s="306">
        <f t="shared" si="75"/>
        <v>0.05</v>
      </c>
      <c r="Z188" s="306">
        <f t="shared" si="76"/>
        <v>1</v>
      </c>
      <c r="AA188" s="306">
        <f t="shared" si="77"/>
        <v>1</v>
      </c>
      <c r="AB188" s="306">
        <f t="shared" si="78"/>
        <v>0</v>
      </c>
      <c r="AC188" s="306">
        <f>IF($B188&gt;remaning_months,"NA",Payoff!AY191*Feq_coupon)</f>
        <v>13180.389788142193</v>
      </c>
      <c r="AD188" s="306">
        <f>IF($B188&lt;=remaning_months,(AD187*(1-Payoff!BR191)-Payoff!Y191-Payoff!Z191+Payoff!BY191),"NA")</f>
        <v>197705.84682213303</v>
      </c>
      <c r="AE188" s="306">
        <f>IF($B188&gt;remaning_months,"NA",Payoff!BC191)</f>
        <v>0</v>
      </c>
      <c r="AF188" s="306">
        <f>IF($B188&gt;remaning_months,"NA",MAX(0,SUM(Payoff!V191:X191)))</f>
        <v>2808.0370780214221</v>
      </c>
      <c r="AG188" s="306">
        <f>IF($B188&gt;remaning_months,"NA",MAX(0,SUM(Payoff!V191:Y191)))</f>
        <v>2808.0370780214221</v>
      </c>
      <c r="AH188" s="306">
        <f>IF($B188&gt;remaning_months,"NA",Payoff!AC191)</f>
        <v>2772.04406338321</v>
      </c>
      <c r="AI188" s="306">
        <f>IF($B188&gt;remaning_months,"NA",Payoff!BA191)</f>
        <v>65901.948940711154</v>
      </c>
      <c r="AJ188" s="306">
        <f>IF($B188&gt;remaning_months,"NA",IF(AF188&lt;=0,0,AL187*(1+Payoff!X191/SUM(Payoff!V191:W191))))</f>
        <v>20.767110917725866</v>
      </c>
      <c r="AK188" s="306">
        <f>IF($B188&gt;remaning_months,"NA",IF(AG188&lt;=0,0,AJ188*(1+SUM(Payoff!Y191:Z191)/SUM(Payoff!V191:W191))))</f>
        <v>20.767110917725866</v>
      </c>
      <c r="AL188" s="306">
        <f>IF($B188&gt;remaning_months,"NA",IF(AH188&lt;=0,0,AK188*(1+SUM(Payoff!AA191:AB191)/SUM(Payoff!V191:W191))))</f>
        <v>20.500944831952129</v>
      </c>
      <c r="AM188" s="306">
        <f t="shared" si="79"/>
        <v>20150112</v>
      </c>
      <c r="AN188" s="306">
        <f>IF($B188&gt;remaning_months,"NA",AN187*(1+Payoff!Q191))</f>
        <v>137.97502477440011</v>
      </c>
    </row>
    <row r="189" spans="2:40">
      <c r="B189" s="23">
        <v>186</v>
      </c>
      <c r="C189" s="306" t="str">
        <f t="shared" si="55"/>
        <v>VA</v>
      </c>
      <c r="D189" s="306">
        <f t="shared" si="56"/>
        <v>20300701</v>
      </c>
      <c r="E189" s="306">
        <f t="shared" si="57"/>
        <v>1.4999999999999999E-2</v>
      </c>
      <c r="F189" s="306">
        <f t="shared" si="58"/>
        <v>0</v>
      </c>
      <c r="G189" s="306" t="str">
        <f t="shared" si="59"/>
        <v>CH_WB01</v>
      </c>
      <c r="H189" s="306">
        <f t="shared" si="60"/>
        <v>0</v>
      </c>
      <c r="I189" s="306">
        <f t="shared" si="61"/>
        <v>0</v>
      </c>
      <c r="J189" s="306">
        <f t="shared" si="62"/>
        <v>195003044</v>
      </c>
      <c r="K189" s="306" t="str">
        <f t="shared" si="63"/>
        <v>RVATp_14</v>
      </c>
      <c r="L189" s="306">
        <f t="shared" si="64"/>
        <v>0.05</v>
      </c>
      <c r="M189" s="306" t="str">
        <f t="shared" si="65"/>
        <v>BFI Swiss TargetVol 5%</v>
      </c>
      <c r="N189" s="306" t="str">
        <f t="shared" si="66"/>
        <v>CHF</v>
      </c>
      <c r="O189" s="306">
        <f t="shared" si="67"/>
        <v>20150101</v>
      </c>
      <c r="P189" s="306">
        <f t="shared" si="68"/>
        <v>20150101</v>
      </c>
      <c r="Q189" s="306">
        <f t="shared" si="69"/>
        <v>20150101</v>
      </c>
      <c r="R189" s="306">
        <f t="shared" si="70"/>
        <v>0</v>
      </c>
      <c r="S189" s="306">
        <f t="shared" si="71"/>
        <v>240</v>
      </c>
      <c r="T189" s="306">
        <f t="shared" si="72"/>
        <v>20150101</v>
      </c>
      <c r="U189" s="306" t="str">
        <f t="shared" si="73"/>
        <v>Single</v>
      </c>
      <c r="V189" s="306">
        <f>IF($B189&gt;remaning_months,"NA",V$3*Payoff!$BS192)</f>
        <v>263584.48089645867</v>
      </c>
      <c r="W189" s="306">
        <f>IF($B189&gt;remaning_months,"NA",W$3*Payoff!$BS192)</f>
        <v>250405.25685163573</v>
      </c>
      <c r="X189" s="306" t="str">
        <f t="shared" si="74"/>
        <v>yearly</v>
      </c>
      <c r="Y189" s="306">
        <f t="shared" si="75"/>
        <v>0.05</v>
      </c>
      <c r="Z189" s="306">
        <f t="shared" si="76"/>
        <v>1</v>
      </c>
      <c r="AA189" s="306">
        <f t="shared" si="77"/>
        <v>1</v>
      </c>
      <c r="AB189" s="306">
        <f t="shared" si="78"/>
        <v>0</v>
      </c>
      <c r="AC189" s="306">
        <f>IF($B189&gt;remaning_months,"NA",Payoff!AY192*Feq_coupon)</f>
        <v>13179.22404482292</v>
      </c>
      <c r="AD189" s="306">
        <f>IF($B189&lt;=remaning_months,(AD188*(1-Payoff!BR192)-Payoff!Y192-Payoff!Z192+Payoff!BY192),"NA")</f>
        <v>197688.36067234396</v>
      </c>
      <c r="AE189" s="306">
        <f>IF($B189&gt;remaning_months,"NA",Payoff!BC192)</f>
        <v>0</v>
      </c>
      <c r="AF189" s="306">
        <f>IF($B189&gt;remaning_months,"NA",MAX(0,SUM(Payoff!V192:X192)))</f>
        <v>2773.099282324788</v>
      </c>
      <c r="AG189" s="306">
        <f>IF($B189&gt;remaning_months,"NA",MAX(0,SUM(Payoff!V192:Y192)))</f>
        <v>2773.099282324788</v>
      </c>
      <c r="AH189" s="306">
        <f>IF($B189&gt;remaning_months,"NA",Payoff!AC192)</f>
        <v>2737.1470313235454</v>
      </c>
      <c r="AI189" s="306">
        <f>IF($B189&gt;remaning_months,"NA",Payoff!BA192)</f>
        <v>65896.120224114798</v>
      </c>
      <c r="AJ189" s="306">
        <f>IF($B189&gt;remaning_months,"NA",IF(AF189&lt;=0,0,AL188*(1+Payoff!X192/SUM(Payoff!V192:W192))))</f>
        <v>20.499131620062286</v>
      </c>
      <c r="AK189" s="306">
        <f>IF($B189&gt;remaning_months,"NA",IF(AG189&lt;=0,0,AJ189*(1+SUM(Payoff!Y192:Z192)/SUM(Payoff!V192:W192))))</f>
        <v>20.499131620062286</v>
      </c>
      <c r="AL189" s="306">
        <f>IF($B189&gt;remaning_months,"NA",IF(AH189&lt;=0,0,AK189*(1+SUM(Payoff!AA192:AB192)/SUM(Payoff!V192:W192))))</f>
        <v>20.233391137301467</v>
      </c>
      <c r="AM189" s="306">
        <f t="shared" si="79"/>
        <v>20150112</v>
      </c>
      <c r="AN189" s="306">
        <f>IF($B189&gt;remaning_months,"NA",AN188*(1+Payoff!Q192))</f>
        <v>138.03975594232003</v>
      </c>
    </row>
    <row r="190" spans="2:40">
      <c r="B190" s="23">
        <v>187</v>
      </c>
      <c r="C190" s="306" t="str">
        <f t="shared" si="55"/>
        <v>VA</v>
      </c>
      <c r="D190" s="306">
        <f t="shared" si="56"/>
        <v>20300801</v>
      </c>
      <c r="E190" s="306">
        <f t="shared" si="57"/>
        <v>1.4999999999999999E-2</v>
      </c>
      <c r="F190" s="306">
        <f t="shared" si="58"/>
        <v>0</v>
      </c>
      <c r="G190" s="306" t="str">
        <f t="shared" si="59"/>
        <v>CH_WB01</v>
      </c>
      <c r="H190" s="306">
        <f t="shared" si="60"/>
        <v>0</v>
      </c>
      <c r="I190" s="306">
        <f t="shared" si="61"/>
        <v>0</v>
      </c>
      <c r="J190" s="306">
        <f t="shared" si="62"/>
        <v>195003044</v>
      </c>
      <c r="K190" s="306" t="str">
        <f t="shared" si="63"/>
        <v>RVATp_14</v>
      </c>
      <c r="L190" s="306">
        <f t="shared" si="64"/>
        <v>0.05</v>
      </c>
      <c r="M190" s="306" t="str">
        <f t="shared" si="65"/>
        <v>BFI Swiss TargetVol 5%</v>
      </c>
      <c r="N190" s="306" t="str">
        <f t="shared" si="66"/>
        <v>CHF</v>
      </c>
      <c r="O190" s="306">
        <f t="shared" si="67"/>
        <v>20150101</v>
      </c>
      <c r="P190" s="306">
        <f t="shared" si="68"/>
        <v>20150101</v>
      </c>
      <c r="Q190" s="306">
        <f t="shared" si="69"/>
        <v>20150101</v>
      </c>
      <c r="R190" s="306">
        <f t="shared" si="70"/>
        <v>0</v>
      </c>
      <c r="S190" s="306">
        <f t="shared" si="71"/>
        <v>240</v>
      </c>
      <c r="T190" s="306">
        <f t="shared" si="72"/>
        <v>20150101</v>
      </c>
      <c r="U190" s="306" t="str">
        <f t="shared" si="73"/>
        <v>Single</v>
      </c>
      <c r="V190" s="306">
        <f>IF($B190&gt;remaning_months,"NA",V$3*Payoff!$BS193)</f>
        <v>263561.45953898621</v>
      </c>
      <c r="W190" s="306">
        <f>IF($B190&gt;remaning_months,"NA",W$3*Payoff!$BS193)</f>
        <v>250383.3865620369</v>
      </c>
      <c r="X190" s="306" t="str">
        <f t="shared" si="74"/>
        <v>yearly</v>
      </c>
      <c r="Y190" s="306">
        <f t="shared" si="75"/>
        <v>0.05</v>
      </c>
      <c r="Z190" s="306">
        <f t="shared" si="76"/>
        <v>1</v>
      </c>
      <c r="AA190" s="306">
        <f t="shared" si="77"/>
        <v>1</v>
      </c>
      <c r="AB190" s="306">
        <f t="shared" si="78"/>
        <v>0</v>
      </c>
      <c r="AC190" s="306">
        <f>IF($B190&gt;remaning_months,"NA",Payoff!AY193*Feq_coupon)</f>
        <v>13178.072976949297</v>
      </c>
      <c r="AD190" s="306">
        <f>IF($B190&lt;=remaning_months,(AD189*(1-Payoff!BR193)-Payoff!Y193-Payoff!Z193+Payoff!BY193),"NA")</f>
        <v>197671.0946542396</v>
      </c>
      <c r="AE190" s="306">
        <f>IF($B190&gt;remaning_months,"NA",Payoff!BC193)</f>
        <v>0</v>
      </c>
      <c r="AF190" s="306">
        <f>IF($B190&gt;remaning_months,"NA",MAX(0,SUM(Payoff!V193:X193)))</f>
        <v>2726.0147372766414</v>
      </c>
      <c r="AG190" s="306">
        <f>IF($B190&gt;remaning_months,"NA",MAX(0,SUM(Payoff!V193:Y193)))</f>
        <v>2726.0147372766414</v>
      </c>
      <c r="AH190" s="306">
        <f>IF($B190&gt;remaning_months,"NA",Payoff!AC193)</f>
        <v>2690.1163722022184</v>
      </c>
      <c r="AI190" s="306">
        <f>IF($B190&gt;remaning_months,"NA",Payoff!BA193)</f>
        <v>65890.364884746683</v>
      </c>
      <c r="AJ190" s="306">
        <f>IF($B190&gt;remaning_months,"NA",IF(AF190&lt;=0,0,AL189*(1+Payoff!X193/SUM(Payoff!V193:W193))))</f>
        <v>20.231623961447003</v>
      </c>
      <c r="AK190" s="306">
        <f>IF($B190&gt;remaning_months,"NA",IF(AG190&lt;=0,0,AJ190*(1+SUM(Payoff!Y193:Z193)/SUM(Payoff!V193:W193))))</f>
        <v>20.231623961447003</v>
      </c>
      <c r="AL190" s="306">
        <f>IF($B190&gt;remaning_months,"NA",IF(AH190&lt;=0,0,AK190*(1+SUM(Payoff!AA193:AB193)/SUM(Payoff!V193:W193))))</f>
        <v>19.9652208566132</v>
      </c>
      <c r="AM190" s="306">
        <f t="shared" si="79"/>
        <v>20150112</v>
      </c>
      <c r="AN190" s="306">
        <f>IF($B190&gt;remaning_months,"NA",AN189*(1+Payoff!Q193))</f>
        <v>137.49034061281071</v>
      </c>
    </row>
    <row r="191" spans="2:40">
      <c r="B191" s="23">
        <v>188</v>
      </c>
      <c r="C191" s="306" t="str">
        <f t="shared" si="55"/>
        <v>VA</v>
      </c>
      <c r="D191" s="306">
        <f t="shared" si="56"/>
        <v>20300901</v>
      </c>
      <c r="E191" s="306">
        <f t="shared" si="57"/>
        <v>1.4999999999999999E-2</v>
      </c>
      <c r="F191" s="306">
        <f t="shared" si="58"/>
        <v>0</v>
      </c>
      <c r="G191" s="306" t="str">
        <f t="shared" si="59"/>
        <v>CH_WB01</v>
      </c>
      <c r="H191" s="306">
        <f t="shared" si="60"/>
        <v>0</v>
      </c>
      <c r="I191" s="306">
        <f t="shared" si="61"/>
        <v>0</v>
      </c>
      <c r="J191" s="306">
        <f t="shared" si="62"/>
        <v>195003044</v>
      </c>
      <c r="K191" s="306" t="str">
        <f t="shared" si="63"/>
        <v>RVATp_14</v>
      </c>
      <c r="L191" s="306">
        <f t="shared" si="64"/>
        <v>0.05</v>
      </c>
      <c r="M191" s="306" t="str">
        <f t="shared" si="65"/>
        <v>BFI Swiss TargetVol 5%</v>
      </c>
      <c r="N191" s="306" t="str">
        <f t="shared" si="66"/>
        <v>CHF</v>
      </c>
      <c r="O191" s="306">
        <f t="shared" si="67"/>
        <v>20150101</v>
      </c>
      <c r="P191" s="306">
        <f t="shared" si="68"/>
        <v>20150101</v>
      </c>
      <c r="Q191" s="306">
        <f t="shared" si="69"/>
        <v>20150101</v>
      </c>
      <c r="R191" s="306">
        <f t="shared" si="70"/>
        <v>0</v>
      </c>
      <c r="S191" s="306">
        <f t="shared" si="71"/>
        <v>240</v>
      </c>
      <c r="T191" s="306">
        <f t="shared" si="72"/>
        <v>20150101</v>
      </c>
      <c r="U191" s="306" t="str">
        <f t="shared" si="73"/>
        <v>Single</v>
      </c>
      <c r="V191" s="306">
        <f>IF($B191&gt;remaning_months,"NA",V$3*Payoff!$BS194)</f>
        <v>263538.83374287869</v>
      </c>
      <c r="W191" s="306">
        <f>IF($B191&gt;remaning_months,"NA",W$3*Payoff!$BS194)</f>
        <v>250361.89205573476</v>
      </c>
      <c r="X191" s="306" t="str">
        <f t="shared" si="74"/>
        <v>yearly</v>
      </c>
      <c r="Y191" s="306">
        <f t="shared" si="75"/>
        <v>0.05</v>
      </c>
      <c r="Z191" s="306">
        <f t="shared" si="76"/>
        <v>1</v>
      </c>
      <c r="AA191" s="306">
        <f t="shared" si="77"/>
        <v>1</v>
      </c>
      <c r="AB191" s="306">
        <f t="shared" si="78"/>
        <v>0</v>
      </c>
      <c r="AC191" s="306">
        <f>IF($B191&gt;remaning_months,"NA",Payoff!AY194*Feq_coupon)</f>
        <v>13176.941687143923</v>
      </c>
      <c r="AD191" s="306">
        <f>IF($B191&lt;=remaning_months,(AD190*(1-Payoff!BR194)-Payoff!Y194-Payoff!Z194+Payoff!BY194),"NA")</f>
        <v>197654.12530715897</v>
      </c>
      <c r="AE191" s="306">
        <f>IF($B191&gt;remaning_months,"NA",Payoff!BC194)</f>
        <v>0</v>
      </c>
      <c r="AF191" s="306">
        <f>IF($B191&gt;remaning_months,"NA",MAX(0,SUM(Payoff!V194:X194)))</f>
        <v>2697.5445879145705</v>
      </c>
      <c r="AG191" s="306">
        <f>IF($B191&gt;remaning_months,"NA",MAX(0,SUM(Payoff!V194:Y194)))</f>
        <v>2697.5445879145705</v>
      </c>
      <c r="AH191" s="306">
        <f>IF($B191&gt;remaning_months,"NA",Payoff!AC194)</f>
        <v>2661.6798937264698</v>
      </c>
      <c r="AI191" s="306">
        <f>IF($B191&gt;remaning_months,"NA",Payoff!BA194)</f>
        <v>65884.708435719804</v>
      </c>
      <c r="AJ191" s="306">
        <f>IF($B191&gt;remaning_months,"NA",IF(AF191&lt;=0,0,AL190*(1+Payoff!X194/SUM(Payoff!V194:W194))))</f>
        <v>19.963506914760195</v>
      </c>
      <c r="AK191" s="306">
        <f>IF($B191&gt;remaning_months,"NA",IF(AG191&lt;=0,0,AJ191*(1+SUM(Payoff!Y194:Z194)/SUM(Payoff!V194:W194))))</f>
        <v>19.963506914760195</v>
      </c>
      <c r="AL191" s="306">
        <f>IF($B191&gt;remaning_months,"NA",IF(AH191&lt;=0,0,AK191*(1+SUM(Payoff!AA194:AB194)/SUM(Payoff!V194:W194))))</f>
        <v>19.698108667441534</v>
      </c>
      <c r="AM191" s="306">
        <f t="shared" si="79"/>
        <v>20150112</v>
      </c>
      <c r="AN191" s="306">
        <f>IF($B191&gt;remaning_months,"NA",AN190*(1+Payoff!Q194))</f>
        <v>137.88182921145011</v>
      </c>
    </row>
    <row r="192" spans="2:40">
      <c r="B192" s="23">
        <v>189</v>
      </c>
      <c r="C192" s="306" t="str">
        <f t="shared" si="55"/>
        <v>VA</v>
      </c>
      <c r="D192" s="306">
        <f t="shared" si="56"/>
        <v>20301001</v>
      </c>
      <c r="E192" s="306">
        <f t="shared" si="57"/>
        <v>1.4999999999999999E-2</v>
      </c>
      <c r="F192" s="306">
        <f t="shared" si="58"/>
        <v>0</v>
      </c>
      <c r="G192" s="306" t="str">
        <f t="shared" si="59"/>
        <v>CH_WB01</v>
      </c>
      <c r="H192" s="306">
        <f t="shared" si="60"/>
        <v>0</v>
      </c>
      <c r="I192" s="306">
        <f t="shared" si="61"/>
        <v>0</v>
      </c>
      <c r="J192" s="306">
        <f t="shared" si="62"/>
        <v>195003044</v>
      </c>
      <c r="K192" s="306" t="str">
        <f t="shared" si="63"/>
        <v>RVATp_14</v>
      </c>
      <c r="L192" s="306">
        <f t="shared" si="64"/>
        <v>0.05</v>
      </c>
      <c r="M192" s="306" t="str">
        <f t="shared" si="65"/>
        <v>BFI Swiss TargetVol 5%</v>
      </c>
      <c r="N192" s="306" t="str">
        <f t="shared" si="66"/>
        <v>CHF</v>
      </c>
      <c r="O192" s="306">
        <f t="shared" si="67"/>
        <v>20150101</v>
      </c>
      <c r="P192" s="306">
        <f t="shared" si="68"/>
        <v>20150101</v>
      </c>
      <c r="Q192" s="306">
        <f t="shared" si="69"/>
        <v>20150101</v>
      </c>
      <c r="R192" s="306">
        <f t="shared" si="70"/>
        <v>0</v>
      </c>
      <c r="S192" s="306">
        <f t="shared" si="71"/>
        <v>240</v>
      </c>
      <c r="T192" s="306">
        <f t="shared" si="72"/>
        <v>20150101</v>
      </c>
      <c r="U192" s="306" t="str">
        <f t="shared" si="73"/>
        <v>Single</v>
      </c>
      <c r="V192" s="306">
        <f>IF($B192&gt;remaning_months,"NA",V$3*Payoff!$BS195)</f>
        <v>263516.44711782364</v>
      </c>
      <c r="W192" s="306">
        <f>IF($B192&gt;remaning_months,"NA",W$3*Payoff!$BS195)</f>
        <v>250340.62476193244</v>
      </c>
      <c r="X192" s="306" t="str">
        <f t="shared" si="74"/>
        <v>yearly</v>
      </c>
      <c r="Y192" s="306">
        <f t="shared" si="75"/>
        <v>0.05</v>
      </c>
      <c r="Z192" s="306">
        <f t="shared" si="76"/>
        <v>1</v>
      </c>
      <c r="AA192" s="306">
        <f t="shared" si="77"/>
        <v>1</v>
      </c>
      <c r="AB192" s="306">
        <f t="shared" si="78"/>
        <v>0</v>
      </c>
      <c r="AC192" s="306">
        <f>IF($B192&gt;remaning_months,"NA",Payoff!AY195*Feq_coupon)</f>
        <v>13175.82235589117</v>
      </c>
      <c r="AD192" s="306">
        <f>IF($B192&lt;=remaning_months,(AD191*(1-Payoff!BR195)-Payoff!Y195-Payoff!Z195+Payoff!BY195),"NA")</f>
        <v>197637.33533836767</v>
      </c>
      <c r="AE192" s="306">
        <f>IF($B192&gt;remaning_months,"NA",Payoff!BC195)</f>
        <v>0</v>
      </c>
      <c r="AF192" s="306">
        <f>IF($B192&gt;remaning_months,"NA",MAX(0,SUM(Payoff!V195:X195)))</f>
        <v>2654.6085708754345</v>
      </c>
      <c r="AG192" s="306">
        <f>IF($B192&gt;remaning_months,"NA",MAX(0,SUM(Payoff!V195:Y195)))</f>
        <v>2654.6085708754345</v>
      </c>
      <c r="AH192" s="306">
        <f>IF($B192&gt;remaning_months,"NA",Payoff!AC195)</f>
        <v>2618.7931890339246</v>
      </c>
      <c r="AI192" s="306">
        <f>IF($B192&gt;remaning_months,"NA",Payoff!BA195)</f>
        <v>65879.111779456041</v>
      </c>
      <c r="AJ192" s="306">
        <f>IF($B192&gt;remaning_months,"NA",IF(AF192&lt;=0,0,AL191*(1+Payoff!X195/SUM(Payoff!V195:W195))))</f>
        <v>19.696435387770492</v>
      </c>
      <c r="AK192" s="306">
        <f>IF($B192&gt;remaning_months,"NA",IF(AG192&lt;=0,0,AJ192*(1+SUM(Payoff!Y195:Z195)/SUM(Payoff!V195:W195))))</f>
        <v>19.696435387770492</v>
      </c>
      <c r="AL192" s="306">
        <f>IF($B192&gt;remaning_months,"NA",IF(AH192&lt;=0,0,AK192*(1+SUM(Payoff!AA195:AB195)/SUM(Payoff!V195:W195))))</f>
        <v>19.430718084658864</v>
      </c>
      <c r="AM192" s="306">
        <f t="shared" si="79"/>
        <v>20150112</v>
      </c>
      <c r="AN192" s="306">
        <f>IF($B192&gt;remaning_months,"NA",AN191*(1+Payoff!Q195))</f>
        <v>137.52719900793599</v>
      </c>
    </row>
    <row r="193" spans="2:40">
      <c r="B193" s="23">
        <v>190</v>
      </c>
      <c r="C193" s="306" t="str">
        <f t="shared" si="55"/>
        <v>VA</v>
      </c>
      <c r="D193" s="306">
        <f t="shared" si="56"/>
        <v>20301101</v>
      </c>
      <c r="E193" s="306">
        <f t="shared" si="57"/>
        <v>1.4999999999999999E-2</v>
      </c>
      <c r="F193" s="306">
        <f t="shared" si="58"/>
        <v>0</v>
      </c>
      <c r="G193" s="306" t="str">
        <f t="shared" si="59"/>
        <v>CH_WB01</v>
      </c>
      <c r="H193" s="306">
        <f t="shared" si="60"/>
        <v>0</v>
      </c>
      <c r="I193" s="306">
        <f t="shared" si="61"/>
        <v>0</v>
      </c>
      <c r="J193" s="306">
        <f t="shared" si="62"/>
        <v>195003044</v>
      </c>
      <c r="K193" s="306" t="str">
        <f t="shared" si="63"/>
        <v>RVATp_14</v>
      </c>
      <c r="L193" s="306">
        <f t="shared" si="64"/>
        <v>0.05</v>
      </c>
      <c r="M193" s="306" t="str">
        <f t="shared" si="65"/>
        <v>BFI Swiss TargetVol 5%</v>
      </c>
      <c r="N193" s="306" t="str">
        <f t="shared" si="66"/>
        <v>CHF</v>
      </c>
      <c r="O193" s="306">
        <f t="shared" si="67"/>
        <v>20150101</v>
      </c>
      <c r="P193" s="306">
        <f t="shared" si="68"/>
        <v>20150101</v>
      </c>
      <c r="Q193" s="306">
        <f t="shared" si="69"/>
        <v>20150101</v>
      </c>
      <c r="R193" s="306">
        <f t="shared" si="70"/>
        <v>0</v>
      </c>
      <c r="S193" s="306">
        <f t="shared" si="71"/>
        <v>240</v>
      </c>
      <c r="T193" s="306">
        <f t="shared" si="72"/>
        <v>20150101</v>
      </c>
      <c r="U193" s="306" t="str">
        <f t="shared" si="73"/>
        <v>Single</v>
      </c>
      <c r="V193" s="306">
        <f>IF($B193&gt;remaning_months,"NA",V$3*Payoff!$BS196)</f>
        <v>263494.42120052315</v>
      </c>
      <c r="W193" s="306">
        <f>IF($B193&gt;remaning_months,"NA",W$3*Payoff!$BS196)</f>
        <v>250319.70014049698</v>
      </c>
      <c r="X193" s="306" t="str">
        <f t="shared" si="74"/>
        <v>yearly</v>
      </c>
      <c r="Y193" s="306">
        <f t="shared" si="75"/>
        <v>0.05</v>
      </c>
      <c r="Z193" s="306">
        <f t="shared" si="76"/>
        <v>1</v>
      </c>
      <c r="AA193" s="306">
        <f t="shared" si="77"/>
        <v>1</v>
      </c>
      <c r="AB193" s="306">
        <f t="shared" si="78"/>
        <v>0</v>
      </c>
      <c r="AC193" s="306">
        <f>IF($B193&gt;remaning_months,"NA",Payoff!AY196*Feq_coupon)</f>
        <v>13174.721060026146</v>
      </c>
      <c r="AD193" s="306">
        <f>IF($B193&lt;=remaning_months,(AD192*(1-Payoff!BR196)-Payoff!Y196-Payoff!Z196+Payoff!BY196),"NA")</f>
        <v>197620.81590039231</v>
      </c>
      <c r="AE193" s="306">
        <f>IF($B193&gt;remaning_months,"NA",Payoff!BC196)</f>
        <v>0</v>
      </c>
      <c r="AF193" s="306">
        <f>IF($B193&gt;remaning_months,"NA",MAX(0,SUM(Payoff!V196:X196)))</f>
        <v>2647.9924235662334</v>
      </c>
      <c r="AG193" s="306">
        <f>IF($B193&gt;remaning_months,"NA",MAX(0,SUM(Payoff!V196:Y196)))</f>
        <v>2647.9924235662334</v>
      </c>
      <c r="AH193" s="306">
        <f>IF($B193&gt;remaning_months,"NA",Payoff!AC196)</f>
        <v>2612.1869624573046</v>
      </c>
      <c r="AI193" s="306">
        <f>IF($B193&gt;remaning_months,"NA",Payoff!BA196)</f>
        <v>65873.605300130919</v>
      </c>
      <c r="AJ193" s="306">
        <f>IF($B193&gt;remaning_months,"NA",IF(AF193&lt;=0,0,AL192*(1+Payoff!X196/SUM(Payoff!V196:W196))))</f>
        <v>19.42909397582504</v>
      </c>
      <c r="AK193" s="306">
        <f>IF($B193&gt;remaning_months,"NA",IF(AG193&lt;=0,0,AJ193*(1+SUM(Payoff!Y196:Z196)/SUM(Payoff!V196:W196))))</f>
        <v>19.42909397582504</v>
      </c>
      <c r="AL193" s="306">
        <f>IF($B193&gt;remaning_months,"NA",IF(AH193&lt;=0,0,AK193*(1+SUM(Payoff!AA196:AB196)/SUM(Payoff!V196:W196))))</f>
        <v>19.166400806676457</v>
      </c>
      <c r="AM193" s="306">
        <f t="shared" si="79"/>
        <v>20150112</v>
      </c>
      <c r="AN193" s="306">
        <f>IF($B193&gt;remaning_months,"NA",AN192*(1+Payoff!Q196))</f>
        <v>139.07223531940724</v>
      </c>
    </row>
    <row r="194" spans="2:40">
      <c r="B194" s="23">
        <v>191</v>
      </c>
      <c r="C194" s="306" t="str">
        <f t="shared" si="55"/>
        <v>VA</v>
      </c>
      <c r="D194" s="306">
        <f t="shared" si="56"/>
        <v>20301201</v>
      </c>
      <c r="E194" s="306">
        <f t="shared" si="57"/>
        <v>1.4999999999999999E-2</v>
      </c>
      <c r="F194" s="306">
        <f t="shared" si="58"/>
        <v>0</v>
      </c>
      <c r="G194" s="306" t="str">
        <f t="shared" si="59"/>
        <v>CH_WB01</v>
      </c>
      <c r="H194" s="306">
        <f t="shared" si="60"/>
        <v>0</v>
      </c>
      <c r="I194" s="306">
        <f t="shared" si="61"/>
        <v>0</v>
      </c>
      <c r="J194" s="306">
        <f t="shared" si="62"/>
        <v>195003044</v>
      </c>
      <c r="K194" s="306" t="str">
        <f t="shared" si="63"/>
        <v>RVATp_14</v>
      </c>
      <c r="L194" s="306">
        <f t="shared" si="64"/>
        <v>0.05</v>
      </c>
      <c r="M194" s="306" t="str">
        <f t="shared" si="65"/>
        <v>BFI Swiss TargetVol 5%</v>
      </c>
      <c r="N194" s="306" t="str">
        <f t="shared" si="66"/>
        <v>CHF</v>
      </c>
      <c r="O194" s="306">
        <f t="shared" si="67"/>
        <v>20150101</v>
      </c>
      <c r="P194" s="306">
        <f t="shared" si="68"/>
        <v>20150101</v>
      </c>
      <c r="Q194" s="306">
        <f t="shared" si="69"/>
        <v>20150101</v>
      </c>
      <c r="R194" s="306">
        <f t="shared" si="70"/>
        <v>0</v>
      </c>
      <c r="S194" s="306">
        <f t="shared" si="71"/>
        <v>240</v>
      </c>
      <c r="T194" s="306">
        <f t="shared" si="72"/>
        <v>20150101</v>
      </c>
      <c r="U194" s="306" t="str">
        <f t="shared" si="73"/>
        <v>Single</v>
      </c>
      <c r="V194" s="306">
        <f>IF($B194&gt;remaning_months,"NA",V$3*Payoff!$BS197)</f>
        <v>263472.45084629685</v>
      </c>
      <c r="W194" s="306">
        <f>IF($B194&gt;remaning_months,"NA",W$3*Payoff!$BS197)</f>
        <v>250298.82830398201</v>
      </c>
      <c r="X194" s="306" t="str">
        <f t="shared" si="74"/>
        <v>yearly</v>
      </c>
      <c r="Y194" s="306">
        <f t="shared" si="75"/>
        <v>0.05</v>
      </c>
      <c r="Z194" s="306">
        <f t="shared" si="76"/>
        <v>1</v>
      </c>
      <c r="AA194" s="306">
        <f t="shared" si="77"/>
        <v>1</v>
      </c>
      <c r="AB194" s="306">
        <f t="shared" si="78"/>
        <v>0</v>
      </c>
      <c r="AC194" s="306">
        <f>IF($B194&gt;remaning_months,"NA",Payoff!AY197*Feq_coupon)</f>
        <v>13173.622542314832</v>
      </c>
      <c r="AD194" s="306">
        <f>IF($B194&lt;=remaning_months,(AD193*(1-Payoff!BR197)-Payoff!Y197-Payoff!Z197+Payoff!BY197),"NA")</f>
        <v>197604.33813472258</v>
      </c>
      <c r="AE194" s="306">
        <f>IF($B194&gt;remaning_months,"NA",Payoff!BC197)</f>
        <v>0</v>
      </c>
      <c r="AF194" s="306">
        <f>IF($B194&gt;remaning_months,"NA",MAX(0,SUM(Payoff!V197:X197)))</f>
        <v>2575.1141648069834</v>
      </c>
      <c r="AG194" s="306">
        <f>IF($B194&gt;remaning_months,"NA",MAX(0,SUM(Payoff!V197:Y197)))</f>
        <v>2575.1141648069834</v>
      </c>
      <c r="AH194" s="306">
        <f>IF($B194&gt;remaning_months,"NA",Payoff!AC197)</f>
        <v>2539.390401439322</v>
      </c>
      <c r="AI194" s="306">
        <f>IF($B194&gt;remaning_months,"NA",Payoff!BA197)</f>
        <v>65868.112711574344</v>
      </c>
      <c r="AJ194" s="306">
        <f>IF($B194&gt;remaning_months,"NA",IF(AF194&lt;=0,0,AL193*(1+Payoff!X197/SUM(Payoff!V197:W197))))</f>
        <v>19.164802698401346</v>
      </c>
      <c r="AK194" s="306">
        <f>IF($B194&gt;remaning_months,"NA",IF(AG194&lt;=0,0,AJ194*(1+SUM(Payoff!Y197:Z197)/SUM(Payoff!V197:W197))))</f>
        <v>19.164802698401346</v>
      </c>
      <c r="AL194" s="306">
        <f>IF($B194&gt;remaning_months,"NA",IF(AH194&lt;=0,0,AK194*(1+SUM(Payoff!AA197:AB197)/SUM(Payoff!V197:W197))))</f>
        <v>18.898957478698122</v>
      </c>
      <c r="AM194" s="306">
        <f t="shared" si="79"/>
        <v>20150112</v>
      </c>
      <c r="AN194" s="306">
        <f>IF($B194&gt;remaning_months,"NA",AN193*(1+Payoff!Q197))</f>
        <v>137.10992039115015</v>
      </c>
    </row>
    <row r="195" spans="2:40">
      <c r="B195" s="23">
        <v>192</v>
      </c>
      <c r="C195" s="306" t="str">
        <f t="shared" si="55"/>
        <v>VA</v>
      </c>
      <c r="D195" s="306">
        <f t="shared" si="56"/>
        <v>20310101</v>
      </c>
      <c r="E195" s="306">
        <f t="shared" si="57"/>
        <v>1.4999999999999999E-2</v>
      </c>
      <c r="F195" s="306">
        <f t="shared" si="58"/>
        <v>0</v>
      </c>
      <c r="G195" s="306" t="str">
        <f t="shared" si="59"/>
        <v>CH_WB01</v>
      </c>
      <c r="H195" s="306">
        <f t="shared" si="60"/>
        <v>0</v>
      </c>
      <c r="I195" s="306">
        <f t="shared" si="61"/>
        <v>0</v>
      </c>
      <c r="J195" s="306">
        <f t="shared" si="62"/>
        <v>195003044</v>
      </c>
      <c r="K195" s="306" t="str">
        <f t="shared" si="63"/>
        <v>RVATp_14</v>
      </c>
      <c r="L195" s="306">
        <f t="shared" si="64"/>
        <v>0.05</v>
      </c>
      <c r="M195" s="306" t="str">
        <f t="shared" si="65"/>
        <v>BFI Swiss TargetVol 5%</v>
      </c>
      <c r="N195" s="306" t="str">
        <f t="shared" si="66"/>
        <v>CHF</v>
      </c>
      <c r="O195" s="306">
        <f t="shared" si="67"/>
        <v>20150101</v>
      </c>
      <c r="P195" s="306">
        <f t="shared" si="68"/>
        <v>20150101</v>
      </c>
      <c r="Q195" s="306">
        <f t="shared" si="69"/>
        <v>20150101</v>
      </c>
      <c r="R195" s="306">
        <f t="shared" si="70"/>
        <v>0</v>
      </c>
      <c r="S195" s="306">
        <f t="shared" si="71"/>
        <v>240</v>
      </c>
      <c r="T195" s="306">
        <f t="shared" si="72"/>
        <v>20150101</v>
      </c>
      <c r="U195" s="306" t="str">
        <f t="shared" si="73"/>
        <v>Single</v>
      </c>
      <c r="V195" s="306">
        <f>IF($B195&gt;remaning_months,"NA",V$3*Payoff!$BS198)</f>
        <v>263451.09276303544</v>
      </c>
      <c r="W195" s="306">
        <f>IF($B195&gt;remaning_months,"NA",W$3*Payoff!$BS198)</f>
        <v>250278.53812488366</v>
      </c>
      <c r="X195" s="306" t="str">
        <f t="shared" si="74"/>
        <v>yearly</v>
      </c>
      <c r="Y195" s="306">
        <f t="shared" si="75"/>
        <v>0.05</v>
      </c>
      <c r="Z195" s="306">
        <f t="shared" si="76"/>
        <v>1</v>
      </c>
      <c r="AA195" s="306">
        <f t="shared" si="77"/>
        <v>1</v>
      </c>
      <c r="AB195" s="306">
        <f t="shared" si="78"/>
        <v>0</v>
      </c>
      <c r="AC195" s="306">
        <f>IF($B195&gt;remaning_months,"NA",Payoff!AY198*Feq_coupon)</f>
        <v>13172.554638151762</v>
      </c>
      <c r="AD195" s="306">
        <f>IF($B195&lt;=remaning_months,(AD194*(1-Payoff!BR198)-Payoff!Y198-Payoff!Z198+Payoff!BY198),"NA")</f>
        <v>210760.87421042827</v>
      </c>
      <c r="AE195" s="306">
        <f>IF($B195&gt;remaning_months,"NA",Payoff!BC198)</f>
        <v>0</v>
      </c>
      <c r="AF195" s="306">
        <f>IF($B195&gt;remaning_months,"NA",MAX(0,SUM(Payoff!V198:X198)))</f>
        <v>2511.3584609944201</v>
      </c>
      <c r="AG195" s="306">
        <f>IF($B195&gt;remaning_months,"NA",MAX(0,SUM(Payoff!V198:Y198)))</f>
        <v>0</v>
      </c>
      <c r="AH195" s="306">
        <f>IF($B195&gt;remaning_months,"NA",Payoff!AC198)</f>
        <v>0</v>
      </c>
      <c r="AI195" s="306">
        <f>IF($B195&gt;remaning_months,"NA",Payoff!BA198)</f>
        <v>52690.218552607228</v>
      </c>
      <c r="AJ195" s="306">
        <f>IF($B195&gt;remaning_months,"NA",IF(AF195&lt;=0,0,AL194*(1+Payoff!X198/SUM(Payoff!V198:W198))))</f>
        <v>18.897425457015828</v>
      </c>
      <c r="AK195" s="306">
        <f>IF($B195&gt;remaning_months,"NA",IF(AG195&lt;=0,0,AJ195*(1+SUM(Payoff!Y198:Z198)/SUM(Payoff!V198:W198))))</f>
        <v>0</v>
      </c>
      <c r="AL195" s="306">
        <f>IF($B195&gt;remaning_months,"NA",IF(AH195&lt;=0,0,AK195*(1+SUM(Payoff!AA198:AB198)/SUM(Payoff!V198:W198))))</f>
        <v>0</v>
      </c>
      <c r="AM195" s="306">
        <f t="shared" si="79"/>
        <v>20150112</v>
      </c>
      <c r="AN195" s="306">
        <f>IF($B195&gt;remaning_months,"NA",AN194*(1+Payoff!Q198))</f>
        <v>135.60737789996824</v>
      </c>
    </row>
    <row r="196" spans="2:40">
      <c r="B196" s="23">
        <v>193</v>
      </c>
      <c r="C196" s="306" t="str">
        <f t="shared" ref="C196:C259" si="80">IF($B196&gt;remaning_months,"NA",C195)</f>
        <v>VA</v>
      </c>
      <c r="D196" s="306">
        <f t="shared" ref="D196:D259" si="81">IF($B196&lt;=remaning_months,IF(RIGHT(LEFT(D195,6),2)*1&lt;&gt;12,D195+100,D195+8900),"NA")</f>
        <v>20310201</v>
      </c>
      <c r="E196" s="306">
        <f t="shared" ref="E196:E259" si="82">IF($B196&gt;remaning_months,"NA",E195)</f>
        <v>1.4999999999999999E-2</v>
      </c>
      <c r="F196" s="306">
        <f t="shared" ref="F196:F259" si="83">IF($B196&gt;remaning_months,"NA",F195)</f>
        <v>0</v>
      </c>
      <c r="G196" s="306" t="str">
        <f t="shared" ref="G196:G259" si="84">IF($B196&gt;remaning_months,"NA",G195)</f>
        <v>CH_WB01</v>
      </c>
      <c r="H196" s="306">
        <f t="shared" ref="H196:H259" si="85">IF($B196&gt;remaning_months,"NA",H195)</f>
        <v>0</v>
      </c>
      <c r="I196" s="306">
        <f t="shared" ref="I196:I259" si="86">IF($B196&gt;remaning_months,"NA",0)</f>
        <v>0</v>
      </c>
      <c r="J196" s="306">
        <f t="shared" ref="J196:J259" si="87">IF($B196&gt;remaning_months,"NA",J195)</f>
        <v>195003044</v>
      </c>
      <c r="K196" s="306" t="str">
        <f t="shared" ref="K196:K259" si="88">IF($B196&gt;remaning_months,"NA",K195)</f>
        <v>RVATp_14</v>
      </c>
      <c r="L196" s="306">
        <f t="shared" ref="L196:L259" si="89">IF($B196&gt;remaning_months,"NA",L195)</f>
        <v>0.05</v>
      </c>
      <c r="M196" s="306" t="str">
        <f t="shared" ref="M196:M259" si="90">IF($B196&gt;remaning_months,"NA",M195)</f>
        <v>BFI Swiss TargetVol 5%</v>
      </c>
      <c r="N196" s="306" t="str">
        <f t="shared" ref="N196:N259" si="91">IF($B196&gt;remaning_months,"NA",N195)</f>
        <v>CHF</v>
      </c>
      <c r="O196" s="306">
        <f t="shared" ref="O196:O259" si="92">IF($B196&gt;remaning_months,"NA",O195)</f>
        <v>20150101</v>
      </c>
      <c r="P196" s="306">
        <f t="shared" ref="P196:P259" si="93">IF($B196&gt;remaning_months,"NA",P195)</f>
        <v>20150101</v>
      </c>
      <c r="Q196" s="306">
        <f t="shared" ref="Q196:Q259" si="94">IF($B196&gt;remaning_months,"NA",Q195)</f>
        <v>20150101</v>
      </c>
      <c r="R196" s="306">
        <f t="shared" ref="R196:R259" si="95">IF($B196&gt;remaning_months,"NA",R195)</f>
        <v>0</v>
      </c>
      <c r="S196" s="306">
        <f t="shared" ref="S196:S259" si="96">IF($B196&gt;remaning_months,"NA",S195)</f>
        <v>240</v>
      </c>
      <c r="T196" s="306">
        <f t="shared" ref="T196:T259" si="97">IF($B196&gt;remaning_months,"NA",T195)</f>
        <v>20150101</v>
      </c>
      <c r="U196" s="306" t="str">
        <f t="shared" ref="U196:U259" si="98">IF($B196&gt;remaning_months,"NA",U195)</f>
        <v>Single</v>
      </c>
      <c r="V196" s="306">
        <f>IF($B196&gt;remaning_months,"NA",V$3*Payoff!$BS199)</f>
        <v>263451.09276303544</v>
      </c>
      <c r="W196" s="306">
        <f>IF($B196&gt;remaning_months,"NA",W$3*Payoff!$BS199)</f>
        <v>250278.53812488366</v>
      </c>
      <c r="X196" s="306" t="str">
        <f t="shared" ref="X196:X259" si="99">IF($B196&gt;remaning_months,"NA",X195)</f>
        <v>yearly</v>
      </c>
      <c r="Y196" s="306">
        <f t="shared" ref="Y196:Y259" si="100">IF($B196&gt;remaning_months,"NA",Y195)</f>
        <v>0.05</v>
      </c>
      <c r="Z196" s="306">
        <f t="shared" ref="Z196:Z259" si="101">IF($B196&gt;remaning_months,"NA",Z195)</f>
        <v>1</v>
      </c>
      <c r="AA196" s="306">
        <f t="shared" ref="AA196:AA259" si="102">IF($B196&gt;remaning_months,"NA",AA195)</f>
        <v>1</v>
      </c>
      <c r="AB196" s="306">
        <f t="shared" ref="AB196:AB259" si="103">IF($B196&gt;remaning_months,"NA",AB195)</f>
        <v>0</v>
      </c>
      <c r="AC196" s="306">
        <f>IF($B196&gt;remaning_months,"NA",Payoff!AY199*Feq_coupon)</f>
        <v>13172.554638151762</v>
      </c>
      <c r="AD196" s="306">
        <f>IF($B196&lt;=remaning_months,(AD195*(1-Payoff!BR199)-Payoff!Y199-Payoff!Z199+Payoff!BY199),"NA")</f>
        <v>210760.87421042827</v>
      </c>
      <c r="AE196" s="306">
        <f>IF($B196&gt;remaning_months,"NA",Payoff!BC199)</f>
        <v>0</v>
      </c>
      <c r="AF196" s="306">
        <f>IF($B196&gt;remaning_months,"NA",MAX(0,SUM(Payoff!V199:X199)))</f>
        <v>0</v>
      </c>
      <c r="AG196" s="306">
        <f>IF($B196&gt;remaning_months,"NA",MAX(0,SUM(Payoff!V199:Y199)))</f>
        <v>0</v>
      </c>
      <c r="AH196" s="306">
        <f>IF($B196&gt;remaning_months,"NA",Payoff!AC199)</f>
        <v>0</v>
      </c>
      <c r="AI196" s="306">
        <f>IF($B196&gt;remaning_months,"NA",Payoff!BA199)</f>
        <v>52690.218552607228</v>
      </c>
      <c r="AJ196" s="306">
        <f>IF($B196&gt;remaning_months,"NA",IF(AF196&lt;=0,0,AL195*(1+Payoff!X199/SUM(Payoff!V199:W199))))</f>
        <v>0</v>
      </c>
      <c r="AK196" s="306">
        <f>IF($B196&gt;remaning_months,"NA",IF(AG196&lt;=0,0,AJ196*(1+SUM(Payoff!Y199:Z199)/SUM(Payoff!V199:W199))))</f>
        <v>0</v>
      </c>
      <c r="AL196" s="306">
        <f>IF($B196&gt;remaning_months,"NA",IF(AH196&lt;=0,0,AK196*(1+SUM(Payoff!AA199:AB199)/SUM(Payoff!V199:W199))))</f>
        <v>0</v>
      </c>
      <c r="AM196" s="306">
        <f t="shared" ref="AM196:AM259" si="104">IF($B196&gt;remaning_months,"NA",AM195)</f>
        <v>20150112</v>
      </c>
      <c r="AN196" s="306">
        <f>IF($B196&gt;remaning_months,"NA",AN195*(1+Payoff!Q199))</f>
        <v>133.69799080330313</v>
      </c>
    </row>
    <row r="197" spans="2:40">
      <c r="B197" s="23">
        <v>194</v>
      </c>
      <c r="C197" s="306" t="str">
        <f t="shared" si="80"/>
        <v>VA</v>
      </c>
      <c r="D197" s="306">
        <f t="shared" si="81"/>
        <v>20310301</v>
      </c>
      <c r="E197" s="306">
        <f t="shared" si="82"/>
        <v>1.4999999999999999E-2</v>
      </c>
      <c r="F197" s="306">
        <f t="shared" si="83"/>
        <v>0</v>
      </c>
      <c r="G197" s="306" t="str">
        <f t="shared" si="84"/>
        <v>CH_WB01</v>
      </c>
      <c r="H197" s="306">
        <f t="shared" si="85"/>
        <v>0</v>
      </c>
      <c r="I197" s="306">
        <f t="shared" si="86"/>
        <v>0</v>
      </c>
      <c r="J197" s="306">
        <f t="shared" si="87"/>
        <v>195003044</v>
      </c>
      <c r="K197" s="306" t="str">
        <f t="shared" si="88"/>
        <v>RVATp_14</v>
      </c>
      <c r="L197" s="306">
        <f t="shared" si="89"/>
        <v>0.05</v>
      </c>
      <c r="M197" s="306" t="str">
        <f t="shared" si="90"/>
        <v>BFI Swiss TargetVol 5%</v>
      </c>
      <c r="N197" s="306" t="str">
        <f t="shared" si="91"/>
        <v>CHF</v>
      </c>
      <c r="O197" s="306">
        <f t="shared" si="92"/>
        <v>20150101</v>
      </c>
      <c r="P197" s="306">
        <f t="shared" si="93"/>
        <v>20150101</v>
      </c>
      <c r="Q197" s="306">
        <f t="shared" si="94"/>
        <v>20150101</v>
      </c>
      <c r="R197" s="306">
        <f t="shared" si="95"/>
        <v>0</v>
      </c>
      <c r="S197" s="306">
        <f t="shared" si="96"/>
        <v>240</v>
      </c>
      <c r="T197" s="306">
        <f t="shared" si="97"/>
        <v>20150101</v>
      </c>
      <c r="U197" s="306" t="str">
        <f t="shared" si="98"/>
        <v>Single</v>
      </c>
      <c r="V197" s="306">
        <f>IF($B197&gt;remaning_months,"NA",V$3*Payoff!$BS200)</f>
        <v>263451.09276303544</v>
      </c>
      <c r="W197" s="306">
        <f>IF($B197&gt;remaning_months,"NA",W$3*Payoff!$BS200)</f>
        <v>250278.53812488366</v>
      </c>
      <c r="X197" s="306" t="str">
        <f t="shared" si="99"/>
        <v>yearly</v>
      </c>
      <c r="Y197" s="306">
        <f t="shared" si="100"/>
        <v>0.05</v>
      </c>
      <c r="Z197" s="306">
        <f t="shared" si="101"/>
        <v>1</v>
      </c>
      <c r="AA197" s="306">
        <f t="shared" si="102"/>
        <v>1</v>
      </c>
      <c r="AB197" s="306">
        <f t="shared" si="103"/>
        <v>0</v>
      </c>
      <c r="AC197" s="306">
        <f>IF($B197&gt;remaning_months,"NA",Payoff!AY200*Feq_coupon)</f>
        <v>13172.554638151762</v>
      </c>
      <c r="AD197" s="306">
        <f>IF($B197&lt;=remaning_months,(AD196*(1-Payoff!BR200)-Payoff!Y200-Payoff!Z200+Payoff!BY200),"NA")</f>
        <v>210760.87421042827</v>
      </c>
      <c r="AE197" s="306">
        <f>IF($B197&gt;remaning_months,"NA",Payoff!BC200)</f>
        <v>0</v>
      </c>
      <c r="AF197" s="306">
        <f>IF($B197&gt;remaning_months,"NA",MAX(0,SUM(Payoff!V200:X200)))</f>
        <v>0</v>
      </c>
      <c r="AG197" s="306">
        <f>IF($B197&gt;remaning_months,"NA",MAX(0,SUM(Payoff!V200:Y200)))</f>
        <v>0</v>
      </c>
      <c r="AH197" s="306">
        <f>IF($B197&gt;remaning_months,"NA",Payoff!AC200)</f>
        <v>0</v>
      </c>
      <c r="AI197" s="306">
        <f>IF($B197&gt;remaning_months,"NA",Payoff!BA200)</f>
        <v>52690.218552607228</v>
      </c>
      <c r="AJ197" s="306">
        <f>IF($B197&gt;remaning_months,"NA",IF(AF197&lt;=0,0,AL196*(1+Payoff!X200/SUM(Payoff!V200:W200))))</f>
        <v>0</v>
      </c>
      <c r="AK197" s="306">
        <f>IF($B197&gt;remaning_months,"NA",IF(AG197&lt;=0,0,AJ197*(1+SUM(Payoff!Y200:Z200)/SUM(Payoff!V200:W200))))</f>
        <v>0</v>
      </c>
      <c r="AL197" s="306">
        <f>IF($B197&gt;remaning_months,"NA",IF(AH197&lt;=0,0,AK197*(1+SUM(Payoff!AA200:AB200)/SUM(Payoff!V200:W200))))</f>
        <v>0</v>
      </c>
      <c r="AM197" s="306">
        <f t="shared" si="104"/>
        <v>20150112</v>
      </c>
      <c r="AN197" s="306">
        <f>IF($B197&gt;remaning_months,"NA",AN196*(1+Payoff!Q200))</f>
        <v>135.71281091655786</v>
      </c>
    </row>
    <row r="198" spans="2:40">
      <c r="B198" s="23">
        <v>195</v>
      </c>
      <c r="C198" s="306" t="str">
        <f t="shared" si="80"/>
        <v>VA</v>
      </c>
      <c r="D198" s="306">
        <f t="shared" si="81"/>
        <v>20310401</v>
      </c>
      <c r="E198" s="306">
        <f t="shared" si="82"/>
        <v>1.4999999999999999E-2</v>
      </c>
      <c r="F198" s="306">
        <f t="shared" si="83"/>
        <v>0</v>
      </c>
      <c r="G198" s="306" t="str">
        <f t="shared" si="84"/>
        <v>CH_WB01</v>
      </c>
      <c r="H198" s="306">
        <f t="shared" si="85"/>
        <v>0</v>
      </c>
      <c r="I198" s="306">
        <f t="shared" si="86"/>
        <v>0</v>
      </c>
      <c r="J198" s="306">
        <f t="shared" si="87"/>
        <v>195003044</v>
      </c>
      <c r="K198" s="306" t="str">
        <f t="shared" si="88"/>
        <v>RVATp_14</v>
      </c>
      <c r="L198" s="306">
        <f t="shared" si="89"/>
        <v>0.05</v>
      </c>
      <c r="M198" s="306" t="str">
        <f t="shared" si="90"/>
        <v>BFI Swiss TargetVol 5%</v>
      </c>
      <c r="N198" s="306" t="str">
        <f t="shared" si="91"/>
        <v>CHF</v>
      </c>
      <c r="O198" s="306">
        <f t="shared" si="92"/>
        <v>20150101</v>
      </c>
      <c r="P198" s="306">
        <f t="shared" si="93"/>
        <v>20150101</v>
      </c>
      <c r="Q198" s="306">
        <f t="shared" si="94"/>
        <v>20150101</v>
      </c>
      <c r="R198" s="306">
        <f t="shared" si="95"/>
        <v>0</v>
      </c>
      <c r="S198" s="306">
        <f t="shared" si="96"/>
        <v>240</v>
      </c>
      <c r="T198" s="306">
        <f t="shared" si="97"/>
        <v>20150101</v>
      </c>
      <c r="U198" s="306" t="str">
        <f t="shared" si="98"/>
        <v>Single</v>
      </c>
      <c r="V198" s="306">
        <f>IF($B198&gt;remaning_months,"NA",V$3*Payoff!$BS201)</f>
        <v>263451.09276303544</v>
      </c>
      <c r="W198" s="306">
        <f>IF($B198&gt;remaning_months,"NA",W$3*Payoff!$BS201)</f>
        <v>250278.53812488366</v>
      </c>
      <c r="X198" s="306" t="str">
        <f t="shared" si="99"/>
        <v>yearly</v>
      </c>
      <c r="Y198" s="306">
        <f t="shared" si="100"/>
        <v>0.05</v>
      </c>
      <c r="Z198" s="306">
        <f t="shared" si="101"/>
        <v>1</v>
      </c>
      <c r="AA198" s="306">
        <f t="shared" si="102"/>
        <v>1</v>
      </c>
      <c r="AB198" s="306">
        <f t="shared" si="103"/>
        <v>0</v>
      </c>
      <c r="AC198" s="306">
        <f>IF($B198&gt;remaning_months,"NA",Payoff!AY201*Feq_coupon)</f>
        <v>13172.554638151762</v>
      </c>
      <c r="AD198" s="306">
        <f>IF($B198&lt;=remaning_months,(AD197*(1-Payoff!BR201)-Payoff!Y201-Payoff!Z201+Payoff!BY201),"NA")</f>
        <v>210760.87421042827</v>
      </c>
      <c r="AE198" s="306">
        <f>IF($B198&gt;remaning_months,"NA",Payoff!BC201)</f>
        <v>0</v>
      </c>
      <c r="AF198" s="306">
        <f>IF($B198&gt;remaning_months,"NA",MAX(0,SUM(Payoff!V201:X201)))</f>
        <v>0</v>
      </c>
      <c r="AG198" s="306">
        <f>IF($B198&gt;remaning_months,"NA",MAX(0,SUM(Payoff!V201:Y201)))</f>
        <v>0</v>
      </c>
      <c r="AH198" s="306">
        <f>IF($B198&gt;remaning_months,"NA",Payoff!AC201)</f>
        <v>0</v>
      </c>
      <c r="AI198" s="306">
        <f>IF($B198&gt;remaning_months,"NA",Payoff!BA201)</f>
        <v>52690.218552607228</v>
      </c>
      <c r="AJ198" s="306">
        <f>IF($B198&gt;remaning_months,"NA",IF(AF198&lt;=0,0,AL197*(1+Payoff!X201/SUM(Payoff!V201:W201))))</f>
        <v>0</v>
      </c>
      <c r="AK198" s="306">
        <f>IF($B198&gt;remaning_months,"NA",IF(AG198&lt;=0,0,AJ198*(1+SUM(Payoff!Y201:Z201)/SUM(Payoff!V201:W201))))</f>
        <v>0</v>
      </c>
      <c r="AL198" s="306">
        <f>IF($B198&gt;remaning_months,"NA",IF(AH198&lt;=0,0,AK198*(1+SUM(Payoff!AA201:AB201)/SUM(Payoff!V201:W201))))</f>
        <v>0</v>
      </c>
      <c r="AM198" s="306">
        <f t="shared" si="104"/>
        <v>20150112</v>
      </c>
      <c r="AN198" s="306">
        <f>IF($B198&gt;remaning_months,"NA",AN197*(1+Payoff!Q201))</f>
        <v>135.33964943667456</v>
      </c>
    </row>
    <row r="199" spans="2:40">
      <c r="B199" s="23">
        <v>196</v>
      </c>
      <c r="C199" s="306" t="str">
        <f t="shared" si="80"/>
        <v>VA</v>
      </c>
      <c r="D199" s="306">
        <f t="shared" si="81"/>
        <v>20310501</v>
      </c>
      <c r="E199" s="306">
        <f t="shared" si="82"/>
        <v>1.4999999999999999E-2</v>
      </c>
      <c r="F199" s="306">
        <f t="shared" si="83"/>
        <v>0</v>
      </c>
      <c r="G199" s="306" t="str">
        <f t="shared" si="84"/>
        <v>CH_WB01</v>
      </c>
      <c r="H199" s="306">
        <f t="shared" si="85"/>
        <v>0</v>
      </c>
      <c r="I199" s="306">
        <f t="shared" si="86"/>
        <v>0</v>
      </c>
      <c r="J199" s="306">
        <f t="shared" si="87"/>
        <v>195003044</v>
      </c>
      <c r="K199" s="306" t="str">
        <f t="shared" si="88"/>
        <v>RVATp_14</v>
      </c>
      <c r="L199" s="306">
        <f t="shared" si="89"/>
        <v>0.05</v>
      </c>
      <c r="M199" s="306" t="str">
        <f t="shared" si="90"/>
        <v>BFI Swiss TargetVol 5%</v>
      </c>
      <c r="N199" s="306" t="str">
        <f t="shared" si="91"/>
        <v>CHF</v>
      </c>
      <c r="O199" s="306">
        <f t="shared" si="92"/>
        <v>20150101</v>
      </c>
      <c r="P199" s="306">
        <f t="shared" si="93"/>
        <v>20150101</v>
      </c>
      <c r="Q199" s="306">
        <f t="shared" si="94"/>
        <v>20150101</v>
      </c>
      <c r="R199" s="306">
        <f t="shared" si="95"/>
        <v>0</v>
      </c>
      <c r="S199" s="306">
        <f t="shared" si="96"/>
        <v>240</v>
      </c>
      <c r="T199" s="306">
        <f t="shared" si="97"/>
        <v>20150101</v>
      </c>
      <c r="U199" s="306" t="str">
        <f t="shared" si="98"/>
        <v>Single</v>
      </c>
      <c r="V199" s="306">
        <f>IF($B199&gt;remaning_months,"NA",V$3*Payoff!$BS202)</f>
        <v>263451.09276303544</v>
      </c>
      <c r="W199" s="306">
        <f>IF($B199&gt;remaning_months,"NA",W$3*Payoff!$BS202)</f>
        <v>250278.53812488366</v>
      </c>
      <c r="X199" s="306" t="str">
        <f t="shared" si="99"/>
        <v>yearly</v>
      </c>
      <c r="Y199" s="306">
        <f t="shared" si="100"/>
        <v>0.05</v>
      </c>
      <c r="Z199" s="306">
        <f t="shared" si="101"/>
        <v>1</v>
      </c>
      <c r="AA199" s="306">
        <f t="shared" si="102"/>
        <v>1</v>
      </c>
      <c r="AB199" s="306">
        <f t="shared" si="103"/>
        <v>0</v>
      </c>
      <c r="AC199" s="306">
        <f>IF($B199&gt;remaning_months,"NA",Payoff!AY202*Feq_coupon)</f>
        <v>13172.554638151762</v>
      </c>
      <c r="AD199" s="306">
        <f>IF($B199&lt;=remaning_months,(AD198*(1-Payoff!BR202)-Payoff!Y202-Payoff!Z202+Payoff!BY202),"NA")</f>
        <v>210760.87421042827</v>
      </c>
      <c r="AE199" s="306">
        <f>IF($B199&gt;remaning_months,"NA",Payoff!BC202)</f>
        <v>0</v>
      </c>
      <c r="AF199" s="306">
        <f>IF($B199&gt;remaning_months,"NA",MAX(0,SUM(Payoff!V202:X202)))</f>
        <v>0</v>
      </c>
      <c r="AG199" s="306">
        <f>IF($B199&gt;remaning_months,"NA",MAX(0,SUM(Payoff!V202:Y202)))</f>
        <v>0</v>
      </c>
      <c r="AH199" s="306">
        <f>IF($B199&gt;remaning_months,"NA",Payoff!AC202)</f>
        <v>0</v>
      </c>
      <c r="AI199" s="306">
        <f>IF($B199&gt;remaning_months,"NA",Payoff!BA202)</f>
        <v>52690.218552607228</v>
      </c>
      <c r="AJ199" s="306">
        <f>IF($B199&gt;remaning_months,"NA",IF(AF199&lt;=0,0,AL198*(1+Payoff!X202/SUM(Payoff!V202:W202))))</f>
        <v>0</v>
      </c>
      <c r="AK199" s="306">
        <f>IF($B199&gt;remaning_months,"NA",IF(AG199&lt;=0,0,AJ199*(1+SUM(Payoff!Y202:Z202)/SUM(Payoff!V202:W202))))</f>
        <v>0</v>
      </c>
      <c r="AL199" s="306">
        <f>IF($B199&gt;remaning_months,"NA",IF(AH199&lt;=0,0,AK199*(1+SUM(Payoff!AA202:AB202)/SUM(Payoff!V202:W202))))</f>
        <v>0</v>
      </c>
      <c r="AM199" s="306">
        <f t="shared" si="104"/>
        <v>20150112</v>
      </c>
      <c r="AN199" s="306">
        <f>IF($B199&gt;remaning_months,"NA",AN198*(1+Payoff!Q202))</f>
        <v>134.34285683333306</v>
      </c>
    </row>
    <row r="200" spans="2:40">
      <c r="B200" s="23">
        <v>197</v>
      </c>
      <c r="C200" s="306" t="str">
        <f t="shared" si="80"/>
        <v>VA</v>
      </c>
      <c r="D200" s="306">
        <f t="shared" si="81"/>
        <v>20310601</v>
      </c>
      <c r="E200" s="306">
        <f t="shared" si="82"/>
        <v>1.4999999999999999E-2</v>
      </c>
      <c r="F200" s="306">
        <f t="shared" si="83"/>
        <v>0</v>
      </c>
      <c r="G200" s="306" t="str">
        <f t="shared" si="84"/>
        <v>CH_WB01</v>
      </c>
      <c r="H200" s="306">
        <f t="shared" si="85"/>
        <v>0</v>
      </c>
      <c r="I200" s="306">
        <f t="shared" si="86"/>
        <v>0</v>
      </c>
      <c r="J200" s="306">
        <f t="shared" si="87"/>
        <v>195003044</v>
      </c>
      <c r="K200" s="306" t="str">
        <f t="shared" si="88"/>
        <v>RVATp_14</v>
      </c>
      <c r="L200" s="306">
        <f t="shared" si="89"/>
        <v>0.05</v>
      </c>
      <c r="M200" s="306" t="str">
        <f t="shared" si="90"/>
        <v>BFI Swiss TargetVol 5%</v>
      </c>
      <c r="N200" s="306" t="str">
        <f t="shared" si="91"/>
        <v>CHF</v>
      </c>
      <c r="O200" s="306">
        <f t="shared" si="92"/>
        <v>20150101</v>
      </c>
      <c r="P200" s="306">
        <f t="shared" si="93"/>
        <v>20150101</v>
      </c>
      <c r="Q200" s="306">
        <f t="shared" si="94"/>
        <v>20150101</v>
      </c>
      <c r="R200" s="306">
        <f t="shared" si="95"/>
        <v>0</v>
      </c>
      <c r="S200" s="306">
        <f t="shared" si="96"/>
        <v>240</v>
      </c>
      <c r="T200" s="306">
        <f t="shared" si="97"/>
        <v>20150101</v>
      </c>
      <c r="U200" s="306" t="str">
        <f t="shared" si="98"/>
        <v>Single</v>
      </c>
      <c r="V200" s="306">
        <f>IF($B200&gt;remaning_months,"NA",V$3*Payoff!$BS203)</f>
        <v>263451.09276303544</v>
      </c>
      <c r="W200" s="306">
        <f>IF($B200&gt;remaning_months,"NA",W$3*Payoff!$BS203)</f>
        <v>250278.53812488366</v>
      </c>
      <c r="X200" s="306" t="str">
        <f t="shared" si="99"/>
        <v>yearly</v>
      </c>
      <c r="Y200" s="306">
        <f t="shared" si="100"/>
        <v>0.05</v>
      </c>
      <c r="Z200" s="306">
        <f t="shared" si="101"/>
        <v>1</v>
      </c>
      <c r="AA200" s="306">
        <f t="shared" si="102"/>
        <v>1</v>
      </c>
      <c r="AB200" s="306">
        <f t="shared" si="103"/>
        <v>0</v>
      </c>
      <c r="AC200" s="306">
        <f>IF($B200&gt;remaning_months,"NA",Payoff!AY203*Feq_coupon)</f>
        <v>13172.554638151762</v>
      </c>
      <c r="AD200" s="306">
        <f>IF($B200&lt;=remaning_months,(AD199*(1-Payoff!BR203)-Payoff!Y203-Payoff!Z203+Payoff!BY203),"NA")</f>
        <v>210760.87421042827</v>
      </c>
      <c r="AE200" s="306">
        <f>IF($B200&gt;remaning_months,"NA",Payoff!BC203)</f>
        <v>0</v>
      </c>
      <c r="AF200" s="306">
        <f>IF($B200&gt;remaning_months,"NA",MAX(0,SUM(Payoff!V203:X203)))</f>
        <v>0</v>
      </c>
      <c r="AG200" s="306">
        <f>IF($B200&gt;remaning_months,"NA",MAX(0,SUM(Payoff!V203:Y203)))</f>
        <v>0</v>
      </c>
      <c r="AH200" s="306">
        <f>IF($B200&gt;remaning_months,"NA",Payoff!AC203)</f>
        <v>0</v>
      </c>
      <c r="AI200" s="306">
        <f>IF($B200&gt;remaning_months,"NA",Payoff!BA203)</f>
        <v>52690.218552607228</v>
      </c>
      <c r="AJ200" s="306">
        <f>IF($B200&gt;remaning_months,"NA",IF(AF200&lt;=0,0,AL199*(1+Payoff!X203/SUM(Payoff!V203:W203))))</f>
        <v>0</v>
      </c>
      <c r="AK200" s="306">
        <f>IF($B200&gt;remaning_months,"NA",IF(AG200&lt;=0,0,AJ200*(1+SUM(Payoff!Y203:Z203)/SUM(Payoff!V203:W203))))</f>
        <v>0</v>
      </c>
      <c r="AL200" s="306">
        <f>IF($B200&gt;remaning_months,"NA",IF(AH200&lt;=0,0,AK200*(1+SUM(Payoff!AA203:AB203)/SUM(Payoff!V203:W203))))</f>
        <v>0</v>
      </c>
      <c r="AM200" s="306">
        <f t="shared" si="104"/>
        <v>20150112</v>
      </c>
      <c r="AN200" s="306">
        <f>IF($B200&gt;remaning_months,"NA",AN199*(1+Payoff!Q203))</f>
        <v>135.53004125202608</v>
      </c>
    </row>
    <row r="201" spans="2:40">
      <c r="B201" s="23">
        <v>198</v>
      </c>
      <c r="C201" s="306" t="str">
        <f t="shared" si="80"/>
        <v>VA</v>
      </c>
      <c r="D201" s="306">
        <f t="shared" si="81"/>
        <v>20310701</v>
      </c>
      <c r="E201" s="306">
        <f t="shared" si="82"/>
        <v>1.4999999999999999E-2</v>
      </c>
      <c r="F201" s="306">
        <f t="shared" si="83"/>
        <v>0</v>
      </c>
      <c r="G201" s="306" t="str">
        <f t="shared" si="84"/>
        <v>CH_WB01</v>
      </c>
      <c r="H201" s="306">
        <f t="shared" si="85"/>
        <v>0</v>
      </c>
      <c r="I201" s="306">
        <f t="shared" si="86"/>
        <v>0</v>
      </c>
      <c r="J201" s="306">
        <f t="shared" si="87"/>
        <v>195003044</v>
      </c>
      <c r="K201" s="306" t="str">
        <f t="shared" si="88"/>
        <v>RVATp_14</v>
      </c>
      <c r="L201" s="306">
        <f t="shared" si="89"/>
        <v>0.05</v>
      </c>
      <c r="M201" s="306" t="str">
        <f t="shared" si="90"/>
        <v>BFI Swiss TargetVol 5%</v>
      </c>
      <c r="N201" s="306" t="str">
        <f t="shared" si="91"/>
        <v>CHF</v>
      </c>
      <c r="O201" s="306">
        <f t="shared" si="92"/>
        <v>20150101</v>
      </c>
      <c r="P201" s="306">
        <f t="shared" si="93"/>
        <v>20150101</v>
      </c>
      <c r="Q201" s="306">
        <f t="shared" si="94"/>
        <v>20150101</v>
      </c>
      <c r="R201" s="306">
        <f t="shared" si="95"/>
        <v>0</v>
      </c>
      <c r="S201" s="306">
        <f t="shared" si="96"/>
        <v>240</v>
      </c>
      <c r="T201" s="306">
        <f t="shared" si="97"/>
        <v>20150101</v>
      </c>
      <c r="U201" s="306" t="str">
        <f t="shared" si="98"/>
        <v>Single</v>
      </c>
      <c r="V201" s="306">
        <f>IF($B201&gt;remaning_months,"NA",V$3*Payoff!$BS204)</f>
        <v>263451.09276303544</v>
      </c>
      <c r="W201" s="306">
        <f>IF($B201&gt;remaning_months,"NA",W$3*Payoff!$BS204)</f>
        <v>250278.53812488366</v>
      </c>
      <c r="X201" s="306" t="str">
        <f t="shared" si="99"/>
        <v>yearly</v>
      </c>
      <c r="Y201" s="306">
        <f t="shared" si="100"/>
        <v>0.05</v>
      </c>
      <c r="Z201" s="306">
        <f t="shared" si="101"/>
        <v>1</v>
      </c>
      <c r="AA201" s="306">
        <f t="shared" si="102"/>
        <v>1</v>
      </c>
      <c r="AB201" s="306">
        <f t="shared" si="103"/>
        <v>0</v>
      </c>
      <c r="AC201" s="306">
        <f>IF($B201&gt;remaning_months,"NA",Payoff!AY204*Feq_coupon)</f>
        <v>13172.554638151762</v>
      </c>
      <c r="AD201" s="306">
        <f>IF($B201&lt;=remaning_months,(AD200*(1-Payoff!BR204)-Payoff!Y204-Payoff!Z204+Payoff!BY204),"NA")</f>
        <v>210760.87421042827</v>
      </c>
      <c r="AE201" s="306">
        <f>IF($B201&gt;remaning_months,"NA",Payoff!BC204)</f>
        <v>0</v>
      </c>
      <c r="AF201" s="306">
        <f>IF($B201&gt;remaning_months,"NA",MAX(0,SUM(Payoff!V204:X204)))</f>
        <v>0</v>
      </c>
      <c r="AG201" s="306">
        <f>IF($B201&gt;remaning_months,"NA",MAX(0,SUM(Payoff!V204:Y204)))</f>
        <v>0</v>
      </c>
      <c r="AH201" s="306">
        <f>IF($B201&gt;remaning_months,"NA",Payoff!AC204)</f>
        <v>0</v>
      </c>
      <c r="AI201" s="306">
        <f>IF($B201&gt;remaning_months,"NA",Payoff!BA204)</f>
        <v>52690.218552607228</v>
      </c>
      <c r="AJ201" s="306">
        <f>IF($B201&gt;remaning_months,"NA",IF(AF201&lt;=0,0,AL200*(1+Payoff!X204/SUM(Payoff!V204:W204))))</f>
        <v>0</v>
      </c>
      <c r="AK201" s="306">
        <f>IF($B201&gt;remaning_months,"NA",IF(AG201&lt;=0,0,AJ201*(1+SUM(Payoff!Y204:Z204)/SUM(Payoff!V204:W204))))</f>
        <v>0</v>
      </c>
      <c r="AL201" s="306">
        <f>IF($B201&gt;remaning_months,"NA",IF(AH201&lt;=0,0,AK201*(1+SUM(Payoff!AA204:AB204)/SUM(Payoff!V204:W204))))</f>
        <v>0</v>
      </c>
      <c r="AM201" s="306">
        <f t="shared" si="104"/>
        <v>20150112</v>
      </c>
      <c r="AN201" s="306">
        <f>IF($B201&gt;remaning_months,"NA",AN200*(1+Payoff!Q204))</f>
        <v>137.76996255048138</v>
      </c>
    </row>
    <row r="202" spans="2:40">
      <c r="B202" s="23">
        <v>199</v>
      </c>
      <c r="C202" s="306" t="str">
        <f t="shared" si="80"/>
        <v>VA</v>
      </c>
      <c r="D202" s="306">
        <f t="shared" si="81"/>
        <v>20310801</v>
      </c>
      <c r="E202" s="306">
        <f t="shared" si="82"/>
        <v>1.4999999999999999E-2</v>
      </c>
      <c r="F202" s="306">
        <f t="shared" si="83"/>
        <v>0</v>
      </c>
      <c r="G202" s="306" t="str">
        <f t="shared" si="84"/>
        <v>CH_WB01</v>
      </c>
      <c r="H202" s="306">
        <f t="shared" si="85"/>
        <v>0</v>
      </c>
      <c r="I202" s="306">
        <f t="shared" si="86"/>
        <v>0</v>
      </c>
      <c r="J202" s="306">
        <f t="shared" si="87"/>
        <v>195003044</v>
      </c>
      <c r="K202" s="306" t="str">
        <f t="shared" si="88"/>
        <v>RVATp_14</v>
      </c>
      <c r="L202" s="306">
        <f t="shared" si="89"/>
        <v>0.05</v>
      </c>
      <c r="M202" s="306" t="str">
        <f t="shared" si="90"/>
        <v>BFI Swiss TargetVol 5%</v>
      </c>
      <c r="N202" s="306" t="str">
        <f t="shared" si="91"/>
        <v>CHF</v>
      </c>
      <c r="O202" s="306">
        <f t="shared" si="92"/>
        <v>20150101</v>
      </c>
      <c r="P202" s="306">
        <f t="shared" si="93"/>
        <v>20150101</v>
      </c>
      <c r="Q202" s="306">
        <f t="shared" si="94"/>
        <v>20150101</v>
      </c>
      <c r="R202" s="306">
        <f t="shared" si="95"/>
        <v>0</v>
      </c>
      <c r="S202" s="306">
        <f t="shared" si="96"/>
        <v>240</v>
      </c>
      <c r="T202" s="306">
        <f t="shared" si="97"/>
        <v>20150101</v>
      </c>
      <c r="U202" s="306" t="str">
        <f t="shared" si="98"/>
        <v>Single</v>
      </c>
      <c r="V202" s="306">
        <f>IF($B202&gt;remaning_months,"NA",V$3*Payoff!$BS205)</f>
        <v>263451.09276303544</v>
      </c>
      <c r="W202" s="306">
        <f>IF($B202&gt;remaning_months,"NA",W$3*Payoff!$BS205)</f>
        <v>250278.53812488366</v>
      </c>
      <c r="X202" s="306" t="str">
        <f t="shared" si="99"/>
        <v>yearly</v>
      </c>
      <c r="Y202" s="306">
        <f t="shared" si="100"/>
        <v>0.05</v>
      </c>
      <c r="Z202" s="306">
        <f t="shared" si="101"/>
        <v>1</v>
      </c>
      <c r="AA202" s="306">
        <f t="shared" si="102"/>
        <v>1</v>
      </c>
      <c r="AB202" s="306">
        <f t="shared" si="103"/>
        <v>0</v>
      </c>
      <c r="AC202" s="306">
        <f>IF($B202&gt;remaning_months,"NA",Payoff!AY205*Feq_coupon)</f>
        <v>13172.554638151762</v>
      </c>
      <c r="AD202" s="306">
        <f>IF($B202&lt;=remaning_months,(AD201*(1-Payoff!BR205)-Payoff!Y205-Payoff!Z205+Payoff!BY205),"NA")</f>
        <v>210760.87421042827</v>
      </c>
      <c r="AE202" s="306">
        <f>IF($B202&gt;remaning_months,"NA",Payoff!BC205)</f>
        <v>0</v>
      </c>
      <c r="AF202" s="306">
        <f>IF($B202&gt;remaning_months,"NA",MAX(0,SUM(Payoff!V205:X205)))</f>
        <v>0</v>
      </c>
      <c r="AG202" s="306">
        <f>IF($B202&gt;remaning_months,"NA",MAX(0,SUM(Payoff!V205:Y205)))</f>
        <v>0</v>
      </c>
      <c r="AH202" s="306">
        <f>IF($B202&gt;remaning_months,"NA",Payoff!AC205)</f>
        <v>0</v>
      </c>
      <c r="AI202" s="306">
        <f>IF($B202&gt;remaning_months,"NA",Payoff!BA205)</f>
        <v>52690.218552607228</v>
      </c>
      <c r="AJ202" s="306">
        <f>IF($B202&gt;remaning_months,"NA",IF(AF202&lt;=0,0,AL201*(1+Payoff!X205/SUM(Payoff!V205:W205))))</f>
        <v>0</v>
      </c>
      <c r="AK202" s="306">
        <f>IF($B202&gt;remaning_months,"NA",IF(AG202&lt;=0,0,AJ202*(1+SUM(Payoff!Y205:Z205)/SUM(Payoff!V205:W205))))</f>
        <v>0</v>
      </c>
      <c r="AL202" s="306">
        <f>IF($B202&gt;remaning_months,"NA",IF(AH202&lt;=0,0,AK202*(1+SUM(Payoff!AA205:AB205)/SUM(Payoff!V205:W205))))</f>
        <v>0</v>
      </c>
      <c r="AM202" s="306">
        <f t="shared" si="104"/>
        <v>20150112</v>
      </c>
      <c r="AN202" s="306">
        <f>IF($B202&gt;remaning_months,"NA",AN201*(1+Payoff!Q205))</f>
        <v>140.81380326699494</v>
      </c>
    </row>
    <row r="203" spans="2:40">
      <c r="B203" s="23">
        <v>200</v>
      </c>
      <c r="C203" s="306" t="str">
        <f t="shared" si="80"/>
        <v>VA</v>
      </c>
      <c r="D203" s="306">
        <f t="shared" si="81"/>
        <v>20310901</v>
      </c>
      <c r="E203" s="306">
        <f t="shared" si="82"/>
        <v>1.4999999999999999E-2</v>
      </c>
      <c r="F203" s="306">
        <f t="shared" si="83"/>
        <v>0</v>
      </c>
      <c r="G203" s="306" t="str">
        <f t="shared" si="84"/>
        <v>CH_WB01</v>
      </c>
      <c r="H203" s="306">
        <f t="shared" si="85"/>
        <v>0</v>
      </c>
      <c r="I203" s="306">
        <f t="shared" si="86"/>
        <v>0</v>
      </c>
      <c r="J203" s="306">
        <f t="shared" si="87"/>
        <v>195003044</v>
      </c>
      <c r="K203" s="306" t="str">
        <f t="shared" si="88"/>
        <v>RVATp_14</v>
      </c>
      <c r="L203" s="306">
        <f t="shared" si="89"/>
        <v>0.05</v>
      </c>
      <c r="M203" s="306" t="str">
        <f t="shared" si="90"/>
        <v>BFI Swiss TargetVol 5%</v>
      </c>
      <c r="N203" s="306" t="str">
        <f t="shared" si="91"/>
        <v>CHF</v>
      </c>
      <c r="O203" s="306">
        <f t="shared" si="92"/>
        <v>20150101</v>
      </c>
      <c r="P203" s="306">
        <f t="shared" si="93"/>
        <v>20150101</v>
      </c>
      <c r="Q203" s="306">
        <f t="shared" si="94"/>
        <v>20150101</v>
      </c>
      <c r="R203" s="306">
        <f t="shared" si="95"/>
        <v>0</v>
      </c>
      <c r="S203" s="306">
        <f t="shared" si="96"/>
        <v>240</v>
      </c>
      <c r="T203" s="306">
        <f t="shared" si="97"/>
        <v>20150101</v>
      </c>
      <c r="U203" s="306" t="str">
        <f t="shared" si="98"/>
        <v>Single</v>
      </c>
      <c r="V203" s="306">
        <f>IF($B203&gt;remaning_months,"NA",V$3*Payoff!$BS206)</f>
        <v>263451.09276303544</v>
      </c>
      <c r="W203" s="306">
        <f>IF($B203&gt;remaning_months,"NA",W$3*Payoff!$BS206)</f>
        <v>250278.53812488366</v>
      </c>
      <c r="X203" s="306" t="str">
        <f t="shared" si="99"/>
        <v>yearly</v>
      </c>
      <c r="Y203" s="306">
        <f t="shared" si="100"/>
        <v>0.05</v>
      </c>
      <c r="Z203" s="306">
        <f t="shared" si="101"/>
        <v>1</v>
      </c>
      <c r="AA203" s="306">
        <f t="shared" si="102"/>
        <v>1</v>
      </c>
      <c r="AB203" s="306">
        <f t="shared" si="103"/>
        <v>0</v>
      </c>
      <c r="AC203" s="306">
        <f>IF($B203&gt;remaning_months,"NA",Payoff!AY206*Feq_coupon)</f>
        <v>13172.554638151762</v>
      </c>
      <c r="AD203" s="306">
        <f>IF($B203&lt;=remaning_months,(AD202*(1-Payoff!BR206)-Payoff!Y206-Payoff!Z206+Payoff!BY206),"NA")</f>
        <v>210760.87421042827</v>
      </c>
      <c r="AE203" s="306">
        <f>IF($B203&gt;remaning_months,"NA",Payoff!BC206)</f>
        <v>0</v>
      </c>
      <c r="AF203" s="306">
        <f>IF($B203&gt;remaning_months,"NA",MAX(0,SUM(Payoff!V206:X206)))</f>
        <v>0</v>
      </c>
      <c r="AG203" s="306">
        <f>IF($B203&gt;remaning_months,"NA",MAX(0,SUM(Payoff!V206:Y206)))</f>
        <v>0</v>
      </c>
      <c r="AH203" s="306">
        <f>IF($B203&gt;remaning_months,"NA",Payoff!AC206)</f>
        <v>0</v>
      </c>
      <c r="AI203" s="306">
        <f>IF($B203&gt;remaning_months,"NA",Payoff!BA206)</f>
        <v>52690.218552607228</v>
      </c>
      <c r="AJ203" s="306">
        <f>IF($B203&gt;remaning_months,"NA",IF(AF203&lt;=0,0,AL202*(1+Payoff!X206/SUM(Payoff!V206:W206))))</f>
        <v>0</v>
      </c>
      <c r="AK203" s="306">
        <f>IF($B203&gt;remaning_months,"NA",IF(AG203&lt;=0,0,AJ203*(1+SUM(Payoff!Y206:Z206)/SUM(Payoff!V206:W206))))</f>
        <v>0</v>
      </c>
      <c r="AL203" s="306">
        <f>IF($B203&gt;remaning_months,"NA",IF(AH203&lt;=0,0,AK203*(1+SUM(Payoff!AA206:AB206)/SUM(Payoff!V206:W206))))</f>
        <v>0</v>
      </c>
      <c r="AM203" s="306">
        <f t="shared" si="104"/>
        <v>20150112</v>
      </c>
      <c r="AN203" s="306">
        <f>IF($B203&gt;remaning_months,"NA",AN202*(1+Payoff!Q206))</f>
        <v>141.56251552484306</v>
      </c>
    </row>
    <row r="204" spans="2:40">
      <c r="B204" s="23">
        <v>201</v>
      </c>
      <c r="C204" s="306" t="str">
        <f t="shared" si="80"/>
        <v>VA</v>
      </c>
      <c r="D204" s="306">
        <f t="shared" si="81"/>
        <v>20311001</v>
      </c>
      <c r="E204" s="306">
        <f t="shared" si="82"/>
        <v>1.4999999999999999E-2</v>
      </c>
      <c r="F204" s="306">
        <f t="shared" si="83"/>
        <v>0</v>
      </c>
      <c r="G204" s="306" t="str">
        <f t="shared" si="84"/>
        <v>CH_WB01</v>
      </c>
      <c r="H204" s="306">
        <f t="shared" si="85"/>
        <v>0</v>
      </c>
      <c r="I204" s="306">
        <f t="shared" si="86"/>
        <v>0</v>
      </c>
      <c r="J204" s="306">
        <f t="shared" si="87"/>
        <v>195003044</v>
      </c>
      <c r="K204" s="306" t="str">
        <f t="shared" si="88"/>
        <v>RVATp_14</v>
      </c>
      <c r="L204" s="306">
        <f t="shared" si="89"/>
        <v>0.05</v>
      </c>
      <c r="M204" s="306" t="str">
        <f t="shared" si="90"/>
        <v>BFI Swiss TargetVol 5%</v>
      </c>
      <c r="N204" s="306" t="str">
        <f t="shared" si="91"/>
        <v>CHF</v>
      </c>
      <c r="O204" s="306">
        <f t="shared" si="92"/>
        <v>20150101</v>
      </c>
      <c r="P204" s="306">
        <f t="shared" si="93"/>
        <v>20150101</v>
      </c>
      <c r="Q204" s="306">
        <f t="shared" si="94"/>
        <v>20150101</v>
      </c>
      <c r="R204" s="306">
        <f t="shared" si="95"/>
        <v>0</v>
      </c>
      <c r="S204" s="306">
        <f t="shared" si="96"/>
        <v>240</v>
      </c>
      <c r="T204" s="306">
        <f t="shared" si="97"/>
        <v>20150101</v>
      </c>
      <c r="U204" s="306" t="str">
        <f t="shared" si="98"/>
        <v>Single</v>
      </c>
      <c r="V204" s="306">
        <f>IF($B204&gt;remaning_months,"NA",V$3*Payoff!$BS207)</f>
        <v>263451.09276303544</v>
      </c>
      <c r="W204" s="306">
        <f>IF($B204&gt;remaning_months,"NA",W$3*Payoff!$BS207)</f>
        <v>250278.53812488366</v>
      </c>
      <c r="X204" s="306" t="str">
        <f t="shared" si="99"/>
        <v>yearly</v>
      </c>
      <c r="Y204" s="306">
        <f t="shared" si="100"/>
        <v>0.05</v>
      </c>
      <c r="Z204" s="306">
        <f t="shared" si="101"/>
        <v>1</v>
      </c>
      <c r="AA204" s="306">
        <f t="shared" si="102"/>
        <v>1</v>
      </c>
      <c r="AB204" s="306">
        <f t="shared" si="103"/>
        <v>0</v>
      </c>
      <c r="AC204" s="306">
        <f>IF($B204&gt;remaning_months,"NA",Payoff!AY207*Feq_coupon)</f>
        <v>13172.554638151762</v>
      </c>
      <c r="AD204" s="306">
        <f>IF($B204&lt;=remaning_months,(AD203*(1-Payoff!BR207)-Payoff!Y207-Payoff!Z207+Payoff!BY207),"NA")</f>
        <v>210760.87421042827</v>
      </c>
      <c r="AE204" s="306">
        <f>IF($B204&gt;remaning_months,"NA",Payoff!BC207)</f>
        <v>0</v>
      </c>
      <c r="AF204" s="306">
        <f>IF($B204&gt;remaning_months,"NA",MAX(0,SUM(Payoff!V207:X207)))</f>
        <v>0</v>
      </c>
      <c r="AG204" s="306">
        <f>IF($B204&gt;remaning_months,"NA",MAX(0,SUM(Payoff!V207:Y207)))</f>
        <v>0</v>
      </c>
      <c r="AH204" s="306">
        <f>IF($B204&gt;remaning_months,"NA",Payoff!AC207)</f>
        <v>0</v>
      </c>
      <c r="AI204" s="306">
        <f>IF($B204&gt;remaning_months,"NA",Payoff!BA207)</f>
        <v>52690.218552607228</v>
      </c>
      <c r="AJ204" s="306">
        <f>IF($B204&gt;remaning_months,"NA",IF(AF204&lt;=0,0,AL203*(1+Payoff!X207/SUM(Payoff!V207:W207))))</f>
        <v>0</v>
      </c>
      <c r="AK204" s="306">
        <f>IF($B204&gt;remaning_months,"NA",IF(AG204&lt;=0,0,AJ204*(1+SUM(Payoff!Y207:Z207)/SUM(Payoff!V207:W207))))</f>
        <v>0</v>
      </c>
      <c r="AL204" s="306">
        <f>IF($B204&gt;remaning_months,"NA",IF(AH204&lt;=0,0,AK204*(1+SUM(Payoff!AA207:AB207)/SUM(Payoff!V207:W207))))</f>
        <v>0</v>
      </c>
      <c r="AM204" s="306">
        <f t="shared" si="104"/>
        <v>20150112</v>
      </c>
      <c r="AN204" s="306">
        <f>IF($B204&gt;remaning_months,"NA",AN203*(1+Payoff!Q207))</f>
        <v>140.9846771800398</v>
      </c>
    </row>
    <row r="205" spans="2:40">
      <c r="B205" s="23">
        <v>202</v>
      </c>
      <c r="C205" s="306" t="str">
        <f t="shared" si="80"/>
        <v>VA</v>
      </c>
      <c r="D205" s="306">
        <f t="shared" si="81"/>
        <v>20311101</v>
      </c>
      <c r="E205" s="306">
        <f t="shared" si="82"/>
        <v>1.4999999999999999E-2</v>
      </c>
      <c r="F205" s="306">
        <f t="shared" si="83"/>
        <v>0</v>
      </c>
      <c r="G205" s="306" t="str">
        <f t="shared" si="84"/>
        <v>CH_WB01</v>
      </c>
      <c r="H205" s="306">
        <f t="shared" si="85"/>
        <v>0</v>
      </c>
      <c r="I205" s="306">
        <f t="shared" si="86"/>
        <v>0</v>
      </c>
      <c r="J205" s="306">
        <f t="shared" si="87"/>
        <v>195003044</v>
      </c>
      <c r="K205" s="306" t="str">
        <f t="shared" si="88"/>
        <v>RVATp_14</v>
      </c>
      <c r="L205" s="306">
        <f t="shared" si="89"/>
        <v>0.05</v>
      </c>
      <c r="M205" s="306" t="str">
        <f t="shared" si="90"/>
        <v>BFI Swiss TargetVol 5%</v>
      </c>
      <c r="N205" s="306" t="str">
        <f t="shared" si="91"/>
        <v>CHF</v>
      </c>
      <c r="O205" s="306">
        <f t="shared" si="92"/>
        <v>20150101</v>
      </c>
      <c r="P205" s="306">
        <f t="shared" si="93"/>
        <v>20150101</v>
      </c>
      <c r="Q205" s="306">
        <f t="shared" si="94"/>
        <v>20150101</v>
      </c>
      <c r="R205" s="306">
        <f t="shared" si="95"/>
        <v>0</v>
      </c>
      <c r="S205" s="306">
        <f t="shared" si="96"/>
        <v>240</v>
      </c>
      <c r="T205" s="306">
        <f t="shared" si="97"/>
        <v>20150101</v>
      </c>
      <c r="U205" s="306" t="str">
        <f t="shared" si="98"/>
        <v>Single</v>
      </c>
      <c r="V205" s="306">
        <f>IF($B205&gt;remaning_months,"NA",V$3*Payoff!$BS208)</f>
        <v>263451.09276303544</v>
      </c>
      <c r="W205" s="306">
        <f>IF($B205&gt;remaning_months,"NA",W$3*Payoff!$BS208)</f>
        <v>250278.53812488366</v>
      </c>
      <c r="X205" s="306" t="str">
        <f t="shared" si="99"/>
        <v>yearly</v>
      </c>
      <c r="Y205" s="306">
        <f t="shared" si="100"/>
        <v>0.05</v>
      </c>
      <c r="Z205" s="306">
        <f t="shared" si="101"/>
        <v>1</v>
      </c>
      <c r="AA205" s="306">
        <f t="shared" si="102"/>
        <v>1</v>
      </c>
      <c r="AB205" s="306">
        <f t="shared" si="103"/>
        <v>0</v>
      </c>
      <c r="AC205" s="306">
        <f>IF($B205&gt;remaning_months,"NA",Payoff!AY208*Feq_coupon)</f>
        <v>13172.554638151762</v>
      </c>
      <c r="AD205" s="306">
        <f>IF($B205&lt;=remaning_months,(AD204*(1-Payoff!BR208)-Payoff!Y208-Payoff!Z208+Payoff!BY208),"NA")</f>
        <v>210760.87421042827</v>
      </c>
      <c r="AE205" s="306">
        <f>IF($B205&gt;remaning_months,"NA",Payoff!BC208)</f>
        <v>0</v>
      </c>
      <c r="AF205" s="306">
        <f>IF($B205&gt;remaning_months,"NA",MAX(0,SUM(Payoff!V208:X208)))</f>
        <v>0</v>
      </c>
      <c r="AG205" s="306">
        <f>IF($B205&gt;remaning_months,"NA",MAX(0,SUM(Payoff!V208:Y208)))</f>
        <v>0</v>
      </c>
      <c r="AH205" s="306">
        <f>IF($B205&gt;remaning_months,"NA",Payoff!AC208)</f>
        <v>0</v>
      </c>
      <c r="AI205" s="306">
        <f>IF($B205&gt;remaning_months,"NA",Payoff!BA208)</f>
        <v>52690.218552607228</v>
      </c>
      <c r="AJ205" s="306">
        <f>IF($B205&gt;remaning_months,"NA",IF(AF205&lt;=0,0,AL204*(1+Payoff!X208/SUM(Payoff!V208:W208))))</f>
        <v>0</v>
      </c>
      <c r="AK205" s="306">
        <f>IF($B205&gt;remaning_months,"NA",IF(AG205&lt;=0,0,AJ205*(1+SUM(Payoff!Y208:Z208)/SUM(Payoff!V208:W208))))</f>
        <v>0</v>
      </c>
      <c r="AL205" s="306">
        <f>IF($B205&gt;remaning_months,"NA",IF(AH205&lt;=0,0,AK205*(1+SUM(Payoff!AA208:AB208)/SUM(Payoff!V208:W208))))</f>
        <v>0</v>
      </c>
      <c r="AM205" s="306">
        <f t="shared" si="104"/>
        <v>20150112</v>
      </c>
      <c r="AN205" s="306">
        <f>IF($B205&gt;remaning_months,"NA",AN204*(1+Payoff!Q208))</f>
        <v>142.11505018611695</v>
      </c>
    </row>
    <row r="206" spans="2:40">
      <c r="B206" s="23">
        <v>203</v>
      </c>
      <c r="C206" s="306" t="str">
        <f t="shared" si="80"/>
        <v>VA</v>
      </c>
      <c r="D206" s="306">
        <f t="shared" si="81"/>
        <v>20311201</v>
      </c>
      <c r="E206" s="306">
        <f t="shared" si="82"/>
        <v>1.4999999999999999E-2</v>
      </c>
      <c r="F206" s="306">
        <f t="shared" si="83"/>
        <v>0</v>
      </c>
      <c r="G206" s="306" t="str">
        <f t="shared" si="84"/>
        <v>CH_WB01</v>
      </c>
      <c r="H206" s="306">
        <f t="shared" si="85"/>
        <v>0</v>
      </c>
      <c r="I206" s="306">
        <f t="shared" si="86"/>
        <v>0</v>
      </c>
      <c r="J206" s="306">
        <f t="shared" si="87"/>
        <v>195003044</v>
      </c>
      <c r="K206" s="306" t="str">
        <f t="shared" si="88"/>
        <v>RVATp_14</v>
      </c>
      <c r="L206" s="306">
        <f t="shared" si="89"/>
        <v>0.05</v>
      </c>
      <c r="M206" s="306" t="str">
        <f t="shared" si="90"/>
        <v>BFI Swiss TargetVol 5%</v>
      </c>
      <c r="N206" s="306" t="str">
        <f t="shared" si="91"/>
        <v>CHF</v>
      </c>
      <c r="O206" s="306">
        <f t="shared" si="92"/>
        <v>20150101</v>
      </c>
      <c r="P206" s="306">
        <f t="shared" si="93"/>
        <v>20150101</v>
      </c>
      <c r="Q206" s="306">
        <f t="shared" si="94"/>
        <v>20150101</v>
      </c>
      <c r="R206" s="306">
        <f t="shared" si="95"/>
        <v>0</v>
      </c>
      <c r="S206" s="306">
        <f t="shared" si="96"/>
        <v>240</v>
      </c>
      <c r="T206" s="306">
        <f t="shared" si="97"/>
        <v>20150101</v>
      </c>
      <c r="U206" s="306" t="str">
        <f t="shared" si="98"/>
        <v>Single</v>
      </c>
      <c r="V206" s="306">
        <f>IF($B206&gt;remaning_months,"NA",V$3*Payoff!$BS209)</f>
        <v>263451.09276303544</v>
      </c>
      <c r="W206" s="306">
        <f>IF($B206&gt;remaning_months,"NA",W$3*Payoff!$BS209)</f>
        <v>250278.53812488366</v>
      </c>
      <c r="X206" s="306" t="str">
        <f t="shared" si="99"/>
        <v>yearly</v>
      </c>
      <c r="Y206" s="306">
        <f t="shared" si="100"/>
        <v>0.05</v>
      </c>
      <c r="Z206" s="306">
        <f t="shared" si="101"/>
        <v>1</v>
      </c>
      <c r="AA206" s="306">
        <f t="shared" si="102"/>
        <v>1</v>
      </c>
      <c r="AB206" s="306">
        <f t="shared" si="103"/>
        <v>0</v>
      </c>
      <c r="AC206" s="306">
        <f>IF($B206&gt;remaning_months,"NA",Payoff!AY209*Feq_coupon)</f>
        <v>13172.554638151762</v>
      </c>
      <c r="AD206" s="306">
        <f>IF($B206&lt;=remaning_months,(AD205*(1-Payoff!BR209)-Payoff!Y209-Payoff!Z209+Payoff!BY209),"NA")</f>
        <v>210760.87421042827</v>
      </c>
      <c r="AE206" s="306">
        <f>IF($B206&gt;remaning_months,"NA",Payoff!BC209)</f>
        <v>0</v>
      </c>
      <c r="AF206" s="306">
        <f>IF($B206&gt;remaning_months,"NA",MAX(0,SUM(Payoff!V209:X209)))</f>
        <v>0</v>
      </c>
      <c r="AG206" s="306">
        <f>IF($B206&gt;remaning_months,"NA",MAX(0,SUM(Payoff!V209:Y209)))</f>
        <v>0</v>
      </c>
      <c r="AH206" s="306">
        <f>IF($B206&gt;remaning_months,"NA",Payoff!AC209)</f>
        <v>0</v>
      </c>
      <c r="AI206" s="306">
        <f>IF($B206&gt;remaning_months,"NA",Payoff!BA209)</f>
        <v>52690.218552607228</v>
      </c>
      <c r="AJ206" s="306">
        <f>IF($B206&gt;remaning_months,"NA",IF(AF206&lt;=0,0,AL205*(1+Payoff!X209/SUM(Payoff!V209:W209))))</f>
        <v>0</v>
      </c>
      <c r="AK206" s="306">
        <f>IF($B206&gt;remaning_months,"NA",IF(AG206&lt;=0,0,AJ206*(1+SUM(Payoff!Y209:Z209)/SUM(Payoff!V209:W209))))</f>
        <v>0</v>
      </c>
      <c r="AL206" s="306">
        <f>IF($B206&gt;remaning_months,"NA",IF(AH206&lt;=0,0,AK206*(1+SUM(Payoff!AA209:AB209)/SUM(Payoff!V209:W209))))</f>
        <v>0</v>
      </c>
      <c r="AM206" s="306">
        <f t="shared" si="104"/>
        <v>20150112</v>
      </c>
      <c r="AN206" s="306">
        <f>IF($B206&gt;remaning_months,"NA",AN205*(1+Payoff!Q209))</f>
        <v>142.41521515237307</v>
      </c>
    </row>
    <row r="207" spans="2:40">
      <c r="B207" s="23">
        <v>204</v>
      </c>
      <c r="C207" s="306" t="str">
        <f t="shared" si="80"/>
        <v>VA</v>
      </c>
      <c r="D207" s="306">
        <f t="shared" si="81"/>
        <v>20320101</v>
      </c>
      <c r="E207" s="306">
        <f t="shared" si="82"/>
        <v>1.4999999999999999E-2</v>
      </c>
      <c r="F207" s="306">
        <f t="shared" si="83"/>
        <v>0</v>
      </c>
      <c r="G207" s="306" t="str">
        <f t="shared" si="84"/>
        <v>CH_WB01</v>
      </c>
      <c r="H207" s="306">
        <f t="shared" si="85"/>
        <v>0</v>
      </c>
      <c r="I207" s="306">
        <f t="shared" si="86"/>
        <v>0</v>
      </c>
      <c r="J207" s="306">
        <f t="shared" si="87"/>
        <v>195003044</v>
      </c>
      <c r="K207" s="306" t="str">
        <f t="shared" si="88"/>
        <v>RVATp_14</v>
      </c>
      <c r="L207" s="306">
        <f t="shared" si="89"/>
        <v>0.05</v>
      </c>
      <c r="M207" s="306" t="str">
        <f t="shared" si="90"/>
        <v>BFI Swiss TargetVol 5%</v>
      </c>
      <c r="N207" s="306" t="str">
        <f t="shared" si="91"/>
        <v>CHF</v>
      </c>
      <c r="O207" s="306">
        <f t="shared" si="92"/>
        <v>20150101</v>
      </c>
      <c r="P207" s="306">
        <f t="shared" si="93"/>
        <v>20150101</v>
      </c>
      <c r="Q207" s="306">
        <f t="shared" si="94"/>
        <v>20150101</v>
      </c>
      <c r="R207" s="306">
        <f t="shared" si="95"/>
        <v>0</v>
      </c>
      <c r="S207" s="306">
        <f t="shared" si="96"/>
        <v>240</v>
      </c>
      <c r="T207" s="306">
        <f t="shared" si="97"/>
        <v>20150101</v>
      </c>
      <c r="U207" s="306" t="str">
        <f t="shared" si="98"/>
        <v>Single</v>
      </c>
      <c r="V207" s="306">
        <f>IF($B207&gt;remaning_months,"NA",V$3*Payoff!$BS210)</f>
        <v>263451.09276303544</v>
      </c>
      <c r="W207" s="306">
        <f>IF($B207&gt;remaning_months,"NA",W$3*Payoff!$BS210)</f>
        <v>250278.53812488366</v>
      </c>
      <c r="X207" s="306" t="str">
        <f t="shared" si="99"/>
        <v>yearly</v>
      </c>
      <c r="Y207" s="306">
        <f t="shared" si="100"/>
        <v>0.05</v>
      </c>
      <c r="Z207" s="306">
        <f t="shared" si="101"/>
        <v>1</v>
      </c>
      <c r="AA207" s="306">
        <f t="shared" si="102"/>
        <v>1</v>
      </c>
      <c r="AB207" s="306">
        <f t="shared" si="103"/>
        <v>0</v>
      </c>
      <c r="AC207" s="306">
        <f>IF($B207&gt;remaning_months,"NA",Payoff!AY210*Feq_coupon)</f>
        <v>13172.554638151762</v>
      </c>
      <c r="AD207" s="306">
        <f>IF($B207&lt;=remaning_months,(AD206*(1-Payoff!BR210)-Payoff!Y210-Payoff!Z210+Payoff!BY210),"NA")</f>
        <v>223933.42884858002</v>
      </c>
      <c r="AE207" s="306">
        <f>IF($B207&gt;remaning_months,"NA",Payoff!BC210)</f>
        <v>0</v>
      </c>
      <c r="AF207" s="306">
        <f>IF($B207&gt;remaning_months,"NA",MAX(0,SUM(Payoff!V210:X210)))</f>
        <v>0</v>
      </c>
      <c r="AG207" s="306">
        <f>IF($B207&gt;remaning_months,"NA",MAX(0,SUM(Payoff!V210:Y210)))</f>
        <v>0</v>
      </c>
      <c r="AH207" s="306">
        <f>IF($B207&gt;remaning_months,"NA",Payoff!AC210)</f>
        <v>0</v>
      </c>
      <c r="AI207" s="306">
        <f>IF($B207&gt;remaning_months,"NA",Payoff!BA210)</f>
        <v>39517.663914455465</v>
      </c>
      <c r="AJ207" s="306">
        <f>IF($B207&gt;remaning_months,"NA",IF(AF207&lt;=0,0,AL206*(1+Payoff!X210/SUM(Payoff!V210:W210))))</f>
        <v>0</v>
      </c>
      <c r="AK207" s="306">
        <f>IF($B207&gt;remaning_months,"NA",IF(AG207&lt;=0,0,AJ207*(1+SUM(Payoff!Y210:Z210)/SUM(Payoff!V210:W210))))</f>
        <v>0</v>
      </c>
      <c r="AL207" s="306">
        <f>IF($B207&gt;remaning_months,"NA",IF(AH207&lt;=0,0,AK207*(1+SUM(Payoff!AA210:AB210)/SUM(Payoff!V210:W210))))</f>
        <v>0</v>
      </c>
      <c r="AM207" s="306">
        <f t="shared" si="104"/>
        <v>20150112</v>
      </c>
      <c r="AN207" s="306">
        <f>IF($B207&gt;remaning_months,"NA",AN206*(1+Payoff!Q210))</f>
        <v>143.07338213472261</v>
      </c>
    </row>
    <row r="208" spans="2:40">
      <c r="B208" s="23">
        <v>205</v>
      </c>
      <c r="C208" s="306" t="str">
        <f t="shared" si="80"/>
        <v>VA</v>
      </c>
      <c r="D208" s="306">
        <f t="shared" si="81"/>
        <v>20320201</v>
      </c>
      <c r="E208" s="306">
        <f t="shared" si="82"/>
        <v>1.4999999999999999E-2</v>
      </c>
      <c r="F208" s="306">
        <f t="shared" si="83"/>
        <v>0</v>
      </c>
      <c r="G208" s="306" t="str">
        <f t="shared" si="84"/>
        <v>CH_WB01</v>
      </c>
      <c r="H208" s="306">
        <f t="shared" si="85"/>
        <v>0</v>
      </c>
      <c r="I208" s="306">
        <f t="shared" si="86"/>
        <v>0</v>
      </c>
      <c r="J208" s="306">
        <f t="shared" si="87"/>
        <v>195003044</v>
      </c>
      <c r="K208" s="306" t="str">
        <f t="shared" si="88"/>
        <v>RVATp_14</v>
      </c>
      <c r="L208" s="306">
        <f t="shared" si="89"/>
        <v>0.05</v>
      </c>
      <c r="M208" s="306" t="str">
        <f t="shared" si="90"/>
        <v>BFI Swiss TargetVol 5%</v>
      </c>
      <c r="N208" s="306" t="str">
        <f t="shared" si="91"/>
        <v>CHF</v>
      </c>
      <c r="O208" s="306">
        <f t="shared" si="92"/>
        <v>20150101</v>
      </c>
      <c r="P208" s="306">
        <f t="shared" si="93"/>
        <v>20150101</v>
      </c>
      <c r="Q208" s="306">
        <f t="shared" si="94"/>
        <v>20150101</v>
      </c>
      <c r="R208" s="306">
        <f t="shared" si="95"/>
        <v>0</v>
      </c>
      <c r="S208" s="306">
        <f t="shared" si="96"/>
        <v>240</v>
      </c>
      <c r="T208" s="306">
        <f t="shared" si="97"/>
        <v>20150101</v>
      </c>
      <c r="U208" s="306" t="str">
        <f t="shared" si="98"/>
        <v>Single</v>
      </c>
      <c r="V208" s="306">
        <f>IF($B208&gt;remaning_months,"NA",V$3*Payoff!$BS211)</f>
        <v>263451.09276303544</v>
      </c>
      <c r="W208" s="306">
        <f>IF($B208&gt;remaning_months,"NA",W$3*Payoff!$BS211)</f>
        <v>250278.53812488366</v>
      </c>
      <c r="X208" s="306" t="str">
        <f t="shared" si="99"/>
        <v>yearly</v>
      </c>
      <c r="Y208" s="306">
        <f t="shared" si="100"/>
        <v>0.05</v>
      </c>
      <c r="Z208" s="306">
        <f t="shared" si="101"/>
        <v>1</v>
      </c>
      <c r="AA208" s="306">
        <f t="shared" si="102"/>
        <v>1</v>
      </c>
      <c r="AB208" s="306">
        <f t="shared" si="103"/>
        <v>0</v>
      </c>
      <c r="AC208" s="306">
        <f>IF($B208&gt;remaning_months,"NA",Payoff!AY211*Feq_coupon)</f>
        <v>13172.554638151762</v>
      </c>
      <c r="AD208" s="306">
        <f>IF($B208&lt;=remaning_months,(AD207*(1-Payoff!BR211)-Payoff!Y211-Payoff!Z211+Payoff!BY211),"NA")</f>
        <v>223933.42884858002</v>
      </c>
      <c r="AE208" s="306">
        <f>IF($B208&gt;remaning_months,"NA",Payoff!BC211)</f>
        <v>0</v>
      </c>
      <c r="AF208" s="306">
        <f>IF($B208&gt;remaning_months,"NA",MAX(0,SUM(Payoff!V211:X211)))</f>
        <v>0</v>
      </c>
      <c r="AG208" s="306">
        <f>IF($B208&gt;remaning_months,"NA",MAX(0,SUM(Payoff!V211:Y211)))</f>
        <v>0</v>
      </c>
      <c r="AH208" s="306">
        <f>IF($B208&gt;remaning_months,"NA",Payoff!AC211)</f>
        <v>0</v>
      </c>
      <c r="AI208" s="306">
        <f>IF($B208&gt;remaning_months,"NA",Payoff!BA211)</f>
        <v>39517.663914455465</v>
      </c>
      <c r="AJ208" s="306">
        <f>IF($B208&gt;remaning_months,"NA",IF(AF208&lt;=0,0,AL207*(1+Payoff!X211/SUM(Payoff!V211:W211))))</f>
        <v>0</v>
      </c>
      <c r="AK208" s="306">
        <f>IF($B208&gt;remaning_months,"NA",IF(AG208&lt;=0,0,AJ208*(1+SUM(Payoff!Y211:Z211)/SUM(Payoff!V211:W211))))</f>
        <v>0</v>
      </c>
      <c r="AL208" s="306">
        <f>IF($B208&gt;remaning_months,"NA",IF(AH208&lt;=0,0,AK208*(1+SUM(Payoff!AA211:AB211)/SUM(Payoff!V211:W211))))</f>
        <v>0</v>
      </c>
      <c r="AM208" s="306">
        <f t="shared" si="104"/>
        <v>20150112</v>
      </c>
      <c r="AN208" s="306">
        <f>IF($B208&gt;remaning_months,"NA",AN207*(1+Payoff!Q211))</f>
        <v>148.4874193024516</v>
      </c>
    </row>
    <row r="209" spans="2:40">
      <c r="B209" s="23">
        <v>206</v>
      </c>
      <c r="C209" s="306" t="str">
        <f t="shared" si="80"/>
        <v>VA</v>
      </c>
      <c r="D209" s="306">
        <f t="shared" si="81"/>
        <v>20320301</v>
      </c>
      <c r="E209" s="306">
        <f t="shared" si="82"/>
        <v>1.4999999999999999E-2</v>
      </c>
      <c r="F209" s="306">
        <f t="shared" si="83"/>
        <v>0</v>
      </c>
      <c r="G209" s="306" t="str">
        <f t="shared" si="84"/>
        <v>CH_WB01</v>
      </c>
      <c r="H209" s="306">
        <f t="shared" si="85"/>
        <v>0</v>
      </c>
      <c r="I209" s="306">
        <f t="shared" si="86"/>
        <v>0</v>
      </c>
      <c r="J209" s="306">
        <f t="shared" si="87"/>
        <v>195003044</v>
      </c>
      <c r="K209" s="306" t="str">
        <f t="shared" si="88"/>
        <v>RVATp_14</v>
      </c>
      <c r="L209" s="306">
        <f t="shared" si="89"/>
        <v>0.05</v>
      </c>
      <c r="M209" s="306" t="str">
        <f t="shared" si="90"/>
        <v>BFI Swiss TargetVol 5%</v>
      </c>
      <c r="N209" s="306" t="str">
        <f t="shared" si="91"/>
        <v>CHF</v>
      </c>
      <c r="O209" s="306">
        <f t="shared" si="92"/>
        <v>20150101</v>
      </c>
      <c r="P209" s="306">
        <f t="shared" si="93"/>
        <v>20150101</v>
      </c>
      <c r="Q209" s="306">
        <f t="shared" si="94"/>
        <v>20150101</v>
      </c>
      <c r="R209" s="306">
        <f t="shared" si="95"/>
        <v>0</v>
      </c>
      <c r="S209" s="306">
        <f t="shared" si="96"/>
        <v>240</v>
      </c>
      <c r="T209" s="306">
        <f t="shared" si="97"/>
        <v>20150101</v>
      </c>
      <c r="U209" s="306" t="str">
        <f t="shared" si="98"/>
        <v>Single</v>
      </c>
      <c r="V209" s="306">
        <f>IF($B209&gt;remaning_months,"NA",V$3*Payoff!$BS212)</f>
        <v>263451.09276303544</v>
      </c>
      <c r="W209" s="306">
        <f>IF($B209&gt;remaning_months,"NA",W$3*Payoff!$BS212)</f>
        <v>250278.53812488366</v>
      </c>
      <c r="X209" s="306" t="str">
        <f t="shared" si="99"/>
        <v>yearly</v>
      </c>
      <c r="Y209" s="306">
        <f t="shared" si="100"/>
        <v>0.05</v>
      </c>
      <c r="Z209" s="306">
        <f t="shared" si="101"/>
        <v>1</v>
      </c>
      <c r="AA209" s="306">
        <f t="shared" si="102"/>
        <v>1</v>
      </c>
      <c r="AB209" s="306">
        <f t="shared" si="103"/>
        <v>0</v>
      </c>
      <c r="AC209" s="306">
        <f>IF($B209&gt;remaning_months,"NA",Payoff!AY212*Feq_coupon)</f>
        <v>13172.554638151762</v>
      </c>
      <c r="AD209" s="306">
        <f>IF($B209&lt;=remaning_months,(AD208*(1-Payoff!BR212)-Payoff!Y212-Payoff!Z212+Payoff!BY212),"NA")</f>
        <v>223933.42884858002</v>
      </c>
      <c r="AE209" s="306">
        <f>IF($B209&gt;remaning_months,"NA",Payoff!BC212)</f>
        <v>0</v>
      </c>
      <c r="AF209" s="306">
        <f>IF($B209&gt;remaning_months,"NA",MAX(0,SUM(Payoff!V212:X212)))</f>
        <v>0</v>
      </c>
      <c r="AG209" s="306">
        <f>IF($B209&gt;remaning_months,"NA",MAX(0,SUM(Payoff!V212:Y212)))</f>
        <v>0</v>
      </c>
      <c r="AH209" s="306">
        <f>IF($B209&gt;remaning_months,"NA",Payoff!AC212)</f>
        <v>0</v>
      </c>
      <c r="AI209" s="306">
        <f>IF($B209&gt;remaning_months,"NA",Payoff!BA212)</f>
        <v>39517.663914455465</v>
      </c>
      <c r="AJ209" s="306">
        <f>IF($B209&gt;remaning_months,"NA",IF(AF209&lt;=0,0,AL208*(1+Payoff!X212/SUM(Payoff!V212:W212))))</f>
        <v>0</v>
      </c>
      <c r="AK209" s="306">
        <f>IF($B209&gt;remaning_months,"NA",IF(AG209&lt;=0,0,AJ209*(1+SUM(Payoff!Y212:Z212)/SUM(Payoff!V212:W212))))</f>
        <v>0</v>
      </c>
      <c r="AL209" s="306">
        <f>IF($B209&gt;remaning_months,"NA",IF(AH209&lt;=0,0,AK209*(1+SUM(Payoff!AA212:AB212)/SUM(Payoff!V212:W212))))</f>
        <v>0</v>
      </c>
      <c r="AM209" s="306">
        <f t="shared" si="104"/>
        <v>20150112</v>
      </c>
      <c r="AN209" s="306">
        <f>IF($B209&gt;remaning_months,"NA",AN208*(1+Payoff!Q212))</f>
        <v>151.99428230991589</v>
      </c>
    </row>
    <row r="210" spans="2:40">
      <c r="B210" s="23">
        <v>207</v>
      </c>
      <c r="C210" s="306" t="str">
        <f t="shared" si="80"/>
        <v>VA</v>
      </c>
      <c r="D210" s="306">
        <f t="shared" si="81"/>
        <v>20320401</v>
      </c>
      <c r="E210" s="306">
        <f t="shared" si="82"/>
        <v>1.4999999999999999E-2</v>
      </c>
      <c r="F210" s="306">
        <f t="shared" si="83"/>
        <v>0</v>
      </c>
      <c r="G210" s="306" t="str">
        <f t="shared" si="84"/>
        <v>CH_WB01</v>
      </c>
      <c r="H210" s="306">
        <f t="shared" si="85"/>
        <v>0</v>
      </c>
      <c r="I210" s="306">
        <f t="shared" si="86"/>
        <v>0</v>
      </c>
      <c r="J210" s="306">
        <f t="shared" si="87"/>
        <v>195003044</v>
      </c>
      <c r="K210" s="306" t="str">
        <f t="shared" si="88"/>
        <v>RVATp_14</v>
      </c>
      <c r="L210" s="306">
        <f t="shared" si="89"/>
        <v>0.05</v>
      </c>
      <c r="M210" s="306" t="str">
        <f t="shared" si="90"/>
        <v>BFI Swiss TargetVol 5%</v>
      </c>
      <c r="N210" s="306" t="str">
        <f t="shared" si="91"/>
        <v>CHF</v>
      </c>
      <c r="O210" s="306">
        <f t="shared" si="92"/>
        <v>20150101</v>
      </c>
      <c r="P210" s="306">
        <f t="shared" si="93"/>
        <v>20150101</v>
      </c>
      <c r="Q210" s="306">
        <f t="shared" si="94"/>
        <v>20150101</v>
      </c>
      <c r="R210" s="306">
        <f t="shared" si="95"/>
        <v>0</v>
      </c>
      <c r="S210" s="306">
        <f t="shared" si="96"/>
        <v>240</v>
      </c>
      <c r="T210" s="306">
        <f t="shared" si="97"/>
        <v>20150101</v>
      </c>
      <c r="U210" s="306" t="str">
        <f t="shared" si="98"/>
        <v>Single</v>
      </c>
      <c r="V210" s="306">
        <f>IF($B210&gt;remaning_months,"NA",V$3*Payoff!$BS213)</f>
        <v>263451.09276303544</v>
      </c>
      <c r="W210" s="306">
        <f>IF($B210&gt;remaning_months,"NA",W$3*Payoff!$BS213)</f>
        <v>250278.53812488366</v>
      </c>
      <c r="X210" s="306" t="str">
        <f t="shared" si="99"/>
        <v>yearly</v>
      </c>
      <c r="Y210" s="306">
        <f t="shared" si="100"/>
        <v>0.05</v>
      </c>
      <c r="Z210" s="306">
        <f t="shared" si="101"/>
        <v>1</v>
      </c>
      <c r="AA210" s="306">
        <f t="shared" si="102"/>
        <v>1</v>
      </c>
      <c r="AB210" s="306">
        <f t="shared" si="103"/>
        <v>0</v>
      </c>
      <c r="AC210" s="306">
        <f>IF($B210&gt;remaning_months,"NA",Payoff!AY213*Feq_coupon)</f>
        <v>13172.554638151762</v>
      </c>
      <c r="AD210" s="306">
        <f>IF($B210&lt;=remaning_months,(AD209*(1-Payoff!BR213)-Payoff!Y213-Payoff!Z213+Payoff!BY213),"NA")</f>
        <v>223933.42884858002</v>
      </c>
      <c r="AE210" s="306">
        <f>IF($B210&gt;remaning_months,"NA",Payoff!BC213)</f>
        <v>0</v>
      </c>
      <c r="AF210" s="306">
        <f>IF($B210&gt;remaning_months,"NA",MAX(0,SUM(Payoff!V213:X213)))</f>
        <v>0</v>
      </c>
      <c r="AG210" s="306">
        <f>IF($B210&gt;remaning_months,"NA",MAX(0,SUM(Payoff!V213:Y213)))</f>
        <v>0</v>
      </c>
      <c r="AH210" s="306">
        <f>IF($B210&gt;remaning_months,"NA",Payoff!AC213)</f>
        <v>0</v>
      </c>
      <c r="AI210" s="306">
        <f>IF($B210&gt;remaning_months,"NA",Payoff!BA213)</f>
        <v>39517.663914455465</v>
      </c>
      <c r="AJ210" s="306">
        <f>IF($B210&gt;remaning_months,"NA",IF(AF210&lt;=0,0,AL209*(1+Payoff!X213/SUM(Payoff!V213:W213))))</f>
        <v>0</v>
      </c>
      <c r="AK210" s="306">
        <f>IF($B210&gt;remaning_months,"NA",IF(AG210&lt;=0,0,AJ210*(1+SUM(Payoff!Y213:Z213)/SUM(Payoff!V213:W213))))</f>
        <v>0</v>
      </c>
      <c r="AL210" s="306">
        <f>IF($B210&gt;remaning_months,"NA",IF(AH210&lt;=0,0,AK210*(1+SUM(Payoff!AA213:AB213)/SUM(Payoff!V213:W213))))</f>
        <v>0</v>
      </c>
      <c r="AM210" s="306">
        <f t="shared" si="104"/>
        <v>20150112</v>
      </c>
      <c r="AN210" s="306">
        <f>IF($B210&gt;remaning_months,"NA",AN209*(1+Payoff!Q213))</f>
        <v>151.98453963171437</v>
      </c>
    </row>
    <row r="211" spans="2:40">
      <c r="B211" s="23">
        <v>208</v>
      </c>
      <c r="C211" s="306" t="str">
        <f t="shared" si="80"/>
        <v>VA</v>
      </c>
      <c r="D211" s="306">
        <f t="shared" si="81"/>
        <v>20320501</v>
      </c>
      <c r="E211" s="306">
        <f t="shared" si="82"/>
        <v>1.4999999999999999E-2</v>
      </c>
      <c r="F211" s="306">
        <f t="shared" si="83"/>
        <v>0</v>
      </c>
      <c r="G211" s="306" t="str">
        <f t="shared" si="84"/>
        <v>CH_WB01</v>
      </c>
      <c r="H211" s="306">
        <f t="shared" si="85"/>
        <v>0</v>
      </c>
      <c r="I211" s="306">
        <f t="shared" si="86"/>
        <v>0</v>
      </c>
      <c r="J211" s="306">
        <f t="shared" si="87"/>
        <v>195003044</v>
      </c>
      <c r="K211" s="306" t="str">
        <f t="shared" si="88"/>
        <v>RVATp_14</v>
      </c>
      <c r="L211" s="306">
        <f t="shared" si="89"/>
        <v>0.05</v>
      </c>
      <c r="M211" s="306" t="str">
        <f t="shared" si="90"/>
        <v>BFI Swiss TargetVol 5%</v>
      </c>
      <c r="N211" s="306" t="str">
        <f t="shared" si="91"/>
        <v>CHF</v>
      </c>
      <c r="O211" s="306">
        <f t="shared" si="92"/>
        <v>20150101</v>
      </c>
      <c r="P211" s="306">
        <f t="shared" si="93"/>
        <v>20150101</v>
      </c>
      <c r="Q211" s="306">
        <f t="shared" si="94"/>
        <v>20150101</v>
      </c>
      <c r="R211" s="306">
        <f t="shared" si="95"/>
        <v>0</v>
      </c>
      <c r="S211" s="306">
        <f t="shared" si="96"/>
        <v>240</v>
      </c>
      <c r="T211" s="306">
        <f t="shared" si="97"/>
        <v>20150101</v>
      </c>
      <c r="U211" s="306" t="str">
        <f t="shared" si="98"/>
        <v>Single</v>
      </c>
      <c r="V211" s="306">
        <f>IF($B211&gt;remaning_months,"NA",V$3*Payoff!$BS214)</f>
        <v>263451.09276303544</v>
      </c>
      <c r="W211" s="306">
        <f>IF($B211&gt;remaning_months,"NA",W$3*Payoff!$BS214)</f>
        <v>250278.53812488366</v>
      </c>
      <c r="X211" s="306" t="str">
        <f t="shared" si="99"/>
        <v>yearly</v>
      </c>
      <c r="Y211" s="306">
        <f t="shared" si="100"/>
        <v>0.05</v>
      </c>
      <c r="Z211" s="306">
        <f t="shared" si="101"/>
        <v>1</v>
      </c>
      <c r="AA211" s="306">
        <f t="shared" si="102"/>
        <v>1</v>
      </c>
      <c r="AB211" s="306">
        <f t="shared" si="103"/>
        <v>0</v>
      </c>
      <c r="AC211" s="306">
        <f>IF($B211&gt;remaning_months,"NA",Payoff!AY214*Feq_coupon)</f>
        <v>13172.554638151762</v>
      </c>
      <c r="AD211" s="306">
        <f>IF($B211&lt;=remaning_months,(AD210*(1-Payoff!BR214)-Payoff!Y214-Payoff!Z214+Payoff!BY214),"NA")</f>
        <v>223933.42884858002</v>
      </c>
      <c r="AE211" s="306">
        <f>IF($B211&gt;remaning_months,"NA",Payoff!BC214)</f>
        <v>0</v>
      </c>
      <c r="AF211" s="306">
        <f>IF($B211&gt;remaning_months,"NA",MAX(0,SUM(Payoff!V214:X214)))</f>
        <v>0</v>
      </c>
      <c r="AG211" s="306">
        <f>IF($B211&gt;remaning_months,"NA",MAX(0,SUM(Payoff!V214:Y214)))</f>
        <v>0</v>
      </c>
      <c r="AH211" s="306">
        <f>IF($B211&gt;remaning_months,"NA",Payoff!AC214)</f>
        <v>0</v>
      </c>
      <c r="AI211" s="306">
        <f>IF($B211&gt;remaning_months,"NA",Payoff!BA214)</f>
        <v>39517.663914455465</v>
      </c>
      <c r="AJ211" s="306">
        <f>IF($B211&gt;remaning_months,"NA",IF(AF211&lt;=0,0,AL210*(1+Payoff!X214/SUM(Payoff!V214:W214))))</f>
        <v>0</v>
      </c>
      <c r="AK211" s="306">
        <f>IF($B211&gt;remaning_months,"NA",IF(AG211&lt;=0,0,AJ211*(1+SUM(Payoff!Y214:Z214)/SUM(Payoff!V214:W214))))</f>
        <v>0</v>
      </c>
      <c r="AL211" s="306">
        <f>IF($B211&gt;remaning_months,"NA",IF(AH211&lt;=0,0,AK211*(1+SUM(Payoff!AA214:AB214)/SUM(Payoff!V214:W214))))</f>
        <v>0</v>
      </c>
      <c r="AM211" s="306">
        <f t="shared" si="104"/>
        <v>20150112</v>
      </c>
      <c r="AN211" s="306">
        <f>IF($B211&gt;remaning_months,"NA",AN210*(1+Payoff!Q214))</f>
        <v>153.98297984520775</v>
      </c>
    </row>
    <row r="212" spans="2:40">
      <c r="B212" s="23">
        <v>209</v>
      </c>
      <c r="C212" s="306" t="str">
        <f t="shared" si="80"/>
        <v>VA</v>
      </c>
      <c r="D212" s="306">
        <f t="shared" si="81"/>
        <v>20320601</v>
      </c>
      <c r="E212" s="306">
        <f t="shared" si="82"/>
        <v>1.4999999999999999E-2</v>
      </c>
      <c r="F212" s="306">
        <f t="shared" si="83"/>
        <v>0</v>
      </c>
      <c r="G212" s="306" t="str">
        <f t="shared" si="84"/>
        <v>CH_WB01</v>
      </c>
      <c r="H212" s="306">
        <f t="shared" si="85"/>
        <v>0</v>
      </c>
      <c r="I212" s="306">
        <f t="shared" si="86"/>
        <v>0</v>
      </c>
      <c r="J212" s="306">
        <f t="shared" si="87"/>
        <v>195003044</v>
      </c>
      <c r="K212" s="306" t="str">
        <f t="shared" si="88"/>
        <v>RVATp_14</v>
      </c>
      <c r="L212" s="306">
        <f t="shared" si="89"/>
        <v>0.05</v>
      </c>
      <c r="M212" s="306" t="str">
        <f t="shared" si="90"/>
        <v>BFI Swiss TargetVol 5%</v>
      </c>
      <c r="N212" s="306" t="str">
        <f t="shared" si="91"/>
        <v>CHF</v>
      </c>
      <c r="O212" s="306">
        <f t="shared" si="92"/>
        <v>20150101</v>
      </c>
      <c r="P212" s="306">
        <f t="shared" si="93"/>
        <v>20150101</v>
      </c>
      <c r="Q212" s="306">
        <f t="shared" si="94"/>
        <v>20150101</v>
      </c>
      <c r="R212" s="306">
        <f t="shared" si="95"/>
        <v>0</v>
      </c>
      <c r="S212" s="306">
        <f t="shared" si="96"/>
        <v>240</v>
      </c>
      <c r="T212" s="306">
        <f t="shared" si="97"/>
        <v>20150101</v>
      </c>
      <c r="U212" s="306" t="str">
        <f t="shared" si="98"/>
        <v>Single</v>
      </c>
      <c r="V212" s="306">
        <f>IF($B212&gt;remaning_months,"NA",V$3*Payoff!$BS215)</f>
        <v>263451.09276303544</v>
      </c>
      <c r="W212" s="306">
        <f>IF($B212&gt;remaning_months,"NA",W$3*Payoff!$BS215)</f>
        <v>250278.53812488366</v>
      </c>
      <c r="X212" s="306" t="str">
        <f t="shared" si="99"/>
        <v>yearly</v>
      </c>
      <c r="Y212" s="306">
        <f t="shared" si="100"/>
        <v>0.05</v>
      </c>
      <c r="Z212" s="306">
        <f t="shared" si="101"/>
        <v>1</v>
      </c>
      <c r="AA212" s="306">
        <f t="shared" si="102"/>
        <v>1</v>
      </c>
      <c r="AB212" s="306">
        <f t="shared" si="103"/>
        <v>0</v>
      </c>
      <c r="AC212" s="306">
        <f>IF($B212&gt;remaning_months,"NA",Payoff!AY215*Feq_coupon)</f>
        <v>13172.554638151762</v>
      </c>
      <c r="AD212" s="306">
        <f>IF($B212&lt;=remaning_months,(AD211*(1-Payoff!BR215)-Payoff!Y215-Payoff!Z215+Payoff!BY215),"NA")</f>
        <v>223933.42884858002</v>
      </c>
      <c r="AE212" s="306">
        <f>IF($B212&gt;remaning_months,"NA",Payoff!BC215)</f>
        <v>0</v>
      </c>
      <c r="AF212" s="306">
        <f>IF($B212&gt;remaning_months,"NA",MAX(0,SUM(Payoff!V215:X215)))</f>
        <v>0</v>
      </c>
      <c r="AG212" s="306">
        <f>IF($B212&gt;remaning_months,"NA",MAX(0,SUM(Payoff!V215:Y215)))</f>
        <v>0</v>
      </c>
      <c r="AH212" s="306">
        <f>IF($B212&gt;remaning_months,"NA",Payoff!AC215)</f>
        <v>0</v>
      </c>
      <c r="AI212" s="306">
        <f>IF($B212&gt;remaning_months,"NA",Payoff!BA215)</f>
        <v>39517.663914455465</v>
      </c>
      <c r="AJ212" s="306">
        <f>IF($B212&gt;remaning_months,"NA",IF(AF212&lt;=0,0,AL211*(1+Payoff!X215/SUM(Payoff!V215:W215))))</f>
        <v>0</v>
      </c>
      <c r="AK212" s="306">
        <f>IF($B212&gt;remaning_months,"NA",IF(AG212&lt;=0,0,AJ212*(1+SUM(Payoff!Y215:Z215)/SUM(Payoff!V215:W215))))</f>
        <v>0</v>
      </c>
      <c r="AL212" s="306">
        <f>IF($B212&gt;remaning_months,"NA",IF(AH212&lt;=0,0,AK212*(1+SUM(Payoff!AA215:AB215)/SUM(Payoff!V215:W215))))</f>
        <v>0</v>
      </c>
      <c r="AM212" s="306">
        <f t="shared" si="104"/>
        <v>20150112</v>
      </c>
      <c r="AN212" s="306">
        <f>IF($B212&gt;remaning_months,"NA",AN211*(1+Payoff!Q215))</f>
        <v>157.61845752980523</v>
      </c>
    </row>
    <row r="213" spans="2:40">
      <c r="B213" s="23">
        <v>210</v>
      </c>
      <c r="C213" s="306" t="str">
        <f t="shared" si="80"/>
        <v>VA</v>
      </c>
      <c r="D213" s="306">
        <f t="shared" si="81"/>
        <v>20320701</v>
      </c>
      <c r="E213" s="306">
        <f t="shared" si="82"/>
        <v>1.4999999999999999E-2</v>
      </c>
      <c r="F213" s="306">
        <f t="shared" si="83"/>
        <v>0</v>
      </c>
      <c r="G213" s="306" t="str">
        <f t="shared" si="84"/>
        <v>CH_WB01</v>
      </c>
      <c r="H213" s="306">
        <f t="shared" si="85"/>
        <v>0</v>
      </c>
      <c r="I213" s="306">
        <f t="shared" si="86"/>
        <v>0</v>
      </c>
      <c r="J213" s="306">
        <f t="shared" si="87"/>
        <v>195003044</v>
      </c>
      <c r="K213" s="306" t="str">
        <f t="shared" si="88"/>
        <v>RVATp_14</v>
      </c>
      <c r="L213" s="306">
        <f t="shared" si="89"/>
        <v>0.05</v>
      </c>
      <c r="M213" s="306" t="str">
        <f t="shared" si="90"/>
        <v>BFI Swiss TargetVol 5%</v>
      </c>
      <c r="N213" s="306" t="str">
        <f t="shared" si="91"/>
        <v>CHF</v>
      </c>
      <c r="O213" s="306">
        <f t="shared" si="92"/>
        <v>20150101</v>
      </c>
      <c r="P213" s="306">
        <f t="shared" si="93"/>
        <v>20150101</v>
      </c>
      <c r="Q213" s="306">
        <f t="shared" si="94"/>
        <v>20150101</v>
      </c>
      <c r="R213" s="306">
        <f t="shared" si="95"/>
        <v>0</v>
      </c>
      <c r="S213" s="306">
        <f t="shared" si="96"/>
        <v>240</v>
      </c>
      <c r="T213" s="306">
        <f t="shared" si="97"/>
        <v>20150101</v>
      </c>
      <c r="U213" s="306" t="str">
        <f t="shared" si="98"/>
        <v>Single</v>
      </c>
      <c r="V213" s="306">
        <f>IF($B213&gt;remaning_months,"NA",V$3*Payoff!$BS216)</f>
        <v>263451.09276303544</v>
      </c>
      <c r="W213" s="306">
        <f>IF($B213&gt;remaning_months,"NA",W$3*Payoff!$BS216)</f>
        <v>250278.53812488366</v>
      </c>
      <c r="X213" s="306" t="str">
        <f t="shared" si="99"/>
        <v>yearly</v>
      </c>
      <c r="Y213" s="306">
        <f t="shared" si="100"/>
        <v>0.05</v>
      </c>
      <c r="Z213" s="306">
        <f t="shared" si="101"/>
        <v>1</v>
      </c>
      <c r="AA213" s="306">
        <f t="shared" si="102"/>
        <v>1</v>
      </c>
      <c r="AB213" s="306">
        <f t="shared" si="103"/>
        <v>0</v>
      </c>
      <c r="AC213" s="306">
        <f>IF($B213&gt;remaning_months,"NA",Payoff!AY216*Feq_coupon)</f>
        <v>13172.554638151762</v>
      </c>
      <c r="AD213" s="306">
        <f>IF($B213&lt;=remaning_months,(AD212*(1-Payoff!BR216)-Payoff!Y216-Payoff!Z216+Payoff!BY216),"NA")</f>
        <v>223933.42884858002</v>
      </c>
      <c r="AE213" s="306">
        <f>IF($B213&gt;remaning_months,"NA",Payoff!BC216)</f>
        <v>0</v>
      </c>
      <c r="AF213" s="306">
        <f>IF($B213&gt;remaning_months,"NA",MAX(0,SUM(Payoff!V216:X216)))</f>
        <v>0</v>
      </c>
      <c r="AG213" s="306">
        <f>IF($B213&gt;remaning_months,"NA",MAX(0,SUM(Payoff!V216:Y216)))</f>
        <v>0</v>
      </c>
      <c r="AH213" s="306">
        <f>IF($B213&gt;remaning_months,"NA",Payoff!AC216)</f>
        <v>0</v>
      </c>
      <c r="AI213" s="306">
        <f>IF($B213&gt;remaning_months,"NA",Payoff!BA216)</f>
        <v>39517.663914455465</v>
      </c>
      <c r="AJ213" s="306">
        <f>IF($B213&gt;remaning_months,"NA",IF(AF213&lt;=0,0,AL212*(1+Payoff!X216/SUM(Payoff!V216:W216))))</f>
        <v>0</v>
      </c>
      <c r="AK213" s="306">
        <f>IF($B213&gt;remaning_months,"NA",IF(AG213&lt;=0,0,AJ213*(1+SUM(Payoff!Y216:Z216)/SUM(Payoff!V216:W216))))</f>
        <v>0</v>
      </c>
      <c r="AL213" s="306">
        <f>IF($B213&gt;remaning_months,"NA",IF(AH213&lt;=0,0,AK213*(1+SUM(Payoff!AA216:AB216)/SUM(Payoff!V216:W216))))</f>
        <v>0</v>
      </c>
      <c r="AM213" s="306">
        <f t="shared" si="104"/>
        <v>20150112</v>
      </c>
      <c r="AN213" s="306">
        <f>IF($B213&gt;remaning_months,"NA",AN212*(1+Payoff!Q216))</f>
        <v>159.560085160684</v>
      </c>
    </row>
    <row r="214" spans="2:40">
      <c r="B214" s="23">
        <v>211</v>
      </c>
      <c r="C214" s="306" t="str">
        <f t="shared" si="80"/>
        <v>VA</v>
      </c>
      <c r="D214" s="306">
        <f t="shared" si="81"/>
        <v>20320801</v>
      </c>
      <c r="E214" s="306">
        <f t="shared" si="82"/>
        <v>1.4999999999999999E-2</v>
      </c>
      <c r="F214" s="306">
        <f t="shared" si="83"/>
        <v>0</v>
      </c>
      <c r="G214" s="306" t="str">
        <f t="shared" si="84"/>
        <v>CH_WB01</v>
      </c>
      <c r="H214" s="306">
        <f t="shared" si="85"/>
        <v>0</v>
      </c>
      <c r="I214" s="306">
        <f t="shared" si="86"/>
        <v>0</v>
      </c>
      <c r="J214" s="306">
        <f t="shared" si="87"/>
        <v>195003044</v>
      </c>
      <c r="K214" s="306" t="str">
        <f t="shared" si="88"/>
        <v>RVATp_14</v>
      </c>
      <c r="L214" s="306">
        <f t="shared" si="89"/>
        <v>0.05</v>
      </c>
      <c r="M214" s="306" t="str">
        <f t="shared" si="90"/>
        <v>BFI Swiss TargetVol 5%</v>
      </c>
      <c r="N214" s="306" t="str">
        <f t="shared" si="91"/>
        <v>CHF</v>
      </c>
      <c r="O214" s="306">
        <f t="shared" si="92"/>
        <v>20150101</v>
      </c>
      <c r="P214" s="306">
        <f t="shared" si="93"/>
        <v>20150101</v>
      </c>
      <c r="Q214" s="306">
        <f t="shared" si="94"/>
        <v>20150101</v>
      </c>
      <c r="R214" s="306">
        <f t="shared" si="95"/>
        <v>0</v>
      </c>
      <c r="S214" s="306">
        <f t="shared" si="96"/>
        <v>240</v>
      </c>
      <c r="T214" s="306">
        <f t="shared" si="97"/>
        <v>20150101</v>
      </c>
      <c r="U214" s="306" t="str">
        <f t="shared" si="98"/>
        <v>Single</v>
      </c>
      <c r="V214" s="306">
        <f>IF($B214&gt;remaning_months,"NA",V$3*Payoff!$BS217)</f>
        <v>263451.09276303544</v>
      </c>
      <c r="W214" s="306">
        <f>IF($B214&gt;remaning_months,"NA",W$3*Payoff!$BS217)</f>
        <v>250278.53812488366</v>
      </c>
      <c r="X214" s="306" t="str">
        <f t="shared" si="99"/>
        <v>yearly</v>
      </c>
      <c r="Y214" s="306">
        <f t="shared" si="100"/>
        <v>0.05</v>
      </c>
      <c r="Z214" s="306">
        <f t="shared" si="101"/>
        <v>1</v>
      </c>
      <c r="AA214" s="306">
        <f t="shared" si="102"/>
        <v>1</v>
      </c>
      <c r="AB214" s="306">
        <f t="shared" si="103"/>
        <v>0</v>
      </c>
      <c r="AC214" s="306">
        <f>IF($B214&gt;remaning_months,"NA",Payoff!AY217*Feq_coupon)</f>
        <v>13172.554638151762</v>
      </c>
      <c r="AD214" s="306">
        <f>IF($B214&lt;=remaning_months,(AD213*(1-Payoff!BR217)-Payoff!Y217-Payoff!Z217+Payoff!BY217),"NA")</f>
        <v>223933.42884858002</v>
      </c>
      <c r="AE214" s="306">
        <f>IF($B214&gt;remaning_months,"NA",Payoff!BC217)</f>
        <v>0</v>
      </c>
      <c r="AF214" s="306">
        <f>IF($B214&gt;remaning_months,"NA",MAX(0,SUM(Payoff!V217:X217)))</f>
        <v>0</v>
      </c>
      <c r="AG214" s="306">
        <f>IF($B214&gt;remaning_months,"NA",MAX(0,SUM(Payoff!V217:Y217)))</f>
        <v>0</v>
      </c>
      <c r="AH214" s="306">
        <f>IF($B214&gt;remaning_months,"NA",Payoff!AC217)</f>
        <v>0</v>
      </c>
      <c r="AI214" s="306">
        <f>IF($B214&gt;remaning_months,"NA",Payoff!BA217)</f>
        <v>39517.663914455465</v>
      </c>
      <c r="AJ214" s="306">
        <f>IF($B214&gt;remaning_months,"NA",IF(AF214&lt;=0,0,AL213*(1+Payoff!X217/SUM(Payoff!V217:W217))))</f>
        <v>0</v>
      </c>
      <c r="AK214" s="306">
        <f>IF($B214&gt;remaning_months,"NA",IF(AG214&lt;=0,0,AJ214*(1+SUM(Payoff!Y217:Z217)/SUM(Payoff!V217:W217))))</f>
        <v>0</v>
      </c>
      <c r="AL214" s="306">
        <f>IF($B214&gt;remaning_months,"NA",IF(AH214&lt;=0,0,AK214*(1+SUM(Payoff!AA217:AB217)/SUM(Payoff!V217:W217))))</f>
        <v>0</v>
      </c>
      <c r="AM214" s="306">
        <f t="shared" si="104"/>
        <v>20150112</v>
      </c>
      <c r="AN214" s="306">
        <f>IF($B214&gt;remaning_months,"NA",AN213*(1+Payoff!Q217))</f>
        <v>161.71381684491394</v>
      </c>
    </row>
    <row r="215" spans="2:40">
      <c r="B215" s="23">
        <v>212</v>
      </c>
      <c r="C215" s="306" t="str">
        <f t="shared" si="80"/>
        <v>VA</v>
      </c>
      <c r="D215" s="306">
        <f t="shared" si="81"/>
        <v>20320901</v>
      </c>
      <c r="E215" s="306">
        <f t="shared" si="82"/>
        <v>1.4999999999999999E-2</v>
      </c>
      <c r="F215" s="306">
        <f t="shared" si="83"/>
        <v>0</v>
      </c>
      <c r="G215" s="306" t="str">
        <f t="shared" si="84"/>
        <v>CH_WB01</v>
      </c>
      <c r="H215" s="306">
        <f t="shared" si="85"/>
        <v>0</v>
      </c>
      <c r="I215" s="306">
        <f t="shared" si="86"/>
        <v>0</v>
      </c>
      <c r="J215" s="306">
        <f t="shared" si="87"/>
        <v>195003044</v>
      </c>
      <c r="K215" s="306" t="str">
        <f t="shared" si="88"/>
        <v>RVATp_14</v>
      </c>
      <c r="L215" s="306">
        <f t="shared" si="89"/>
        <v>0.05</v>
      </c>
      <c r="M215" s="306" t="str">
        <f t="shared" si="90"/>
        <v>BFI Swiss TargetVol 5%</v>
      </c>
      <c r="N215" s="306" t="str">
        <f t="shared" si="91"/>
        <v>CHF</v>
      </c>
      <c r="O215" s="306">
        <f t="shared" si="92"/>
        <v>20150101</v>
      </c>
      <c r="P215" s="306">
        <f t="shared" si="93"/>
        <v>20150101</v>
      </c>
      <c r="Q215" s="306">
        <f t="shared" si="94"/>
        <v>20150101</v>
      </c>
      <c r="R215" s="306">
        <f t="shared" si="95"/>
        <v>0</v>
      </c>
      <c r="S215" s="306">
        <f t="shared" si="96"/>
        <v>240</v>
      </c>
      <c r="T215" s="306">
        <f t="shared" si="97"/>
        <v>20150101</v>
      </c>
      <c r="U215" s="306" t="str">
        <f t="shared" si="98"/>
        <v>Single</v>
      </c>
      <c r="V215" s="306">
        <f>IF($B215&gt;remaning_months,"NA",V$3*Payoff!$BS218)</f>
        <v>263451.09276303544</v>
      </c>
      <c r="W215" s="306">
        <f>IF($B215&gt;remaning_months,"NA",W$3*Payoff!$BS218)</f>
        <v>250278.53812488366</v>
      </c>
      <c r="X215" s="306" t="str">
        <f t="shared" si="99"/>
        <v>yearly</v>
      </c>
      <c r="Y215" s="306">
        <f t="shared" si="100"/>
        <v>0.05</v>
      </c>
      <c r="Z215" s="306">
        <f t="shared" si="101"/>
        <v>1</v>
      </c>
      <c r="AA215" s="306">
        <f t="shared" si="102"/>
        <v>1</v>
      </c>
      <c r="AB215" s="306">
        <f t="shared" si="103"/>
        <v>0</v>
      </c>
      <c r="AC215" s="306">
        <f>IF($B215&gt;remaning_months,"NA",Payoff!AY218*Feq_coupon)</f>
        <v>13172.554638151762</v>
      </c>
      <c r="AD215" s="306">
        <f>IF($B215&lt;=remaning_months,(AD214*(1-Payoff!BR218)-Payoff!Y218-Payoff!Z218+Payoff!BY218),"NA")</f>
        <v>223933.42884858002</v>
      </c>
      <c r="AE215" s="306">
        <f>IF($B215&gt;remaning_months,"NA",Payoff!BC218)</f>
        <v>0</v>
      </c>
      <c r="AF215" s="306">
        <f>IF($B215&gt;remaning_months,"NA",MAX(0,SUM(Payoff!V218:X218)))</f>
        <v>0</v>
      </c>
      <c r="AG215" s="306">
        <f>IF($B215&gt;remaning_months,"NA",MAX(0,SUM(Payoff!V218:Y218)))</f>
        <v>0</v>
      </c>
      <c r="AH215" s="306">
        <f>IF($B215&gt;remaning_months,"NA",Payoff!AC218)</f>
        <v>0</v>
      </c>
      <c r="AI215" s="306">
        <f>IF($B215&gt;remaning_months,"NA",Payoff!BA218)</f>
        <v>39517.663914455465</v>
      </c>
      <c r="AJ215" s="306">
        <f>IF($B215&gt;remaning_months,"NA",IF(AF215&lt;=0,0,AL214*(1+Payoff!X218/SUM(Payoff!V218:W218))))</f>
        <v>0</v>
      </c>
      <c r="AK215" s="306">
        <f>IF($B215&gt;remaning_months,"NA",IF(AG215&lt;=0,0,AJ215*(1+SUM(Payoff!Y218:Z218)/SUM(Payoff!V218:W218))))</f>
        <v>0</v>
      </c>
      <c r="AL215" s="306">
        <f>IF($B215&gt;remaning_months,"NA",IF(AH215&lt;=0,0,AK215*(1+SUM(Payoff!AA218:AB218)/SUM(Payoff!V218:W218))))</f>
        <v>0</v>
      </c>
      <c r="AM215" s="306">
        <f t="shared" si="104"/>
        <v>20150112</v>
      </c>
      <c r="AN215" s="306">
        <f>IF($B215&gt;remaning_months,"NA",AN214*(1+Payoff!Q218))</f>
        <v>159.63554361210106</v>
      </c>
    </row>
    <row r="216" spans="2:40">
      <c r="B216" s="23">
        <v>213</v>
      </c>
      <c r="C216" s="306" t="str">
        <f t="shared" si="80"/>
        <v>VA</v>
      </c>
      <c r="D216" s="306">
        <f t="shared" si="81"/>
        <v>20321001</v>
      </c>
      <c r="E216" s="306">
        <f t="shared" si="82"/>
        <v>1.4999999999999999E-2</v>
      </c>
      <c r="F216" s="306">
        <f t="shared" si="83"/>
        <v>0</v>
      </c>
      <c r="G216" s="306" t="str">
        <f t="shared" si="84"/>
        <v>CH_WB01</v>
      </c>
      <c r="H216" s="306">
        <f t="shared" si="85"/>
        <v>0</v>
      </c>
      <c r="I216" s="306">
        <f t="shared" si="86"/>
        <v>0</v>
      </c>
      <c r="J216" s="306">
        <f t="shared" si="87"/>
        <v>195003044</v>
      </c>
      <c r="K216" s="306" t="str">
        <f t="shared" si="88"/>
        <v>RVATp_14</v>
      </c>
      <c r="L216" s="306">
        <f t="shared" si="89"/>
        <v>0.05</v>
      </c>
      <c r="M216" s="306" t="str">
        <f t="shared" si="90"/>
        <v>BFI Swiss TargetVol 5%</v>
      </c>
      <c r="N216" s="306" t="str">
        <f t="shared" si="91"/>
        <v>CHF</v>
      </c>
      <c r="O216" s="306">
        <f t="shared" si="92"/>
        <v>20150101</v>
      </c>
      <c r="P216" s="306">
        <f t="shared" si="93"/>
        <v>20150101</v>
      </c>
      <c r="Q216" s="306">
        <f t="shared" si="94"/>
        <v>20150101</v>
      </c>
      <c r="R216" s="306">
        <f t="shared" si="95"/>
        <v>0</v>
      </c>
      <c r="S216" s="306">
        <f t="shared" si="96"/>
        <v>240</v>
      </c>
      <c r="T216" s="306">
        <f t="shared" si="97"/>
        <v>20150101</v>
      </c>
      <c r="U216" s="306" t="str">
        <f t="shared" si="98"/>
        <v>Single</v>
      </c>
      <c r="V216" s="306">
        <f>IF($B216&gt;remaning_months,"NA",V$3*Payoff!$BS219)</f>
        <v>263451.09276303544</v>
      </c>
      <c r="W216" s="306">
        <f>IF($B216&gt;remaning_months,"NA",W$3*Payoff!$BS219)</f>
        <v>250278.53812488366</v>
      </c>
      <c r="X216" s="306" t="str">
        <f t="shared" si="99"/>
        <v>yearly</v>
      </c>
      <c r="Y216" s="306">
        <f t="shared" si="100"/>
        <v>0.05</v>
      </c>
      <c r="Z216" s="306">
        <f t="shared" si="101"/>
        <v>1</v>
      </c>
      <c r="AA216" s="306">
        <f t="shared" si="102"/>
        <v>1</v>
      </c>
      <c r="AB216" s="306">
        <f t="shared" si="103"/>
        <v>0</v>
      </c>
      <c r="AC216" s="306">
        <f>IF($B216&gt;remaning_months,"NA",Payoff!AY219*Feq_coupon)</f>
        <v>13172.554638151762</v>
      </c>
      <c r="AD216" s="306">
        <f>IF($B216&lt;=remaning_months,(AD215*(1-Payoff!BR219)-Payoff!Y219-Payoff!Z219+Payoff!BY219),"NA")</f>
        <v>223933.42884858002</v>
      </c>
      <c r="AE216" s="306">
        <f>IF($B216&gt;remaning_months,"NA",Payoff!BC219)</f>
        <v>0</v>
      </c>
      <c r="AF216" s="306">
        <f>IF($B216&gt;remaning_months,"NA",MAX(0,SUM(Payoff!V219:X219)))</f>
        <v>0</v>
      </c>
      <c r="AG216" s="306">
        <f>IF($B216&gt;remaning_months,"NA",MAX(0,SUM(Payoff!V219:Y219)))</f>
        <v>0</v>
      </c>
      <c r="AH216" s="306">
        <f>IF($B216&gt;remaning_months,"NA",Payoff!AC219)</f>
        <v>0</v>
      </c>
      <c r="AI216" s="306">
        <f>IF($B216&gt;remaning_months,"NA",Payoff!BA219)</f>
        <v>39517.663914455465</v>
      </c>
      <c r="AJ216" s="306">
        <f>IF($B216&gt;remaning_months,"NA",IF(AF216&lt;=0,0,AL215*(1+Payoff!X219/SUM(Payoff!V219:W219))))</f>
        <v>0</v>
      </c>
      <c r="AK216" s="306">
        <f>IF($B216&gt;remaning_months,"NA",IF(AG216&lt;=0,0,AJ216*(1+SUM(Payoff!Y219:Z219)/SUM(Payoff!V219:W219))))</f>
        <v>0</v>
      </c>
      <c r="AL216" s="306">
        <f>IF($B216&gt;remaning_months,"NA",IF(AH216&lt;=0,0,AK216*(1+SUM(Payoff!AA219:AB219)/SUM(Payoff!V219:W219))))</f>
        <v>0</v>
      </c>
      <c r="AM216" s="306">
        <f t="shared" si="104"/>
        <v>20150112</v>
      </c>
      <c r="AN216" s="306">
        <f>IF($B216&gt;remaning_months,"NA",AN215*(1+Payoff!Q219))</f>
        <v>162.4570486527808</v>
      </c>
    </row>
    <row r="217" spans="2:40">
      <c r="B217" s="23">
        <v>214</v>
      </c>
      <c r="C217" s="306" t="str">
        <f t="shared" si="80"/>
        <v>VA</v>
      </c>
      <c r="D217" s="306">
        <f t="shared" si="81"/>
        <v>20321101</v>
      </c>
      <c r="E217" s="306">
        <f t="shared" si="82"/>
        <v>1.4999999999999999E-2</v>
      </c>
      <c r="F217" s="306">
        <f t="shared" si="83"/>
        <v>0</v>
      </c>
      <c r="G217" s="306" t="str">
        <f t="shared" si="84"/>
        <v>CH_WB01</v>
      </c>
      <c r="H217" s="306">
        <f t="shared" si="85"/>
        <v>0</v>
      </c>
      <c r="I217" s="306">
        <f t="shared" si="86"/>
        <v>0</v>
      </c>
      <c r="J217" s="306">
        <f t="shared" si="87"/>
        <v>195003044</v>
      </c>
      <c r="K217" s="306" t="str">
        <f t="shared" si="88"/>
        <v>RVATp_14</v>
      </c>
      <c r="L217" s="306">
        <f t="shared" si="89"/>
        <v>0.05</v>
      </c>
      <c r="M217" s="306" t="str">
        <f t="shared" si="90"/>
        <v>BFI Swiss TargetVol 5%</v>
      </c>
      <c r="N217" s="306" t="str">
        <f t="shared" si="91"/>
        <v>CHF</v>
      </c>
      <c r="O217" s="306">
        <f t="shared" si="92"/>
        <v>20150101</v>
      </c>
      <c r="P217" s="306">
        <f t="shared" si="93"/>
        <v>20150101</v>
      </c>
      <c r="Q217" s="306">
        <f t="shared" si="94"/>
        <v>20150101</v>
      </c>
      <c r="R217" s="306">
        <f t="shared" si="95"/>
        <v>0</v>
      </c>
      <c r="S217" s="306">
        <f t="shared" si="96"/>
        <v>240</v>
      </c>
      <c r="T217" s="306">
        <f t="shared" si="97"/>
        <v>20150101</v>
      </c>
      <c r="U217" s="306" t="str">
        <f t="shared" si="98"/>
        <v>Single</v>
      </c>
      <c r="V217" s="306">
        <f>IF($B217&gt;remaning_months,"NA",V$3*Payoff!$BS220)</f>
        <v>263451.09276303544</v>
      </c>
      <c r="W217" s="306">
        <f>IF($B217&gt;remaning_months,"NA",W$3*Payoff!$BS220)</f>
        <v>250278.53812488366</v>
      </c>
      <c r="X217" s="306" t="str">
        <f t="shared" si="99"/>
        <v>yearly</v>
      </c>
      <c r="Y217" s="306">
        <f t="shared" si="100"/>
        <v>0.05</v>
      </c>
      <c r="Z217" s="306">
        <f t="shared" si="101"/>
        <v>1</v>
      </c>
      <c r="AA217" s="306">
        <f t="shared" si="102"/>
        <v>1</v>
      </c>
      <c r="AB217" s="306">
        <f t="shared" si="103"/>
        <v>0</v>
      </c>
      <c r="AC217" s="306">
        <f>IF($B217&gt;remaning_months,"NA",Payoff!AY220*Feq_coupon)</f>
        <v>13172.554638151762</v>
      </c>
      <c r="AD217" s="306">
        <f>IF($B217&lt;=remaning_months,(AD216*(1-Payoff!BR220)-Payoff!Y220-Payoff!Z220+Payoff!BY220),"NA")</f>
        <v>223933.42884858002</v>
      </c>
      <c r="AE217" s="306">
        <f>IF($B217&gt;remaning_months,"NA",Payoff!BC220)</f>
        <v>0</v>
      </c>
      <c r="AF217" s="306">
        <f>IF($B217&gt;remaning_months,"NA",MAX(0,SUM(Payoff!V220:X220)))</f>
        <v>0</v>
      </c>
      <c r="AG217" s="306">
        <f>IF($B217&gt;remaning_months,"NA",MAX(0,SUM(Payoff!V220:Y220)))</f>
        <v>0</v>
      </c>
      <c r="AH217" s="306">
        <f>IF($B217&gt;remaning_months,"NA",Payoff!AC220)</f>
        <v>0</v>
      </c>
      <c r="AI217" s="306">
        <f>IF($B217&gt;remaning_months,"NA",Payoff!BA220)</f>
        <v>39517.663914455465</v>
      </c>
      <c r="AJ217" s="306">
        <f>IF($B217&gt;remaning_months,"NA",IF(AF217&lt;=0,0,AL216*(1+Payoff!X220/SUM(Payoff!V220:W220))))</f>
        <v>0</v>
      </c>
      <c r="AK217" s="306">
        <f>IF($B217&gt;remaning_months,"NA",IF(AG217&lt;=0,0,AJ217*(1+SUM(Payoff!Y220:Z220)/SUM(Payoff!V220:W220))))</f>
        <v>0</v>
      </c>
      <c r="AL217" s="306">
        <f>IF($B217&gt;remaning_months,"NA",IF(AH217&lt;=0,0,AK217*(1+SUM(Payoff!AA220:AB220)/SUM(Payoff!V220:W220))))</f>
        <v>0</v>
      </c>
      <c r="AM217" s="306">
        <f t="shared" si="104"/>
        <v>20150112</v>
      </c>
      <c r="AN217" s="306">
        <f>IF($B217&gt;remaning_months,"NA",AN216*(1+Payoff!Q220))</f>
        <v>162.03984318329265</v>
      </c>
    </row>
    <row r="218" spans="2:40">
      <c r="B218" s="23">
        <v>215</v>
      </c>
      <c r="C218" s="306" t="str">
        <f t="shared" si="80"/>
        <v>VA</v>
      </c>
      <c r="D218" s="306">
        <f t="shared" si="81"/>
        <v>20321201</v>
      </c>
      <c r="E218" s="306">
        <f t="shared" si="82"/>
        <v>1.4999999999999999E-2</v>
      </c>
      <c r="F218" s="306">
        <f t="shared" si="83"/>
        <v>0</v>
      </c>
      <c r="G218" s="306" t="str">
        <f t="shared" si="84"/>
        <v>CH_WB01</v>
      </c>
      <c r="H218" s="306">
        <f t="shared" si="85"/>
        <v>0</v>
      </c>
      <c r="I218" s="306">
        <f t="shared" si="86"/>
        <v>0</v>
      </c>
      <c r="J218" s="306">
        <f t="shared" si="87"/>
        <v>195003044</v>
      </c>
      <c r="K218" s="306" t="str">
        <f t="shared" si="88"/>
        <v>RVATp_14</v>
      </c>
      <c r="L218" s="306">
        <f t="shared" si="89"/>
        <v>0.05</v>
      </c>
      <c r="M218" s="306" t="str">
        <f t="shared" si="90"/>
        <v>BFI Swiss TargetVol 5%</v>
      </c>
      <c r="N218" s="306" t="str">
        <f t="shared" si="91"/>
        <v>CHF</v>
      </c>
      <c r="O218" s="306">
        <f t="shared" si="92"/>
        <v>20150101</v>
      </c>
      <c r="P218" s="306">
        <f t="shared" si="93"/>
        <v>20150101</v>
      </c>
      <c r="Q218" s="306">
        <f t="shared" si="94"/>
        <v>20150101</v>
      </c>
      <c r="R218" s="306">
        <f t="shared" si="95"/>
        <v>0</v>
      </c>
      <c r="S218" s="306">
        <f t="shared" si="96"/>
        <v>240</v>
      </c>
      <c r="T218" s="306">
        <f t="shared" si="97"/>
        <v>20150101</v>
      </c>
      <c r="U218" s="306" t="str">
        <f t="shared" si="98"/>
        <v>Single</v>
      </c>
      <c r="V218" s="306">
        <f>IF($B218&gt;remaning_months,"NA",V$3*Payoff!$BS221)</f>
        <v>263451.09276303544</v>
      </c>
      <c r="W218" s="306">
        <f>IF($B218&gt;remaning_months,"NA",W$3*Payoff!$BS221)</f>
        <v>250278.53812488366</v>
      </c>
      <c r="X218" s="306" t="str">
        <f t="shared" si="99"/>
        <v>yearly</v>
      </c>
      <c r="Y218" s="306">
        <f t="shared" si="100"/>
        <v>0.05</v>
      </c>
      <c r="Z218" s="306">
        <f t="shared" si="101"/>
        <v>1</v>
      </c>
      <c r="AA218" s="306">
        <f t="shared" si="102"/>
        <v>1</v>
      </c>
      <c r="AB218" s="306">
        <f t="shared" si="103"/>
        <v>0</v>
      </c>
      <c r="AC218" s="306">
        <f>IF($B218&gt;remaning_months,"NA",Payoff!AY221*Feq_coupon)</f>
        <v>13172.554638151762</v>
      </c>
      <c r="AD218" s="306">
        <f>IF($B218&lt;=remaning_months,(AD217*(1-Payoff!BR221)-Payoff!Y221-Payoff!Z221+Payoff!BY221),"NA")</f>
        <v>223933.42884858002</v>
      </c>
      <c r="AE218" s="306">
        <f>IF($B218&gt;remaning_months,"NA",Payoff!BC221)</f>
        <v>0</v>
      </c>
      <c r="AF218" s="306">
        <f>IF($B218&gt;remaning_months,"NA",MAX(0,SUM(Payoff!V221:X221)))</f>
        <v>0</v>
      </c>
      <c r="AG218" s="306">
        <f>IF($B218&gt;remaning_months,"NA",MAX(0,SUM(Payoff!V221:Y221)))</f>
        <v>0</v>
      </c>
      <c r="AH218" s="306">
        <f>IF($B218&gt;remaning_months,"NA",Payoff!AC221)</f>
        <v>0</v>
      </c>
      <c r="AI218" s="306">
        <f>IF($B218&gt;remaning_months,"NA",Payoff!BA221)</f>
        <v>39517.663914455465</v>
      </c>
      <c r="AJ218" s="306">
        <f>IF($B218&gt;remaning_months,"NA",IF(AF218&lt;=0,0,AL217*(1+Payoff!X221/SUM(Payoff!V221:W221))))</f>
        <v>0</v>
      </c>
      <c r="AK218" s="306">
        <f>IF($B218&gt;remaning_months,"NA",IF(AG218&lt;=0,0,AJ218*(1+SUM(Payoff!Y221:Z221)/SUM(Payoff!V221:W221))))</f>
        <v>0</v>
      </c>
      <c r="AL218" s="306">
        <f>IF($B218&gt;remaning_months,"NA",IF(AH218&lt;=0,0,AK218*(1+SUM(Payoff!AA221:AB221)/SUM(Payoff!V221:W221))))</f>
        <v>0</v>
      </c>
      <c r="AM218" s="306">
        <f t="shared" si="104"/>
        <v>20150112</v>
      </c>
      <c r="AN218" s="306">
        <f>IF($B218&gt;remaning_months,"NA",AN217*(1+Payoff!Q221))</f>
        <v>165.87481370187078</v>
      </c>
    </row>
    <row r="219" spans="2:40">
      <c r="B219" s="23">
        <v>216</v>
      </c>
      <c r="C219" s="306" t="str">
        <f t="shared" si="80"/>
        <v>VA</v>
      </c>
      <c r="D219" s="306">
        <f t="shared" si="81"/>
        <v>20330101</v>
      </c>
      <c r="E219" s="306">
        <f t="shared" si="82"/>
        <v>1.4999999999999999E-2</v>
      </c>
      <c r="F219" s="306">
        <f t="shared" si="83"/>
        <v>0</v>
      </c>
      <c r="G219" s="306" t="str">
        <f t="shared" si="84"/>
        <v>CH_WB01</v>
      </c>
      <c r="H219" s="306">
        <f t="shared" si="85"/>
        <v>0</v>
      </c>
      <c r="I219" s="306">
        <f t="shared" si="86"/>
        <v>0</v>
      </c>
      <c r="J219" s="306">
        <f t="shared" si="87"/>
        <v>195003044</v>
      </c>
      <c r="K219" s="306" t="str">
        <f t="shared" si="88"/>
        <v>RVATp_14</v>
      </c>
      <c r="L219" s="306">
        <f t="shared" si="89"/>
        <v>0.05</v>
      </c>
      <c r="M219" s="306" t="str">
        <f t="shared" si="90"/>
        <v>BFI Swiss TargetVol 5%</v>
      </c>
      <c r="N219" s="306" t="str">
        <f t="shared" si="91"/>
        <v>CHF</v>
      </c>
      <c r="O219" s="306">
        <f t="shared" si="92"/>
        <v>20150101</v>
      </c>
      <c r="P219" s="306">
        <f t="shared" si="93"/>
        <v>20150101</v>
      </c>
      <c r="Q219" s="306">
        <f t="shared" si="94"/>
        <v>20150101</v>
      </c>
      <c r="R219" s="306">
        <f t="shared" si="95"/>
        <v>0</v>
      </c>
      <c r="S219" s="306">
        <f t="shared" si="96"/>
        <v>240</v>
      </c>
      <c r="T219" s="306">
        <f t="shared" si="97"/>
        <v>20150101</v>
      </c>
      <c r="U219" s="306" t="str">
        <f t="shared" si="98"/>
        <v>Single</v>
      </c>
      <c r="V219" s="306">
        <f>IF($B219&gt;remaning_months,"NA",V$3*Payoff!$BS222)</f>
        <v>263451.09276303544</v>
      </c>
      <c r="W219" s="306">
        <f>IF($B219&gt;remaning_months,"NA",W$3*Payoff!$BS222)</f>
        <v>250278.53812488366</v>
      </c>
      <c r="X219" s="306" t="str">
        <f t="shared" si="99"/>
        <v>yearly</v>
      </c>
      <c r="Y219" s="306">
        <f t="shared" si="100"/>
        <v>0.05</v>
      </c>
      <c r="Z219" s="306">
        <f t="shared" si="101"/>
        <v>1</v>
      </c>
      <c r="AA219" s="306">
        <f t="shared" si="102"/>
        <v>1</v>
      </c>
      <c r="AB219" s="306">
        <f t="shared" si="103"/>
        <v>0</v>
      </c>
      <c r="AC219" s="306">
        <f>IF($B219&gt;remaning_months,"NA",Payoff!AY222*Feq_coupon)</f>
        <v>13172.554638151762</v>
      </c>
      <c r="AD219" s="306">
        <f>IF($B219&lt;=remaning_months,(AD218*(1-Payoff!BR222)-Payoff!Y222-Payoff!Z222+Payoff!BY222),"NA")</f>
        <v>237105.98348673177</v>
      </c>
      <c r="AE219" s="306">
        <f>IF($B219&gt;remaning_months,"NA",Payoff!BC222)</f>
        <v>0</v>
      </c>
      <c r="AF219" s="306">
        <f>IF($B219&gt;remaning_months,"NA",MAX(0,SUM(Payoff!V222:X222)))</f>
        <v>0</v>
      </c>
      <c r="AG219" s="306">
        <f>IF($B219&gt;remaning_months,"NA",MAX(0,SUM(Payoff!V222:Y222)))</f>
        <v>0</v>
      </c>
      <c r="AH219" s="306">
        <f>IF($B219&gt;remaning_months,"NA",Payoff!AC222)</f>
        <v>0</v>
      </c>
      <c r="AI219" s="306">
        <f>IF($B219&gt;remaning_months,"NA",Payoff!BA222)</f>
        <v>26345.109276303701</v>
      </c>
      <c r="AJ219" s="306">
        <f>IF($B219&gt;remaning_months,"NA",IF(AF219&lt;=0,0,AL218*(1+Payoff!X222/SUM(Payoff!V222:W222))))</f>
        <v>0</v>
      </c>
      <c r="AK219" s="306">
        <f>IF($B219&gt;remaning_months,"NA",IF(AG219&lt;=0,0,AJ219*(1+SUM(Payoff!Y222:Z222)/SUM(Payoff!V222:W222))))</f>
        <v>0</v>
      </c>
      <c r="AL219" s="306">
        <f>IF($B219&gt;remaning_months,"NA",IF(AH219&lt;=0,0,AK219*(1+SUM(Payoff!AA222:AB222)/SUM(Payoff!V222:W222))))</f>
        <v>0</v>
      </c>
      <c r="AM219" s="306">
        <f t="shared" si="104"/>
        <v>20150112</v>
      </c>
      <c r="AN219" s="306">
        <f>IF($B219&gt;remaning_months,"NA",AN218*(1+Payoff!Q222))</f>
        <v>165.97383358403511</v>
      </c>
    </row>
    <row r="220" spans="2:40">
      <c r="B220" s="23">
        <v>217</v>
      </c>
      <c r="C220" s="306" t="str">
        <f t="shared" si="80"/>
        <v>VA</v>
      </c>
      <c r="D220" s="306">
        <f t="shared" si="81"/>
        <v>20330201</v>
      </c>
      <c r="E220" s="306">
        <f t="shared" si="82"/>
        <v>1.4999999999999999E-2</v>
      </c>
      <c r="F220" s="306">
        <f t="shared" si="83"/>
        <v>0</v>
      </c>
      <c r="G220" s="306" t="str">
        <f t="shared" si="84"/>
        <v>CH_WB01</v>
      </c>
      <c r="H220" s="306">
        <f t="shared" si="85"/>
        <v>0</v>
      </c>
      <c r="I220" s="306">
        <f t="shared" si="86"/>
        <v>0</v>
      </c>
      <c r="J220" s="306">
        <f t="shared" si="87"/>
        <v>195003044</v>
      </c>
      <c r="K220" s="306" t="str">
        <f t="shared" si="88"/>
        <v>RVATp_14</v>
      </c>
      <c r="L220" s="306">
        <f t="shared" si="89"/>
        <v>0.05</v>
      </c>
      <c r="M220" s="306" t="str">
        <f t="shared" si="90"/>
        <v>BFI Swiss TargetVol 5%</v>
      </c>
      <c r="N220" s="306" t="str">
        <f t="shared" si="91"/>
        <v>CHF</v>
      </c>
      <c r="O220" s="306">
        <f t="shared" si="92"/>
        <v>20150101</v>
      </c>
      <c r="P220" s="306">
        <f t="shared" si="93"/>
        <v>20150101</v>
      </c>
      <c r="Q220" s="306">
        <f t="shared" si="94"/>
        <v>20150101</v>
      </c>
      <c r="R220" s="306">
        <f t="shared" si="95"/>
        <v>0</v>
      </c>
      <c r="S220" s="306">
        <f t="shared" si="96"/>
        <v>240</v>
      </c>
      <c r="T220" s="306">
        <f t="shared" si="97"/>
        <v>20150101</v>
      </c>
      <c r="U220" s="306" t="str">
        <f t="shared" si="98"/>
        <v>Single</v>
      </c>
      <c r="V220" s="306">
        <f>IF($B220&gt;remaning_months,"NA",V$3*Payoff!$BS223)</f>
        <v>263451.09276303544</v>
      </c>
      <c r="W220" s="306">
        <f>IF($B220&gt;remaning_months,"NA",W$3*Payoff!$BS223)</f>
        <v>250278.53812488366</v>
      </c>
      <c r="X220" s="306" t="str">
        <f t="shared" si="99"/>
        <v>yearly</v>
      </c>
      <c r="Y220" s="306">
        <f t="shared" si="100"/>
        <v>0.05</v>
      </c>
      <c r="Z220" s="306">
        <f t="shared" si="101"/>
        <v>1</v>
      </c>
      <c r="AA220" s="306">
        <f t="shared" si="102"/>
        <v>1</v>
      </c>
      <c r="AB220" s="306">
        <f t="shared" si="103"/>
        <v>0</v>
      </c>
      <c r="AC220" s="306">
        <f>IF($B220&gt;remaning_months,"NA",Payoff!AY223*Feq_coupon)</f>
        <v>13172.554638151762</v>
      </c>
      <c r="AD220" s="306">
        <f>IF($B220&lt;=remaning_months,(AD219*(1-Payoff!BR223)-Payoff!Y223-Payoff!Z223+Payoff!BY223),"NA")</f>
        <v>237105.98348673177</v>
      </c>
      <c r="AE220" s="306">
        <f>IF($B220&gt;remaning_months,"NA",Payoff!BC223)</f>
        <v>0</v>
      </c>
      <c r="AF220" s="306">
        <f>IF($B220&gt;remaning_months,"NA",MAX(0,SUM(Payoff!V223:X223)))</f>
        <v>0</v>
      </c>
      <c r="AG220" s="306">
        <f>IF($B220&gt;remaning_months,"NA",MAX(0,SUM(Payoff!V223:Y223)))</f>
        <v>0</v>
      </c>
      <c r="AH220" s="306">
        <f>IF($B220&gt;remaning_months,"NA",Payoff!AC223)</f>
        <v>0</v>
      </c>
      <c r="AI220" s="306">
        <f>IF($B220&gt;remaning_months,"NA",Payoff!BA223)</f>
        <v>26345.109276303701</v>
      </c>
      <c r="AJ220" s="306">
        <f>IF($B220&gt;remaning_months,"NA",IF(AF220&lt;=0,0,AL219*(1+Payoff!X223/SUM(Payoff!V223:W223))))</f>
        <v>0</v>
      </c>
      <c r="AK220" s="306">
        <f>IF($B220&gt;remaning_months,"NA",IF(AG220&lt;=0,0,AJ220*(1+SUM(Payoff!Y223:Z223)/SUM(Payoff!V223:W223))))</f>
        <v>0</v>
      </c>
      <c r="AL220" s="306">
        <f>IF($B220&gt;remaning_months,"NA",IF(AH220&lt;=0,0,AK220*(1+SUM(Payoff!AA223:AB223)/SUM(Payoff!V223:W223))))</f>
        <v>0</v>
      </c>
      <c r="AM220" s="306">
        <f t="shared" si="104"/>
        <v>20150112</v>
      </c>
      <c r="AN220" s="306">
        <f>IF($B220&gt;remaning_months,"NA",AN219*(1+Payoff!Q223))</f>
        <v>171.36708075802906</v>
      </c>
    </row>
    <row r="221" spans="2:40">
      <c r="B221" s="23">
        <v>218</v>
      </c>
      <c r="C221" s="306" t="str">
        <f t="shared" si="80"/>
        <v>VA</v>
      </c>
      <c r="D221" s="306">
        <f t="shared" si="81"/>
        <v>20330301</v>
      </c>
      <c r="E221" s="306">
        <f t="shared" si="82"/>
        <v>1.4999999999999999E-2</v>
      </c>
      <c r="F221" s="306">
        <f t="shared" si="83"/>
        <v>0</v>
      </c>
      <c r="G221" s="306" t="str">
        <f t="shared" si="84"/>
        <v>CH_WB01</v>
      </c>
      <c r="H221" s="306">
        <f t="shared" si="85"/>
        <v>0</v>
      </c>
      <c r="I221" s="306">
        <f t="shared" si="86"/>
        <v>0</v>
      </c>
      <c r="J221" s="306">
        <f t="shared" si="87"/>
        <v>195003044</v>
      </c>
      <c r="K221" s="306" t="str">
        <f t="shared" si="88"/>
        <v>RVATp_14</v>
      </c>
      <c r="L221" s="306">
        <f t="shared" si="89"/>
        <v>0.05</v>
      </c>
      <c r="M221" s="306" t="str">
        <f t="shared" si="90"/>
        <v>BFI Swiss TargetVol 5%</v>
      </c>
      <c r="N221" s="306" t="str">
        <f t="shared" si="91"/>
        <v>CHF</v>
      </c>
      <c r="O221" s="306">
        <f t="shared" si="92"/>
        <v>20150101</v>
      </c>
      <c r="P221" s="306">
        <f t="shared" si="93"/>
        <v>20150101</v>
      </c>
      <c r="Q221" s="306">
        <f t="shared" si="94"/>
        <v>20150101</v>
      </c>
      <c r="R221" s="306">
        <f t="shared" si="95"/>
        <v>0</v>
      </c>
      <c r="S221" s="306">
        <f t="shared" si="96"/>
        <v>240</v>
      </c>
      <c r="T221" s="306">
        <f t="shared" si="97"/>
        <v>20150101</v>
      </c>
      <c r="U221" s="306" t="str">
        <f t="shared" si="98"/>
        <v>Single</v>
      </c>
      <c r="V221" s="306">
        <f>IF($B221&gt;remaning_months,"NA",V$3*Payoff!$BS224)</f>
        <v>263451.09276303544</v>
      </c>
      <c r="W221" s="306">
        <f>IF($B221&gt;remaning_months,"NA",W$3*Payoff!$BS224)</f>
        <v>250278.53812488366</v>
      </c>
      <c r="X221" s="306" t="str">
        <f t="shared" si="99"/>
        <v>yearly</v>
      </c>
      <c r="Y221" s="306">
        <f t="shared" si="100"/>
        <v>0.05</v>
      </c>
      <c r="Z221" s="306">
        <f t="shared" si="101"/>
        <v>1</v>
      </c>
      <c r="AA221" s="306">
        <f t="shared" si="102"/>
        <v>1</v>
      </c>
      <c r="AB221" s="306">
        <f t="shared" si="103"/>
        <v>0</v>
      </c>
      <c r="AC221" s="306">
        <f>IF($B221&gt;remaning_months,"NA",Payoff!AY224*Feq_coupon)</f>
        <v>13172.554638151762</v>
      </c>
      <c r="AD221" s="306">
        <f>IF($B221&lt;=remaning_months,(AD220*(1-Payoff!BR224)-Payoff!Y224-Payoff!Z224+Payoff!BY224),"NA")</f>
        <v>237105.98348673177</v>
      </c>
      <c r="AE221" s="306">
        <f>IF($B221&gt;remaning_months,"NA",Payoff!BC224)</f>
        <v>0</v>
      </c>
      <c r="AF221" s="306">
        <f>IF($B221&gt;remaning_months,"NA",MAX(0,SUM(Payoff!V224:X224)))</f>
        <v>0</v>
      </c>
      <c r="AG221" s="306">
        <f>IF($B221&gt;remaning_months,"NA",MAX(0,SUM(Payoff!V224:Y224)))</f>
        <v>0</v>
      </c>
      <c r="AH221" s="306">
        <f>IF($B221&gt;remaning_months,"NA",Payoff!AC224)</f>
        <v>0</v>
      </c>
      <c r="AI221" s="306">
        <f>IF($B221&gt;remaning_months,"NA",Payoff!BA224)</f>
        <v>26345.109276303701</v>
      </c>
      <c r="AJ221" s="306">
        <f>IF($B221&gt;remaning_months,"NA",IF(AF221&lt;=0,0,AL220*(1+Payoff!X224/SUM(Payoff!V224:W224))))</f>
        <v>0</v>
      </c>
      <c r="AK221" s="306">
        <f>IF($B221&gt;remaning_months,"NA",IF(AG221&lt;=0,0,AJ221*(1+SUM(Payoff!Y224:Z224)/SUM(Payoff!V224:W224))))</f>
        <v>0</v>
      </c>
      <c r="AL221" s="306">
        <f>IF($B221&gt;remaning_months,"NA",IF(AH221&lt;=0,0,AK221*(1+SUM(Payoff!AA224:AB224)/SUM(Payoff!V224:W224))))</f>
        <v>0</v>
      </c>
      <c r="AM221" s="306">
        <f t="shared" si="104"/>
        <v>20150112</v>
      </c>
      <c r="AN221" s="306">
        <f>IF($B221&gt;remaning_months,"NA",AN220*(1+Payoff!Q224))</f>
        <v>176.57540844436002</v>
      </c>
    </row>
    <row r="222" spans="2:40">
      <c r="B222" s="23">
        <v>219</v>
      </c>
      <c r="C222" s="306" t="str">
        <f t="shared" si="80"/>
        <v>VA</v>
      </c>
      <c r="D222" s="306">
        <f t="shared" si="81"/>
        <v>20330401</v>
      </c>
      <c r="E222" s="306">
        <f t="shared" si="82"/>
        <v>1.4999999999999999E-2</v>
      </c>
      <c r="F222" s="306">
        <f t="shared" si="83"/>
        <v>0</v>
      </c>
      <c r="G222" s="306" t="str">
        <f t="shared" si="84"/>
        <v>CH_WB01</v>
      </c>
      <c r="H222" s="306">
        <f t="shared" si="85"/>
        <v>0</v>
      </c>
      <c r="I222" s="306">
        <f t="shared" si="86"/>
        <v>0</v>
      </c>
      <c r="J222" s="306">
        <f t="shared" si="87"/>
        <v>195003044</v>
      </c>
      <c r="K222" s="306" t="str">
        <f t="shared" si="88"/>
        <v>RVATp_14</v>
      </c>
      <c r="L222" s="306">
        <f t="shared" si="89"/>
        <v>0.05</v>
      </c>
      <c r="M222" s="306" t="str">
        <f t="shared" si="90"/>
        <v>BFI Swiss TargetVol 5%</v>
      </c>
      <c r="N222" s="306" t="str">
        <f t="shared" si="91"/>
        <v>CHF</v>
      </c>
      <c r="O222" s="306">
        <f t="shared" si="92"/>
        <v>20150101</v>
      </c>
      <c r="P222" s="306">
        <f t="shared" si="93"/>
        <v>20150101</v>
      </c>
      <c r="Q222" s="306">
        <f t="shared" si="94"/>
        <v>20150101</v>
      </c>
      <c r="R222" s="306">
        <f t="shared" si="95"/>
        <v>0</v>
      </c>
      <c r="S222" s="306">
        <f t="shared" si="96"/>
        <v>240</v>
      </c>
      <c r="T222" s="306">
        <f t="shared" si="97"/>
        <v>20150101</v>
      </c>
      <c r="U222" s="306" t="str">
        <f t="shared" si="98"/>
        <v>Single</v>
      </c>
      <c r="V222" s="306">
        <f>IF($B222&gt;remaning_months,"NA",V$3*Payoff!$BS225)</f>
        <v>263451.09276303544</v>
      </c>
      <c r="W222" s="306">
        <f>IF($B222&gt;remaning_months,"NA",W$3*Payoff!$BS225)</f>
        <v>250278.53812488366</v>
      </c>
      <c r="X222" s="306" t="str">
        <f t="shared" si="99"/>
        <v>yearly</v>
      </c>
      <c r="Y222" s="306">
        <f t="shared" si="100"/>
        <v>0.05</v>
      </c>
      <c r="Z222" s="306">
        <f t="shared" si="101"/>
        <v>1</v>
      </c>
      <c r="AA222" s="306">
        <f t="shared" si="102"/>
        <v>1</v>
      </c>
      <c r="AB222" s="306">
        <f t="shared" si="103"/>
        <v>0</v>
      </c>
      <c r="AC222" s="306">
        <f>IF($B222&gt;remaning_months,"NA",Payoff!AY225*Feq_coupon)</f>
        <v>13172.554638151762</v>
      </c>
      <c r="AD222" s="306">
        <f>IF($B222&lt;=remaning_months,(AD221*(1-Payoff!BR225)-Payoff!Y225-Payoff!Z225+Payoff!BY225),"NA")</f>
        <v>237105.98348673177</v>
      </c>
      <c r="AE222" s="306">
        <f>IF($B222&gt;remaning_months,"NA",Payoff!BC225)</f>
        <v>0</v>
      </c>
      <c r="AF222" s="306">
        <f>IF($B222&gt;remaning_months,"NA",MAX(0,SUM(Payoff!V225:X225)))</f>
        <v>0</v>
      </c>
      <c r="AG222" s="306">
        <f>IF($B222&gt;remaning_months,"NA",MAX(0,SUM(Payoff!V225:Y225)))</f>
        <v>0</v>
      </c>
      <c r="AH222" s="306">
        <f>IF($B222&gt;remaning_months,"NA",Payoff!AC225)</f>
        <v>0</v>
      </c>
      <c r="AI222" s="306">
        <f>IF($B222&gt;remaning_months,"NA",Payoff!BA225)</f>
        <v>26345.109276303701</v>
      </c>
      <c r="AJ222" s="306">
        <f>IF($B222&gt;remaning_months,"NA",IF(AF222&lt;=0,0,AL221*(1+Payoff!X225/SUM(Payoff!V225:W225))))</f>
        <v>0</v>
      </c>
      <c r="AK222" s="306">
        <f>IF($B222&gt;remaning_months,"NA",IF(AG222&lt;=0,0,AJ222*(1+SUM(Payoff!Y225:Z225)/SUM(Payoff!V225:W225))))</f>
        <v>0</v>
      </c>
      <c r="AL222" s="306">
        <f>IF($B222&gt;remaning_months,"NA",IF(AH222&lt;=0,0,AK222*(1+SUM(Payoff!AA225:AB225)/SUM(Payoff!V225:W225))))</f>
        <v>0</v>
      </c>
      <c r="AM222" s="306">
        <f t="shared" si="104"/>
        <v>20150112</v>
      </c>
      <c r="AN222" s="306">
        <f>IF($B222&gt;remaning_months,"NA",AN221*(1+Payoff!Q225))</f>
        <v>177.302930777917</v>
      </c>
    </row>
    <row r="223" spans="2:40">
      <c r="B223" s="23">
        <v>220</v>
      </c>
      <c r="C223" s="306" t="str">
        <f t="shared" si="80"/>
        <v>VA</v>
      </c>
      <c r="D223" s="306">
        <f t="shared" si="81"/>
        <v>20330501</v>
      </c>
      <c r="E223" s="306">
        <f t="shared" si="82"/>
        <v>1.4999999999999999E-2</v>
      </c>
      <c r="F223" s="306">
        <f t="shared" si="83"/>
        <v>0</v>
      </c>
      <c r="G223" s="306" t="str">
        <f t="shared" si="84"/>
        <v>CH_WB01</v>
      </c>
      <c r="H223" s="306">
        <f t="shared" si="85"/>
        <v>0</v>
      </c>
      <c r="I223" s="306">
        <f t="shared" si="86"/>
        <v>0</v>
      </c>
      <c r="J223" s="306">
        <f t="shared" si="87"/>
        <v>195003044</v>
      </c>
      <c r="K223" s="306" t="str">
        <f t="shared" si="88"/>
        <v>RVATp_14</v>
      </c>
      <c r="L223" s="306">
        <f t="shared" si="89"/>
        <v>0.05</v>
      </c>
      <c r="M223" s="306" t="str">
        <f t="shared" si="90"/>
        <v>BFI Swiss TargetVol 5%</v>
      </c>
      <c r="N223" s="306" t="str">
        <f t="shared" si="91"/>
        <v>CHF</v>
      </c>
      <c r="O223" s="306">
        <f t="shared" si="92"/>
        <v>20150101</v>
      </c>
      <c r="P223" s="306">
        <f t="shared" si="93"/>
        <v>20150101</v>
      </c>
      <c r="Q223" s="306">
        <f t="shared" si="94"/>
        <v>20150101</v>
      </c>
      <c r="R223" s="306">
        <f t="shared" si="95"/>
        <v>0</v>
      </c>
      <c r="S223" s="306">
        <f t="shared" si="96"/>
        <v>240</v>
      </c>
      <c r="T223" s="306">
        <f t="shared" si="97"/>
        <v>20150101</v>
      </c>
      <c r="U223" s="306" t="str">
        <f t="shared" si="98"/>
        <v>Single</v>
      </c>
      <c r="V223" s="306">
        <f>IF($B223&gt;remaning_months,"NA",V$3*Payoff!$BS226)</f>
        <v>263451.09276303544</v>
      </c>
      <c r="W223" s="306">
        <f>IF($B223&gt;remaning_months,"NA",W$3*Payoff!$BS226)</f>
        <v>250278.53812488366</v>
      </c>
      <c r="X223" s="306" t="str">
        <f t="shared" si="99"/>
        <v>yearly</v>
      </c>
      <c r="Y223" s="306">
        <f t="shared" si="100"/>
        <v>0.05</v>
      </c>
      <c r="Z223" s="306">
        <f t="shared" si="101"/>
        <v>1</v>
      </c>
      <c r="AA223" s="306">
        <f t="shared" si="102"/>
        <v>1</v>
      </c>
      <c r="AB223" s="306">
        <f t="shared" si="103"/>
        <v>0</v>
      </c>
      <c r="AC223" s="306">
        <f>IF($B223&gt;remaning_months,"NA",Payoff!AY226*Feq_coupon)</f>
        <v>13172.554638151762</v>
      </c>
      <c r="AD223" s="306">
        <f>IF($B223&lt;=remaning_months,(AD222*(1-Payoff!BR226)-Payoff!Y226-Payoff!Z226+Payoff!BY226),"NA")</f>
        <v>237105.98348673177</v>
      </c>
      <c r="AE223" s="306">
        <f>IF($B223&gt;remaning_months,"NA",Payoff!BC226)</f>
        <v>0</v>
      </c>
      <c r="AF223" s="306">
        <f>IF($B223&gt;remaning_months,"NA",MAX(0,SUM(Payoff!V226:X226)))</f>
        <v>0</v>
      </c>
      <c r="AG223" s="306">
        <f>IF($B223&gt;remaning_months,"NA",MAX(0,SUM(Payoff!V226:Y226)))</f>
        <v>0</v>
      </c>
      <c r="AH223" s="306">
        <f>IF($B223&gt;remaning_months,"NA",Payoff!AC226)</f>
        <v>0</v>
      </c>
      <c r="AI223" s="306">
        <f>IF($B223&gt;remaning_months,"NA",Payoff!BA226)</f>
        <v>26345.109276303701</v>
      </c>
      <c r="AJ223" s="306">
        <f>IF($B223&gt;remaning_months,"NA",IF(AF223&lt;=0,0,AL222*(1+Payoff!X226/SUM(Payoff!V226:W226))))</f>
        <v>0</v>
      </c>
      <c r="AK223" s="306">
        <f>IF($B223&gt;remaning_months,"NA",IF(AG223&lt;=0,0,AJ223*(1+SUM(Payoff!Y226:Z226)/SUM(Payoff!V226:W226))))</f>
        <v>0</v>
      </c>
      <c r="AL223" s="306">
        <f>IF($B223&gt;remaning_months,"NA",IF(AH223&lt;=0,0,AK223*(1+SUM(Payoff!AA226:AB226)/SUM(Payoff!V226:W226))))</f>
        <v>0</v>
      </c>
      <c r="AM223" s="306">
        <f t="shared" si="104"/>
        <v>20150112</v>
      </c>
      <c r="AN223" s="306">
        <f>IF($B223&gt;remaning_months,"NA",AN222*(1+Payoff!Q226))</f>
        <v>177.36143154985757</v>
      </c>
    </row>
    <row r="224" spans="2:40">
      <c r="B224" s="23">
        <v>221</v>
      </c>
      <c r="C224" s="306" t="str">
        <f t="shared" si="80"/>
        <v>VA</v>
      </c>
      <c r="D224" s="306">
        <f t="shared" si="81"/>
        <v>20330601</v>
      </c>
      <c r="E224" s="306">
        <f t="shared" si="82"/>
        <v>1.4999999999999999E-2</v>
      </c>
      <c r="F224" s="306">
        <f t="shared" si="83"/>
        <v>0</v>
      </c>
      <c r="G224" s="306" t="str">
        <f t="shared" si="84"/>
        <v>CH_WB01</v>
      </c>
      <c r="H224" s="306">
        <f t="shared" si="85"/>
        <v>0</v>
      </c>
      <c r="I224" s="306">
        <f t="shared" si="86"/>
        <v>0</v>
      </c>
      <c r="J224" s="306">
        <f t="shared" si="87"/>
        <v>195003044</v>
      </c>
      <c r="K224" s="306" t="str">
        <f t="shared" si="88"/>
        <v>RVATp_14</v>
      </c>
      <c r="L224" s="306">
        <f t="shared" si="89"/>
        <v>0.05</v>
      </c>
      <c r="M224" s="306" t="str">
        <f t="shared" si="90"/>
        <v>BFI Swiss TargetVol 5%</v>
      </c>
      <c r="N224" s="306" t="str">
        <f t="shared" si="91"/>
        <v>CHF</v>
      </c>
      <c r="O224" s="306">
        <f t="shared" si="92"/>
        <v>20150101</v>
      </c>
      <c r="P224" s="306">
        <f t="shared" si="93"/>
        <v>20150101</v>
      </c>
      <c r="Q224" s="306">
        <f t="shared" si="94"/>
        <v>20150101</v>
      </c>
      <c r="R224" s="306">
        <f t="shared" si="95"/>
        <v>0</v>
      </c>
      <c r="S224" s="306">
        <f t="shared" si="96"/>
        <v>240</v>
      </c>
      <c r="T224" s="306">
        <f t="shared" si="97"/>
        <v>20150101</v>
      </c>
      <c r="U224" s="306" t="str">
        <f t="shared" si="98"/>
        <v>Single</v>
      </c>
      <c r="V224" s="306">
        <f>IF($B224&gt;remaning_months,"NA",V$3*Payoff!$BS227)</f>
        <v>263451.09276303544</v>
      </c>
      <c r="W224" s="306">
        <f>IF($B224&gt;remaning_months,"NA",W$3*Payoff!$BS227)</f>
        <v>250278.53812488366</v>
      </c>
      <c r="X224" s="306" t="str">
        <f t="shared" si="99"/>
        <v>yearly</v>
      </c>
      <c r="Y224" s="306">
        <f t="shared" si="100"/>
        <v>0.05</v>
      </c>
      <c r="Z224" s="306">
        <f t="shared" si="101"/>
        <v>1</v>
      </c>
      <c r="AA224" s="306">
        <f t="shared" si="102"/>
        <v>1</v>
      </c>
      <c r="AB224" s="306">
        <f t="shared" si="103"/>
        <v>0</v>
      </c>
      <c r="AC224" s="306">
        <f>IF($B224&gt;remaning_months,"NA",Payoff!AY227*Feq_coupon)</f>
        <v>13172.554638151762</v>
      </c>
      <c r="AD224" s="306">
        <f>IF($B224&lt;=remaning_months,(AD223*(1-Payoff!BR227)-Payoff!Y227-Payoff!Z227+Payoff!BY227),"NA")</f>
        <v>237105.98348673177</v>
      </c>
      <c r="AE224" s="306">
        <f>IF($B224&gt;remaning_months,"NA",Payoff!BC227)</f>
        <v>0</v>
      </c>
      <c r="AF224" s="306">
        <f>IF($B224&gt;remaning_months,"NA",MAX(0,SUM(Payoff!V227:X227)))</f>
        <v>0</v>
      </c>
      <c r="AG224" s="306">
        <f>IF($B224&gt;remaning_months,"NA",MAX(0,SUM(Payoff!V227:Y227)))</f>
        <v>0</v>
      </c>
      <c r="AH224" s="306">
        <f>IF($B224&gt;remaning_months,"NA",Payoff!AC227)</f>
        <v>0</v>
      </c>
      <c r="AI224" s="306">
        <f>IF($B224&gt;remaning_months,"NA",Payoff!BA227)</f>
        <v>26345.109276303701</v>
      </c>
      <c r="AJ224" s="306">
        <f>IF($B224&gt;remaning_months,"NA",IF(AF224&lt;=0,0,AL223*(1+Payoff!X227/SUM(Payoff!V227:W227))))</f>
        <v>0</v>
      </c>
      <c r="AK224" s="306">
        <f>IF($B224&gt;remaning_months,"NA",IF(AG224&lt;=0,0,AJ224*(1+SUM(Payoff!Y227:Z227)/SUM(Payoff!V227:W227))))</f>
        <v>0</v>
      </c>
      <c r="AL224" s="306">
        <f>IF($B224&gt;remaning_months,"NA",IF(AH224&lt;=0,0,AK224*(1+SUM(Payoff!AA227:AB227)/SUM(Payoff!V227:W227))))</f>
        <v>0</v>
      </c>
      <c r="AM224" s="306">
        <f t="shared" si="104"/>
        <v>20150112</v>
      </c>
      <c r="AN224" s="306">
        <f>IF($B224&gt;remaning_months,"NA",AN223*(1+Payoff!Q227))</f>
        <v>180.61915986642433</v>
      </c>
    </row>
    <row r="225" spans="2:40">
      <c r="B225" s="23">
        <v>222</v>
      </c>
      <c r="C225" s="306" t="str">
        <f t="shared" si="80"/>
        <v>VA</v>
      </c>
      <c r="D225" s="306">
        <f t="shared" si="81"/>
        <v>20330701</v>
      </c>
      <c r="E225" s="306">
        <f t="shared" si="82"/>
        <v>1.4999999999999999E-2</v>
      </c>
      <c r="F225" s="306">
        <f t="shared" si="83"/>
        <v>0</v>
      </c>
      <c r="G225" s="306" t="str">
        <f t="shared" si="84"/>
        <v>CH_WB01</v>
      </c>
      <c r="H225" s="306">
        <f t="shared" si="85"/>
        <v>0</v>
      </c>
      <c r="I225" s="306">
        <f t="shared" si="86"/>
        <v>0</v>
      </c>
      <c r="J225" s="306">
        <f t="shared" si="87"/>
        <v>195003044</v>
      </c>
      <c r="K225" s="306" t="str">
        <f t="shared" si="88"/>
        <v>RVATp_14</v>
      </c>
      <c r="L225" s="306">
        <f t="shared" si="89"/>
        <v>0.05</v>
      </c>
      <c r="M225" s="306" t="str">
        <f t="shared" si="90"/>
        <v>BFI Swiss TargetVol 5%</v>
      </c>
      <c r="N225" s="306" t="str">
        <f t="shared" si="91"/>
        <v>CHF</v>
      </c>
      <c r="O225" s="306">
        <f t="shared" si="92"/>
        <v>20150101</v>
      </c>
      <c r="P225" s="306">
        <f t="shared" si="93"/>
        <v>20150101</v>
      </c>
      <c r="Q225" s="306">
        <f t="shared" si="94"/>
        <v>20150101</v>
      </c>
      <c r="R225" s="306">
        <f t="shared" si="95"/>
        <v>0</v>
      </c>
      <c r="S225" s="306">
        <f t="shared" si="96"/>
        <v>240</v>
      </c>
      <c r="T225" s="306">
        <f t="shared" si="97"/>
        <v>20150101</v>
      </c>
      <c r="U225" s="306" t="str">
        <f t="shared" si="98"/>
        <v>Single</v>
      </c>
      <c r="V225" s="306">
        <f>IF($B225&gt;remaning_months,"NA",V$3*Payoff!$BS228)</f>
        <v>263451.09276303544</v>
      </c>
      <c r="W225" s="306">
        <f>IF($B225&gt;remaning_months,"NA",W$3*Payoff!$BS228)</f>
        <v>250278.53812488366</v>
      </c>
      <c r="X225" s="306" t="str">
        <f t="shared" si="99"/>
        <v>yearly</v>
      </c>
      <c r="Y225" s="306">
        <f t="shared" si="100"/>
        <v>0.05</v>
      </c>
      <c r="Z225" s="306">
        <f t="shared" si="101"/>
        <v>1</v>
      </c>
      <c r="AA225" s="306">
        <f t="shared" si="102"/>
        <v>1</v>
      </c>
      <c r="AB225" s="306">
        <f t="shared" si="103"/>
        <v>0</v>
      </c>
      <c r="AC225" s="306">
        <f>IF($B225&gt;remaning_months,"NA",Payoff!AY228*Feq_coupon)</f>
        <v>13172.554638151762</v>
      </c>
      <c r="AD225" s="306">
        <f>IF($B225&lt;=remaning_months,(AD224*(1-Payoff!BR228)-Payoff!Y228-Payoff!Z228+Payoff!BY228),"NA")</f>
        <v>237105.98348673177</v>
      </c>
      <c r="AE225" s="306">
        <f>IF($B225&gt;remaning_months,"NA",Payoff!BC228)</f>
        <v>0</v>
      </c>
      <c r="AF225" s="306">
        <f>IF($B225&gt;remaning_months,"NA",MAX(0,SUM(Payoff!V228:X228)))</f>
        <v>0</v>
      </c>
      <c r="AG225" s="306">
        <f>IF($B225&gt;remaning_months,"NA",MAX(0,SUM(Payoff!V228:Y228)))</f>
        <v>0</v>
      </c>
      <c r="AH225" s="306">
        <f>IF($B225&gt;remaning_months,"NA",Payoff!AC228)</f>
        <v>0</v>
      </c>
      <c r="AI225" s="306">
        <f>IF($B225&gt;remaning_months,"NA",Payoff!BA228)</f>
        <v>26345.109276303701</v>
      </c>
      <c r="AJ225" s="306">
        <f>IF($B225&gt;remaning_months,"NA",IF(AF225&lt;=0,0,AL224*(1+Payoff!X228/SUM(Payoff!V228:W228))))</f>
        <v>0</v>
      </c>
      <c r="AK225" s="306">
        <f>IF($B225&gt;remaning_months,"NA",IF(AG225&lt;=0,0,AJ225*(1+SUM(Payoff!Y228:Z228)/SUM(Payoff!V228:W228))))</f>
        <v>0</v>
      </c>
      <c r="AL225" s="306">
        <f>IF($B225&gt;remaning_months,"NA",IF(AH225&lt;=0,0,AK225*(1+SUM(Payoff!AA228:AB228)/SUM(Payoff!V228:W228))))</f>
        <v>0</v>
      </c>
      <c r="AM225" s="306">
        <f t="shared" si="104"/>
        <v>20150112</v>
      </c>
      <c r="AN225" s="306">
        <f>IF($B225&gt;remaning_months,"NA",AN224*(1+Payoff!Q228))</f>
        <v>182.19654133263833</v>
      </c>
    </row>
    <row r="226" spans="2:40">
      <c r="B226" s="23">
        <v>223</v>
      </c>
      <c r="C226" s="306" t="str">
        <f t="shared" si="80"/>
        <v>VA</v>
      </c>
      <c r="D226" s="306">
        <f t="shared" si="81"/>
        <v>20330801</v>
      </c>
      <c r="E226" s="306">
        <f t="shared" si="82"/>
        <v>1.4999999999999999E-2</v>
      </c>
      <c r="F226" s="306">
        <f t="shared" si="83"/>
        <v>0</v>
      </c>
      <c r="G226" s="306" t="str">
        <f t="shared" si="84"/>
        <v>CH_WB01</v>
      </c>
      <c r="H226" s="306">
        <f t="shared" si="85"/>
        <v>0</v>
      </c>
      <c r="I226" s="306">
        <f t="shared" si="86"/>
        <v>0</v>
      </c>
      <c r="J226" s="306">
        <f t="shared" si="87"/>
        <v>195003044</v>
      </c>
      <c r="K226" s="306" t="str">
        <f t="shared" si="88"/>
        <v>RVATp_14</v>
      </c>
      <c r="L226" s="306">
        <f t="shared" si="89"/>
        <v>0.05</v>
      </c>
      <c r="M226" s="306" t="str">
        <f t="shared" si="90"/>
        <v>BFI Swiss TargetVol 5%</v>
      </c>
      <c r="N226" s="306" t="str">
        <f t="shared" si="91"/>
        <v>CHF</v>
      </c>
      <c r="O226" s="306">
        <f t="shared" si="92"/>
        <v>20150101</v>
      </c>
      <c r="P226" s="306">
        <f t="shared" si="93"/>
        <v>20150101</v>
      </c>
      <c r="Q226" s="306">
        <f t="shared" si="94"/>
        <v>20150101</v>
      </c>
      <c r="R226" s="306">
        <f t="shared" si="95"/>
        <v>0</v>
      </c>
      <c r="S226" s="306">
        <f t="shared" si="96"/>
        <v>240</v>
      </c>
      <c r="T226" s="306">
        <f t="shared" si="97"/>
        <v>20150101</v>
      </c>
      <c r="U226" s="306" t="str">
        <f t="shared" si="98"/>
        <v>Single</v>
      </c>
      <c r="V226" s="306">
        <f>IF($B226&gt;remaning_months,"NA",V$3*Payoff!$BS229)</f>
        <v>263451.09276303544</v>
      </c>
      <c r="W226" s="306">
        <f>IF($B226&gt;remaning_months,"NA",W$3*Payoff!$BS229)</f>
        <v>250278.53812488366</v>
      </c>
      <c r="X226" s="306" t="str">
        <f t="shared" si="99"/>
        <v>yearly</v>
      </c>
      <c r="Y226" s="306">
        <f t="shared" si="100"/>
        <v>0.05</v>
      </c>
      <c r="Z226" s="306">
        <f t="shared" si="101"/>
        <v>1</v>
      </c>
      <c r="AA226" s="306">
        <f t="shared" si="102"/>
        <v>1</v>
      </c>
      <c r="AB226" s="306">
        <f t="shared" si="103"/>
        <v>0</v>
      </c>
      <c r="AC226" s="306">
        <f>IF($B226&gt;remaning_months,"NA",Payoff!AY229*Feq_coupon)</f>
        <v>13172.554638151762</v>
      </c>
      <c r="AD226" s="306">
        <f>IF($B226&lt;=remaning_months,(AD225*(1-Payoff!BR229)-Payoff!Y229-Payoff!Z229+Payoff!BY229),"NA")</f>
        <v>237105.98348673177</v>
      </c>
      <c r="AE226" s="306">
        <f>IF($B226&gt;remaning_months,"NA",Payoff!BC229)</f>
        <v>0</v>
      </c>
      <c r="AF226" s="306">
        <f>IF($B226&gt;remaning_months,"NA",MAX(0,SUM(Payoff!V229:X229)))</f>
        <v>0</v>
      </c>
      <c r="AG226" s="306">
        <f>IF($B226&gt;remaning_months,"NA",MAX(0,SUM(Payoff!V229:Y229)))</f>
        <v>0</v>
      </c>
      <c r="AH226" s="306">
        <f>IF($B226&gt;remaning_months,"NA",Payoff!AC229)</f>
        <v>0</v>
      </c>
      <c r="AI226" s="306">
        <f>IF($B226&gt;remaning_months,"NA",Payoff!BA229)</f>
        <v>26345.109276303701</v>
      </c>
      <c r="AJ226" s="306">
        <f>IF($B226&gt;remaning_months,"NA",IF(AF226&lt;=0,0,AL225*(1+Payoff!X229/SUM(Payoff!V229:W229))))</f>
        <v>0</v>
      </c>
      <c r="AK226" s="306">
        <f>IF($B226&gt;remaning_months,"NA",IF(AG226&lt;=0,0,AJ226*(1+SUM(Payoff!Y229:Z229)/SUM(Payoff!V229:W229))))</f>
        <v>0</v>
      </c>
      <c r="AL226" s="306">
        <f>IF($B226&gt;remaning_months,"NA",IF(AH226&lt;=0,0,AK226*(1+SUM(Payoff!AA229:AB229)/SUM(Payoff!V229:W229))))</f>
        <v>0</v>
      </c>
      <c r="AM226" s="306">
        <f t="shared" si="104"/>
        <v>20150112</v>
      </c>
      <c r="AN226" s="306">
        <f>IF($B226&gt;remaning_months,"NA",AN225*(1+Payoff!Q229))</f>
        <v>184.65090634817039</v>
      </c>
    </row>
    <row r="227" spans="2:40">
      <c r="B227" s="23">
        <v>224</v>
      </c>
      <c r="C227" s="306" t="str">
        <f t="shared" si="80"/>
        <v>VA</v>
      </c>
      <c r="D227" s="306">
        <f t="shared" si="81"/>
        <v>20330901</v>
      </c>
      <c r="E227" s="306">
        <f t="shared" si="82"/>
        <v>1.4999999999999999E-2</v>
      </c>
      <c r="F227" s="306">
        <f t="shared" si="83"/>
        <v>0</v>
      </c>
      <c r="G227" s="306" t="str">
        <f t="shared" si="84"/>
        <v>CH_WB01</v>
      </c>
      <c r="H227" s="306">
        <f t="shared" si="85"/>
        <v>0</v>
      </c>
      <c r="I227" s="306">
        <f t="shared" si="86"/>
        <v>0</v>
      </c>
      <c r="J227" s="306">
        <f t="shared" si="87"/>
        <v>195003044</v>
      </c>
      <c r="K227" s="306" t="str">
        <f t="shared" si="88"/>
        <v>RVATp_14</v>
      </c>
      <c r="L227" s="306">
        <f t="shared" si="89"/>
        <v>0.05</v>
      </c>
      <c r="M227" s="306" t="str">
        <f t="shared" si="90"/>
        <v>BFI Swiss TargetVol 5%</v>
      </c>
      <c r="N227" s="306" t="str">
        <f t="shared" si="91"/>
        <v>CHF</v>
      </c>
      <c r="O227" s="306">
        <f t="shared" si="92"/>
        <v>20150101</v>
      </c>
      <c r="P227" s="306">
        <f t="shared" si="93"/>
        <v>20150101</v>
      </c>
      <c r="Q227" s="306">
        <f t="shared" si="94"/>
        <v>20150101</v>
      </c>
      <c r="R227" s="306">
        <f t="shared" si="95"/>
        <v>0</v>
      </c>
      <c r="S227" s="306">
        <f t="shared" si="96"/>
        <v>240</v>
      </c>
      <c r="T227" s="306">
        <f t="shared" si="97"/>
        <v>20150101</v>
      </c>
      <c r="U227" s="306" t="str">
        <f t="shared" si="98"/>
        <v>Single</v>
      </c>
      <c r="V227" s="306">
        <f>IF($B227&gt;remaning_months,"NA",V$3*Payoff!$BS230)</f>
        <v>263451.09276303544</v>
      </c>
      <c r="W227" s="306">
        <f>IF($B227&gt;remaning_months,"NA",W$3*Payoff!$BS230)</f>
        <v>250278.53812488366</v>
      </c>
      <c r="X227" s="306" t="str">
        <f t="shared" si="99"/>
        <v>yearly</v>
      </c>
      <c r="Y227" s="306">
        <f t="shared" si="100"/>
        <v>0.05</v>
      </c>
      <c r="Z227" s="306">
        <f t="shared" si="101"/>
        <v>1</v>
      </c>
      <c r="AA227" s="306">
        <f t="shared" si="102"/>
        <v>1</v>
      </c>
      <c r="AB227" s="306">
        <f t="shared" si="103"/>
        <v>0</v>
      </c>
      <c r="AC227" s="306">
        <f>IF($B227&gt;remaning_months,"NA",Payoff!AY230*Feq_coupon)</f>
        <v>13172.554638151762</v>
      </c>
      <c r="AD227" s="306">
        <f>IF($B227&lt;=remaning_months,(AD226*(1-Payoff!BR230)-Payoff!Y230-Payoff!Z230+Payoff!BY230),"NA")</f>
        <v>237105.98348673177</v>
      </c>
      <c r="AE227" s="306">
        <f>IF($B227&gt;remaning_months,"NA",Payoff!BC230)</f>
        <v>0</v>
      </c>
      <c r="AF227" s="306">
        <f>IF($B227&gt;remaning_months,"NA",MAX(0,SUM(Payoff!V230:X230)))</f>
        <v>0</v>
      </c>
      <c r="AG227" s="306">
        <f>IF($B227&gt;remaning_months,"NA",MAX(0,SUM(Payoff!V230:Y230)))</f>
        <v>0</v>
      </c>
      <c r="AH227" s="306">
        <f>IF($B227&gt;remaning_months,"NA",Payoff!AC230)</f>
        <v>0</v>
      </c>
      <c r="AI227" s="306">
        <f>IF($B227&gt;remaning_months,"NA",Payoff!BA230)</f>
        <v>26345.109276303701</v>
      </c>
      <c r="AJ227" s="306">
        <f>IF($B227&gt;remaning_months,"NA",IF(AF227&lt;=0,0,AL226*(1+Payoff!X230/SUM(Payoff!V230:W230))))</f>
        <v>0</v>
      </c>
      <c r="AK227" s="306">
        <f>IF($B227&gt;remaning_months,"NA",IF(AG227&lt;=0,0,AJ227*(1+SUM(Payoff!Y230:Z230)/SUM(Payoff!V230:W230))))</f>
        <v>0</v>
      </c>
      <c r="AL227" s="306">
        <f>IF($B227&gt;remaning_months,"NA",IF(AH227&lt;=0,0,AK227*(1+SUM(Payoff!AA230:AB230)/SUM(Payoff!V230:W230))))</f>
        <v>0</v>
      </c>
      <c r="AM227" s="306">
        <f t="shared" si="104"/>
        <v>20150112</v>
      </c>
      <c r="AN227" s="306">
        <f>IF($B227&gt;remaning_months,"NA",AN226*(1+Payoff!Q230))</f>
        <v>180.93376106418739</v>
      </c>
    </row>
    <row r="228" spans="2:40">
      <c r="B228" s="23">
        <v>225</v>
      </c>
      <c r="C228" s="306" t="str">
        <f t="shared" si="80"/>
        <v>VA</v>
      </c>
      <c r="D228" s="306">
        <f t="shared" si="81"/>
        <v>20331001</v>
      </c>
      <c r="E228" s="306">
        <f t="shared" si="82"/>
        <v>1.4999999999999999E-2</v>
      </c>
      <c r="F228" s="306">
        <f t="shared" si="83"/>
        <v>0</v>
      </c>
      <c r="G228" s="306" t="str">
        <f t="shared" si="84"/>
        <v>CH_WB01</v>
      </c>
      <c r="H228" s="306">
        <f t="shared" si="85"/>
        <v>0</v>
      </c>
      <c r="I228" s="306">
        <f t="shared" si="86"/>
        <v>0</v>
      </c>
      <c r="J228" s="306">
        <f t="shared" si="87"/>
        <v>195003044</v>
      </c>
      <c r="K228" s="306" t="str">
        <f t="shared" si="88"/>
        <v>RVATp_14</v>
      </c>
      <c r="L228" s="306">
        <f t="shared" si="89"/>
        <v>0.05</v>
      </c>
      <c r="M228" s="306" t="str">
        <f t="shared" si="90"/>
        <v>BFI Swiss TargetVol 5%</v>
      </c>
      <c r="N228" s="306" t="str">
        <f t="shared" si="91"/>
        <v>CHF</v>
      </c>
      <c r="O228" s="306">
        <f t="shared" si="92"/>
        <v>20150101</v>
      </c>
      <c r="P228" s="306">
        <f t="shared" si="93"/>
        <v>20150101</v>
      </c>
      <c r="Q228" s="306">
        <f t="shared" si="94"/>
        <v>20150101</v>
      </c>
      <c r="R228" s="306">
        <f t="shared" si="95"/>
        <v>0</v>
      </c>
      <c r="S228" s="306">
        <f t="shared" si="96"/>
        <v>240</v>
      </c>
      <c r="T228" s="306">
        <f t="shared" si="97"/>
        <v>20150101</v>
      </c>
      <c r="U228" s="306" t="str">
        <f t="shared" si="98"/>
        <v>Single</v>
      </c>
      <c r="V228" s="306">
        <f>IF($B228&gt;remaning_months,"NA",V$3*Payoff!$BS231)</f>
        <v>263451.09276303544</v>
      </c>
      <c r="W228" s="306">
        <f>IF($B228&gt;remaning_months,"NA",W$3*Payoff!$BS231)</f>
        <v>250278.53812488366</v>
      </c>
      <c r="X228" s="306" t="str">
        <f t="shared" si="99"/>
        <v>yearly</v>
      </c>
      <c r="Y228" s="306">
        <f t="shared" si="100"/>
        <v>0.05</v>
      </c>
      <c r="Z228" s="306">
        <f t="shared" si="101"/>
        <v>1</v>
      </c>
      <c r="AA228" s="306">
        <f t="shared" si="102"/>
        <v>1</v>
      </c>
      <c r="AB228" s="306">
        <f t="shared" si="103"/>
        <v>0</v>
      </c>
      <c r="AC228" s="306">
        <f>IF($B228&gt;remaning_months,"NA",Payoff!AY231*Feq_coupon)</f>
        <v>13172.554638151762</v>
      </c>
      <c r="AD228" s="306">
        <f>IF($B228&lt;=remaning_months,(AD227*(1-Payoff!BR231)-Payoff!Y231-Payoff!Z231+Payoff!BY231),"NA")</f>
        <v>237105.98348673177</v>
      </c>
      <c r="AE228" s="306">
        <f>IF($B228&gt;remaning_months,"NA",Payoff!BC231)</f>
        <v>0</v>
      </c>
      <c r="AF228" s="306">
        <f>IF($B228&gt;remaning_months,"NA",MAX(0,SUM(Payoff!V231:X231)))</f>
        <v>0</v>
      </c>
      <c r="AG228" s="306">
        <f>IF($B228&gt;remaning_months,"NA",MAX(0,SUM(Payoff!V231:Y231)))</f>
        <v>0</v>
      </c>
      <c r="AH228" s="306">
        <f>IF($B228&gt;remaning_months,"NA",Payoff!AC231)</f>
        <v>0</v>
      </c>
      <c r="AI228" s="306">
        <f>IF($B228&gt;remaning_months,"NA",Payoff!BA231)</f>
        <v>26345.109276303701</v>
      </c>
      <c r="AJ228" s="306">
        <f>IF($B228&gt;remaning_months,"NA",IF(AF228&lt;=0,0,AL227*(1+Payoff!X231/SUM(Payoff!V231:W231))))</f>
        <v>0</v>
      </c>
      <c r="AK228" s="306">
        <f>IF($B228&gt;remaning_months,"NA",IF(AG228&lt;=0,0,AJ228*(1+SUM(Payoff!Y231:Z231)/SUM(Payoff!V231:W231))))</f>
        <v>0</v>
      </c>
      <c r="AL228" s="306">
        <f>IF($B228&gt;remaning_months,"NA",IF(AH228&lt;=0,0,AK228*(1+SUM(Payoff!AA231:AB231)/SUM(Payoff!V231:W231))))</f>
        <v>0</v>
      </c>
      <c r="AM228" s="306">
        <f t="shared" si="104"/>
        <v>20150112</v>
      </c>
      <c r="AN228" s="306">
        <f>IF($B228&gt;remaning_months,"NA",AN227*(1+Payoff!Q231))</f>
        <v>178.62493066932777</v>
      </c>
    </row>
    <row r="229" spans="2:40">
      <c r="B229" s="23">
        <v>226</v>
      </c>
      <c r="C229" s="306" t="str">
        <f t="shared" si="80"/>
        <v>VA</v>
      </c>
      <c r="D229" s="306">
        <f t="shared" si="81"/>
        <v>20331101</v>
      </c>
      <c r="E229" s="306">
        <f t="shared" si="82"/>
        <v>1.4999999999999999E-2</v>
      </c>
      <c r="F229" s="306">
        <f t="shared" si="83"/>
        <v>0</v>
      </c>
      <c r="G229" s="306" t="str">
        <f t="shared" si="84"/>
        <v>CH_WB01</v>
      </c>
      <c r="H229" s="306">
        <f t="shared" si="85"/>
        <v>0</v>
      </c>
      <c r="I229" s="306">
        <f t="shared" si="86"/>
        <v>0</v>
      </c>
      <c r="J229" s="306">
        <f t="shared" si="87"/>
        <v>195003044</v>
      </c>
      <c r="K229" s="306" t="str">
        <f t="shared" si="88"/>
        <v>RVATp_14</v>
      </c>
      <c r="L229" s="306">
        <f t="shared" si="89"/>
        <v>0.05</v>
      </c>
      <c r="M229" s="306" t="str">
        <f t="shared" si="90"/>
        <v>BFI Swiss TargetVol 5%</v>
      </c>
      <c r="N229" s="306" t="str">
        <f t="shared" si="91"/>
        <v>CHF</v>
      </c>
      <c r="O229" s="306">
        <f t="shared" si="92"/>
        <v>20150101</v>
      </c>
      <c r="P229" s="306">
        <f t="shared" si="93"/>
        <v>20150101</v>
      </c>
      <c r="Q229" s="306">
        <f t="shared" si="94"/>
        <v>20150101</v>
      </c>
      <c r="R229" s="306">
        <f t="shared" si="95"/>
        <v>0</v>
      </c>
      <c r="S229" s="306">
        <f t="shared" si="96"/>
        <v>240</v>
      </c>
      <c r="T229" s="306">
        <f t="shared" si="97"/>
        <v>20150101</v>
      </c>
      <c r="U229" s="306" t="str">
        <f t="shared" si="98"/>
        <v>Single</v>
      </c>
      <c r="V229" s="306">
        <f>IF($B229&gt;remaning_months,"NA",V$3*Payoff!$BS232)</f>
        <v>263451.09276303544</v>
      </c>
      <c r="W229" s="306">
        <f>IF($B229&gt;remaning_months,"NA",W$3*Payoff!$BS232)</f>
        <v>250278.53812488366</v>
      </c>
      <c r="X229" s="306" t="str">
        <f t="shared" si="99"/>
        <v>yearly</v>
      </c>
      <c r="Y229" s="306">
        <f t="shared" si="100"/>
        <v>0.05</v>
      </c>
      <c r="Z229" s="306">
        <f t="shared" si="101"/>
        <v>1</v>
      </c>
      <c r="AA229" s="306">
        <f t="shared" si="102"/>
        <v>1</v>
      </c>
      <c r="AB229" s="306">
        <f t="shared" si="103"/>
        <v>0</v>
      </c>
      <c r="AC229" s="306">
        <f>IF($B229&gt;remaning_months,"NA",Payoff!AY232*Feq_coupon)</f>
        <v>13172.554638151762</v>
      </c>
      <c r="AD229" s="306">
        <f>IF($B229&lt;=remaning_months,(AD228*(1-Payoff!BR232)-Payoff!Y232-Payoff!Z232+Payoff!BY232),"NA")</f>
        <v>237105.98348673177</v>
      </c>
      <c r="AE229" s="306">
        <f>IF($B229&gt;remaning_months,"NA",Payoff!BC232)</f>
        <v>0</v>
      </c>
      <c r="AF229" s="306">
        <f>IF($B229&gt;remaning_months,"NA",MAX(0,SUM(Payoff!V232:X232)))</f>
        <v>0</v>
      </c>
      <c r="AG229" s="306">
        <f>IF($B229&gt;remaning_months,"NA",MAX(0,SUM(Payoff!V232:Y232)))</f>
        <v>0</v>
      </c>
      <c r="AH229" s="306">
        <f>IF($B229&gt;remaning_months,"NA",Payoff!AC232)</f>
        <v>0</v>
      </c>
      <c r="AI229" s="306">
        <f>IF($B229&gt;remaning_months,"NA",Payoff!BA232)</f>
        <v>26345.109276303701</v>
      </c>
      <c r="AJ229" s="306">
        <f>IF($B229&gt;remaning_months,"NA",IF(AF229&lt;=0,0,AL228*(1+Payoff!X232/SUM(Payoff!V232:W232))))</f>
        <v>0</v>
      </c>
      <c r="AK229" s="306">
        <f>IF($B229&gt;remaning_months,"NA",IF(AG229&lt;=0,0,AJ229*(1+SUM(Payoff!Y232:Z232)/SUM(Payoff!V232:W232))))</f>
        <v>0</v>
      </c>
      <c r="AL229" s="306">
        <f>IF($B229&gt;remaning_months,"NA",IF(AH229&lt;=0,0,AK229*(1+SUM(Payoff!AA232:AB232)/SUM(Payoff!V232:W232))))</f>
        <v>0</v>
      </c>
      <c r="AM229" s="306">
        <f t="shared" si="104"/>
        <v>20150112</v>
      </c>
      <c r="AN229" s="306">
        <f>IF($B229&gt;remaning_months,"NA",AN228*(1+Payoff!Q232))</f>
        <v>180.46998122517056</v>
      </c>
    </row>
    <row r="230" spans="2:40">
      <c r="B230" s="23">
        <v>227</v>
      </c>
      <c r="C230" s="306" t="str">
        <f t="shared" si="80"/>
        <v>VA</v>
      </c>
      <c r="D230" s="306">
        <f t="shared" si="81"/>
        <v>20331201</v>
      </c>
      <c r="E230" s="306">
        <f t="shared" si="82"/>
        <v>1.4999999999999999E-2</v>
      </c>
      <c r="F230" s="306">
        <f t="shared" si="83"/>
        <v>0</v>
      </c>
      <c r="G230" s="306" t="str">
        <f t="shared" si="84"/>
        <v>CH_WB01</v>
      </c>
      <c r="H230" s="306">
        <f t="shared" si="85"/>
        <v>0</v>
      </c>
      <c r="I230" s="306">
        <f t="shared" si="86"/>
        <v>0</v>
      </c>
      <c r="J230" s="306">
        <f t="shared" si="87"/>
        <v>195003044</v>
      </c>
      <c r="K230" s="306" t="str">
        <f t="shared" si="88"/>
        <v>RVATp_14</v>
      </c>
      <c r="L230" s="306">
        <f t="shared" si="89"/>
        <v>0.05</v>
      </c>
      <c r="M230" s="306" t="str">
        <f t="shared" si="90"/>
        <v>BFI Swiss TargetVol 5%</v>
      </c>
      <c r="N230" s="306" t="str">
        <f t="shared" si="91"/>
        <v>CHF</v>
      </c>
      <c r="O230" s="306">
        <f t="shared" si="92"/>
        <v>20150101</v>
      </c>
      <c r="P230" s="306">
        <f t="shared" si="93"/>
        <v>20150101</v>
      </c>
      <c r="Q230" s="306">
        <f t="shared" si="94"/>
        <v>20150101</v>
      </c>
      <c r="R230" s="306">
        <f t="shared" si="95"/>
        <v>0</v>
      </c>
      <c r="S230" s="306">
        <f t="shared" si="96"/>
        <v>240</v>
      </c>
      <c r="T230" s="306">
        <f t="shared" si="97"/>
        <v>20150101</v>
      </c>
      <c r="U230" s="306" t="str">
        <f t="shared" si="98"/>
        <v>Single</v>
      </c>
      <c r="V230" s="306">
        <f>IF($B230&gt;remaning_months,"NA",V$3*Payoff!$BS233)</f>
        <v>263451.09276303544</v>
      </c>
      <c r="W230" s="306">
        <f>IF($B230&gt;remaning_months,"NA",W$3*Payoff!$BS233)</f>
        <v>250278.53812488366</v>
      </c>
      <c r="X230" s="306" t="str">
        <f t="shared" si="99"/>
        <v>yearly</v>
      </c>
      <c r="Y230" s="306">
        <f t="shared" si="100"/>
        <v>0.05</v>
      </c>
      <c r="Z230" s="306">
        <f t="shared" si="101"/>
        <v>1</v>
      </c>
      <c r="AA230" s="306">
        <f t="shared" si="102"/>
        <v>1</v>
      </c>
      <c r="AB230" s="306">
        <f t="shared" si="103"/>
        <v>0</v>
      </c>
      <c r="AC230" s="306">
        <f>IF($B230&gt;remaning_months,"NA",Payoff!AY233*Feq_coupon)</f>
        <v>13172.554638151762</v>
      </c>
      <c r="AD230" s="306">
        <f>IF($B230&lt;=remaning_months,(AD229*(1-Payoff!BR233)-Payoff!Y233-Payoff!Z233+Payoff!BY233),"NA")</f>
        <v>237105.98348673177</v>
      </c>
      <c r="AE230" s="306">
        <f>IF($B230&gt;remaning_months,"NA",Payoff!BC233)</f>
        <v>0</v>
      </c>
      <c r="AF230" s="306">
        <f>IF($B230&gt;remaning_months,"NA",MAX(0,SUM(Payoff!V233:X233)))</f>
        <v>0</v>
      </c>
      <c r="AG230" s="306">
        <f>IF($B230&gt;remaning_months,"NA",MAX(0,SUM(Payoff!V233:Y233)))</f>
        <v>0</v>
      </c>
      <c r="AH230" s="306">
        <f>IF($B230&gt;remaning_months,"NA",Payoff!AC233)</f>
        <v>0</v>
      </c>
      <c r="AI230" s="306">
        <f>IF($B230&gt;remaning_months,"NA",Payoff!BA233)</f>
        <v>26345.109276303701</v>
      </c>
      <c r="AJ230" s="306">
        <f>IF($B230&gt;remaning_months,"NA",IF(AF230&lt;=0,0,AL229*(1+Payoff!X233/SUM(Payoff!V233:W233))))</f>
        <v>0</v>
      </c>
      <c r="AK230" s="306">
        <f>IF($B230&gt;remaning_months,"NA",IF(AG230&lt;=0,0,AJ230*(1+SUM(Payoff!Y233:Z233)/SUM(Payoff!V233:W233))))</f>
        <v>0</v>
      </c>
      <c r="AL230" s="306">
        <f>IF($B230&gt;remaning_months,"NA",IF(AH230&lt;=0,0,AK230*(1+SUM(Payoff!AA233:AB233)/SUM(Payoff!V233:W233))))</f>
        <v>0</v>
      </c>
      <c r="AM230" s="306">
        <f t="shared" si="104"/>
        <v>20150112</v>
      </c>
      <c r="AN230" s="306">
        <f>IF($B230&gt;remaning_months,"NA",AN229*(1+Payoff!Q233))</f>
        <v>179.31222278580913</v>
      </c>
    </row>
    <row r="231" spans="2:40">
      <c r="B231" s="23">
        <v>228</v>
      </c>
      <c r="C231" s="306" t="str">
        <f t="shared" si="80"/>
        <v>VA</v>
      </c>
      <c r="D231" s="306">
        <f t="shared" si="81"/>
        <v>20340101</v>
      </c>
      <c r="E231" s="306">
        <f t="shared" si="82"/>
        <v>1.4999999999999999E-2</v>
      </c>
      <c r="F231" s="306">
        <f t="shared" si="83"/>
        <v>0</v>
      </c>
      <c r="G231" s="306" t="str">
        <f t="shared" si="84"/>
        <v>CH_WB01</v>
      </c>
      <c r="H231" s="306">
        <f t="shared" si="85"/>
        <v>0</v>
      </c>
      <c r="I231" s="306">
        <f t="shared" si="86"/>
        <v>0</v>
      </c>
      <c r="J231" s="306">
        <f t="shared" si="87"/>
        <v>195003044</v>
      </c>
      <c r="K231" s="306" t="str">
        <f t="shared" si="88"/>
        <v>RVATp_14</v>
      </c>
      <c r="L231" s="306">
        <f t="shared" si="89"/>
        <v>0.05</v>
      </c>
      <c r="M231" s="306" t="str">
        <f t="shared" si="90"/>
        <v>BFI Swiss TargetVol 5%</v>
      </c>
      <c r="N231" s="306" t="str">
        <f t="shared" si="91"/>
        <v>CHF</v>
      </c>
      <c r="O231" s="306">
        <f t="shared" si="92"/>
        <v>20150101</v>
      </c>
      <c r="P231" s="306">
        <f t="shared" si="93"/>
        <v>20150101</v>
      </c>
      <c r="Q231" s="306">
        <f t="shared" si="94"/>
        <v>20150101</v>
      </c>
      <c r="R231" s="306">
        <f t="shared" si="95"/>
        <v>0</v>
      </c>
      <c r="S231" s="306">
        <f t="shared" si="96"/>
        <v>240</v>
      </c>
      <c r="T231" s="306">
        <f t="shared" si="97"/>
        <v>20150101</v>
      </c>
      <c r="U231" s="306" t="str">
        <f t="shared" si="98"/>
        <v>Single</v>
      </c>
      <c r="V231" s="306">
        <f>IF($B231&gt;remaning_months,"NA",V$3*Payoff!$BS234)</f>
        <v>263451.09276303544</v>
      </c>
      <c r="W231" s="306">
        <f>IF($B231&gt;remaning_months,"NA",W$3*Payoff!$BS234)</f>
        <v>250278.53812488366</v>
      </c>
      <c r="X231" s="306" t="str">
        <f t="shared" si="99"/>
        <v>yearly</v>
      </c>
      <c r="Y231" s="306">
        <f t="shared" si="100"/>
        <v>0.05</v>
      </c>
      <c r="Z231" s="306">
        <f t="shared" si="101"/>
        <v>1</v>
      </c>
      <c r="AA231" s="306">
        <f t="shared" si="102"/>
        <v>1</v>
      </c>
      <c r="AB231" s="306">
        <f t="shared" si="103"/>
        <v>0</v>
      </c>
      <c r="AC231" s="306">
        <f>IF($B231&gt;remaning_months,"NA",Payoff!AY234*Feq_coupon)</f>
        <v>13172.554638151762</v>
      </c>
      <c r="AD231" s="306">
        <f>IF($B231&lt;=remaning_months,(AD230*(1-Payoff!BR234)-Payoff!Y234-Payoff!Z234+Payoff!BY234),"NA")</f>
        <v>250278.53812488352</v>
      </c>
      <c r="AE231" s="306">
        <f>IF($B231&gt;remaning_months,"NA",Payoff!BC234)</f>
        <v>0</v>
      </c>
      <c r="AF231" s="306">
        <f>IF($B231&gt;remaning_months,"NA",MAX(0,SUM(Payoff!V234:X234)))</f>
        <v>0</v>
      </c>
      <c r="AG231" s="306">
        <f>IF($B231&gt;remaning_months,"NA",MAX(0,SUM(Payoff!V234:Y234)))</f>
        <v>0</v>
      </c>
      <c r="AH231" s="306">
        <f>IF($B231&gt;remaning_months,"NA",Payoff!AC234)</f>
        <v>0</v>
      </c>
      <c r="AI231" s="306">
        <f>IF($B231&gt;remaning_months,"NA",Payoff!BA234)</f>
        <v>13172.55463815194</v>
      </c>
      <c r="AJ231" s="306">
        <f>IF($B231&gt;remaning_months,"NA",IF(AF231&lt;=0,0,AL230*(1+Payoff!X234/SUM(Payoff!V234:W234))))</f>
        <v>0</v>
      </c>
      <c r="AK231" s="306">
        <f>IF($B231&gt;remaning_months,"NA",IF(AG231&lt;=0,0,AJ231*(1+SUM(Payoff!Y234:Z234)/SUM(Payoff!V234:W234))))</f>
        <v>0</v>
      </c>
      <c r="AL231" s="306">
        <f>IF($B231&gt;remaning_months,"NA",IF(AH231&lt;=0,0,AK231*(1+SUM(Payoff!AA234:AB234)/SUM(Payoff!V234:W234))))</f>
        <v>0</v>
      </c>
      <c r="AM231" s="306">
        <f t="shared" si="104"/>
        <v>20150112</v>
      </c>
      <c r="AN231" s="306">
        <f>IF($B231&gt;remaning_months,"NA",AN230*(1+Payoff!Q234))</f>
        <v>183.65088465426865</v>
      </c>
    </row>
    <row r="232" spans="2:40">
      <c r="B232" s="23">
        <v>229</v>
      </c>
      <c r="C232" s="306" t="str">
        <f t="shared" si="80"/>
        <v>VA</v>
      </c>
      <c r="D232" s="306">
        <f t="shared" si="81"/>
        <v>20340201</v>
      </c>
      <c r="E232" s="306">
        <f t="shared" si="82"/>
        <v>1.4999999999999999E-2</v>
      </c>
      <c r="F232" s="306">
        <f t="shared" si="83"/>
        <v>0</v>
      </c>
      <c r="G232" s="306" t="str">
        <f t="shared" si="84"/>
        <v>CH_WB01</v>
      </c>
      <c r="H232" s="306">
        <f t="shared" si="85"/>
        <v>0</v>
      </c>
      <c r="I232" s="306">
        <f t="shared" si="86"/>
        <v>0</v>
      </c>
      <c r="J232" s="306">
        <f t="shared" si="87"/>
        <v>195003044</v>
      </c>
      <c r="K232" s="306" t="str">
        <f t="shared" si="88"/>
        <v>RVATp_14</v>
      </c>
      <c r="L232" s="306">
        <f t="shared" si="89"/>
        <v>0.05</v>
      </c>
      <c r="M232" s="306" t="str">
        <f t="shared" si="90"/>
        <v>BFI Swiss TargetVol 5%</v>
      </c>
      <c r="N232" s="306" t="str">
        <f t="shared" si="91"/>
        <v>CHF</v>
      </c>
      <c r="O232" s="306">
        <f t="shared" si="92"/>
        <v>20150101</v>
      </c>
      <c r="P232" s="306">
        <f t="shared" si="93"/>
        <v>20150101</v>
      </c>
      <c r="Q232" s="306">
        <f t="shared" si="94"/>
        <v>20150101</v>
      </c>
      <c r="R232" s="306">
        <f t="shared" si="95"/>
        <v>0</v>
      </c>
      <c r="S232" s="306">
        <f t="shared" si="96"/>
        <v>240</v>
      </c>
      <c r="T232" s="306">
        <f t="shared" si="97"/>
        <v>20150101</v>
      </c>
      <c r="U232" s="306" t="str">
        <f t="shared" si="98"/>
        <v>Single</v>
      </c>
      <c r="V232" s="306">
        <f>IF($B232&gt;remaning_months,"NA",V$3*Payoff!$BS235)</f>
        <v>263451.09276303544</v>
      </c>
      <c r="W232" s="306">
        <f>IF($B232&gt;remaning_months,"NA",W$3*Payoff!$BS235)</f>
        <v>250278.53812488366</v>
      </c>
      <c r="X232" s="306" t="str">
        <f t="shared" si="99"/>
        <v>yearly</v>
      </c>
      <c r="Y232" s="306">
        <f t="shared" si="100"/>
        <v>0.05</v>
      </c>
      <c r="Z232" s="306">
        <f t="shared" si="101"/>
        <v>1</v>
      </c>
      <c r="AA232" s="306">
        <f t="shared" si="102"/>
        <v>1</v>
      </c>
      <c r="AB232" s="306">
        <f t="shared" si="103"/>
        <v>0</v>
      </c>
      <c r="AC232" s="306">
        <f>IF($B232&gt;remaning_months,"NA",Payoff!AY235*Feq_coupon)</f>
        <v>13172.554638151762</v>
      </c>
      <c r="AD232" s="306">
        <f>IF($B232&lt;=remaning_months,(AD231*(1-Payoff!BR235)-Payoff!Y235-Payoff!Z235+Payoff!BY235),"NA")</f>
        <v>250278.53812488352</v>
      </c>
      <c r="AE232" s="306">
        <f>IF($B232&gt;remaning_months,"NA",Payoff!BC235)</f>
        <v>0</v>
      </c>
      <c r="AF232" s="306">
        <f>IF($B232&gt;remaning_months,"NA",MAX(0,SUM(Payoff!V235:X235)))</f>
        <v>0</v>
      </c>
      <c r="AG232" s="306">
        <f>IF($B232&gt;remaning_months,"NA",MAX(0,SUM(Payoff!V235:Y235)))</f>
        <v>0</v>
      </c>
      <c r="AH232" s="306">
        <f>IF($B232&gt;remaning_months,"NA",Payoff!AC235)</f>
        <v>0</v>
      </c>
      <c r="AI232" s="306">
        <f>IF($B232&gt;remaning_months,"NA",Payoff!BA235)</f>
        <v>13172.55463815194</v>
      </c>
      <c r="AJ232" s="306">
        <f>IF($B232&gt;remaning_months,"NA",IF(AF232&lt;=0,0,AL231*(1+Payoff!X235/SUM(Payoff!V235:W235))))</f>
        <v>0</v>
      </c>
      <c r="AK232" s="306">
        <f>IF($B232&gt;remaning_months,"NA",IF(AG232&lt;=0,0,AJ232*(1+SUM(Payoff!Y235:Z235)/SUM(Payoff!V235:W235))))</f>
        <v>0</v>
      </c>
      <c r="AL232" s="306">
        <f>IF($B232&gt;remaning_months,"NA",IF(AH232&lt;=0,0,AK232*(1+SUM(Payoff!AA235:AB235)/SUM(Payoff!V235:W235))))</f>
        <v>0</v>
      </c>
      <c r="AM232" s="306">
        <f t="shared" si="104"/>
        <v>20150112</v>
      </c>
      <c r="AN232" s="306">
        <f>IF($B232&gt;remaning_months,"NA",AN231*(1+Payoff!Q235))</f>
        <v>186.75969977238981</v>
      </c>
    </row>
    <row r="233" spans="2:40">
      <c r="B233" s="23">
        <v>230</v>
      </c>
      <c r="C233" s="306" t="str">
        <f t="shared" si="80"/>
        <v>VA</v>
      </c>
      <c r="D233" s="306">
        <f t="shared" si="81"/>
        <v>20340301</v>
      </c>
      <c r="E233" s="306">
        <f t="shared" si="82"/>
        <v>1.4999999999999999E-2</v>
      </c>
      <c r="F233" s="306">
        <f t="shared" si="83"/>
        <v>0</v>
      </c>
      <c r="G233" s="306" t="str">
        <f t="shared" si="84"/>
        <v>CH_WB01</v>
      </c>
      <c r="H233" s="306">
        <f t="shared" si="85"/>
        <v>0</v>
      </c>
      <c r="I233" s="306">
        <f t="shared" si="86"/>
        <v>0</v>
      </c>
      <c r="J233" s="306">
        <f t="shared" si="87"/>
        <v>195003044</v>
      </c>
      <c r="K233" s="306" t="str">
        <f t="shared" si="88"/>
        <v>RVATp_14</v>
      </c>
      <c r="L233" s="306">
        <f t="shared" si="89"/>
        <v>0.05</v>
      </c>
      <c r="M233" s="306" t="str">
        <f t="shared" si="90"/>
        <v>BFI Swiss TargetVol 5%</v>
      </c>
      <c r="N233" s="306" t="str">
        <f t="shared" si="91"/>
        <v>CHF</v>
      </c>
      <c r="O233" s="306">
        <f t="shared" si="92"/>
        <v>20150101</v>
      </c>
      <c r="P233" s="306">
        <f t="shared" si="93"/>
        <v>20150101</v>
      </c>
      <c r="Q233" s="306">
        <f t="shared" si="94"/>
        <v>20150101</v>
      </c>
      <c r="R233" s="306">
        <f t="shared" si="95"/>
        <v>0</v>
      </c>
      <c r="S233" s="306">
        <f t="shared" si="96"/>
        <v>240</v>
      </c>
      <c r="T233" s="306">
        <f t="shared" si="97"/>
        <v>20150101</v>
      </c>
      <c r="U233" s="306" t="str">
        <f t="shared" si="98"/>
        <v>Single</v>
      </c>
      <c r="V233" s="306">
        <f>IF($B233&gt;remaning_months,"NA",V$3*Payoff!$BS236)</f>
        <v>263451.09276303544</v>
      </c>
      <c r="W233" s="306">
        <f>IF($B233&gt;remaning_months,"NA",W$3*Payoff!$BS236)</f>
        <v>250278.53812488366</v>
      </c>
      <c r="X233" s="306" t="str">
        <f t="shared" si="99"/>
        <v>yearly</v>
      </c>
      <c r="Y233" s="306">
        <f t="shared" si="100"/>
        <v>0.05</v>
      </c>
      <c r="Z233" s="306">
        <f t="shared" si="101"/>
        <v>1</v>
      </c>
      <c r="AA233" s="306">
        <f t="shared" si="102"/>
        <v>1</v>
      </c>
      <c r="AB233" s="306">
        <f t="shared" si="103"/>
        <v>0</v>
      </c>
      <c r="AC233" s="306">
        <f>IF($B233&gt;remaning_months,"NA",Payoff!AY236*Feq_coupon)</f>
        <v>13172.554638151762</v>
      </c>
      <c r="AD233" s="306">
        <f>IF($B233&lt;=remaning_months,(AD232*(1-Payoff!BR236)-Payoff!Y236-Payoff!Z236+Payoff!BY236),"NA")</f>
        <v>250278.53812488352</v>
      </c>
      <c r="AE233" s="306">
        <f>IF($B233&gt;remaning_months,"NA",Payoff!BC236)</f>
        <v>0</v>
      </c>
      <c r="AF233" s="306">
        <f>IF($B233&gt;remaning_months,"NA",MAX(0,SUM(Payoff!V236:X236)))</f>
        <v>0</v>
      </c>
      <c r="AG233" s="306">
        <f>IF($B233&gt;remaning_months,"NA",MAX(0,SUM(Payoff!V236:Y236)))</f>
        <v>0</v>
      </c>
      <c r="AH233" s="306">
        <f>IF($B233&gt;remaning_months,"NA",Payoff!AC236)</f>
        <v>0</v>
      </c>
      <c r="AI233" s="306">
        <f>IF($B233&gt;remaning_months,"NA",Payoff!BA236)</f>
        <v>13172.55463815194</v>
      </c>
      <c r="AJ233" s="306">
        <f>IF($B233&gt;remaning_months,"NA",IF(AF233&lt;=0,0,AL232*(1+Payoff!X236/SUM(Payoff!V236:W236))))</f>
        <v>0</v>
      </c>
      <c r="AK233" s="306">
        <f>IF($B233&gt;remaning_months,"NA",IF(AG233&lt;=0,0,AJ233*(1+SUM(Payoff!Y236:Z236)/SUM(Payoff!V236:W236))))</f>
        <v>0</v>
      </c>
      <c r="AL233" s="306">
        <f>IF($B233&gt;remaning_months,"NA",IF(AH233&lt;=0,0,AK233*(1+SUM(Payoff!AA236:AB236)/SUM(Payoff!V236:W236))))</f>
        <v>0</v>
      </c>
      <c r="AM233" s="306">
        <f t="shared" si="104"/>
        <v>20150112</v>
      </c>
      <c r="AN233" s="306">
        <f>IF($B233&gt;remaning_months,"NA",AN232*(1+Payoff!Q236))</f>
        <v>192.58852985760672</v>
      </c>
    </row>
    <row r="234" spans="2:40">
      <c r="B234" s="23">
        <v>231</v>
      </c>
      <c r="C234" s="306" t="str">
        <f t="shared" si="80"/>
        <v>VA</v>
      </c>
      <c r="D234" s="306">
        <f t="shared" si="81"/>
        <v>20340401</v>
      </c>
      <c r="E234" s="306">
        <f t="shared" si="82"/>
        <v>1.4999999999999999E-2</v>
      </c>
      <c r="F234" s="306">
        <f t="shared" si="83"/>
        <v>0</v>
      </c>
      <c r="G234" s="306" t="str">
        <f t="shared" si="84"/>
        <v>CH_WB01</v>
      </c>
      <c r="H234" s="306">
        <f t="shared" si="85"/>
        <v>0</v>
      </c>
      <c r="I234" s="306">
        <f t="shared" si="86"/>
        <v>0</v>
      </c>
      <c r="J234" s="306">
        <f t="shared" si="87"/>
        <v>195003044</v>
      </c>
      <c r="K234" s="306" t="str">
        <f t="shared" si="88"/>
        <v>RVATp_14</v>
      </c>
      <c r="L234" s="306">
        <f t="shared" si="89"/>
        <v>0.05</v>
      </c>
      <c r="M234" s="306" t="str">
        <f t="shared" si="90"/>
        <v>BFI Swiss TargetVol 5%</v>
      </c>
      <c r="N234" s="306" t="str">
        <f t="shared" si="91"/>
        <v>CHF</v>
      </c>
      <c r="O234" s="306">
        <f t="shared" si="92"/>
        <v>20150101</v>
      </c>
      <c r="P234" s="306">
        <f t="shared" si="93"/>
        <v>20150101</v>
      </c>
      <c r="Q234" s="306">
        <f t="shared" si="94"/>
        <v>20150101</v>
      </c>
      <c r="R234" s="306">
        <f t="shared" si="95"/>
        <v>0</v>
      </c>
      <c r="S234" s="306">
        <f t="shared" si="96"/>
        <v>240</v>
      </c>
      <c r="T234" s="306">
        <f t="shared" si="97"/>
        <v>20150101</v>
      </c>
      <c r="U234" s="306" t="str">
        <f t="shared" si="98"/>
        <v>Single</v>
      </c>
      <c r="V234" s="306">
        <f>IF($B234&gt;remaning_months,"NA",V$3*Payoff!$BS237)</f>
        <v>263451.09276303544</v>
      </c>
      <c r="W234" s="306">
        <f>IF($B234&gt;remaning_months,"NA",W$3*Payoff!$BS237)</f>
        <v>250278.53812488366</v>
      </c>
      <c r="X234" s="306" t="str">
        <f t="shared" si="99"/>
        <v>yearly</v>
      </c>
      <c r="Y234" s="306">
        <f t="shared" si="100"/>
        <v>0.05</v>
      </c>
      <c r="Z234" s="306">
        <f t="shared" si="101"/>
        <v>1</v>
      </c>
      <c r="AA234" s="306">
        <f t="shared" si="102"/>
        <v>1</v>
      </c>
      <c r="AB234" s="306">
        <f t="shared" si="103"/>
        <v>0</v>
      </c>
      <c r="AC234" s="306">
        <f>IF($B234&gt;remaning_months,"NA",Payoff!AY237*Feq_coupon)</f>
        <v>13172.554638151762</v>
      </c>
      <c r="AD234" s="306">
        <f>IF($B234&lt;=remaning_months,(AD233*(1-Payoff!BR237)-Payoff!Y237-Payoff!Z237+Payoff!BY237),"NA")</f>
        <v>250278.53812488352</v>
      </c>
      <c r="AE234" s="306">
        <f>IF($B234&gt;remaning_months,"NA",Payoff!BC237)</f>
        <v>0</v>
      </c>
      <c r="AF234" s="306">
        <f>IF($B234&gt;remaning_months,"NA",MAX(0,SUM(Payoff!V237:X237)))</f>
        <v>0</v>
      </c>
      <c r="AG234" s="306">
        <f>IF($B234&gt;remaning_months,"NA",MAX(0,SUM(Payoff!V237:Y237)))</f>
        <v>0</v>
      </c>
      <c r="AH234" s="306">
        <f>IF($B234&gt;remaning_months,"NA",Payoff!AC237)</f>
        <v>0</v>
      </c>
      <c r="AI234" s="306">
        <f>IF($B234&gt;remaning_months,"NA",Payoff!BA237)</f>
        <v>13172.55463815194</v>
      </c>
      <c r="AJ234" s="306">
        <f>IF($B234&gt;remaning_months,"NA",IF(AF234&lt;=0,0,AL233*(1+Payoff!X237/SUM(Payoff!V237:W237))))</f>
        <v>0</v>
      </c>
      <c r="AK234" s="306">
        <f>IF($B234&gt;remaning_months,"NA",IF(AG234&lt;=0,0,AJ234*(1+SUM(Payoff!Y237:Z237)/SUM(Payoff!V237:W237))))</f>
        <v>0</v>
      </c>
      <c r="AL234" s="306">
        <f>IF($B234&gt;remaning_months,"NA",IF(AH234&lt;=0,0,AK234*(1+SUM(Payoff!AA237:AB237)/SUM(Payoff!V237:W237))))</f>
        <v>0</v>
      </c>
      <c r="AM234" s="306">
        <f t="shared" si="104"/>
        <v>20150112</v>
      </c>
      <c r="AN234" s="306">
        <f>IF($B234&gt;remaning_months,"NA",AN233*(1+Payoff!Q237))</f>
        <v>191.39950106805279</v>
      </c>
    </row>
    <row r="235" spans="2:40">
      <c r="B235" s="23">
        <v>232</v>
      </c>
      <c r="C235" s="306" t="str">
        <f t="shared" si="80"/>
        <v>VA</v>
      </c>
      <c r="D235" s="306">
        <f t="shared" si="81"/>
        <v>20340501</v>
      </c>
      <c r="E235" s="306">
        <f t="shared" si="82"/>
        <v>1.4999999999999999E-2</v>
      </c>
      <c r="F235" s="306">
        <f t="shared" si="83"/>
        <v>0</v>
      </c>
      <c r="G235" s="306" t="str">
        <f t="shared" si="84"/>
        <v>CH_WB01</v>
      </c>
      <c r="H235" s="306">
        <f t="shared" si="85"/>
        <v>0</v>
      </c>
      <c r="I235" s="306">
        <f t="shared" si="86"/>
        <v>0</v>
      </c>
      <c r="J235" s="306">
        <f t="shared" si="87"/>
        <v>195003044</v>
      </c>
      <c r="K235" s="306" t="str">
        <f t="shared" si="88"/>
        <v>RVATp_14</v>
      </c>
      <c r="L235" s="306">
        <f t="shared" si="89"/>
        <v>0.05</v>
      </c>
      <c r="M235" s="306" t="str">
        <f t="shared" si="90"/>
        <v>BFI Swiss TargetVol 5%</v>
      </c>
      <c r="N235" s="306" t="str">
        <f t="shared" si="91"/>
        <v>CHF</v>
      </c>
      <c r="O235" s="306">
        <f t="shared" si="92"/>
        <v>20150101</v>
      </c>
      <c r="P235" s="306">
        <f t="shared" si="93"/>
        <v>20150101</v>
      </c>
      <c r="Q235" s="306">
        <f t="shared" si="94"/>
        <v>20150101</v>
      </c>
      <c r="R235" s="306">
        <f t="shared" si="95"/>
        <v>0</v>
      </c>
      <c r="S235" s="306">
        <f t="shared" si="96"/>
        <v>240</v>
      </c>
      <c r="T235" s="306">
        <f t="shared" si="97"/>
        <v>20150101</v>
      </c>
      <c r="U235" s="306" t="str">
        <f t="shared" si="98"/>
        <v>Single</v>
      </c>
      <c r="V235" s="306">
        <f>IF($B235&gt;remaning_months,"NA",V$3*Payoff!$BS238)</f>
        <v>263451.09276303544</v>
      </c>
      <c r="W235" s="306">
        <f>IF($B235&gt;remaning_months,"NA",W$3*Payoff!$BS238)</f>
        <v>250278.53812488366</v>
      </c>
      <c r="X235" s="306" t="str">
        <f t="shared" si="99"/>
        <v>yearly</v>
      </c>
      <c r="Y235" s="306">
        <f t="shared" si="100"/>
        <v>0.05</v>
      </c>
      <c r="Z235" s="306">
        <f t="shared" si="101"/>
        <v>1</v>
      </c>
      <c r="AA235" s="306">
        <f t="shared" si="102"/>
        <v>1</v>
      </c>
      <c r="AB235" s="306">
        <f t="shared" si="103"/>
        <v>0</v>
      </c>
      <c r="AC235" s="306">
        <f>IF($B235&gt;remaning_months,"NA",Payoff!AY238*Feq_coupon)</f>
        <v>13172.554638151762</v>
      </c>
      <c r="AD235" s="306">
        <f>IF($B235&lt;=remaning_months,(AD234*(1-Payoff!BR238)-Payoff!Y238-Payoff!Z238+Payoff!BY238),"NA")</f>
        <v>250278.53812488352</v>
      </c>
      <c r="AE235" s="306">
        <f>IF($B235&gt;remaning_months,"NA",Payoff!BC238)</f>
        <v>0</v>
      </c>
      <c r="AF235" s="306">
        <f>IF($B235&gt;remaning_months,"NA",MAX(0,SUM(Payoff!V238:X238)))</f>
        <v>0</v>
      </c>
      <c r="AG235" s="306">
        <f>IF($B235&gt;remaning_months,"NA",MAX(0,SUM(Payoff!V238:Y238)))</f>
        <v>0</v>
      </c>
      <c r="AH235" s="306">
        <f>IF($B235&gt;remaning_months,"NA",Payoff!AC238)</f>
        <v>0</v>
      </c>
      <c r="AI235" s="306">
        <f>IF($B235&gt;remaning_months,"NA",Payoff!BA238)</f>
        <v>13172.55463815194</v>
      </c>
      <c r="AJ235" s="306">
        <f>IF($B235&gt;remaning_months,"NA",IF(AF235&lt;=0,0,AL234*(1+Payoff!X238/SUM(Payoff!V238:W238))))</f>
        <v>0</v>
      </c>
      <c r="AK235" s="306">
        <f>IF($B235&gt;remaning_months,"NA",IF(AG235&lt;=0,0,AJ235*(1+SUM(Payoff!Y238:Z238)/SUM(Payoff!V238:W238))))</f>
        <v>0</v>
      </c>
      <c r="AL235" s="306">
        <f>IF($B235&gt;remaning_months,"NA",IF(AH235&lt;=0,0,AK235*(1+SUM(Payoff!AA238:AB238)/SUM(Payoff!V238:W238))))</f>
        <v>0</v>
      </c>
      <c r="AM235" s="306">
        <f t="shared" si="104"/>
        <v>20150112</v>
      </c>
      <c r="AN235" s="306">
        <f>IF($B235&gt;remaning_months,"NA",AN234*(1+Payoff!Q238))</f>
        <v>189.54062631596508</v>
      </c>
    </row>
    <row r="236" spans="2:40">
      <c r="B236" s="23">
        <v>233</v>
      </c>
      <c r="C236" s="306" t="str">
        <f t="shared" si="80"/>
        <v>VA</v>
      </c>
      <c r="D236" s="306">
        <f t="shared" si="81"/>
        <v>20340601</v>
      </c>
      <c r="E236" s="306">
        <f t="shared" si="82"/>
        <v>1.4999999999999999E-2</v>
      </c>
      <c r="F236" s="306">
        <f t="shared" si="83"/>
        <v>0</v>
      </c>
      <c r="G236" s="306" t="str">
        <f t="shared" si="84"/>
        <v>CH_WB01</v>
      </c>
      <c r="H236" s="306">
        <f t="shared" si="85"/>
        <v>0</v>
      </c>
      <c r="I236" s="306">
        <f t="shared" si="86"/>
        <v>0</v>
      </c>
      <c r="J236" s="306">
        <f t="shared" si="87"/>
        <v>195003044</v>
      </c>
      <c r="K236" s="306" t="str">
        <f t="shared" si="88"/>
        <v>RVATp_14</v>
      </c>
      <c r="L236" s="306">
        <f t="shared" si="89"/>
        <v>0.05</v>
      </c>
      <c r="M236" s="306" t="str">
        <f t="shared" si="90"/>
        <v>BFI Swiss TargetVol 5%</v>
      </c>
      <c r="N236" s="306" t="str">
        <f t="shared" si="91"/>
        <v>CHF</v>
      </c>
      <c r="O236" s="306">
        <f t="shared" si="92"/>
        <v>20150101</v>
      </c>
      <c r="P236" s="306">
        <f t="shared" si="93"/>
        <v>20150101</v>
      </c>
      <c r="Q236" s="306">
        <f t="shared" si="94"/>
        <v>20150101</v>
      </c>
      <c r="R236" s="306">
        <f t="shared" si="95"/>
        <v>0</v>
      </c>
      <c r="S236" s="306">
        <f t="shared" si="96"/>
        <v>240</v>
      </c>
      <c r="T236" s="306">
        <f t="shared" si="97"/>
        <v>20150101</v>
      </c>
      <c r="U236" s="306" t="str">
        <f t="shared" si="98"/>
        <v>Single</v>
      </c>
      <c r="V236" s="306">
        <f>IF($B236&gt;remaning_months,"NA",V$3*Payoff!$BS239)</f>
        <v>263451.09276303544</v>
      </c>
      <c r="W236" s="306">
        <f>IF($B236&gt;remaning_months,"NA",W$3*Payoff!$BS239)</f>
        <v>250278.53812488366</v>
      </c>
      <c r="X236" s="306" t="str">
        <f t="shared" si="99"/>
        <v>yearly</v>
      </c>
      <c r="Y236" s="306">
        <f t="shared" si="100"/>
        <v>0.05</v>
      </c>
      <c r="Z236" s="306">
        <f t="shared" si="101"/>
        <v>1</v>
      </c>
      <c r="AA236" s="306">
        <f t="shared" si="102"/>
        <v>1</v>
      </c>
      <c r="AB236" s="306">
        <f t="shared" si="103"/>
        <v>0</v>
      </c>
      <c r="AC236" s="306">
        <f>IF($B236&gt;remaning_months,"NA",Payoff!AY239*Feq_coupon)</f>
        <v>13172.554638151762</v>
      </c>
      <c r="AD236" s="306">
        <f>IF($B236&lt;=remaning_months,(AD235*(1-Payoff!BR239)-Payoff!Y239-Payoff!Z239+Payoff!BY239),"NA")</f>
        <v>250278.53812488352</v>
      </c>
      <c r="AE236" s="306">
        <f>IF($B236&gt;remaning_months,"NA",Payoff!BC239)</f>
        <v>0</v>
      </c>
      <c r="AF236" s="306">
        <f>IF($B236&gt;remaning_months,"NA",MAX(0,SUM(Payoff!V239:X239)))</f>
        <v>0</v>
      </c>
      <c r="AG236" s="306">
        <f>IF($B236&gt;remaning_months,"NA",MAX(0,SUM(Payoff!V239:Y239)))</f>
        <v>0</v>
      </c>
      <c r="AH236" s="306">
        <f>IF($B236&gt;remaning_months,"NA",Payoff!AC239)</f>
        <v>0</v>
      </c>
      <c r="AI236" s="306">
        <f>IF($B236&gt;remaning_months,"NA",Payoff!BA239)</f>
        <v>13172.55463815194</v>
      </c>
      <c r="AJ236" s="306">
        <f>IF($B236&gt;remaning_months,"NA",IF(AF236&lt;=0,0,AL235*(1+Payoff!X239/SUM(Payoff!V239:W239))))</f>
        <v>0</v>
      </c>
      <c r="AK236" s="306">
        <f>IF($B236&gt;remaning_months,"NA",IF(AG236&lt;=0,0,AJ236*(1+SUM(Payoff!Y239:Z239)/SUM(Payoff!V239:W239))))</f>
        <v>0</v>
      </c>
      <c r="AL236" s="306">
        <f>IF($B236&gt;remaning_months,"NA",IF(AH236&lt;=0,0,AK236*(1+SUM(Payoff!AA239:AB239)/SUM(Payoff!V239:W239))))</f>
        <v>0</v>
      </c>
      <c r="AM236" s="306">
        <f t="shared" si="104"/>
        <v>20150112</v>
      </c>
      <c r="AN236" s="306">
        <f>IF($B236&gt;remaning_months,"NA",AN235*(1+Payoff!Q239))</f>
        <v>191.66559239952613</v>
      </c>
    </row>
    <row r="237" spans="2:40">
      <c r="B237" s="23">
        <v>234</v>
      </c>
      <c r="C237" s="306" t="str">
        <f t="shared" si="80"/>
        <v>VA</v>
      </c>
      <c r="D237" s="306">
        <f t="shared" si="81"/>
        <v>20340701</v>
      </c>
      <c r="E237" s="306">
        <f t="shared" si="82"/>
        <v>1.4999999999999999E-2</v>
      </c>
      <c r="F237" s="306">
        <f t="shared" si="83"/>
        <v>0</v>
      </c>
      <c r="G237" s="306" t="str">
        <f t="shared" si="84"/>
        <v>CH_WB01</v>
      </c>
      <c r="H237" s="306">
        <f t="shared" si="85"/>
        <v>0</v>
      </c>
      <c r="I237" s="306">
        <f t="shared" si="86"/>
        <v>0</v>
      </c>
      <c r="J237" s="306">
        <f t="shared" si="87"/>
        <v>195003044</v>
      </c>
      <c r="K237" s="306" t="str">
        <f t="shared" si="88"/>
        <v>RVATp_14</v>
      </c>
      <c r="L237" s="306">
        <f t="shared" si="89"/>
        <v>0.05</v>
      </c>
      <c r="M237" s="306" t="str">
        <f t="shared" si="90"/>
        <v>BFI Swiss TargetVol 5%</v>
      </c>
      <c r="N237" s="306" t="str">
        <f t="shared" si="91"/>
        <v>CHF</v>
      </c>
      <c r="O237" s="306">
        <f t="shared" si="92"/>
        <v>20150101</v>
      </c>
      <c r="P237" s="306">
        <f t="shared" si="93"/>
        <v>20150101</v>
      </c>
      <c r="Q237" s="306">
        <f t="shared" si="94"/>
        <v>20150101</v>
      </c>
      <c r="R237" s="306">
        <f t="shared" si="95"/>
        <v>0</v>
      </c>
      <c r="S237" s="306">
        <f t="shared" si="96"/>
        <v>240</v>
      </c>
      <c r="T237" s="306">
        <f t="shared" si="97"/>
        <v>20150101</v>
      </c>
      <c r="U237" s="306" t="str">
        <f t="shared" si="98"/>
        <v>Single</v>
      </c>
      <c r="V237" s="306">
        <f>IF($B237&gt;remaning_months,"NA",V$3*Payoff!$BS240)</f>
        <v>263451.09276303544</v>
      </c>
      <c r="W237" s="306">
        <f>IF($B237&gt;remaning_months,"NA",W$3*Payoff!$BS240)</f>
        <v>250278.53812488366</v>
      </c>
      <c r="X237" s="306" t="str">
        <f t="shared" si="99"/>
        <v>yearly</v>
      </c>
      <c r="Y237" s="306">
        <f t="shared" si="100"/>
        <v>0.05</v>
      </c>
      <c r="Z237" s="306">
        <f t="shared" si="101"/>
        <v>1</v>
      </c>
      <c r="AA237" s="306">
        <f t="shared" si="102"/>
        <v>1</v>
      </c>
      <c r="AB237" s="306">
        <f t="shared" si="103"/>
        <v>0</v>
      </c>
      <c r="AC237" s="306">
        <f>IF($B237&gt;remaning_months,"NA",Payoff!AY240*Feq_coupon)</f>
        <v>13172.554638151762</v>
      </c>
      <c r="AD237" s="306">
        <f>IF($B237&lt;=remaning_months,(AD236*(1-Payoff!BR240)-Payoff!Y240-Payoff!Z240+Payoff!BY240),"NA")</f>
        <v>250278.53812488352</v>
      </c>
      <c r="AE237" s="306">
        <f>IF($B237&gt;remaning_months,"NA",Payoff!BC240)</f>
        <v>0</v>
      </c>
      <c r="AF237" s="306">
        <f>IF($B237&gt;remaning_months,"NA",MAX(0,SUM(Payoff!V240:X240)))</f>
        <v>0</v>
      </c>
      <c r="AG237" s="306">
        <f>IF($B237&gt;remaning_months,"NA",MAX(0,SUM(Payoff!V240:Y240)))</f>
        <v>0</v>
      </c>
      <c r="AH237" s="306">
        <f>IF($B237&gt;remaning_months,"NA",Payoff!AC240)</f>
        <v>0</v>
      </c>
      <c r="AI237" s="306">
        <f>IF($B237&gt;remaning_months,"NA",Payoff!BA240)</f>
        <v>13172.55463815194</v>
      </c>
      <c r="AJ237" s="306">
        <f>IF($B237&gt;remaning_months,"NA",IF(AF237&lt;=0,0,AL236*(1+Payoff!X240/SUM(Payoff!V240:W240))))</f>
        <v>0</v>
      </c>
      <c r="AK237" s="306">
        <f>IF($B237&gt;remaning_months,"NA",IF(AG237&lt;=0,0,AJ237*(1+SUM(Payoff!Y240:Z240)/SUM(Payoff!V240:W240))))</f>
        <v>0</v>
      </c>
      <c r="AL237" s="306">
        <f>IF($B237&gt;remaning_months,"NA",IF(AH237&lt;=0,0,AK237*(1+SUM(Payoff!AA240:AB240)/SUM(Payoff!V240:W240))))</f>
        <v>0</v>
      </c>
      <c r="AM237" s="306">
        <f t="shared" si="104"/>
        <v>20150112</v>
      </c>
      <c r="AN237" s="306">
        <f>IF($B237&gt;remaning_months,"NA",AN236*(1+Payoff!Q240))</f>
        <v>192.9558422878419</v>
      </c>
    </row>
    <row r="238" spans="2:40">
      <c r="B238" s="23">
        <v>235</v>
      </c>
      <c r="C238" s="306" t="str">
        <f t="shared" si="80"/>
        <v>VA</v>
      </c>
      <c r="D238" s="306">
        <f t="shared" si="81"/>
        <v>20340801</v>
      </c>
      <c r="E238" s="306">
        <f t="shared" si="82"/>
        <v>1.4999999999999999E-2</v>
      </c>
      <c r="F238" s="306">
        <f t="shared" si="83"/>
        <v>0</v>
      </c>
      <c r="G238" s="306" t="str">
        <f t="shared" si="84"/>
        <v>CH_WB01</v>
      </c>
      <c r="H238" s="306">
        <f t="shared" si="85"/>
        <v>0</v>
      </c>
      <c r="I238" s="306">
        <f t="shared" si="86"/>
        <v>0</v>
      </c>
      <c r="J238" s="306">
        <f t="shared" si="87"/>
        <v>195003044</v>
      </c>
      <c r="K238" s="306" t="str">
        <f t="shared" si="88"/>
        <v>RVATp_14</v>
      </c>
      <c r="L238" s="306">
        <f t="shared" si="89"/>
        <v>0.05</v>
      </c>
      <c r="M238" s="306" t="str">
        <f t="shared" si="90"/>
        <v>BFI Swiss TargetVol 5%</v>
      </c>
      <c r="N238" s="306" t="str">
        <f t="shared" si="91"/>
        <v>CHF</v>
      </c>
      <c r="O238" s="306">
        <f t="shared" si="92"/>
        <v>20150101</v>
      </c>
      <c r="P238" s="306">
        <f t="shared" si="93"/>
        <v>20150101</v>
      </c>
      <c r="Q238" s="306">
        <f t="shared" si="94"/>
        <v>20150101</v>
      </c>
      <c r="R238" s="306">
        <f t="shared" si="95"/>
        <v>0</v>
      </c>
      <c r="S238" s="306">
        <f t="shared" si="96"/>
        <v>240</v>
      </c>
      <c r="T238" s="306">
        <f t="shared" si="97"/>
        <v>20150101</v>
      </c>
      <c r="U238" s="306" t="str">
        <f t="shared" si="98"/>
        <v>Single</v>
      </c>
      <c r="V238" s="306">
        <f>IF($B238&gt;remaning_months,"NA",V$3*Payoff!$BS241)</f>
        <v>263451.09276303544</v>
      </c>
      <c r="W238" s="306">
        <f>IF($B238&gt;remaning_months,"NA",W$3*Payoff!$BS241)</f>
        <v>250278.53812488366</v>
      </c>
      <c r="X238" s="306" t="str">
        <f t="shared" si="99"/>
        <v>yearly</v>
      </c>
      <c r="Y238" s="306">
        <f t="shared" si="100"/>
        <v>0.05</v>
      </c>
      <c r="Z238" s="306">
        <f t="shared" si="101"/>
        <v>1</v>
      </c>
      <c r="AA238" s="306">
        <f t="shared" si="102"/>
        <v>1</v>
      </c>
      <c r="AB238" s="306">
        <f t="shared" si="103"/>
        <v>0</v>
      </c>
      <c r="AC238" s="306">
        <f>IF($B238&gt;remaning_months,"NA",Payoff!AY241*Feq_coupon)</f>
        <v>13172.554638151762</v>
      </c>
      <c r="AD238" s="306">
        <f>IF($B238&lt;=remaning_months,(AD237*(1-Payoff!BR241)-Payoff!Y241-Payoff!Z241+Payoff!BY241),"NA")</f>
        <v>250278.53812488352</v>
      </c>
      <c r="AE238" s="306">
        <f>IF($B238&gt;remaning_months,"NA",Payoff!BC241)</f>
        <v>0</v>
      </c>
      <c r="AF238" s="306">
        <f>IF($B238&gt;remaning_months,"NA",MAX(0,SUM(Payoff!V241:X241)))</f>
        <v>0</v>
      </c>
      <c r="AG238" s="306">
        <f>IF($B238&gt;remaning_months,"NA",MAX(0,SUM(Payoff!V241:Y241)))</f>
        <v>0</v>
      </c>
      <c r="AH238" s="306">
        <f>IF($B238&gt;remaning_months,"NA",Payoff!AC241)</f>
        <v>0</v>
      </c>
      <c r="AI238" s="306">
        <f>IF($B238&gt;remaning_months,"NA",Payoff!BA241)</f>
        <v>13172.55463815194</v>
      </c>
      <c r="AJ238" s="306">
        <f>IF($B238&gt;remaning_months,"NA",IF(AF238&lt;=0,0,AL237*(1+Payoff!X241/SUM(Payoff!V241:W241))))</f>
        <v>0</v>
      </c>
      <c r="AK238" s="306">
        <f>IF($B238&gt;remaning_months,"NA",IF(AG238&lt;=0,0,AJ238*(1+SUM(Payoff!Y241:Z241)/SUM(Payoff!V241:W241))))</f>
        <v>0</v>
      </c>
      <c r="AL238" s="306">
        <f>IF($B238&gt;remaning_months,"NA",IF(AH238&lt;=0,0,AK238*(1+SUM(Payoff!AA241:AB241)/SUM(Payoff!V241:W241))))</f>
        <v>0</v>
      </c>
      <c r="AM238" s="306">
        <f t="shared" si="104"/>
        <v>20150112</v>
      </c>
      <c r="AN238" s="306">
        <f>IF($B238&gt;remaning_months,"NA",AN237*(1+Payoff!Q241))</f>
        <v>193.91915603710044</v>
      </c>
    </row>
    <row r="239" spans="2:40">
      <c r="B239" s="23">
        <v>236</v>
      </c>
      <c r="C239" s="306" t="str">
        <f t="shared" si="80"/>
        <v>VA</v>
      </c>
      <c r="D239" s="306">
        <f t="shared" si="81"/>
        <v>20340901</v>
      </c>
      <c r="E239" s="306">
        <f t="shared" si="82"/>
        <v>1.4999999999999999E-2</v>
      </c>
      <c r="F239" s="306">
        <f t="shared" si="83"/>
        <v>0</v>
      </c>
      <c r="G239" s="306" t="str">
        <f t="shared" si="84"/>
        <v>CH_WB01</v>
      </c>
      <c r="H239" s="306">
        <f t="shared" si="85"/>
        <v>0</v>
      </c>
      <c r="I239" s="306">
        <f t="shared" si="86"/>
        <v>0</v>
      </c>
      <c r="J239" s="306">
        <f t="shared" si="87"/>
        <v>195003044</v>
      </c>
      <c r="K239" s="306" t="str">
        <f t="shared" si="88"/>
        <v>RVATp_14</v>
      </c>
      <c r="L239" s="306">
        <f t="shared" si="89"/>
        <v>0.05</v>
      </c>
      <c r="M239" s="306" t="str">
        <f t="shared" si="90"/>
        <v>BFI Swiss TargetVol 5%</v>
      </c>
      <c r="N239" s="306" t="str">
        <f t="shared" si="91"/>
        <v>CHF</v>
      </c>
      <c r="O239" s="306">
        <f t="shared" si="92"/>
        <v>20150101</v>
      </c>
      <c r="P239" s="306">
        <f t="shared" si="93"/>
        <v>20150101</v>
      </c>
      <c r="Q239" s="306">
        <f t="shared" si="94"/>
        <v>20150101</v>
      </c>
      <c r="R239" s="306">
        <f t="shared" si="95"/>
        <v>0</v>
      </c>
      <c r="S239" s="306">
        <f t="shared" si="96"/>
        <v>240</v>
      </c>
      <c r="T239" s="306">
        <f t="shared" si="97"/>
        <v>20150101</v>
      </c>
      <c r="U239" s="306" t="str">
        <f t="shared" si="98"/>
        <v>Single</v>
      </c>
      <c r="V239" s="306">
        <f>IF($B239&gt;remaning_months,"NA",V$3*Payoff!$BS242)</f>
        <v>263451.09276303544</v>
      </c>
      <c r="W239" s="306">
        <f>IF($B239&gt;remaning_months,"NA",W$3*Payoff!$BS242)</f>
        <v>250278.53812488366</v>
      </c>
      <c r="X239" s="306" t="str">
        <f t="shared" si="99"/>
        <v>yearly</v>
      </c>
      <c r="Y239" s="306">
        <f t="shared" si="100"/>
        <v>0.05</v>
      </c>
      <c r="Z239" s="306">
        <f t="shared" si="101"/>
        <v>1</v>
      </c>
      <c r="AA239" s="306">
        <f t="shared" si="102"/>
        <v>1</v>
      </c>
      <c r="AB239" s="306">
        <f t="shared" si="103"/>
        <v>0</v>
      </c>
      <c r="AC239" s="306">
        <f>IF($B239&gt;remaning_months,"NA",Payoff!AY242*Feq_coupon)</f>
        <v>13172.554638151762</v>
      </c>
      <c r="AD239" s="306">
        <f>IF($B239&lt;=remaning_months,(AD238*(1-Payoff!BR242)-Payoff!Y242-Payoff!Z242+Payoff!BY242),"NA")</f>
        <v>250278.53812488352</v>
      </c>
      <c r="AE239" s="306">
        <f>IF($B239&gt;remaning_months,"NA",Payoff!BC242)</f>
        <v>0</v>
      </c>
      <c r="AF239" s="306">
        <f>IF($B239&gt;remaning_months,"NA",MAX(0,SUM(Payoff!V242:X242)))</f>
        <v>0</v>
      </c>
      <c r="AG239" s="306">
        <f>IF($B239&gt;remaning_months,"NA",MAX(0,SUM(Payoff!V242:Y242)))</f>
        <v>0</v>
      </c>
      <c r="AH239" s="306">
        <f>IF($B239&gt;remaning_months,"NA",Payoff!AC242)</f>
        <v>0</v>
      </c>
      <c r="AI239" s="306">
        <f>IF($B239&gt;remaning_months,"NA",Payoff!BA242)</f>
        <v>13172.55463815194</v>
      </c>
      <c r="AJ239" s="306">
        <f>IF($B239&gt;remaning_months,"NA",IF(AF239&lt;=0,0,AL238*(1+Payoff!X242/SUM(Payoff!V242:W242))))</f>
        <v>0</v>
      </c>
      <c r="AK239" s="306">
        <f>IF($B239&gt;remaning_months,"NA",IF(AG239&lt;=0,0,AJ239*(1+SUM(Payoff!Y242:Z242)/SUM(Payoff!V242:W242))))</f>
        <v>0</v>
      </c>
      <c r="AL239" s="306">
        <f>IF($B239&gt;remaning_months,"NA",IF(AH239&lt;=0,0,AK239*(1+SUM(Payoff!AA242:AB242)/SUM(Payoff!V242:W242))))</f>
        <v>0</v>
      </c>
      <c r="AM239" s="306">
        <f t="shared" si="104"/>
        <v>20150112</v>
      </c>
      <c r="AN239" s="306">
        <f>IF($B239&gt;remaning_months,"NA",AN238*(1+Payoff!Q242))</f>
        <v>196.33955561484149</v>
      </c>
    </row>
    <row r="240" spans="2:40">
      <c r="B240" s="23">
        <v>237</v>
      </c>
      <c r="C240" s="306" t="str">
        <f t="shared" si="80"/>
        <v>VA</v>
      </c>
      <c r="D240" s="306">
        <f t="shared" si="81"/>
        <v>20341001</v>
      </c>
      <c r="E240" s="306">
        <f t="shared" si="82"/>
        <v>1.4999999999999999E-2</v>
      </c>
      <c r="F240" s="306">
        <f t="shared" si="83"/>
        <v>0</v>
      </c>
      <c r="G240" s="306" t="str">
        <f t="shared" si="84"/>
        <v>CH_WB01</v>
      </c>
      <c r="H240" s="306">
        <f t="shared" si="85"/>
        <v>0</v>
      </c>
      <c r="I240" s="306">
        <f t="shared" si="86"/>
        <v>0</v>
      </c>
      <c r="J240" s="306">
        <f t="shared" si="87"/>
        <v>195003044</v>
      </c>
      <c r="K240" s="306" t="str">
        <f t="shared" si="88"/>
        <v>RVATp_14</v>
      </c>
      <c r="L240" s="306">
        <f t="shared" si="89"/>
        <v>0.05</v>
      </c>
      <c r="M240" s="306" t="str">
        <f t="shared" si="90"/>
        <v>BFI Swiss TargetVol 5%</v>
      </c>
      <c r="N240" s="306" t="str">
        <f t="shared" si="91"/>
        <v>CHF</v>
      </c>
      <c r="O240" s="306">
        <f t="shared" si="92"/>
        <v>20150101</v>
      </c>
      <c r="P240" s="306">
        <f t="shared" si="93"/>
        <v>20150101</v>
      </c>
      <c r="Q240" s="306">
        <f t="shared" si="94"/>
        <v>20150101</v>
      </c>
      <c r="R240" s="306">
        <f t="shared" si="95"/>
        <v>0</v>
      </c>
      <c r="S240" s="306">
        <f t="shared" si="96"/>
        <v>240</v>
      </c>
      <c r="T240" s="306">
        <f t="shared" si="97"/>
        <v>20150101</v>
      </c>
      <c r="U240" s="306" t="str">
        <f t="shared" si="98"/>
        <v>Single</v>
      </c>
      <c r="V240" s="306">
        <f>IF($B240&gt;remaning_months,"NA",V$3*Payoff!$BS243)</f>
        <v>263451.09276303544</v>
      </c>
      <c r="W240" s="306">
        <f>IF($B240&gt;remaning_months,"NA",W$3*Payoff!$BS243)</f>
        <v>250278.53812488366</v>
      </c>
      <c r="X240" s="306" t="str">
        <f t="shared" si="99"/>
        <v>yearly</v>
      </c>
      <c r="Y240" s="306">
        <f t="shared" si="100"/>
        <v>0.05</v>
      </c>
      <c r="Z240" s="306">
        <f t="shared" si="101"/>
        <v>1</v>
      </c>
      <c r="AA240" s="306">
        <f t="shared" si="102"/>
        <v>1</v>
      </c>
      <c r="AB240" s="306">
        <f t="shared" si="103"/>
        <v>0</v>
      </c>
      <c r="AC240" s="306">
        <f>IF($B240&gt;remaning_months,"NA",Payoff!AY243*Feq_coupon)</f>
        <v>13172.554638151762</v>
      </c>
      <c r="AD240" s="306">
        <f>IF($B240&lt;=remaning_months,(AD239*(1-Payoff!BR243)-Payoff!Y243-Payoff!Z243+Payoff!BY243),"NA")</f>
        <v>250278.53812488352</v>
      </c>
      <c r="AE240" s="306">
        <f>IF($B240&gt;remaning_months,"NA",Payoff!BC243)</f>
        <v>0</v>
      </c>
      <c r="AF240" s="306">
        <f>IF($B240&gt;remaning_months,"NA",MAX(0,SUM(Payoff!V243:X243)))</f>
        <v>0</v>
      </c>
      <c r="AG240" s="306">
        <f>IF($B240&gt;remaning_months,"NA",MAX(0,SUM(Payoff!V243:Y243)))</f>
        <v>0</v>
      </c>
      <c r="AH240" s="306">
        <f>IF($B240&gt;remaning_months,"NA",Payoff!AC243)</f>
        <v>0</v>
      </c>
      <c r="AI240" s="306">
        <f>IF($B240&gt;remaning_months,"NA",Payoff!BA243)</f>
        <v>13172.55463815194</v>
      </c>
      <c r="AJ240" s="306">
        <f>IF($B240&gt;remaning_months,"NA",IF(AF240&lt;=0,0,AL239*(1+Payoff!X243/SUM(Payoff!V243:W243))))</f>
        <v>0</v>
      </c>
      <c r="AK240" s="306">
        <f>IF($B240&gt;remaning_months,"NA",IF(AG240&lt;=0,0,AJ240*(1+SUM(Payoff!Y243:Z243)/SUM(Payoff!V243:W243))))</f>
        <v>0</v>
      </c>
      <c r="AL240" s="306">
        <f>IF($B240&gt;remaning_months,"NA",IF(AH240&lt;=0,0,AK240*(1+SUM(Payoff!AA243:AB243)/SUM(Payoff!V243:W243))))</f>
        <v>0</v>
      </c>
      <c r="AM240" s="306">
        <f t="shared" si="104"/>
        <v>20150112</v>
      </c>
      <c r="AN240" s="306">
        <f>IF($B240&gt;remaning_months,"NA",AN239*(1+Payoff!Q243))</f>
        <v>194.92012956468054</v>
      </c>
    </row>
    <row r="241" spans="2:40">
      <c r="B241" s="23">
        <v>238</v>
      </c>
      <c r="C241" s="306" t="str">
        <f t="shared" si="80"/>
        <v>VA</v>
      </c>
      <c r="D241" s="306">
        <f t="shared" si="81"/>
        <v>20341101</v>
      </c>
      <c r="E241" s="306">
        <f t="shared" si="82"/>
        <v>1.4999999999999999E-2</v>
      </c>
      <c r="F241" s="306">
        <f t="shared" si="83"/>
        <v>0</v>
      </c>
      <c r="G241" s="306" t="str">
        <f t="shared" si="84"/>
        <v>CH_WB01</v>
      </c>
      <c r="H241" s="306">
        <f t="shared" si="85"/>
        <v>0</v>
      </c>
      <c r="I241" s="306">
        <f t="shared" si="86"/>
        <v>0</v>
      </c>
      <c r="J241" s="306">
        <f t="shared" si="87"/>
        <v>195003044</v>
      </c>
      <c r="K241" s="306" t="str">
        <f t="shared" si="88"/>
        <v>RVATp_14</v>
      </c>
      <c r="L241" s="306">
        <f t="shared" si="89"/>
        <v>0.05</v>
      </c>
      <c r="M241" s="306" t="str">
        <f t="shared" si="90"/>
        <v>BFI Swiss TargetVol 5%</v>
      </c>
      <c r="N241" s="306" t="str">
        <f t="shared" si="91"/>
        <v>CHF</v>
      </c>
      <c r="O241" s="306">
        <f t="shared" si="92"/>
        <v>20150101</v>
      </c>
      <c r="P241" s="306">
        <f t="shared" si="93"/>
        <v>20150101</v>
      </c>
      <c r="Q241" s="306">
        <f t="shared" si="94"/>
        <v>20150101</v>
      </c>
      <c r="R241" s="306">
        <f t="shared" si="95"/>
        <v>0</v>
      </c>
      <c r="S241" s="306">
        <f t="shared" si="96"/>
        <v>240</v>
      </c>
      <c r="T241" s="306">
        <f t="shared" si="97"/>
        <v>20150101</v>
      </c>
      <c r="U241" s="306" t="str">
        <f t="shared" si="98"/>
        <v>Single</v>
      </c>
      <c r="V241" s="306">
        <f>IF($B241&gt;remaning_months,"NA",V$3*Payoff!$BS244)</f>
        <v>263451.09276303544</v>
      </c>
      <c r="W241" s="306">
        <f>IF($B241&gt;remaning_months,"NA",W$3*Payoff!$BS244)</f>
        <v>250278.53812488366</v>
      </c>
      <c r="X241" s="306" t="str">
        <f t="shared" si="99"/>
        <v>yearly</v>
      </c>
      <c r="Y241" s="306">
        <f t="shared" si="100"/>
        <v>0.05</v>
      </c>
      <c r="Z241" s="306">
        <f t="shared" si="101"/>
        <v>1</v>
      </c>
      <c r="AA241" s="306">
        <f t="shared" si="102"/>
        <v>1</v>
      </c>
      <c r="AB241" s="306">
        <f t="shared" si="103"/>
        <v>0</v>
      </c>
      <c r="AC241" s="306">
        <f>IF($B241&gt;remaning_months,"NA",Payoff!AY244*Feq_coupon)</f>
        <v>13172.554638151762</v>
      </c>
      <c r="AD241" s="306">
        <f>IF($B241&lt;=remaning_months,(AD240*(1-Payoff!BR244)-Payoff!Y244-Payoff!Z244+Payoff!BY244),"NA")</f>
        <v>250278.53812488352</v>
      </c>
      <c r="AE241" s="306">
        <f>IF($B241&gt;remaning_months,"NA",Payoff!BC244)</f>
        <v>0</v>
      </c>
      <c r="AF241" s="306">
        <f>IF($B241&gt;remaning_months,"NA",MAX(0,SUM(Payoff!V244:X244)))</f>
        <v>0</v>
      </c>
      <c r="AG241" s="306">
        <f>IF($B241&gt;remaning_months,"NA",MAX(0,SUM(Payoff!V244:Y244)))</f>
        <v>0</v>
      </c>
      <c r="AH241" s="306">
        <f>IF($B241&gt;remaning_months,"NA",Payoff!AC244)</f>
        <v>0</v>
      </c>
      <c r="AI241" s="306">
        <f>IF($B241&gt;remaning_months,"NA",Payoff!BA244)</f>
        <v>13172.55463815194</v>
      </c>
      <c r="AJ241" s="306">
        <f>IF($B241&gt;remaning_months,"NA",IF(AF241&lt;=0,0,AL240*(1+Payoff!X244/SUM(Payoff!V244:W244))))</f>
        <v>0</v>
      </c>
      <c r="AK241" s="306">
        <f>IF($B241&gt;remaning_months,"NA",IF(AG241&lt;=0,0,AJ241*(1+SUM(Payoff!Y244:Z244)/SUM(Payoff!V244:W244))))</f>
        <v>0</v>
      </c>
      <c r="AL241" s="306">
        <f>IF($B241&gt;remaning_months,"NA",IF(AH241&lt;=0,0,AK241*(1+SUM(Payoff!AA244:AB244)/SUM(Payoff!V244:W244))))</f>
        <v>0</v>
      </c>
      <c r="AM241" s="306">
        <f t="shared" si="104"/>
        <v>20150112</v>
      </c>
      <c r="AN241" s="306">
        <f>IF($B241&gt;remaning_months,"NA",AN240*(1+Payoff!Q244))</f>
        <v>195.03820715675903</v>
      </c>
    </row>
    <row r="242" spans="2:40">
      <c r="B242" s="23">
        <v>239</v>
      </c>
      <c r="C242" s="306" t="str">
        <f t="shared" si="80"/>
        <v>VA</v>
      </c>
      <c r="D242" s="306">
        <f t="shared" si="81"/>
        <v>20341201</v>
      </c>
      <c r="E242" s="306">
        <f t="shared" si="82"/>
        <v>1.4999999999999999E-2</v>
      </c>
      <c r="F242" s="306">
        <f t="shared" si="83"/>
        <v>0</v>
      </c>
      <c r="G242" s="306" t="str">
        <f t="shared" si="84"/>
        <v>CH_WB01</v>
      </c>
      <c r="H242" s="306">
        <f t="shared" si="85"/>
        <v>0</v>
      </c>
      <c r="I242" s="306">
        <f t="shared" si="86"/>
        <v>0</v>
      </c>
      <c r="J242" s="306">
        <f t="shared" si="87"/>
        <v>195003044</v>
      </c>
      <c r="K242" s="306" t="str">
        <f t="shared" si="88"/>
        <v>RVATp_14</v>
      </c>
      <c r="L242" s="306">
        <f t="shared" si="89"/>
        <v>0.05</v>
      </c>
      <c r="M242" s="306" t="str">
        <f t="shared" si="90"/>
        <v>BFI Swiss TargetVol 5%</v>
      </c>
      <c r="N242" s="306" t="str">
        <f t="shared" si="91"/>
        <v>CHF</v>
      </c>
      <c r="O242" s="306">
        <f t="shared" si="92"/>
        <v>20150101</v>
      </c>
      <c r="P242" s="306">
        <f t="shared" si="93"/>
        <v>20150101</v>
      </c>
      <c r="Q242" s="306">
        <f t="shared" si="94"/>
        <v>20150101</v>
      </c>
      <c r="R242" s="306">
        <f t="shared" si="95"/>
        <v>0</v>
      </c>
      <c r="S242" s="306">
        <f t="shared" si="96"/>
        <v>240</v>
      </c>
      <c r="T242" s="306">
        <f t="shared" si="97"/>
        <v>20150101</v>
      </c>
      <c r="U242" s="306" t="str">
        <f t="shared" si="98"/>
        <v>Single</v>
      </c>
      <c r="V242" s="306">
        <f>IF($B242&gt;remaning_months,"NA",V$3*Payoff!$BS245)</f>
        <v>263451.09276303544</v>
      </c>
      <c r="W242" s="306">
        <f>IF($B242&gt;remaning_months,"NA",W$3*Payoff!$BS245)</f>
        <v>250278.53812488366</v>
      </c>
      <c r="X242" s="306" t="str">
        <f t="shared" si="99"/>
        <v>yearly</v>
      </c>
      <c r="Y242" s="306">
        <f t="shared" si="100"/>
        <v>0.05</v>
      </c>
      <c r="Z242" s="306">
        <f t="shared" si="101"/>
        <v>1</v>
      </c>
      <c r="AA242" s="306">
        <f t="shared" si="102"/>
        <v>1</v>
      </c>
      <c r="AB242" s="306">
        <f t="shared" si="103"/>
        <v>0</v>
      </c>
      <c r="AC242" s="306">
        <f>IF($B242&gt;remaning_months,"NA",Payoff!AY245*Feq_coupon)</f>
        <v>13172.554638151762</v>
      </c>
      <c r="AD242" s="306">
        <f>IF($B242&lt;=remaning_months,(AD241*(1-Payoff!BR245)-Payoff!Y245-Payoff!Z245+Payoff!BY245),"NA")</f>
        <v>250278.53812488352</v>
      </c>
      <c r="AE242" s="306">
        <f>IF($B242&gt;remaning_months,"NA",Payoff!BC245)</f>
        <v>0</v>
      </c>
      <c r="AF242" s="306">
        <f>IF($B242&gt;remaning_months,"NA",MAX(0,SUM(Payoff!V245:X245)))</f>
        <v>0</v>
      </c>
      <c r="AG242" s="306">
        <f>IF($B242&gt;remaning_months,"NA",MAX(0,SUM(Payoff!V245:Y245)))</f>
        <v>0</v>
      </c>
      <c r="AH242" s="306">
        <f>IF($B242&gt;remaning_months,"NA",Payoff!AC245)</f>
        <v>0</v>
      </c>
      <c r="AI242" s="306">
        <f>IF($B242&gt;remaning_months,"NA",Payoff!BA245)</f>
        <v>13172.55463815194</v>
      </c>
      <c r="AJ242" s="306">
        <f>IF($B242&gt;remaning_months,"NA",IF(AF242&lt;=0,0,AL241*(1+Payoff!X245/SUM(Payoff!V245:W245))))</f>
        <v>0</v>
      </c>
      <c r="AK242" s="306">
        <f>IF($B242&gt;remaning_months,"NA",IF(AG242&lt;=0,0,AJ242*(1+SUM(Payoff!Y245:Z245)/SUM(Payoff!V245:W245))))</f>
        <v>0</v>
      </c>
      <c r="AL242" s="306">
        <f>IF($B242&gt;remaning_months,"NA",IF(AH242&lt;=0,0,AK242*(1+SUM(Payoff!AA245:AB245)/SUM(Payoff!V245:W245))))</f>
        <v>0</v>
      </c>
      <c r="AM242" s="306">
        <f t="shared" si="104"/>
        <v>20150112</v>
      </c>
      <c r="AN242" s="306">
        <f>IF($B242&gt;remaning_months,"NA",AN241*(1+Payoff!Q245))</f>
        <v>193.99853693999492</v>
      </c>
    </row>
    <row r="243" spans="2:40">
      <c r="B243" s="23">
        <v>240</v>
      </c>
      <c r="C243" s="306" t="str">
        <f t="shared" si="80"/>
        <v>VA</v>
      </c>
      <c r="D243" s="306">
        <f t="shared" si="81"/>
        <v>20350101</v>
      </c>
      <c r="E243" s="306">
        <f t="shared" si="82"/>
        <v>1.4999999999999999E-2</v>
      </c>
      <c r="F243" s="306">
        <f t="shared" si="83"/>
        <v>0</v>
      </c>
      <c r="G243" s="306" t="str">
        <f t="shared" si="84"/>
        <v>CH_WB01</v>
      </c>
      <c r="H243" s="306">
        <f t="shared" si="85"/>
        <v>0</v>
      </c>
      <c r="I243" s="306">
        <f t="shared" si="86"/>
        <v>0</v>
      </c>
      <c r="J243" s="306">
        <f t="shared" si="87"/>
        <v>195003044</v>
      </c>
      <c r="K243" s="306" t="str">
        <f t="shared" si="88"/>
        <v>RVATp_14</v>
      </c>
      <c r="L243" s="306">
        <f t="shared" si="89"/>
        <v>0.05</v>
      </c>
      <c r="M243" s="306" t="str">
        <f t="shared" si="90"/>
        <v>BFI Swiss TargetVol 5%</v>
      </c>
      <c r="N243" s="306" t="str">
        <f t="shared" si="91"/>
        <v>CHF</v>
      </c>
      <c r="O243" s="306">
        <f t="shared" si="92"/>
        <v>20150101</v>
      </c>
      <c r="P243" s="306">
        <f t="shared" si="93"/>
        <v>20150101</v>
      </c>
      <c r="Q243" s="306">
        <f t="shared" si="94"/>
        <v>20150101</v>
      </c>
      <c r="R243" s="306">
        <f t="shared" si="95"/>
        <v>0</v>
      </c>
      <c r="S243" s="306">
        <f t="shared" si="96"/>
        <v>240</v>
      </c>
      <c r="T243" s="306">
        <f t="shared" si="97"/>
        <v>20150101</v>
      </c>
      <c r="U243" s="306" t="str">
        <f t="shared" si="98"/>
        <v>Single</v>
      </c>
      <c r="V243" s="306">
        <f>IF($B243&gt;remaning_months,"NA",V$3*Payoff!$BS246)</f>
        <v>263451.09276303544</v>
      </c>
      <c r="W243" s="306">
        <f>IF($B243&gt;remaning_months,"NA",W$3*Payoff!$BS246)</f>
        <v>250278.53812488366</v>
      </c>
      <c r="X243" s="306" t="str">
        <f t="shared" si="99"/>
        <v>yearly</v>
      </c>
      <c r="Y243" s="306">
        <f t="shared" si="100"/>
        <v>0.05</v>
      </c>
      <c r="Z243" s="306">
        <f t="shared" si="101"/>
        <v>1</v>
      </c>
      <c r="AA243" s="306">
        <f t="shared" si="102"/>
        <v>1</v>
      </c>
      <c r="AB243" s="306">
        <f t="shared" si="103"/>
        <v>0</v>
      </c>
      <c r="AC243" s="306">
        <f>IF($B243&gt;remaning_months,"NA",Payoff!AY246*Feq_coupon)</f>
        <v>13172.554638151762</v>
      </c>
      <c r="AD243" s="306">
        <f>IF($B243&lt;=remaning_months,(AD242*(1-Payoff!BR246)-Payoff!Y246-Payoff!Z246+Payoff!BY246),"NA")</f>
        <v>263451.09276303527</v>
      </c>
      <c r="AE243" s="306">
        <f>IF($B243&gt;remaning_months,"NA",Payoff!BC246)</f>
        <v>0</v>
      </c>
      <c r="AF243" s="306">
        <f>IF($B243&gt;remaning_months,"NA",MAX(0,SUM(Payoff!V246:X246)))</f>
        <v>0</v>
      </c>
      <c r="AG243" s="306">
        <f>IF($B243&gt;remaning_months,"NA",MAX(0,SUM(Payoff!V246:Y246)))</f>
        <v>0</v>
      </c>
      <c r="AH243" s="306">
        <f>IF($B243&gt;remaning_months,"NA",Payoff!AC246)</f>
        <v>0</v>
      </c>
      <c r="AI243" s="306">
        <f>IF($B243&gt;remaning_months,"NA",Payoff!BA246)</f>
        <v>1.7826096154749393E-10</v>
      </c>
      <c r="AJ243" s="306">
        <f>IF($B243&gt;remaning_months,"NA",IF(AF243&lt;=0,0,AL242*(1+Payoff!X246/SUM(Payoff!V246:W246))))</f>
        <v>0</v>
      </c>
      <c r="AK243" s="306">
        <f>IF($B243&gt;remaning_months,"NA",IF(AG243&lt;=0,0,AJ243*(1+SUM(Payoff!Y246:Z246)/SUM(Payoff!V246:W246))))</f>
        <v>0</v>
      </c>
      <c r="AL243" s="306">
        <f>IF($B243&gt;remaning_months,"NA",IF(AH243&lt;=0,0,AK243*(1+SUM(Payoff!AA246:AB246)/SUM(Payoff!V246:W246))))</f>
        <v>0</v>
      </c>
      <c r="AM243" s="306">
        <f t="shared" si="104"/>
        <v>20150112</v>
      </c>
      <c r="AN243" s="306">
        <f>IF($B243&gt;remaning_months,"NA",AN242*(1+Payoff!Q246))</f>
        <v>197.20197711209764</v>
      </c>
    </row>
    <row r="244" spans="2:40">
      <c r="B244" s="23">
        <v>241</v>
      </c>
      <c r="C244" s="306" t="str">
        <f t="shared" si="80"/>
        <v>NA</v>
      </c>
      <c r="D244" s="306" t="str">
        <f t="shared" si="81"/>
        <v>NA</v>
      </c>
      <c r="E244" s="306" t="str">
        <f t="shared" si="82"/>
        <v>NA</v>
      </c>
      <c r="F244" s="306" t="str">
        <f t="shared" si="83"/>
        <v>NA</v>
      </c>
      <c r="G244" s="306" t="str">
        <f t="shared" si="84"/>
        <v>NA</v>
      </c>
      <c r="H244" s="306" t="str">
        <f t="shared" si="85"/>
        <v>NA</v>
      </c>
      <c r="I244" s="306" t="str">
        <f t="shared" si="86"/>
        <v>NA</v>
      </c>
      <c r="J244" s="306" t="str">
        <f t="shared" si="87"/>
        <v>NA</v>
      </c>
      <c r="K244" s="306" t="str">
        <f t="shared" si="88"/>
        <v>NA</v>
      </c>
      <c r="L244" s="306" t="str">
        <f t="shared" si="89"/>
        <v>NA</v>
      </c>
      <c r="M244" s="306" t="str">
        <f t="shared" si="90"/>
        <v>NA</v>
      </c>
      <c r="N244" s="306" t="str">
        <f t="shared" si="91"/>
        <v>NA</v>
      </c>
      <c r="O244" s="306" t="str">
        <f t="shared" si="92"/>
        <v>NA</v>
      </c>
      <c r="P244" s="306" t="str">
        <f t="shared" si="93"/>
        <v>NA</v>
      </c>
      <c r="Q244" s="306" t="str">
        <f t="shared" si="94"/>
        <v>NA</v>
      </c>
      <c r="R244" s="306" t="str">
        <f t="shared" si="95"/>
        <v>NA</v>
      </c>
      <c r="S244" s="306" t="str">
        <f t="shared" si="96"/>
        <v>NA</v>
      </c>
      <c r="T244" s="306" t="str">
        <f t="shared" si="97"/>
        <v>NA</v>
      </c>
      <c r="U244" s="306" t="str">
        <f t="shared" si="98"/>
        <v>NA</v>
      </c>
      <c r="V244" s="306" t="str">
        <f>IF($B244&gt;remaning_months,"NA",V$3*Payoff!$BS247)</f>
        <v>NA</v>
      </c>
      <c r="W244" s="306" t="str">
        <f>IF($B244&gt;remaning_months,"NA",W$3*Payoff!$BS247)</f>
        <v>NA</v>
      </c>
      <c r="X244" s="306" t="str">
        <f t="shared" si="99"/>
        <v>NA</v>
      </c>
      <c r="Y244" s="306" t="str">
        <f t="shared" si="100"/>
        <v>NA</v>
      </c>
      <c r="Z244" s="306" t="str">
        <f t="shared" si="101"/>
        <v>NA</v>
      </c>
      <c r="AA244" s="306" t="str">
        <f t="shared" si="102"/>
        <v>NA</v>
      </c>
      <c r="AB244" s="306" t="str">
        <f t="shared" si="103"/>
        <v>NA</v>
      </c>
      <c r="AC244" s="306" t="str">
        <f>IF($B244&gt;remaning_months,"NA",Payoff!AY247*Feq_coupon)</f>
        <v>NA</v>
      </c>
      <c r="AD244" s="306" t="str">
        <f>IF($B244&lt;=remaning_months,(AD243*(1-Payoff!BR247)-Payoff!Y247-Payoff!Z247+Payoff!BY247),"NA")</f>
        <v>NA</v>
      </c>
      <c r="AE244" s="306" t="str">
        <f>IF($B244&gt;remaning_months,"NA",Payoff!BC247)</f>
        <v>NA</v>
      </c>
      <c r="AF244" s="306" t="str">
        <f>IF($B244&gt;remaning_months,"NA",MAX(0,SUM(Payoff!V247:X247)))</f>
        <v>NA</v>
      </c>
      <c r="AG244" s="306" t="str">
        <f>IF($B244&gt;remaning_months,"NA",MAX(0,SUM(Payoff!V247:Y247)))</f>
        <v>NA</v>
      </c>
      <c r="AH244" s="306" t="str">
        <f>IF($B244&gt;remaning_months,"NA",Payoff!AC247)</f>
        <v>NA</v>
      </c>
      <c r="AI244" s="306" t="str">
        <f>IF($B244&gt;remaning_months,"NA",Payoff!BA247)</f>
        <v>NA</v>
      </c>
      <c r="AJ244" s="306" t="str">
        <f>IF($B244&gt;remaning_months,"NA",IF(AF244&lt;=0,0,AL243*(1+Payoff!X247/SUM(Payoff!V247:W247))))</f>
        <v>NA</v>
      </c>
      <c r="AK244" s="306" t="str">
        <f>IF($B244&gt;remaning_months,"NA",IF(AG244&lt;=0,0,AJ244*(1+SUM(Payoff!Y247:Z247)/SUM(Payoff!V247:W247))))</f>
        <v>NA</v>
      </c>
      <c r="AL244" s="306" t="str">
        <f>IF($B244&gt;remaning_months,"NA",IF(AH244&lt;=0,0,AK244*(1+SUM(Payoff!AA247:AB247)/SUM(Payoff!V247:W247))))</f>
        <v>NA</v>
      </c>
      <c r="AM244" s="306" t="str">
        <f t="shared" si="104"/>
        <v>NA</v>
      </c>
      <c r="AN244" s="306" t="str">
        <f>IF($B244&gt;remaning_months,"NA",AN243*(1+Payoff!Q247))</f>
        <v>NA</v>
      </c>
    </row>
    <row r="245" spans="2:40">
      <c r="B245" s="23">
        <v>242</v>
      </c>
      <c r="C245" s="306" t="str">
        <f t="shared" si="80"/>
        <v>NA</v>
      </c>
      <c r="D245" s="306" t="str">
        <f t="shared" si="81"/>
        <v>NA</v>
      </c>
      <c r="E245" s="306" t="str">
        <f t="shared" si="82"/>
        <v>NA</v>
      </c>
      <c r="F245" s="306" t="str">
        <f t="shared" si="83"/>
        <v>NA</v>
      </c>
      <c r="G245" s="306" t="str">
        <f t="shared" si="84"/>
        <v>NA</v>
      </c>
      <c r="H245" s="306" t="str">
        <f t="shared" si="85"/>
        <v>NA</v>
      </c>
      <c r="I245" s="306" t="str">
        <f t="shared" si="86"/>
        <v>NA</v>
      </c>
      <c r="J245" s="306" t="str">
        <f t="shared" si="87"/>
        <v>NA</v>
      </c>
      <c r="K245" s="306" t="str">
        <f t="shared" si="88"/>
        <v>NA</v>
      </c>
      <c r="L245" s="306" t="str">
        <f t="shared" si="89"/>
        <v>NA</v>
      </c>
      <c r="M245" s="306" t="str">
        <f t="shared" si="90"/>
        <v>NA</v>
      </c>
      <c r="N245" s="306" t="str">
        <f t="shared" si="91"/>
        <v>NA</v>
      </c>
      <c r="O245" s="306" t="str">
        <f t="shared" si="92"/>
        <v>NA</v>
      </c>
      <c r="P245" s="306" t="str">
        <f t="shared" si="93"/>
        <v>NA</v>
      </c>
      <c r="Q245" s="306" t="str">
        <f t="shared" si="94"/>
        <v>NA</v>
      </c>
      <c r="R245" s="306" t="str">
        <f t="shared" si="95"/>
        <v>NA</v>
      </c>
      <c r="S245" s="306" t="str">
        <f t="shared" si="96"/>
        <v>NA</v>
      </c>
      <c r="T245" s="306" t="str">
        <f t="shared" si="97"/>
        <v>NA</v>
      </c>
      <c r="U245" s="306" t="str">
        <f t="shared" si="98"/>
        <v>NA</v>
      </c>
      <c r="V245" s="306" t="str">
        <f>IF($B245&gt;remaning_months,"NA",V$3*Payoff!$BS248)</f>
        <v>NA</v>
      </c>
      <c r="W245" s="306" t="str">
        <f>IF($B245&gt;remaning_months,"NA",W$3*Payoff!$BS248)</f>
        <v>NA</v>
      </c>
      <c r="X245" s="306" t="str">
        <f t="shared" si="99"/>
        <v>NA</v>
      </c>
      <c r="Y245" s="306" t="str">
        <f t="shared" si="100"/>
        <v>NA</v>
      </c>
      <c r="Z245" s="306" t="str">
        <f t="shared" si="101"/>
        <v>NA</v>
      </c>
      <c r="AA245" s="306" t="str">
        <f t="shared" si="102"/>
        <v>NA</v>
      </c>
      <c r="AB245" s="306" t="str">
        <f t="shared" si="103"/>
        <v>NA</v>
      </c>
      <c r="AC245" s="306" t="str">
        <f>IF($B245&gt;remaning_months,"NA",Payoff!AY248*Feq_coupon)</f>
        <v>NA</v>
      </c>
      <c r="AD245" s="306" t="str">
        <f>IF($B245&lt;=remaning_months,(AD244*(1-Payoff!BR248)-Payoff!Y248-Payoff!Z248+Payoff!BY248),"NA")</f>
        <v>NA</v>
      </c>
      <c r="AE245" s="306" t="str">
        <f>IF($B245&gt;remaning_months,"NA",Payoff!BC248)</f>
        <v>NA</v>
      </c>
      <c r="AF245" s="306" t="str">
        <f>IF($B245&gt;remaning_months,"NA",MAX(0,SUM(Payoff!V248:X248)))</f>
        <v>NA</v>
      </c>
      <c r="AG245" s="306" t="str">
        <f>IF($B245&gt;remaning_months,"NA",MAX(0,SUM(Payoff!V248:Y248)))</f>
        <v>NA</v>
      </c>
      <c r="AH245" s="306" t="str">
        <f>IF($B245&gt;remaning_months,"NA",Payoff!AC248)</f>
        <v>NA</v>
      </c>
      <c r="AI245" s="306" t="str">
        <f>IF($B245&gt;remaning_months,"NA",Payoff!BA248)</f>
        <v>NA</v>
      </c>
      <c r="AJ245" s="306" t="str">
        <f>IF($B245&gt;remaning_months,"NA",IF(AF245&lt;=0,0,AL244*(1+Payoff!X248/SUM(Payoff!V248:W248))))</f>
        <v>NA</v>
      </c>
      <c r="AK245" s="306" t="str">
        <f>IF($B245&gt;remaning_months,"NA",IF(AG245&lt;=0,0,AJ245*(1+SUM(Payoff!Y248:Z248)/SUM(Payoff!V248:W248))))</f>
        <v>NA</v>
      </c>
      <c r="AL245" s="306" t="str">
        <f>IF($B245&gt;remaning_months,"NA",IF(AH245&lt;=0,0,AK245*(1+SUM(Payoff!AA248:AB248)/SUM(Payoff!V248:W248))))</f>
        <v>NA</v>
      </c>
      <c r="AM245" s="306" t="str">
        <f t="shared" si="104"/>
        <v>NA</v>
      </c>
      <c r="AN245" s="306" t="str">
        <f>IF($B245&gt;remaning_months,"NA",AN244*(1+Payoff!Q248))</f>
        <v>NA</v>
      </c>
    </row>
    <row r="246" spans="2:40">
      <c r="B246" s="23">
        <v>243</v>
      </c>
      <c r="C246" s="306" t="str">
        <f t="shared" si="80"/>
        <v>NA</v>
      </c>
      <c r="D246" s="306" t="str">
        <f t="shared" si="81"/>
        <v>NA</v>
      </c>
      <c r="E246" s="306" t="str">
        <f t="shared" si="82"/>
        <v>NA</v>
      </c>
      <c r="F246" s="306" t="str">
        <f t="shared" si="83"/>
        <v>NA</v>
      </c>
      <c r="G246" s="306" t="str">
        <f t="shared" si="84"/>
        <v>NA</v>
      </c>
      <c r="H246" s="306" t="str">
        <f t="shared" si="85"/>
        <v>NA</v>
      </c>
      <c r="I246" s="306" t="str">
        <f t="shared" si="86"/>
        <v>NA</v>
      </c>
      <c r="J246" s="306" t="str">
        <f t="shared" si="87"/>
        <v>NA</v>
      </c>
      <c r="K246" s="306" t="str">
        <f t="shared" si="88"/>
        <v>NA</v>
      </c>
      <c r="L246" s="306" t="str">
        <f t="shared" si="89"/>
        <v>NA</v>
      </c>
      <c r="M246" s="306" t="str">
        <f t="shared" si="90"/>
        <v>NA</v>
      </c>
      <c r="N246" s="306" t="str">
        <f t="shared" si="91"/>
        <v>NA</v>
      </c>
      <c r="O246" s="306" t="str">
        <f t="shared" si="92"/>
        <v>NA</v>
      </c>
      <c r="P246" s="306" t="str">
        <f t="shared" si="93"/>
        <v>NA</v>
      </c>
      <c r="Q246" s="306" t="str">
        <f t="shared" si="94"/>
        <v>NA</v>
      </c>
      <c r="R246" s="306" t="str">
        <f t="shared" si="95"/>
        <v>NA</v>
      </c>
      <c r="S246" s="306" t="str">
        <f t="shared" si="96"/>
        <v>NA</v>
      </c>
      <c r="T246" s="306" t="str">
        <f t="shared" si="97"/>
        <v>NA</v>
      </c>
      <c r="U246" s="306" t="str">
        <f t="shared" si="98"/>
        <v>NA</v>
      </c>
      <c r="V246" s="306" t="str">
        <f>IF($B246&gt;remaning_months,"NA",V$3*Payoff!$BS249)</f>
        <v>NA</v>
      </c>
      <c r="W246" s="306" t="str">
        <f>IF($B246&gt;remaning_months,"NA",W$3*Payoff!$BS249)</f>
        <v>NA</v>
      </c>
      <c r="X246" s="306" t="str">
        <f t="shared" si="99"/>
        <v>NA</v>
      </c>
      <c r="Y246" s="306" t="str">
        <f t="shared" si="100"/>
        <v>NA</v>
      </c>
      <c r="Z246" s="306" t="str">
        <f t="shared" si="101"/>
        <v>NA</v>
      </c>
      <c r="AA246" s="306" t="str">
        <f t="shared" si="102"/>
        <v>NA</v>
      </c>
      <c r="AB246" s="306" t="str">
        <f t="shared" si="103"/>
        <v>NA</v>
      </c>
      <c r="AC246" s="306" t="str">
        <f>IF($B246&gt;remaning_months,"NA",Payoff!AY249*Feq_coupon)</f>
        <v>NA</v>
      </c>
      <c r="AD246" s="306" t="str">
        <f>IF($B246&lt;=remaning_months,(AD245*(1-Payoff!BR249)-Payoff!Y249-Payoff!Z249+Payoff!BY249),"NA")</f>
        <v>NA</v>
      </c>
      <c r="AE246" s="306" t="str">
        <f>IF($B246&gt;remaning_months,"NA",Payoff!BC249)</f>
        <v>NA</v>
      </c>
      <c r="AF246" s="306" t="str">
        <f>IF($B246&gt;remaning_months,"NA",MAX(0,SUM(Payoff!V249:X249)))</f>
        <v>NA</v>
      </c>
      <c r="AG246" s="306" t="str">
        <f>IF($B246&gt;remaning_months,"NA",MAX(0,SUM(Payoff!V249:Y249)))</f>
        <v>NA</v>
      </c>
      <c r="AH246" s="306" t="str">
        <f>IF($B246&gt;remaning_months,"NA",Payoff!AC249)</f>
        <v>NA</v>
      </c>
      <c r="AI246" s="306" t="str">
        <f>IF($B246&gt;remaning_months,"NA",Payoff!BA249)</f>
        <v>NA</v>
      </c>
      <c r="AJ246" s="306" t="str">
        <f>IF($B246&gt;remaning_months,"NA",IF(AF246&lt;=0,0,AL245*(1+Payoff!X249/SUM(Payoff!V249:W249))))</f>
        <v>NA</v>
      </c>
      <c r="AK246" s="306" t="str">
        <f>IF($B246&gt;remaning_months,"NA",IF(AG246&lt;=0,0,AJ246*(1+SUM(Payoff!Y249:Z249)/SUM(Payoff!V249:W249))))</f>
        <v>NA</v>
      </c>
      <c r="AL246" s="306" t="str">
        <f>IF($B246&gt;remaning_months,"NA",IF(AH246&lt;=0,0,AK246*(1+SUM(Payoff!AA249:AB249)/SUM(Payoff!V249:W249))))</f>
        <v>NA</v>
      </c>
      <c r="AM246" s="306" t="str">
        <f t="shared" si="104"/>
        <v>NA</v>
      </c>
      <c r="AN246" s="306" t="str">
        <f>IF($B246&gt;remaning_months,"NA",AN245*(1+Payoff!Q249))</f>
        <v>NA</v>
      </c>
    </row>
    <row r="247" spans="2:40">
      <c r="B247" s="23">
        <v>244</v>
      </c>
      <c r="C247" s="306" t="str">
        <f t="shared" si="80"/>
        <v>NA</v>
      </c>
      <c r="D247" s="306" t="str">
        <f t="shared" si="81"/>
        <v>NA</v>
      </c>
      <c r="E247" s="306" t="str">
        <f t="shared" si="82"/>
        <v>NA</v>
      </c>
      <c r="F247" s="306" t="str">
        <f t="shared" si="83"/>
        <v>NA</v>
      </c>
      <c r="G247" s="306" t="str">
        <f t="shared" si="84"/>
        <v>NA</v>
      </c>
      <c r="H247" s="306" t="str">
        <f t="shared" si="85"/>
        <v>NA</v>
      </c>
      <c r="I247" s="306" t="str">
        <f t="shared" si="86"/>
        <v>NA</v>
      </c>
      <c r="J247" s="306" t="str">
        <f t="shared" si="87"/>
        <v>NA</v>
      </c>
      <c r="K247" s="306" t="str">
        <f t="shared" si="88"/>
        <v>NA</v>
      </c>
      <c r="L247" s="306" t="str">
        <f t="shared" si="89"/>
        <v>NA</v>
      </c>
      <c r="M247" s="306" t="str">
        <f t="shared" si="90"/>
        <v>NA</v>
      </c>
      <c r="N247" s="306" t="str">
        <f t="shared" si="91"/>
        <v>NA</v>
      </c>
      <c r="O247" s="306" t="str">
        <f t="shared" si="92"/>
        <v>NA</v>
      </c>
      <c r="P247" s="306" t="str">
        <f t="shared" si="93"/>
        <v>NA</v>
      </c>
      <c r="Q247" s="306" t="str">
        <f t="shared" si="94"/>
        <v>NA</v>
      </c>
      <c r="R247" s="306" t="str">
        <f t="shared" si="95"/>
        <v>NA</v>
      </c>
      <c r="S247" s="306" t="str">
        <f t="shared" si="96"/>
        <v>NA</v>
      </c>
      <c r="T247" s="306" t="str">
        <f t="shared" si="97"/>
        <v>NA</v>
      </c>
      <c r="U247" s="306" t="str">
        <f t="shared" si="98"/>
        <v>NA</v>
      </c>
      <c r="V247" s="306" t="str">
        <f>IF($B247&gt;remaning_months,"NA",V$3*Payoff!$BS250)</f>
        <v>NA</v>
      </c>
      <c r="W247" s="306" t="str">
        <f>IF($B247&gt;remaning_months,"NA",W$3*Payoff!$BS250)</f>
        <v>NA</v>
      </c>
      <c r="X247" s="306" t="str">
        <f t="shared" si="99"/>
        <v>NA</v>
      </c>
      <c r="Y247" s="306" t="str">
        <f t="shared" si="100"/>
        <v>NA</v>
      </c>
      <c r="Z247" s="306" t="str">
        <f t="shared" si="101"/>
        <v>NA</v>
      </c>
      <c r="AA247" s="306" t="str">
        <f t="shared" si="102"/>
        <v>NA</v>
      </c>
      <c r="AB247" s="306" t="str">
        <f t="shared" si="103"/>
        <v>NA</v>
      </c>
      <c r="AC247" s="306" t="str">
        <f>IF($B247&gt;remaning_months,"NA",Payoff!AY250*Feq_coupon)</f>
        <v>NA</v>
      </c>
      <c r="AD247" s="306" t="str">
        <f>IF($B247&lt;=remaning_months,(AD246*(1-Payoff!BR250)-Payoff!Y250-Payoff!Z250+Payoff!BY250),"NA")</f>
        <v>NA</v>
      </c>
      <c r="AE247" s="306" t="str">
        <f>IF($B247&gt;remaning_months,"NA",Payoff!BC250)</f>
        <v>NA</v>
      </c>
      <c r="AF247" s="306" t="str">
        <f>IF($B247&gt;remaning_months,"NA",MAX(0,SUM(Payoff!V250:X250)))</f>
        <v>NA</v>
      </c>
      <c r="AG247" s="306" t="str">
        <f>IF($B247&gt;remaning_months,"NA",MAX(0,SUM(Payoff!V250:Y250)))</f>
        <v>NA</v>
      </c>
      <c r="AH247" s="306" t="str">
        <f>IF($B247&gt;remaning_months,"NA",Payoff!AC250)</f>
        <v>NA</v>
      </c>
      <c r="AI247" s="306" t="str">
        <f>IF($B247&gt;remaning_months,"NA",Payoff!BA250)</f>
        <v>NA</v>
      </c>
      <c r="AJ247" s="306" t="str">
        <f>IF($B247&gt;remaning_months,"NA",IF(AF247&lt;=0,0,AL246*(1+Payoff!X250/SUM(Payoff!V250:W250))))</f>
        <v>NA</v>
      </c>
      <c r="AK247" s="306" t="str">
        <f>IF($B247&gt;remaning_months,"NA",IF(AG247&lt;=0,0,AJ247*(1+SUM(Payoff!Y250:Z250)/SUM(Payoff!V250:W250))))</f>
        <v>NA</v>
      </c>
      <c r="AL247" s="306" t="str">
        <f>IF($B247&gt;remaning_months,"NA",IF(AH247&lt;=0,0,AK247*(1+SUM(Payoff!AA250:AB250)/SUM(Payoff!V250:W250))))</f>
        <v>NA</v>
      </c>
      <c r="AM247" s="306" t="str">
        <f t="shared" si="104"/>
        <v>NA</v>
      </c>
      <c r="AN247" s="306" t="str">
        <f>IF($B247&gt;remaning_months,"NA",AN246*(1+Payoff!Q250))</f>
        <v>NA</v>
      </c>
    </row>
    <row r="248" spans="2:40">
      <c r="B248" s="23">
        <v>245</v>
      </c>
      <c r="C248" s="306" t="str">
        <f t="shared" si="80"/>
        <v>NA</v>
      </c>
      <c r="D248" s="306" t="str">
        <f t="shared" si="81"/>
        <v>NA</v>
      </c>
      <c r="E248" s="306" t="str">
        <f t="shared" si="82"/>
        <v>NA</v>
      </c>
      <c r="F248" s="306" t="str">
        <f t="shared" si="83"/>
        <v>NA</v>
      </c>
      <c r="G248" s="306" t="str">
        <f t="shared" si="84"/>
        <v>NA</v>
      </c>
      <c r="H248" s="306" t="str">
        <f t="shared" si="85"/>
        <v>NA</v>
      </c>
      <c r="I248" s="306" t="str">
        <f t="shared" si="86"/>
        <v>NA</v>
      </c>
      <c r="J248" s="306" t="str">
        <f t="shared" si="87"/>
        <v>NA</v>
      </c>
      <c r="K248" s="306" t="str">
        <f t="shared" si="88"/>
        <v>NA</v>
      </c>
      <c r="L248" s="306" t="str">
        <f t="shared" si="89"/>
        <v>NA</v>
      </c>
      <c r="M248" s="306" t="str">
        <f t="shared" si="90"/>
        <v>NA</v>
      </c>
      <c r="N248" s="306" t="str">
        <f t="shared" si="91"/>
        <v>NA</v>
      </c>
      <c r="O248" s="306" t="str">
        <f t="shared" si="92"/>
        <v>NA</v>
      </c>
      <c r="P248" s="306" t="str">
        <f t="shared" si="93"/>
        <v>NA</v>
      </c>
      <c r="Q248" s="306" t="str">
        <f t="shared" si="94"/>
        <v>NA</v>
      </c>
      <c r="R248" s="306" t="str">
        <f t="shared" si="95"/>
        <v>NA</v>
      </c>
      <c r="S248" s="306" t="str">
        <f t="shared" si="96"/>
        <v>NA</v>
      </c>
      <c r="T248" s="306" t="str">
        <f t="shared" si="97"/>
        <v>NA</v>
      </c>
      <c r="U248" s="306" t="str">
        <f t="shared" si="98"/>
        <v>NA</v>
      </c>
      <c r="V248" s="306" t="str">
        <f>IF($B248&gt;remaning_months,"NA",V$3*Payoff!$BS251)</f>
        <v>NA</v>
      </c>
      <c r="W248" s="306" t="str">
        <f>IF($B248&gt;remaning_months,"NA",W$3*Payoff!$BS251)</f>
        <v>NA</v>
      </c>
      <c r="X248" s="306" t="str">
        <f t="shared" si="99"/>
        <v>NA</v>
      </c>
      <c r="Y248" s="306" t="str">
        <f t="shared" si="100"/>
        <v>NA</v>
      </c>
      <c r="Z248" s="306" t="str">
        <f t="shared" si="101"/>
        <v>NA</v>
      </c>
      <c r="AA248" s="306" t="str">
        <f t="shared" si="102"/>
        <v>NA</v>
      </c>
      <c r="AB248" s="306" t="str">
        <f t="shared" si="103"/>
        <v>NA</v>
      </c>
      <c r="AC248" s="306" t="str">
        <f>IF($B248&gt;remaning_months,"NA",Payoff!AY251*Feq_coupon)</f>
        <v>NA</v>
      </c>
      <c r="AD248" s="306" t="str">
        <f>IF($B248&lt;=remaning_months,(AD247*(1-Payoff!BR251)-Payoff!Y251-Payoff!Z251+Payoff!BY251),"NA")</f>
        <v>NA</v>
      </c>
      <c r="AE248" s="306" t="str">
        <f>IF($B248&gt;remaning_months,"NA",Payoff!BC251)</f>
        <v>NA</v>
      </c>
      <c r="AF248" s="306" t="str">
        <f>IF($B248&gt;remaning_months,"NA",MAX(0,SUM(Payoff!V251:X251)))</f>
        <v>NA</v>
      </c>
      <c r="AG248" s="306" t="str">
        <f>IF($B248&gt;remaning_months,"NA",MAX(0,SUM(Payoff!V251:Y251)))</f>
        <v>NA</v>
      </c>
      <c r="AH248" s="306" t="str">
        <f>IF($B248&gt;remaning_months,"NA",Payoff!AC251)</f>
        <v>NA</v>
      </c>
      <c r="AI248" s="306" t="str">
        <f>IF($B248&gt;remaning_months,"NA",Payoff!BA251)</f>
        <v>NA</v>
      </c>
      <c r="AJ248" s="306" t="str">
        <f>IF($B248&gt;remaning_months,"NA",IF(AF248&lt;=0,0,AL247*(1+Payoff!X251/SUM(Payoff!V251:W251))))</f>
        <v>NA</v>
      </c>
      <c r="AK248" s="306" t="str">
        <f>IF($B248&gt;remaning_months,"NA",IF(AG248&lt;=0,0,AJ248*(1+SUM(Payoff!Y251:Z251)/SUM(Payoff!V251:W251))))</f>
        <v>NA</v>
      </c>
      <c r="AL248" s="306" t="str">
        <f>IF($B248&gt;remaning_months,"NA",IF(AH248&lt;=0,0,AK248*(1+SUM(Payoff!AA251:AB251)/SUM(Payoff!V251:W251))))</f>
        <v>NA</v>
      </c>
      <c r="AM248" s="306" t="str">
        <f t="shared" si="104"/>
        <v>NA</v>
      </c>
      <c r="AN248" s="306" t="str">
        <f>IF($B248&gt;remaning_months,"NA",AN247*(1+Payoff!Q251))</f>
        <v>NA</v>
      </c>
    </row>
    <row r="249" spans="2:40">
      <c r="B249" s="23">
        <v>246</v>
      </c>
      <c r="C249" s="306" t="str">
        <f t="shared" si="80"/>
        <v>NA</v>
      </c>
      <c r="D249" s="306" t="str">
        <f t="shared" si="81"/>
        <v>NA</v>
      </c>
      <c r="E249" s="306" t="str">
        <f t="shared" si="82"/>
        <v>NA</v>
      </c>
      <c r="F249" s="306" t="str">
        <f t="shared" si="83"/>
        <v>NA</v>
      </c>
      <c r="G249" s="306" t="str">
        <f t="shared" si="84"/>
        <v>NA</v>
      </c>
      <c r="H249" s="306" t="str">
        <f t="shared" si="85"/>
        <v>NA</v>
      </c>
      <c r="I249" s="306" t="str">
        <f t="shared" si="86"/>
        <v>NA</v>
      </c>
      <c r="J249" s="306" t="str">
        <f t="shared" si="87"/>
        <v>NA</v>
      </c>
      <c r="K249" s="306" t="str">
        <f t="shared" si="88"/>
        <v>NA</v>
      </c>
      <c r="L249" s="306" t="str">
        <f t="shared" si="89"/>
        <v>NA</v>
      </c>
      <c r="M249" s="306" t="str">
        <f t="shared" si="90"/>
        <v>NA</v>
      </c>
      <c r="N249" s="306" t="str">
        <f t="shared" si="91"/>
        <v>NA</v>
      </c>
      <c r="O249" s="306" t="str">
        <f t="shared" si="92"/>
        <v>NA</v>
      </c>
      <c r="P249" s="306" t="str">
        <f t="shared" si="93"/>
        <v>NA</v>
      </c>
      <c r="Q249" s="306" t="str">
        <f t="shared" si="94"/>
        <v>NA</v>
      </c>
      <c r="R249" s="306" t="str">
        <f t="shared" si="95"/>
        <v>NA</v>
      </c>
      <c r="S249" s="306" t="str">
        <f t="shared" si="96"/>
        <v>NA</v>
      </c>
      <c r="T249" s="306" t="str">
        <f t="shared" si="97"/>
        <v>NA</v>
      </c>
      <c r="U249" s="306" t="str">
        <f t="shared" si="98"/>
        <v>NA</v>
      </c>
      <c r="V249" s="306" t="str">
        <f>IF($B249&gt;remaning_months,"NA",V$3*Payoff!$BS252)</f>
        <v>NA</v>
      </c>
      <c r="W249" s="306" t="str">
        <f>IF($B249&gt;remaning_months,"NA",W$3*Payoff!$BS252)</f>
        <v>NA</v>
      </c>
      <c r="X249" s="306" t="str">
        <f t="shared" si="99"/>
        <v>NA</v>
      </c>
      <c r="Y249" s="306" t="str">
        <f t="shared" si="100"/>
        <v>NA</v>
      </c>
      <c r="Z249" s="306" t="str">
        <f t="shared" si="101"/>
        <v>NA</v>
      </c>
      <c r="AA249" s="306" t="str">
        <f t="shared" si="102"/>
        <v>NA</v>
      </c>
      <c r="AB249" s="306" t="str">
        <f t="shared" si="103"/>
        <v>NA</v>
      </c>
      <c r="AC249" s="306" t="str">
        <f>IF($B249&gt;remaning_months,"NA",Payoff!AY252*Feq_coupon)</f>
        <v>NA</v>
      </c>
      <c r="AD249" s="306" t="str">
        <f>IF($B249&lt;=remaning_months,(AD248*(1-Payoff!BR252)-Payoff!Y252-Payoff!Z252+Payoff!BY252),"NA")</f>
        <v>NA</v>
      </c>
      <c r="AE249" s="306" t="str">
        <f>IF($B249&gt;remaning_months,"NA",Payoff!BC252)</f>
        <v>NA</v>
      </c>
      <c r="AF249" s="306" t="str">
        <f>IF($B249&gt;remaning_months,"NA",MAX(0,SUM(Payoff!V252:X252)))</f>
        <v>NA</v>
      </c>
      <c r="AG249" s="306" t="str">
        <f>IF($B249&gt;remaning_months,"NA",MAX(0,SUM(Payoff!V252:Y252)))</f>
        <v>NA</v>
      </c>
      <c r="AH249" s="306" t="str">
        <f>IF($B249&gt;remaning_months,"NA",Payoff!AC252)</f>
        <v>NA</v>
      </c>
      <c r="AI249" s="306" t="str">
        <f>IF($B249&gt;remaning_months,"NA",Payoff!BA252)</f>
        <v>NA</v>
      </c>
      <c r="AJ249" s="306" t="str">
        <f>IF($B249&gt;remaning_months,"NA",IF(AF249&lt;=0,0,AL248*(1+Payoff!X252/SUM(Payoff!V252:W252))))</f>
        <v>NA</v>
      </c>
      <c r="AK249" s="306" t="str">
        <f>IF($B249&gt;remaning_months,"NA",IF(AG249&lt;=0,0,AJ249*(1+SUM(Payoff!Y252:Z252)/SUM(Payoff!V252:W252))))</f>
        <v>NA</v>
      </c>
      <c r="AL249" s="306" t="str">
        <f>IF($B249&gt;remaning_months,"NA",IF(AH249&lt;=0,0,AK249*(1+SUM(Payoff!AA252:AB252)/SUM(Payoff!V252:W252))))</f>
        <v>NA</v>
      </c>
      <c r="AM249" s="306" t="str">
        <f t="shared" si="104"/>
        <v>NA</v>
      </c>
      <c r="AN249" s="306" t="str">
        <f>IF($B249&gt;remaning_months,"NA",AN248*(1+Payoff!Q252))</f>
        <v>NA</v>
      </c>
    </row>
    <row r="250" spans="2:40">
      <c r="B250" s="23">
        <v>247</v>
      </c>
      <c r="C250" s="306" t="str">
        <f t="shared" si="80"/>
        <v>NA</v>
      </c>
      <c r="D250" s="306" t="str">
        <f t="shared" si="81"/>
        <v>NA</v>
      </c>
      <c r="E250" s="306" t="str">
        <f t="shared" si="82"/>
        <v>NA</v>
      </c>
      <c r="F250" s="306" t="str">
        <f t="shared" si="83"/>
        <v>NA</v>
      </c>
      <c r="G250" s="306" t="str">
        <f t="shared" si="84"/>
        <v>NA</v>
      </c>
      <c r="H250" s="306" t="str">
        <f t="shared" si="85"/>
        <v>NA</v>
      </c>
      <c r="I250" s="306" t="str">
        <f t="shared" si="86"/>
        <v>NA</v>
      </c>
      <c r="J250" s="306" t="str">
        <f t="shared" si="87"/>
        <v>NA</v>
      </c>
      <c r="K250" s="306" t="str">
        <f t="shared" si="88"/>
        <v>NA</v>
      </c>
      <c r="L250" s="306" t="str">
        <f t="shared" si="89"/>
        <v>NA</v>
      </c>
      <c r="M250" s="306" t="str">
        <f t="shared" si="90"/>
        <v>NA</v>
      </c>
      <c r="N250" s="306" t="str">
        <f t="shared" si="91"/>
        <v>NA</v>
      </c>
      <c r="O250" s="306" t="str">
        <f t="shared" si="92"/>
        <v>NA</v>
      </c>
      <c r="P250" s="306" t="str">
        <f t="shared" si="93"/>
        <v>NA</v>
      </c>
      <c r="Q250" s="306" t="str">
        <f t="shared" si="94"/>
        <v>NA</v>
      </c>
      <c r="R250" s="306" t="str">
        <f t="shared" si="95"/>
        <v>NA</v>
      </c>
      <c r="S250" s="306" t="str">
        <f t="shared" si="96"/>
        <v>NA</v>
      </c>
      <c r="T250" s="306" t="str">
        <f t="shared" si="97"/>
        <v>NA</v>
      </c>
      <c r="U250" s="306" t="str">
        <f t="shared" si="98"/>
        <v>NA</v>
      </c>
      <c r="V250" s="306" t="str">
        <f>IF($B250&gt;remaning_months,"NA",V$3*Payoff!$BS253)</f>
        <v>NA</v>
      </c>
      <c r="W250" s="306" t="str">
        <f>IF($B250&gt;remaning_months,"NA",W$3*Payoff!$BS253)</f>
        <v>NA</v>
      </c>
      <c r="X250" s="306" t="str">
        <f t="shared" si="99"/>
        <v>NA</v>
      </c>
      <c r="Y250" s="306" t="str">
        <f t="shared" si="100"/>
        <v>NA</v>
      </c>
      <c r="Z250" s="306" t="str">
        <f t="shared" si="101"/>
        <v>NA</v>
      </c>
      <c r="AA250" s="306" t="str">
        <f t="shared" si="102"/>
        <v>NA</v>
      </c>
      <c r="AB250" s="306" t="str">
        <f t="shared" si="103"/>
        <v>NA</v>
      </c>
      <c r="AC250" s="306" t="str">
        <f>IF($B250&gt;remaning_months,"NA",Payoff!AY253*Feq_coupon)</f>
        <v>NA</v>
      </c>
      <c r="AD250" s="306" t="str">
        <f>IF($B250&lt;=remaning_months,(AD249*(1-Payoff!BR253)-Payoff!Y253-Payoff!Z253+Payoff!BY253),"NA")</f>
        <v>NA</v>
      </c>
      <c r="AE250" s="306" t="str">
        <f>IF($B250&gt;remaning_months,"NA",Payoff!BC253)</f>
        <v>NA</v>
      </c>
      <c r="AF250" s="306" t="str">
        <f>IF($B250&gt;remaning_months,"NA",MAX(0,SUM(Payoff!V253:X253)))</f>
        <v>NA</v>
      </c>
      <c r="AG250" s="306" t="str">
        <f>IF($B250&gt;remaning_months,"NA",MAX(0,SUM(Payoff!V253:Y253)))</f>
        <v>NA</v>
      </c>
      <c r="AH250" s="306" t="str">
        <f>IF($B250&gt;remaning_months,"NA",Payoff!AC253)</f>
        <v>NA</v>
      </c>
      <c r="AI250" s="306" t="str">
        <f>IF($B250&gt;remaning_months,"NA",Payoff!BA253)</f>
        <v>NA</v>
      </c>
      <c r="AJ250" s="306" t="str">
        <f>IF($B250&gt;remaning_months,"NA",IF(AF250&lt;=0,0,AL249*(1+Payoff!X253/SUM(Payoff!V253:W253))))</f>
        <v>NA</v>
      </c>
      <c r="AK250" s="306" t="str">
        <f>IF($B250&gt;remaning_months,"NA",IF(AG250&lt;=0,0,AJ250*(1+SUM(Payoff!Y253:Z253)/SUM(Payoff!V253:W253))))</f>
        <v>NA</v>
      </c>
      <c r="AL250" s="306" t="str">
        <f>IF($B250&gt;remaning_months,"NA",IF(AH250&lt;=0,0,AK250*(1+SUM(Payoff!AA253:AB253)/SUM(Payoff!V253:W253))))</f>
        <v>NA</v>
      </c>
      <c r="AM250" s="306" t="str">
        <f t="shared" si="104"/>
        <v>NA</v>
      </c>
      <c r="AN250" s="306" t="str">
        <f>IF($B250&gt;remaning_months,"NA",AN249*(1+Payoff!Q253))</f>
        <v>NA</v>
      </c>
    </row>
    <row r="251" spans="2:40">
      <c r="B251" s="23">
        <v>248</v>
      </c>
      <c r="C251" s="306" t="str">
        <f t="shared" si="80"/>
        <v>NA</v>
      </c>
      <c r="D251" s="306" t="str">
        <f t="shared" si="81"/>
        <v>NA</v>
      </c>
      <c r="E251" s="306" t="str">
        <f t="shared" si="82"/>
        <v>NA</v>
      </c>
      <c r="F251" s="306" t="str">
        <f t="shared" si="83"/>
        <v>NA</v>
      </c>
      <c r="G251" s="306" t="str">
        <f t="shared" si="84"/>
        <v>NA</v>
      </c>
      <c r="H251" s="306" t="str">
        <f t="shared" si="85"/>
        <v>NA</v>
      </c>
      <c r="I251" s="306" t="str">
        <f t="shared" si="86"/>
        <v>NA</v>
      </c>
      <c r="J251" s="306" t="str">
        <f t="shared" si="87"/>
        <v>NA</v>
      </c>
      <c r="K251" s="306" t="str">
        <f t="shared" si="88"/>
        <v>NA</v>
      </c>
      <c r="L251" s="306" t="str">
        <f t="shared" si="89"/>
        <v>NA</v>
      </c>
      <c r="M251" s="306" t="str">
        <f t="shared" si="90"/>
        <v>NA</v>
      </c>
      <c r="N251" s="306" t="str">
        <f t="shared" si="91"/>
        <v>NA</v>
      </c>
      <c r="O251" s="306" t="str">
        <f t="shared" si="92"/>
        <v>NA</v>
      </c>
      <c r="P251" s="306" t="str">
        <f t="shared" si="93"/>
        <v>NA</v>
      </c>
      <c r="Q251" s="306" t="str">
        <f t="shared" si="94"/>
        <v>NA</v>
      </c>
      <c r="R251" s="306" t="str">
        <f t="shared" si="95"/>
        <v>NA</v>
      </c>
      <c r="S251" s="306" t="str">
        <f t="shared" si="96"/>
        <v>NA</v>
      </c>
      <c r="T251" s="306" t="str">
        <f t="shared" si="97"/>
        <v>NA</v>
      </c>
      <c r="U251" s="306" t="str">
        <f t="shared" si="98"/>
        <v>NA</v>
      </c>
      <c r="V251" s="306" t="str">
        <f>IF($B251&gt;remaning_months,"NA",V$3*Payoff!$BS254)</f>
        <v>NA</v>
      </c>
      <c r="W251" s="306" t="str">
        <f>IF($B251&gt;remaning_months,"NA",W$3*Payoff!$BS254)</f>
        <v>NA</v>
      </c>
      <c r="X251" s="306" t="str">
        <f t="shared" si="99"/>
        <v>NA</v>
      </c>
      <c r="Y251" s="306" t="str">
        <f t="shared" si="100"/>
        <v>NA</v>
      </c>
      <c r="Z251" s="306" t="str">
        <f t="shared" si="101"/>
        <v>NA</v>
      </c>
      <c r="AA251" s="306" t="str">
        <f t="shared" si="102"/>
        <v>NA</v>
      </c>
      <c r="AB251" s="306" t="str">
        <f t="shared" si="103"/>
        <v>NA</v>
      </c>
      <c r="AC251" s="306" t="str">
        <f>IF($B251&gt;remaning_months,"NA",Payoff!AY254*Feq_coupon)</f>
        <v>NA</v>
      </c>
      <c r="AD251" s="306" t="str">
        <f>IF($B251&lt;=remaning_months,(AD250*(1-Payoff!BR254)-Payoff!Y254-Payoff!Z254+Payoff!BY254),"NA")</f>
        <v>NA</v>
      </c>
      <c r="AE251" s="306" t="str">
        <f>IF($B251&gt;remaning_months,"NA",Payoff!BC254)</f>
        <v>NA</v>
      </c>
      <c r="AF251" s="306" t="str">
        <f>IF($B251&gt;remaning_months,"NA",MAX(0,SUM(Payoff!V254:X254)))</f>
        <v>NA</v>
      </c>
      <c r="AG251" s="306" t="str">
        <f>IF($B251&gt;remaning_months,"NA",MAX(0,SUM(Payoff!V254:Y254)))</f>
        <v>NA</v>
      </c>
      <c r="AH251" s="306" t="str">
        <f>IF($B251&gt;remaning_months,"NA",Payoff!AC254)</f>
        <v>NA</v>
      </c>
      <c r="AI251" s="306" t="str">
        <f>IF($B251&gt;remaning_months,"NA",Payoff!BA254)</f>
        <v>NA</v>
      </c>
      <c r="AJ251" s="306" t="str">
        <f>IF($B251&gt;remaning_months,"NA",IF(AF251&lt;=0,0,AL250*(1+Payoff!X254/SUM(Payoff!V254:W254))))</f>
        <v>NA</v>
      </c>
      <c r="AK251" s="306" t="str">
        <f>IF($B251&gt;remaning_months,"NA",IF(AG251&lt;=0,0,AJ251*(1+SUM(Payoff!Y254:Z254)/SUM(Payoff!V254:W254))))</f>
        <v>NA</v>
      </c>
      <c r="AL251" s="306" t="str">
        <f>IF($B251&gt;remaning_months,"NA",IF(AH251&lt;=0,0,AK251*(1+SUM(Payoff!AA254:AB254)/SUM(Payoff!V254:W254))))</f>
        <v>NA</v>
      </c>
      <c r="AM251" s="306" t="str">
        <f t="shared" si="104"/>
        <v>NA</v>
      </c>
      <c r="AN251" s="306" t="str">
        <f>IF($B251&gt;remaning_months,"NA",AN250*(1+Payoff!Q254))</f>
        <v>NA</v>
      </c>
    </row>
    <row r="252" spans="2:40">
      <c r="B252" s="23">
        <v>249</v>
      </c>
      <c r="C252" s="306" t="str">
        <f t="shared" si="80"/>
        <v>NA</v>
      </c>
      <c r="D252" s="306" t="str">
        <f t="shared" si="81"/>
        <v>NA</v>
      </c>
      <c r="E252" s="306" t="str">
        <f t="shared" si="82"/>
        <v>NA</v>
      </c>
      <c r="F252" s="306" t="str">
        <f t="shared" si="83"/>
        <v>NA</v>
      </c>
      <c r="G252" s="306" t="str">
        <f t="shared" si="84"/>
        <v>NA</v>
      </c>
      <c r="H252" s="306" t="str">
        <f t="shared" si="85"/>
        <v>NA</v>
      </c>
      <c r="I252" s="306" t="str">
        <f t="shared" si="86"/>
        <v>NA</v>
      </c>
      <c r="J252" s="306" t="str">
        <f t="shared" si="87"/>
        <v>NA</v>
      </c>
      <c r="K252" s="306" t="str">
        <f t="shared" si="88"/>
        <v>NA</v>
      </c>
      <c r="L252" s="306" t="str">
        <f t="shared" si="89"/>
        <v>NA</v>
      </c>
      <c r="M252" s="306" t="str">
        <f t="shared" si="90"/>
        <v>NA</v>
      </c>
      <c r="N252" s="306" t="str">
        <f t="shared" si="91"/>
        <v>NA</v>
      </c>
      <c r="O252" s="306" t="str">
        <f t="shared" si="92"/>
        <v>NA</v>
      </c>
      <c r="P252" s="306" t="str">
        <f t="shared" si="93"/>
        <v>NA</v>
      </c>
      <c r="Q252" s="306" t="str">
        <f t="shared" si="94"/>
        <v>NA</v>
      </c>
      <c r="R252" s="306" t="str">
        <f t="shared" si="95"/>
        <v>NA</v>
      </c>
      <c r="S252" s="306" t="str">
        <f t="shared" si="96"/>
        <v>NA</v>
      </c>
      <c r="T252" s="306" t="str">
        <f t="shared" si="97"/>
        <v>NA</v>
      </c>
      <c r="U252" s="306" t="str">
        <f t="shared" si="98"/>
        <v>NA</v>
      </c>
      <c r="V252" s="306" t="str">
        <f>IF($B252&gt;remaning_months,"NA",V$3*Payoff!$BS255)</f>
        <v>NA</v>
      </c>
      <c r="W252" s="306" t="str">
        <f>IF($B252&gt;remaning_months,"NA",W$3*Payoff!$BS255)</f>
        <v>NA</v>
      </c>
      <c r="X252" s="306" t="str">
        <f t="shared" si="99"/>
        <v>NA</v>
      </c>
      <c r="Y252" s="306" t="str">
        <f t="shared" si="100"/>
        <v>NA</v>
      </c>
      <c r="Z252" s="306" t="str">
        <f t="shared" si="101"/>
        <v>NA</v>
      </c>
      <c r="AA252" s="306" t="str">
        <f t="shared" si="102"/>
        <v>NA</v>
      </c>
      <c r="AB252" s="306" t="str">
        <f t="shared" si="103"/>
        <v>NA</v>
      </c>
      <c r="AC252" s="306" t="str">
        <f>IF($B252&gt;remaning_months,"NA",Payoff!AY255*Feq_coupon)</f>
        <v>NA</v>
      </c>
      <c r="AD252" s="306" t="str">
        <f>IF($B252&lt;=remaning_months,(AD251*(1-Payoff!BR255)-Payoff!Y255-Payoff!Z255+Payoff!BY255),"NA")</f>
        <v>NA</v>
      </c>
      <c r="AE252" s="306" t="str">
        <f>IF($B252&gt;remaning_months,"NA",Payoff!BC255)</f>
        <v>NA</v>
      </c>
      <c r="AF252" s="306" t="str">
        <f>IF($B252&gt;remaning_months,"NA",MAX(0,SUM(Payoff!V255:X255)))</f>
        <v>NA</v>
      </c>
      <c r="AG252" s="306" t="str">
        <f>IF($B252&gt;remaning_months,"NA",MAX(0,SUM(Payoff!V255:Y255)))</f>
        <v>NA</v>
      </c>
      <c r="AH252" s="306" t="str">
        <f>IF($B252&gt;remaning_months,"NA",Payoff!AC255)</f>
        <v>NA</v>
      </c>
      <c r="AI252" s="306" t="str">
        <f>IF($B252&gt;remaning_months,"NA",Payoff!BA255)</f>
        <v>NA</v>
      </c>
      <c r="AJ252" s="306" t="str">
        <f>IF($B252&gt;remaning_months,"NA",IF(AF252&lt;=0,0,AL251*(1+Payoff!X255/SUM(Payoff!V255:W255))))</f>
        <v>NA</v>
      </c>
      <c r="AK252" s="306" t="str">
        <f>IF($B252&gt;remaning_months,"NA",IF(AG252&lt;=0,0,AJ252*(1+SUM(Payoff!Y255:Z255)/SUM(Payoff!V255:W255))))</f>
        <v>NA</v>
      </c>
      <c r="AL252" s="306" t="str">
        <f>IF($B252&gt;remaning_months,"NA",IF(AH252&lt;=0,0,AK252*(1+SUM(Payoff!AA255:AB255)/SUM(Payoff!V255:W255))))</f>
        <v>NA</v>
      </c>
      <c r="AM252" s="306" t="str">
        <f t="shared" si="104"/>
        <v>NA</v>
      </c>
      <c r="AN252" s="306" t="str">
        <f>IF($B252&gt;remaning_months,"NA",AN251*(1+Payoff!Q255))</f>
        <v>NA</v>
      </c>
    </row>
    <row r="253" spans="2:40">
      <c r="B253" s="23">
        <v>250</v>
      </c>
      <c r="C253" s="306" t="str">
        <f t="shared" si="80"/>
        <v>NA</v>
      </c>
      <c r="D253" s="306" t="str">
        <f t="shared" si="81"/>
        <v>NA</v>
      </c>
      <c r="E253" s="306" t="str">
        <f t="shared" si="82"/>
        <v>NA</v>
      </c>
      <c r="F253" s="306" t="str">
        <f t="shared" si="83"/>
        <v>NA</v>
      </c>
      <c r="G253" s="306" t="str">
        <f t="shared" si="84"/>
        <v>NA</v>
      </c>
      <c r="H253" s="306" t="str">
        <f t="shared" si="85"/>
        <v>NA</v>
      </c>
      <c r="I253" s="306" t="str">
        <f t="shared" si="86"/>
        <v>NA</v>
      </c>
      <c r="J253" s="306" t="str">
        <f t="shared" si="87"/>
        <v>NA</v>
      </c>
      <c r="K253" s="306" t="str">
        <f t="shared" si="88"/>
        <v>NA</v>
      </c>
      <c r="L253" s="306" t="str">
        <f t="shared" si="89"/>
        <v>NA</v>
      </c>
      <c r="M253" s="306" t="str">
        <f t="shared" si="90"/>
        <v>NA</v>
      </c>
      <c r="N253" s="306" t="str">
        <f t="shared" si="91"/>
        <v>NA</v>
      </c>
      <c r="O253" s="306" t="str">
        <f t="shared" si="92"/>
        <v>NA</v>
      </c>
      <c r="P253" s="306" t="str">
        <f t="shared" si="93"/>
        <v>NA</v>
      </c>
      <c r="Q253" s="306" t="str">
        <f t="shared" si="94"/>
        <v>NA</v>
      </c>
      <c r="R253" s="306" t="str">
        <f t="shared" si="95"/>
        <v>NA</v>
      </c>
      <c r="S253" s="306" t="str">
        <f t="shared" si="96"/>
        <v>NA</v>
      </c>
      <c r="T253" s="306" t="str">
        <f t="shared" si="97"/>
        <v>NA</v>
      </c>
      <c r="U253" s="306" t="str">
        <f t="shared" si="98"/>
        <v>NA</v>
      </c>
      <c r="V253" s="306" t="str">
        <f>IF($B253&gt;remaning_months,"NA",V$3*Payoff!$BS256)</f>
        <v>NA</v>
      </c>
      <c r="W253" s="306" t="str">
        <f>IF($B253&gt;remaning_months,"NA",W$3*Payoff!$BS256)</f>
        <v>NA</v>
      </c>
      <c r="X253" s="306" t="str">
        <f t="shared" si="99"/>
        <v>NA</v>
      </c>
      <c r="Y253" s="306" t="str">
        <f t="shared" si="100"/>
        <v>NA</v>
      </c>
      <c r="Z253" s="306" t="str">
        <f t="shared" si="101"/>
        <v>NA</v>
      </c>
      <c r="AA253" s="306" t="str">
        <f t="shared" si="102"/>
        <v>NA</v>
      </c>
      <c r="AB253" s="306" t="str">
        <f t="shared" si="103"/>
        <v>NA</v>
      </c>
      <c r="AC253" s="306" t="str">
        <f>IF($B253&gt;remaning_months,"NA",Payoff!AY256*Feq_coupon)</f>
        <v>NA</v>
      </c>
      <c r="AD253" s="306" t="str">
        <f>IF($B253&lt;=remaning_months,(AD252*(1-Payoff!BR256)-Payoff!Y256-Payoff!Z256+Payoff!BY256),"NA")</f>
        <v>NA</v>
      </c>
      <c r="AE253" s="306" t="str">
        <f>IF($B253&gt;remaning_months,"NA",Payoff!BC256)</f>
        <v>NA</v>
      </c>
      <c r="AF253" s="306" t="str">
        <f>IF($B253&gt;remaning_months,"NA",MAX(0,SUM(Payoff!V256:X256)))</f>
        <v>NA</v>
      </c>
      <c r="AG253" s="306" t="str">
        <f>IF($B253&gt;remaning_months,"NA",MAX(0,SUM(Payoff!V256:Y256)))</f>
        <v>NA</v>
      </c>
      <c r="AH253" s="306" t="str">
        <f>IF($B253&gt;remaning_months,"NA",Payoff!AC256)</f>
        <v>NA</v>
      </c>
      <c r="AI253" s="306" t="str">
        <f>IF($B253&gt;remaning_months,"NA",Payoff!BA256)</f>
        <v>NA</v>
      </c>
      <c r="AJ253" s="306" t="str">
        <f>IF($B253&gt;remaning_months,"NA",IF(AF253&lt;=0,0,AL252*(1+Payoff!X256/SUM(Payoff!V256:W256))))</f>
        <v>NA</v>
      </c>
      <c r="AK253" s="306" t="str">
        <f>IF($B253&gt;remaning_months,"NA",IF(AG253&lt;=0,0,AJ253*(1+SUM(Payoff!Y256:Z256)/SUM(Payoff!V256:W256))))</f>
        <v>NA</v>
      </c>
      <c r="AL253" s="306" t="str">
        <f>IF($B253&gt;remaning_months,"NA",IF(AH253&lt;=0,0,AK253*(1+SUM(Payoff!AA256:AB256)/SUM(Payoff!V256:W256))))</f>
        <v>NA</v>
      </c>
      <c r="AM253" s="306" t="str">
        <f t="shared" si="104"/>
        <v>NA</v>
      </c>
      <c r="AN253" s="306" t="str">
        <f>IF($B253&gt;remaning_months,"NA",AN252*(1+Payoff!Q256))</f>
        <v>NA</v>
      </c>
    </row>
    <row r="254" spans="2:40">
      <c r="B254" s="23">
        <v>251</v>
      </c>
      <c r="C254" s="306" t="str">
        <f t="shared" si="80"/>
        <v>NA</v>
      </c>
      <c r="D254" s="306" t="str">
        <f t="shared" si="81"/>
        <v>NA</v>
      </c>
      <c r="E254" s="306" t="str">
        <f t="shared" si="82"/>
        <v>NA</v>
      </c>
      <c r="F254" s="306" t="str">
        <f t="shared" si="83"/>
        <v>NA</v>
      </c>
      <c r="G254" s="306" t="str">
        <f t="shared" si="84"/>
        <v>NA</v>
      </c>
      <c r="H254" s="306" t="str">
        <f t="shared" si="85"/>
        <v>NA</v>
      </c>
      <c r="I254" s="306" t="str">
        <f t="shared" si="86"/>
        <v>NA</v>
      </c>
      <c r="J254" s="306" t="str">
        <f t="shared" si="87"/>
        <v>NA</v>
      </c>
      <c r="K254" s="306" t="str">
        <f t="shared" si="88"/>
        <v>NA</v>
      </c>
      <c r="L254" s="306" t="str">
        <f t="shared" si="89"/>
        <v>NA</v>
      </c>
      <c r="M254" s="306" t="str">
        <f t="shared" si="90"/>
        <v>NA</v>
      </c>
      <c r="N254" s="306" t="str">
        <f t="shared" si="91"/>
        <v>NA</v>
      </c>
      <c r="O254" s="306" t="str">
        <f t="shared" si="92"/>
        <v>NA</v>
      </c>
      <c r="P254" s="306" t="str">
        <f t="shared" si="93"/>
        <v>NA</v>
      </c>
      <c r="Q254" s="306" t="str">
        <f t="shared" si="94"/>
        <v>NA</v>
      </c>
      <c r="R254" s="306" t="str">
        <f t="shared" si="95"/>
        <v>NA</v>
      </c>
      <c r="S254" s="306" t="str">
        <f t="shared" si="96"/>
        <v>NA</v>
      </c>
      <c r="T254" s="306" t="str">
        <f t="shared" si="97"/>
        <v>NA</v>
      </c>
      <c r="U254" s="306" t="str">
        <f t="shared" si="98"/>
        <v>NA</v>
      </c>
      <c r="V254" s="306" t="str">
        <f>IF($B254&gt;remaning_months,"NA",V$3*Payoff!$BS257)</f>
        <v>NA</v>
      </c>
      <c r="W254" s="306" t="str">
        <f>IF($B254&gt;remaning_months,"NA",W$3*Payoff!$BS257)</f>
        <v>NA</v>
      </c>
      <c r="X254" s="306" t="str">
        <f t="shared" si="99"/>
        <v>NA</v>
      </c>
      <c r="Y254" s="306" t="str">
        <f t="shared" si="100"/>
        <v>NA</v>
      </c>
      <c r="Z254" s="306" t="str">
        <f t="shared" si="101"/>
        <v>NA</v>
      </c>
      <c r="AA254" s="306" t="str">
        <f t="shared" si="102"/>
        <v>NA</v>
      </c>
      <c r="AB254" s="306" t="str">
        <f t="shared" si="103"/>
        <v>NA</v>
      </c>
      <c r="AC254" s="306" t="str">
        <f>IF($B254&gt;remaning_months,"NA",Payoff!AY257*Feq_coupon)</f>
        <v>NA</v>
      </c>
      <c r="AD254" s="306" t="str">
        <f>IF($B254&lt;=remaning_months,(AD253*(1-Payoff!BR257)-Payoff!Y257-Payoff!Z257+Payoff!BY257),"NA")</f>
        <v>NA</v>
      </c>
      <c r="AE254" s="306" t="str">
        <f>IF($B254&gt;remaning_months,"NA",Payoff!BC257)</f>
        <v>NA</v>
      </c>
      <c r="AF254" s="306" t="str">
        <f>IF($B254&gt;remaning_months,"NA",MAX(0,SUM(Payoff!V257:X257)))</f>
        <v>NA</v>
      </c>
      <c r="AG254" s="306" t="str">
        <f>IF($B254&gt;remaning_months,"NA",MAX(0,SUM(Payoff!V257:Y257)))</f>
        <v>NA</v>
      </c>
      <c r="AH254" s="306" t="str">
        <f>IF($B254&gt;remaning_months,"NA",Payoff!AC257)</f>
        <v>NA</v>
      </c>
      <c r="AI254" s="306" t="str">
        <f>IF($B254&gt;remaning_months,"NA",Payoff!BA257)</f>
        <v>NA</v>
      </c>
      <c r="AJ254" s="306" t="str">
        <f>IF($B254&gt;remaning_months,"NA",IF(AF254&lt;=0,0,AL253*(1+Payoff!X257/SUM(Payoff!V257:W257))))</f>
        <v>NA</v>
      </c>
      <c r="AK254" s="306" t="str">
        <f>IF($B254&gt;remaning_months,"NA",IF(AG254&lt;=0,0,AJ254*(1+SUM(Payoff!Y257:Z257)/SUM(Payoff!V257:W257))))</f>
        <v>NA</v>
      </c>
      <c r="AL254" s="306" t="str">
        <f>IF($B254&gt;remaning_months,"NA",IF(AH254&lt;=0,0,AK254*(1+SUM(Payoff!AA257:AB257)/SUM(Payoff!V257:W257))))</f>
        <v>NA</v>
      </c>
      <c r="AM254" s="306" t="str">
        <f t="shared" si="104"/>
        <v>NA</v>
      </c>
      <c r="AN254" s="306" t="str">
        <f>IF($B254&gt;remaning_months,"NA",AN253*(1+Payoff!Q257))</f>
        <v>NA</v>
      </c>
    </row>
    <row r="255" spans="2:40">
      <c r="B255" s="23">
        <v>252</v>
      </c>
      <c r="C255" s="306" t="str">
        <f t="shared" si="80"/>
        <v>NA</v>
      </c>
      <c r="D255" s="306" t="str">
        <f t="shared" si="81"/>
        <v>NA</v>
      </c>
      <c r="E255" s="306" t="str">
        <f t="shared" si="82"/>
        <v>NA</v>
      </c>
      <c r="F255" s="306" t="str">
        <f t="shared" si="83"/>
        <v>NA</v>
      </c>
      <c r="G255" s="306" t="str">
        <f t="shared" si="84"/>
        <v>NA</v>
      </c>
      <c r="H255" s="306" t="str">
        <f t="shared" si="85"/>
        <v>NA</v>
      </c>
      <c r="I255" s="306" t="str">
        <f t="shared" si="86"/>
        <v>NA</v>
      </c>
      <c r="J255" s="306" t="str">
        <f t="shared" si="87"/>
        <v>NA</v>
      </c>
      <c r="K255" s="306" t="str">
        <f t="shared" si="88"/>
        <v>NA</v>
      </c>
      <c r="L255" s="306" t="str">
        <f t="shared" si="89"/>
        <v>NA</v>
      </c>
      <c r="M255" s="306" t="str">
        <f t="shared" si="90"/>
        <v>NA</v>
      </c>
      <c r="N255" s="306" t="str">
        <f t="shared" si="91"/>
        <v>NA</v>
      </c>
      <c r="O255" s="306" t="str">
        <f t="shared" si="92"/>
        <v>NA</v>
      </c>
      <c r="P255" s="306" t="str">
        <f t="shared" si="93"/>
        <v>NA</v>
      </c>
      <c r="Q255" s="306" t="str">
        <f t="shared" si="94"/>
        <v>NA</v>
      </c>
      <c r="R255" s="306" t="str">
        <f t="shared" si="95"/>
        <v>NA</v>
      </c>
      <c r="S255" s="306" t="str">
        <f t="shared" si="96"/>
        <v>NA</v>
      </c>
      <c r="T255" s="306" t="str">
        <f t="shared" si="97"/>
        <v>NA</v>
      </c>
      <c r="U255" s="306" t="str">
        <f t="shared" si="98"/>
        <v>NA</v>
      </c>
      <c r="V255" s="306" t="str">
        <f>IF($B255&gt;remaning_months,"NA",V$3*Payoff!$BS258)</f>
        <v>NA</v>
      </c>
      <c r="W255" s="306" t="str">
        <f>IF($B255&gt;remaning_months,"NA",W$3*Payoff!$BS258)</f>
        <v>NA</v>
      </c>
      <c r="X255" s="306" t="str">
        <f t="shared" si="99"/>
        <v>NA</v>
      </c>
      <c r="Y255" s="306" t="str">
        <f t="shared" si="100"/>
        <v>NA</v>
      </c>
      <c r="Z255" s="306" t="str">
        <f t="shared" si="101"/>
        <v>NA</v>
      </c>
      <c r="AA255" s="306" t="str">
        <f t="shared" si="102"/>
        <v>NA</v>
      </c>
      <c r="AB255" s="306" t="str">
        <f t="shared" si="103"/>
        <v>NA</v>
      </c>
      <c r="AC255" s="306" t="str">
        <f>IF($B255&gt;remaning_months,"NA",Payoff!AY258*Feq_coupon)</f>
        <v>NA</v>
      </c>
      <c r="AD255" s="306" t="str">
        <f>IF($B255&lt;=remaning_months,(AD254*(1-Payoff!BR258)-Payoff!Y258-Payoff!Z258+Payoff!BY258),"NA")</f>
        <v>NA</v>
      </c>
      <c r="AE255" s="306" t="str">
        <f>IF($B255&gt;remaning_months,"NA",Payoff!BC258)</f>
        <v>NA</v>
      </c>
      <c r="AF255" s="306" t="str">
        <f>IF($B255&gt;remaning_months,"NA",MAX(0,SUM(Payoff!V258:X258)))</f>
        <v>NA</v>
      </c>
      <c r="AG255" s="306" t="str">
        <f>IF($B255&gt;remaning_months,"NA",MAX(0,SUM(Payoff!V258:Y258)))</f>
        <v>NA</v>
      </c>
      <c r="AH255" s="306" t="str">
        <f>IF($B255&gt;remaning_months,"NA",Payoff!AC258)</f>
        <v>NA</v>
      </c>
      <c r="AI255" s="306" t="str">
        <f>IF($B255&gt;remaning_months,"NA",Payoff!BA258)</f>
        <v>NA</v>
      </c>
      <c r="AJ255" s="306" t="str">
        <f>IF($B255&gt;remaning_months,"NA",IF(AF255&lt;=0,0,AL254*(1+Payoff!X258/SUM(Payoff!V258:W258))))</f>
        <v>NA</v>
      </c>
      <c r="AK255" s="306" t="str">
        <f>IF($B255&gt;remaning_months,"NA",IF(AG255&lt;=0,0,AJ255*(1+SUM(Payoff!Y258:Z258)/SUM(Payoff!V258:W258))))</f>
        <v>NA</v>
      </c>
      <c r="AL255" s="306" t="str">
        <f>IF($B255&gt;remaning_months,"NA",IF(AH255&lt;=0,0,AK255*(1+SUM(Payoff!AA258:AB258)/SUM(Payoff!V258:W258))))</f>
        <v>NA</v>
      </c>
      <c r="AM255" s="306" t="str">
        <f t="shared" si="104"/>
        <v>NA</v>
      </c>
      <c r="AN255" s="306" t="str">
        <f>IF($B255&gt;remaning_months,"NA",AN254*(1+Payoff!Q258))</f>
        <v>NA</v>
      </c>
    </row>
    <row r="256" spans="2:40">
      <c r="B256" s="23">
        <v>253</v>
      </c>
      <c r="C256" s="306" t="str">
        <f t="shared" si="80"/>
        <v>NA</v>
      </c>
      <c r="D256" s="306" t="str">
        <f t="shared" si="81"/>
        <v>NA</v>
      </c>
      <c r="E256" s="306" t="str">
        <f t="shared" si="82"/>
        <v>NA</v>
      </c>
      <c r="F256" s="306" t="str">
        <f t="shared" si="83"/>
        <v>NA</v>
      </c>
      <c r="G256" s="306" t="str">
        <f t="shared" si="84"/>
        <v>NA</v>
      </c>
      <c r="H256" s="306" t="str">
        <f t="shared" si="85"/>
        <v>NA</v>
      </c>
      <c r="I256" s="306" t="str">
        <f t="shared" si="86"/>
        <v>NA</v>
      </c>
      <c r="J256" s="306" t="str">
        <f t="shared" si="87"/>
        <v>NA</v>
      </c>
      <c r="K256" s="306" t="str">
        <f t="shared" si="88"/>
        <v>NA</v>
      </c>
      <c r="L256" s="306" t="str">
        <f t="shared" si="89"/>
        <v>NA</v>
      </c>
      <c r="M256" s="306" t="str">
        <f t="shared" si="90"/>
        <v>NA</v>
      </c>
      <c r="N256" s="306" t="str">
        <f t="shared" si="91"/>
        <v>NA</v>
      </c>
      <c r="O256" s="306" t="str">
        <f t="shared" si="92"/>
        <v>NA</v>
      </c>
      <c r="P256" s="306" t="str">
        <f t="shared" si="93"/>
        <v>NA</v>
      </c>
      <c r="Q256" s="306" t="str">
        <f t="shared" si="94"/>
        <v>NA</v>
      </c>
      <c r="R256" s="306" t="str">
        <f t="shared" si="95"/>
        <v>NA</v>
      </c>
      <c r="S256" s="306" t="str">
        <f t="shared" si="96"/>
        <v>NA</v>
      </c>
      <c r="T256" s="306" t="str">
        <f t="shared" si="97"/>
        <v>NA</v>
      </c>
      <c r="U256" s="306" t="str">
        <f t="shared" si="98"/>
        <v>NA</v>
      </c>
      <c r="V256" s="306" t="str">
        <f>IF($B256&gt;remaning_months,"NA",V$3*Payoff!$BS259)</f>
        <v>NA</v>
      </c>
      <c r="W256" s="306" t="str">
        <f>IF($B256&gt;remaning_months,"NA",W$3*Payoff!$BS259)</f>
        <v>NA</v>
      </c>
      <c r="X256" s="306" t="str">
        <f t="shared" si="99"/>
        <v>NA</v>
      </c>
      <c r="Y256" s="306" t="str">
        <f t="shared" si="100"/>
        <v>NA</v>
      </c>
      <c r="Z256" s="306" t="str">
        <f t="shared" si="101"/>
        <v>NA</v>
      </c>
      <c r="AA256" s="306" t="str">
        <f t="shared" si="102"/>
        <v>NA</v>
      </c>
      <c r="AB256" s="306" t="str">
        <f t="shared" si="103"/>
        <v>NA</v>
      </c>
      <c r="AC256" s="306" t="str">
        <f>IF($B256&gt;remaning_months,"NA",Payoff!AY259*Feq_coupon)</f>
        <v>NA</v>
      </c>
      <c r="AD256" s="306" t="str">
        <f>IF($B256&lt;=remaning_months,(AD255*(1-Payoff!BR259)-Payoff!Y259-Payoff!Z259+Payoff!BY259),"NA")</f>
        <v>NA</v>
      </c>
      <c r="AE256" s="306" t="str">
        <f>IF($B256&gt;remaning_months,"NA",Payoff!BC259)</f>
        <v>NA</v>
      </c>
      <c r="AF256" s="306" t="str">
        <f>IF($B256&gt;remaning_months,"NA",MAX(0,SUM(Payoff!V259:X259)))</f>
        <v>NA</v>
      </c>
      <c r="AG256" s="306" t="str">
        <f>IF($B256&gt;remaning_months,"NA",MAX(0,SUM(Payoff!V259:Y259)))</f>
        <v>NA</v>
      </c>
      <c r="AH256" s="306" t="str">
        <f>IF($B256&gt;remaning_months,"NA",Payoff!AC259)</f>
        <v>NA</v>
      </c>
      <c r="AI256" s="306" t="str">
        <f>IF($B256&gt;remaning_months,"NA",Payoff!BA259)</f>
        <v>NA</v>
      </c>
      <c r="AJ256" s="306" t="str">
        <f>IF($B256&gt;remaning_months,"NA",IF(AF256&lt;=0,0,AL255*(1+Payoff!X259/SUM(Payoff!V259:W259))))</f>
        <v>NA</v>
      </c>
      <c r="AK256" s="306" t="str">
        <f>IF($B256&gt;remaning_months,"NA",IF(AG256&lt;=0,0,AJ256*(1+SUM(Payoff!Y259:Z259)/SUM(Payoff!V259:W259))))</f>
        <v>NA</v>
      </c>
      <c r="AL256" s="306" t="str">
        <f>IF($B256&gt;remaning_months,"NA",IF(AH256&lt;=0,0,AK256*(1+SUM(Payoff!AA259:AB259)/SUM(Payoff!V259:W259))))</f>
        <v>NA</v>
      </c>
      <c r="AM256" s="306" t="str">
        <f t="shared" si="104"/>
        <v>NA</v>
      </c>
      <c r="AN256" s="306" t="str">
        <f>IF($B256&gt;remaning_months,"NA",AN255*(1+Payoff!Q259))</f>
        <v>NA</v>
      </c>
    </row>
    <row r="257" spans="2:40">
      <c r="B257" s="23">
        <v>254</v>
      </c>
      <c r="C257" s="306" t="str">
        <f t="shared" si="80"/>
        <v>NA</v>
      </c>
      <c r="D257" s="306" t="str">
        <f t="shared" si="81"/>
        <v>NA</v>
      </c>
      <c r="E257" s="306" t="str">
        <f t="shared" si="82"/>
        <v>NA</v>
      </c>
      <c r="F257" s="306" t="str">
        <f t="shared" si="83"/>
        <v>NA</v>
      </c>
      <c r="G257" s="306" t="str">
        <f t="shared" si="84"/>
        <v>NA</v>
      </c>
      <c r="H257" s="306" t="str">
        <f t="shared" si="85"/>
        <v>NA</v>
      </c>
      <c r="I257" s="306" t="str">
        <f t="shared" si="86"/>
        <v>NA</v>
      </c>
      <c r="J257" s="306" t="str">
        <f t="shared" si="87"/>
        <v>NA</v>
      </c>
      <c r="K257" s="306" t="str">
        <f t="shared" si="88"/>
        <v>NA</v>
      </c>
      <c r="L257" s="306" t="str">
        <f t="shared" si="89"/>
        <v>NA</v>
      </c>
      <c r="M257" s="306" t="str">
        <f t="shared" si="90"/>
        <v>NA</v>
      </c>
      <c r="N257" s="306" t="str">
        <f t="shared" si="91"/>
        <v>NA</v>
      </c>
      <c r="O257" s="306" t="str">
        <f t="shared" si="92"/>
        <v>NA</v>
      </c>
      <c r="P257" s="306" t="str">
        <f t="shared" si="93"/>
        <v>NA</v>
      </c>
      <c r="Q257" s="306" t="str">
        <f t="shared" si="94"/>
        <v>NA</v>
      </c>
      <c r="R257" s="306" t="str">
        <f t="shared" si="95"/>
        <v>NA</v>
      </c>
      <c r="S257" s="306" t="str">
        <f t="shared" si="96"/>
        <v>NA</v>
      </c>
      <c r="T257" s="306" t="str">
        <f t="shared" si="97"/>
        <v>NA</v>
      </c>
      <c r="U257" s="306" t="str">
        <f t="shared" si="98"/>
        <v>NA</v>
      </c>
      <c r="V257" s="306" t="str">
        <f>IF($B257&gt;remaning_months,"NA",V$3*Payoff!$BS260)</f>
        <v>NA</v>
      </c>
      <c r="W257" s="306" t="str">
        <f>IF($B257&gt;remaning_months,"NA",W$3*Payoff!$BS260)</f>
        <v>NA</v>
      </c>
      <c r="X257" s="306" t="str">
        <f t="shared" si="99"/>
        <v>NA</v>
      </c>
      <c r="Y257" s="306" t="str">
        <f t="shared" si="100"/>
        <v>NA</v>
      </c>
      <c r="Z257" s="306" t="str">
        <f t="shared" si="101"/>
        <v>NA</v>
      </c>
      <c r="AA257" s="306" t="str">
        <f t="shared" si="102"/>
        <v>NA</v>
      </c>
      <c r="AB257" s="306" t="str">
        <f t="shared" si="103"/>
        <v>NA</v>
      </c>
      <c r="AC257" s="306" t="str">
        <f>IF($B257&gt;remaning_months,"NA",Payoff!AY260*Feq_coupon)</f>
        <v>NA</v>
      </c>
      <c r="AD257" s="306" t="str">
        <f>IF($B257&lt;=remaning_months,(AD256*(1-Payoff!BR260)-Payoff!Y260-Payoff!Z260+Payoff!BY260),"NA")</f>
        <v>NA</v>
      </c>
      <c r="AE257" s="306" t="str">
        <f>IF($B257&gt;remaning_months,"NA",Payoff!BC260)</f>
        <v>NA</v>
      </c>
      <c r="AF257" s="306" t="str">
        <f>IF($B257&gt;remaning_months,"NA",MAX(0,SUM(Payoff!V260:X260)))</f>
        <v>NA</v>
      </c>
      <c r="AG257" s="306" t="str">
        <f>IF($B257&gt;remaning_months,"NA",MAX(0,SUM(Payoff!V260:Y260)))</f>
        <v>NA</v>
      </c>
      <c r="AH257" s="306" t="str">
        <f>IF($B257&gt;remaning_months,"NA",Payoff!AC260)</f>
        <v>NA</v>
      </c>
      <c r="AI257" s="306" t="str">
        <f>IF($B257&gt;remaning_months,"NA",Payoff!BA260)</f>
        <v>NA</v>
      </c>
      <c r="AJ257" s="306" t="str">
        <f>IF($B257&gt;remaning_months,"NA",IF(AF257&lt;=0,0,AL256*(1+Payoff!X260/SUM(Payoff!V260:W260))))</f>
        <v>NA</v>
      </c>
      <c r="AK257" s="306" t="str">
        <f>IF($B257&gt;remaning_months,"NA",IF(AG257&lt;=0,0,AJ257*(1+SUM(Payoff!Y260:Z260)/SUM(Payoff!V260:W260))))</f>
        <v>NA</v>
      </c>
      <c r="AL257" s="306" t="str">
        <f>IF($B257&gt;remaning_months,"NA",IF(AH257&lt;=0,0,AK257*(1+SUM(Payoff!AA260:AB260)/SUM(Payoff!V260:W260))))</f>
        <v>NA</v>
      </c>
      <c r="AM257" s="306" t="str">
        <f t="shared" si="104"/>
        <v>NA</v>
      </c>
      <c r="AN257" s="306" t="str">
        <f>IF($B257&gt;remaning_months,"NA",AN256*(1+Payoff!Q260))</f>
        <v>NA</v>
      </c>
    </row>
    <row r="258" spans="2:40">
      <c r="B258" s="23">
        <v>255</v>
      </c>
      <c r="C258" s="306" t="str">
        <f t="shared" si="80"/>
        <v>NA</v>
      </c>
      <c r="D258" s="306" t="str">
        <f t="shared" si="81"/>
        <v>NA</v>
      </c>
      <c r="E258" s="306" t="str">
        <f t="shared" si="82"/>
        <v>NA</v>
      </c>
      <c r="F258" s="306" t="str">
        <f t="shared" si="83"/>
        <v>NA</v>
      </c>
      <c r="G258" s="306" t="str">
        <f t="shared" si="84"/>
        <v>NA</v>
      </c>
      <c r="H258" s="306" t="str">
        <f t="shared" si="85"/>
        <v>NA</v>
      </c>
      <c r="I258" s="306" t="str">
        <f t="shared" si="86"/>
        <v>NA</v>
      </c>
      <c r="J258" s="306" t="str">
        <f t="shared" si="87"/>
        <v>NA</v>
      </c>
      <c r="K258" s="306" t="str">
        <f t="shared" si="88"/>
        <v>NA</v>
      </c>
      <c r="L258" s="306" t="str">
        <f t="shared" si="89"/>
        <v>NA</v>
      </c>
      <c r="M258" s="306" t="str">
        <f t="shared" si="90"/>
        <v>NA</v>
      </c>
      <c r="N258" s="306" t="str">
        <f t="shared" si="91"/>
        <v>NA</v>
      </c>
      <c r="O258" s="306" t="str">
        <f t="shared" si="92"/>
        <v>NA</v>
      </c>
      <c r="P258" s="306" t="str">
        <f t="shared" si="93"/>
        <v>NA</v>
      </c>
      <c r="Q258" s="306" t="str">
        <f t="shared" si="94"/>
        <v>NA</v>
      </c>
      <c r="R258" s="306" t="str">
        <f t="shared" si="95"/>
        <v>NA</v>
      </c>
      <c r="S258" s="306" t="str">
        <f t="shared" si="96"/>
        <v>NA</v>
      </c>
      <c r="T258" s="306" t="str">
        <f t="shared" si="97"/>
        <v>NA</v>
      </c>
      <c r="U258" s="306" t="str">
        <f t="shared" si="98"/>
        <v>NA</v>
      </c>
      <c r="V258" s="306" t="str">
        <f>IF($B258&gt;remaning_months,"NA",V$3*Payoff!$BS261)</f>
        <v>NA</v>
      </c>
      <c r="W258" s="306" t="str">
        <f>IF($B258&gt;remaning_months,"NA",W$3*Payoff!$BS261)</f>
        <v>NA</v>
      </c>
      <c r="X258" s="306" t="str">
        <f t="shared" si="99"/>
        <v>NA</v>
      </c>
      <c r="Y258" s="306" t="str">
        <f t="shared" si="100"/>
        <v>NA</v>
      </c>
      <c r="Z258" s="306" t="str">
        <f t="shared" si="101"/>
        <v>NA</v>
      </c>
      <c r="AA258" s="306" t="str">
        <f t="shared" si="102"/>
        <v>NA</v>
      </c>
      <c r="AB258" s="306" t="str">
        <f t="shared" si="103"/>
        <v>NA</v>
      </c>
      <c r="AC258" s="306" t="str">
        <f>IF($B258&gt;remaning_months,"NA",Payoff!AY261*Feq_coupon)</f>
        <v>NA</v>
      </c>
      <c r="AD258" s="306" t="str">
        <f>IF($B258&lt;=remaning_months,(AD257*(1-Payoff!BR261)-Payoff!Y261-Payoff!Z261+Payoff!BY261),"NA")</f>
        <v>NA</v>
      </c>
      <c r="AE258" s="306" t="str">
        <f>IF($B258&gt;remaning_months,"NA",Payoff!BC261)</f>
        <v>NA</v>
      </c>
      <c r="AF258" s="306" t="str">
        <f>IF($B258&gt;remaning_months,"NA",MAX(0,SUM(Payoff!V261:X261)))</f>
        <v>NA</v>
      </c>
      <c r="AG258" s="306" t="str">
        <f>IF($B258&gt;remaning_months,"NA",MAX(0,SUM(Payoff!V261:Y261)))</f>
        <v>NA</v>
      </c>
      <c r="AH258" s="306" t="str">
        <f>IF($B258&gt;remaning_months,"NA",Payoff!AC261)</f>
        <v>NA</v>
      </c>
      <c r="AI258" s="306" t="str">
        <f>IF($B258&gt;remaning_months,"NA",Payoff!BA261)</f>
        <v>NA</v>
      </c>
      <c r="AJ258" s="306" t="str">
        <f>IF($B258&gt;remaning_months,"NA",IF(AF258&lt;=0,0,AL257*(1+Payoff!X261/SUM(Payoff!V261:W261))))</f>
        <v>NA</v>
      </c>
      <c r="AK258" s="306" t="str">
        <f>IF($B258&gt;remaning_months,"NA",IF(AG258&lt;=0,0,AJ258*(1+SUM(Payoff!Y261:Z261)/SUM(Payoff!V261:W261))))</f>
        <v>NA</v>
      </c>
      <c r="AL258" s="306" t="str">
        <f>IF($B258&gt;remaning_months,"NA",IF(AH258&lt;=0,0,AK258*(1+SUM(Payoff!AA261:AB261)/SUM(Payoff!V261:W261))))</f>
        <v>NA</v>
      </c>
      <c r="AM258" s="306" t="str">
        <f t="shared" si="104"/>
        <v>NA</v>
      </c>
      <c r="AN258" s="306" t="str">
        <f>IF($B258&gt;remaning_months,"NA",AN257*(1+Payoff!Q261))</f>
        <v>NA</v>
      </c>
    </row>
    <row r="259" spans="2:40">
      <c r="B259" s="23">
        <v>256</v>
      </c>
      <c r="C259" s="306" t="str">
        <f t="shared" si="80"/>
        <v>NA</v>
      </c>
      <c r="D259" s="306" t="str">
        <f t="shared" si="81"/>
        <v>NA</v>
      </c>
      <c r="E259" s="306" t="str">
        <f t="shared" si="82"/>
        <v>NA</v>
      </c>
      <c r="F259" s="306" t="str">
        <f t="shared" si="83"/>
        <v>NA</v>
      </c>
      <c r="G259" s="306" t="str">
        <f t="shared" si="84"/>
        <v>NA</v>
      </c>
      <c r="H259" s="306" t="str">
        <f t="shared" si="85"/>
        <v>NA</v>
      </c>
      <c r="I259" s="306" t="str">
        <f t="shared" si="86"/>
        <v>NA</v>
      </c>
      <c r="J259" s="306" t="str">
        <f t="shared" si="87"/>
        <v>NA</v>
      </c>
      <c r="K259" s="306" t="str">
        <f t="shared" si="88"/>
        <v>NA</v>
      </c>
      <c r="L259" s="306" t="str">
        <f t="shared" si="89"/>
        <v>NA</v>
      </c>
      <c r="M259" s="306" t="str">
        <f t="shared" si="90"/>
        <v>NA</v>
      </c>
      <c r="N259" s="306" t="str">
        <f t="shared" si="91"/>
        <v>NA</v>
      </c>
      <c r="O259" s="306" t="str">
        <f t="shared" si="92"/>
        <v>NA</v>
      </c>
      <c r="P259" s="306" t="str">
        <f t="shared" si="93"/>
        <v>NA</v>
      </c>
      <c r="Q259" s="306" t="str">
        <f t="shared" si="94"/>
        <v>NA</v>
      </c>
      <c r="R259" s="306" t="str">
        <f t="shared" si="95"/>
        <v>NA</v>
      </c>
      <c r="S259" s="306" t="str">
        <f t="shared" si="96"/>
        <v>NA</v>
      </c>
      <c r="T259" s="306" t="str">
        <f t="shared" si="97"/>
        <v>NA</v>
      </c>
      <c r="U259" s="306" t="str">
        <f t="shared" si="98"/>
        <v>NA</v>
      </c>
      <c r="V259" s="306" t="str">
        <f>IF($B259&gt;remaning_months,"NA",V$3*Payoff!$BS262)</f>
        <v>NA</v>
      </c>
      <c r="W259" s="306" t="str">
        <f>IF($B259&gt;remaning_months,"NA",W$3*Payoff!$BS262)</f>
        <v>NA</v>
      </c>
      <c r="X259" s="306" t="str">
        <f t="shared" si="99"/>
        <v>NA</v>
      </c>
      <c r="Y259" s="306" t="str">
        <f t="shared" si="100"/>
        <v>NA</v>
      </c>
      <c r="Z259" s="306" t="str">
        <f t="shared" si="101"/>
        <v>NA</v>
      </c>
      <c r="AA259" s="306" t="str">
        <f t="shared" si="102"/>
        <v>NA</v>
      </c>
      <c r="AB259" s="306" t="str">
        <f t="shared" si="103"/>
        <v>NA</v>
      </c>
      <c r="AC259" s="306" t="str">
        <f>IF($B259&gt;remaning_months,"NA",Payoff!AY262*Feq_coupon)</f>
        <v>NA</v>
      </c>
      <c r="AD259" s="306" t="str">
        <f>IF($B259&lt;=remaning_months,(AD258*(1-Payoff!BR262)-Payoff!Y262-Payoff!Z262+Payoff!BY262),"NA")</f>
        <v>NA</v>
      </c>
      <c r="AE259" s="306" t="str">
        <f>IF($B259&gt;remaning_months,"NA",Payoff!BC262)</f>
        <v>NA</v>
      </c>
      <c r="AF259" s="306" t="str">
        <f>IF($B259&gt;remaning_months,"NA",MAX(0,SUM(Payoff!V262:X262)))</f>
        <v>NA</v>
      </c>
      <c r="AG259" s="306" t="str">
        <f>IF($B259&gt;remaning_months,"NA",MAX(0,SUM(Payoff!V262:Y262)))</f>
        <v>NA</v>
      </c>
      <c r="AH259" s="306" t="str">
        <f>IF($B259&gt;remaning_months,"NA",Payoff!AC262)</f>
        <v>NA</v>
      </c>
      <c r="AI259" s="306" t="str">
        <f>IF($B259&gt;remaning_months,"NA",Payoff!BA262)</f>
        <v>NA</v>
      </c>
      <c r="AJ259" s="306" t="str">
        <f>IF($B259&gt;remaning_months,"NA",IF(AF259&lt;=0,0,AL258*(1+Payoff!X262/SUM(Payoff!V262:W262))))</f>
        <v>NA</v>
      </c>
      <c r="AK259" s="306" t="str">
        <f>IF($B259&gt;remaning_months,"NA",IF(AG259&lt;=0,0,AJ259*(1+SUM(Payoff!Y262:Z262)/SUM(Payoff!V262:W262))))</f>
        <v>NA</v>
      </c>
      <c r="AL259" s="306" t="str">
        <f>IF($B259&gt;remaning_months,"NA",IF(AH259&lt;=0,0,AK259*(1+SUM(Payoff!AA262:AB262)/SUM(Payoff!V262:W262))))</f>
        <v>NA</v>
      </c>
      <c r="AM259" s="306" t="str">
        <f t="shared" si="104"/>
        <v>NA</v>
      </c>
      <c r="AN259" s="306" t="str">
        <f>IF($B259&gt;remaning_months,"NA",AN258*(1+Payoff!Q262))</f>
        <v>NA</v>
      </c>
    </row>
    <row r="260" spans="2:40">
      <c r="B260" s="23">
        <v>257</v>
      </c>
      <c r="C260" s="306" t="str">
        <f t="shared" ref="C260:C323" si="105">IF($B260&gt;remaning_months,"NA",C259)</f>
        <v>NA</v>
      </c>
      <c r="D260" s="306" t="str">
        <f t="shared" ref="D260:D323" si="106">IF($B260&lt;=remaning_months,IF(RIGHT(LEFT(D259,6),2)*1&lt;&gt;12,D259+100,D259+8900),"NA")</f>
        <v>NA</v>
      </c>
      <c r="E260" s="306" t="str">
        <f t="shared" ref="E260:E323" si="107">IF($B260&gt;remaning_months,"NA",E259)</f>
        <v>NA</v>
      </c>
      <c r="F260" s="306" t="str">
        <f t="shared" ref="F260:F323" si="108">IF($B260&gt;remaning_months,"NA",F259)</f>
        <v>NA</v>
      </c>
      <c r="G260" s="306" t="str">
        <f t="shared" ref="G260:G323" si="109">IF($B260&gt;remaning_months,"NA",G259)</f>
        <v>NA</v>
      </c>
      <c r="H260" s="306" t="str">
        <f t="shared" ref="H260:H323" si="110">IF($B260&gt;remaning_months,"NA",H259)</f>
        <v>NA</v>
      </c>
      <c r="I260" s="306" t="str">
        <f t="shared" ref="I260:I323" si="111">IF($B260&gt;remaning_months,"NA",0)</f>
        <v>NA</v>
      </c>
      <c r="J260" s="306" t="str">
        <f t="shared" ref="J260:J323" si="112">IF($B260&gt;remaning_months,"NA",J259)</f>
        <v>NA</v>
      </c>
      <c r="K260" s="306" t="str">
        <f t="shared" ref="K260:K323" si="113">IF($B260&gt;remaning_months,"NA",K259)</f>
        <v>NA</v>
      </c>
      <c r="L260" s="306" t="str">
        <f t="shared" ref="L260:L323" si="114">IF($B260&gt;remaning_months,"NA",L259)</f>
        <v>NA</v>
      </c>
      <c r="M260" s="306" t="str">
        <f t="shared" ref="M260:M323" si="115">IF($B260&gt;remaning_months,"NA",M259)</f>
        <v>NA</v>
      </c>
      <c r="N260" s="306" t="str">
        <f t="shared" ref="N260:N323" si="116">IF($B260&gt;remaning_months,"NA",N259)</f>
        <v>NA</v>
      </c>
      <c r="O260" s="306" t="str">
        <f t="shared" ref="O260:O323" si="117">IF($B260&gt;remaning_months,"NA",O259)</f>
        <v>NA</v>
      </c>
      <c r="P260" s="306" t="str">
        <f t="shared" ref="P260:P323" si="118">IF($B260&gt;remaning_months,"NA",P259)</f>
        <v>NA</v>
      </c>
      <c r="Q260" s="306" t="str">
        <f t="shared" ref="Q260:Q323" si="119">IF($B260&gt;remaning_months,"NA",Q259)</f>
        <v>NA</v>
      </c>
      <c r="R260" s="306" t="str">
        <f t="shared" ref="R260:R323" si="120">IF($B260&gt;remaning_months,"NA",R259)</f>
        <v>NA</v>
      </c>
      <c r="S260" s="306" t="str">
        <f t="shared" ref="S260:S323" si="121">IF($B260&gt;remaning_months,"NA",S259)</f>
        <v>NA</v>
      </c>
      <c r="T260" s="306" t="str">
        <f t="shared" ref="T260:T323" si="122">IF($B260&gt;remaning_months,"NA",T259)</f>
        <v>NA</v>
      </c>
      <c r="U260" s="306" t="str">
        <f t="shared" ref="U260:U323" si="123">IF($B260&gt;remaning_months,"NA",U259)</f>
        <v>NA</v>
      </c>
      <c r="V260" s="306" t="str">
        <f>IF($B260&gt;remaning_months,"NA",V$3*Payoff!$BS263)</f>
        <v>NA</v>
      </c>
      <c r="W260" s="306" t="str">
        <f>IF($B260&gt;remaning_months,"NA",W$3*Payoff!$BS263)</f>
        <v>NA</v>
      </c>
      <c r="X260" s="306" t="str">
        <f t="shared" ref="X260:X323" si="124">IF($B260&gt;remaning_months,"NA",X259)</f>
        <v>NA</v>
      </c>
      <c r="Y260" s="306" t="str">
        <f t="shared" ref="Y260:Y323" si="125">IF($B260&gt;remaning_months,"NA",Y259)</f>
        <v>NA</v>
      </c>
      <c r="Z260" s="306" t="str">
        <f t="shared" ref="Z260:Z323" si="126">IF($B260&gt;remaning_months,"NA",Z259)</f>
        <v>NA</v>
      </c>
      <c r="AA260" s="306" t="str">
        <f t="shared" ref="AA260:AA323" si="127">IF($B260&gt;remaning_months,"NA",AA259)</f>
        <v>NA</v>
      </c>
      <c r="AB260" s="306" t="str">
        <f t="shared" ref="AB260:AB323" si="128">IF($B260&gt;remaning_months,"NA",AB259)</f>
        <v>NA</v>
      </c>
      <c r="AC260" s="306" t="str">
        <f>IF($B260&gt;remaning_months,"NA",Payoff!AY263*Feq_coupon)</f>
        <v>NA</v>
      </c>
      <c r="AD260" s="306" t="str">
        <f>IF($B260&lt;=remaning_months,(AD259*(1-Payoff!BR263)-Payoff!Y263-Payoff!Z263+Payoff!BY263),"NA")</f>
        <v>NA</v>
      </c>
      <c r="AE260" s="306" t="str">
        <f>IF($B260&gt;remaning_months,"NA",Payoff!BC263)</f>
        <v>NA</v>
      </c>
      <c r="AF260" s="306" t="str">
        <f>IF($B260&gt;remaning_months,"NA",MAX(0,SUM(Payoff!V263:X263)))</f>
        <v>NA</v>
      </c>
      <c r="AG260" s="306" t="str">
        <f>IF($B260&gt;remaning_months,"NA",MAX(0,SUM(Payoff!V263:Y263)))</f>
        <v>NA</v>
      </c>
      <c r="AH260" s="306" t="str">
        <f>IF($B260&gt;remaning_months,"NA",Payoff!AC263)</f>
        <v>NA</v>
      </c>
      <c r="AI260" s="306" t="str">
        <f>IF($B260&gt;remaning_months,"NA",Payoff!BA263)</f>
        <v>NA</v>
      </c>
      <c r="AJ260" s="306" t="str">
        <f>IF($B260&gt;remaning_months,"NA",IF(AF260&lt;=0,0,AL259*(1+Payoff!X263/SUM(Payoff!V263:W263))))</f>
        <v>NA</v>
      </c>
      <c r="AK260" s="306" t="str">
        <f>IF($B260&gt;remaning_months,"NA",IF(AG260&lt;=0,0,AJ260*(1+SUM(Payoff!Y263:Z263)/SUM(Payoff!V263:W263))))</f>
        <v>NA</v>
      </c>
      <c r="AL260" s="306" t="str">
        <f>IF($B260&gt;remaning_months,"NA",IF(AH260&lt;=0,0,AK260*(1+SUM(Payoff!AA263:AB263)/SUM(Payoff!V263:W263))))</f>
        <v>NA</v>
      </c>
      <c r="AM260" s="306" t="str">
        <f t="shared" ref="AM260:AM323" si="129">IF($B260&gt;remaning_months,"NA",AM259)</f>
        <v>NA</v>
      </c>
      <c r="AN260" s="306" t="str">
        <f>IF($B260&gt;remaning_months,"NA",AN259*(1+Payoff!Q263))</f>
        <v>NA</v>
      </c>
    </row>
    <row r="261" spans="2:40">
      <c r="B261" s="23">
        <v>258</v>
      </c>
      <c r="C261" s="306" t="str">
        <f t="shared" si="105"/>
        <v>NA</v>
      </c>
      <c r="D261" s="306" t="str">
        <f t="shared" si="106"/>
        <v>NA</v>
      </c>
      <c r="E261" s="306" t="str">
        <f t="shared" si="107"/>
        <v>NA</v>
      </c>
      <c r="F261" s="306" t="str">
        <f t="shared" si="108"/>
        <v>NA</v>
      </c>
      <c r="G261" s="306" t="str">
        <f t="shared" si="109"/>
        <v>NA</v>
      </c>
      <c r="H261" s="306" t="str">
        <f t="shared" si="110"/>
        <v>NA</v>
      </c>
      <c r="I261" s="306" t="str">
        <f t="shared" si="111"/>
        <v>NA</v>
      </c>
      <c r="J261" s="306" t="str">
        <f t="shared" si="112"/>
        <v>NA</v>
      </c>
      <c r="K261" s="306" t="str">
        <f t="shared" si="113"/>
        <v>NA</v>
      </c>
      <c r="L261" s="306" t="str">
        <f t="shared" si="114"/>
        <v>NA</v>
      </c>
      <c r="M261" s="306" t="str">
        <f t="shared" si="115"/>
        <v>NA</v>
      </c>
      <c r="N261" s="306" t="str">
        <f t="shared" si="116"/>
        <v>NA</v>
      </c>
      <c r="O261" s="306" t="str">
        <f t="shared" si="117"/>
        <v>NA</v>
      </c>
      <c r="P261" s="306" t="str">
        <f t="shared" si="118"/>
        <v>NA</v>
      </c>
      <c r="Q261" s="306" t="str">
        <f t="shared" si="119"/>
        <v>NA</v>
      </c>
      <c r="R261" s="306" t="str">
        <f t="shared" si="120"/>
        <v>NA</v>
      </c>
      <c r="S261" s="306" t="str">
        <f t="shared" si="121"/>
        <v>NA</v>
      </c>
      <c r="T261" s="306" t="str">
        <f t="shared" si="122"/>
        <v>NA</v>
      </c>
      <c r="U261" s="306" t="str">
        <f t="shared" si="123"/>
        <v>NA</v>
      </c>
      <c r="V261" s="306" t="str">
        <f>IF($B261&gt;remaning_months,"NA",V$3*Payoff!$BS264)</f>
        <v>NA</v>
      </c>
      <c r="W261" s="306" t="str">
        <f>IF($B261&gt;remaning_months,"NA",W$3*Payoff!$BS264)</f>
        <v>NA</v>
      </c>
      <c r="X261" s="306" t="str">
        <f t="shared" si="124"/>
        <v>NA</v>
      </c>
      <c r="Y261" s="306" t="str">
        <f t="shared" si="125"/>
        <v>NA</v>
      </c>
      <c r="Z261" s="306" t="str">
        <f t="shared" si="126"/>
        <v>NA</v>
      </c>
      <c r="AA261" s="306" t="str">
        <f t="shared" si="127"/>
        <v>NA</v>
      </c>
      <c r="AB261" s="306" t="str">
        <f t="shared" si="128"/>
        <v>NA</v>
      </c>
      <c r="AC261" s="306" t="str">
        <f>IF($B261&gt;remaning_months,"NA",Payoff!AY264*Feq_coupon)</f>
        <v>NA</v>
      </c>
      <c r="AD261" s="306" t="str">
        <f>IF($B261&lt;=remaning_months,(AD260*(1-Payoff!BR264)-Payoff!Y264-Payoff!Z264+Payoff!BY264),"NA")</f>
        <v>NA</v>
      </c>
      <c r="AE261" s="306" t="str">
        <f>IF($B261&gt;remaning_months,"NA",Payoff!BC264)</f>
        <v>NA</v>
      </c>
      <c r="AF261" s="306" t="str">
        <f>IF($B261&gt;remaning_months,"NA",MAX(0,SUM(Payoff!V264:X264)))</f>
        <v>NA</v>
      </c>
      <c r="AG261" s="306" t="str">
        <f>IF($B261&gt;remaning_months,"NA",MAX(0,SUM(Payoff!V264:Y264)))</f>
        <v>NA</v>
      </c>
      <c r="AH261" s="306" t="str">
        <f>IF($B261&gt;remaning_months,"NA",Payoff!AC264)</f>
        <v>NA</v>
      </c>
      <c r="AI261" s="306" t="str">
        <f>IF($B261&gt;remaning_months,"NA",Payoff!BA264)</f>
        <v>NA</v>
      </c>
      <c r="AJ261" s="306" t="str">
        <f>IF($B261&gt;remaning_months,"NA",IF(AF261&lt;=0,0,AL260*(1+Payoff!X264/SUM(Payoff!V264:W264))))</f>
        <v>NA</v>
      </c>
      <c r="AK261" s="306" t="str">
        <f>IF($B261&gt;remaning_months,"NA",IF(AG261&lt;=0,0,AJ261*(1+SUM(Payoff!Y264:Z264)/SUM(Payoff!V264:W264))))</f>
        <v>NA</v>
      </c>
      <c r="AL261" s="306" t="str">
        <f>IF($B261&gt;remaning_months,"NA",IF(AH261&lt;=0,0,AK261*(1+SUM(Payoff!AA264:AB264)/SUM(Payoff!V264:W264))))</f>
        <v>NA</v>
      </c>
      <c r="AM261" s="306" t="str">
        <f t="shared" si="129"/>
        <v>NA</v>
      </c>
      <c r="AN261" s="306" t="str">
        <f>IF($B261&gt;remaning_months,"NA",AN260*(1+Payoff!Q264))</f>
        <v>NA</v>
      </c>
    </row>
    <row r="262" spans="2:40">
      <c r="B262" s="23">
        <v>259</v>
      </c>
      <c r="C262" s="306" t="str">
        <f t="shared" si="105"/>
        <v>NA</v>
      </c>
      <c r="D262" s="306" t="str">
        <f t="shared" si="106"/>
        <v>NA</v>
      </c>
      <c r="E262" s="306" t="str">
        <f t="shared" si="107"/>
        <v>NA</v>
      </c>
      <c r="F262" s="306" t="str">
        <f t="shared" si="108"/>
        <v>NA</v>
      </c>
      <c r="G262" s="306" t="str">
        <f t="shared" si="109"/>
        <v>NA</v>
      </c>
      <c r="H262" s="306" t="str">
        <f t="shared" si="110"/>
        <v>NA</v>
      </c>
      <c r="I262" s="306" t="str">
        <f t="shared" si="111"/>
        <v>NA</v>
      </c>
      <c r="J262" s="306" t="str">
        <f t="shared" si="112"/>
        <v>NA</v>
      </c>
      <c r="K262" s="306" t="str">
        <f t="shared" si="113"/>
        <v>NA</v>
      </c>
      <c r="L262" s="306" t="str">
        <f t="shared" si="114"/>
        <v>NA</v>
      </c>
      <c r="M262" s="306" t="str">
        <f t="shared" si="115"/>
        <v>NA</v>
      </c>
      <c r="N262" s="306" t="str">
        <f t="shared" si="116"/>
        <v>NA</v>
      </c>
      <c r="O262" s="306" t="str">
        <f t="shared" si="117"/>
        <v>NA</v>
      </c>
      <c r="P262" s="306" t="str">
        <f t="shared" si="118"/>
        <v>NA</v>
      </c>
      <c r="Q262" s="306" t="str">
        <f t="shared" si="119"/>
        <v>NA</v>
      </c>
      <c r="R262" s="306" t="str">
        <f t="shared" si="120"/>
        <v>NA</v>
      </c>
      <c r="S262" s="306" t="str">
        <f t="shared" si="121"/>
        <v>NA</v>
      </c>
      <c r="T262" s="306" t="str">
        <f t="shared" si="122"/>
        <v>NA</v>
      </c>
      <c r="U262" s="306" t="str">
        <f t="shared" si="123"/>
        <v>NA</v>
      </c>
      <c r="V262" s="306" t="str">
        <f>IF($B262&gt;remaning_months,"NA",V$3*Payoff!$BS265)</f>
        <v>NA</v>
      </c>
      <c r="W262" s="306" t="str">
        <f>IF($B262&gt;remaning_months,"NA",W$3*Payoff!$BS265)</f>
        <v>NA</v>
      </c>
      <c r="X262" s="306" t="str">
        <f t="shared" si="124"/>
        <v>NA</v>
      </c>
      <c r="Y262" s="306" t="str">
        <f t="shared" si="125"/>
        <v>NA</v>
      </c>
      <c r="Z262" s="306" t="str">
        <f t="shared" si="126"/>
        <v>NA</v>
      </c>
      <c r="AA262" s="306" t="str">
        <f t="shared" si="127"/>
        <v>NA</v>
      </c>
      <c r="AB262" s="306" t="str">
        <f t="shared" si="128"/>
        <v>NA</v>
      </c>
      <c r="AC262" s="306" t="str">
        <f>IF($B262&gt;remaning_months,"NA",Payoff!AY265*Feq_coupon)</f>
        <v>NA</v>
      </c>
      <c r="AD262" s="306" t="str">
        <f>IF($B262&lt;=remaning_months,(AD261*(1-Payoff!BR265)-Payoff!Y265-Payoff!Z265+Payoff!BY265),"NA")</f>
        <v>NA</v>
      </c>
      <c r="AE262" s="306" t="str">
        <f>IF($B262&gt;remaning_months,"NA",Payoff!BC265)</f>
        <v>NA</v>
      </c>
      <c r="AF262" s="306" t="str">
        <f>IF($B262&gt;remaning_months,"NA",MAX(0,SUM(Payoff!V265:X265)))</f>
        <v>NA</v>
      </c>
      <c r="AG262" s="306" t="str">
        <f>IF($B262&gt;remaning_months,"NA",MAX(0,SUM(Payoff!V265:Y265)))</f>
        <v>NA</v>
      </c>
      <c r="AH262" s="306" t="str">
        <f>IF($B262&gt;remaning_months,"NA",Payoff!AC265)</f>
        <v>NA</v>
      </c>
      <c r="AI262" s="306" t="str">
        <f>IF($B262&gt;remaning_months,"NA",Payoff!BA265)</f>
        <v>NA</v>
      </c>
      <c r="AJ262" s="306" t="str">
        <f>IF($B262&gt;remaning_months,"NA",IF(AF262&lt;=0,0,AL261*(1+Payoff!X265/SUM(Payoff!V265:W265))))</f>
        <v>NA</v>
      </c>
      <c r="AK262" s="306" t="str">
        <f>IF($B262&gt;remaning_months,"NA",IF(AG262&lt;=0,0,AJ262*(1+SUM(Payoff!Y265:Z265)/SUM(Payoff!V265:W265))))</f>
        <v>NA</v>
      </c>
      <c r="AL262" s="306" t="str">
        <f>IF($B262&gt;remaning_months,"NA",IF(AH262&lt;=0,0,AK262*(1+SUM(Payoff!AA265:AB265)/SUM(Payoff!V265:W265))))</f>
        <v>NA</v>
      </c>
      <c r="AM262" s="306" t="str">
        <f t="shared" si="129"/>
        <v>NA</v>
      </c>
      <c r="AN262" s="306" t="str">
        <f>IF($B262&gt;remaning_months,"NA",AN261*(1+Payoff!Q265))</f>
        <v>NA</v>
      </c>
    </row>
    <row r="263" spans="2:40">
      <c r="B263" s="23">
        <v>260</v>
      </c>
      <c r="C263" s="306" t="str">
        <f t="shared" si="105"/>
        <v>NA</v>
      </c>
      <c r="D263" s="306" t="str">
        <f t="shared" si="106"/>
        <v>NA</v>
      </c>
      <c r="E263" s="306" t="str">
        <f t="shared" si="107"/>
        <v>NA</v>
      </c>
      <c r="F263" s="306" t="str">
        <f t="shared" si="108"/>
        <v>NA</v>
      </c>
      <c r="G263" s="306" t="str">
        <f t="shared" si="109"/>
        <v>NA</v>
      </c>
      <c r="H263" s="306" t="str">
        <f t="shared" si="110"/>
        <v>NA</v>
      </c>
      <c r="I263" s="306" t="str">
        <f t="shared" si="111"/>
        <v>NA</v>
      </c>
      <c r="J263" s="306" t="str">
        <f t="shared" si="112"/>
        <v>NA</v>
      </c>
      <c r="K263" s="306" t="str">
        <f t="shared" si="113"/>
        <v>NA</v>
      </c>
      <c r="L263" s="306" t="str">
        <f t="shared" si="114"/>
        <v>NA</v>
      </c>
      <c r="M263" s="306" t="str">
        <f t="shared" si="115"/>
        <v>NA</v>
      </c>
      <c r="N263" s="306" t="str">
        <f t="shared" si="116"/>
        <v>NA</v>
      </c>
      <c r="O263" s="306" t="str">
        <f t="shared" si="117"/>
        <v>NA</v>
      </c>
      <c r="P263" s="306" t="str">
        <f t="shared" si="118"/>
        <v>NA</v>
      </c>
      <c r="Q263" s="306" t="str">
        <f t="shared" si="119"/>
        <v>NA</v>
      </c>
      <c r="R263" s="306" t="str">
        <f t="shared" si="120"/>
        <v>NA</v>
      </c>
      <c r="S263" s="306" t="str">
        <f t="shared" si="121"/>
        <v>NA</v>
      </c>
      <c r="T263" s="306" t="str">
        <f t="shared" si="122"/>
        <v>NA</v>
      </c>
      <c r="U263" s="306" t="str">
        <f t="shared" si="123"/>
        <v>NA</v>
      </c>
      <c r="V263" s="306" t="str">
        <f>IF($B263&gt;remaning_months,"NA",V$3*Payoff!$BS266)</f>
        <v>NA</v>
      </c>
      <c r="W263" s="306" t="str">
        <f>IF($B263&gt;remaning_months,"NA",W$3*Payoff!$BS266)</f>
        <v>NA</v>
      </c>
      <c r="X263" s="306" t="str">
        <f t="shared" si="124"/>
        <v>NA</v>
      </c>
      <c r="Y263" s="306" t="str">
        <f t="shared" si="125"/>
        <v>NA</v>
      </c>
      <c r="Z263" s="306" t="str">
        <f t="shared" si="126"/>
        <v>NA</v>
      </c>
      <c r="AA263" s="306" t="str">
        <f t="shared" si="127"/>
        <v>NA</v>
      </c>
      <c r="AB263" s="306" t="str">
        <f t="shared" si="128"/>
        <v>NA</v>
      </c>
      <c r="AC263" s="306" t="str">
        <f>IF($B263&gt;remaning_months,"NA",Payoff!AY266*Feq_coupon)</f>
        <v>NA</v>
      </c>
      <c r="AD263" s="306" t="str">
        <f>IF($B263&lt;=remaning_months,(AD262*(1-Payoff!BR266)-Payoff!Y266-Payoff!Z266+Payoff!BY266),"NA")</f>
        <v>NA</v>
      </c>
      <c r="AE263" s="306" t="str">
        <f>IF($B263&gt;remaning_months,"NA",Payoff!BC266)</f>
        <v>NA</v>
      </c>
      <c r="AF263" s="306" t="str">
        <f>IF($B263&gt;remaning_months,"NA",MAX(0,SUM(Payoff!V266:X266)))</f>
        <v>NA</v>
      </c>
      <c r="AG263" s="306" t="str">
        <f>IF($B263&gt;remaning_months,"NA",MAX(0,SUM(Payoff!V266:Y266)))</f>
        <v>NA</v>
      </c>
      <c r="AH263" s="306" t="str">
        <f>IF($B263&gt;remaning_months,"NA",Payoff!AC266)</f>
        <v>NA</v>
      </c>
      <c r="AI263" s="306" t="str">
        <f>IF($B263&gt;remaning_months,"NA",Payoff!BA266)</f>
        <v>NA</v>
      </c>
      <c r="AJ263" s="306" t="str">
        <f>IF($B263&gt;remaning_months,"NA",IF(AF263&lt;=0,0,AL262*(1+Payoff!X266/SUM(Payoff!V266:W266))))</f>
        <v>NA</v>
      </c>
      <c r="AK263" s="306" t="str">
        <f>IF($B263&gt;remaning_months,"NA",IF(AG263&lt;=0,0,AJ263*(1+SUM(Payoff!Y266:Z266)/SUM(Payoff!V266:W266))))</f>
        <v>NA</v>
      </c>
      <c r="AL263" s="306" t="str">
        <f>IF($B263&gt;remaning_months,"NA",IF(AH263&lt;=0,0,AK263*(1+SUM(Payoff!AA266:AB266)/SUM(Payoff!V266:W266))))</f>
        <v>NA</v>
      </c>
      <c r="AM263" s="306" t="str">
        <f t="shared" si="129"/>
        <v>NA</v>
      </c>
      <c r="AN263" s="306" t="str">
        <f>IF($B263&gt;remaning_months,"NA",AN262*(1+Payoff!Q266))</f>
        <v>NA</v>
      </c>
    </row>
    <row r="264" spans="2:40">
      <c r="B264" s="23">
        <v>261</v>
      </c>
      <c r="C264" s="306" t="str">
        <f t="shared" si="105"/>
        <v>NA</v>
      </c>
      <c r="D264" s="306" t="str">
        <f t="shared" si="106"/>
        <v>NA</v>
      </c>
      <c r="E264" s="306" t="str">
        <f t="shared" si="107"/>
        <v>NA</v>
      </c>
      <c r="F264" s="306" t="str">
        <f t="shared" si="108"/>
        <v>NA</v>
      </c>
      <c r="G264" s="306" t="str">
        <f t="shared" si="109"/>
        <v>NA</v>
      </c>
      <c r="H264" s="306" t="str">
        <f t="shared" si="110"/>
        <v>NA</v>
      </c>
      <c r="I264" s="306" t="str">
        <f t="shared" si="111"/>
        <v>NA</v>
      </c>
      <c r="J264" s="306" t="str">
        <f t="shared" si="112"/>
        <v>NA</v>
      </c>
      <c r="K264" s="306" t="str">
        <f t="shared" si="113"/>
        <v>NA</v>
      </c>
      <c r="L264" s="306" t="str">
        <f t="shared" si="114"/>
        <v>NA</v>
      </c>
      <c r="M264" s="306" t="str">
        <f t="shared" si="115"/>
        <v>NA</v>
      </c>
      <c r="N264" s="306" t="str">
        <f t="shared" si="116"/>
        <v>NA</v>
      </c>
      <c r="O264" s="306" t="str">
        <f t="shared" si="117"/>
        <v>NA</v>
      </c>
      <c r="P264" s="306" t="str">
        <f t="shared" si="118"/>
        <v>NA</v>
      </c>
      <c r="Q264" s="306" t="str">
        <f t="shared" si="119"/>
        <v>NA</v>
      </c>
      <c r="R264" s="306" t="str">
        <f t="shared" si="120"/>
        <v>NA</v>
      </c>
      <c r="S264" s="306" t="str">
        <f t="shared" si="121"/>
        <v>NA</v>
      </c>
      <c r="T264" s="306" t="str">
        <f t="shared" si="122"/>
        <v>NA</v>
      </c>
      <c r="U264" s="306" t="str">
        <f t="shared" si="123"/>
        <v>NA</v>
      </c>
      <c r="V264" s="306" t="str">
        <f>IF($B264&gt;remaning_months,"NA",V$3*Payoff!$BS267)</f>
        <v>NA</v>
      </c>
      <c r="W264" s="306" t="str">
        <f>IF($B264&gt;remaning_months,"NA",W$3*Payoff!$BS267)</f>
        <v>NA</v>
      </c>
      <c r="X264" s="306" t="str">
        <f t="shared" si="124"/>
        <v>NA</v>
      </c>
      <c r="Y264" s="306" t="str">
        <f t="shared" si="125"/>
        <v>NA</v>
      </c>
      <c r="Z264" s="306" t="str">
        <f t="shared" si="126"/>
        <v>NA</v>
      </c>
      <c r="AA264" s="306" t="str">
        <f t="shared" si="127"/>
        <v>NA</v>
      </c>
      <c r="AB264" s="306" t="str">
        <f t="shared" si="128"/>
        <v>NA</v>
      </c>
      <c r="AC264" s="306" t="str">
        <f>IF($B264&gt;remaning_months,"NA",Payoff!AY267*Feq_coupon)</f>
        <v>NA</v>
      </c>
      <c r="AD264" s="306" t="str">
        <f>IF($B264&lt;=remaning_months,(AD263*(1-Payoff!BR267)-Payoff!Y267-Payoff!Z267+Payoff!BY267),"NA")</f>
        <v>NA</v>
      </c>
      <c r="AE264" s="306" t="str">
        <f>IF($B264&gt;remaning_months,"NA",Payoff!BC267)</f>
        <v>NA</v>
      </c>
      <c r="AF264" s="306" t="str">
        <f>IF($B264&gt;remaning_months,"NA",MAX(0,SUM(Payoff!V267:X267)))</f>
        <v>NA</v>
      </c>
      <c r="AG264" s="306" t="str">
        <f>IF($B264&gt;remaning_months,"NA",MAX(0,SUM(Payoff!V267:Y267)))</f>
        <v>NA</v>
      </c>
      <c r="AH264" s="306" t="str">
        <f>IF($B264&gt;remaning_months,"NA",Payoff!AC267)</f>
        <v>NA</v>
      </c>
      <c r="AI264" s="306" t="str">
        <f>IF($B264&gt;remaning_months,"NA",Payoff!BA267)</f>
        <v>NA</v>
      </c>
      <c r="AJ264" s="306" t="str">
        <f>IF($B264&gt;remaning_months,"NA",IF(AF264&lt;=0,0,AL263*(1+Payoff!X267/SUM(Payoff!V267:W267))))</f>
        <v>NA</v>
      </c>
      <c r="AK264" s="306" t="str">
        <f>IF($B264&gt;remaning_months,"NA",IF(AG264&lt;=0,0,AJ264*(1+SUM(Payoff!Y267:Z267)/SUM(Payoff!V267:W267))))</f>
        <v>NA</v>
      </c>
      <c r="AL264" s="306" t="str">
        <f>IF($B264&gt;remaning_months,"NA",IF(AH264&lt;=0,0,AK264*(1+SUM(Payoff!AA267:AB267)/SUM(Payoff!V267:W267))))</f>
        <v>NA</v>
      </c>
      <c r="AM264" s="306" t="str">
        <f t="shared" si="129"/>
        <v>NA</v>
      </c>
      <c r="AN264" s="306" t="str">
        <f>IF($B264&gt;remaning_months,"NA",AN263*(1+Payoff!Q267))</f>
        <v>NA</v>
      </c>
    </row>
    <row r="265" spans="2:40">
      <c r="B265" s="23">
        <v>262</v>
      </c>
      <c r="C265" s="306" t="str">
        <f t="shared" si="105"/>
        <v>NA</v>
      </c>
      <c r="D265" s="306" t="str">
        <f t="shared" si="106"/>
        <v>NA</v>
      </c>
      <c r="E265" s="306" t="str">
        <f t="shared" si="107"/>
        <v>NA</v>
      </c>
      <c r="F265" s="306" t="str">
        <f t="shared" si="108"/>
        <v>NA</v>
      </c>
      <c r="G265" s="306" t="str">
        <f t="shared" si="109"/>
        <v>NA</v>
      </c>
      <c r="H265" s="306" t="str">
        <f t="shared" si="110"/>
        <v>NA</v>
      </c>
      <c r="I265" s="306" t="str">
        <f t="shared" si="111"/>
        <v>NA</v>
      </c>
      <c r="J265" s="306" t="str">
        <f t="shared" si="112"/>
        <v>NA</v>
      </c>
      <c r="K265" s="306" t="str">
        <f t="shared" si="113"/>
        <v>NA</v>
      </c>
      <c r="L265" s="306" t="str">
        <f t="shared" si="114"/>
        <v>NA</v>
      </c>
      <c r="M265" s="306" t="str">
        <f t="shared" si="115"/>
        <v>NA</v>
      </c>
      <c r="N265" s="306" t="str">
        <f t="shared" si="116"/>
        <v>NA</v>
      </c>
      <c r="O265" s="306" t="str">
        <f t="shared" si="117"/>
        <v>NA</v>
      </c>
      <c r="P265" s="306" t="str">
        <f t="shared" si="118"/>
        <v>NA</v>
      </c>
      <c r="Q265" s="306" t="str">
        <f t="shared" si="119"/>
        <v>NA</v>
      </c>
      <c r="R265" s="306" t="str">
        <f t="shared" si="120"/>
        <v>NA</v>
      </c>
      <c r="S265" s="306" t="str">
        <f t="shared" si="121"/>
        <v>NA</v>
      </c>
      <c r="T265" s="306" t="str">
        <f t="shared" si="122"/>
        <v>NA</v>
      </c>
      <c r="U265" s="306" t="str">
        <f t="shared" si="123"/>
        <v>NA</v>
      </c>
      <c r="V265" s="306" t="str">
        <f>IF($B265&gt;remaning_months,"NA",V$3*Payoff!$BS268)</f>
        <v>NA</v>
      </c>
      <c r="W265" s="306" t="str">
        <f>IF($B265&gt;remaning_months,"NA",W$3*Payoff!$BS268)</f>
        <v>NA</v>
      </c>
      <c r="X265" s="306" t="str">
        <f t="shared" si="124"/>
        <v>NA</v>
      </c>
      <c r="Y265" s="306" t="str">
        <f t="shared" si="125"/>
        <v>NA</v>
      </c>
      <c r="Z265" s="306" t="str">
        <f t="shared" si="126"/>
        <v>NA</v>
      </c>
      <c r="AA265" s="306" t="str">
        <f t="shared" si="127"/>
        <v>NA</v>
      </c>
      <c r="AB265" s="306" t="str">
        <f t="shared" si="128"/>
        <v>NA</v>
      </c>
      <c r="AC265" s="306" t="str">
        <f>IF($B265&gt;remaning_months,"NA",Payoff!AY268*Feq_coupon)</f>
        <v>NA</v>
      </c>
      <c r="AD265" s="306" t="str">
        <f>IF($B265&lt;=remaning_months,(AD264*(1-Payoff!BR268)-Payoff!Y268-Payoff!Z268+Payoff!BY268),"NA")</f>
        <v>NA</v>
      </c>
      <c r="AE265" s="306" t="str">
        <f>IF($B265&gt;remaning_months,"NA",Payoff!BC268)</f>
        <v>NA</v>
      </c>
      <c r="AF265" s="306" t="str">
        <f>IF($B265&gt;remaning_months,"NA",MAX(0,SUM(Payoff!V268:X268)))</f>
        <v>NA</v>
      </c>
      <c r="AG265" s="306" t="str">
        <f>IF($B265&gt;remaning_months,"NA",MAX(0,SUM(Payoff!V268:Y268)))</f>
        <v>NA</v>
      </c>
      <c r="AH265" s="306" t="str">
        <f>IF($B265&gt;remaning_months,"NA",Payoff!AC268)</f>
        <v>NA</v>
      </c>
      <c r="AI265" s="306" t="str">
        <f>IF($B265&gt;remaning_months,"NA",Payoff!BA268)</f>
        <v>NA</v>
      </c>
      <c r="AJ265" s="306" t="str">
        <f>IF($B265&gt;remaning_months,"NA",IF(AF265&lt;=0,0,AL264*(1+Payoff!X268/SUM(Payoff!V268:W268))))</f>
        <v>NA</v>
      </c>
      <c r="AK265" s="306" t="str">
        <f>IF($B265&gt;remaning_months,"NA",IF(AG265&lt;=0,0,AJ265*(1+SUM(Payoff!Y268:Z268)/SUM(Payoff!V268:W268))))</f>
        <v>NA</v>
      </c>
      <c r="AL265" s="306" t="str">
        <f>IF($B265&gt;remaning_months,"NA",IF(AH265&lt;=0,0,AK265*(1+SUM(Payoff!AA268:AB268)/SUM(Payoff!V268:W268))))</f>
        <v>NA</v>
      </c>
      <c r="AM265" s="306" t="str">
        <f t="shared" si="129"/>
        <v>NA</v>
      </c>
      <c r="AN265" s="306" t="str">
        <f>IF($B265&gt;remaning_months,"NA",AN264*(1+Payoff!Q268))</f>
        <v>NA</v>
      </c>
    </row>
    <row r="266" spans="2:40">
      <c r="B266" s="23">
        <v>263</v>
      </c>
      <c r="C266" s="306" t="str">
        <f t="shared" si="105"/>
        <v>NA</v>
      </c>
      <c r="D266" s="306" t="str">
        <f t="shared" si="106"/>
        <v>NA</v>
      </c>
      <c r="E266" s="306" t="str">
        <f t="shared" si="107"/>
        <v>NA</v>
      </c>
      <c r="F266" s="306" t="str">
        <f t="shared" si="108"/>
        <v>NA</v>
      </c>
      <c r="G266" s="306" t="str">
        <f t="shared" si="109"/>
        <v>NA</v>
      </c>
      <c r="H266" s="306" t="str">
        <f t="shared" si="110"/>
        <v>NA</v>
      </c>
      <c r="I266" s="306" t="str">
        <f t="shared" si="111"/>
        <v>NA</v>
      </c>
      <c r="J266" s="306" t="str">
        <f t="shared" si="112"/>
        <v>NA</v>
      </c>
      <c r="K266" s="306" t="str">
        <f t="shared" si="113"/>
        <v>NA</v>
      </c>
      <c r="L266" s="306" t="str">
        <f t="shared" si="114"/>
        <v>NA</v>
      </c>
      <c r="M266" s="306" t="str">
        <f t="shared" si="115"/>
        <v>NA</v>
      </c>
      <c r="N266" s="306" t="str">
        <f t="shared" si="116"/>
        <v>NA</v>
      </c>
      <c r="O266" s="306" t="str">
        <f t="shared" si="117"/>
        <v>NA</v>
      </c>
      <c r="P266" s="306" t="str">
        <f t="shared" si="118"/>
        <v>NA</v>
      </c>
      <c r="Q266" s="306" t="str">
        <f t="shared" si="119"/>
        <v>NA</v>
      </c>
      <c r="R266" s="306" t="str">
        <f t="shared" si="120"/>
        <v>NA</v>
      </c>
      <c r="S266" s="306" t="str">
        <f t="shared" si="121"/>
        <v>NA</v>
      </c>
      <c r="T266" s="306" t="str">
        <f t="shared" si="122"/>
        <v>NA</v>
      </c>
      <c r="U266" s="306" t="str">
        <f t="shared" si="123"/>
        <v>NA</v>
      </c>
      <c r="V266" s="306" t="str">
        <f>IF($B266&gt;remaning_months,"NA",V$3*Payoff!$BS269)</f>
        <v>NA</v>
      </c>
      <c r="W266" s="306" t="str">
        <f>IF($B266&gt;remaning_months,"NA",W$3*Payoff!$BS269)</f>
        <v>NA</v>
      </c>
      <c r="X266" s="306" t="str">
        <f t="shared" si="124"/>
        <v>NA</v>
      </c>
      <c r="Y266" s="306" t="str">
        <f t="shared" si="125"/>
        <v>NA</v>
      </c>
      <c r="Z266" s="306" t="str">
        <f t="shared" si="126"/>
        <v>NA</v>
      </c>
      <c r="AA266" s="306" t="str">
        <f t="shared" si="127"/>
        <v>NA</v>
      </c>
      <c r="AB266" s="306" t="str">
        <f t="shared" si="128"/>
        <v>NA</v>
      </c>
      <c r="AC266" s="306" t="str">
        <f>IF($B266&gt;remaning_months,"NA",Payoff!AY269*Feq_coupon)</f>
        <v>NA</v>
      </c>
      <c r="AD266" s="306" t="str">
        <f>IF($B266&lt;=remaning_months,(AD265*(1-Payoff!BR269)-Payoff!Y269-Payoff!Z269+Payoff!BY269),"NA")</f>
        <v>NA</v>
      </c>
      <c r="AE266" s="306" t="str">
        <f>IF($B266&gt;remaning_months,"NA",Payoff!BC269)</f>
        <v>NA</v>
      </c>
      <c r="AF266" s="306" t="str">
        <f>IF($B266&gt;remaning_months,"NA",MAX(0,SUM(Payoff!V269:X269)))</f>
        <v>NA</v>
      </c>
      <c r="AG266" s="306" t="str">
        <f>IF($B266&gt;remaning_months,"NA",MAX(0,SUM(Payoff!V269:Y269)))</f>
        <v>NA</v>
      </c>
      <c r="AH266" s="306" t="str">
        <f>IF($B266&gt;remaning_months,"NA",Payoff!AC269)</f>
        <v>NA</v>
      </c>
      <c r="AI266" s="306" t="str">
        <f>IF($B266&gt;remaning_months,"NA",Payoff!BA269)</f>
        <v>NA</v>
      </c>
      <c r="AJ266" s="306" t="str">
        <f>IF($B266&gt;remaning_months,"NA",IF(AF266&lt;=0,0,AL265*(1+Payoff!X269/SUM(Payoff!V269:W269))))</f>
        <v>NA</v>
      </c>
      <c r="AK266" s="306" t="str">
        <f>IF($B266&gt;remaning_months,"NA",IF(AG266&lt;=0,0,AJ266*(1+SUM(Payoff!Y269:Z269)/SUM(Payoff!V269:W269))))</f>
        <v>NA</v>
      </c>
      <c r="AL266" s="306" t="str">
        <f>IF($B266&gt;remaning_months,"NA",IF(AH266&lt;=0,0,AK266*(1+SUM(Payoff!AA269:AB269)/SUM(Payoff!V269:W269))))</f>
        <v>NA</v>
      </c>
      <c r="AM266" s="306" t="str">
        <f t="shared" si="129"/>
        <v>NA</v>
      </c>
      <c r="AN266" s="306" t="str">
        <f>IF($B266&gt;remaning_months,"NA",AN265*(1+Payoff!Q269))</f>
        <v>NA</v>
      </c>
    </row>
    <row r="267" spans="2:40">
      <c r="B267" s="23">
        <v>264</v>
      </c>
      <c r="C267" s="306" t="str">
        <f t="shared" si="105"/>
        <v>NA</v>
      </c>
      <c r="D267" s="306" t="str">
        <f t="shared" si="106"/>
        <v>NA</v>
      </c>
      <c r="E267" s="306" t="str">
        <f t="shared" si="107"/>
        <v>NA</v>
      </c>
      <c r="F267" s="306" t="str">
        <f t="shared" si="108"/>
        <v>NA</v>
      </c>
      <c r="G267" s="306" t="str">
        <f t="shared" si="109"/>
        <v>NA</v>
      </c>
      <c r="H267" s="306" t="str">
        <f t="shared" si="110"/>
        <v>NA</v>
      </c>
      <c r="I267" s="306" t="str">
        <f t="shared" si="111"/>
        <v>NA</v>
      </c>
      <c r="J267" s="306" t="str">
        <f t="shared" si="112"/>
        <v>NA</v>
      </c>
      <c r="K267" s="306" t="str">
        <f t="shared" si="113"/>
        <v>NA</v>
      </c>
      <c r="L267" s="306" t="str">
        <f t="shared" si="114"/>
        <v>NA</v>
      </c>
      <c r="M267" s="306" t="str">
        <f t="shared" si="115"/>
        <v>NA</v>
      </c>
      <c r="N267" s="306" t="str">
        <f t="shared" si="116"/>
        <v>NA</v>
      </c>
      <c r="O267" s="306" t="str">
        <f t="shared" si="117"/>
        <v>NA</v>
      </c>
      <c r="P267" s="306" t="str">
        <f t="shared" si="118"/>
        <v>NA</v>
      </c>
      <c r="Q267" s="306" t="str">
        <f t="shared" si="119"/>
        <v>NA</v>
      </c>
      <c r="R267" s="306" t="str">
        <f t="shared" si="120"/>
        <v>NA</v>
      </c>
      <c r="S267" s="306" t="str">
        <f t="shared" si="121"/>
        <v>NA</v>
      </c>
      <c r="T267" s="306" t="str">
        <f t="shared" si="122"/>
        <v>NA</v>
      </c>
      <c r="U267" s="306" t="str">
        <f t="shared" si="123"/>
        <v>NA</v>
      </c>
      <c r="V267" s="306" t="str">
        <f>IF($B267&gt;remaning_months,"NA",V$3*Payoff!$BS270)</f>
        <v>NA</v>
      </c>
      <c r="W267" s="306" t="str">
        <f>IF($B267&gt;remaning_months,"NA",W$3*Payoff!$BS270)</f>
        <v>NA</v>
      </c>
      <c r="X267" s="306" t="str">
        <f t="shared" si="124"/>
        <v>NA</v>
      </c>
      <c r="Y267" s="306" t="str">
        <f t="shared" si="125"/>
        <v>NA</v>
      </c>
      <c r="Z267" s="306" t="str">
        <f t="shared" si="126"/>
        <v>NA</v>
      </c>
      <c r="AA267" s="306" t="str">
        <f t="shared" si="127"/>
        <v>NA</v>
      </c>
      <c r="AB267" s="306" t="str">
        <f t="shared" si="128"/>
        <v>NA</v>
      </c>
      <c r="AC267" s="306" t="str">
        <f>IF($B267&gt;remaning_months,"NA",Payoff!AY270*Feq_coupon)</f>
        <v>NA</v>
      </c>
      <c r="AD267" s="306" t="str">
        <f>IF($B267&lt;=remaning_months,(AD266*(1-Payoff!BR270)-Payoff!Y270-Payoff!Z270+Payoff!BY270),"NA")</f>
        <v>NA</v>
      </c>
      <c r="AE267" s="306" t="str">
        <f>IF($B267&gt;remaning_months,"NA",Payoff!BC270)</f>
        <v>NA</v>
      </c>
      <c r="AF267" s="306" t="str">
        <f>IF($B267&gt;remaning_months,"NA",MAX(0,SUM(Payoff!V270:X270)))</f>
        <v>NA</v>
      </c>
      <c r="AG267" s="306" t="str">
        <f>IF($B267&gt;remaning_months,"NA",MAX(0,SUM(Payoff!V270:Y270)))</f>
        <v>NA</v>
      </c>
      <c r="AH267" s="306" t="str">
        <f>IF($B267&gt;remaning_months,"NA",Payoff!AC270)</f>
        <v>NA</v>
      </c>
      <c r="AI267" s="306" t="str">
        <f>IF($B267&gt;remaning_months,"NA",Payoff!BA270)</f>
        <v>NA</v>
      </c>
      <c r="AJ267" s="306" t="str">
        <f>IF($B267&gt;remaning_months,"NA",IF(AF267&lt;=0,0,AL266*(1+Payoff!X270/SUM(Payoff!V270:W270))))</f>
        <v>NA</v>
      </c>
      <c r="AK267" s="306" t="str">
        <f>IF($B267&gt;remaning_months,"NA",IF(AG267&lt;=0,0,AJ267*(1+SUM(Payoff!Y270:Z270)/SUM(Payoff!V270:W270))))</f>
        <v>NA</v>
      </c>
      <c r="AL267" s="306" t="str">
        <f>IF($B267&gt;remaning_months,"NA",IF(AH267&lt;=0,0,AK267*(1+SUM(Payoff!AA270:AB270)/SUM(Payoff!V270:W270))))</f>
        <v>NA</v>
      </c>
      <c r="AM267" s="306" t="str">
        <f t="shared" si="129"/>
        <v>NA</v>
      </c>
      <c r="AN267" s="306" t="str">
        <f>IF($B267&gt;remaning_months,"NA",AN266*(1+Payoff!Q270))</f>
        <v>NA</v>
      </c>
    </row>
    <row r="268" spans="2:40">
      <c r="B268" s="23">
        <v>265</v>
      </c>
      <c r="C268" s="306" t="str">
        <f t="shared" si="105"/>
        <v>NA</v>
      </c>
      <c r="D268" s="306" t="str">
        <f t="shared" si="106"/>
        <v>NA</v>
      </c>
      <c r="E268" s="306" t="str">
        <f t="shared" si="107"/>
        <v>NA</v>
      </c>
      <c r="F268" s="306" t="str">
        <f t="shared" si="108"/>
        <v>NA</v>
      </c>
      <c r="G268" s="306" t="str">
        <f t="shared" si="109"/>
        <v>NA</v>
      </c>
      <c r="H268" s="306" t="str">
        <f t="shared" si="110"/>
        <v>NA</v>
      </c>
      <c r="I268" s="306" t="str">
        <f t="shared" si="111"/>
        <v>NA</v>
      </c>
      <c r="J268" s="306" t="str">
        <f t="shared" si="112"/>
        <v>NA</v>
      </c>
      <c r="K268" s="306" t="str">
        <f t="shared" si="113"/>
        <v>NA</v>
      </c>
      <c r="L268" s="306" t="str">
        <f t="shared" si="114"/>
        <v>NA</v>
      </c>
      <c r="M268" s="306" t="str">
        <f t="shared" si="115"/>
        <v>NA</v>
      </c>
      <c r="N268" s="306" t="str">
        <f t="shared" si="116"/>
        <v>NA</v>
      </c>
      <c r="O268" s="306" t="str">
        <f t="shared" si="117"/>
        <v>NA</v>
      </c>
      <c r="P268" s="306" t="str">
        <f t="shared" si="118"/>
        <v>NA</v>
      </c>
      <c r="Q268" s="306" t="str">
        <f t="shared" si="119"/>
        <v>NA</v>
      </c>
      <c r="R268" s="306" t="str">
        <f t="shared" si="120"/>
        <v>NA</v>
      </c>
      <c r="S268" s="306" t="str">
        <f t="shared" si="121"/>
        <v>NA</v>
      </c>
      <c r="T268" s="306" t="str">
        <f t="shared" si="122"/>
        <v>NA</v>
      </c>
      <c r="U268" s="306" t="str">
        <f t="shared" si="123"/>
        <v>NA</v>
      </c>
      <c r="V268" s="306" t="str">
        <f>IF($B268&gt;remaning_months,"NA",V$3*Payoff!$BS271)</f>
        <v>NA</v>
      </c>
      <c r="W268" s="306" t="str">
        <f>IF($B268&gt;remaning_months,"NA",W$3*Payoff!$BS271)</f>
        <v>NA</v>
      </c>
      <c r="X268" s="306" t="str">
        <f t="shared" si="124"/>
        <v>NA</v>
      </c>
      <c r="Y268" s="306" t="str">
        <f t="shared" si="125"/>
        <v>NA</v>
      </c>
      <c r="Z268" s="306" t="str">
        <f t="shared" si="126"/>
        <v>NA</v>
      </c>
      <c r="AA268" s="306" t="str">
        <f t="shared" si="127"/>
        <v>NA</v>
      </c>
      <c r="AB268" s="306" t="str">
        <f t="shared" si="128"/>
        <v>NA</v>
      </c>
      <c r="AC268" s="306" t="str">
        <f>IF($B268&gt;remaning_months,"NA",Payoff!AY271*Feq_coupon)</f>
        <v>NA</v>
      </c>
      <c r="AD268" s="306" t="str">
        <f>IF($B268&lt;=remaning_months,(AD267*(1-Payoff!BR271)-Payoff!Y271-Payoff!Z271+Payoff!BY271),"NA")</f>
        <v>NA</v>
      </c>
      <c r="AE268" s="306" t="str">
        <f>IF($B268&gt;remaning_months,"NA",Payoff!BC271)</f>
        <v>NA</v>
      </c>
      <c r="AF268" s="306" t="str">
        <f>IF($B268&gt;remaning_months,"NA",MAX(0,SUM(Payoff!V271:X271)))</f>
        <v>NA</v>
      </c>
      <c r="AG268" s="306" t="str">
        <f>IF($B268&gt;remaning_months,"NA",MAX(0,SUM(Payoff!V271:Y271)))</f>
        <v>NA</v>
      </c>
      <c r="AH268" s="306" t="str">
        <f>IF($B268&gt;remaning_months,"NA",Payoff!AC271)</f>
        <v>NA</v>
      </c>
      <c r="AI268" s="306" t="str">
        <f>IF($B268&gt;remaning_months,"NA",Payoff!BA271)</f>
        <v>NA</v>
      </c>
      <c r="AJ268" s="306" t="str">
        <f>IF($B268&gt;remaning_months,"NA",IF(AF268&lt;=0,0,AL267*(1+Payoff!X271/SUM(Payoff!V271:W271))))</f>
        <v>NA</v>
      </c>
      <c r="AK268" s="306" t="str">
        <f>IF($B268&gt;remaning_months,"NA",IF(AG268&lt;=0,0,AJ268*(1+SUM(Payoff!Y271:Z271)/SUM(Payoff!V271:W271))))</f>
        <v>NA</v>
      </c>
      <c r="AL268" s="306" t="str">
        <f>IF($B268&gt;remaning_months,"NA",IF(AH268&lt;=0,0,AK268*(1+SUM(Payoff!AA271:AB271)/SUM(Payoff!V271:W271))))</f>
        <v>NA</v>
      </c>
      <c r="AM268" s="306" t="str">
        <f t="shared" si="129"/>
        <v>NA</v>
      </c>
      <c r="AN268" s="306" t="str">
        <f>IF($B268&gt;remaning_months,"NA",AN267*(1+Payoff!Q271))</f>
        <v>NA</v>
      </c>
    </row>
    <row r="269" spans="2:40">
      <c r="B269" s="23">
        <v>266</v>
      </c>
      <c r="C269" s="306" t="str">
        <f t="shared" si="105"/>
        <v>NA</v>
      </c>
      <c r="D269" s="306" t="str">
        <f t="shared" si="106"/>
        <v>NA</v>
      </c>
      <c r="E269" s="306" t="str">
        <f t="shared" si="107"/>
        <v>NA</v>
      </c>
      <c r="F269" s="306" t="str">
        <f t="shared" si="108"/>
        <v>NA</v>
      </c>
      <c r="G269" s="306" t="str">
        <f t="shared" si="109"/>
        <v>NA</v>
      </c>
      <c r="H269" s="306" t="str">
        <f t="shared" si="110"/>
        <v>NA</v>
      </c>
      <c r="I269" s="306" t="str">
        <f t="shared" si="111"/>
        <v>NA</v>
      </c>
      <c r="J269" s="306" t="str">
        <f t="shared" si="112"/>
        <v>NA</v>
      </c>
      <c r="K269" s="306" t="str">
        <f t="shared" si="113"/>
        <v>NA</v>
      </c>
      <c r="L269" s="306" t="str">
        <f t="shared" si="114"/>
        <v>NA</v>
      </c>
      <c r="M269" s="306" t="str">
        <f t="shared" si="115"/>
        <v>NA</v>
      </c>
      <c r="N269" s="306" t="str">
        <f t="shared" si="116"/>
        <v>NA</v>
      </c>
      <c r="O269" s="306" t="str">
        <f t="shared" si="117"/>
        <v>NA</v>
      </c>
      <c r="P269" s="306" t="str">
        <f t="shared" si="118"/>
        <v>NA</v>
      </c>
      <c r="Q269" s="306" t="str">
        <f t="shared" si="119"/>
        <v>NA</v>
      </c>
      <c r="R269" s="306" t="str">
        <f t="shared" si="120"/>
        <v>NA</v>
      </c>
      <c r="S269" s="306" t="str">
        <f t="shared" si="121"/>
        <v>NA</v>
      </c>
      <c r="T269" s="306" t="str">
        <f t="shared" si="122"/>
        <v>NA</v>
      </c>
      <c r="U269" s="306" t="str">
        <f t="shared" si="123"/>
        <v>NA</v>
      </c>
      <c r="V269" s="306" t="str">
        <f>IF($B269&gt;remaning_months,"NA",V$3*Payoff!$BS272)</f>
        <v>NA</v>
      </c>
      <c r="W269" s="306" t="str">
        <f>IF($B269&gt;remaning_months,"NA",W$3*Payoff!$BS272)</f>
        <v>NA</v>
      </c>
      <c r="X269" s="306" t="str">
        <f t="shared" si="124"/>
        <v>NA</v>
      </c>
      <c r="Y269" s="306" t="str">
        <f t="shared" si="125"/>
        <v>NA</v>
      </c>
      <c r="Z269" s="306" t="str">
        <f t="shared" si="126"/>
        <v>NA</v>
      </c>
      <c r="AA269" s="306" t="str">
        <f t="shared" si="127"/>
        <v>NA</v>
      </c>
      <c r="AB269" s="306" t="str">
        <f t="shared" si="128"/>
        <v>NA</v>
      </c>
      <c r="AC269" s="306" t="str">
        <f>IF($B269&gt;remaning_months,"NA",Payoff!AY272*Feq_coupon)</f>
        <v>NA</v>
      </c>
      <c r="AD269" s="306" t="str">
        <f>IF($B269&lt;=remaning_months,(AD268*(1-Payoff!BR272)-Payoff!Y272-Payoff!Z272+Payoff!BY272),"NA")</f>
        <v>NA</v>
      </c>
      <c r="AE269" s="306" t="str">
        <f>IF($B269&gt;remaning_months,"NA",Payoff!BC272)</f>
        <v>NA</v>
      </c>
      <c r="AF269" s="306" t="str">
        <f>IF($B269&gt;remaning_months,"NA",MAX(0,SUM(Payoff!V272:X272)))</f>
        <v>NA</v>
      </c>
      <c r="AG269" s="306" t="str">
        <f>IF($B269&gt;remaning_months,"NA",MAX(0,SUM(Payoff!V272:Y272)))</f>
        <v>NA</v>
      </c>
      <c r="AH269" s="306" t="str">
        <f>IF($B269&gt;remaning_months,"NA",Payoff!AC272)</f>
        <v>NA</v>
      </c>
      <c r="AI269" s="306" t="str">
        <f>IF($B269&gt;remaning_months,"NA",Payoff!BA272)</f>
        <v>NA</v>
      </c>
      <c r="AJ269" s="306" t="str">
        <f>IF($B269&gt;remaning_months,"NA",IF(AF269&lt;=0,0,AL268*(1+Payoff!X272/SUM(Payoff!V272:W272))))</f>
        <v>NA</v>
      </c>
      <c r="AK269" s="306" t="str">
        <f>IF($B269&gt;remaning_months,"NA",IF(AG269&lt;=0,0,AJ269*(1+SUM(Payoff!Y272:Z272)/SUM(Payoff!V272:W272))))</f>
        <v>NA</v>
      </c>
      <c r="AL269" s="306" t="str">
        <f>IF($B269&gt;remaning_months,"NA",IF(AH269&lt;=0,0,AK269*(1+SUM(Payoff!AA272:AB272)/SUM(Payoff!V272:W272))))</f>
        <v>NA</v>
      </c>
      <c r="AM269" s="306" t="str">
        <f t="shared" si="129"/>
        <v>NA</v>
      </c>
      <c r="AN269" s="306" t="str">
        <f>IF($B269&gt;remaning_months,"NA",AN268*(1+Payoff!Q272))</f>
        <v>NA</v>
      </c>
    </row>
    <row r="270" spans="2:40">
      <c r="B270" s="23">
        <v>267</v>
      </c>
      <c r="C270" s="306" t="str">
        <f t="shared" si="105"/>
        <v>NA</v>
      </c>
      <c r="D270" s="306" t="str">
        <f t="shared" si="106"/>
        <v>NA</v>
      </c>
      <c r="E270" s="306" t="str">
        <f t="shared" si="107"/>
        <v>NA</v>
      </c>
      <c r="F270" s="306" t="str">
        <f t="shared" si="108"/>
        <v>NA</v>
      </c>
      <c r="G270" s="306" t="str">
        <f t="shared" si="109"/>
        <v>NA</v>
      </c>
      <c r="H270" s="306" t="str">
        <f t="shared" si="110"/>
        <v>NA</v>
      </c>
      <c r="I270" s="306" t="str">
        <f t="shared" si="111"/>
        <v>NA</v>
      </c>
      <c r="J270" s="306" t="str">
        <f t="shared" si="112"/>
        <v>NA</v>
      </c>
      <c r="K270" s="306" t="str">
        <f t="shared" si="113"/>
        <v>NA</v>
      </c>
      <c r="L270" s="306" t="str">
        <f t="shared" si="114"/>
        <v>NA</v>
      </c>
      <c r="M270" s="306" t="str">
        <f t="shared" si="115"/>
        <v>NA</v>
      </c>
      <c r="N270" s="306" t="str">
        <f t="shared" si="116"/>
        <v>NA</v>
      </c>
      <c r="O270" s="306" t="str">
        <f t="shared" si="117"/>
        <v>NA</v>
      </c>
      <c r="P270" s="306" t="str">
        <f t="shared" si="118"/>
        <v>NA</v>
      </c>
      <c r="Q270" s="306" t="str">
        <f t="shared" si="119"/>
        <v>NA</v>
      </c>
      <c r="R270" s="306" t="str">
        <f t="shared" si="120"/>
        <v>NA</v>
      </c>
      <c r="S270" s="306" t="str">
        <f t="shared" si="121"/>
        <v>NA</v>
      </c>
      <c r="T270" s="306" t="str">
        <f t="shared" si="122"/>
        <v>NA</v>
      </c>
      <c r="U270" s="306" t="str">
        <f t="shared" si="123"/>
        <v>NA</v>
      </c>
      <c r="V270" s="306" t="str">
        <f>IF($B270&gt;remaning_months,"NA",V$3*Payoff!$BS273)</f>
        <v>NA</v>
      </c>
      <c r="W270" s="306" t="str">
        <f>IF($B270&gt;remaning_months,"NA",W$3*Payoff!$BS273)</f>
        <v>NA</v>
      </c>
      <c r="X270" s="306" t="str">
        <f t="shared" si="124"/>
        <v>NA</v>
      </c>
      <c r="Y270" s="306" t="str">
        <f t="shared" si="125"/>
        <v>NA</v>
      </c>
      <c r="Z270" s="306" t="str">
        <f t="shared" si="126"/>
        <v>NA</v>
      </c>
      <c r="AA270" s="306" t="str">
        <f t="shared" si="127"/>
        <v>NA</v>
      </c>
      <c r="AB270" s="306" t="str">
        <f t="shared" si="128"/>
        <v>NA</v>
      </c>
      <c r="AC270" s="306" t="str">
        <f>IF($B270&gt;remaning_months,"NA",Payoff!AY273*Feq_coupon)</f>
        <v>NA</v>
      </c>
      <c r="AD270" s="306" t="str">
        <f>IF($B270&lt;=remaning_months,(AD269*(1-Payoff!BR273)-Payoff!Y273-Payoff!Z273+Payoff!BY273),"NA")</f>
        <v>NA</v>
      </c>
      <c r="AE270" s="306" t="str">
        <f>IF($B270&gt;remaning_months,"NA",Payoff!BC273)</f>
        <v>NA</v>
      </c>
      <c r="AF270" s="306" t="str">
        <f>IF($B270&gt;remaning_months,"NA",MAX(0,SUM(Payoff!V273:X273)))</f>
        <v>NA</v>
      </c>
      <c r="AG270" s="306" t="str">
        <f>IF($B270&gt;remaning_months,"NA",MAX(0,SUM(Payoff!V273:Y273)))</f>
        <v>NA</v>
      </c>
      <c r="AH270" s="306" t="str">
        <f>IF($B270&gt;remaning_months,"NA",Payoff!AC273)</f>
        <v>NA</v>
      </c>
      <c r="AI270" s="306" t="str">
        <f>IF($B270&gt;remaning_months,"NA",Payoff!BA273)</f>
        <v>NA</v>
      </c>
      <c r="AJ270" s="306" t="str">
        <f>IF($B270&gt;remaning_months,"NA",IF(AF270&lt;=0,0,AL269*(1+Payoff!X273/SUM(Payoff!V273:W273))))</f>
        <v>NA</v>
      </c>
      <c r="AK270" s="306" t="str">
        <f>IF($B270&gt;remaning_months,"NA",IF(AG270&lt;=0,0,AJ270*(1+SUM(Payoff!Y273:Z273)/SUM(Payoff!V273:W273))))</f>
        <v>NA</v>
      </c>
      <c r="AL270" s="306" t="str">
        <f>IF($B270&gt;remaning_months,"NA",IF(AH270&lt;=0,0,AK270*(1+SUM(Payoff!AA273:AB273)/SUM(Payoff!V273:W273))))</f>
        <v>NA</v>
      </c>
      <c r="AM270" s="306" t="str">
        <f t="shared" si="129"/>
        <v>NA</v>
      </c>
      <c r="AN270" s="306" t="str">
        <f>IF($B270&gt;remaning_months,"NA",AN269*(1+Payoff!Q273))</f>
        <v>NA</v>
      </c>
    </row>
    <row r="271" spans="2:40">
      <c r="B271" s="23">
        <v>268</v>
      </c>
      <c r="C271" s="306" t="str">
        <f t="shared" si="105"/>
        <v>NA</v>
      </c>
      <c r="D271" s="306" t="str">
        <f t="shared" si="106"/>
        <v>NA</v>
      </c>
      <c r="E271" s="306" t="str">
        <f t="shared" si="107"/>
        <v>NA</v>
      </c>
      <c r="F271" s="306" t="str">
        <f t="shared" si="108"/>
        <v>NA</v>
      </c>
      <c r="G271" s="306" t="str">
        <f t="shared" si="109"/>
        <v>NA</v>
      </c>
      <c r="H271" s="306" t="str">
        <f t="shared" si="110"/>
        <v>NA</v>
      </c>
      <c r="I271" s="306" t="str">
        <f t="shared" si="111"/>
        <v>NA</v>
      </c>
      <c r="J271" s="306" t="str">
        <f t="shared" si="112"/>
        <v>NA</v>
      </c>
      <c r="K271" s="306" t="str">
        <f t="shared" si="113"/>
        <v>NA</v>
      </c>
      <c r="L271" s="306" t="str">
        <f t="shared" si="114"/>
        <v>NA</v>
      </c>
      <c r="M271" s="306" t="str">
        <f t="shared" si="115"/>
        <v>NA</v>
      </c>
      <c r="N271" s="306" t="str">
        <f t="shared" si="116"/>
        <v>NA</v>
      </c>
      <c r="O271" s="306" t="str">
        <f t="shared" si="117"/>
        <v>NA</v>
      </c>
      <c r="P271" s="306" t="str">
        <f t="shared" si="118"/>
        <v>NA</v>
      </c>
      <c r="Q271" s="306" t="str">
        <f t="shared" si="119"/>
        <v>NA</v>
      </c>
      <c r="R271" s="306" t="str">
        <f t="shared" si="120"/>
        <v>NA</v>
      </c>
      <c r="S271" s="306" t="str">
        <f t="shared" si="121"/>
        <v>NA</v>
      </c>
      <c r="T271" s="306" t="str">
        <f t="shared" si="122"/>
        <v>NA</v>
      </c>
      <c r="U271" s="306" t="str">
        <f t="shared" si="123"/>
        <v>NA</v>
      </c>
      <c r="V271" s="306" t="str">
        <f>IF($B271&gt;remaning_months,"NA",V$3*Payoff!$BS274)</f>
        <v>NA</v>
      </c>
      <c r="W271" s="306" t="str">
        <f>IF($B271&gt;remaning_months,"NA",W$3*Payoff!$BS274)</f>
        <v>NA</v>
      </c>
      <c r="X271" s="306" t="str">
        <f t="shared" si="124"/>
        <v>NA</v>
      </c>
      <c r="Y271" s="306" t="str">
        <f t="shared" si="125"/>
        <v>NA</v>
      </c>
      <c r="Z271" s="306" t="str">
        <f t="shared" si="126"/>
        <v>NA</v>
      </c>
      <c r="AA271" s="306" t="str">
        <f t="shared" si="127"/>
        <v>NA</v>
      </c>
      <c r="AB271" s="306" t="str">
        <f t="shared" si="128"/>
        <v>NA</v>
      </c>
      <c r="AC271" s="306" t="str">
        <f>IF($B271&gt;remaning_months,"NA",Payoff!AY274*Feq_coupon)</f>
        <v>NA</v>
      </c>
      <c r="AD271" s="306" t="str">
        <f>IF($B271&lt;=remaning_months,(AD270*(1-Payoff!BR274)-Payoff!Y274-Payoff!Z274+Payoff!BY274),"NA")</f>
        <v>NA</v>
      </c>
      <c r="AE271" s="306" t="str">
        <f>IF($B271&gt;remaning_months,"NA",Payoff!BC274)</f>
        <v>NA</v>
      </c>
      <c r="AF271" s="306" t="str">
        <f>IF($B271&gt;remaning_months,"NA",MAX(0,SUM(Payoff!V274:X274)))</f>
        <v>NA</v>
      </c>
      <c r="AG271" s="306" t="str">
        <f>IF($B271&gt;remaning_months,"NA",MAX(0,SUM(Payoff!V274:Y274)))</f>
        <v>NA</v>
      </c>
      <c r="AH271" s="306" t="str">
        <f>IF($B271&gt;remaning_months,"NA",Payoff!AC274)</f>
        <v>NA</v>
      </c>
      <c r="AI271" s="306" t="str">
        <f>IF($B271&gt;remaning_months,"NA",Payoff!BA274)</f>
        <v>NA</v>
      </c>
      <c r="AJ271" s="306" t="str">
        <f>IF($B271&gt;remaning_months,"NA",IF(AF271&lt;=0,0,AL270*(1+Payoff!X274/SUM(Payoff!V274:W274))))</f>
        <v>NA</v>
      </c>
      <c r="AK271" s="306" t="str">
        <f>IF($B271&gt;remaning_months,"NA",IF(AG271&lt;=0,0,AJ271*(1+SUM(Payoff!Y274:Z274)/SUM(Payoff!V274:W274))))</f>
        <v>NA</v>
      </c>
      <c r="AL271" s="306" t="str">
        <f>IF($B271&gt;remaning_months,"NA",IF(AH271&lt;=0,0,AK271*(1+SUM(Payoff!AA274:AB274)/SUM(Payoff!V274:W274))))</f>
        <v>NA</v>
      </c>
      <c r="AM271" s="306" t="str">
        <f t="shared" si="129"/>
        <v>NA</v>
      </c>
      <c r="AN271" s="306" t="str">
        <f>IF($B271&gt;remaning_months,"NA",AN270*(1+Payoff!Q274))</f>
        <v>NA</v>
      </c>
    </row>
    <row r="272" spans="2:40">
      <c r="B272" s="23">
        <v>269</v>
      </c>
      <c r="C272" s="306" t="str">
        <f t="shared" si="105"/>
        <v>NA</v>
      </c>
      <c r="D272" s="306" t="str">
        <f t="shared" si="106"/>
        <v>NA</v>
      </c>
      <c r="E272" s="306" t="str">
        <f t="shared" si="107"/>
        <v>NA</v>
      </c>
      <c r="F272" s="306" t="str">
        <f t="shared" si="108"/>
        <v>NA</v>
      </c>
      <c r="G272" s="306" t="str">
        <f t="shared" si="109"/>
        <v>NA</v>
      </c>
      <c r="H272" s="306" t="str">
        <f t="shared" si="110"/>
        <v>NA</v>
      </c>
      <c r="I272" s="306" t="str">
        <f t="shared" si="111"/>
        <v>NA</v>
      </c>
      <c r="J272" s="306" t="str">
        <f t="shared" si="112"/>
        <v>NA</v>
      </c>
      <c r="K272" s="306" t="str">
        <f t="shared" si="113"/>
        <v>NA</v>
      </c>
      <c r="L272" s="306" t="str">
        <f t="shared" si="114"/>
        <v>NA</v>
      </c>
      <c r="M272" s="306" t="str">
        <f t="shared" si="115"/>
        <v>NA</v>
      </c>
      <c r="N272" s="306" t="str">
        <f t="shared" si="116"/>
        <v>NA</v>
      </c>
      <c r="O272" s="306" t="str">
        <f t="shared" si="117"/>
        <v>NA</v>
      </c>
      <c r="P272" s="306" t="str">
        <f t="shared" si="118"/>
        <v>NA</v>
      </c>
      <c r="Q272" s="306" t="str">
        <f t="shared" si="119"/>
        <v>NA</v>
      </c>
      <c r="R272" s="306" t="str">
        <f t="shared" si="120"/>
        <v>NA</v>
      </c>
      <c r="S272" s="306" t="str">
        <f t="shared" si="121"/>
        <v>NA</v>
      </c>
      <c r="T272" s="306" t="str">
        <f t="shared" si="122"/>
        <v>NA</v>
      </c>
      <c r="U272" s="306" t="str">
        <f t="shared" si="123"/>
        <v>NA</v>
      </c>
      <c r="V272" s="306" t="str">
        <f>IF($B272&gt;remaning_months,"NA",V$3*Payoff!$BS275)</f>
        <v>NA</v>
      </c>
      <c r="W272" s="306" t="str">
        <f>IF($B272&gt;remaning_months,"NA",W$3*Payoff!$BS275)</f>
        <v>NA</v>
      </c>
      <c r="X272" s="306" t="str">
        <f t="shared" si="124"/>
        <v>NA</v>
      </c>
      <c r="Y272" s="306" t="str">
        <f t="shared" si="125"/>
        <v>NA</v>
      </c>
      <c r="Z272" s="306" t="str">
        <f t="shared" si="126"/>
        <v>NA</v>
      </c>
      <c r="AA272" s="306" t="str">
        <f t="shared" si="127"/>
        <v>NA</v>
      </c>
      <c r="AB272" s="306" t="str">
        <f t="shared" si="128"/>
        <v>NA</v>
      </c>
      <c r="AC272" s="306" t="str">
        <f>IF($B272&gt;remaning_months,"NA",Payoff!AY275*Feq_coupon)</f>
        <v>NA</v>
      </c>
      <c r="AD272" s="306" t="str">
        <f>IF($B272&lt;=remaning_months,(AD271*(1-Payoff!BR275)-Payoff!Y275-Payoff!Z275+Payoff!BY275),"NA")</f>
        <v>NA</v>
      </c>
      <c r="AE272" s="306" t="str">
        <f>IF($B272&gt;remaning_months,"NA",Payoff!BC275)</f>
        <v>NA</v>
      </c>
      <c r="AF272" s="306" t="str">
        <f>IF($B272&gt;remaning_months,"NA",MAX(0,SUM(Payoff!V275:X275)))</f>
        <v>NA</v>
      </c>
      <c r="AG272" s="306" t="str">
        <f>IF($B272&gt;remaning_months,"NA",MAX(0,SUM(Payoff!V275:Y275)))</f>
        <v>NA</v>
      </c>
      <c r="AH272" s="306" t="str">
        <f>IF($B272&gt;remaning_months,"NA",Payoff!AC275)</f>
        <v>NA</v>
      </c>
      <c r="AI272" s="306" t="str">
        <f>IF($B272&gt;remaning_months,"NA",Payoff!BA275)</f>
        <v>NA</v>
      </c>
      <c r="AJ272" s="306" t="str">
        <f>IF($B272&gt;remaning_months,"NA",IF(AF272&lt;=0,0,AL271*(1+Payoff!X275/SUM(Payoff!V275:W275))))</f>
        <v>NA</v>
      </c>
      <c r="AK272" s="306" t="str">
        <f>IF($B272&gt;remaning_months,"NA",IF(AG272&lt;=0,0,AJ272*(1+SUM(Payoff!Y275:Z275)/SUM(Payoff!V275:W275))))</f>
        <v>NA</v>
      </c>
      <c r="AL272" s="306" t="str">
        <f>IF($B272&gt;remaning_months,"NA",IF(AH272&lt;=0,0,AK272*(1+SUM(Payoff!AA275:AB275)/SUM(Payoff!V275:W275))))</f>
        <v>NA</v>
      </c>
      <c r="AM272" s="306" t="str">
        <f t="shared" si="129"/>
        <v>NA</v>
      </c>
      <c r="AN272" s="306" t="str">
        <f>IF($B272&gt;remaning_months,"NA",AN271*(1+Payoff!Q275))</f>
        <v>NA</v>
      </c>
    </row>
    <row r="273" spans="2:40">
      <c r="B273" s="23">
        <v>270</v>
      </c>
      <c r="C273" s="306" t="str">
        <f t="shared" si="105"/>
        <v>NA</v>
      </c>
      <c r="D273" s="306" t="str">
        <f t="shared" si="106"/>
        <v>NA</v>
      </c>
      <c r="E273" s="306" t="str">
        <f t="shared" si="107"/>
        <v>NA</v>
      </c>
      <c r="F273" s="306" t="str">
        <f t="shared" si="108"/>
        <v>NA</v>
      </c>
      <c r="G273" s="306" t="str">
        <f t="shared" si="109"/>
        <v>NA</v>
      </c>
      <c r="H273" s="306" t="str">
        <f t="shared" si="110"/>
        <v>NA</v>
      </c>
      <c r="I273" s="306" t="str">
        <f t="shared" si="111"/>
        <v>NA</v>
      </c>
      <c r="J273" s="306" t="str">
        <f t="shared" si="112"/>
        <v>NA</v>
      </c>
      <c r="K273" s="306" t="str">
        <f t="shared" si="113"/>
        <v>NA</v>
      </c>
      <c r="L273" s="306" t="str">
        <f t="shared" si="114"/>
        <v>NA</v>
      </c>
      <c r="M273" s="306" t="str">
        <f t="shared" si="115"/>
        <v>NA</v>
      </c>
      <c r="N273" s="306" t="str">
        <f t="shared" si="116"/>
        <v>NA</v>
      </c>
      <c r="O273" s="306" t="str">
        <f t="shared" si="117"/>
        <v>NA</v>
      </c>
      <c r="P273" s="306" t="str">
        <f t="shared" si="118"/>
        <v>NA</v>
      </c>
      <c r="Q273" s="306" t="str">
        <f t="shared" si="119"/>
        <v>NA</v>
      </c>
      <c r="R273" s="306" t="str">
        <f t="shared" si="120"/>
        <v>NA</v>
      </c>
      <c r="S273" s="306" t="str">
        <f t="shared" si="121"/>
        <v>NA</v>
      </c>
      <c r="T273" s="306" t="str">
        <f t="shared" si="122"/>
        <v>NA</v>
      </c>
      <c r="U273" s="306" t="str">
        <f t="shared" si="123"/>
        <v>NA</v>
      </c>
      <c r="V273" s="306" t="str">
        <f>IF($B273&gt;remaning_months,"NA",V$3*Payoff!$BS276)</f>
        <v>NA</v>
      </c>
      <c r="W273" s="306" t="str">
        <f>IF($B273&gt;remaning_months,"NA",W$3*Payoff!$BS276)</f>
        <v>NA</v>
      </c>
      <c r="X273" s="306" t="str">
        <f t="shared" si="124"/>
        <v>NA</v>
      </c>
      <c r="Y273" s="306" t="str">
        <f t="shared" si="125"/>
        <v>NA</v>
      </c>
      <c r="Z273" s="306" t="str">
        <f t="shared" si="126"/>
        <v>NA</v>
      </c>
      <c r="AA273" s="306" t="str">
        <f t="shared" si="127"/>
        <v>NA</v>
      </c>
      <c r="AB273" s="306" t="str">
        <f t="shared" si="128"/>
        <v>NA</v>
      </c>
      <c r="AC273" s="306" t="str">
        <f>IF($B273&gt;remaning_months,"NA",Payoff!AY276*Feq_coupon)</f>
        <v>NA</v>
      </c>
      <c r="AD273" s="306" t="str">
        <f>IF($B273&lt;=remaning_months,(AD272*(1-Payoff!BR276)-Payoff!Y276-Payoff!Z276+Payoff!BY276),"NA")</f>
        <v>NA</v>
      </c>
      <c r="AE273" s="306" t="str">
        <f>IF($B273&gt;remaning_months,"NA",Payoff!BC276)</f>
        <v>NA</v>
      </c>
      <c r="AF273" s="306" t="str">
        <f>IF($B273&gt;remaning_months,"NA",MAX(0,SUM(Payoff!V276:X276)))</f>
        <v>NA</v>
      </c>
      <c r="AG273" s="306" t="str">
        <f>IF($B273&gt;remaning_months,"NA",MAX(0,SUM(Payoff!V276:Y276)))</f>
        <v>NA</v>
      </c>
      <c r="AH273" s="306" t="str">
        <f>IF($B273&gt;remaning_months,"NA",Payoff!AC276)</f>
        <v>NA</v>
      </c>
      <c r="AI273" s="306" t="str">
        <f>IF($B273&gt;remaning_months,"NA",Payoff!BA276)</f>
        <v>NA</v>
      </c>
      <c r="AJ273" s="306" t="str">
        <f>IF($B273&gt;remaning_months,"NA",IF(AF273&lt;=0,0,AL272*(1+Payoff!X276/SUM(Payoff!V276:W276))))</f>
        <v>NA</v>
      </c>
      <c r="AK273" s="306" t="str">
        <f>IF($B273&gt;remaning_months,"NA",IF(AG273&lt;=0,0,AJ273*(1+SUM(Payoff!Y276:Z276)/SUM(Payoff!V276:W276))))</f>
        <v>NA</v>
      </c>
      <c r="AL273" s="306" t="str">
        <f>IF($B273&gt;remaning_months,"NA",IF(AH273&lt;=0,0,AK273*(1+SUM(Payoff!AA276:AB276)/SUM(Payoff!V276:W276))))</f>
        <v>NA</v>
      </c>
      <c r="AM273" s="306" t="str">
        <f t="shared" si="129"/>
        <v>NA</v>
      </c>
      <c r="AN273" s="306" t="str">
        <f>IF($B273&gt;remaning_months,"NA",AN272*(1+Payoff!Q276))</f>
        <v>NA</v>
      </c>
    </row>
    <row r="274" spans="2:40">
      <c r="B274" s="23">
        <v>271</v>
      </c>
      <c r="C274" s="306" t="str">
        <f t="shared" si="105"/>
        <v>NA</v>
      </c>
      <c r="D274" s="306" t="str">
        <f t="shared" si="106"/>
        <v>NA</v>
      </c>
      <c r="E274" s="306" t="str">
        <f t="shared" si="107"/>
        <v>NA</v>
      </c>
      <c r="F274" s="306" t="str">
        <f t="shared" si="108"/>
        <v>NA</v>
      </c>
      <c r="G274" s="306" t="str">
        <f t="shared" si="109"/>
        <v>NA</v>
      </c>
      <c r="H274" s="306" t="str">
        <f t="shared" si="110"/>
        <v>NA</v>
      </c>
      <c r="I274" s="306" t="str">
        <f t="shared" si="111"/>
        <v>NA</v>
      </c>
      <c r="J274" s="306" t="str">
        <f t="shared" si="112"/>
        <v>NA</v>
      </c>
      <c r="K274" s="306" t="str">
        <f t="shared" si="113"/>
        <v>NA</v>
      </c>
      <c r="L274" s="306" t="str">
        <f t="shared" si="114"/>
        <v>NA</v>
      </c>
      <c r="M274" s="306" t="str">
        <f t="shared" si="115"/>
        <v>NA</v>
      </c>
      <c r="N274" s="306" t="str">
        <f t="shared" si="116"/>
        <v>NA</v>
      </c>
      <c r="O274" s="306" t="str">
        <f t="shared" si="117"/>
        <v>NA</v>
      </c>
      <c r="P274" s="306" t="str">
        <f t="shared" si="118"/>
        <v>NA</v>
      </c>
      <c r="Q274" s="306" t="str">
        <f t="shared" si="119"/>
        <v>NA</v>
      </c>
      <c r="R274" s="306" t="str">
        <f t="shared" si="120"/>
        <v>NA</v>
      </c>
      <c r="S274" s="306" t="str">
        <f t="shared" si="121"/>
        <v>NA</v>
      </c>
      <c r="T274" s="306" t="str">
        <f t="shared" si="122"/>
        <v>NA</v>
      </c>
      <c r="U274" s="306" t="str">
        <f t="shared" si="123"/>
        <v>NA</v>
      </c>
      <c r="V274" s="306" t="str">
        <f>IF($B274&gt;remaning_months,"NA",V$3*Payoff!$BS277)</f>
        <v>NA</v>
      </c>
      <c r="W274" s="306" t="str">
        <f>IF($B274&gt;remaning_months,"NA",W$3*Payoff!$BS277)</f>
        <v>NA</v>
      </c>
      <c r="X274" s="306" t="str">
        <f t="shared" si="124"/>
        <v>NA</v>
      </c>
      <c r="Y274" s="306" t="str">
        <f t="shared" si="125"/>
        <v>NA</v>
      </c>
      <c r="Z274" s="306" t="str">
        <f t="shared" si="126"/>
        <v>NA</v>
      </c>
      <c r="AA274" s="306" t="str">
        <f t="shared" si="127"/>
        <v>NA</v>
      </c>
      <c r="AB274" s="306" t="str">
        <f t="shared" si="128"/>
        <v>NA</v>
      </c>
      <c r="AC274" s="306" t="str">
        <f>IF($B274&gt;remaning_months,"NA",Payoff!AY277*Feq_coupon)</f>
        <v>NA</v>
      </c>
      <c r="AD274" s="306" t="str">
        <f>IF($B274&lt;=remaning_months,(AD273*(1-Payoff!BR277)-Payoff!Y277-Payoff!Z277+Payoff!BY277),"NA")</f>
        <v>NA</v>
      </c>
      <c r="AE274" s="306" t="str">
        <f>IF($B274&gt;remaning_months,"NA",Payoff!BC277)</f>
        <v>NA</v>
      </c>
      <c r="AF274" s="306" t="str">
        <f>IF($B274&gt;remaning_months,"NA",MAX(0,SUM(Payoff!V277:X277)))</f>
        <v>NA</v>
      </c>
      <c r="AG274" s="306" t="str">
        <f>IF($B274&gt;remaning_months,"NA",MAX(0,SUM(Payoff!V277:Y277)))</f>
        <v>NA</v>
      </c>
      <c r="AH274" s="306" t="str">
        <f>IF($B274&gt;remaning_months,"NA",Payoff!AC277)</f>
        <v>NA</v>
      </c>
      <c r="AI274" s="306" t="str">
        <f>IF($B274&gt;remaning_months,"NA",Payoff!BA277)</f>
        <v>NA</v>
      </c>
      <c r="AJ274" s="306" t="str">
        <f>IF($B274&gt;remaning_months,"NA",IF(AF274&lt;=0,0,AL273*(1+Payoff!X277/SUM(Payoff!V277:W277))))</f>
        <v>NA</v>
      </c>
      <c r="AK274" s="306" t="str">
        <f>IF($B274&gt;remaning_months,"NA",IF(AG274&lt;=0,0,AJ274*(1+SUM(Payoff!Y277:Z277)/SUM(Payoff!V277:W277))))</f>
        <v>NA</v>
      </c>
      <c r="AL274" s="306" t="str">
        <f>IF($B274&gt;remaning_months,"NA",IF(AH274&lt;=0,0,AK274*(1+SUM(Payoff!AA277:AB277)/SUM(Payoff!V277:W277))))</f>
        <v>NA</v>
      </c>
      <c r="AM274" s="306" t="str">
        <f t="shared" si="129"/>
        <v>NA</v>
      </c>
      <c r="AN274" s="306" t="str">
        <f>IF($B274&gt;remaning_months,"NA",AN273*(1+Payoff!Q277))</f>
        <v>NA</v>
      </c>
    </row>
    <row r="275" spans="2:40">
      <c r="B275" s="23">
        <v>272</v>
      </c>
      <c r="C275" s="306" t="str">
        <f t="shared" si="105"/>
        <v>NA</v>
      </c>
      <c r="D275" s="306" t="str">
        <f t="shared" si="106"/>
        <v>NA</v>
      </c>
      <c r="E275" s="306" t="str">
        <f t="shared" si="107"/>
        <v>NA</v>
      </c>
      <c r="F275" s="306" t="str">
        <f t="shared" si="108"/>
        <v>NA</v>
      </c>
      <c r="G275" s="306" t="str">
        <f t="shared" si="109"/>
        <v>NA</v>
      </c>
      <c r="H275" s="306" t="str">
        <f t="shared" si="110"/>
        <v>NA</v>
      </c>
      <c r="I275" s="306" t="str">
        <f t="shared" si="111"/>
        <v>NA</v>
      </c>
      <c r="J275" s="306" t="str">
        <f t="shared" si="112"/>
        <v>NA</v>
      </c>
      <c r="K275" s="306" t="str">
        <f t="shared" si="113"/>
        <v>NA</v>
      </c>
      <c r="L275" s="306" t="str">
        <f t="shared" si="114"/>
        <v>NA</v>
      </c>
      <c r="M275" s="306" t="str">
        <f t="shared" si="115"/>
        <v>NA</v>
      </c>
      <c r="N275" s="306" t="str">
        <f t="shared" si="116"/>
        <v>NA</v>
      </c>
      <c r="O275" s="306" t="str">
        <f t="shared" si="117"/>
        <v>NA</v>
      </c>
      <c r="P275" s="306" t="str">
        <f t="shared" si="118"/>
        <v>NA</v>
      </c>
      <c r="Q275" s="306" t="str">
        <f t="shared" si="119"/>
        <v>NA</v>
      </c>
      <c r="R275" s="306" t="str">
        <f t="shared" si="120"/>
        <v>NA</v>
      </c>
      <c r="S275" s="306" t="str">
        <f t="shared" si="121"/>
        <v>NA</v>
      </c>
      <c r="T275" s="306" t="str">
        <f t="shared" si="122"/>
        <v>NA</v>
      </c>
      <c r="U275" s="306" t="str">
        <f t="shared" si="123"/>
        <v>NA</v>
      </c>
      <c r="V275" s="306" t="str">
        <f>IF($B275&gt;remaning_months,"NA",V$3*Payoff!$BS278)</f>
        <v>NA</v>
      </c>
      <c r="W275" s="306" t="str">
        <f>IF($B275&gt;remaning_months,"NA",W$3*Payoff!$BS278)</f>
        <v>NA</v>
      </c>
      <c r="X275" s="306" t="str">
        <f t="shared" si="124"/>
        <v>NA</v>
      </c>
      <c r="Y275" s="306" t="str">
        <f t="shared" si="125"/>
        <v>NA</v>
      </c>
      <c r="Z275" s="306" t="str">
        <f t="shared" si="126"/>
        <v>NA</v>
      </c>
      <c r="AA275" s="306" t="str">
        <f t="shared" si="127"/>
        <v>NA</v>
      </c>
      <c r="AB275" s="306" t="str">
        <f t="shared" si="128"/>
        <v>NA</v>
      </c>
      <c r="AC275" s="306" t="str">
        <f>IF($B275&gt;remaning_months,"NA",Payoff!AY278*Feq_coupon)</f>
        <v>NA</v>
      </c>
      <c r="AD275" s="306" t="str">
        <f>IF($B275&lt;=remaning_months,(AD274*(1-Payoff!BR278)-Payoff!Y278-Payoff!Z278+Payoff!BY278),"NA")</f>
        <v>NA</v>
      </c>
      <c r="AE275" s="306" t="str">
        <f>IF($B275&gt;remaning_months,"NA",Payoff!BC278)</f>
        <v>NA</v>
      </c>
      <c r="AF275" s="306" t="str">
        <f>IF($B275&gt;remaning_months,"NA",MAX(0,SUM(Payoff!V278:X278)))</f>
        <v>NA</v>
      </c>
      <c r="AG275" s="306" t="str">
        <f>IF($B275&gt;remaning_months,"NA",MAX(0,SUM(Payoff!V278:Y278)))</f>
        <v>NA</v>
      </c>
      <c r="AH275" s="306" t="str">
        <f>IF($B275&gt;remaning_months,"NA",Payoff!AC278)</f>
        <v>NA</v>
      </c>
      <c r="AI275" s="306" t="str">
        <f>IF($B275&gt;remaning_months,"NA",Payoff!BA278)</f>
        <v>NA</v>
      </c>
      <c r="AJ275" s="306" t="str">
        <f>IF($B275&gt;remaning_months,"NA",IF(AF275&lt;=0,0,AL274*(1+Payoff!X278/SUM(Payoff!V278:W278))))</f>
        <v>NA</v>
      </c>
      <c r="AK275" s="306" t="str">
        <f>IF($B275&gt;remaning_months,"NA",IF(AG275&lt;=0,0,AJ275*(1+SUM(Payoff!Y278:Z278)/SUM(Payoff!V278:W278))))</f>
        <v>NA</v>
      </c>
      <c r="AL275" s="306" t="str">
        <f>IF($B275&gt;remaning_months,"NA",IF(AH275&lt;=0,0,AK275*(1+SUM(Payoff!AA278:AB278)/SUM(Payoff!V278:W278))))</f>
        <v>NA</v>
      </c>
      <c r="AM275" s="306" t="str">
        <f t="shared" si="129"/>
        <v>NA</v>
      </c>
      <c r="AN275" s="306" t="str">
        <f>IF($B275&gt;remaning_months,"NA",AN274*(1+Payoff!Q278))</f>
        <v>NA</v>
      </c>
    </row>
    <row r="276" spans="2:40">
      <c r="B276" s="23">
        <v>273</v>
      </c>
      <c r="C276" s="306" t="str">
        <f t="shared" si="105"/>
        <v>NA</v>
      </c>
      <c r="D276" s="306" t="str">
        <f t="shared" si="106"/>
        <v>NA</v>
      </c>
      <c r="E276" s="306" t="str">
        <f t="shared" si="107"/>
        <v>NA</v>
      </c>
      <c r="F276" s="306" t="str">
        <f t="shared" si="108"/>
        <v>NA</v>
      </c>
      <c r="G276" s="306" t="str">
        <f t="shared" si="109"/>
        <v>NA</v>
      </c>
      <c r="H276" s="306" t="str">
        <f t="shared" si="110"/>
        <v>NA</v>
      </c>
      <c r="I276" s="306" t="str">
        <f t="shared" si="111"/>
        <v>NA</v>
      </c>
      <c r="J276" s="306" t="str">
        <f t="shared" si="112"/>
        <v>NA</v>
      </c>
      <c r="K276" s="306" t="str">
        <f t="shared" si="113"/>
        <v>NA</v>
      </c>
      <c r="L276" s="306" t="str">
        <f t="shared" si="114"/>
        <v>NA</v>
      </c>
      <c r="M276" s="306" t="str">
        <f t="shared" si="115"/>
        <v>NA</v>
      </c>
      <c r="N276" s="306" t="str">
        <f t="shared" si="116"/>
        <v>NA</v>
      </c>
      <c r="O276" s="306" t="str">
        <f t="shared" si="117"/>
        <v>NA</v>
      </c>
      <c r="P276" s="306" t="str">
        <f t="shared" si="118"/>
        <v>NA</v>
      </c>
      <c r="Q276" s="306" t="str">
        <f t="shared" si="119"/>
        <v>NA</v>
      </c>
      <c r="R276" s="306" t="str">
        <f t="shared" si="120"/>
        <v>NA</v>
      </c>
      <c r="S276" s="306" t="str">
        <f t="shared" si="121"/>
        <v>NA</v>
      </c>
      <c r="T276" s="306" t="str">
        <f t="shared" si="122"/>
        <v>NA</v>
      </c>
      <c r="U276" s="306" t="str">
        <f t="shared" si="123"/>
        <v>NA</v>
      </c>
      <c r="V276" s="306" t="str">
        <f>IF($B276&gt;remaning_months,"NA",V$3*Payoff!$BS279)</f>
        <v>NA</v>
      </c>
      <c r="W276" s="306" t="str">
        <f>IF($B276&gt;remaning_months,"NA",W$3*Payoff!$BS279)</f>
        <v>NA</v>
      </c>
      <c r="X276" s="306" t="str">
        <f t="shared" si="124"/>
        <v>NA</v>
      </c>
      <c r="Y276" s="306" t="str">
        <f t="shared" si="125"/>
        <v>NA</v>
      </c>
      <c r="Z276" s="306" t="str">
        <f t="shared" si="126"/>
        <v>NA</v>
      </c>
      <c r="AA276" s="306" t="str">
        <f t="shared" si="127"/>
        <v>NA</v>
      </c>
      <c r="AB276" s="306" t="str">
        <f t="shared" si="128"/>
        <v>NA</v>
      </c>
      <c r="AC276" s="306" t="str">
        <f>IF($B276&gt;remaning_months,"NA",Payoff!AY279*Feq_coupon)</f>
        <v>NA</v>
      </c>
      <c r="AD276" s="306" t="str">
        <f>IF($B276&lt;=remaning_months,(AD275*(1-Payoff!BR279)-Payoff!Y279-Payoff!Z279+Payoff!BY279),"NA")</f>
        <v>NA</v>
      </c>
      <c r="AE276" s="306" t="str">
        <f>IF($B276&gt;remaning_months,"NA",Payoff!BC279)</f>
        <v>NA</v>
      </c>
      <c r="AF276" s="306" t="str">
        <f>IF($B276&gt;remaning_months,"NA",MAX(0,SUM(Payoff!V279:X279)))</f>
        <v>NA</v>
      </c>
      <c r="AG276" s="306" t="str">
        <f>IF($B276&gt;remaning_months,"NA",MAX(0,SUM(Payoff!V279:Y279)))</f>
        <v>NA</v>
      </c>
      <c r="AH276" s="306" t="str">
        <f>IF($B276&gt;remaning_months,"NA",Payoff!AC279)</f>
        <v>NA</v>
      </c>
      <c r="AI276" s="306" t="str">
        <f>IF($B276&gt;remaning_months,"NA",Payoff!BA279)</f>
        <v>NA</v>
      </c>
      <c r="AJ276" s="306" t="str">
        <f>IF($B276&gt;remaning_months,"NA",IF(AF276&lt;=0,0,AL275*(1+Payoff!X279/SUM(Payoff!V279:W279))))</f>
        <v>NA</v>
      </c>
      <c r="AK276" s="306" t="str">
        <f>IF($B276&gt;remaning_months,"NA",IF(AG276&lt;=0,0,AJ276*(1+SUM(Payoff!Y279:Z279)/SUM(Payoff!V279:W279))))</f>
        <v>NA</v>
      </c>
      <c r="AL276" s="306" t="str">
        <f>IF($B276&gt;remaning_months,"NA",IF(AH276&lt;=0,0,AK276*(1+SUM(Payoff!AA279:AB279)/SUM(Payoff!V279:W279))))</f>
        <v>NA</v>
      </c>
      <c r="AM276" s="306" t="str">
        <f t="shared" si="129"/>
        <v>NA</v>
      </c>
      <c r="AN276" s="306" t="str">
        <f>IF($B276&gt;remaning_months,"NA",AN275*(1+Payoff!Q279))</f>
        <v>NA</v>
      </c>
    </row>
    <row r="277" spans="2:40">
      <c r="B277" s="23">
        <v>274</v>
      </c>
      <c r="C277" s="306" t="str">
        <f t="shared" si="105"/>
        <v>NA</v>
      </c>
      <c r="D277" s="306" t="str">
        <f t="shared" si="106"/>
        <v>NA</v>
      </c>
      <c r="E277" s="306" t="str">
        <f t="shared" si="107"/>
        <v>NA</v>
      </c>
      <c r="F277" s="306" t="str">
        <f t="shared" si="108"/>
        <v>NA</v>
      </c>
      <c r="G277" s="306" t="str">
        <f t="shared" si="109"/>
        <v>NA</v>
      </c>
      <c r="H277" s="306" t="str">
        <f t="shared" si="110"/>
        <v>NA</v>
      </c>
      <c r="I277" s="306" t="str">
        <f t="shared" si="111"/>
        <v>NA</v>
      </c>
      <c r="J277" s="306" t="str">
        <f t="shared" si="112"/>
        <v>NA</v>
      </c>
      <c r="K277" s="306" t="str">
        <f t="shared" si="113"/>
        <v>NA</v>
      </c>
      <c r="L277" s="306" t="str">
        <f t="shared" si="114"/>
        <v>NA</v>
      </c>
      <c r="M277" s="306" t="str">
        <f t="shared" si="115"/>
        <v>NA</v>
      </c>
      <c r="N277" s="306" t="str">
        <f t="shared" si="116"/>
        <v>NA</v>
      </c>
      <c r="O277" s="306" t="str">
        <f t="shared" si="117"/>
        <v>NA</v>
      </c>
      <c r="P277" s="306" t="str">
        <f t="shared" si="118"/>
        <v>NA</v>
      </c>
      <c r="Q277" s="306" t="str">
        <f t="shared" si="119"/>
        <v>NA</v>
      </c>
      <c r="R277" s="306" t="str">
        <f t="shared" si="120"/>
        <v>NA</v>
      </c>
      <c r="S277" s="306" t="str">
        <f t="shared" si="121"/>
        <v>NA</v>
      </c>
      <c r="T277" s="306" t="str">
        <f t="shared" si="122"/>
        <v>NA</v>
      </c>
      <c r="U277" s="306" t="str">
        <f t="shared" si="123"/>
        <v>NA</v>
      </c>
      <c r="V277" s="306" t="str">
        <f>IF($B277&gt;remaning_months,"NA",V$3*Payoff!$BS280)</f>
        <v>NA</v>
      </c>
      <c r="W277" s="306" t="str">
        <f>IF($B277&gt;remaning_months,"NA",W$3*Payoff!$BS280)</f>
        <v>NA</v>
      </c>
      <c r="X277" s="306" t="str">
        <f t="shared" si="124"/>
        <v>NA</v>
      </c>
      <c r="Y277" s="306" t="str">
        <f t="shared" si="125"/>
        <v>NA</v>
      </c>
      <c r="Z277" s="306" t="str">
        <f t="shared" si="126"/>
        <v>NA</v>
      </c>
      <c r="AA277" s="306" t="str">
        <f t="shared" si="127"/>
        <v>NA</v>
      </c>
      <c r="AB277" s="306" t="str">
        <f t="shared" si="128"/>
        <v>NA</v>
      </c>
      <c r="AC277" s="306" t="str">
        <f>IF($B277&gt;remaning_months,"NA",Payoff!AY280*Feq_coupon)</f>
        <v>NA</v>
      </c>
      <c r="AD277" s="306" t="str">
        <f>IF($B277&lt;=remaning_months,(AD276*(1-Payoff!BR280)-Payoff!Y280-Payoff!Z280+Payoff!BY280),"NA")</f>
        <v>NA</v>
      </c>
      <c r="AE277" s="306" t="str">
        <f>IF($B277&gt;remaning_months,"NA",Payoff!BC280)</f>
        <v>NA</v>
      </c>
      <c r="AF277" s="306" t="str">
        <f>IF($B277&gt;remaning_months,"NA",MAX(0,SUM(Payoff!V280:X280)))</f>
        <v>NA</v>
      </c>
      <c r="AG277" s="306" t="str">
        <f>IF($B277&gt;remaning_months,"NA",MAX(0,SUM(Payoff!V280:Y280)))</f>
        <v>NA</v>
      </c>
      <c r="AH277" s="306" t="str">
        <f>IF($B277&gt;remaning_months,"NA",Payoff!AC280)</f>
        <v>NA</v>
      </c>
      <c r="AI277" s="306" t="str">
        <f>IF($B277&gt;remaning_months,"NA",Payoff!BA280)</f>
        <v>NA</v>
      </c>
      <c r="AJ277" s="306" t="str">
        <f>IF($B277&gt;remaning_months,"NA",IF(AF277&lt;=0,0,AL276*(1+Payoff!X280/SUM(Payoff!V280:W280))))</f>
        <v>NA</v>
      </c>
      <c r="AK277" s="306" t="str">
        <f>IF($B277&gt;remaning_months,"NA",IF(AG277&lt;=0,0,AJ277*(1+SUM(Payoff!Y280:Z280)/SUM(Payoff!V280:W280))))</f>
        <v>NA</v>
      </c>
      <c r="AL277" s="306" t="str">
        <f>IF($B277&gt;remaning_months,"NA",IF(AH277&lt;=0,0,AK277*(1+SUM(Payoff!AA280:AB280)/SUM(Payoff!V280:W280))))</f>
        <v>NA</v>
      </c>
      <c r="AM277" s="306" t="str">
        <f t="shared" si="129"/>
        <v>NA</v>
      </c>
      <c r="AN277" s="306" t="str">
        <f>IF($B277&gt;remaning_months,"NA",AN276*(1+Payoff!Q280))</f>
        <v>NA</v>
      </c>
    </row>
    <row r="278" spans="2:40">
      <c r="B278" s="23">
        <v>275</v>
      </c>
      <c r="C278" s="306" t="str">
        <f t="shared" si="105"/>
        <v>NA</v>
      </c>
      <c r="D278" s="306" t="str">
        <f t="shared" si="106"/>
        <v>NA</v>
      </c>
      <c r="E278" s="306" t="str">
        <f t="shared" si="107"/>
        <v>NA</v>
      </c>
      <c r="F278" s="306" t="str">
        <f t="shared" si="108"/>
        <v>NA</v>
      </c>
      <c r="G278" s="306" t="str">
        <f t="shared" si="109"/>
        <v>NA</v>
      </c>
      <c r="H278" s="306" t="str">
        <f t="shared" si="110"/>
        <v>NA</v>
      </c>
      <c r="I278" s="306" t="str">
        <f t="shared" si="111"/>
        <v>NA</v>
      </c>
      <c r="J278" s="306" t="str">
        <f t="shared" si="112"/>
        <v>NA</v>
      </c>
      <c r="K278" s="306" t="str">
        <f t="shared" si="113"/>
        <v>NA</v>
      </c>
      <c r="L278" s="306" t="str">
        <f t="shared" si="114"/>
        <v>NA</v>
      </c>
      <c r="M278" s="306" t="str">
        <f t="shared" si="115"/>
        <v>NA</v>
      </c>
      <c r="N278" s="306" t="str">
        <f t="shared" si="116"/>
        <v>NA</v>
      </c>
      <c r="O278" s="306" t="str">
        <f t="shared" si="117"/>
        <v>NA</v>
      </c>
      <c r="P278" s="306" t="str">
        <f t="shared" si="118"/>
        <v>NA</v>
      </c>
      <c r="Q278" s="306" t="str">
        <f t="shared" si="119"/>
        <v>NA</v>
      </c>
      <c r="R278" s="306" t="str">
        <f t="shared" si="120"/>
        <v>NA</v>
      </c>
      <c r="S278" s="306" t="str">
        <f t="shared" si="121"/>
        <v>NA</v>
      </c>
      <c r="T278" s="306" t="str">
        <f t="shared" si="122"/>
        <v>NA</v>
      </c>
      <c r="U278" s="306" t="str">
        <f t="shared" si="123"/>
        <v>NA</v>
      </c>
      <c r="V278" s="306" t="str">
        <f>IF($B278&gt;remaning_months,"NA",V$3*Payoff!$BS281)</f>
        <v>NA</v>
      </c>
      <c r="W278" s="306" t="str">
        <f>IF($B278&gt;remaning_months,"NA",W$3*Payoff!$BS281)</f>
        <v>NA</v>
      </c>
      <c r="X278" s="306" t="str">
        <f t="shared" si="124"/>
        <v>NA</v>
      </c>
      <c r="Y278" s="306" t="str">
        <f t="shared" si="125"/>
        <v>NA</v>
      </c>
      <c r="Z278" s="306" t="str">
        <f t="shared" si="126"/>
        <v>NA</v>
      </c>
      <c r="AA278" s="306" t="str">
        <f t="shared" si="127"/>
        <v>NA</v>
      </c>
      <c r="AB278" s="306" t="str">
        <f t="shared" si="128"/>
        <v>NA</v>
      </c>
      <c r="AC278" s="306" t="str">
        <f>IF($B278&gt;remaning_months,"NA",Payoff!AY281*Feq_coupon)</f>
        <v>NA</v>
      </c>
      <c r="AD278" s="306" t="str">
        <f>IF($B278&lt;=remaning_months,(AD277*(1-Payoff!BR281)-Payoff!Y281-Payoff!Z281+Payoff!BY281),"NA")</f>
        <v>NA</v>
      </c>
      <c r="AE278" s="306" t="str">
        <f>IF($B278&gt;remaning_months,"NA",Payoff!BC281)</f>
        <v>NA</v>
      </c>
      <c r="AF278" s="306" t="str">
        <f>IF($B278&gt;remaning_months,"NA",MAX(0,SUM(Payoff!V281:X281)))</f>
        <v>NA</v>
      </c>
      <c r="AG278" s="306" t="str">
        <f>IF($B278&gt;remaning_months,"NA",MAX(0,SUM(Payoff!V281:Y281)))</f>
        <v>NA</v>
      </c>
      <c r="AH278" s="306" t="str">
        <f>IF($B278&gt;remaning_months,"NA",Payoff!AC281)</f>
        <v>NA</v>
      </c>
      <c r="AI278" s="306" t="str">
        <f>IF($B278&gt;remaning_months,"NA",Payoff!BA281)</f>
        <v>NA</v>
      </c>
      <c r="AJ278" s="306" t="str">
        <f>IF($B278&gt;remaning_months,"NA",IF(AF278&lt;=0,0,AL277*(1+Payoff!X281/SUM(Payoff!V281:W281))))</f>
        <v>NA</v>
      </c>
      <c r="AK278" s="306" t="str">
        <f>IF($B278&gt;remaning_months,"NA",IF(AG278&lt;=0,0,AJ278*(1+SUM(Payoff!Y281:Z281)/SUM(Payoff!V281:W281))))</f>
        <v>NA</v>
      </c>
      <c r="AL278" s="306" t="str">
        <f>IF($B278&gt;remaning_months,"NA",IF(AH278&lt;=0,0,AK278*(1+SUM(Payoff!AA281:AB281)/SUM(Payoff!V281:W281))))</f>
        <v>NA</v>
      </c>
      <c r="AM278" s="306" t="str">
        <f t="shared" si="129"/>
        <v>NA</v>
      </c>
      <c r="AN278" s="306" t="str">
        <f>IF($B278&gt;remaning_months,"NA",AN277*(1+Payoff!Q281))</f>
        <v>NA</v>
      </c>
    </row>
    <row r="279" spans="2:40">
      <c r="B279" s="23">
        <v>276</v>
      </c>
      <c r="C279" s="306" t="str">
        <f t="shared" si="105"/>
        <v>NA</v>
      </c>
      <c r="D279" s="306" t="str">
        <f t="shared" si="106"/>
        <v>NA</v>
      </c>
      <c r="E279" s="306" t="str">
        <f t="shared" si="107"/>
        <v>NA</v>
      </c>
      <c r="F279" s="306" t="str">
        <f t="shared" si="108"/>
        <v>NA</v>
      </c>
      <c r="G279" s="306" t="str">
        <f t="shared" si="109"/>
        <v>NA</v>
      </c>
      <c r="H279" s="306" t="str">
        <f t="shared" si="110"/>
        <v>NA</v>
      </c>
      <c r="I279" s="306" t="str">
        <f t="shared" si="111"/>
        <v>NA</v>
      </c>
      <c r="J279" s="306" t="str">
        <f t="shared" si="112"/>
        <v>NA</v>
      </c>
      <c r="K279" s="306" t="str">
        <f t="shared" si="113"/>
        <v>NA</v>
      </c>
      <c r="L279" s="306" t="str">
        <f t="shared" si="114"/>
        <v>NA</v>
      </c>
      <c r="M279" s="306" t="str">
        <f t="shared" si="115"/>
        <v>NA</v>
      </c>
      <c r="N279" s="306" t="str">
        <f t="shared" si="116"/>
        <v>NA</v>
      </c>
      <c r="O279" s="306" t="str">
        <f t="shared" si="117"/>
        <v>NA</v>
      </c>
      <c r="P279" s="306" t="str">
        <f t="shared" si="118"/>
        <v>NA</v>
      </c>
      <c r="Q279" s="306" t="str">
        <f t="shared" si="119"/>
        <v>NA</v>
      </c>
      <c r="R279" s="306" t="str">
        <f t="shared" si="120"/>
        <v>NA</v>
      </c>
      <c r="S279" s="306" t="str">
        <f t="shared" si="121"/>
        <v>NA</v>
      </c>
      <c r="T279" s="306" t="str">
        <f t="shared" si="122"/>
        <v>NA</v>
      </c>
      <c r="U279" s="306" t="str">
        <f t="shared" si="123"/>
        <v>NA</v>
      </c>
      <c r="V279" s="306" t="str">
        <f>IF($B279&gt;remaning_months,"NA",V$3*Payoff!$BS282)</f>
        <v>NA</v>
      </c>
      <c r="W279" s="306" t="str">
        <f>IF($B279&gt;remaning_months,"NA",W$3*Payoff!$BS282)</f>
        <v>NA</v>
      </c>
      <c r="X279" s="306" t="str">
        <f t="shared" si="124"/>
        <v>NA</v>
      </c>
      <c r="Y279" s="306" t="str">
        <f t="shared" si="125"/>
        <v>NA</v>
      </c>
      <c r="Z279" s="306" t="str">
        <f t="shared" si="126"/>
        <v>NA</v>
      </c>
      <c r="AA279" s="306" t="str">
        <f t="shared" si="127"/>
        <v>NA</v>
      </c>
      <c r="AB279" s="306" t="str">
        <f t="shared" si="128"/>
        <v>NA</v>
      </c>
      <c r="AC279" s="306" t="str">
        <f>IF($B279&gt;remaning_months,"NA",Payoff!AY282*Feq_coupon)</f>
        <v>NA</v>
      </c>
      <c r="AD279" s="306" t="str">
        <f>IF($B279&lt;=remaning_months,(AD278*(1-Payoff!BR282)-Payoff!Y282-Payoff!Z282+Payoff!BY282),"NA")</f>
        <v>NA</v>
      </c>
      <c r="AE279" s="306" t="str">
        <f>IF($B279&gt;remaning_months,"NA",Payoff!BC282)</f>
        <v>NA</v>
      </c>
      <c r="AF279" s="306" t="str">
        <f>IF($B279&gt;remaning_months,"NA",MAX(0,SUM(Payoff!V282:X282)))</f>
        <v>NA</v>
      </c>
      <c r="AG279" s="306" t="str">
        <f>IF($B279&gt;remaning_months,"NA",MAX(0,SUM(Payoff!V282:Y282)))</f>
        <v>NA</v>
      </c>
      <c r="AH279" s="306" t="str">
        <f>IF($B279&gt;remaning_months,"NA",Payoff!AC282)</f>
        <v>NA</v>
      </c>
      <c r="AI279" s="306" t="str">
        <f>IF($B279&gt;remaning_months,"NA",Payoff!BA282)</f>
        <v>NA</v>
      </c>
      <c r="AJ279" s="306" t="str">
        <f>IF($B279&gt;remaning_months,"NA",IF(AF279&lt;=0,0,AL278*(1+Payoff!X282/SUM(Payoff!V282:W282))))</f>
        <v>NA</v>
      </c>
      <c r="AK279" s="306" t="str">
        <f>IF($B279&gt;remaning_months,"NA",IF(AG279&lt;=0,0,AJ279*(1+SUM(Payoff!Y282:Z282)/SUM(Payoff!V282:W282))))</f>
        <v>NA</v>
      </c>
      <c r="AL279" s="306" t="str">
        <f>IF($B279&gt;remaning_months,"NA",IF(AH279&lt;=0,0,AK279*(1+SUM(Payoff!AA282:AB282)/SUM(Payoff!V282:W282))))</f>
        <v>NA</v>
      </c>
      <c r="AM279" s="306" t="str">
        <f t="shared" si="129"/>
        <v>NA</v>
      </c>
      <c r="AN279" s="306" t="str">
        <f>IF($B279&gt;remaning_months,"NA",AN278*(1+Payoff!Q282))</f>
        <v>NA</v>
      </c>
    </row>
    <row r="280" spans="2:40">
      <c r="B280" s="23">
        <v>277</v>
      </c>
      <c r="C280" s="306" t="str">
        <f t="shared" si="105"/>
        <v>NA</v>
      </c>
      <c r="D280" s="306" t="str">
        <f t="shared" si="106"/>
        <v>NA</v>
      </c>
      <c r="E280" s="306" t="str">
        <f t="shared" si="107"/>
        <v>NA</v>
      </c>
      <c r="F280" s="306" t="str">
        <f t="shared" si="108"/>
        <v>NA</v>
      </c>
      <c r="G280" s="306" t="str">
        <f t="shared" si="109"/>
        <v>NA</v>
      </c>
      <c r="H280" s="306" t="str">
        <f t="shared" si="110"/>
        <v>NA</v>
      </c>
      <c r="I280" s="306" t="str">
        <f t="shared" si="111"/>
        <v>NA</v>
      </c>
      <c r="J280" s="306" t="str">
        <f t="shared" si="112"/>
        <v>NA</v>
      </c>
      <c r="K280" s="306" t="str">
        <f t="shared" si="113"/>
        <v>NA</v>
      </c>
      <c r="L280" s="306" t="str">
        <f t="shared" si="114"/>
        <v>NA</v>
      </c>
      <c r="M280" s="306" t="str">
        <f t="shared" si="115"/>
        <v>NA</v>
      </c>
      <c r="N280" s="306" t="str">
        <f t="shared" si="116"/>
        <v>NA</v>
      </c>
      <c r="O280" s="306" t="str">
        <f t="shared" si="117"/>
        <v>NA</v>
      </c>
      <c r="P280" s="306" t="str">
        <f t="shared" si="118"/>
        <v>NA</v>
      </c>
      <c r="Q280" s="306" t="str">
        <f t="shared" si="119"/>
        <v>NA</v>
      </c>
      <c r="R280" s="306" t="str">
        <f t="shared" si="120"/>
        <v>NA</v>
      </c>
      <c r="S280" s="306" t="str">
        <f t="shared" si="121"/>
        <v>NA</v>
      </c>
      <c r="T280" s="306" t="str">
        <f t="shared" si="122"/>
        <v>NA</v>
      </c>
      <c r="U280" s="306" t="str">
        <f t="shared" si="123"/>
        <v>NA</v>
      </c>
      <c r="V280" s="306" t="str">
        <f>IF($B280&gt;remaning_months,"NA",V$3*Payoff!$BS283)</f>
        <v>NA</v>
      </c>
      <c r="W280" s="306" t="str">
        <f>IF($B280&gt;remaning_months,"NA",W$3*Payoff!$BS283)</f>
        <v>NA</v>
      </c>
      <c r="X280" s="306" t="str">
        <f t="shared" si="124"/>
        <v>NA</v>
      </c>
      <c r="Y280" s="306" t="str">
        <f t="shared" si="125"/>
        <v>NA</v>
      </c>
      <c r="Z280" s="306" t="str">
        <f t="shared" si="126"/>
        <v>NA</v>
      </c>
      <c r="AA280" s="306" t="str">
        <f t="shared" si="127"/>
        <v>NA</v>
      </c>
      <c r="AB280" s="306" t="str">
        <f t="shared" si="128"/>
        <v>NA</v>
      </c>
      <c r="AC280" s="306" t="str">
        <f>IF($B280&gt;remaning_months,"NA",Payoff!AY283*Feq_coupon)</f>
        <v>NA</v>
      </c>
      <c r="AD280" s="306" t="str">
        <f>IF($B280&lt;=remaning_months,(AD279*(1-Payoff!BR283)-Payoff!Y283-Payoff!Z283+Payoff!BY283),"NA")</f>
        <v>NA</v>
      </c>
      <c r="AE280" s="306" t="str">
        <f>IF($B280&gt;remaning_months,"NA",Payoff!BC283)</f>
        <v>NA</v>
      </c>
      <c r="AF280" s="306" t="str">
        <f>IF($B280&gt;remaning_months,"NA",MAX(0,SUM(Payoff!V283:X283)))</f>
        <v>NA</v>
      </c>
      <c r="AG280" s="306" t="str">
        <f>IF($B280&gt;remaning_months,"NA",MAX(0,SUM(Payoff!V283:Y283)))</f>
        <v>NA</v>
      </c>
      <c r="AH280" s="306" t="str">
        <f>IF($B280&gt;remaning_months,"NA",Payoff!AC283)</f>
        <v>NA</v>
      </c>
      <c r="AI280" s="306" t="str">
        <f>IF($B280&gt;remaning_months,"NA",Payoff!BA283)</f>
        <v>NA</v>
      </c>
      <c r="AJ280" s="306" t="str">
        <f>IF($B280&gt;remaning_months,"NA",IF(AF280&lt;=0,0,AL279*(1+Payoff!X283/SUM(Payoff!V283:W283))))</f>
        <v>NA</v>
      </c>
      <c r="AK280" s="306" t="str">
        <f>IF($B280&gt;remaning_months,"NA",IF(AG280&lt;=0,0,AJ280*(1+SUM(Payoff!Y283:Z283)/SUM(Payoff!V283:W283))))</f>
        <v>NA</v>
      </c>
      <c r="AL280" s="306" t="str">
        <f>IF($B280&gt;remaning_months,"NA",IF(AH280&lt;=0,0,AK280*(1+SUM(Payoff!AA283:AB283)/SUM(Payoff!V283:W283))))</f>
        <v>NA</v>
      </c>
      <c r="AM280" s="306" t="str">
        <f t="shared" si="129"/>
        <v>NA</v>
      </c>
      <c r="AN280" s="306" t="str">
        <f>IF($B280&gt;remaning_months,"NA",AN279*(1+Payoff!Q283))</f>
        <v>NA</v>
      </c>
    </row>
    <row r="281" spans="2:40">
      <c r="B281" s="23">
        <v>278</v>
      </c>
      <c r="C281" s="306" t="str">
        <f t="shared" si="105"/>
        <v>NA</v>
      </c>
      <c r="D281" s="306" t="str">
        <f t="shared" si="106"/>
        <v>NA</v>
      </c>
      <c r="E281" s="306" t="str">
        <f t="shared" si="107"/>
        <v>NA</v>
      </c>
      <c r="F281" s="306" t="str">
        <f t="shared" si="108"/>
        <v>NA</v>
      </c>
      <c r="G281" s="306" t="str">
        <f t="shared" si="109"/>
        <v>NA</v>
      </c>
      <c r="H281" s="306" t="str">
        <f t="shared" si="110"/>
        <v>NA</v>
      </c>
      <c r="I281" s="306" t="str">
        <f t="shared" si="111"/>
        <v>NA</v>
      </c>
      <c r="J281" s="306" t="str">
        <f t="shared" si="112"/>
        <v>NA</v>
      </c>
      <c r="K281" s="306" t="str">
        <f t="shared" si="113"/>
        <v>NA</v>
      </c>
      <c r="L281" s="306" t="str">
        <f t="shared" si="114"/>
        <v>NA</v>
      </c>
      <c r="M281" s="306" t="str">
        <f t="shared" si="115"/>
        <v>NA</v>
      </c>
      <c r="N281" s="306" t="str">
        <f t="shared" si="116"/>
        <v>NA</v>
      </c>
      <c r="O281" s="306" t="str">
        <f t="shared" si="117"/>
        <v>NA</v>
      </c>
      <c r="P281" s="306" t="str">
        <f t="shared" si="118"/>
        <v>NA</v>
      </c>
      <c r="Q281" s="306" t="str">
        <f t="shared" si="119"/>
        <v>NA</v>
      </c>
      <c r="R281" s="306" t="str">
        <f t="shared" si="120"/>
        <v>NA</v>
      </c>
      <c r="S281" s="306" t="str">
        <f t="shared" si="121"/>
        <v>NA</v>
      </c>
      <c r="T281" s="306" t="str">
        <f t="shared" si="122"/>
        <v>NA</v>
      </c>
      <c r="U281" s="306" t="str">
        <f t="shared" si="123"/>
        <v>NA</v>
      </c>
      <c r="V281" s="306" t="str">
        <f>IF($B281&gt;remaning_months,"NA",V$3*Payoff!$BS284)</f>
        <v>NA</v>
      </c>
      <c r="W281" s="306" t="str">
        <f>IF($B281&gt;remaning_months,"NA",W$3*Payoff!$BS284)</f>
        <v>NA</v>
      </c>
      <c r="X281" s="306" t="str">
        <f t="shared" si="124"/>
        <v>NA</v>
      </c>
      <c r="Y281" s="306" t="str">
        <f t="shared" si="125"/>
        <v>NA</v>
      </c>
      <c r="Z281" s="306" t="str">
        <f t="shared" si="126"/>
        <v>NA</v>
      </c>
      <c r="AA281" s="306" t="str">
        <f t="shared" si="127"/>
        <v>NA</v>
      </c>
      <c r="AB281" s="306" t="str">
        <f t="shared" si="128"/>
        <v>NA</v>
      </c>
      <c r="AC281" s="306" t="str">
        <f>IF($B281&gt;remaning_months,"NA",Payoff!AY284*Feq_coupon)</f>
        <v>NA</v>
      </c>
      <c r="AD281" s="306" t="str">
        <f>IF($B281&lt;=remaning_months,(AD280*(1-Payoff!BR284)-Payoff!Y284-Payoff!Z284+Payoff!BY284),"NA")</f>
        <v>NA</v>
      </c>
      <c r="AE281" s="306" t="str">
        <f>IF($B281&gt;remaning_months,"NA",Payoff!BC284)</f>
        <v>NA</v>
      </c>
      <c r="AF281" s="306" t="str">
        <f>IF($B281&gt;remaning_months,"NA",MAX(0,SUM(Payoff!V284:X284)))</f>
        <v>NA</v>
      </c>
      <c r="AG281" s="306" t="str">
        <f>IF($B281&gt;remaning_months,"NA",MAX(0,SUM(Payoff!V284:Y284)))</f>
        <v>NA</v>
      </c>
      <c r="AH281" s="306" t="str">
        <f>IF($B281&gt;remaning_months,"NA",Payoff!AC284)</f>
        <v>NA</v>
      </c>
      <c r="AI281" s="306" t="str">
        <f>IF($B281&gt;remaning_months,"NA",Payoff!BA284)</f>
        <v>NA</v>
      </c>
      <c r="AJ281" s="306" t="str">
        <f>IF($B281&gt;remaning_months,"NA",IF(AF281&lt;=0,0,AL280*(1+Payoff!X284/SUM(Payoff!V284:W284))))</f>
        <v>NA</v>
      </c>
      <c r="AK281" s="306" t="str">
        <f>IF($B281&gt;remaning_months,"NA",IF(AG281&lt;=0,0,AJ281*(1+SUM(Payoff!Y284:Z284)/SUM(Payoff!V284:W284))))</f>
        <v>NA</v>
      </c>
      <c r="AL281" s="306" t="str">
        <f>IF($B281&gt;remaning_months,"NA",IF(AH281&lt;=0,0,AK281*(1+SUM(Payoff!AA284:AB284)/SUM(Payoff!V284:W284))))</f>
        <v>NA</v>
      </c>
      <c r="AM281" s="306" t="str">
        <f t="shared" si="129"/>
        <v>NA</v>
      </c>
      <c r="AN281" s="306" t="str">
        <f>IF($B281&gt;remaning_months,"NA",AN280*(1+Payoff!Q284))</f>
        <v>NA</v>
      </c>
    </row>
    <row r="282" spans="2:40">
      <c r="B282" s="23">
        <v>279</v>
      </c>
      <c r="C282" s="306" t="str">
        <f t="shared" si="105"/>
        <v>NA</v>
      </c>
      <c r="D282" s="306" t="str">
        <f t="shared" si="106"/>
        <v>NA</v>
      </c>
      <c r="E282" s="306" t="str">
        <f t="shared" si="107"/>
        <v>NA</v>
      </c>
      <c r="F282" s="306" t="str">
        <f t="shared" si="108"/>
        <v>NA</v>
      </c>
      <c r="G282" s="306" t="str">
        <f t="shared" si="109"/>
        <v>NA</v>
      </c>
      <c r="H282" s="306" t="str">
        <f t="shared" si="110"/>
        <v>NA</v>
      </c>
      <c r="I282" s="306" t="str">
        <f t="shared" si="111"/>
        <v>NA</v>
      </c>
      <c r="J282" s="306" t="str">
        <f t="shared" si="112"/>
        <v>NA</v>
      </c>
      <c r="K282" s="306" t="str">
        <f t="shared" si="113"/>
        <v>NA</v>
      </c>
      <c r="L282" s="306" t="str">
        <f t="shared" si="114"/>
        <v>NA</v>
      </c>
      <c r="M282" s="306" t="str">
        <f t="shared" si="115"/>
        <v>NA</v>
      </c>
      <c r="N282" s="306" t="str">
        <f t="shared" si="116"/>
        <v>NA</v>
      </c>
      <c r="O282" s="306" t="str">
        <f t="shared" si="117"/>
        <v>NA</v>
      </c>
      <c r="P282" s="306" t="str">
        <f t="shared" si="118"/>
        <v>NA</v>
      </c>
      <c r="Q282" s="306" t="str">
        <f t="shared" si="119"/>
        <v>NA</v>
      </c>
      <c r="R282" s="306" t="str">
        <f t="shared" si="120"/>
        <v>NA</v>
      </c>
      <c r="S282" s="306" t="str">
        <f t="shared" si="121"/>
        <v>NA</v>
      </c>
      <c r="T282" s="306" t="str">
        <f t="shared" si="122"/>
        <v>NA</v>
      </c>
      <c r="U282" s="306" t="str">
        <f t="shared" si="123"/>
        <v>NA</v>
      </c>
      <c r="V282" s="306" t="str">
        <f>IF($B282&gt;remaning_months,"NA",V$3*Payoff!$BS285)</f>
        <v>NA</v>
      </c>
      <c r="W282" s="306" t="str">
        <f>IF($B282&gt;remaning_months,"NA",W$3*Payoff!$BS285)</f>
        <v>NA</v>
      </c>
      <c r="X282" s="306" t="str">
        <f t="shared" si="124"/>
        <v>NA</v>
      </c>
      <c r="Y282" s="306" t="str">
        <f t="shared" si="125"/>
        <v>NA</v>
      </c>
      <c r="Z282" s="306" t="str">
        <f t="shared" si="126"/>
        <v>NA</v>
      </c>
      <c r="AA282" s="306" t="str">
        <f t="shared" si="127"/>
        <v>NA</v>
      </c>
      <c r="AB282" s="306" t="str">
        <f t="shared" si="128"/>
        <v>NA</v>
      </c>
      <c r="AC282" s="306" t="str">
        <f>IF($B282&gt;remaning_months,"NA",Payoff!AY285*Feq_coupon)</f>
        <v>NA</v>
      </c>
      <c r="AD282" s="306" t="str">
        <f>IF($B282&lt;=remaning_months,(AD281*(1-Payoff!BR285)-Payoff!Y285-Payoff!Z285+Payoff!BY285),"NA")</f>
        <v>NA</v>
      </c>
      <c r="AE282" s="306" t="str">
        <f>IF($B282&gt;remaning_months,"NA",Payoff!BC285)</f>
        <v>NA</v>
      </c>
      <c r="AF282" s="306" t="str">
        <f>IF($B282&gt;remaning_months,"NA",MAX(0,SUM(Payoff!V285:X285)))</f>
        <v>NA</v>
      </c>
      <c r="AG282" s="306" t="str">
        <f>IF($B282&gt;remaning_months,"NA",MAX(0,SUM(Payoff!V285:Y285)))</f>
        <v>NA</v>
      </c>
      <c r="AH282" s="306" t="str">
        <f>IF($B282&gt;remaning_months,"NA",Payoff!AC285)</f>
        <v>NA</v>
      </c>
      <c r="AI282" s="306" t="str">
        <f>IF($B282&gt;remaning_months,"NA",Payoff!BA285)</f>
        <v>NA</v>
      </c>
      <c r="AJ282" s="306" t="str">
        <f>IF($B282&gt;remaning_months,"NA",IF(AF282&lt;=0,0,AL281*(1+Payoff!X285/SUM(Payoff!V285:W285))))</f>
        <v>NA</v>
      </c>
      <c r="AK282" s="306" t="str">
        <f>IF($B282&gt;remaning_months,"NA",IF(AG282&lt;=0,0,AJ282*(1+SUM(Payoff!Y285:Z285)/SUM(Payoff!V285:W285))))</f>
        <v>NA</v>
      </c>
      <c r="AL282" s="306" t="str">
        <f>IF($B282&gt;remaning_months,"NA",IF(AH282&lt;=0,0,AK282*(1+SUM(Payoff!AA285:AB285)/SUM(Payoff!V285:W285))))</f>
        <v>NA</v>
      </c>
      <c r="AM282" s="306" t="str">
        <f t="shared" si="129"/>
        <v>NA</v>
      </c>
      <c r="AN282" s="306" t="str">
        <f>IF($B282&gt;remaning_months,"NA",AN281*(1+Payoff!Q285))</f>
        <v>NA</v>
      </c>
    </row>
    <row r="283" spans="2:40">
      <c r="B283" s="23">
        <v>280</v>
      </c>
      <c r="C283" s="306" t="str">
        <f t="shared" si="105"/>
        <v>NA</v>
      </c>
      <c r="D283" s="306" t="str">
        <f t="shared" si="106"/>
        <v>NA</v>
      </c>
      <c r="E283" s="306" t="str">
        <f t="shared" si="107"/>
        <v>NA</v>
      </c>
      <c r="F283" s="306" t="str">
        <f t="shared" si="108"/>
        <v>NA</v>
      </c>
      <c r="G283" s="306" t="str">
        <f t="shared" si="109"/>
        <v>NA</v>
      </c>
      <c r="H283" s="306" t="str">
        <f t="shared" si="110"/>
        <v>NA</v>
      </c>
      <c r="I283" s="306" t="str">
        <f t="shared" si="111"/>
        <v>NA</v>
      </c>
      <c r="J283" s="306" t="str">
        <f t="shared" si="112"/>
        <v>NA</v>
      </c>
      <c r="K283" s="306" t="str">
        <f t="shared" si="113"/>
        <v>NA</v>
      </c>
      <c r="L283" s="306" t="str">
        <f t="shared" si="114"/>
        <v>NA</v>
      </c>
      <c r="M283" s="306" t="str">
        <f t="shared" si="115"/>
        <v>NA</v>
      </c>
      <c r="N283" s="306" t="str">
        <f t="shared" si="116"/>
        <v>NA</v>
      </c>
      <c r="O283" s="306" t="str">
        <f t="shared" si="117"/>
        <v>NA</v>
      </c>
      <c r="P283" s="306" t="str">
        <f t="shared" si="118"/>
        <v>NA</v>
      </c>
      <c r="Q283" s="306" t="str">
        <f t="shared" si="119"/>
        <v>NA</v>
      </c>
      <c r="R283" s="306" t="str">
        <f t="shared" si="120"/>
        <v>NA</v>
      </c>
      <c r="S283" s="306" t="str">
        <f t="shared" si="121"/>
        <v>NA</v>
      </c>
      <c r="T283" s="306" t="str">
        <f t="shared" si="122"/>
        <v>NA</v>
      </c>
      <c r="U283" s="306" t="str">
        <f t="shared" si="123"/>
        <v>NA</v>
      </c>
      <c r="V283" s="306" t="str">
        <f>IF($B283&gt;remaning_months,"NA",V$3*Payoff!$BS286)</f>
        <v>NA</v>
      </c>
      <c r="W283" s="306" t="str">
        <f>IF($B283&gt;remaning_months,"NA",W$3*Payoff!$BS286)</f>
        <v>NA</v>
      </c>
      <c r="X283" s="306" t="str">
        <f t="shared" si="124"/>
        <v>NA</v>
      </c>
      <c r="Y283" s="306" t="str">
        <f t="shared" si="125"/>
        <v>NA</v>
      </c>
      <c r="Z283" s="306" t="str">
        <f t="shared" si="126"/>
        <v>NA</v>
      </c>
      <c r="AA283" s="306" t="str">
        <f t="shared" si="127"/>
        <v>NA</v>
      </c>
      <c r="AB283" s="306" t="str">
        <f t="shared" si="128"/>
        <v>NA</v>
      </c>
      <c r="AC283" s="306" t="str">
        <f>IF($B283&gt;remaning_months,"NA",Payoff!AY286*Feq_coupon)</f>
        <v>NA</v>
      </c>
      <c r="AD283" s="306" t="str">
        <f>IF($B283&lt;=remaning_months,(AD282*(1-Payoff!BR286)-Payoff!Y286-Payoff!Z286+Payoff!BY286),"NA")</f>
        <v>NA</v>
      </c>
      <c r="AE283" s="306" t="str">
        <f>IF($B283&gt;remaning_months,"NA",Payoff!BC286)</f>
        <v>NA</v>
      </c>
      <c r="AF283" s="306" t="str">
        <f>IF($B283&gt;remaning_months,"NA",MAX(0,SUM(Payoff!V286:X286)))</f>
        <v>NA</v>
      </c>
      <c r="AG283" s="306" t="str">
        <f>IF($B283&gt;remaning_months,"NA",MAX(0,SUM(Payoff!V286:Y286)))</f>
        <v>NA</v>
      </c>
      <c r="AH283" s="306" t="str">
        <f>IF($B283&gt;remaning_months,"NA",Payoff!AC286)</f>
        <v>NA</v>
      </c>
      <c r="AI283" s="306" t="str">
        <f>IF($B283&gt;remaning_months,"NA",Payoff!BA286)</f>
        <v>NA</v>
      </c>
      <c r="AJ283" s="306" t="str">
        <f>IF($B283&gt;remaning_months,"NA",IF(AF283&lt;=0,0,AL282*(1+Payoff!X286/SUM(Payoff!V286:W286))))</f>
        <v>NA</v>
      </c>
      <c r="AK283" s="306" t="str">
        <f>IF($B283&gt;remaning_months,"NA",IF(AG283&lt;=0,0,AJ283*(1+SUM(Payoff!Y286:Z286)/SUM(Payoff!V286:W286))))</f>
        <v>NA</v>
      </c>
      <c r="AL283" s="306" t="str">
        <f>IF($B283&gt;remaning_months,"NA",IF(AH283&lt;=0,0,AK283*(1+SUM(Payoff!AA286:AB286)/SUM(Payoff!V286:W286))))</f>
        <v>NA</v>
      </c>
      <c r="AM283" s="306" t="str">
        <f t="shared" si="129"/>
        <v>NA</v>
      </c>
      <c r="AN283" s="306" t="str">
        <f>IF($B283&gt;remaning_months,"NA",AN282*(1+Payoff!Q286))</f>
        <v>NA</v>
      </c>
    </row>
    <row r="284" spans="2:40">
      <c r="B284" s="23">
        <v>281</v>
      </c>
      <c r="C284" s="306" t="str">
        <f t="shared" si="105"/>
        <v>NA</v>
      </c>
      <c r="D284" s="306" t="str">
        <f t="shared" si="106"/>
        <v>NA</v>
      </c>
      <c r="E284" s="306" t="str">
        <f t="shared" si="107"/>
        <v>NA</v>
      </c>
      <c r="F284" s="306" t="str">
        <f t="shared" si="108"/>
        <v>NA</v>
      </c>
      <c r="G284" s="306" t="str">
        <f t="shared" si="109"/>
        <v>NA</v>
      </c>
      <c r="H284" s="306" t="str">
        <f t="shared" si="110"/>
        <v>NA</v>
      </c>
      <c r="I284" s="306" t="str">
        <f t="shared" si="111"/>
        <v>NA</v>
      </c>
      <c r="J284" s="306" t="str">
        <f t="shared" si="112"/>
        <v>NA</v>
      </c>
      <c r="K284" s="306" t="str">
        <f t="shared" si="113"/>
        <v>NA</v>
      </c>
      <c r="L284" s="306" t="str">
        <f t="shared" si="114"/>
        <v>NA</v>
      </c>
      <c r="M284" s="306" t="str">
        <f t="shared" si="115"/>
        <v>NA</v>
      </c>
      <c r="N284" s="306" t="str">
        <f t="shared" si="116"/>
        <v>NA</v>
      </c>
      <c r="O284" s="306" t="str">
        <f t="shared" si="117"/>
        <v>NA</v>
      </c>
      <c r="P284" s="306" t="str">
        <f t="shared" si="118"/>
        <v>NA</v>
      </c>
      <c r="Q284" s="306" t="str">
        <f t="shared" si="119"/>
        <v>NA</v>
      </c>
      <c r="R284" s="306" t="str">
        <f t="shared" si="120"/>
        <v>NA</v>
      </c>
      <c r="S284" s="306" t="str">
        <f t="shared" si="121"/>
        <v>NA</v>
      </c>
      <c r="T284" s="306" t="str">
        <f t="shared" si="122"/>
        <v>NA</v>
      </c>
      <c r="U284" s="306" t="str">
        <f t="shared" si="123"/>
        <v>NA</v>
      </c>
      <c r="V284" s="306" t="str">
        <f>IF($B284&gt;remaning_months,"NA",V$3*Payoff!$BS287)</f>
        <v>NA</v>
      </c>
      <c r="W284" s="306" t="str">
        <f>IF($B284&gt;remaning_months,"NA",W$3*Payoff!$BS287)</f>
        <v>NA</v>
      </c>
      <c r="X284" s="306" t="str">
        <f t="shared" si="124"/>
        <v>NA</v>
      </c>
      <c r="Y284" s="306" t="str">
        <f t="shared" si="125"/>
        <v>NA</v>
      </c>
      <c r="Z284" s="306" t="str">
        <f t="shared" si="126"/>
        <v>NA</v>
      </c>
      <c r="AA284" s="306" t="str">
        <f t="shared" si="127"/>
        <v>NA</v>
      </c>
      <c r="AB284" s="306" t="str">
        <f t="shared" si="128"/>
        <v>NA</v>
      </c>
      <c r="AC284" s="306" t="str">
        <f>IF($B284&gt;remaning_months,"NA",Payoff!AY287*Feq_coupon)</f>
        <v>NA</v>
      </c>
      <c r="AD284" s="306" t="str">
        <f>IF($B284&lt;=remaning_months,(AD283*(1-Payoff!BR287)-Payoff!Y287-Payoff!Z287+Payoff!BY287),"NA")</f>
        <v>NA</v>
      </c>
      <c r="AE284" s="306" t="str">
        <f>IF($B284&gt;remaning_months,"NA",Payoff!BC287)</f>
        <v>NA</v>
      </c>
      <c r="AF284" s="306" t="str">
        <f>IF($B284&gt;remaning_months,"NA",MAX(0,SUM(Payoff!V287:X287)))</f>
        <v>NA</v>
      </c>
      <c r="AG284" s="306" t="str">
        <f>IF($B284&gt;remaning_months,"NA",MAX(0,SUM(Payoff!V287:Y287)))</f>
        <v>NA</v>
      </c>
      <c r="AH284" s="306" t="str">
        <f>IF($B284&gt;remaning_months,"NA",Payoff!AC287)</f>
        <v>NA</v>
      </c>
      <c r="AI284" s="306" t="str">
        <f>IF($B284&gt;remaning_months,"NA",Payoff!BA287)</f>
        <v>NA</v>
      </c>
      <c r="AJ284" s="306" t="str">
        <f>IF($B284&gt;remaning_months,"NA",IF(AF284&lt;=0,0,AL283*(1+Payoff!X287/SUM(Payoff!V287:W287))))</f>
        <v>NA</v>
      </c>
      <c r="AK284" s="306" t="str">
        <f>IF($B284&gt;remaning_months,"NA",IF(AG284&lt;=0,0,AJ284*(1+SUM(Payoff!Y287:Z287)/SUM(Payoff!V287:W287))))</f>
        <v>NA</v>
      </c>
      <c r="AL284" s="306" t="str">
        <f>IF($B284&gt;remaning_months,"NA",IF(AH284&lt;=0,0,AK284*(1+SUM(Payoff!AA287:AB287)/SUM(Payoff!V287:W287))))</f>
        <v>NA</v>
      </c>
      <c r="AM284" s="306" t="str">
        <f t="shared" si="129"/>
        <v>NA</v>
      </c>
      <c r="AN284" s="306" t="str">
        <f>IF($B284&gt;remaning_months,"NA",AN283*(1+Payoff!Q287))</f>
        <v>NA</v>
      </c>
    </row>
    <row r="285" spans="2:40">
      <c r="B285" s="23">
        <v>282</v>
      </c>
      <c r="C285" s="306" t="str">
        <f t="shared" si="105"/>
        <v>NA</v>
      </c>
      <c r="D285" s="306" t="str">
        <f t="shared" si="106"/>
        <v>NA</v>
      </c>
      <c r="E285" s="306" t="str">
        <f t="shared" si="107"/>
        <v>NA</v>
      </c>
      <c r="F285" s="306" t="str">
        <f t="shared" si="108"/>
        <v>NA</v>
      </c>
      <c r="G285" s="306" t="str">
        <f t="shared" si="109"/>
        <v>NA</v>
      </c>
      <c r="H285" s="306" t="str">
        <f t="shared" si="110"/>
        <v>NA</v>
      </c>
      <c r="I285" s="306" t="str">
        <f t="shared" si="111"/>
        <v>NA</v>
      </c>
      <c r="J285" s="306" t="str">
        <f t="shared" si="112"/>
        <v>NA</v>
      </c>
      <c r="K285" s="306" t="str">
        <f t="shared" si="113"/>
        <v>NA</v>
      </c>
      <c r="L285" s="306" t="str">
        <f t="shared" si="114"/>
        <v>NA</v>
      </c>
      <c r="M285" s="306" t="str">
        <f t="shared" si="115"/>
        <v>NA</v>
      </c>
      <c r="N285" s="306" t="str">
        <f t="shared" si="116"/>
        <v>NA</v>
      </c>
      <c r="O285" s="306" t="str">
        <f t="shared" si="117"/>
        <v>NA</v>
      </c>
      <c r="P285" s="306" t="str">
        <f t="shared" si="118"/>
        <v>NA</v>
      </c>
      <c r="Q285" s="306" t="str">
        <f t="shared" si="119"/>
        <v>NA</v>
      </c>
      <c r="R285" s="306" t="str">
        <f t="shared" si="120"/>
        <v>NA</v>
      </c>
      <c r="S285" s="306" t="str">
        <f t="shared" si="121"/>
        <v>NA</v>
      </c>
      <c r="T285" s="306" t="str">
        <f t="shared" si="122"/>
        <v>NA</v>
      </c>
      <c r="U285" s="306" t="str">
        <f t="shared" si="123"/>
        <v>NA</v>
      </c>
      <c r="V285" s="306" t="str">
        <f>IF($B285&gt;remaning_months,"NA",V$3*Payoff!$BS288)</f>
        <v>NA</v>
      </c>
      <c r="W285" s="306" t="str">
        <f>IF($B285&gt;remaning_months,"NA",W$3*Payoff!$BS288)</f>
        <v>NA</v>
      </c>
      <c r="X285" s="306" t="str">
        <f t="shared" si="124"/>
        <v>NA</v>
      </c>
      <c r="Y285" s="306" t="str">
        <f t="shared" si="125"/>
        <v>NA</v>
      </c>
      <c r="Z285" s="306" t="str">
        <f t="shared" si="126"/>
        <v>NA</v>
      </c>
      <c r="AA285" s="306" t="str">
        <f t="shared" si="127"/>
        <v>NA</v>
      </c>
      <c r="AB285" s="306" t="str">
        <f t="shared" si="128"/>
        <v>NA</v>
      </c>
      <c r="AC285" s="306" t="str">
        <f>IF($B285&gt;remaning_months,"NA",Payoff!AY288*Feq_coupon)</f>
        <v>NA</v>
      </c>
      <c r="AD285" s="306" t="str">
        <f>IF($B285&lt;=remaning_months,(AD284*(1-Payoff!BR288)-Payoff!Y288-Payoff!Z288+Payoff!BY288),"NA")</f>
        <v>NA</v>
      </c>
      <c r="AE285" s="306" t="str">
        <f>IF($B285&gt;remaning_months,"NA",Payoff!BC288)</f>
        <v>NA</v>
      </c>
      <c r="AF285" s="306" t="str">
        <f>IF($B285&gt;remaning_months,"NA",MAX(0,SUM(Payoff!V288:X288)))</f>
        <v>NA</v>
      </c>
      <c r="AG285" s="306" t="str">
        <f>IF($B285&gt;remaning_months,"NA",MAX(0,SUM(Payoff!V288:Y288)))</f>
        <v>NA</v>
      </c>
      <c r="AH285" s="306" t="str">
        <f>IF($B285&gt;remaning_months,"NA",Payoff!AC288)</f>
        <v>NA</v>
      </c>
      <c r="AI285" s="306" t="str">
        <f>IF($B285&gt;remaning_months,"NA",Payoff!BA288)</f>
        <v>NA</v>
      </c>
      <c r="AJ285" s="306" t="str">
        <f>IF($B285&gt;remaning_months,"NA",IF(AF285&lt;=0,0,AL284*(1+Payoff!X288/SUM(Payoff!V288:W288))))</f>
        <v>NA</v>
      </c>
      <c r="AK285" s="306" t="str">
        <f>IF($B285&gt;remaning_months,"NA",IF(AG285&lt;=0,0,AJ285*(1+SUM(Payoff!Y288:Z288)/SUM(Payoff!V288:W288))))</f>
        <v>NA</v>
      </c>
      <c r="AL285" s="306" t="str">
        <f>IF($B285&gt;remaning_months,"NA",IF(AH285&lt;=0,0,AK285*(1+SUM(Payoff!AA288:AB288)/SUM(Payoff!V288:W288))))</f>
        <v>NA</v>
      </c>
      <c r="AM285" s="306" t="str">
        <f t="shared" si="129"/>
        <v>NA</v>
      </c>
      <c r="AN285" s="306" t="str">
        <f>IF($B285&gt;remaning_months,"NA",AN284*(1+Payoff!Q288))</f>
        <v>NA</v>
      </c>
    </row>
    <row r="286" spans="2:40">
      <c r="B286" s="23">
        <v>283</v>
      </c>
      <c r="C286" s="306" t="str">
        <f t="shared" si="105"/>
        <v>NA</v>
      </c>
      <c r="D286" s="306" t="str">
        <f t="shared" si="106"/>
        <v>NA</v>
      </c>
      <c r="E286" s="306" t="str">
        <f t="shared" si="107"/>
        <v>NA</v>
      </c>
      <c r="F286" s="306" t="str">
        <f t="shared" si="108"/>
        <v>NA</v>
      </c>
      <c r="G286" s="306" t="str">
        <f t="shared" si="109"/>
        <v>NA</v>
      </c>
      <c r="H286" s="306" t="str">
        <f t="shared" si="110"/>
        <v>NA</v>
      </c>
      <c r="I286" s="306" t="str">
        <f t="shared" si="111"/>
        <v>NA</v>
      </c>
      <c r="J286" s="306" t="str">
        <f t="shared" si="112"/>
        <v>NA</v>
      </c>
      <c r="K286" s="306" t="str">
        <f t="shared" si="113"/>
        <v>NA</v>
      </c>
      <c r="L286" s="306" t="str">
        <f t="shared" si="114"/>
        <v>NA</v>
      </c>
      <c r="M286" s="306" t="str">
        <f t="shared" si="115"/>
        <v>NA</v>
      </c>
      <c r="N286" s="306" t="str">
        <f t="shared" si="116"/>
        <v>NA</v>
      </c>
      <c r="O286" s="306" t="str">
        <f t="shared" si="117"/>
        <v>NA</v>
      </c>
      <c r="P286" s="306" t="str">
        <f t="shared" si="118"/>
        <v>NA</v>
      </c>
      <c r="Q286" s="306" t="str">
        <f t="shared" si="119"/>
        <v>NA</v>
      </c>
      <c r="R286" s="306" t="str">
        <f t="shared" si="120"/>
        <v>NA</v>
      </c>
      <c r="S286" s="306" t="str">
        <f t="shared" si="121"/>
        <v>NA</v>
      </c>
      <c r="T286" s="306" t="str">
        <f t="shared" si="122"/>
        <v>NA</v>
      </c>
      <c r="U286" s="306" t="str">
        <f t="shared" si="123"/>
        <v>NA</v>
      </c>
      <c r="V286" s="306" t="str">
        <f>IF($B286&gt;remaning_months,"NA",V$3*Payoff!$BS289)</f>
        <v>NA</v>
      </c>
      <c r="W286" s="306" t="str">
        <f>IF($B286&gt;remaning_months,"NA",W$3*Payoff!$BS289)</f>
        <v>NA</v>
      </c>
      <c r="X286" s="306" t="str">
        <f t="shared" si="124"/>
        <v>NA</v>
      </c>
      <c r="Y286" s="306" t="str">
        <f t="shared" si="125"/>
        <v>NA</v>
      </c>
      <c r="Z286" s="306" t="str">
        <f t="shared" si="126"/>
        <v>NA</v>
      </c>
      <c r="AA286" s="306" t="str">
        <f t="shared" si="127"/>
        <v>NA</v>
      </c>
      <c r="AB286" s="306" t="str">
        <f t="shared" si="128"/>
        <v>NA</v>
      </c>
      <c r="AC286" s="306" t="str">
        <f>IF($B286&gt;remaning_months,"NA",Payoff!AY289*Feq_coupon)</f>
        <v>NA</v>
      </c>
      <c r="AD286" s="306" t="str">
        <f>IF($B286&lt;=remaning_months,(AD285*(1-Payoff!BR289)-Payoff!Y289-Payoff!Z289+Payoff!BY289),"NA")</f>
        <v>NA</v>
      </c>
      <c r="AE286" s="306" t="str">
        <f>IF($B286&gt;remaning_months,"NA",Payoff!BC289)</f>
        <v>NA</v>
      </c>
      <c r="AF286" s="306" t="str">
        <f>IF($B286&gt;remaning_months,"NA",MAX(0,SUM(Payoff!V289:X289)))</f>
        <v>NA</v>
      </c>
      <c r="AG286" s="306" t="str">
        <f>IF($B286&gt;remaning_months,"NA",MAX(0,SUM(Payoff!V289:Y289)))</f>
        <v>NA</v>
      </c>
      <c r="AH286" s="306" t="str">
        <f>IF($B286&gt;remaning_months,"NA",Payoff!AC289)</f>
        <v>NA</v>
      </c>
      <c r="AI286" s="306" t="str">
        <f>IF($B286&gt;remaning_months,"NA",Payoff!BA289)</f>
        <v>NA</v>
      </c>
      <c r="AJ286" s="306" t="str">
        <f>IF($B286&gt;remaning_months,"NA",IF(AF286&lt;=0,0,AL285*(1+Payoff!X289/SUM(Payoff!V289:W289))))</f>
        <v>NA</v>
      </c>
      <c r="AK286" s="306" t="str">
        <f>IF($B286&gt;remaning_months,"NA",IF(AG286&lt;=0,0,AJ286*(1+SUM(Payoff!Y289:Z289)/SUM(Payoff!V289:W289))))</f>
        <v>NA</v>
      </c>
      <c r="AL286" s="306" t="str">
        <f>IF($B286&gt;remaning_months,"NA",IF(AH286&lt;=0,0,AK286*(1+SUM(Payoff!AA289:AB289)/SUM(Payoff!V289:W289))))</f>
        <v>NA</v>
      </c>
      <c r="AM286" s="306" t="str">
        <f t="shared" si="129"/>
        <v>NA</v>
      </c>
      <c r="AN286" s="306" t="str">
        <f>IF($B286&gt;remaning_months,"NA",AN285*(1+Payoff!Q289))</f>
        <v>NA</v>
      </c>
    </row>
    <row r="287" spans="2:40">
      <c r="B287" s="23">
        <v>284</v>
      </c>
      <c r="C287" s="306" t="str">
        <f t="shared" si="105"/>
        <v>NA</v>
      </c>
      <c r="D287" s="306" t="str">
        <f t="shared" si="106"/>
        <v>NA</v>
      </c>
      <c r="E287" s="306" t="str">
        <f t="shared" si="107"/>
        <v>NA</v>
      </c>
      <c r="F287" s="306" t="str">
        <f t="shared" si="108"/>
        <v>NA</v>
      </c>
      <c r="G287" s="306" t="str">
        <f t="shared" si="109"/>
        <v>NA</v>
      </c>
      <c r="H287" s="306" t="str">
        <f t="shared" si="110"/>
        <v>NA</v>
      </c>
      <c r="I287" s="306" t="str">
        <f t="shared" si="111"/>
        <v>NA</v>
      </c>
      <c r="J287" s="306" t="str">
        <f t="shared" si="112"/>
        <v>NA</v>
      </c>
      <c r="K287" s="306" t="str">
        <f t="shared" si="113"/>
        <v>NA</v>
      </c>
      <c r="L287" s="306" t="str">
        <f t="shared" si="114"/>
        <v>NA</v>
      </c>
      <c r="M287" s="306" t="str">
        <f t="shared" si="115"/>
        <v>NA</v>
      </c>
      <c r="N287" s="306" t="str">
        <f t="shared" si="116"/>
        <v>NA</v>
      </c>
      <c r="O287" s="306" t="str">
        <f t="shared" si="117"/>
        <v>NA</v>
      </c>
      <c r="P287" s="306" t="str">
        <f t="shared" si="118"/>
        <v>NA</v>
      </c>
      <c r="Q287" s="306" t="str">
        <f t="shared" si="119"/>
        <v>NA</v>
      </c>
      <c r="R287" s="306" t="str">
        <f t="shared" si="120"/>
        <v>NA</v>
      </c>
      <c r="S287" s="306" t="str">
        <f t="shared" si="121"/>
        <v>NA</v>
      </c>
      <c r="T287" s="306" t="str">
        <f t="shared" si="122"/>
        <v>NA</v>
      </c>
      <c r="U287" s="306" t="str">
        <f t="shared" si="123"/>
        <v>NA</v>
      </c>
      <c r="V287" s="306" t="str">
        <f>IF($B287&gt;remaning_months,"NA",V$3*Payoff!$BS290)</f>
        <v>NA</v>
      </c>
      <c r="W287" s="306" t="str">
        <f>IF($B287&gt;remaning_months,"NA",W$3*Payoff!$BS290)</f>
        <v>NA</v>
      </c>
      <c r="X287" s="306" t="str">
        <f t="shared" si="124"/>
        <v>NA</v>
      </c>
      <c r="Y287" s="306" t="str">
        <f t="shared" si="125"/>
        <v>NA</v>
      </c>
      <c r="Z287" s="306" t="str">
        <f t="shared" si="126"/>
        <v>NA</v>
      </c>
      <c r="AA287" s="306" t="str">
        <f t="shared" si="127"/>
        <v>NA</v>
      </c>
      <c r="AB287" s="306" t="str">
        <f t="shared" si="128"/>
        <v>NA</v>
      </c>
      <c r="AC287" s="306" t="str">
        <f>IF($B287&gt;remaning_months,"NA",Payoff!AY290*Feq_coupon)</f>
        <v>NA</v>
      </c>
      <c r="AD287" s="306" t="str">
        <f>IF($B287&lt;=remaning_months,(AD286*(1-Payoff!BR290)-Payoff!Y290-Payoff!Z290+Payoff!BY290),"NA")</f>
        <v>NA</v>
      </c>
      <c r="AE287" s="306" t="str">
        <f>IF($B287&gt;remaning_months,"NA",Payoff!BC290)</f>
        <v>NA</v>
      </c>
      <c r="AF287" s="306" t="str">
        <f>IF($B287&gt;remaning_months,"NA",MAX(0,SUM(Payoff!V290:X290)))</f>
        <v>NA</v>
      </c>
      <c r="AG287" s="306" t="str">
        <f>IF($B287&gt;remaning_months,"NA",MAX(0,SUM(Payoff!V290:Y290)))</f>
        <v>NA</v>
      </c>
      <c r="AH287" s="306" t="str">
        <f>IF($B287&gt;remaning_months,"NA",Payoff!AC290)</f>
        <v>NA</v>
      </c>
      <c r="AI287" s="306" t="str">
        <f>IF($B287&gt;remaning_months,"NA",Payoff!BA290)</f>
        <v>NA</v>
      </c>
      <c r="AJ287" s="306" t="str">
        <f>IF($B287&gt;remaning_months,"NA",IF(AF287&lt;=0,0,AL286*(1+Payoff!X290/SUM(Payoff!V290:W290))))</f>
        <v>NA</v>
      </c>
      <c r="AK287" s="306" t="str">
        <f>IF($B287&gt;remaning_months,"NA",IF(AG287&lt;=0,0,AJ287*(1+SUM(Payoff!Y290:Z290)/SUM(Payoff!V290:W290))))</f>
        <v>NA</v>
      </c>
      <c r="AL287" s="306" t="str">
        <f>IF($B287&gt;remaning_months,"NA",IF(AH287&lt;=0,0,AK287*(1+SUM(Payoff!AA290:AB290)/SUM(Payoff!V290:W290))))</f>
        <v>NA</v>
      </c>
      <c r="AM287" s="306" t="str">
        <f t="shared" si="129"/>
        <v>NA</v>
      </c>
      <c r="AN287" s="306" t="str">
        <f>IF($B287&gt;remaning_months,"NA",AN286*(1+Payoff!Q290))</f>
        <v>NA</v>
      </c>
    </row>
    <row r="288" spans="2:40">
      <c r="B288" s="23">
        <v>285</v>
      </c>
      <c r="C288" s="306" t="str">
        <f t="shared" si="105"/>
        <v>NA</v>
      </c>
      <c r="D288" s="306" t="str">
        <f t="shared" si="106"/>
        <v>NA</v>
      </c>
      <c r="E288" s="306" t="str">
        <f t="shared" si="107"/>
        <v>NA</v>
      </c>
      <c r="F288" s="306" t="str">
        <f t="shared" si="108"/>
        <v>NA</v>
      </c>
      <c r="G288" s="306" t="str">
        <f t="shared" si="109"/>
        <v>NA</v>
      </c>
      <c r="H288" s="306" t="str">
        <f t="shared" si="110"/>
        <v>NA</v>
      </c>
      <c r="I288" s="306" t="str">
        <f t="shared" si="111"/>
        <v>NA</v>
      </c>
      <c r="J288" s="306" t="str">
        <f t="shared" si="112"/>
        <v>NA</v>
      </c>
      <c r="K288" s="306" t="str">
        <f t="shared" si="113"/>
        <v>NA</v>
      </c>
      <c r="L288" s="306" t="str">
        <f t="shared" si="114"/>
        <v>NA</v>
      </c>
      <c r="M288" s="306" t="str">
        <f t="shared" si="115"/>
        <v>NA</v>
      </c>
      <c r="N288" s="306" t="str">
        <f t="shared" si="116"/>
        <v>NA</v>
      </c>
      <c r="O288" s="306" t="str">
        <f t="shared" si="117"/>
        <v>NA</v>
      </c>
      <c r="P288" s="306" t="str">
        <f t="shared" si="118"/>
        <v>NA</v>
      </c>
      <c r="Q288" s="306" t="str">
        <f t="shared" si="119"/>
        <v>NA</v>
      </c>
      <c r="R288" s="306" t="str">
        <f t="shared" si="120"/>
        <v>NA</v>
      </c>
      <c r="S288" s="306" t="str">
        <f t="shared" si="121"/>
        <v>NA</v>
      </c>
      <c r="T288" s="306" t="str">
        <f t="shared" si="122"/>
        <v>NA</v>
      </c>
      <c r="U288" s="306" t="str">
        <f t="shared" si="123"/>
        <v>NA</v>
      </c>
      <c r="V288" s="306" t="str">
        <f>IF($B288&gt;remaning_months,"NA",V$3*Payoff!$BS291)</f>
        <v>NA</v>
      </c>
      <c r="W288" s="306" t="str">
        <f>IF($B288&gt;remaning_months,"NA",W$3*Payoff!$BS291)</f>
        <v>NA</v>
      </c>
      <c r="X288" s="306" t="str">
        <f t="shared" si="124"/>
        <v>NA</v>
      </c>
      <c r="Y288" s="306" t="str">
        <f t="shared" si="125"/>
        <v>NA</v>
      </c>
      <c r="Z288" s="306" t="str">
        <f t="shared" si="126"/>
        <v>NA</v>
      </c>
      <c r="AA288" s="306" t="str">
        <f t="shared" si="127"/>
        <v>NA</v>
      </c>
      <c r="AB288" s="306" t="str">
        <f t="shared" si="128"/>
        <v>NA</v>
      </c>
      <c r="AC288" s="306" t="str">
        <f>IF($B288&gt;remaning_months,"NA",Payoff!AY291*Feq_coupon)</f>
        <v>NA</v>
      </c>
      <c r="AD288" s="306" t="str">
        <f>IF($B288&lt;=remaning_months,(AD287*(1-Payoff!BR291)-Payoff!Y291-Payoff!Z291+Payoff!BY291),"NA")</f>
        <v>NA</v>
      </c>
      <c r="AE288" s="306" t="str">
        <f>IF($B288&gt;remaning_months,"NA",Payoff!BC291)</f>
        <v>NA</v>
      </c>
      <c r="AF288" s="306" t="str">
        <f>IF($B288&gt;remaning_months,"NA",MAX(0,SUM(Payoff!V291:X291)))</f>
        <v>NA</v>
      </c>
      <c r="AG288" s="306" t="str">
        <f>IF($B288&gt;remaning_months,"NA",MAX(0,SUM(Payoff!V291:Y291)))</f>
        <v>NA</v>
      </c>
      <c r="AH288" s="306" t="str">
        <f>IF($B288&gt;remaning_months,"NA",Payoff!AC291)</f>
        <v>NA</v>
      </c>
      <c r="AI288" s="306" t="str">
        <f>IF($B288&gt;remaning_months,"NA",Payoff!BA291)</f>
        <v>NA</v>
      </c>
      <c r="AJ288" s="306" t="str">
        <f>IF($B288&gt;remaning_months,"NA",IF(AF288&lt;=0,0,AL287*(1+Payoff!X291/SUM(Payoff!V291:W291))))</f>
        <v>NA</v>
      </c>
      <c r="AK288" s="306" t="str">
        <f>IF($B288&gt;remaning_months,"NA",IF(AG288&lt;=0,0,AJ288*(1+SUM(Payoff!Y291:Z291)/SUM(Payoff!V291:W291))))</f>
        <v>NA</v>
      </c>
      <c r="AL288" s="306" t="str">
        <f>IF($B288&gt;remaning_months,"NA",IF(AH288&lt;=0,0,AK288*(1+SUM(Payoff!AA291:AB291)/SUM(Payoff!V291:W291))))</f>
        <v>NA</v>
      </c>
      <c r="AM288" s="306" t="str">
        <f t="shared" si="129"/>
        <v>NA</v>
      </c>
      <c r="AN288" s="306" t="str">
        <f>IF($B288&gt;remaning_months,"NA",AN287*(1+Payoff!Q291))</f>
        <v>NA</v>
      </c>
    </row>
    <row r="289" spans="2:40">
      <c r="B289" s="23">
        <v>286</v>
      </c>
      <c r="C289" s="306" t="str">
        <f t="shared" si="105"/>
        <v>NA</v>
      </c>
      <c r="D289" s="306" t="str">
        <f t="shared" si="106"/>
        <v>NA</v>
      </c>
      <c r="E289" s="306" t="str">
        <f t="shared" si="107"/>
        <v>NA</v>
      </c>
      <c r="F289" s="306" t="str">
        <f t="shared" si="108"/>
        <v>NA</v>
      </c>
      <c r="G289" s="306" t="str">
        <f t="shared" si="109"/>
        <v>NA</v>
      </c>
      <c r="H289" s="306" t="str">
        <f t="shared" si="110"/>
        <v>NA</v>
      </c>
      <c r="I289" s="306" t="str">
        <f t="shared" si="111"/>
        <v>NA</v>
      </c>
      <c r="J289" s="306" t="str">
        <f t="shared" si="112"/>
        <v>NA</v>
      </c>
      <c r="K289" s="306" t="str">
        <f t="shared" si="113"/>
        <v>NA</v>
      </c>
      <c r="L289" s="306" t="str">
        <f t="shared" si="114"/>
        <v>NA</v>
      </c>
      <c r="M289" s="306" t="str">
        <f t="shared" si="115"/>
        <v>NA</v>
      </c>
      <c r="N289" s="306" t="str">
        <f t="shared" si="116"/>
        <v>NA</v>
      </c>
      <c r="O289" s="306" t="str">
        <f t="shared" si="117"/>
        <v>NA</v>
      </c>
      <c r="P289" s="306" t="str">
        <f t="shared" si="118"/>
        <v>NA</v>
      </c>
      <c r="Q289" s="306" t="str">
        <f t="shared" si="119"/>
        <v>NA</v>
      </c>
      <c r="R289" s="306" t="str">
        <f t="shared" si="120"/>
        <v>NA</v>
      </c>
      <c r="S289" s="306" t="str">
        <f t="shared" si="121"/>
        <v>NA</v>
      </c>
      <c r="T289" s="306" t="str">
        <f t="shared" si="122"/>
        <v>NA</v>
      </c>
      <c r="U289" s="306" t="str">
        <f t="shared" si="123"/>
        <v>NA</v>
      </c>
      <c r="V289" s="306" t="str">
        <f>IF($B289&gt;remaning_months,"NA",V$3*Payoff!$BS292)</f>
        <v>NA</v>
      </c>
      <c r="W289" s="306" t="str">
        <f>IF($B289&gt;remaning_months,"NA",W$3*Payoff!$BS292)</f>
        <v>NA</v>
      </c>
      <c r="X289" s="306" t="str">
        <f t="shared" si="124"/>
        <v>NA</v>
      </c>
      <c r="Y289" s="306" t="str">
        <f t="shared" si="125"/>
        <v>NA</v>
      </c>
      <c r="Z289" s="306" t="str">
        <f t="shared" si="126"/>
        <v>NA</v>
      </c>
      <c r="AA289" s="306" t="str">
        <f t="shared" si="127"/>
        <v>NA</v>
      </c>
      <c r="AB289" s="306" t="str">
        <f t="shared" si="128"/>
        <v>NA</v>
      </c>
      <c r="AC289" s="306" t="str">
        <f>IF($B289&gt;remaning_months,"NA",Payoff!AY292*Feq_coupon)</f>
        <v>NA</v>
      </c>
      <c r="AD289" s="306" t="str">
        <f>IF($B289&lt;=remaning_months,(AD288*(1-Payoff!BR292)-Payoff!Y292-Payoff!Z292+Payoff!BY292),"NA")</f>
        <v>NA</v>
      </c>
      <c r="AE289" s="306" t="str">
        <f>IF($B289&gt;remaning_months,"NA",Payoff!BC292)</f>
        <v>NA</v>
      </c>
      <c r="AF289" s="306" t="str">
        <f>IF($B289&gt;remaning_months,"NA",MAX(0,SUM(Payoff!V292:X292)))</f>
        <v>NA</v>
      </c>
      <c r="AG289" s="306" t="str">
        <f>IF($B289&gt;remaning_months,"NA",MAX(0,SUM(Payoff!V292:Y292)))</f>
        <v>NA</v>
      </c>
      <c r="AH289" s="306" t="str">
        <f>IF($B289&gt;remaning_months,"NA",Payoff!AC292)</f>
        <v>NA</v>
      </c>
      <c r="AI289" s="306" t="str">
        <f>IF($B289&gt;remaning_months,"NA",Payoff!BA292)</f>
        <v>NA</v>
      </c>
      <c r="AJ289" s="306" t="str">
        <f>IF($B289&gt;remaning_months,"NA",IF(AF289&lt;=0,0,AL288*(1+Payoff!X292/SUM(Payoff!V292:W292))))</f>
        <v>NA</v>
      </c>
      <c r="AK289" s="306" t="str">
        <f>IF($B289&gt;remaning_months,"NA",IF(AG289&lt;=0,0,AJ289*(1+SUM(Payoff!Y292:Z292)/SUM(Payoff!V292:W292))))</f>
        <v>NA</v>
      </c>
      <c r="AL289" s="306" t="str">
        <f>IF($B289&gt;remaning_months,"NA",IF(AH289&lt;=0,0,AK289*(1+SUM(Payoff!AA292:AB292)/SUM(Payoff!V292:W292))))</f>
        <v>NA</v>
      </c>
      <c r="AM289" s="306" t="str">
        <f t="shared" si="129"/>
        <v>NA</v>
      </c>
      <c r="AN289" s="306" t="str">
        <f>IF($B289&gt;remaning_months,"NA",AN288*(1+Payoff!Q292))</f>
        <v>NA</v>
      </c>
    </row>
    <row r="290" spans="2:40">
      <c r="B290" s="23">
        <v>287</v>
      </c>
      <c r="C290" s="306" t="str">
        <f t="shared" si="105"/>
        <v>NA</v>
      </c>
      <c r="D290" s="306" t="str">
        <f t="shared" si="106"/>
        <v>NA</v>
      </c>
      <c r="E290" s="306" t="str">
        <f t="shared" si="107"/>
        <v>NA</v>
      </c>
      <c r="F290" s="306" t="str">
        <f t="shared" si="108"/>
        <v>NA</v>
      </c>
      <c r="G290" s="306" t="str">
        <f t="shared" si="109"/>
        <v>NA</v>
      </c>
      <c r="H290" s="306" t="str">
        <f t="shared" si="110"/>
        <v>NA</v>
      </c>
      <c r="I290" s="306" t="str">
        <f t="shared" si="111"/>
        <v>NA</v>
      </c>
      <c r="J290" s="306" t="str">
        <f t="shared" si="112"/>
        <v>NA</v>
      </c>
      <c r="K290" s="306" t="str">
        <f t="shared" si="113"/>
        <v>NA</v>
      </c>
      <c r="L290" s="306" t="str">
        <f t="shared" si="114"/>
        <v>NA</v>
      </c>
      <c r="M290" s="306" t="str">
        <f t="shared" si="115"/>
        <v>NA</v>
      </c>
      <c r="N290" s="306" t="str">
        <f t="shared" si="116"/>
        <v>NA</v>
      </c>
      <c r="O290" s="306" t="str">
        <f t="shared" si="117"/>
        <v>NA</v>
      </c>
      <c r="P290" s="306" t="str">
        <f t="shared" si="118"/>
        <v>NA</v>
      </c>
      <c r="Q290" s="306" t="str">
        <f t="shared" si="119"/>
        <v>NA</v>
      </c>
      <c r="R290" s="306" t="str">
        <f t="shared" si="120"/>
        <v>NA</v>
      </c>
      <c r="S290" s="306" t="str">
        <f t="shared" si="121"/>
        <v>NA</v>
      </c>
      <c r="T290" s="306" t="str">
        <f t="shared" si="122"/>
        <v>NA</v>
      </c>
      <c r="U290" s="306" t="str">
        <f t="shared" si="123"/>
        <v>NA</v>
      </c>
      <c r="V290" s="306" t="str">
        <f>IF($B290&gt;remaning_months,"NA",V$3*Payoff!$BS293)</f>
        <v>NA</v>
      </c>
      <c r="W290" s="306" t="str">
        <f>IF($B290&gt;remaning_months,"NA",W$3*Payoff!$BS293)</f>
        <v>NA</v>
      </c>
      <c r="X290" s="306" t="str">
        <f t="shared" si="124"/>
        <v>NA</v>
      </c>
      <c r="Y290" s="306" t="str">
        <f t="shared" si="125"/>
        <v>NA</v>
      </c>
      <c r="Z290" s="306" t="str">
        <f t="shared" si="126"/>
        <v>NA</v>
      </c>
      <c r="AA290" s="306" t="str">
        <f t="shared" si="127"/>
        <v>NA</v>
      </c>
      <c r="AB290" s="306" t="str">
        <f t="shared" si="128"/>
        <v>NA</v>
      </c>
      <c r="AC290" s="306" t="str">
        <f>IF($B290&gt;remaning_months,"NA",Payoff!AY293*Feq_coupon)</f>
        <v>NA</v>
      </c>
      <c r="AD290" s="306" t="str">
        <f>IF($B290&lt;=remaning_months,(AD289*(1-Payoff!BR293)-Payoff!Y293-Payoff!Z293+Payoff!BY293),"NA")</f>
        <v>NA</v>
      </c>
      <c r="AE290" s="306" t="str">
        <f>IF($B290&gt;remaning_months,"NA",Payoff!BC293)</f>
        <v>NA</v>
      </c>
      <c r="AF290" s="306" t="str">
        <f>IF($B290&gt;remaning_months,"NA",MAX(0,SUM(Payoff!V293:X293)))</f>
        <v>NA</v>
      </c>
      <c r="AG290" s="306" t="str">
        <f>IF($B290&gt;remaning_months,"NA",MAX(0,SUM(Payoff!V293:Y293)))</f>
        <v>NA</v>
      </c>
      <c r="AH290" s="306" t="str">
        <f>IF($B290&gt;remaning_months,"NA",Payoff!AC293)</f>
        <v>NA</v>
      </c>
      <c r="AI290" s="306" t="str">
        <f>IF($B290&gt;remaning_months,"NA",Payoff!BA293)</f>
        <v>NA</v>
      </c>
      <c r="AJ290" s="306" t="str">
        <f>IF($B290&gt;remaning_months,"NA",IF(AF290&lt;=0,0,AL289*(1+Payoff!X293/SUM(Payoff!V293:W293))))</f>
        <v>NA</v>
      </c>
      <c r="AK290" s="306" t="str">
        <f>IF($B290&gt;remaning_months,"NA",IF(AG290&lt;=0,0,AJ290*(1+SUM(Payoff!Y293:Z293)/SUM(Payoff!V293:W293))))</f>
        <v>NA</v>
      </c>
      <c r="AL290" s="306" t="str">
        <f>IF($B290&gt;remaning_months,"NA",IF(AH290&lt;=0,0,AK290*(1+SUM(Payoff!AA293:AB293)/SUM(Payoff!V293:W293))))</f>
        <v>NA</v>
      </c>
      <c r="AM290" s="306" t="str">
        <f t="shared" si="129"/>
        <v>NA</v>
      </c>
      <c r="AN290" s="306" t="str">
        <f>IF($B290&gt;remaning_months,"NA",AN289*(1+Payoff!Q293))</f>
        <v>NA</v>
      </c>
    </row>
    <row r="291" spans="2:40">
      <c r="B291" s="23">
        <v>288</v>
      </c>
      <c r="C291" s="306" t="str">
        <f t="shared" si="105"/>
        <v>NA</v>
      </c>
      <c r="D291" s="306" t="str">
        <f t="shared" si="106"/>
        <v>NA</v>
      </c>
      <c r="E291" s="306" t="str">
        <f t="shared" si="107"/>
        <v>NA</v>
      </c>
      <c r="F291" s="306" t="str">
        <f t="shared" si="108"/>
        <v>NA</v>
      </c>
      <c r="G291" s="306" t="str">
        <f t="shared" si="109"/>
        <v>NA</v>
      </c>
      <c r="H291" s="306" t="str">
        <f t="shared" si="110"/>
        <v>NA</v>
      </c>
      <c r="I291" s="306" t="str">
        <f t="shared" si="111"/>
        <v>NA</v>
      </c>
      <c r="J291" s="306" t="str">
        <f t="shared" si="112"/>
        <v>NA</v>
      </c>
      <c r="K291" s="306" t="str">
        <f t="shared" si="113"/>
        <v>NA</v>
      </c>
      <c r="L291" s="306" t="str">
        <f t="shared" si="114"/>
        <v>NA</v>
      </c>
      <c r="M291" s="306" t="str">
        <f t="shared" si="115"/>
        <v>NA</v>
      </c>
      <c r="N291" s="306" t="str">
        <f t="shared" si="116"/>
        <v>NA</v>
      </c>
      <c r="O291" s="306" t="str">
        <f t="shared" si="117"/>
        <v>NA</v>
      </c>
      <c r="P291" s="306" t="str">
        <f t="shared" si="118"/>
        <v>NA</v>
      </c>
      <c r="Q291" s="306" t="str">
        <f t="shared" si="119"/>
        <v>NA</v>
      </c>
      <c r="R291" s="306" t="str">
        <f t="shared" si="120"/>
        <v>NA</v>
      </c>
      <c r="S291" s="306" t="str">
        <f t="shared" si="121"/>
        <v>NA</v>
      </c>
      <c r="T291" s="306" t="str">
        <f t="shared" si="122"/>
        <v>NA</v>
      </c>
      <c r="U291" s="306" t="str">
        <f t="shared" si="123"/>
        <v>NA</v>
      </c>
      <c r="V291" s="306" t="str">
        <f>IF($B291&gt;remaning_months,"NA",V$3*Payoff!$BS294)</f>
        <v>NA</v>
      </c>
      <c r="W291" s="306" t="str">
        <f>IF($B291&gt;remaning_months,"NA",W$3*Payoff!$BS294)</f>
        <v>NA</v>
      </c>
      <c r="X291" s="306" t="str">
        <f t="shared" si="124"/>
        <v>NA</v>
      </c>
      <c r="Y291" s="306" t="str">
        <f t="shared" si="125"/>
        <v>NA</v>
      </c>
      <c r="Z291" s="306" t="str">
        <f t="shared" si="126"/>
        <v>NA</v>
      </c>
      <c r="AA291" s="306" t="str">
        <f t="shared" si="127"/>
        <v>NA</v>
      </c>
      <c r="AB291" s="306" t="str">
        <f t="shared" si="128"/>
        <v>NA</v>
      </c>
      <c r="AC291" s="306" t="str">
        <f>IF($B291&gt;remaning_months,"NA",Payoff!AY294*Feq_coupon)</f>
        <v>NA</v>
      </c>
      <c r="AD291" s="306" t="str">
        <f>IF($B291&lt;=remaning_months,(AD290*(1-Payoff!BR294)-Payoff!Y294-Payoff!Z294+Payoff!BY294),"NA")</f>
        <v>NA</v>
      </c>
      <c r="AE291" s="306" t="str">
        <f>IF($B291&gt;remaning_months,"NA",Payoff!BC294)</f>
        <v>NA</v>
      </c>
      <c r="AF291" s="306" t="str">
        <f>IF($B291&gt;remaning_months,"NA",MAX(0,SUM(Payoff!V294:X294)))</f>
        <v>NA</v>
      </c>
      <c r="AG291" s="306" t="str">
        <f>IF($B291&gt;remaning_months,"NA",MAX(0,SUM(Payoff!V294:Y294)))</f>
        <v>NA</v>
      </c>
      <c r="AH291" s="306" t="str">
        <f>IF($B291&gt;remaning_months,"NA",Payoff!AC294)</f>
        <v>NA</v>
      </c>
      <c r="AI291" s="306" t="str">
        <f>IF($B291&gt;remaning_months,"NA",Payoff!BA294)</f>
        <v>NA</v>
      </c>
      <c r="AJ291" s="306" t="str">
        <f>IF($B291&gt;remaning_months,"NA",IF(AF291&lt;=0,0,AL290*(1+Payoff!X294/SUM(Payoff!V294:W294))))</f>
        <v>NA</v>
      </c>
      <c r="AK291" s="306" t="str">
        <f>IF($B291&gt;remaning_months,"NA",IF(AG291&lt;=0,0,AJ291*(1+SUM(Payoff!Y294:Z294)/SUM(Payoff!V294:W294))))</f>
        <v>NA</v>
      </c>
      <c r="AL291" s="306" t="str">
        <f>IF($B291&gt;remaning_months,"NA",IF(AH291&lt;=0,0,AK291*(1+SUM(Payoff!AA294:AB294)/SUM(Payoff!V294:W294))))</f>
        <v>NA</v>
      </c>
      <c r="AM291" s="306" t="str">
        <f t="shared" si="129"/>
        <v>NA</v>
      </c>
      <c r="AN291" s="306" t="str">
        <f>IF($B291&gt;remaning_months,"NA",AN290*(1+Payoff!Q294))</f>
        <v>NA</v>
      </c>
    </row>
    <row r="292" spans="2:40">
      <c r="B292" s="23">
        <v>289</v>
      </c>
      <c r="C292" s="306" t="str">
        <f t="shared" si="105"/>
        <v>NA</v>
      </c>
      <c r="D292" s="306" t="str">
        <f t="shared" si="106"/>
        <v>NA</v>
      </c>
      <c r="E292" s="306" t="str">
        <f t="shared" si="107"/>
        <v>NA</v>
      </c>
      <c r="F292" s="306" t="str">
        <f t="shared" si="108"/>
        <v>NA</v>
      </c>
      <c r="G292" s="306" t="str">
        <f t="shared" si="109"/>
        <v>NA</v>
      </c>
      <c r="H292" s="306" t="str">
        <f t="shared" si="110"/>
        <v>NA</v>
      </c>
      <c r="I292" s="306" t="str">
        <f t="shared" si="111"/>
        <v>NA</v>
      </c>
      <c r="J292" s="306" t="str">
        <f t="shared" si="112"/>
        <v>NA</v>
      </c>
      <c r="K292" s="306" t="str">
        <f t="shared" si="113"/>
        <v>NA</v>
      </c>
      <c r="L292" s="306" t="str">
        <f t="shared" si="114"/>
        <v>NA</v>
      </c>
      <c r="M292" s="306" t="str">
        <f t="shared" si="115"/>
        <v>NA</v>
      </c>
      <c r="N292" s="306" t="str">
        <f t="shared" si="116"/>
        <v>NA</v>
      </c>
      <c r="O292" s="306" t="str">
        <f t="shared" si="117"/>
        <v>NA</v>
      </c>
      <c r="P292" s="306" t="str">
        <f t="shared" si="118"/>
        <v>NA</v>
      </c>
      <c r="Q292" s="306" t="str">
        <f t="shared" si="119"/>
        <v>NA</v>
      </c>
      <c r="R292" s="306" t="str">
        <f t="shared" si="120"/>
        <v>NA</v>
      </c>
      <c r="S292" s="306" t="str">
        <f t="shared" si="121"/>
        <v>NA</v>
      </c>
      <c r="T292" s="306" t="str">
        <f t="shared" si="122"/>
        <v>NA</v>
      </c>
      <c r="U292" s="306" t="str">
        <f t="shared" si="123"/>
        <v>NA</v>
      </c>
      <c r="V292" s="306" t="str">
        <f>IF($B292&gt;remaning_months,"NA",V$3*Payoff!$BS295)</f>
        <v>NA</v>
      </c>
      <c r="W292" s="306" t="str">
        <f>IF($B292&gt;remaning_months,"NA",W$3*Payoff!$BS295)</f>
        <v>NA</v>
      </c>
      <c r="X292" s="306" t="str">
        <f t="shared" si="124"/>
        <v>NA</v>
      </c>
      <c r="Y292" s="306" t="str">
        <f t="shared" si="125"/>
        <v>NA</v>
      </c>
      <c r="Z292" s="306" t="str">
        <f t="shared" si="126"/>
        <v>NA</v>
      </c>
      <c r="AA292" s="306" t="str">
        <f t="shared" si="127"/>
        <v>NA</v>
      </c>
      <c r="AB292" s="306" t="str">
        <f t="shared" si="128"/>
        <v>NA</v>
      </c>
      <c r="AC292" s="306" t="str">
        <f>IF($B292&gt;remaning_months,"NA",Payoff!AY295*Feq_coupon)</f>
        <v>NA</v>
      </c>
      <c r="AD292" s="306" t="str">
        <f>IF($B292&lt;=remaning_months,(AD291*(1-Payoff!BR295)-Payoff!Y295-Payoff!Z295+Payoff!BY295),"NA")</f>
        <v>NA</v>
      </c>
      <c r="AE292" s="306" t="str">
        <f>IF($B292&gt;remaning_months,"NA",Payoff!BC295)</f>
        <v>NA</v>
      </c>
      <c r="AF292" s="306" t="str">
        <f>IF($B292&gt;remaning_months,"NA",MAX(0,SUM(Payoff!V295:X295)))</f>
        <v>NA</v>
      </c>
      <c r="AG292" s="306" t="str">
        <f>IF($B292&gt;remaning_months,"NA",MAX(0,SUM(Payoff!V295:Y295)))</f>
        <v>NA</v>
      </c>
      <c r="AH292" s="306" t="str">
        <f>IF($B292&gt;remaning_months,"NA",Payoff!AC295)</f>
        <v>NA</v>
      </c>
      <c r="AI292" s="306" t="str">
        <f>IF($B292&gt;remaning_months,"NA",Payoff!BA295)</f>
        <v>NA</v>
      </c>
      <c r="AJ292" s="306" t="str">
        <f>IF($B292&gt;remaning_months,"NA",IF(AF292&lt;=0,0,AL291*(1+Payoff!X295/SUM(Payoff!V295:W295))))</f>
        <v>NA</v>
      </c>
      <c r="AK292" s="306" t="str">
        <f>IF($B292&gt;remaning_months,"NA",IF(AG292&lt;=0,0,AJ292*(1+SUM(Payoff!Y295:Z295)/SUM(Payoff!V295:W295))))</f>
        <v>NA</v>
      </c>
      <c r="AL292" s="306" t="str">
        <f>IF($B292&gt;remaning_months,"NA",IF(AH292&lt;=0,0,AK292*(1+SUM(Payoff!AA295:AB295)/SUM(Payoff!V295:W295))))</f>
        <v>NA</v>
      </c>
      <c r="AM292" s="306" t="str">
        <f t="shared" si="129"/>
        <v>NA</v>
      </c>
      <c r="AN292" s="306" t="str">
        <f>IF($B292&gt;remaning_months,"NA",AN291*(1+Payoff!Q295))</f>
        <v>NA</v>
      </c>
    </row>
    <row r="293" spans="2:40">
      <c r="B293" s="23">
        <v>290</v>
      </c>
      <c r="C293" s="306" t="str">
        <f t="shared" si="105"/>
        <v>NA</v>
      </c>
      <c r="D293" s="306" t="str">
        <f t="shared" si="106"/>
        <v>NA</v>
      </c>
      <c r="E293" s="306" t="str">
        <f t="shared" si="107"/>
        <v>NA</v>
      </c>
      <c r="F293" s="306" t="str">
        <f t="shared" si="108"/>
        <v>NA</v>
      </c>
      <c r="G293" s="306" t="str">
        <f t="shared" si="109"/>
        <v>NA</v>
      </c>
      <c r="H293" s="306" t="str">
        <f t="shared" si="110"/>
        <v>NA</v>
      </c>
      <c r="I293" s="306" t="str">
        <f t="shared" si="111"/>
        <v>NA</v>
      </c>
      <c r="J293" s="306" t="str">
        <f t="shared" si="112"/>
        <v>NA</v>
      </c>
      <c r="K293" s="306" t="str">
        <f t="shared" si="113"/>
        <v>NA</v>
      </c>
      <c r="L293" s="306" t="str">
        <f t="shared" si="114"/>
        <v>NA</v>
      </c>
      <c r="M293" s="306" t="str">
        <f t="shared" si="115"/>
        <v>NA</v>
      </c>
      <c r="N293" s="306" t="str">
        <f t="shared" si="116"/>
        <v>NA</v>
      </c>
      <c r="O293" s="306" t="str">
        <f t="shared" si="117"/>
        <v>NA</v>
      </c>
      <c r="P293" s="306" t="str">
        <f t="shared" si="118"/>
        <v>NA</v>
      </c>
      <c r="Q293" s="306" t="str">
        <f t="shared" si="119"/>
        <v>NA</v>
      </c>
      <c r="R293" s="306" t="str">
        <f t="shared" si="120"/>
        <v>NA</v>
      </c>
      <c r="S293" s="306" t="str">
        <f t="shared" si="121"/>
        <v>NA</v>
      </c>
      <c r="T293" s="306" t="str">
        <f t="shared" si="122"/>
        <v>NA</v>
      </c>
      <c r="U293" s="306" t="str">
        <f t="shared" si="123"/>
        <v>NA</v>
      </c>
      <c r="V293" s="306" t="str">
        <f>IF($B293&gt;remaning_months,"NA",V$3*Payoff!$BS296)</f>
        <v>NA</v>
      </c>
      <c r="W293" s="306" t="str">
        <f>IF($B293&gt;remaning_months,"NA",W$3*Payoff!$BS296)</f>
        <v>NA</v>
      </c>
      <c r="X293" s="306" t="str">
        <f t="shared" si="124"/>
        <v>NA</v>
      </c>
      <c r="Y293" s="306" t="str">
        <f t="shared" si="125"/>
        <v>NA</v>
      </c>
      <c r="Z293" s="306" t="str">
        <f t="shared" si="126"/>
        <v>NA</v>
      </c>
      <c r="AA293" s="306" t="str">
        <f t="shared" si="127"/>
        <v>NA</v>
      </c>
      <c r="AB293" s="306" t="str">
        <f t="shared" si="128"/>
        <v>NA</v>
      </c>
      <c r="AC293" s="306" t="str">
        <f>IF($B293&gt;remaning_months,"NA",Payoff!AY296*Feq_coupon)</f>
        <v>NA</v>
      </c>
      <c r="AD293" s="306" t="str">
        <f>IF($B293&lt;=remaning_months,(AD292*(1-Payoff!BR296)-Payoff!Y296-Payoff!Z296+Payoff!BY296),"NA")</f>
        <v>NA</v>
      </c>
      <c r="AE293" s="306" t="str">
        <f>IF($B293&gt;remaning_months,"NA",Payoff!BC296)</f>
        <v>NA</v>
      </c>
      <c r="AF293" s="306" t="str">
        <f>IF($B293&gt;remaning_months,"NA",MAX(0,SUM(Payoff!V296:X296)))</f>
        <v>NA</v>
      </c>
      <c r="AG293" s="306" t="str">
        <f>IF($B293&gt;remaning_months,"NA",MAX(0,SUM(Payoff!V296:Y296)))</f>
        <v>NA</v>
      </c>
      <c r="AH293" s="306" t="str">
        <f>IF($B293&gt;remaning_months,"NA",Payoff!AC296)</f>
        <v>NA</v>
      </c>
      <c r="AI293" s="306" t="str">
        <f>IF($B293&gt;remaning_months,"NA",Payoff!BA296)</f>
        <v>NA</v>
      </c>
      <c r="AJ293" s="306" t="str">
        <f>IF($B293&gt;remaning_months,"NA",IF(AF293&lt;=0,0,AL292*(1+Payoff!X296/SUM(Payoff!V296:W296))))</f>
        <v>NA</v>
      </c>
      <c r="AK293" s="306" t="str">
        <f>IF($B293&gt;remaning_months,"NA",IF(AG293&lt;=0,0,AJ293*(1+SUM(Payoff!Y296:Z296)/SUM(Payoff!V296:W296))))</f>
        <v>NA</v>
      </c>
      <c r="AL293" s="306" t="str">
        <f>IF($B293&gt;remaning_months,"NA",IF(AH293&lt;=0,0,AK293*(1+SUM(Payoff!AA296:AB296)/SUM(Payoff!V296:W296))))</f>
        <v>NA</v>
      </c>
      <c r="AM293" s="306" t="str">
        <f t="shared" si="129"/>
        <v>NA</v>
      </c>
      <c r="AN293" s="306" t="str">
        <f>IF($B293&gt;remaning_months,"NA",AN292*(1+Payoff!Q296))</f>
        <v>NA</v>
      </c>
    </row>
    <row r="294" spans="2:40">
      <c r="B294" s="23">
        <v>291</v>
      </c>
      <c r="C294" s="306" t="str">
        <f t="shared" si="105"/>
        <v>NA</v>
      </c>
      <c r="D294" s="306" t="str">
        <f t="shared" si="106"/>
        <v>NA</v>
      </c>
      <c r="E294" s="306" t="str">
        <f t="shared" si="107"/>
        <v>NA</v>
      </c>
      <c r="F294" s="306" t="str">
        <f t="shared" si="108"/>
        <v>NA</v>
      </c>
      <c r="G294" s="306" t="str">
        <f t="shared" si="109"/>
        <v>NA</v>
      </c>
      <c r="H294" s="306" t="str">
        <f t="shared" si="110"/>
        <v>NA</v>
      </c>
      <c r="I294" s="306" t="str">
        <f t="shared" si="111"/>
        <v>NA</v>
      </c>
      <c r="J294" s="306" t="str">
        <f t="shared" si="112"/>
        <v>NA</v>
      </c>
      <c r="K294" s="306" t="str">
        <f t="shared" si="113"/>
        <v>NA</v>
      </c>
      <c r="L294" s="306" t="str">
        <f t="shared" si="114"/>
        <v>NA</v>
      </c>
      <c r="M294" s="306" t="str">
        <f t="shared" si="115"/>
        <v>NA</v>
      </c>
      <c r="N294" s="306" t="str">
        <f t="shared" si="116"/>
        <v>NA</v>
      </c>
      <c r="O294" s="306" t="str">
        <f t="shared" si="117"/>
        <v>NA</v>
      </c>
      <c r="P294" s="306" t="str">
        <f t="shared" si="118"/>
        <v>NA</v>
      </c>
      <c r="Q294" s="306" t="str">
        <f t="shared" si="119"/>
        <v>NA</v>
      </c>
      <c r="R294" s="306" t="str">
        <f t="shared" si="120"/>
        <v>NA</v>
      </c>
      <c r="S294" s="306" t="str">
        <f t="shared" si="121"/>
        <v>NA</v>
      </c>
      <c r="T294" s="306" t="str">
        <f t="shared" si="122"/>
        <v>NA</v>
      </c>
      <c r="U294" s="306" t="str">
        <f t="shared" si="123"/>
        <v>NA</v>
      </c>
      <c r="V294" s="306" t="str">
        <f>IF($B294&gt;remaning_months,"NA",V$3*Payoff!$BS297)</f>
        <v>NA</v>
      </c>
      <c r="W294" s="306" t="str">
        <f>IF($B294&gt;remaning_months,"NA",W$3*Payoff!$BS297)</f>
        <v>NA</v>
      </c>
      <c r="X294" s="306" t="str">
        <f t="shared" si="124"/>
        <v>NA</v>
      </c>
      <c r="Y294" s="306" t="str">
        <f t="shared" si="125"/>
        <v>NA</v>
      </c>
      <c r="Z294" s="306" t="str">
        <f t="shared" si="126"/>
        <v>NA</v>
      </c>
      <c r="AA294" s="306" t="str">
        <f t="shared" si="127"/>
        <v>NA</v>
      </c>
      <c r="AB294" s="306" t="str">
        <f t="shared" si="128"/>
        <v>NA</v>
      </c>
      <c r="AC294" s="306" t="str">
        <f>IF($B294&gt;remaning_months,"NA",Payoff!AY297*Feq_coupon)</f>
        <v>NA</v>
      </c>
      <c r="AD294" s="306" t="str">
        <f>IF($B294&lt;=remaning_months,(AD293*(1-Payoff!BR297)-Payoff!Y297-Payoff!Z297+Payoff!BY297),"NA")</f>
        <v>NA</v>
      </c>
      <c r="AE294" s="306" t="str">
        <f>IF($B294&gt;remaning_months,"NA",Payoff!BC297)</f>
        <v>NA</v>
      </c>
      <c r="AF294" s="306" t="str">
        <f>IF($B294&gt;remaning_months,"NA",MAX(0,SUM(Payoff!V297:X297)))</f>
        <v>NA</v>
      </c>
      <c r="AG294" s="306" t="str">
        <f>IF($B294&gt;remaning_months,"NA",MAX(0,SUM(Payoff!V297:Y297)))</f>
        <v>NA</v>
      </c>
      <c r="AH294" s="306" t="str">
        <f>IF($B294&gt;remaning_months,"NA",Payoff!AC297)</f>
        <v>NA</v>
      </c>
      <c r="AI294" s="306" t="str">
        <f>IF($B294&gt;remaning_months,"NA",Payoff!BA297)</f>
        <v>NA</v>
      </c>
      <c r="AJ294" s="306" t="str">
        <f>IF($B294&gt;remaning_months,"NA",IF(AF294&lt;=0,0,AL293*(1+Payoff!X297/SUM(Payoff!V297:W297))))</f>
        <v>NA</v>
      </c>
      <c r="AK294" s="306" t="str">
        <f>IF($B294&gt;remaning_months,"NA",IF(AG294&lt;=0,0,AJ294*(1+SUM(Payoff!Y297:Z297)/SUM(Payoff!V297:W297))))</f>
        <v>NA</v>
      </c>
      <c r="AL294" s="306" t="str">
        <f>IF($B294&gt;remaning_months,"NA",IF(AH294&lt;=0,0,AK294*(1+SUM(Payoff!AA297:AB297)/SUM(Payoff!V297:W297))))</f>
        <v>NA</v>
      </c>
      <c r="AM294" s="306" t="str">
        <f t="shared" si="129"/>
        <v>NA</v>
      </c>
      <c r="AN294" s="306" t="str">
        <f>IF($B294&gt;remaning_months,"NA",AN293*(1+Payoff!Q297))</f>
        <v>NA</v>
      </c>
    </row>
    <row r="295" spans="2:40">
      <c r="B295" s="23">
        <v>292</v>
      </c>
      <c r="C295" s="306" t="str">
        <f t="shared" si="105"/>
        <v>NA</v>
      </c>
      <c r="D295" s="306" t="str">
        <f t="shared" si="106"/>
        <v>NA</v>
      </c>
      <c r="E295" s="306" t="str">
        <f t="shared" si="107"/>
        <v>NA</v>
      </c>
      <c r="F295" s="306" t="str">
        <f t="shared" si="108"/>
        <v>NA</v>
      </c>
      <c r="G295" s="306" t="str">
        <f t="shared" si="109"/>
        <v>NA</v>
      </c>
      <c r="H295" s="306" t="str">
        <f t="shared" si="110"/>
        <v>NA</v>
      </c>
      <c r="I295" s="306" t="str">
        <f t="shared" si="111"/>
        <v>NA</v>
      </c>
      <c r="J295" s="306" t="str">
        <f t="shared" si="112"/>
        <v>NA</v>
      </c>
      <c r="K295" s="306" t="str">
        <f t="shared" si="113"/>
        <v>NA</v>
      </c>
      <c r="L295" s="306" t="str">
        <f t="shared" si="114"/>
        <v>NA</v>
      </c>
      <c r="M295" s="306" t="str">
        <f t="shared" si="115"/>
        <v>NA</v>
      </c>
      <c r="N295" s="306" t="str">
        <f t="shared" si="116"/>
        <v>NA</v>
      </c>
      <c r="O295" s="306" t="str">
        <f t="shared" si="117"/>
        <v>NA</v>
      </c>
      <c r="P295" s="306" t="str">
        <f t="shared" si="118"/>
        <v>NA</v>
      </c>
      <c r="Q295" s="306" t="str">
        <f t="shared" si="119"/>
        <v>NA</v>
      </c>
      <c r="R295" s="306" t="str">
        <f t="shared" si="120"/>
        <v>NA</v>
      </c>
      <c r="S295" s="306" t="str">
        <f t="shared" si="121"/>
        <v>NA</v>
      </c>
      <c r="T295" s="306" t="str">
        <f t="shared" si="122"/>
        <v>NA</v>
      </c>
      <c r="U295" s="306" t="str">
        <f t="shared" si="123"/>
        <v>NA</v>
      </c>
      <c r="V295" s="306" t="str">
        <f>IF($B295&gt;remaning_months,"NA",V$3*Payoff!$BS298)</f>
        <v>NA</v>
      </c>
      <c r="W295" s="306" t="str">
        <f>IF($B295&gt;remaning_months,"NA",W$3*Payoff!$BS298)</f>
        <v>NA</v>
      </c>
      <c r="X295" s="306" t="str">
        <f t="shared" si="124"/>
        <v>NA</v>
      </c>
      <c r="Y295" s="306" t="str">
        <f t="shared" si="125"/>
        <v>NA</v>
      </c>
      <c r="Z295" s="306" t="str">
        <f t="shared" si="126"/>
        <v>NA</v>
      </c>
      <c r="AA295" s="306" t="str">
        <f t="shared" si="127"/>
        <v>NA</v>
      </c>
      <c r="AB295" s="306" t="str">
        <f t="shared" si="128"/>
        <v>NA</v>
      </c>
      <c r="AC295" s="306" t="str">
        <f>IF($B295&gt;remaning_months,"NA",Payoff!AY298*Feq_coupon)</f>
        <v>NA</v>
      </c>
      <c r="AD295" s="306" t="str">
        <f>IF($B295&lt;=remaning_months,(AD294*(1-Payoff!BR298)-Payoff!Y298-Payoff!Z298+Payoff!BY298),"NA")</f>
        <v>NA</v>
      </c>
      <c r="AE295" s="306" t="str">
        <f>IF($B295&gt;remaning_months,"NA",Payoff!BC298)</f>
        <v>NA</v>
      </c>
      <c r="AF295" s="306" t="str">
        <f>IF($B295&gt;remaning_months,"NA",MAX(0,SUM(Payoff!V298:X298)))</f>
        <v>NA</v>
      </c>
      <c r="AG295" s="306" t="str">
        <f>IF($B295&gt;remaning_months,"NA",MAX(0,SUM(Payoff!V298:Y298)))</f>
        <v>NA</v>
      </c>
      <c r="AH295" s="306" t="str">
        <f>IF($B295&gt;remaning_months,"NA",Payoff!AC298)</f>
        <v>NA</v>
      </c>
      <c r="AI295" s="306" t="str">
        <f>IF($B295&gt;remaning_months,"NA",Payoff!BA298)</f>
        <v>NA</v>
      </c>
      <c r="AJ295" s="306" t="str">
        <f>IF($B295&gt;remaning_months,"NA",IF(AF295&lt;=0,0,AL294*(1+Payoff!X298/SUM(Payoff!V298:W298))))</f>
        <v>NA</v>
      </c>
      <c r="AK295" s="306" t="str">
        <f>IF($B295&gt;remaning_months,"NA",IF(AG295&lt;=0,0,AJ295*(1+SUM(Payoff!Y298:Z298)/SUM(Payoff!V298:W298))))</f>
        <v>NA</v>
      </c>
      <c r="AL295" s="306" t="str">
        <f>IF($B295&gt;remaning_months,"NA",IF(AH295&lt;=0,0,AK295*(1+SUM(Payoff!AA298:AB298)/SUM(Payoff!V298:W298))))</f>
        <v>NA</v>
      </c>
      <c r="AM295" s="306" t="str">
        <f t="shared" si="129"/>
        <v>NA</v>
      </c>
      <c r="AN295" s="306" t="str">
        <f>IF($B295&gt;remaning_months,"NA",AN294*(1+Payoff!Q298))</f>
        <v>NA</v>
      </c>
    </row>
    <row r="296" spans="2:40">
      <c r="B296" s="23">
        <v>293</v>
      </c>
      <c r="C296" s="306" t="str">
        <f t="shared" si="105"/>
        <v>NA</v>
      </c>
      <c r="D296" s="306" t="str">
        <f t="shared" si="106"/>
        <v>NA</v>
      </c>
      <c r="E296" s="306" t="str">
        <f t="shared" si="107"/>
        <v>NA</v>
      </c>
      <c r="F296" s="306" t="str">
        <f t="shared" si="108"/>
        <v>NA</v>
      </c>
      <c r="G296" s="306" t="str">
        <f t="shared" si="109"/>
        <v>NA</v>
      </c>
      <c r="H296" s="306" t="str">
        <f t="shared" si="110"/>
        <v>NA</v>
      </c>
      <c r="I296" s="306" t="str">
        <f t="shared" si="111"/>
        <v>NA</v>
      </c>
      <c r="J296" s="306" t="str">
        <f t="shared" si="112"/>
        <v>NA</v>
      </c>
      <c r="K296" s="306" t="str">
        <f t="shared" si="113"/>
        <v>NA</v>
      </c>
      <c r="L296" s="306" t="str">
        <f t="shared" si="114"/>
        <v>NA</v>
      </c>
      <c r="M296" s="306" t="str">
        <f t="shared" si="115"/>
        <v>NA</v>
      </c>
      <c r="N296" s="306" t="str">
        <f t="shared" si="116"/>
        <v>NA</v>
      </c>
      <c r="O296" s="306" t="str">
        <f t="shared" si="117"/>
        <v>NA</v>
      </c>
      <c r="P296" s="306" t="str">
        <f t="shared" si="118"/>
        <v>NA</v>
      </c>
      <c r="Q296" s="306" t="str">
        <f t="shared" si="119"/>
        <v>NA</v>
      </c>
      <c r="R296" s="306" t="str">
        <f t="shared" si="120"/>
        <v>NA</v>
      </c>
      <c r="S296" s="306" t="str">
        <f t="shared" si="121"/>
        <v>NA</v>
      </c>
      <c r="T296" s="306" t="str">
        <f t="shared" si="122"/>
        <v>NA</v>
      </c>
      <c r="U296" s="306" t="str">
        <f t="shared" si="123"/>
        <v>NA</v>
      </c>
      <c r="V296" s="306" t="str">
        <f>IF($B296&gt;remaning_months,"NA",V$3*Payoff!$BS299)</f>
        <v>NA</v>
      </c>
      <c r="W296" s="306" t="str">
        <f>IF($B296&gt;remaning_months,"NA",W$3*Payoff!$BS299)</f>
        <v>NA</v>
      </c>
      <c r="X296" s="306" t="str">
        <f t="shared" si="124"/>
        <v>NA</v>
      </c>
      <c r="Y296" s="306" t="str">
        <f t="shared" si="125"/>
        <v>NA</v>
      </c>
      <c r="Z296" s="306" t="str">
        <f t="shared" si="126"/>
        <v>NA</v>
      </c>
      <c r="AA296" s="306" t="str">
        <f t="shared" si="127"/>
        <v>NA</v>
      </c>
      <c r="AB296" s="306" t="str">
        <f t="shared" si="128"/>
        <v>NA</v>
      </c>
      <c r="AC296" s="306" t="str">
        <f>IF($B296&gt;remaning_months,"NA",Payoff!AY299*Feq_coupon)</f>
        <v>NA</v>
      </c>
      <c r="AD296" s="306" t="str">
        <f>IF($B296&lt;=remaning_months,(AD295*(1-Payoff!BR299)-Payoff!Y299-Payoff!Z299+Payoff!BY299),"NA")</f>
        <v>NA</v>
      </c>
      <c r="AE296" s="306" t="str">
        <f>IF($B296&gt;remaning_months,"NA",Payoff!BC299)</f>
        <v>NA</v>
      </c>
      <c r="AF296" s="306" t="str">
        <f>IF($B296&gt;remaning_months,"NA",MAX(0,SUM(Payoff!V299:X299)))</f>
        <v>NA</v>
      </c>
      <c r="AG296" s="306" t="str">
        <f>IF($B296&gt;remaning_months,"NA",MAX(0,SUM(Payoff!V299:Y299)))</f>
        <v>NA</v>
      </c>
      <c r="AH296" s="306" t="str">
        <f>IF($B296&gt;remaning_months,"NA",Payoff!AC299)</f>
        <v>NA</v>
      </c>
      <c r="AI296" s="306" t="str">
        <f>IF($B296&gt;remaning_months,"NA",Payoff!BA299)</f>
        <v>NA</v>
      </c>
      <c r="AJ296" s="306" t="str">
        <f>IF($B296&gt;remaning_months,"NA",IF(AF296&lt;=0,0,AL295*(1+Payoff!X299/SUM(Payoff!V299:W299))))</f>
        <v>NA</v>
      </c>
      <c r="AK296" s="306" t="str">
        <f>IF($B296&gt;remaning_months,"NA",IF(AG296&lt;=0,0,AJ296*(1+SUM(Payoff!Y299:Z299)/SUM(Payoff!V299:W299))))</f>
        <v>NA</v>
      </c>
      <c r="AL296" s="306" t="str">
        <f>IF($B296&gt;remaning_months,"NA",IF(AH296&lt;=0,0,AK296*(1+SUM(Payoff!AA299:AB299)/SUM(Payoff!V299:W299))))</f>
        <v>NA</v>
      </c>
      <c r="AM296" s="306" t="str">
        <f t="shared" si="129"/>
        <v>NA</v>
      </c>
      <c r="AN296" s="306" t="str">
        <f>IF($B296&gt;remaning_months,"NA",AN295*(1+Payoff!Q299))</f>
        <v>NA</v>
      </c>
    </row>
    <row r="297" spans="2:40">
      <c r="B297" s="23">
        <v>294</v>
      </c>
      <c r="C297" s="306" t="str">
        <f t="shared" si="105"/>
        <v>NA</v>
      </c>
      <c r="D297" s="306" t="str">
        <f t="shared" si="106"/>
        <v>NA</v>
      </c>
      <c r="E297" s="306" t="str">
        <f t="shared" si="107"/>
        <v>NA</v>
      </c>
      <c r="F297" s="306" t="str">
        <f t="shared" si="108"/>
        <v>NA</v>
      </c>
      <c r="G297" s="306" t="str">
        <f t="shared" si="109"/>
        <v>NA</v>
      </c>
      <c r="H297" s="306" t="str">
        <f t="shared" si="110"/>
        <v>NA</v>
      </c>
      <c r="I297" s="306" t="str">
        <f t="shared" si="111"/>
        <v>NA</v>
      </c>
      <c r="J297" s="306" t="str">
        <f t="shared" si="112"/>
        <v>NA</v>
      </c>
      <c r="K297" s="306" t="str">
        <f t="shared" si="113"/>
        <v>NA</v>
      </c>
      <c r="L297" s="306" t="str">
        <f t="shared" si="114"/>
        <v>NA</v>
      </c>
      <c r="M297" s="306" t="str">
        <f t="shared" si="115"/>
        <v>NA</v>
      </c>
      <c r="N297" s="306" t="str">
        <f t="shared" si="116"/>
        <v>NA</v>
      </c>
      <c r="O297" s="306" t="str">
        <f t="shared" si="117"/>
        <v>NA</v>
      </c>
      <c r="P297" s="306" t="str">
        <f t="shared" si="118"/>
        <v>NA</v>
      </c>
      <c r="Q297" s="306" t="str">
        <f t="shared" si="119"/>
        <v>NA</v>
      </c>
      <c r="R297" s="306" t="str">
        <f t="shared" si="120"/>
        <v>NA</v>
      </c>
      <c r="S297" s="306" t="str">
        <f t="shared" si="121"/>
        <v>NA</v>
      </c>
      <c r="T297" s="306" t="str">
        <f t="shared" si="122"/>
        <v>NA</v>
      </c>
      <c r="U297" s="306" t="str">
        <f t="shared" si="123"/>
        <v>NA</v>
      </c>
      <c r="V297" s="306" t="str">
        <f>IF($B297&gt;remaning_months,"NA",V$3*Payoff!$BS300)</f>
        <v>NA</v>
      </c>
      <c r="W297" s="306" t="str">
        <f>IF($B297&gt;remaning_months,"NA",W$3*Payoff!$BS300)</f>
        <v>NA</v>
      </c>
      <c r="X297" s="306" t="str">
        <f t="shared" si="124"/>
        <v>NA</v>
      </c>
      <c r="Y297" s="306" t="str">
        <f t="shared" si="125"/>
        <v>NA</v>
      </c>
      <c r="Z297" s="306" t="str">
        <f t="shared" si="126"/>
        <v>NA</v>
      </c>
      <c r="AA297" s="306" t="str">
        <f t="shared" si="127"/>
        <v>NA</v>
      </c>
      <c r="AB297" s="306" t="str">
        <f t="shared" si="128"/>
        <v>NA</v>
      </c>
      <c r="AC297" s="306" t="str">
        <f>IF($B297&gt;remaning_months,"NA",Payoff!AY300*Feq_coupon)</f>
        <v>NA</v>
      </c>
      <c r="AD297" s="306" t="str">
        <f>IF($B297&lt;=remaning_months,(AD296*(1-Payoff!BR300)-Payoff!Y300-Payoff!Z300+Payoff!BY300),"NA")</f>
        <v>NA</v>
      </c>
      <c r="AE297" s="306" t="str">
        <f>IF($B297&gt;remaning_months,"NA",Payoff!BC300)</f>
        <v>NA</v>
      </c>
      <c r="AF297" s="306" t="str">
        <f>IF($B297&gt;remaning_months,"NA",MAX(0,SUM(Payoff!V300:X300)))</f>
        <v>NA</v>
      </c>
      <c r="AG297" s="306" t="str">
        <f>IF($B297&gt;remaning_months,"NA",MAX(0,SUM(Payoff!V300:Y300)))</f>
        <v>NA</v>
      </c>
      <c r="AH297" s="306" t="str">
        <f>IF($B297&gt;remaning_months,"NA",Payoff!AC300)</f>
        <v>NA</v>
      </c>
      <c r="AI297" s="306" t="str">
        <f>IF($B297&gt;remaning_months,"NA",Payoff!BA300)</f>
        <v>NA</v>
      </c>
      <c r="AJ297" s="306" t="str">
        <f>IF($B297&gt;remaning_months,"NA",IF(AF297&lt;=0,0,AL296*(1+Payoff!X300/SUM(Payoff!V300:W300))))</f>
        <v>NA</v>
      </c>
      <c r="AK297" s="306" t="str">
        <f>IF($B297&gt;remaning_months,"NA",IF(AG297&lt;=0,0,AJ297*(1+SUM(Payoff!Y300:Z300)/SUM(Payoff!V300:W300))))</f>
        <v>NA</v>
      </c>
      <c r="AL297" s="306" t="str">
        <f>IF($B297&gt;remaning_months,"NA",IF(AH297&lt;=0,0,AK297*(1+SUM(Payoff!AA300:AB300)/SUM(Payoff!V300:W300))))</f>
        <v>NA</v>
      </c>
      <c r="AM297" s="306" t="str">
        <f t="shared" si="129"/>
        <v>NA</v>
      </c>
      <c r="AN297" s="306" t="str">
        <f>IF($B297&gt;remaning_months,"NA",AN296*(1+Payoff!Q300))</f>
        <v>NA</v>
      </c>
    </row>
    <row r="298" spans="2:40">
      <c r="B298" s="23">
        <v>295</v>
      </c>
      <c r="C298" s="306" t="str">
        <f t="shared" si="105"/>
        <v>NA</v>
      </c>
      <c r="D298" s="306" t="str">
        <f t="shared" si="106"/>
        <v>NA</v>
      </c>
      <c r="E298" s="306" t="str">
        <f t="shared" si="107"/>
        <v>NA</v>
      </c>
      <c r="F298" s="306" t="str">
        <f t="shared" si="108"/>
        <v>NA</v>
      </c>
      <c r="G298" s="306" t="str">
        <f t="shared" si="109"/>
        <v>NA</v>
      </c>
      <c r="H298" s="306" t="str">
        <f t="shared" si="110"/>
        <v>NA</v>
      </c>
      <c r="I298" s="306" t="str">
        <f t="shared" si="111"/>
        <v>NA</v>
      </c>
      <c r="J298" s="306" t="str">
        <f t="shared" si="112"/>
        <v>NA</v>
      </c>
      <c r="K298" s="306" t="str">
        <f t="shared" si="113"/>
        <v>NA</v>
      </c>
      <c r="L298" s="306" t="str">
        <f t="shared" si="114"/>
        <v>NA</v>
      </c>
      <c r="M298" s="306" t="str">
        <f t="shared" si="115"/>
        <v>NA</v>
      </c>
      <c r="N298" s="306" t="str">
        <f t="shared" si="116"/>
        <v>NA</v>
      </c>
      <c r="O298" s="306" t="str">
        <f t="shared" si="117"/>
        <v>NA</v>
      </c>
      <c r="P298" s="306" t="str">
        <f t="shared" si="118"/>
        <v>NA</v>
      </c>
      <c r="Q298" s="306" t="str">
        <f t="shared" si="119"/>
        <v>NA</v>
      </c>
      <c r="R298" s="306" t="str">
        <f t="shared" si="120"/>
        <v>NA</v>
      </c>
      <c r="S298" s="306" t="str">
        <f t="shared" si="121"/>
        <v>NA</v>
      </c>
      <c r="T298" s="306" t="str">
        <f t="shared" si="122"/>
        <v>NA</v>
      </c>
      <c r="U298" s="306" t="str">
        <f t="shared" si="123"/>
        <v>NA</v>
      </c>
      <c r="V298" s="306" t="str">
        <f>IF($B298&gt;remaning_months,"NA",V$3*Payoff!$BS301)</f>
        <v>NA</v>
      </c>
      <c r="W298" s="306" t="str">
        <f>IF($B298&gt;remaning_months,"NA",W$3*Payoff!$BS301)</f>
        <v>NA</v>
      </c>
      <c r="X298" s="306" t="str">
        <f t="shared" si="124"/>
        <v>NA</v>
      </c>
      <c r="Y298" s="306" t="str">
        <f t="shared" si="125"/>
        <v>NA</v>
      </c>
      <c r="Z298" s="306" t="str">
        <f t="shared" si="126"/>
        <v>NA</v>
      </c>
      <c r="AA298" s="306" t="str">
        <f t="shared" si="127"/>
        <v>NA</v>
      </c>
      <c r="AB298" s="306" t="str">
        <f t="shared" si="128"/>
        <v>NA</v>
      </c>
      <c r="AC298" s="306" t="str">
        <f>IF($B298&gt;remaning_months,"NA",Payoff!AY301*Feq_coupon)</f>
        <v>NA</v>
      </c>
      <c r="AD298" s="306" t="str">
        <f>IF($B298&lt;=remaning_months,(AD297*(1-Payoff!BR301)-Payoff!Y301-Payoff!Z301+Payoff!BY301),"NA")</f>
        <v>NA</v>
      </c>
      <c r="AE298" s="306" t="str">
        <f>IF($B298&gt;remaning_months,"NA",Payoff!BC301)</f>
        <v>NA</v>
      </c>
      <c r="AF298" s="306" t="str">
        <f>IF($B298&gt;remaning_months,"NA",MAX(0,SUM(Payoff!V301:X301)))</f>
        <v>NA</v>
      </c>
      <c r="AG298" s="306" t="str">
        <f>IF($B298&gt;remaning_months,"NA",MAX(0,SUM(Payoff!V301:Y301)))</f>
        <v>NA</v>
      </c>
      <c r="AH298" s="306" t="str">
        <f>IF($B298&gt;remaning_months,"NA",Payoff!AC301)</f>
        <v>NA</v>
      </c>
      <c r="AI298" s="306" t="str">
        <f>IF($B298&gt;remaning_months,"NA",Payoff!BA301)</f>
        <v>NA</v>
      </c>
      <c r="AJ298" s="306" t="str">
        <f>IF($B298&gt;remaning_months,"NA",IF(AF298&lt;=0,0,AL297*(1+Payoff!X301/SUM(Payoff!V301:W301))))</f>
        <v>NA</v>
      </c>
      <c r="AK298" s="306" t="str">
        <f>IF($B298&gt;remaning_months,"NA",IF(AG298&lt;=0,0,AJ298*(1+SUM(Payoff!Y301:Z301)/SUM(Payoff!V301:W301))))</f>
        <v>NA</v>
      </c>
      <c r="AL298" s="306" t="str">
        <f>IF($B298&gt;remaning_months,"NA",IF(AH298&lt;=0,0,AK298*(1+SUM(Payoff!AA301:AB301)/SUM(Payoff!V301:W301))))</f>
        <v>NA</v>
      </c>
      <c r="AM298" s="306" t="str">
        <f t="shared" si="129"/>
        <v>NA</v>
      </c>
      <c r="AN298" s="306" t="str">
        <f>IF($B298&gt;remaning_months,"NA",AN297*(1+Payoff!Q301))</f>
        <v>NA</v>
      </c>
    </row>
    <row r="299" spans="2:40">
      <c r="B299" s="23">
        <v>296</v>
      </c>
      <c r="C299" s="306" t="str">
        <f t="shared" si="105"/>
        <v>NA</v>
      </c>
      <c r="D299" s="306" t="str">
        <f t="shared" si="106"/>
        <v>NA</v>
      </c>
      <c r="E299" s="306" t="str">
        <f t="shared" si="107"/>
        <v>NA</v>
      </c>
      <c r="F299" s="306" t="str">
        <f t="shared" si="108"/>
        <v>NA</v>
      </c>
      <c r="G299" s="306" t="str">
        <f t="shared" si="109"/>
        <v>NA</v>
      </c>
      <c r="H299" s="306" t="str">
        <f t="shared" si="110"/>
        <v>NA</v>
      </c>
      <c r="I299" s="306" t="str">
        <f t="shared" si="111"/>
        <v>NA</v>
      </c>
      <c r="J299" s="306" t="str">
        <f t="shared" si="112"/>
        <v>NA</v>
      </c>
      <c r="K299" s="306" t="str">
        <f t="shared" si="113"/>
        <v>NA</v>
      </c>
      <c r="L299" s="306" t="str">
        <f t="shared" si="114"/>
        <v>NA</v>
      </c>
      <c r="M299" s="306" t="str">
        <f t="shared" si="115"/>
        <v>NA</v>
      </c>
      <c r="N299" s="306" t="str">
        <f t="shared" si="116"/>
        <v>NA</v>
      </c>
      <c r="O299" s="306" t="str">
        <f t="shared" si="117"/>
        <v>NA</v>
      </c>
      <c r="P299" s="306" t="str">
        <f t="shared" si="118"/>
        <v>NA</v>
      </c>
      <c r="Q299" s="306" t="str">
        <f t="shared" si="119"/>
        <v>NA</v>
      </c>
      <c r="R299" s="306" t="str">
        <f t="shared" si="120"/>
        <v>NA</v>
      </c>
      <c r="S299" s="306" t="str">
        <f t="shared" si="121"/>
        <v>NA</v>
      </c>
      <c r="T299" s="306" t="str">
        <f t="shared" si="122"/>
        <v>NA</v>
      </c>
      <c r="U299" s="306" t="str">
        <f t="shared" si="123"/>
        <v>NA</v>
      </c>
      <c r="V299" s="306" t="str">
        <f>IF($B299&gt;remaning_months,"NA",V$3*Payoff!$BS302)</f>
        <v>NA</v>
      </c>
      <c r="W299" s="306" t="str">
        <f>IF($B299&gt;remaning_months,"NA",W$3*Payoff!$BS302)</f>
        <v>NA</v>
      </c>
      <c r="X299" s="306" t="str">
        <f t="shared" si="124"/>
        <v>NA</v>
      </c>
      <c r="Y299" s="306" t="str">
        <f t="shared" si="125"/>
        <v>NA</v>
      </c>
      <c r="Z299" s="306" t="str">
        <f t="shared" si="126"/>
        <v>NA</v>
      </c>
      <c r="AA299" s="306" t="str">
        <f t="shared" si="127"/>
        <v>NA</v>
      </c>
      <c r="AB299" s="306" t="str">
        <f t="shared" si="128"/>
        <v>NA</v>
      </c>
      <c r="AC299" s="306" t="str">
        <f>IF($B299&gt;remaning_months,"NA",Payoff!AY302*Feq_coupon)</f>
        <v>NA</v>
      </c>
      <c r="AD299" s="306" t="str">
        <f>IF($B299&lt;=remaning_months,(AD298*(1-Payoff!BR302)-Payoff!Y302-Payoff!Z302+Payoff!BY302),"NA")</f>
        <v>NA</v>
      </c>
      <c r="AE299" s="306" t="str">
        <f>IF($B299&gt;remaning_months,"NA",Payoff!BC302)</f>
        <v>NA</v>
      </c>
      <c r="AF299" s="306" t="str">
        <f>IF($B299&gt;remaning_months,"NA",MAX(0,SUM(Payoff!V302:X302)))</f>
        <v>NA</v>
      </c>
      <c r="AG299" s="306" t="str">
        <f>IF($B299&gt;remaning_months,"NA",MAX(0,SUM(Payoff!V302:Y302)))</f>
        <v>NA</v>
      </c>
      <c r="AH299" s="306" t="str">
        <f>IF($B299&gt;remaning_months,"NA",Payoff!AC302)</f>
        <v>NA</v>
      </c>
      <c r="AI299" s="306" t="str">
        <f>IF($B299&gt;remaning_months,"NA",Payoff!BA302)</f>
        <v>NA</v>
      </c>
      <c r="AJ299" s="306" t="str">
        <f>IF($B299&gt;remaning_months,"NA",IF(AF299&lt;=0,0,AL298*(1+Payoff!X302/SUM(Payoff!V302:W302))))</f>
        <v>NA</v>
      </c>
      <c r="AK299" s="306" t="str">
        <f>IF($B299&gt;remaning_months,"NA",IF(AG299&lt;=0,0,AJ299*(1+SUM(Payoff!Y302:Z302)/SUM(Payoff!V302:W302))))</f>
        <v>NA</v>
      </c>
      <c r="AL299" s="306" t="str">
        <f>IF($B299&gt;remaning_months,"NA",IF(AH299&lt;=0,0,AK299*(1+SUM(Payoff!AA302:AB302)/SUM(Payoff!V302:W302))))</f>
        <v>NA</v>
      </c>
      <c r="AM299" s="306" t="str">
        <f t="shared" si="129"/>
        <v>NA</v>
      </c>
      <c r="AN299" s="306" t="str">
        <f>IF($B299&gt;remaning_months,"NA",AN298*(1+Payoff!Q302))</f>
        <v>NA</v>
      </c>
    </row>
    <row r="300" spans="2:40">
      <c r="B300" s="23">
        <v>297</v>
      </c>
      <c r="C300" s="306" t="str">
        <f t="shared" si="105"/>
        <v>NA</v>
      </c>
      <c r="D300" s="306" t="str">
        <f t="shared" si="106"/>
        <v>NA</v>
      </c>
      <c r="E300" s="306" t="str">
        <f t="shared" si="107"/>
        <v>NA</v>
      </c>
      <c r="F300" s="306" t="str">
        <f t="shared" si="108"/>
        <v>NA</v>
      </c>
      <c r="G300" s="306" t="str">
        <f t="shared" si="109"/>
        <v>NA</v>
      </c>
      <c r="H300" s="306" t="str">
        <f t="shared" si="110"/>
        <v>NA</v>
      </c>
      <c r="I300" s="306" t="str">
        <f t="shared" si="111"/>
        <v>NA</v>
      </c>
      <c r="J300" s="306" t="str">
        <f t="shared" si="112"/>
        <v>NA</v>
      </c>
      <c r="K300" s="306" t="str">
        <f t="shared" si="113"/>
        <v>NA</v>
      </c>
      <c r="L300" s="306" t="str">
        <f t="shared" si="114"/>
        <v>NA</v>
      </c>
      <c r="M300" s="306" t="str">
        <f t="shared" si="115"/>
        <v>NA</v>
      </c>
      <c r="N300" s="306" t="str">
        <f t="shared" si="116"/>
        <v>NA</v>
      </c>
      <c r="O300" s="306" t="str">
        <f t="shared" si="117"/>
        <v>NA</v>
      </c>
      <c r="P300" s="306" t="str">
        <f t="shared" si="118"/>
        <v>NA</v>
      </c>
      <c r="Q300" s="306" t="str">
        <f t="shared" si="119"/>
        <v>NA</v>
      </c>
      <c r="R300" s="306" t="str">
        <f t="shared" si="120"/>
        <v>NA</v>
      </c>
      <c r="S300" s="306" t="str">
        <f t="shared" si="121"/>
        <v>NA</v>
      </c>
      <c r="T300" s="306" t="str">
        <f t="shared" si="122"/>
        <v>NA</v>
      </c>
      <c r="U300" s="306" t="str">
        <f t="shared" si="123"/>
        <v>NA</v>
      </c>
      <c r="V300" s="306" t="str">
        <f>IF($B300&gt;remaning_months,"NA",V$3*Payoff!$BS303)</f>
        <v>NA</v>
      </c>
      <c r="W300" s="306" t="str">
        <f>IF($B300&gt;remaning_months,"NA",W$3*Payoff!$BS303)</f>
        <v>NA</v>
      </c>
      <c r="X300" s="306" t="str">
        <f t="shared" si="124"/>
        <v>NA</v>
      </c>
      <c r="Y300" s="306" t="str">
        <f t="shared" si="125"/>
        <v>NA</v>
      </c>
      <c r="Z300" s="306" t="str">
        <f t="shared" si="126"/>
        <v>NA</v>
      </c>
      <c r="AA300" s="306" t="str">
        <f t="shared" si="127"/>
        <v>NA</v>
      </c>
      <c r="AB300" s="306" t="str">
        <f t="shared" si="128"/>
        <v>NA</v>
      </c>
      <c r="AC300" s="306" t="str">
        <f>IF($B300&gt;remaning_months,"NA",Payoff!AY303*Feq_coupon)</f>
        <v>NA</v>
      </c>
      <c r="AD300" s="306" t="str">
        <f>IF($B300&lt;=remaning_months,(AD299*(1-Payoff!BR303)-Payoff!Y303-Payoff!Z303+Payoff!BY303),"NA")</f>
        <v>NA</v>
      </c>
      <c r="AE300" s="306" t="str">
        <f>IF($B300&gt;remaning_months,"NA",Payoff!BC303)</f>
        <v>NA</v>
      </c>
      <c r="AF300" s="306" t="str">
        <f>IF($B300&gt;remaning_months,"NA",MAX(0,SUM(Payoff!V303:X303)))</f>
        <v>NA</v>
      </c>
      <c r="AG300" s="306" t="str">
        <f>IF($B300&gt;remaning_months,"NA",MAX(0,SUM(Payoff!V303:Y303)))</f>
        <v>NA</v>
      </c>
      <c r="AH300" s="306" t="str">
        <f>IF($B300&gt;remaning_months,"NA",Payoff!AC303)</f>
        <v>NA</v>
      </c>
      <c r="AI300" s="306" t="str">
        <f>IF($B300&gt;remaning_months,"NA",Payoff!BA303)</f>
        <v>NA</v>
      </c>
      <c r="AJ300" s="306" t="str">
        <f>IF($B300&gt;remaning_months,"NA",IF(AF300&lt;=0,0,AL299*(1+Payoff!X303/SUM(Payoff!V303:W303))))</f>
        <v>NA</v>
      </c>
      <c r="AK300" s="306" t="str">
        <f>IF($B300&gt;remaning_months,"NA",IF(AG300&lt;=0,0,AJ300*(1+SUM(Payoff!Y303:Z303)/SUM(Payoff!V303:W303))))</f>
        <v>NA</v>
      </c>
      <c r="AL300" s="306" t="str">
        <f>IF($B300&gt;remaning_months,"NA",IF(AH300&lt;=0,0,AK300*(1+SUM(Payoff!AA303:AB303)/SUM(Payoff!V303:W303))))</f>
        <v>NA</v>
      </c>
      <c r="AM300" s="306" t="str">
        <f t="shared" si="129"/>
        <v>NA</v>
      </c>
      <c r="AN300" s="306" t="str">
        <f>IF($B300&gt;remaning_months,"NA",AN299*(1+Payoff!Q303))</f>
        <v>NA</v>
      </c>
    </row>
    <row r="301" spans="2:40">
      <c r="B301" s="23">
        <v>298</v>
      </c>
      <c r="C301" s="306" t="str">
        <f t="shared" si="105"/>
        <v>NA</v>
      </c>
      <c r="D301" s="306" t="str">
        <f t="shared" si="106"/>
        <v>NA</v>
      </c>
      <c r="E301" s="306" t="str">
        <f t="shared" si="107"/>
        <v>NA</v>
      </c>
      <c r="F301" s="306" t="str">
        <f t="shared" si="108"/>
        <v>NA</v>
      </c>
      <c r="G301" s="306" t="str">
        <f t="shared" si="109"/>
        <v>NA</v>
      </c>
      <c r="H301" s="306" t="str">
        <f t="shared" si="110"/>
        <v>NA</v>
      </c>
      <c r="I301" s="306" t="str">
        <f t="shared" si="111"/>
        <v>NA</v>
      </c>
      <c r="J301" s="306" t="str">
        <f t="shared" si="112"/>
        <v>NA</v>
      </c>
      <c r="K301" s="306" t="str">
        <f t="shared" si="113"/>
        <v>NA</v>
      </c>
      <c r="L301" s="306" t="str">
        <f t="shared" si="114"/>
        <v>NA</v>
      </c>
      <c r="M301" s="306" t="str">
        <f t="shared" si="115"/>
        <v>NA</v>
      </c>
      <c r="N301" s="306" t="str">
        <f t="shared" si="116"/>
        <v>NA</v>
      </c>
      <c r="O301" s="306" t="str">
        <f t="shared" si="117"/>
        <v>NA</v>
      </c>
      <c r="P301" s="306" t="str">
        <f t="shared" si="118"/>
        <v>NA</v>
      </c>
      <c r="Q301" s="306" t="str">
        <f t="shared" si="119"/>
        <v>NA</v>
      </c>
      <c r="R301" s="306" t="str">
        <f t="shared" si="120"/>
        <v>NA</v>
      </c>
      <c r="S301" s="306" t="str">
        <f t="shared" si="121"/>
        <v>NA</v>
      </c>
      <c r="T301" s="306" t="str">
        <f t="shared" si="122"/>
        <v>NA</v>
      </c>
      <c r="U301" s="306" t="str">
        <f t="shared" si="123"/>
        <v>NA</v>
      </c>
      <c r="V301" s="306" t="str">
        <f>IF($B301&gt;remaning_months,"NA",V$3*Payoff!$BS304)</f>
        <v>NA</v>
      </c>
      <c r="W301" s="306" t="str">
        <f>IF($B301&gt;remaning_months,"NA",W$3*Payoff!$BS304)</f>
        <v>NA</v>
      </c>
      <c r="X301" s="306" t="str">
        <f t="shared" si="124"/>
        <v>NA</v>
      </c>
      <c r="Y301" s="306" t="str">
        <f t="shared" si="125"/>
        <v>NA</v>
      </c>
      <c r="Z301" s="306" t="str">
        <f t="shared" si="126"/>
        <v>NA</v>
      </c>
      <c r="AA301" s="306" t="str">
        <f t="shared" si="127"/>
        <v>NA</v>
      </c>
      <c r="AB301" s="306" t="str">
        <f t="shared" si="128"/>
        <v>NA</v>
      </c>
      <c r="AC301" s="306" t="str">
        <f>IF($B301&gt;remaning_months,"NA",Payoff!AY304*Feq_coupon)</f>
        <v>NA</v>
      </c>
      <c r="AD301" s="306" t="str">
        <f>IF($B301&lt;=remaning_months,(AD300*(1-Payoff!BR304)-Payoff!Y304-Payoff!Z304+Payoff!BY304),"NA")</f>
        <v>NA</v>
      </c>
      <c r="AE301" s="306" t="str">
        <f>IF($B301&gt;remaning_months,"NA",Payoff!BC304)</f>
        <v>NA</v>
      </c>
      <c r="AF301" s="306" t="str">
        <f>IF($B301&gt;remaning_months,"NA",MAX(0,SUM(Payoff!V304:X304)))</f>
        <v>NA</v>
      </c>
      <c r="AG301" s="306" t="str">
        <f>IF($B301&gt;remaning_months,"NA",MAX(0,SUM(Payoff!V304:Y304)))</f>
        <v>NA</v>
      </c>
      <c r="AH301" s="306" t="str">
        <f>IF($B301&gt;remaning_months,"NA",Payoff!AC304)</f>
        <v>NA</v>
      </c>
      <c r="AI301" s="306" t="str">
        <f>IF($B301&gt;remaning_months,"NA",Payoff!BA304)</f>
        <v>NA</v>
      </c>
      <c r="AJ301" s="306" t="str">
        <f>IF($B301&gt;remaning_months,"NA",IF(AF301&lt;=0,0,AL300*(1+Payoff!X304/SUM(Payoff!V304:W304))))</f>
        <v>NA</v>
      </c>
      <c r="AK301" s="306" t="str">
        <f>IF($B301&gt;remaning_months,"NA",IF(AG301&lt;=0,0,AJ301*(1+SUM(Payoff!Y304:Z304)/SUM(Payoff!V304:W304))))</f>
        <v>NA</v>
      </c>
      <c r="AL301" s="306" t="str">
        <f>IF($B301&gt;remaning_months,"NA",IF(AH301&lt;=0,0,AK301*(1+SUM(Payoff!AA304:AB304)/SUM(Payoff!V304:W304))))</f>
        <v>NA</v>
      </c>
      <c r="AM301" s="306" t="str">
        <f t="shared" si="129"/>
        <v>NA</v>
      </c>
      <c r="AN301" s="306" t="str">
        <f>IF($B301&gt;remaning_months,"NA",AN300*(1+Payoff!Q304))</f>
        <v>NA</v>
      </c>
    </row>
    <row r="302" spans="2:40">
      <c r="B302" s="23">
        <v>299</v>
      </c>
      <c r="C302" s="306" t="str">
        <f t="shared" si="105"/>
        <v>NA</v>
      </c>
      <c r="D302" s="306" t="str">
        <f t="shared" si="106"/>
        <v>NA</v>
      </c>
      <c r="E302" s="306" t="str">
        <f t="shared" si="107"/>
        <v>NA</v>
      </c>
      <c r="F302" s="306" t="str">
        <f t="shared" si="108"/>
        <v>NA</v>
      </c>
      <c r="G302" s="306" t="str">
        <f t="shared" si="109"/>
        <v>NA</v>
      </c>
      <c r="H302" s="306" t="str">
        <f t="shared" si="110"/>
        <v>NA</v>
      </c>
      <c r="I302" s="306" t="str">
        <f t="shared" si="111"/>
        <v>NA</v>
      </c>
      <c r="J302" s="306" t="str">
        <f t="shared" si="112"/>
        <v>NA</v>
      </c>
      <c r="K302" s="306" t="str">
        <f t="shared" si="113"/>
        <v>NA</v>
      </c>
      <c r="L302" s="306" t="str">
        <f t="shared" si="114"/>
        <v>NA</v>
      </c>
      <c r="M302" s="306" t="str">
        <f t="shared" si="115"/>
        <v>NA</v>
      </c>
      <c r="N302" s="306" t="str">
        <f t="shared" si="116"/>
        <v>NA</v>
      </c>
      <c r="O302" s="306" t="str">
        <f t="shared" si="117"/>
        <v>NA</v>
      </c>
      <c r="P302" s="306" t="str">
        <f t="shared" si="118"/>
        <v>NA</v>
      </c>
      <c r="Q302" s="306" t="str">
        <f t="shared" si="119"/>
        <v>NA</v>
      </c>
      <c r="R302" s="306" t="str">
        <f t="shared" si="120"/>
        <v>NA</v>
      </c>
      <c r="S302" s="306" t="str">
        <f t="shared" si="121"/>
        <v>NA</v>
      </c>
      <c r="T302" s="306" t="str">
        <f t="shared" si="122"/>
        <v>NA</v>
      </c>
      <c r="U302" s="306" t="str">
        <f t="shared" si="123"/>
        <v>NA</v>
      </c>
      <c r="V302" s="306" t="str">
        <f>IF($B302&gt;remaning_months,"NA",V$3*Payoff!$BS305)</f>
        <v>NA</v>
      </c>
      <c r="W302" s="306" t="str">
        <f>IF($B302&gt;remaning_months,"NA",W$3*Payoff!$BS305)</f>
        <v>NA</v>
      </c>
      <c r="X302" s="306" t="str">
        <f t="shared" si="124"/>
        <v>NA</v>
      </c>
      <c r="Y302" s="306" t="str">
        <f t="shared" si="125"/>
        <v>NA</v>
      </c>
      <c r="Z302" s="306" t="str">
        <f t="shared" si="126"/>
        <v>NA</v>
      </c>
      <c r="AA302" s="306" t="str">
        <f t="shared" si="127"/>
        <v>NA</v>
      </c>
      <c r="AB302" s="306" t="str">
        <f t="shared" si="128"/>
        <v>NA</v>
      </c>
      <c r="AC302" s="306" t="str">
        <f>IF($B302&gt;remaning_months,"NA",Payoff!AY305*Feq_coupon)</f>
        <v>NA</v>
      </c>
      <c r="AD302" s="306" t="str">
        <f>IF($B302&lt;=remaning_months,(AD301*(1-Payoff!BR305)-Payoff!Y305-Payoff!Z305+Payoff!BY305),"NA")</f>
        <v>NA</v>
      </c>
      <c r="AE302" s="306" t="str">
        <f>IF($B302&gt;remaning_months,"NA",Payoff!BC305)</f>
        <v>NA</v>
      </c>
      <c r="AF302" s="306" t="str">
        <f>IF($B302&gt;remaning_months,"NA",MAX(0,SUM(Payoff!V305:X305)))</f>
        <v>NA</v>
      </c>
      <c r="AG302" s="306" t="str">
        <f>IF($B302&gt;remaning_months,"NA",MAX(0,SUM(Payoff!V305:Y305)))</f>
        <v>NA</v>
      </c>
      <c r="AH302" s="306" t="str">
        <f>IF($B302&gt;remaning_months,"NA",Payoff!AC305)</f>
        <v>NA</v>
      </c>
      <c r="AI302" s="306" t="str">
        <f>IF($B302&gt;remaning_months,"NA",Payoff!BA305)</f>
        <v>NA</v>
      </c>
      <c r="AJ302" s="306" t="str">
        <f>IF($B302&gt;remaning_months,"NA",IF(AF302&lt;=0,0,AL301*(1+Payoff!X305/SUM(Payoff!V305:W305))))</f>
        <v>NA</v>
      </c>
      <c r="AK302" s="306" t="str">
        <f>IF($B302&gt;remaning_months,"NA",IF(AG302&lt;=0,0,AJ302*(1+SUM(Payoff!Y305:Z305)/SUM(Payoff!V305:W305))))</f>
        <v>NA</v>
      </c>
      <c r="AL302" s="306" t="str">
        <f>IF($B302&gt;remaning_months,"NA",IF(AH302&lt;=0,0,AK302*(1+SUM(Payoff!AA305:AB305)/SUM(Payoff!V305:W305))))</f>
        <v>NA</v>
      </c>
      <c r="AM302" s="306" t="str">
        <f t="shared" si="129"/>
        <v>NA</v>
      </c>
      <c r="AN302" s="306" t="str">
        <f>IF($B302&gt;remaning_months,"NA",AN301*(1+Payoff!Q305))</f>
        <v>NA</v>
      </c>
    </row>
    <row r="303" spans="2:40">
      <c r="B303" s="23">
        <v>300</v>
      </c>
      <c r="C303" s="306" t="str">
        <f t="shared" si="105"/>
        <v>NA</v>
      </c>
      <c r="D303" s="306" t="str">
        <f t="shared" si="106"/>
        <v>NA</v>
      </c>
      <c r="E303" s="306" t="str">
        <f t="shared" si="107"/>
        <v>NA</v>
      </c>
      <c r="F303" s="306" t="str">
        <f t="shared" si="108"/>
        <v>NA</v>
      </c>
      <c r="G303" s="306" t="str">
        <f t="shared" si="109"/>
        <v>NA</v>
      </c>
      <c r="H303" s="306" t="str">
        <f t="shared" si="110"/>
        <v>NA</v>
      </c>
      <c r="I303" s="306" t="str">
        <f t="shared" si="111"/>
        <v>NA</v>
      </c>
      <c r="J303" s="306" t="str">
        <f t="shared" si="112"/>
        <v>NA</v>
      </c>
      <c r="K303" s="306" t="str">
        <f t="shared" si="113"/>
        <v>NA</v>
      </c>
      <c r="L303" s="306" t="str">
        <f t="shared" si="114"/>
        <v>NA</v>
      </c>
      <c r="M303" s="306" t="str">
        <f t="shared" si="115"/>
        <v>NA</v>
      </c>
      <c r="N303" s="306" t="str">
        <f t="shared" si="116"/>
        <v>NA</v>
      </c>
      <c r="O303" s="306" t="str">
        <f t="shared" si="117"/>
        <v>NA</v>
      </c>
      <c r="P303" s="306" t="str">
        <f t="shared" si="118"/>
        <v>NA</v>
      </c>
      <c r="Q303" s="306" t="str">
        <f t="shared" si="119"/>
        <v>NA</v>
      </c>
      <c r="R303" s="306" t="str">
        <f t="shared" si="120"/>
        <v>NA</v>
      </c>
      <c r="S303" s="306" t="str">
        <f t="shared" si="121"/>
        <v>NA</v>
      </c>
      <c r="T303" s="306" t="str">
        <f t="shared" si="122"/>
        <v>NA</v>
      </c>
      <c r="U303" s="306" t="str">
        <f t="shared" si="123"/>
        <v>NA</v>
      </c>
      <c r="V303" s="306" t="str">
        <f>IF($B303&gt;remaning_months,"NA",V$3*Payoff!$BS306)</f>
        <v>NA</v>
      </c>
      <c r="W303" s="306" t="str">
        <f>IF($B303&gt;remaning_months,"NA",W$3*Payoff!$BS306)</f>
        <v>NA</v>
      </c>
      <c r="X303" s="306" t="str">
        <f t="shared" si="124"/>
        <v>NA</v>
      </c>
      <c r="Y303" s="306" t="str">
        <f t="shared" si="125"/>
        <v>NA</v>
      </c>
      <c r="Z303" s="306" t="str">
        <f t="shared" si="126"/>
        <v>NA</v>
      </c>
      <c r="AA303" s="306" t="str">
        <f t="shared" si="127"/>
        <v>NA</v>
      </c>
      <c r="AB303" s="306" t="str">
        <f t="shared" si="128"/>
        <v>NA</v>
      </c>
      <c r="AC303" s="306" t="str">
        <f>IF($B303&gt;remaning_months,"NA",Payoff!AY306*Feq_coupon)</f>
        <v>NA</v>
      </c>
      <c r="AD303" s="306" t="str">
        <f>IF($B303&lt;=remaning_months,(AD302*(1-Payoff!BR306)-Payoff!Y306-Payoff!Z306+Payoff!BY306),"NA")</f>
        <v>NA</v>
      </c>
      <c r="AE303" s="306" t="str">
        <f>IF($B303&gt;remaning_months,"NA",Payoff!BC306)</f>
        <v>NA</v>
      </c>
      <c r="AF303" s="306" t="str">
        <f>IF($B303&gt;remaning_months,"NA",MAX(0,SUM(Payoff!V306:X306)))</f>
        <v>NA</v>
      </c>
      <c r="AG303" s="306" t="str">
        <f>IF($B303&gt;remaning_months,"NA",MAX(0,SUM(Payoff!V306:Y306)))</f>
        <v>NA</v>
      </c>
      <c r="AH303" s="306" t="str">
        <f>IF($B303&gt;remaning_months,"NA",Payoff!AC306)</f>
        <v>NA</v>
      </c>
      <c r="AI303" s="306" t="str">
        <f>IF($B303&gt;remaning_months,"NA",Payoff!BA306)</f>
        <v>NA</v>
      </c>
      <c r="AJ303" s="306" t="str">
        <f>IF($B303&gt;remaning_months,"NA",IF(AF303&lt;=0,0,AL302*(1+Payoff!X306/SUM(Payoff!V306:W306))))</f>
        <v>NA</v>
      </c>
      <c r="AK303" s="306" t="str">
        <f>IF($B303&gt;remaning_months,"NA",IF(AG303&lt;=0,0,AJ303*(1+SUM(Payoff!Y306:Z306)/SUM(Payoff!V306:W306))))</f>
        <v>NA</v>
      </c>
      <c r="AL303" s="306" t="str">
        <f>IF($B303&gt;remaning_months,"NA",IF(AH303&lt;=0,0,AK303*(1+SUM(Payoff!AA306:AB306)/SUM(Payoff!V306:W306))))</f>
        <v>NA</v>
      </c>
      <c r="AM303" s="306" t="str">
        <f t="shared" si="129"/>
        <v>NA</v>
      </c>
      <c r="AN303" s="306" t="str">
        <f>IF($B303&gt;remaning_months,"NA",AN302*(1+Payoff!Q306))</f>
        <v>NA</v>
      </c>
    </row>
    <row r="304" spans="2:40">
      <c r="B304" s="23">
        <v>301</v>
      </c>
      <c r="C304" s="306" t="str">
        <f t="shared" si="105"/>
        <v>NA</v>
      </c>
      <c r="D304" s="306" t="str">
        <f t="shared" si="106"/>
        <v>NA</v>
      </c>
      <c r="E304" s="306" t="str">
        <f t="shared" si="107"/>
        <v>NA</v>
      </c>
      <c r="F304" s="306" t="str">
        <f t="shared" si="108"/>
        <v>NA</v>
      </c>
      <c r="G304" s="306" t="str">
        <f t="shared" si="109"/>
        <v>NA</v>
      </c>
      <c r="H304" s="306" t="str">
        <f t="shared" si="110"/>
        <v>NA</v>
      </c>
      <c r="I304" s="306" t="str">
        <f t="shared" si="111"/>
        <v>NA</v>
      </c>
      <c r="J304" s="306" t="str">
        <f t="shared" si="112"/>
        <v>NA</v>
      </c>
      <c r="K304" s="306" t="str">
        <f t="shared" si="113"/>
        <v>NA</v>
      </c>
      <c r="L304" s="306" t="str">
        <f t="shared" si="114"/>
        <v>NA</v>
      </c>
      <c r="M304" s="306" t="str">
        <f t="shared" si="115"/>
        <v>NA</v>
      </c>
      <c r="N304" s="306" t="str">
        <f t="shared" si="116"/>
        <v>NA</v>
      </c>
      <c r="O304" s="306" t="str">
        <f t="shared" si="117"/>
        <v>NA</v>
      </c>
      <c r="P304" s="306" t="str">
        <f t="shared" si="118"/>
        <v>NA</v>
      </c>
      <c r="Q304" s="306" t="str">
        <f t="shared" si="119"/>
        <v>NA</v>
      </c>
      <c r="R304" s="306" t="str">
        <f t="shared" si="120"/>
        <v>NA</v>
      </c>
      <c r="S304" s="306" t="str">
        <f t="shared" si="121"/>
        <v>NA</v>
      </c>
      <c r="T304" s="306" t="str">
        <f t="shared" si="122"/>
        <v>NA</v>
      </c>
      <c r="U304" s="306" t="str">
        <f t="shared" si="123"/>
        <v>NA</v>
      </c>
      <c r="V304" s="306" t="str">
        <f>IF($B304&gt;remaning_months,"NA",V$3*Payoff!$BS307)</f>
        <v>NA</v>
      </c>
      <c r="W304" s="306" t="str">
        <f>IF($B304&gt;remaning_months,"NA",W$3*Payoff!$BS307)</f>
        <v>NA</v>
      </c>
      <c r="X304" s="306" t="str">
        <f t="shared" si="124"/>
        <v>NA</v>
      </c>
      <c r="Y304" s="306" t="str">
        <f t="shared" si="125"/>
        <v>NA</v>
      </c>
      <c r="Z304" s="306" t="str">
        <f t="shared" si="126"/>
        <v>NA</v>
      </c>
      <c r="AA304" s="306" t="str">
        <f t="shared" si="127"/>
        <v>NA</v>
      </c>
      <c r="AB304" s="306" t="str">
        <f t="shared" si="128"/>
        <v>NA</v>
      </c>
      <c r="AC304" s="306" t="str">
        <f>IF($B304&gt;remaning_months,"NA",Payoff!AY307*Feq_coupon)</f>
        <v>NA</v>
      </c>
      <c r="AD304" s="306" t="str">
        <f>IF($B304&lt;=remaning_months,(AD303*(1-Payoff!BR307)-Payoff!Y307-Payoff!Z307+Payoff!BY307),"NA")</f>
        <v>NA</v>
      </c>
      <c r="AE304" s="306" t="str">
        <f>IF($B304&gt;remaning_months,"NA",Payoff!BC307)</f>
        <v>NA</v>
      </c>
      <c r="AF304" s="306" t="str">
        <f>IF($B304&gt;remaning_months,"NA",MAX(0,SUM(Payoff!V307:X307)))</f>
        <v>NA</v>
      </c>
      <c r="AG304" s="306" t="str">
        <f>IF($B304&gt;remaning_months,"NA",MAX(0,SUM(Payoff!V307:Y307)))</f>
        <v>NA</v>
      </c>
      <c r="AH304" s="306" t="str">
        <f>IF($B304&gt;remaning_months,"NA",Payoff!AC307)</f>
        <v>NA</v>
      </c>
      <c r="AI304" s="306" t="str">
        <f>IF($B304&gt;remaning_months,"NA",Payoff!BA307)</f>
        <v>NA</v>
      </c>
      <c r="AJ304" s="306" t="str">
        <f>IF($B304&gt;remaning_months,"NA",IF(AF304&lt;=0,0,AL303*(1+Payoff!X307/SUM(Payoff!V307:W307))))</f>
        <v>NA</v>
      </c>
      <c r="AK304" s="306" t="str">
        <f>IF($B304&gt;remaning_months,"NA",IF(AG304&lt;=0,0,AJ304*(1+SUM(Payoff!Y307:Z307)/SUM(Payoff!V307:W307))))</f>
        <v>NA</v>
      </c>
      <c r="AL304" s="306" t="str">
        <f>IF($B304&gt;remaning_months,"NA",IF(AH304&lt;=0,0,AK304*(1+SUM(Payoff!AA307:AB307)/SUM(Payoff!V307:W307))))</f>
        <v>NA</v>
      </c>
      <c r="AM304" s="306" t="str">
        <f t="shared" si="129"/>
        <v>NA</v>
      </c>
      <c r="AN304" s="306" t="str">
        <f>IF($B304&gt;remaning_months,"NA",AN303*(1+Payoff!Q307))</f>
        <v>NA</v>
      </c>
    </row>
    <row r="305" spans="2:40">
      <c r="B305" s="23">
        <v>302</v>
      </c>
      <c r="C305" s="306" t="str">
        <f t="shared" si="105"/>
        <v>NA</v>
      </c>
      <c r="D305" s="306" t="str">
        <f t="shared" si="106"/>
        <v>NA</v>
      </c>
      <c r="E305" s="306" t="str">
        <f t="shared" si="107"/>
        <v>NA</v>
      </c>
      <c r="F305" s="306" t="str">
        <f t="shared" si="108"/>
        <v>NA</v>
      </c>
      <c r="G305" s="306" t="str">
        <f t="shared" si="109"/>
        <v>NA</v>
      </c>
      <c r="H305" s="306" t="str">
        <f t="shared" si="110"/>
        <v>NA</v>
      </c>
      <c r="I305" s="306" t="str">
        <f t="shared" si="111"/>
        <v>NA</v>
      </c>
      <c r="J305" s="306" t="str">
        <f t="shared" si="112"/>
        <v>NA</v>
      </c>
      <c r="K305" s="306" t="str">
        <f t="shared" si="113"/>
        <v>NA</v>
      </c>
      <c r="L305" s="306" t="str">
        <f t="shared" si="114"/>
        <v>NA</v>
      </c>
      <c r="M305" s="306" t="str">
        <f t="shared" si="115"/>
        <v>NA</v>
      </c>
      <c r="N305" s="306" t="str">
        <f t="shared" si="116"/>
        <v>NA</v>
      </c>
      <c r="O305" s="306" t="str">
        <f t="shared" si="117"/>
        <v>NA</v>
      </c>
      <c r="P305" s="306" t="str">
        <f t="shared" si="118"/>
        <v>NA</v>
      </c>
      <c r="Q305" s="306" t="str">
        <f t="shared" si="119"/>
        <v>NA</v>
      </c>
      <c r="R305" s="306" t="str">
        <f t="shared" si="120"/>
        <v>NA</v>
      </c>
      <c r="S305" s="306" t="str">
        <f t="shared" si="121"/>
        <v>NA</v>
      </c>
      <c r="T305" s="306" t="str">
        <f t="shared" si="122"/>
        <v>NA</v>
      </c>
      <c r="U305" s="306" t="str">
        <f t="shared" si="123"/>
        <v>NA</v>
      </c>
      <c r="V305" s="306" t="str">
        <f>IF($B305&gt;remaning_months,"NA",V$3*Payoff!$BS308)</f>
        <v>NA</v>
      </c>
      <c r="W305" s="306" t="str">
        <f>IF($B305&gt;remaning_months,"NA",W$3*Payoff!$BS308)</f>
        <v>NA</v>
      </c>
      <c r="X305" s="306" t="str">
        <f t="shared" si="124"/>
        <v>NA</v>
      </c>
      <c r="Y305" s="306" t="str">
        <f t="shared" si="125"/>
        <v>NA</v>
      </c>
      <c r="Z305" s="306" t="str">
        <f t="shared" si="126"/>
        <v>NA</v>
      </c>
      <c r="AA305" s="306" t="str">
        <f t="shared" si="127"/>
        <v>NA</v>
      </c>
      <c r="AB305" s="306" t="str">
        <f t="shared" si="128"/>
        <v>NA</v>
      </c>
      <c r="AC305" s="306" t="str">
        <f>IF($B305&gt;remaning_months,"NA",Payoff!AY308*Feq_coupon)</f>
        <v>NA</v>
      </c>
      <c r="AD305" s="306" t="str">
        <f>IF($B305&lt;=remaning_months,(AD304*(1-Payoff!BR308)-Payoff!Y308-Payoff!Z308+Payoff!BY308),"NA")</f>
        <v>NA</v>
      </c>
      <c r="AE305" s="306" t="str">
        <f>IF($B305&gt;remaning_months,"NA",Payoff!BC308)</f>
        <v>NA</v>
      </c>
      <c r="AF305" s="306" t="str">
        <f>IF($B305&gt;remaning_months,"NA",MAX(0,SUM(Payoff!V308:X308)))</f>
        <v>NA</v>
      </c>
      <c r="AG305" s="306" t="str">
        <f>IF($B305&gt;remaning_months,"NA",MAX(0,SUM(Payoff!V308:Y308)))</f>
        <v>NA</v>
      </c>
      <c r="AH305" s="306" t="str">
        <f>IF($B305&gt;remaning_months,"NA",Payoff!AC308)</f>
        <v>NA</v>
      </c>
      <c r="AI305" s="306" t="str">
        <f>IF($B305&gt;remaning_months,"NA",Payoff!BA308)</f>
        <v>NA</v>
      </c>
      <c r="AJ305" s="306" t="str">
        <f>IF($B305&gt;remaning_months,"NA",IF(AF305&lt;=0,0,AL304*(1+Payoff!X308/SUM(Payoff!V308:W308))))</f>
        <v>NA</v>
      </c>
      <c r="AK305" s="306" t="str">
        <f>IF($B305&gt;remaning_months,"NA",IF(AG305&lt;=0,0,AJ305*(1+SUM(Payoff!Y308:Z308)/SUM(Payoff!V308:W308))))</f>
        <v>NA</v>
      </c>
      <c r="AL305" s="306" t="str">
        <f>IF($B305&gt;remaning_months,"NA",IF(AH305&lt;=0,0,AK305*(1+SUM(Payoff!AA308:AB308)/SUM(Payoff!V308:W308))))</f>
        <v>NA</v>
      </c>
      <c r="AM305" s="306" t="str">
        <f t="shared" si="129"/>
        <v>NA</v>
      </c>
      <c r="AN305" s="306" t="str">
        <f>IF($B305&gt;remaning_months,"NA",AN304*(1+Payoff!Q308))</f>
        <v>NA</v>
      </c>
    </row>
    <row r="306" spans="2:40">
      <c r="B306" s="23">
        <v>303</v>
      </c>
      <c r="C306" s="306" t="str">
        <f t="shared" si="105"/>
        <v>NA</v>
      </c>
      <c r="D306" s="306" t="str">
        <f t="shared" si="106"/>
        <v>NA</v>
      </c>
      <c r="E306" s="306" t="str">
        <f t="shared" si="107"/>
        <v>NA</v>
      </c>
      <c r="F306" s="306" t="str">
        <f t="shared" si="108"/>
        <v>NA</v>
      </c>
      <c r="G306" s="306" t="str">
        <f t="shared" si="109"/>
        <v>NA</v>
      </c>
      <c r="H306" s="306" t="str">
        <f t="shared" si="110"/>
        <v>NA</v>
      </c>
      <c r="I306" s="306" t="str">
        <f t="shared" si="111"/>
        <v>NA</v>
      </c>
      <c r="J306" s="306" t="str">
        <f t="shared" si="112"/>
        <v>NA</v>
      </c>
      <c r="K306" s="306" t="str">
        <f t="shared" si="113"/>
        <v>NA</v>
      </c>
      <c r="L306" s="306" t="str">
        <f t="shared" si="114"/>
        <v>NA</v>
      </c>
      <c r="M306" s="306" t="str">
        <f t="shared" si="115"/>
        <v>NA</v>
      </c>
      <c r="N306" s="306" t="str">
        <f t="shared" si="116"/>
        <v>NA</v>
      </c>
      <c r="O306" s="306" t="str">
        <f t="shared" si="117"/>
        <v>NA</v>
      </c>
      <c r="P306" s="306" t="str">
        <f t="shared" si="118"/>
        <v>NA</v>
      </c>
      <c r="Q306" s="306" t="str">
        <f t="shared" si="119"/>
        <v>NA</v>
      </c>
      <c r="R306" s="306" t="str">
        <f t="shared" si="120"/>
        <v>NA</v>
      </c>
      <c r="S306" s="306" t="str">
        <f t="shared" si="121"/>
        <v>NA</v>
      </c>
      <c r="T306" s="306" t="str">
        <f t="shared" si="122"/>
        <v>NA</v>
      </c>
      <c r="U306" s="306" t="str">
        <f t="shared" si="123"/>
        <v>NA</v>
      </c>
      <c r="V306" s="306" t="str">
        <f>IF($B306&gt;remaning_months,"NA",V$3*Payoff!$BS309)</f>
        <v>NA</v>
      </c>
      <c r="W306" s="306" t="str">
        <f>IF($B306&gt;remaning_months,"NA",W$3*Payoff!$BS309)</f>
        <v>NA</v>
      </c>
      <c r="X306" s="306" t="str">
        <f t="shared" si="124"/>
        <v>NA</v>
      </c>
      <c r="Y306" s="306" t="str">
        <f t="shared" si="125"/>
        <v>NA</v>
      </c>
      <c r="Z306" s="306" t="str">
        <f t="shared" si="126"/>
        <v>NA</v>
      </c>
      <c r="AA306" s="306" t="str">
        <f t="shared" si="127"/>
        <v>NA</v>
      </c>
      <c r="AB306" s="306" t="str">
        <f t="shared" si="128"/>
        <v>NA</v>
      </c>
      <c r="AC306" s="306" t="str">
        <f>IF($B306&gt;remaning_months,"NA",Payoff!AY309*Feq_coupon)</f>
        <v>NA</v>
      </c>
      <c r="AD306" s="306" t="str">
        <f>IF($B306&lt;=remaning_months,(AD305*(1-Payoff!BR309)-Payoff!Y309-Payoff!Z309+Payoff!BY309),"NA")</f>
        <v>NA</v>
      </c>
      <c r="AE306" s="306" t="str">
        <f>IF($B306&gt;remaning_months,"NA",Payoff!BC309)</f>
        <v>NA</v>
      </c>
      <c r="AF306" s="306" t="str">
        <f>IF($B306&gt;remaning_months,"NA",MAX(0,SUM(Payoff!V309:X309)))</f>
        <v>NA</v>
      </c>
      <c r="AG306" s="306" t="str">
        <f>IF($B306&gt;remaning_months,"NA",MAX(0,SUM(Payoff!V309:Y309)))</f>
        <v>NA</v>
      </c>
      <c r="AH306" s="306" t="str">
        <f>IF($B306&gt;remaning_months,"NA",Payoff!AC309)</f>
        <v>NA</v>
      </c>
      <c r="AI306" s="306" t="str">
        <f>IF($B306&gt;remaning_months,"NA",Payoff!BA309)</f>
        <v>NA</v>
      </c>
      <c r="AJ306" s="306" t="str">
        <f>IF($B306&gt;remaning_months,"NA",IF(AF306&lt;=0,0,AL305*(1+Payoff!X309/SUM(Payoff!V309:W309))))</f>
        <v>NA</v>
      </c>
      <c r="AK306" s="306" t="str">
        <f>IF($B306&gt;remaning_months,"NA",IF(AG306&lt;=0,0,AJ306*(1+SUM(Payoff!Y309:Z309)/SUM(Payoff!V309:W309))))</f>
        <v>NA</v>
      </c>
      <c r="AL306" s="306" t="str">
        <f>IF($B306&gt;remaning_months,"NA",IF(AH306&lt;=0,0,AK306*(1+SUM(Payoff!AA309:AB309)/SUM(Payoff!V309:W309))))</f>
        <v>NA</v>
      </c>
      <c r="AM306" s="306" t="str">
        <f t="shared" si="129"/>
        <v>NA</v>
      </c>
      <c r="AN306" s="306" t="str">
        <f>IF($B306&gt;remaning_months,"NA",AN305*(1+Payoff!Q309))</f>
        <v>NA</v>
      </c>
    </row>
    <row r="307" spans="2:40">
      <c r="B307" s="23">
        <v>304</v>
      </c>
      <c r="C307" s="306" t="str">
        <f t="shared" si="105"/>
        <v>NA</v>
      </c>
      <c r="D307" s="306" t="str">
        <f t="shared" si="106"/>
        <v>NA</v>
      </c>
      <c r="E307" s="306" t="str">
        <f t="shared" si="107"/>
        <v>NA</v>
      </c>
      <c r="F307" s="306" t="str">
        <f t="shared" si="108"/>
        <v>NA</v>
      </c>
      <c r="G307" s="306" t="str">
        <f t="shared" si="109"/>
        <v>NA</v>
      </c>
      <c r="H307" s="306" t="str">
        <f t="shared" si="110"/>
        <v>NA</v>
      </c>
      <c r="I307" s="306" t="str">
        <f t="shared" si="111"/>
        <v>NA</v>
      </c>
      <c r="J307" s="306" t="str">
        <f t="shared" si="112"/>
        <v>NA</v>
      </c>
      <c r="K307" s="306" t="str">
        <f t="shared" si="113"/>
        <v>NA</v>
      </c>
      <c r="L307" s="306" t="str">
        <f t="shared" si="114"/>
        <v>NA</v>
      </c>
      <c r="M307" s="306" t="str">
        <f t="shared" si="115"/>
        <v>NA</v>
      </c>
      <c r="N307" s="306" t="str">
        <f t="shared" si="116"/>
        <v>NA</v>
      </c>
      <c r="O307" s="306" t="str">
        <f t="shared" si="117"/>
        <v>NA</v>
      </c>
      <c r="P307" s="306" t="str">
        <f t="shared" si="118"/>
        <v>NA</v>
      </c>
      <c r="Q307" s="306" t="str">
        <f t="shared" si="119"/>
        <v>NA</v>
      </c>
      <c r="R307" s="306" t="str">
        <f t="shared" si="120"/>
        <v>NA</v>
      </c>
      <c r="S307" s="306" t="str">
        <f t="shared" si="121"/>
        <v>NA</v>
      </c>
      <c r="T307" s="306" t="str">
        <f t="shared" si="122"/>
        <v>NA</v>
      </c>
      <c r="U307" s="306" t="str">
        <f t="shared" si="123"/>
        <v>NA</v>
      </c>
      <c r="V307" s="306" t="str">
        <f>IF($B307&gt;remaning_months,"NA",V$3*Payoff!$BS310)</f>
        <v>NA</v>
      </c>
      <c r="W307" s="306" t="str">
        <f>IF($B307&gt;remaning_months,"NA",W$3*Payoff!$BS310)</f>
        <v>NA</v>
      </c>
      <c r="X307" s="306" t="str">
        <f t="shared" si="124"/>
        <v>NA</v>
      </c>
      <c r="Y307" s="306" t="str">
        <f t="shared" si="125"/>
        <v>NA</v>
      </c>
      <c r="Z307" s="306" t="str">
        <f t="shared" si="126"/>
        <v>NA</v>
      </c>
      <c r="AA307" s="306" t="str">
        <f t="shared" si="127"/>
        <v>NA</v>
      </c>
      <c r="AB307" s="306" t="str">
        <f t="shared" si="128"/>
        <v>NA</v>
      </c>
      <c r="AC307" s="306" t="str">
        <f>IF($B307&gt;remaning_months,"NA",Payoff!AY310*Feq_coupon)</f>
        <v>NA</v>
      </c>
      <c r="AD307" s="306" t="str">
        <f>IF($B307&lt;=remaning_months,(AD306*(1-Payoff!BR310)-Payoff!Y310-Payoff!Z310+Payoff!BY310),"NA")</f>
        <v>NA</v>
      </c>
      <c r="AE307" s="306" t="str">
        <f>IF($B307&gt;remaning_months,"NA",Payoff!BC310)</f>
        <v>NA</v>
      </c>
      <c r="AF307" s="306" t="str">
        <f>IF($B307&gt;remaning_months,"NA",MAX(0,SUM(Payoff!V310:X310)))</f>
        <v>NA</v>
      </c>
      <c r="AG307" s="306" t="str">
        <f>IF($B307&gt;remaning_months,"NA",MAX(0,SUM(Payoff!V310:Y310)))</f>
        <v>NA</v>
      </c>
      <c r="AH307" s="306" t="str">
        <f>IF($B307&gt;remaning_months,"NA",Payoff!AC310)</f>
        <v>NA</v>
      </c>
      <c r="AI307" s="306" t="str">
        <f>IF($B307&gt;remaning_months,"NA",Payoff!BA310)</f>
        <v>NA</v>
      </c>
      <c r="AJ307" s="306" t="str">
        <f>IF($B307&gt;remaning_months,"NA",IF(AF307&lt;=0,0,AL306*(1+Payoff!X310/SUM(Payoff!V310:W310))))</f>
        <v>NA</v>
      </c>
      <c r="AK307" s="306" t="str">
        <f>IF($B307&gt;remaning_months,"NA",IF(AG307&lt;=0,0,AJ307*(1+SUM(Payoff!Y310:Z310)/SUM(Payoff!V310:W310))))</f>
        <v>NA</v>
      </c>
      <c r="AL307" s="306" t="str">
        <f>IF($B307&gt;remaning_months,"NA",IF(AH307&lt;=0,0,AK307*(1+SUM(Payoff!AA310:AB310)/SUM(Payoff!V310:W310))))</f>
        <v>NA</v>
      </c>
      <c r="AM307" s="306" t="str">
        <f t="shared" si="129"/>
        <v>NA</v>
      </c>
      <c r="AN307" s="306" t="str">
        <f>IF($B307&gt;remaning_months,"NA",AN306*(1+Payoff!Q310))</f>
        <v>NA</v>
      </c>
    </row>
    <row r="308" spans="2:40">
      <c r="B308" s="23">
        <v>305</v>
      </c>
      <c r="C308" s="306" t="str">
        <f t="shared" si="105"/>
        <v>NA</v>
      </c>
      <c r="D308" s="306" t="str">
        <f t="shared" si="106"/>
        <v>NA</v>
      </c>
      <c r="E308" s="306" t="str">
        <f t="shared" si="107"/>
        <v>NA</v>
      </c>
      <c r="F308" s="306" t="str">
        <f t="shared" si="108"/>
        <v>NA</v>
      </c>
      <c r="G308" s="306" t="str">
        <f t="shared" si="109"/>
        <v>NA</v>
      </c>
      <c r="H308" s="306" t="str">
        <f t="shared" si="110"/>
        <v>NA</v>
      </c>
      <c r="I308" s="306" t="str">
        <f t="shared" si="111"/>
        <v>NA</v>
      </c>
      <c r="J308" s="306" t="str">
        <f t="shared" si="112"/>
        <v>NA</v>
      </c>
      <c r="K308" s="306" t="str">
        <f t="shared" si="113"/>
        <v>NA</v>
      </c>
      <c r="L308" s="306" t="str">
        <f t="shared" si="114"/>
        <v>NA</v>
      </c>
      <c r="M308" s="306" t="str">
        <f t="shared" si="115"/>
        <v>NA</v>
      </c>
      <c r="N308" s="306" t="str">
        <f t="shared" si="116"/>
        <v>NA</v>
      </c>
      <c r="O308" s="306" t="str">
        <f t="shared" si="117"/>
        <v>NA</v>
      </c>
      <c r="P308" s="306" t="str">
        <f t="shared" si="118"/>
        <v>NA</v>
      </c>
      <c r="Q308" s="306" t="str">
        <f t="shared" si="119"/>
        <v>NA</v>
      </c>
      <c r="R308" s="306" t="str">
        <f t="shared" si="120"/>
        <v>NA</v>
      </c>
      <c r="S308" s="306" t="str">
        <f t="shared" si="121"/>
        <v>NA</v>
      </c>
      <c r="T308" s="306" t="str">
        <f t="shared" si="122"/>
        <v>NA</v>
      </c>
      <c r="U308" s="306" t="str">
        <f t="shared" si="123"/>
        <v>NA</v>
      </c>
      <c r="V308" s="306" t="str">
        <f>IF($B308&gt;remaning_months,"NA",V$3*Payoff!$BS311)</f>
        <v>NA</v>
      </c>
      <c r="W308" s="306" t="str">
        <f>IF($B308&gt;remaning_months,"NA",W$3*Payoff!$BS311)</f>
        <v>NA</v>
      </c>
      <c r="X308" s="306" t="str">
        <f t="shared" si="124"/>
        <v>NA</v>
      </c>
      <c r="Y308" s="306" t="str">
        <f t="shared" si="125"/>
        <v>NA</v>
      </c>
      <c r="Z308" s="306" t="str">
        <f t="shared" si="126"/>
        <v>NA</v>
      </c>
      <c r="AA308" s="306" t="str">
        <f t="shared" si="127"/>
        <v>NA</v>
      </c>
      <c r="AB308" s="306" t="str">
        <f t="shared" si="128"/>
        <v>NA</v>
      </c>
      <c r="AC308" s="306" t="str">
        <f>IF($B308&gt;remaning_months,"NA",Payoff!AY311*Feq_coupon)</f>
        <v>NA</v>
      </c>
      <c r="AD308" s="306" t="str">
        <f>IF($B308&lt;=remaning_months,(AD307*(1-Payoff!BR311)-Payoff!Y311-Payoff!Z311+Payoff!BY311),"NA")</f>
        <v>NA</v>
      </c>
      <c r="AE308" s="306" t="str">
        <f>IF($B308&gt;remaning_months,"NA",Payoff!BC311)</f>
        <v>NA</v>
      </c>
      <c r="AF308" s="306" t="str">
        <f>IF($B308&gt;remaning_months,"NA",MAX(0,SUM(Payoff!V311:X311)))</f>
        <v>NA</v>
      </c>
      <c r="AG308" s="306" t="str">
        <f>IF($B308&gt;remaning_months,"NA",MAX(0,SUM(Payoff!V311:Y311)))</f>
        <v>NA</v>
      </c>
      <c r="AH308" s="306" t="str">
        <f>IF($B308&gt;remaning_months,"NA",Payoff!AC311)</f>
        <v>NA</v>
      </c>
      <c r="AI308" s="306" t="str">
        <f>IF($B308&gt;remaning_months,"NA",Payoff!BA311)</f>
        <v>NA</v>
      </c>
      <c r="AJ308" s="306" t="str">
        <f>IF($B308&gt;remaning_months,"NA",IF(AF308&lt;=0,0,AL307*(1+Payoff!X311/SUM(Payoff!V311:W311))))</f>
        <v>NA</v>
      </c>
      <c r="AK308" s="306" t="str">
        <f>IF($B308&gt;remaning_months,"NA",IF(AG308&lt;=0,0,AJ308*(1+SUM(Payoff!Y311:Z311)/SUM(Payoff!V311:W311))))</f>
        <v>NA</v>
      </c>
      <c r="AL308" s="306" t="str">
        <f>IF($B308&gt;remaning_months,"NA",IF(AH308&lt;=0,0,AK308*(1+SUM(Payoff!AA311:AB311)/SUM(Payoff!V311:W311))))</f>
        <v>NA</v>
      </c>
      <c r="AM308" s="306" t="str">
        <f t="shared" si="129"/>
        <v>NA</v>
      </c>
      <c r="AN308" s="306" t="str">
        <f>IF($B308&gt;remaning_months,"NA",AN307*(1+Payoff!Q311))</f>
        <v>NA</v>
      </c>
    </row>
    <row r="309" spans="2:40">
      <c r="B309" s="23">
        <v>306</v>
      </c>
      <c r="C309" s="306" t="str">
        <f t="shared" si="105"/>
        <v>NA</v>
      </c>
      <c r="D309" s="306" t="str">
        <f t="shared" si="106"/>
        <v>NA</v>
      </c>
      <c r="E309" s="306" t="str">
        <f t="shared" si="107"/>
        <v>NA</v>
      </c>
      <c r="F309" s="306" t="str">
        <f t="shared" si="108"/>
        <v>NA</v>
      </c>
      <c r="G309" s="306" t="str">
        <f t="shared" si="109"/>
        <v>NA</v>
      </c>
      <c r="H309" s="306" t="str">
        <f t="shared" si="110"/>
        <v>NA</v>
      </c>
      <c r="I309" s="306" t="str">
        <f t="shared" si="111"/>
        <v>NA</v>
      </c>
      <c r="J309" s="306" t="str">
        <f t="shared" si="112"/>
        <v>NA</v>
      </c>
      <c r="K309" s="306" t="str">
        <f t="shared" si="113"/>
        <v>NA</v>
      </c>
      <c r="L309" s="306" t="str">
        <f t="shared" si="114"/>
        <v>NA</v>
      </c>
      <c r="M309" s="306" t="str">
        <f t="shared" si="115"/>
        <v>NA</v>
      </c>
      <c r="N309" s="306" t="str">
        <f t="shared" si="116"/>
        <v>NA</v>
      </c>
      <c r="O309" s="306" t="str">
        <f t="shared" si="117"/>
        <v>NA</v>
      </c>
      <c r="P309" s="306" t="str">
        <f t="shared" si="118"/>
        <v>NA</v>
      </c>
      <c r="Q309" s="306" t="str">
        <f t="shared" si="119"/>
        <v>NA</v>
      </c>
      <c r="R309" s="306" t="str">
        <f t="shared" si="120"/>
        <v>NA</v>
      </c>
      <c r="S309" s="306" t="str">
        <f t="shared" si="121"/>
        <v>NA</v>
      </c>
      <c r="T309" s="306" t="str">
        <f t="shared" si="122"/>
        <v>NA</v>
      </c>
      <c r="U309" s="306" t="str">
        <f t="shared" si="123"/>
        <v>NA</v>
      </c>
      <c r="V309" s="306" t="str">
        <f>IF($B309&gt;remaning_months,"NA",V$3*Payoff!$BS312)</f>
        <v>NA</v>
      </c>
      <c r="W309" s="306" t="str">
        <f>IF($B309&gt;remaning_months,"NA",W$3*Payoff!$BS312)</f>
        <v>NA</v>
      </c>
      <c r="X309" s="306" t="str">
        <f t="shared" si="124"/>
        <v>NA</v>
      </c>
      <c r="Y309" s="306" t="str">
        <f t="shared" si="125"/>
        <v>NA</v>
      </c>
      <c r="Z309" s="306" t="str">
        <f t="shared" si="126"/>
        <v>NA</v>
      </c>
      <c r="AA309" s="306" t="str">
        <f t="shared" si="127"/>
        <v>NA</v>
      </c>
      <c r="AB309" s="306" t="str">
        <f t="shared" si="128"/>
        <v>NA</v>
      </c>
      <c r="AC309" s="306" t="str">
        <f>IF($B309&gt;remaning_months,"NA",Payoff!AY312*Feq_coupon)</f>
        <v>NA</v>
      </c>
      <c r="AD309" s="306" t="str">
        <f>IF($B309&lt;=remaning_months,(AD308*(1-Payoff!BR312)-Payoff!Y312-Payoff!Z312+Payoff!BY312),"NA")</f>
        <v>NA</v>
      </c>
      <c r="AE309" s="306" t="str">
        <f>IF($B309&gt;remaning_months,"NA",Payoff!BC312)</f>
        <v>NA</v>
      </c>
      <c r="AF309" s="306" t="str">
        <f>IF($B309&gt;remaning_months,"NA",MAX(0,SUM(Payoff!V312:X312)))</f>
        <v>NA</v>
      </c>
      <c r="AG309" s="306" t="str">
        <f>IF($B309&gt;remaning_months,"NA",MAX(0,SUM(Payoff!V312:Y312)))</f>
        <v>NA</v>
      </c>
      <c r="AH309" s="306" t="str">
        <f>IF($B309&gt;remaning_months,"NA",Payoff!AC312)</f>
        <v>NA</v>
      </c>
      <c r="AI309" s="306" t="str">
        <f>IF($B309&gt;remaning_months,"NA",Payoff!BA312)</f>
        <v>NA</v>
      </c>
      <c r="AJ309" s="306" t="str">
        <f>IF($B309&gt;remaning_months,"NA",IF(AF309&lt;=0,0,AL308*(1+Payoff!X312/SUM(Payoff!V312:W312))))</f>
        <v>NA</v>
      </c>
      <c r="AK309" s="306" t="str">
        <f>IF($B309&gt;remaning_months,"NA",IF(AG309&lt;=0,0,AJ309*(1+SUM(Payoff!Y312:Z312)/SUM(Payoff!V312:W312))))</f>
        <v>NA</v>
      </c>
      <c r="AL309" s="306" t="str">
        <f>IF($B309&gt;remaning_months,"NA",IF(AH309&lt;=0,0,AK309*(1+SUM(Payoff!AA312:AB312)/SUM(Payoff!V312:W312))))</f>
        <v>NA</v>
      </c>
      <c r="AM309" s="306" t="str">
        <f t="shared" si="129"/>
        <v>NA</v>
      </c>
      <c r="AN309" s="306" t="str">
        <f>IF($B309&gt;remaning_months,"NA",AN308*(1+Payoff!Q312))</f>
        <v>NA</v>
      </c>
    </row>
    <row r="310" spans="2:40">
      <c r="B310" s="23">
        <v>307</v>
      </c>
      <c r="C310" s="306" t="str">
        <f t="shared" si="105"/>
        <v>NA</v>
      </c>
      <c r="D310" s="306" t="str">
        <f t="shared" si="106"/>
        <v>NA</v>
      </c>
      <c r="E310" s="306" t="str">
        <f t="shared" si="107"/>
        <v>NA</v>
      </c>
      <c r="F310" s="306" t="str">
        <f t="shared" si="108"/>
        <v>NA</v>
      </c>
      <c r="G310" s="306" t="str">
        <f t="shared" si="109"/>
        <v>NA</v>
      </c>
      <c r="H310" s="306" t="str">
        <f t="shared" si="110"/>
        <v>NA</v>
      </c>
      <c r="I310" s="306" t="str">
        <f t="shared" si="111"/>
        <v>NA</v>
      </c>
      <c r="J310" s="306" t="str">
        <f t="shared" si="112"/>
        <v>NA</v>
      </c>
      <c r="K310" s="306" t="str">
        <f t="shared" si="113"/>
        <v>NA</v>
      </c>
      <c r="L310" s="306" t="str">
        <f t="shared" si="114"/>
        <v>NA</v>
      </c>
      <c r="M310" s="306" t="str">
        <f t="shared" si="115"/>
        <v>NA</v>
      </c>
      <c r="N310" s="306" t="str">
        <f t="shared" si="116"/>
        <v>NA</v>
      </c>
      <c r="O310" s="306" t="str">
        <f t="shared" si="117"/>
        <v>NA</v>
      </c>
      <c r="P310" s="306" t="str">
        <f t="shared" si="118"/>
        <v>NA</v>
      </c>
      <c r="Q310" s="306" t="str">
        <f t="shared" si="119"/>
        <v>NA</v>
      </c>
      <c r="R310" s="306" t="str">
        <f t="shared" si="120"/>
        <v>NA</v>
      </c>
      <c r="S310" s="306" t="str">
        <f t="shared" si="121"/>
        <v>NA</v>
      </c>
      <c r="T310" s="306" t="str">
        <f t="shared" si="122"/>
        <v>NA</v>
      </c>
      <c r="U310" s="306" t="str">
        <f t="shared" si="123"/>
        <v>NA</v>
      </c>
      <c r="V310" s="306" t="str">
        <f>IF($B310&gt;remaning_months,"NA",V$3*Payoff!$BS313)</f>
        <v>NA</v>
      </c>
      <c r="W310" s="306" t="str">
        <f>IF($B310&gt;remaning_months,"NA",W$3*Payoff!$BS313)</f>
        <v>NA</v>
      </c>
      <c r="X310" s="306" t="str">
        <f t="shared" si="124"/>
        <v>NA</v>
      </c>
      <c r="Y310" s="306" t="str">
        <f t="shared" si="125"/>
        <v>NA</v>
      </c>
      <c r="Z310" s="306" t="str">
        <f t="shared" si="126"/>
        <v>NA</v>
      </c>
      <c r="AA310" s="306" t="str">
        <f t="shared" si="127"/>
        <v>NA</v>
      </c>
      <c r="AB310" s="306" t="str">
        <f t="shared" si="128"/>
        <v>NA</v>
      </c>
      <c r="AC310" s="306" t="str">
        <f>IF($B310&gt;remaning_months,"NA",Payoff!AY313*Feq_coupon)</f>
        <v>NA</v>
      </c>
      <c r="AD310" s="306" t="str">
        <f>IF($B310&lt;=remaning_months,(AD309*(1-Payoff!BR313)-Payoff!Y313-Payoff!Z313+Payoff!BY313),"NA")</f>
        <v>NA</v>
      </c>
      <c r="AE310" s="306" t="str">
        <f>IF($B310&gt;remaning_months,"NA",Payoff!BC313)</f>
        <v>NA</v>
      </c>
      <c r="AF310" s="306" t="str">
        <f>IF($B310&gt;remaning_months,"NA",MAX(0,SUM(Payoff!V313:X313)))</f>
        <v>NA</v>
      </c>
      <c r="AG310" s="306" t="str">
        <f>IF($B310&gt;remaning_months,"NA",MAX(0,SUM(Payoff!V313:Y313)))</f>
        <v>NA</v>
      </c>
      <c r="AH310" s="306" t="str">
        <f>IF($B310&gt;remaning_months,"NA",Payoff!AC313)</f>
        <v>NA</v>
      </c>
      <c r="AI310" s="306" t="str">
        <f>IF($B310&gt;remaning_months,"NA",Payoff!BA313)</f>
        <v>NA</v>
      </c>
      <c r="AJ310" s="306" t="str">
        <f>IF($B310&gt;remaning_months,"NA",IF(AF310&lt;=0,0,AL309*(1+Payoff!X313/SUM(Payoff!V313:W313))))</f>
        <v>NA</v>
      </c>
      <c r="AK310" s="306" t="str">
        <f>IF($B310&gt;remaning_months,"NA",IF(AG310&lt;=0,0,AJ310*(1+SUM(Payoff!Y313:Z313)/SUM(Payoff!V313:W313))))</f>
        <v>NA</v>
      </c>
      <c r="AL310" s="306" t="str">
        <f>IF($B310&gt;remaning_months,"NA",IF(AH310&lt;=0,0,AK310*(1+SUM(Payoff!AA313:AB313)/SUM(Payoff!V313:W313))))</f>
        <v>NA</v>
      </c>
      <c r="AM310" s="306" t="str">
        <f t="shared" si="129"/>
        <v>NA</v>
      </c>
      <c r="AN310" s="306" t="str">
        <f>IF($B310&gt;remaning_months,"NA",AN309*(1+Payoff!Q313))</f>
        <v>NA</v>
      </c>
    </row>
    <row r="311" spans="2:40">
      <c r="B311" s="23">
        <v>308</v>
      </c>
      <c r="C311" s="306" t="str">
        <f t="shared" si="105"/>
        <v>NA</v>
      </c>
      <c r="D311" s="306" t="str">
        <f t="shared" si="106"/>
        <v>NA</v>
      </c>
      <c r="E311" s="306" t="str">
        <f t="shared" si="107"/>
        <v>NA</v>
      </c>
      <c r="F311" s="306" t="str">
        <f t="shared" si="108"/>
        <v>NA</v>
      </c>
      <c r="G311" s="306" t="str">
        <f t="shared" si="109"/>
        <v>NA</v>
      </c>
      <c r="H311" s="306" t="str">
        <f t="shared" si="110"/>
        <v>NA</v>
      </c>
      <c r="I311" s="306" t="str">
        <f t="shared" si="111"/>
        <v>NA</v>
      </c>
      <c r="J311" s="306" t="str">
        <f t="shared" si="112"/>
        <v>NA</v>
      </c>
      <c r="K311" s="306" t="str">
        <f t="shared" si="113"/>
        <v>NA</v>
      </c>
      <c r="L311" s="306" t="str">
        <f t="shared" si="114"/>
        <v>NA</v>
      </c>
      <c r="M311" s="306" t="str">
        <f t="shared" si="115"/>
        <v>NA</v>
      </c>
      <c r="N311" s="306" t="str">
        <f t="shared" si="116"/>
        <v>NA</v>
      </c>
      <c r="O311" s="306" t="str">
        <f t="shared" si="117"/>
        <v>NA</v>
      </c>
      <c r="P311" s="306" t="str">
        <f t="shared" si="118"/>
        <v>NA</v>
      </c>
      <c r="Q311" s="306" t="str">
        <f t="shared" si="119"/>
        <v>NA</v>
      </c>
      <c r="R311" s="306" t="str">
        <f t="shared" si="120"/>
        <v>NA</v>
      </c>
      <c r="S311" s="306" t="str">
        <f t="shared" si="121"/>
        <v>NA</v>
      </c>
      <c r="T311" s="306" t="str">
        <f t="shared" si="122"/>
        <v>NA</v>
      </c>
      <c r="U311" s="306" t="str">
        <f t="shared" si="123"/>
        <v>NA</v>
      </c>
      <c r="V311" s="306" t="str">
        <f>IF($B311&gt;remaning_months,"NA",V$3*Payoff!$BS314)</f>
        <v>NA</v>
      </c>
      <c r="W311" s="306" t="str">
        <f>IF($B311&gt;remaning_months,"NA",W$3*Payoff!$BS314)</f>
        <v>NA</v>
      </c>
      <c r="X311" s="306" t="str">
        <f t="shared" si="124"/>
        <v>NA</v>
      </c>
      <c r="Y311" s="306" t="str">
        <f t="shared" si="125"/>
        <v>NA</v>
      </c>
      <c r="Z311" s="306" t="str">
        <f t="shared" si="126"/>
        <v>NA</v>
      </c>
      <c r="AA311" s="306" t="str">
        <f t="shared" si="127"/>
        <v>NA</v>
      </c>
      <c r="AB311" s="306" t="str">
        <f t="shared" si="128"/>
        <v>NA</v>
      </c>
      <c r="AC311" s="306" t="str">
        <f>IF($B311&gt;remaning_months,"NA",Payoff!AY314*Feq_coupon)</f>
        <v>NA</v>
      </c>
      <c r="AD311" s="306" t="str">
        <f>IF($B311&lt;=remaning_months,(AD310*(1-Payoff!BR314)-Payoff!Y314-Payoff!Z314+Payoff!BY314),"NA")</f>
        <v>NA</v>
      </c>
      <c r="AE311" s="306" t="str">
        <f>IF($B311&gt;remaning_months,"NA",Payoff!BC314)</f>
        <v>NA</v>
      </c>
      <c r="AF311" s="306" t="str">
        <f>IF($B311&gt;remaning_months,"NA",MAX(0,SUM(Payoff!V314:X314)))</f>
        <v>NA</v>
      </c>
      <c r="AG311" s="306" t="str">
        <f>IF($B311&gt;remaning_months,"NA",MAX(0,SUM(Payoff!V314:Y314)))</f>
        <v>NA</v>
      </c>
      <c r="AH311" s="306" t="str">
        <f>IF($B311&gt;remaning_months,"NA",Payoff!AC314)</f>
        <v>NA</v>
      </c>
      <c r="AI311" s="306" t="str">
        <f>IF($B311&gt;remaning_months,"NA",Payoff!BA314)</f>
        <v>NA</v>
      </c>
      <c r="AJ311" s="306" t="str">
        <f>IF($B311&gt;remaning_months,"NA",IF(AF311&lt;=0,0,AL310*(1+Payoff!X314/SUM(Payoff!V314:W314))))</f>
        <v>NA</v>
      </c>
      <c r="AK311" s="306" t="str">
        <f>IF($B311&gt;remaning_months,"NA",IF(AG311&lt;=0,0,AJ311*(1+SUM(Payoff!Y314:Z314)/SUM(Payoff!V314:W314))))</f>
        <v>NA</v>
      </c>
      <c r="AL311" s="306" t="str">
        <f>IF($B311&gt;remaning_months,"NA",IF(AH311&lt;=0,0,AK311*(1+SUM(Payoff!AA314:AB314)/SUM(Payoff!V314:W314))))</f>
        <v>NA</v>
      </c>
      <c r="AM311" s="306" t="str">
        <f t="shared" si="129"/>
        <v>NA</v>
      </c>
      <c r="AN311" s="306" t="str">
        <f>IF($B311&gt;remaning_months,"NA",AN310*(1+Payoff!Q314))</f>
        <v>NA</v>
      </c>
    </row>
    <row r="312" spans="2:40">
      <c r="B312" s="23">
        <v>309</v>
      </c>
      <c r="C312" s="306" t="str">
        <f t="shared" si="105"/>
        <v>NA</v>
      </c>
      <c r="D312" s="306" t="str">
        <f t="shared" si="106"/>
        <v>NA</v>
      </c>
      <c r="E312" s="306" t="str">
        <f t="shared" si="107"/>
        <v>NA</v>
      </c>
      <c r="F312" s="306" t="str">
        <f t="shared" si="108"/>
        <v>NA</v>
      </c>
      <c r="G312" s="306" t="str">
        <f t="shared" si="109"/>
        <v>NA</v>
      </c>
      <c r="H312" s="306" t="str">
        <f t="shared" si="110"/>
        <v>NA</v>
      </c>
      <c r="I312" s="306" t="str">
        <f t="shared" si="111"/>
        <v>NA</v>
      </c>
      <c r="J312" s="306" t="str">
        <f t="shared" si="112"/>
        <v>NA</v>
      </c>
      <c r="K312" s="306" t="str">
        <f t="shared" si="113"/>
        <v>NA</v>
      </c>
      <c r="L312" s="306" t="str">
        <f t="shared" si="114"/>
        <v>NA</v>
      </c>
      <c r="M312" s="306" t="str">
        <f t="shared" si="115"/>
        <v>NA</v>
      </c>
      <c r="N312" s="306" t="str">
        <f t="shared" si="116"/>
        <v>NA</v>
      </c>
      <c r="O312" s="306" t="str">
        <f t="shared" si="117"/>
        <v>NA</v>
      </c>
      <c r="P312" s="306" t="str">
        <f t="shared" si="118"/>
        <v>NA</v>
      </c>
      <c r="Q312" s="306" t="str">
        <f t="shared" si="119"/>
        <v>NA</v>
      </c>
      <c r="R312" s="306" t="str">
        <f t="shared" si="120"/>
        <v>NA</v>
      </c>
      <c r="S312" s="306" t="str">
        <f t="shared" si="121"/>
        <v>NA</v>
      </c>
      <c r="T312" s="306" t="str">
        <f t="shared" si="122"/>
        <v>NA</v>
      </c>
      <c r="U312" s="306" t="str">
        <f t="shared" si="123"/>
        <v>NA</v>
      </c>
      <c r="V312" s="306" t="str">
        <f>IF($B312&gt;remaning_months,"NA",V$3*Payoff!$BS315)</f>
        <v>NA</v>
      </c>
      <c r="W312" s="306" t="str">
        <f>IF($B312&gt;remaning_months,"NA",W$3*Payoff!$BS315)</f>
        <v>NA</v>
      </c>
      <c r="X312" s="306" t="str">
        <f t="shared" si="124"/>
        <v>NA</v>
      </c>
      <c r="Y312" s="306" t="str">
        <f t="shared" si="125"/>
        <v>NA</v>
      </c>
      <c r="Z312" s="306" t="str">
        <f t="shared" si="126"/>
        <v>NA</v>
      </c>
      <c r="AA312" s="306" t="str">
        <f t="shared" si="127"/>
        <v>NA</v>
      </c>
      <c r="AB312" s="306" t="str">
        <f t="shared" si="128"/>
        <v>NA</v>
      </c>
      <c r="AC312" s="306" t="str">
        <f>IF($B312&gt;remaning_months,"NA",Payoff!AY315*Feq_coupon)</f>
        <v>NA</v>
      </c>
      <c r="AD312" s="306" t="str">
        <f>IF($B312&lt;=remaning_months,(AD311*(1-Payoff!BR315)-Payoff!Y315-Payoff!Z315+Payoff!BY315),"NA")</f>
        <v>NA</v>
      </c>
      <c r="AE312" s="306" t="str">
        <f>IF($B312&gt;remaning_months,"NA",Payoff!BC315)</f>
        <v>NA</v>
      </c>
      <c r="AF312" s="306" t="str">
        <f>IF($B312&gt;remaning_months,"NA",MAX(0,SUM(Payoff!V315:X315)))</f>
        <v>NA</v>
      </c>
      <c r="AG312" s="306" t="str">
        <f>IF($B312&gt;remaning_months,"NA",MAX(0,SUM(Payoff!V315:Y315)))</f>
        <v>NA</v>
      </c>
      <c r="AH312" s="306" t="str">
        <f>IF($B312&gt;remaning_months,"NA",Payoff!AC315)</f>
        <v>NA</v>
      </c>
      <c r="AI312" s="306" t="str">
        <f>IF($B312&gt;remaning_months,"NA",Payoff!BA315)</f>
        <v>NA</v>
      </c>
      <c r="AJ312" s="306" t="str">
        <f>IF($B312&gt;remaning_months,"NA",IF(AF312&lt;=0,0,AL311*(1+Payoff!X315/SUM(Payoff!V315:W315))))</f>
        <v>NA</v>
      </c>
      <c r="AK312" s="306" t="str">
        <f>IF($B312&gt;remaning_months,"NA",IF(AG312&lt;=0,0,AJ312*(1+SUM(Payoff!Y315:Z315)/SUM(Payoff!V315:W315))))</f>
        <v>NA</v>
      </c>
      <c r="AL312" s="306" t="str">
        <f>IF($B312&gt;remaning_months,"NA",IF(AH312&lt;=0,0,AK312*(1+SUM(Payoff!AA315:AB315)/SUM(Payoff!V315:W315))))</f>
        <v>NA</v>
      </c>
      <c r="AM312" s="306" t="str">
        <f t="shared" si="129"/>
        <v>NA</v>
      </c>
      <c r="AN312" s="306" t="str">
        <f>IF($B312&gt;remaning_months,"NA",AN311*(1+Payoff!Q315))</f>
        <v>NA</v>
      </c>
    </row>
    <row r="313" spans="2:40">
      <c r="B313" s="23">
        <v>310</v>
      </c>
      <c r="C313" s="306" t="str">
        <f t="shared" si="105"/>
        <v>NA</v>
      </c>
      <c r="D313" s="306" t="str">
        <f t="shared" si="106"/>
        <v>NA</v>
      </c>
      <c r="E313" s="306" t="str">
        <f t="shared" si="107"/>
        <v>NA</v>
      </c>
      <c r="F313" s="306" t="str">
        <f t="shared" si="108"/>
        <v>NA</v>
      </c>
      <c r="G313" s="306" t="str">
        <f t="shared" si="109"/>
        <v>NA</v>
      </c>
      <c r="H313" s="306" t="str">
        <f t="shared" si="110"/>
        <v>NA</v>
      </c>
      <c r="I313" s="306" t="str">
        <f t="shared" si="111"/>
        <v>NA</v>
      </c>
      <c r="J313" s="306" t="str">
        <f t="shared" si="112"/>
        <v>NA</v>
      </c>
      <c r="K313" s="306" t="str">
        <f t="shared" si="113"/>
        <v>NA</v>
      </c>
      <c r="L313" s="306" t="str">
        <f t="shared" si="114"/>
        <v>NA</v>
      </c>
      <c r="M313" s="306" t="str">
        <f t="shared" si="115"/>
        <v>NA</v>
      </c>
      <c r="N313" s="306" t="str">
        <f t="shared" si="116"/>
        <v>NA</v>
      </c>
      <c r="O313" s="306" t="str">
        <f t="shared" si="117"/>
        <v>NA</v>
      </c>
      <c r="P313" s="306" t="str">
        <f t="shared" si="118"/>
        <v>NA</v>
      </c>
      <c r="Q313" s="306" t="str">
        <f t="shared" si="119"/>
        <v>NA</v>
      </c>
      <c r="R313" s="306" t="str">
        <f t="shared" si="120"/>
        <v>NA</v>
      </c>
      <c r="S313" s="306" t="str">
        <f t="shared" si="121"/>
        <v>NA</v>
      </c>
      <c r="T313" s="306" t="str">
        <f t="shared" si="122"/>
        <v>NA</v>
      </c>
      <c r="U313" s="306" t="str">
        <f t="shared" si="123"/>
        <v>NA</v>
      </c>
      <c r="V313" s="306" t="str">
        <f>IF($B313&gt;remaning_months,"NA",V$3*Payoff!$BS316)</f>
        <v>NA</v>
      </c>
      <c r="W313" s="306" t="str">
        <f>IF($B313&gt;remaning_months,"NA",W$3*Payoff!$BS316)</f>
        <v>NA</v>
      </c>
      <c r="X313" s="306" t="str">
        <f t="shared" si="124"/>
        <v>NA</v>
      </c>
      <c r="Y313" s="306" t="str">
        <f t="shared" si="125"/>
        <v>NA</v>
      </c>
      <c r="Z313" s="306" t="str">
        <f t="shared" si="126"/>
        <v>NA</v>
      </c>
      <c r="AA313" s="306" t="str">
        <f t="shared" si="127"/>
        <v>NA</v>
      </c>
      <c r="AB313" s="306" t="str">
        <f t="shared" si="128"/>
        <v>NA</v>
      </c>
      <c r="AC313" s="306" t="str">
        <f>IF($B313&gt;remaning_months,"NA",Payoff!AY316*Feq_coupon)</f>
        <v>NA</v>
      </c>
      <c r="AD313" s="306" t="str">
        <f>IF($B313&lt;=remaning_months,(AD312*(1-Payoff!BR316)-Payoff!Y316-Payoff!Z316+Payoff!BY316),"NA")</f>
        <v>NA</v>
      </c>
      <c r="AE313" s="306" t="str">
        <f>IF($B313&gt;remaning_months,"NA",Payoff!BC316)</f>
        <v>NA</v>
      </c>
      <c r="AF313" s="306" t="str">
        <f>IF($B313&gt;remaning_months,"NA",MAX(0,SUM(Payoff!V316:X316)))</f>
        <v>NA</v>
      </c>
      <c r="AG313" s="306" t="str">
        <f>IF($B313&gt;remaning_months,"NA",MAX(0,SUM(Payoff!V316:Y316)))</f>
        <v>NA</v>
      </c>
      <c r="AH313" s="306" t="str">
        <f>IF($B313&gt;remaning_months,"NA",Payoff!AC316)</f>
        <v>NA</v>
      </c>
      <c r="AI313" s="306" t="str">
        <f>IF($B313&gt;remaning_months,"NA",Payoff!BA316)</f>
        <v>NA</v>
      </c>
      <c r="AJ313" s="306" t="str">
        <f>IF($B313&gt;remaning_months,"NA",IF(AF313&lt;=0,0,AL312*(1+Payoff!X316/SUM(Payoff!V316:W316))))</f>
        <v>NA</v>
      </c>
      <c r="AK313" s="306" t="str">
        <f>IF($B313&gt;remaning_months,"NA",IF(AG313&lt;=0,0,AJ313*(1+SUM(Payoff!Y316:Z316)/SUM(Payoff!V316:W316))))</f>
        <v>NA</v>
      </c>
      <c r="AL313" s="306" t="str">
        <f>IF($B313&gt;remaning_months,"NA",IF(AH313&lt;=0,0,AK313*(1+SUM(Payoff!AA316:AB316)/SUM(Payoff!V316:W316))))</f>
        <v>NA</v>
      </c>
      <c r="AM313" s="306" t="str">
        <f t="shared" si="129"/>
        <v>NA</v>
      </c>
      <c r="AN313" s="306" t="str">
        <f>IF($B313&gt;remaning_months,"NA",AN312*(1+Payoff!Q316))</f>
        <v>NA</v>
      </c>
    </row>
    <row r="314" spans="2:40">
      <c r="B314" s="23">
        <v>311</v>
      </c>
      <c r="C314" s="306" t="str">
        <f t="shared" si="105"/>
        <v>NA</v>
      </c>
      <c r="D314" s="306" t="str">
        <f t="shared" si="106"/>
        <v>NA</v>
      </c>
      <c r="E314" s="306" t="str">
        <f t="shared" si="107"/>
        <v>NA</v>
      </c>
      <c r="F314" s="306" t="str">
        <f t="shared" si="108"/>
        <v>NA</v>
      </c>
      <c r="G314" s="306" t="str">
        <f t="shared" si="109"/>
        <v>NA</v>
      </c>
      <c r="H314" s="306" t="str">
        <f t="shared" si="110"/>
        <v>NA</v>
      </c>
      <c r="I314" s="306" t="str">
        <f t="shared" si="111"/>
        <v>NA</v>
      </c>
      <c r="J314" s="306" t="str">
        <f t="shared" si="112"/>
        <v>NA</v>
      </c>
      <c r="K314" s="306" t="str">
        <f t="shared" si="113"/>
        <v>NA</v>
      </c>
      <c r="L314" s="306" t="str">
        <f t="shared" si="114"/>
        <v>NA</v>
      </c>
      <c r="M314" s="306" t="str">
        <f t="shared" si="115"/>
        <v>NA</v>
      </c>
      <c r="N314" s="306" t="str">
        <f t="shared" si="116"/>
        <v>NA</v>
      </c>
      <c r="O314" s="306" t="str">
        <f t="shared" si="117"/>
        <v>NA</v>
      </c>
      <c r="P314" s="306" t="str">
        <f t="shared" si="118"/>
        <v>NA</v>
      </c>
      <c r="Q314" s="306" t="str">
        <f t="shared" si="119"/>
        <v>NA</v>
      </c>
      <c r="R314" s="306" t="str">
        <f t="shared" si="120"/>
        <v>NA</v>
      </c>
      <c r="S314" s="306" t="str">
        <f t="shared" si="121"/>
        <v>NA</v>
      </c>
      <c r="T314" s="306" t="str">
        <f t="shared" si="122"/>
        <v>NA</v>
      </c>
      <c r="U314" s="306" t="str">
        <f t="shared" si="123"/>
        <v>NA</v>
      </c>
      <c r="V314" s="306" t="str">
        <f>IF($B314&gt;remaning_months,"NA",V$3*Payoff!$BS317)</f>
        <v>NA</v>
      </c>
      <c r="W314" s="306" t="str">
        <f>IF($B314&gt;remaning_months,"NA",W$3*Payoff!$BS317)</f>
        <v>NA</v>
      </c>
      <c r="X314" s="306" t="str">
        <f t="shared" si="124"/>
        <v>NA</v>
      </c>
      <c r="Y314" s="306" t="str">
        <f t="shared" si="125"/>
        <v>NA</v>
      </c>
      <c r="Z314" s="306" t="str">
        <f t="shared" si="126"/>
        <v>NA</v>
      </c>
      <c r="AA314" s="306" t="str">
        <f t="shared" si="127"/>
        <v>NA</v>
      </c>
      <c r="AB314" s="306" t="str">
        <f t="shared" si="128"/>
        <v>NA</v>
      </c>
      <c r="AC314" s="306" t="str">
        <f>IF($B314&gt;remaning_months,"NA",Payoff!AY317*Feq_coupon)</f>
        <v>NA</v>
      </c>
      <c r="AD314" s="306" t="str">
        <f>IF($B314&lt;=remaning_months,(AD313*(1-Payoff!BR317)-Payoff!Y317-Payoff!Z317+Payoff!BY317),"NA")</f>
        <v>NA</v>
      </c>
      <c r="AE314" s="306" t="str">
        <f>IF($B314&gt;remaning_months,"NA",Payoff!BC317)</f>
        <v>NA</v>
      </c>
      <c r="AF314" s="306" t="str">
        <f>IF($B314&gt;remaning_months,"NA",MAX(0,SUM(Payoff!V317:X317)))</f>
        <v>NA</v>
      </c>
      <c r="AG314" s="306" t="str">
        <f>IF($B314&gt;remaning_months,"NA",MAX(0,SUM(Payoff!V317:Y317)))</f>
        <v>NA</v>
      </c>
      <c r="AH314" s="306" t="str">
        <f>IF($B314&gt;remaning_months,"NA",Payoff!AC317)</f>
        <v>NA</v>
      </c>
      <c r="AI314" s="306" t="str">
        <f>IF($B314&gt;remaning_months,"NA",Payoff!BA317)</f>
        <v>NA</v>
      </c>
      <c r="AJ314" s="306" t="str">
        <f>IF($B314&gt;remaning_months,"NA",IF(AF314&lt;=0,0,AL313*(1+Payoff!X317/SUM(Payoff!V317:W317))))</f>
        <v>NA</v>
      </c>
      <c r="AK314" s="306" t="str">
        <f>IF($B314&gt;remaning_months,"NA",IF(AG314&lt;=0,0,AJ314*(1+SUM(Payoff!Y317:Z317)/SUM(Payoff!V317:W317))))</f>
        <v>NA</v>
      </c>
      <c r="AL314" s="306" t="str">
        <f>IF($B314&gt;remaning_months,"NA",IF(AH314&lt;=0,0,AK314*(1+SUM(Payoff!AA317:AB317)/SUM(Payoff!V317:W317))))</f>
        <v>NA</v>
      </c>
      <c r="AM314" s="306" t="str">
        <f t="shared" si="129"/>
        <v>NA</v>
      </c>
      <c r="AN314" s="306" t="str">
        <f>IF($B314&gt;remaning_months,"NA",AN313*(1+Payoff!Q317))</f>
        <v>NA</v>
      </c>
    </row>
    <row r="315" spans="2:40">
      <c r="B315" s="23">
        <v>312</v>
      </c>
      <c r="C315" s="306" t="str">
        <f t="shared" si="105"/>
        <v>NA</v>
      </c>
      <c r="D315" s="306" t="str">
        <f t="shared" si="106"/>
        <v>NA</v>
      </c>
      <c r="E315" s="306" t="str">
        <f t="shared" si="107"/>
        <v>NA</v>
      </c>
      <c r="F315" s="306" t="str">
        <f t="shared" si="108"/>
        <v>NA</v>
      </c>
      <c r="G315" s="306" t="str">
        <f t="shared" si="109"/>
        <v>NA</v>
      </c>
      <c r="H315" s="306" t="str">
        <f t="shared" si="110"/>
        <v>NA</v>
      </c>
      <c r="I315" s="306" t="str">
        <f t="shared" si="111"/>
        <v>NA</v>
      </c>
      <c r="J315" s="306" t="str">
        <f t="shared" si="112"/>
        <v>NA</v>
      </c>
      <c r="K315" s="306" t="str">
        <f t="shared" si="113"/>
        <v>NA</v>
      </c>
      <c r="L315" s="306" t="str">
        <f t="shared" si="114"/>
        <v>NA</v>
      </c>
      <c r="M315" s="306" t="str">
        <f t="shared" si="115"/>
        <v>NA</v>
      </c>
      <c r="N315" s="306" t="str">
        <f t="shared" si="116"/>
        <v>NA</v>
      </c>
      <c r="O315" s="306" t="str">
        <f t="shared" si="117"/>
        <v>NA</v>
      </c>
      <c r="P315" s="306" t="str">
        <f t="shared" si="118"/>
        <v>NA</v>
      </c>
      <c r="Q315" s="306" t="str">
        <f t="shared" si="119"/>
        <v>NA</v>
      </c>
      <c r="R315" s="306" t="str">
        <f t="shared" si="120"/>
        <v>NA</v>
      </c>
      <c r="S315" s="306" t="str">
        <f t="shared" si="121"/>
        <v>NA</v>
      </c>
      <c r="T315" s="306" t="str">
        <f t="shared" si="122"/>
        <v>NA</v>
      </c>
      <c r="U315" s="306" t="str">
        <f t="shared" si="123"/>
        <v>NA</v>
      </c>
      <c r="V315" s="306" t="str">
        <f>IF($B315&gt;remaning_months,"NA",V$3*Payoff!$BS318)</f>
        <v>NA</v>
      </c>
      <c r="W315" s="306" t="str">
        <f>IF($B315&gt;remaning_months,"NA",W$3*Payoff!$BS318)</f>
        <v>NA</v>
      </c>
      <c r="X315" s="306" t="str">
        <f t="shared" si="124"/>
        <v>NA</v>
      </c>
      <c r="Y315" s="306" t="str">
        <f t="shared" si="125"/>
        <v>NA</v>
      </c>
      <c r="Z315" s="306" t="str">
        <f t="shared" si="126"/>
        <v>NA</v>
      </c>
      <c r="AA315" s="306" t="str">
        <f t="shared" si="127"/>
        <v>NA</v>
      </c>
      <c r="AB315" s="306" t="str">
        <f t="shared" si="128"/>
        <v>NA</v>
      </c>
      <c r="AC315" s="306" t="str">
        <f>IF($B315&gt;remaning_months,"NA",Payoff!AY318*Feq_coupon)</f>
        <v>NA</v>
      </c>
      <c r="AD315" s="306" t="str">
        <f>IF($B315&lt;=remaning_months,(AD314*(1-Payoff!BR318)-Payoff!Y318-Payoff!Z318+Payoff!BY318),"NA")</f>
        <v>NA</v>
      </c>
      <c r="AE315" s="306" t="str">
        <f>IF($B315&gt;remaning_months,"NA",Payoff!BC318)</f>
        <v>NA</v>
      </c>
      <c r="AF315" s="306" t="str">
        <f>IF($B315&gt;remaning_months,"NA",MAX(0,SUM(Payoff!V318:X318)))</f>
        <v>NA</v>
      </c>
      <c r="AG315" s="306" t="str">
        <f>IF($B315&gt;remaning_months,"NA",MAX(0,SUM(Payoff!V318:Y318)))</f>
        <v>NA</v>
      </c>
      <c r="AH315" s="306" t="str">
        <f>IF($B315&gt;remaning_months,"NA",Payoff!AC318)</f>
        <v>NA</v>
      </c>
      <c r="AI315" s="306" t="str">
        <f>IF($B315&gt;remaning_months,"NA",Payoff!BA318)</f>
        <v>NA</v>
      </c>
      <c r="AJ315" s="306" t="str">
        <f>IF($B315&gt;remaning_months,"NA",IF(AF315&lt;=0,0,AL314*(1+Payoff!X318/SUM(Payoff!V318:W318))))</f>
        <v>NA</v>
      </c>
      <c r="AK315" s="306" t="str">
        <f>IF($B315&gt;remaning_months,"NA",IF(AG315&lt;=0,0,AJ315*(1+SUM(Payoff!Y318:Z318)/SUM(Payoff!V318:W318))))</f>
        <v>NA</v>
      </c>
      <c r="AL315" s="306" t="str">
        <f>IF($B315&gt;remaning_months,"NA",IF(AH315&lt;=0,0,AK315*(1+SUM(Payoff!AA318:AB318)/SUM(Payoff!V318:W318))))</f>
        <v>NA</v>
      </c>
      <c r="AM315" s="306" t="str">
        <f t="shared" si="129"/>
        <v>NA</v>
      </c>
      <c r="AN315" s="306" t="str">
        <f>IF($B315&gt;remaning_months,"NA",AN314*(1+Payoff!Q318))</f>
        <v>NA</v>
      </c>
    </row>
    <row r="316" spans="2:40">
      <c r="B316" s="23">
        <v>313</v>
      </c>
      <c r="C316" s="306" t="str">
        <f t="shared" si="105"/>
        <v>NA</v>
      </c>
      <c r="D316" s="306" t="str">
        <f t="shared" si="106"/>
        <v>NA</v>
      </c>
      <c r="E316" s="306" t="str">
        <f t="shared" si="107"/>
        <v>NA</v>
      </c>
      <c r="F316" s="306" t="str">
        <f t="shared" si="108"/>
        <v>NA</v>
      </c>
      <c r="G316" s="306" t="str">
        <f t="shared" si="109"/>
        <v>NA</v>
      </c>
      <c r="H316" s="306" t="str">
        <f t="shared" si="110"/>
        <v>NA</v>
      </c>
      <c r="I316" s="306" t="str">
        <f t="shared" si="111"/>
        <v>NA</v>
      </c>
      <c r="J316" s="306" t="str">
        <f t="shared" si="112"/>
        <v>NA</v>
      </c>
      <c r="K316" s="306" t="str">
        <f t="shared" si="113"/>
        <v>NA</v>
      </c>
      <c r="L316" s="306" t="str">
        <f t="shared" si="114"/>
        <v>NA</v>
      </c>
      <c r="M316" s="306" t="str">
        <f t="shared" si="115"/>
        <v>NA</v>
      </c>
      <c r="N316" s="306" t="str">
        <f t="shared" si="116"/>
        <v>NA</v>
      </c>
      <c r="O316" s="306" t="str">
        <f t="shared" si="117"/>
        <v>NA</v>
      </c>
      <c r="P316" s="306" t="str">
        <f t="shared" si="118"/>
        <v>NA</v>
      </c>
      <c r="Q316" s="306" t="str">
        <f t="shared" si="119"/>
        <v>NA</v>
      </c>
      <c r="R316" s="306" t="str">
        <f t="shared" si="120"/>
        <v>NA</v>
      </c>
      <c r="S316" s="306" t="str">
        <f t="shared" si="121"/>
        <v>NA</v>
      </c>
      <c r="T316" s="306" t="str">
        <f t="shared" si="122"/>
        <v>NA</v>
      </c>
      <c r="U316" s="306" t="str">
        <f t="shared" si="123"/>
        <v>NA</v>
      </c>
      <c r="V316" s="306" t="str">
        <f>IF($B316&gt;remaning_months,"NA",V$3*Payoff!$BS319)</f>
        <v>NA</v>
      </c>
      <c r="W316" s="306" t="str">
        <f>IF($B316&gt;remaning_months,"NA",W$3*Payoff!$BS319)</f>
        <v>NA</v>
      </c>
      <c r="X316" s="306" t="str">
        <f t="shared" si="124"/>
        <v>NA</v>
      </c>
      <c r="Y316" s="306" t="str">
        <f t="shared" si="125"/>
        <v>NA</v>
      </c>
      <c r="Z316" s="306" t="str">
        <f t="shared" si="126"/>
        <v>NA</v>
      </c>
      <c r="AA316" s="306" t="str">
        <f t="shared" si="127"/>
        <v>NA</v>
      </c>
      <c r="AB316" s="306" t="str">
        <f t="shared" si="128"/>
        <v>NA</v>
      </c>
      <c r="AC316" s="306" t="str">
        <f>IF($B316&gt;remaning_months,"NA",Payoff!AY319*Feq_coupon)</f>
        <v>NA</v>
      </c>
      <c r="AD316" s="306" t="str">
        <f>IF($B316&lt;=remaning_months,(AD315*(1-Payoff!BR319)-Payoff!Y319-Payoff!Z319+Payoff!BY319),"NA")</f>
        <v>NA</v>
      </c>
      <c r="AE316" s="306" t="str">
        <f>IF($B316&gt;remaning_months,"NA",Payoff!BC319)</f>
        <v>NA</v>
      </c>
      <c r="AF316" s="306" t="str">
        <f>IF($B316&gt;remaning_months,"NA",MAX(0,SUM(Payoff!V319:X319)))</f>
        <v>NA</v>
      </c>
      <c r="AG316" s="306" t="str">
        <f>IF($B316&gt;remaning_months,"NA",MAX(0,SUM(Payoff!V319:Y319)))</f>
        <v>NA</v>
      </c>
      <c r="AH316" s="306" t="str">
        <f>IF($B316&gt;remaning_months,"NA",Payoff!AC319)</f>
        <v>NA</v>
      </c>
      <c r="AI316" s="306" t="str">
        <f>IF($B316&gt;remaning_months,"NA",Payoff!BA319)</f>
        <v>NA</v>
      </c>
      <c r="AJ316" s="306" t="str">
        <f>IF($B316&gt;remaning_months,"NA",IF(AF316&lt;=0,0,AL315*(1+Payoff!X319/SUM(Payoff!V319:W319))))</f>
        <v>NA</v>
      </c>
      <c r="AK316" s="306" t="str">
        <f>IF($B316&gt;remaning_months,"NA",IF(AG316&lt;=0,0,AJ316*(1+SUM(Payoff!Y319:Z319)/SUM(Payoff!V319:W319))))</f>
        <v>NA</v>
      </c>
      <c r="AL316" s="306" t="str">
        <f>IF($B316&gt;remaning_months,"NA",IF(AH316&lt;=0,0,AK316*(1+SUM(Payoff!AA319:AB319)/SUM(Payoff!V319:W319))))</f>
        <v>NA</v>
      </c>
      <c r="AM316" s="306" t="str">
        <f t="shared" si="129"/>
        <v>NA</v>
      </c>
      <c r="AN316" s="306" t="str">
        <f>IF($B316&gt;remaning_months,"NA",AN315*(1+Payoff!Q319))</f>
        <v>NA</v>
      </c>
    </row>
    <row r="317" spans="2:40">
      <c r="B317" s="23">
        <v>314</v>
      </c>
      <c r="C317" s="306" t="str">
        <f t="shared" si="105"/>
        <v>NA</v>
      </c>
      <c r="D317" s="306" t="str">
        <f t="shared" si="106"/>
        <v>NA</v>
      </c>
      <c r="E317" s="306" t="str">
        <f t="shared" si="107"/>
        <v>NA</v>
      </c>
      <c r="F317" s="306" t="str">
        <f t="shared" si="108"/>
        <v>NA</v>
      </c>
      <c r="G317" s="306" t="str">
        <f t="shared" si="109"/>
        <v>NA</v>
      </c>
      <c r="H317" s="306" t="str">
        <f t="shared" si="110"/>
        <v>NA</v>
      </c>
      <c r="I317" s="306" t="str">
        <f t="shared" si="111"/>
        <v>NA</v>
      </c>
      <c r="J317" s="306" t="str">
        <f t="shared" si="112"/>
        <v>NA</v>
      </c>
      <c r="K317" s="306" t="str">
        <f t="shared" si="113"/>
        <v>NA</v>
      </c>
      <c r="L317" s="306" t="str">
        <f t="shared" si="114"/>
        <v>NA</v>
      </c>
      <c r="M317" s="306" t="str">
        <f t="shared" si="115"/>
        <v>NA</v>
      </c>
      <c r="N317" s="306" t="str">
        <f t="shared" si="116"/>
        <v>NA</v>
      </c>
      <c r="O317" s="306" t="str">
        <f t="shared" si="117"/>
        <v>NA</v>
      </c>
      <c r="P317" s="306" t="str">
        <f t="shared" si="118"/>
        <v>NA</v>
      </c>
      <c r="Q317" s="306" t="str">
        <f t="shared" si="119"/>
        <v>NA</v>
      </c>
      <c r="R317" s="306" t="str">
        <f t="shared" si="120"/>
        <v>NA</v>
      </c>
      <c r="S317" s="306" t="str">
        <f t="shared" si="121"/>
        <v>NA</v>
      </c>
      <c r="T317" s="306" t="str">
        <f t="shared" si="122"/>
        <v>NA</v>
      </c>
      <c r="U317" s="306" t="str">
        <f t="shared" si="123"/>
        <v>NA</v>
      </c>
      <c r="V317" s="306" t="str">
        <f>IF($B317&gt;remaning_months,"NA",V$3*Payoff!$BS320)</f>
        <v>NA</v>
      </c>
      <c r="W317" s="306" t="str">
        <f>IF($B317&gt;remaning_months,"NA",W$3*Payoff!$BS320)</f>
        <v>NA</v>
      </c>
      <c r="X317" s="306" t="str">
        <f t="shared" si="124"/>
        <v>NA</v>
      </c>
      <c r="Y317" s="306" t="str">
        <f t="shared" si="125"/>
        <v>NA</v>
      </c>
      <c r="Z317" s="306" t="str">
        <f t="shared" si="126"/>
        <v>NA</v>
      </c>
      <c r="AA317" s="306" t="str">
        <f t="shared" si="127"/>
        <v>NA</v>
      </c>
      <c r="AB317" s="306" t="str">
        <f t="shared" si="128"/>
        <v>NA</v>
      </c>
      <c r="AC317" s="306" t="str">
        <f>IF($B317&gt;remaning_months,"NA",Payoff!AY320*Feq_coupon)</f>
        <v>NA</v>
      </c>
      <c r="AD317" s="306" t="str">
        <f>IF($B317&lt;=remaning_months,(AD316*(1-Payoff!BR320)-Payoff!Y320-Payoff!Z320+Payoff!BY320),"NA")</f>
        <v>NA</v>
      </c>
      <c r="AE317" s="306" t="str">
        <f>IF($B317&gt;remaning_months,"NA",Payoff!BC320)</f>
        <v>NA</v>
      </c>
      <c r="AF317" s="306" t="str">
        <f>IF($B317&gt;remaning_months,"NA",MAX(0,SUM(Payoff!V320:X320)))</f>
        <v>NA</v>
      </c>
      <c r="AG317" s="306" t="str">
        <f>IF($B317&gt;remaning_months,"NA",MAX(0,SUM(Payoff!V320:Y320)))</f>
        <v>NA</v>
      </c>
      <c r="AH317" s="306" t="str">
        <f>IF($B317&gt;remaning_months,"NA",Payoff!AC320)</f>
        <v>NA</v>
      </c>
      <c r="AI317" s="306" t="str">
        <f>IF($B317&gt;remaning_months,"NA",Payoff!BA320)</f>
        <v>NA</v>
      </c>
      <c r="AJ317" s="306" t="str">
        <f>IF($B317&gt;remaning_months,"NA",IF(AF317&lt;=0,0,AL316*(1+Payoff!X320/SUM(Payoff!V320:W320))))</f>
        <v>NA</v>
      </c>
      <c r="AK317" s="306" t="str">
        <f>IF($B317&gt;remaning_months,"NA",IF(AG317&lt;=0,0,AJ317*(1+SUM(Payoff!Y320:Z320)/SUM(Payoff!V320:W320))))</f>
        <v>NA</v>
      </c>
      <c r="AL317" s="306" t="str">
        <f>IF($B317&gt;remaning_months,"NA",IF(AH317&lt;=0,0,AK317*(1+SUM(Payoff!AA320:AB320)/SUM(Payoff!V320:W320))))</f>
        <v>NA</v>
      </c>
      <c r="AM317" s="306" t="str">
        <f t="shared" si="129"/>
        <v>NA</v>
      </c>
      <c r="AN317" s="306" t="str">
        <f>IF($B317&gt;remaning_months,"NA",AN316*(1+Payoff!Q320))</f>
        <v>NA</v>
      </c>
    </row>
    <row r="318" spans="2:40">
      <c r="B318" s="23">
        <v>315</v>
      </c>
      <c r="C318" s="306" t="str">
        <f t="shared" si="105"/>
        <v>NA</v>
      </c>
      <c r="D318" s="306" t="str">
        <f t="shared" si="106"/>
        <v>NA</v>
      </c>
      <c r="E318" s="306" t="str">
        <f t="shared" si="107"/>
        <v>NA</v>
      </c>
      <c r="F318" s="306" t="str">
        <f t="shared" si="108"/>
        <v>NA</v>
      </c>
      <c r="G318" s="306" t="str">
        <f t="shared" si="109"/>
        <v>NA</v>
      </c>
      <c r="H318" s="306" t="str">
        <f t="shared" si="110"/>
        <v>NA</v>
      </c>
      <c r="I318" s="306" t="str">
        <f t="shared" si="111"/>
        <v>NA</v>
      </c>
      <c r="J318" s="306" t="str">
        <f t="shared" si="112"/>
        <v>NA</v>
      </c>
      <c r="K318" s="306" t="str">
        <f t="shared" si="113"/>
        <v>NA</v>
      </c>
      <c r="L318" s="306" t="str">
        <f t="shared" si="114"/>
        <v>NA</v>
      </c>
      <c r="M318" s="306" t="str">
        <f t="shared" si="115"/>
        <v>NA</v>
      </c>
      <c r="N318" s="306" t="str">
        <f t="shared" si="116"/>
        <v>NA</v>
      </c>
      <c r="O318" s="306" t="str">
        <f t="shared" si="117"/>
        <v>NA</v>
      </c>
      <c r="P318" s="306" t="str">
        <f t="shared" si="118"/>
        <v>NA</v>
      </c>
      <c r="Q318" s="306" t="str">
        <f t="shared" si="119"/>
        <v>NA</v>
      </c>
      <c r="R318" s="306" t="str">
        <f t="shared" si="120"/>
        <v>NA</v>
      </c>
      <c r="S318" s="306" t="str">
        <f t="shared" si="121"/>
        <v>NA</v>
      </c>
      <c r="T318" s="306" t="str">
        <f t="shared" si="122"/>
        <v>NA</v>
      </c>
      <c r="U318" s="306" t="str">
        <f t="shared" si="123"/>
        <v>NA</v>
      </c>
      <c r="V318" s="306" t="str">
        <f>IF($B318&gt;remaning_months,"NA",V$3*Payoff!$BS321)</f>
        <v>NA</v>
      </c>
      <c r="W318" s="306" t="str">
        <f>IF($B318&gt;remaning_months,"NA",W$3*Payoff!$BS321)</f>
        <v>NA</v>
      </c>
      <c r="X318" s="306" t="str">
        <f t="shared" si="124"/>
        <v>NA</v>
      </c>
      <c r="Y318" s="306" t="str">
        <f t="shared" si="125"/>
        <v>NA</v>
      </c>
      <c r="Z318" s="306" t="str">
        <f t="shared" si="126"/>
        <v>NA</v>
      </c>
      <c r="AA318" s="306" t="str">
        <f t="shared" si="127"/>
        <v>NA</v>
      </c>
      <c r="AB318" s="306" t="str">
        <f t="shared" si="128"/>
        <v>NA</v>
      </c>
      <c r="AC318" s="306" t="str">
        <f>IF($B318&gt;remaning_months,"NA",Payoff!AY321*Feq_coupon)</f>
        <v>NA</v>
      </c>
      <c r="AD318" s="306" t="str">
        <f>IF($B318&lt;=remaning_months,(AD317*(1-Payoff!BR321)-Payoff!Y321-Payoff!Z321+Payoff!BY321),"NA")</f>
        <v>NA</v>
      </c>
      <c r="AE318" s="306" t="str">
        <f>IF($B318&gt;remaning_months,"NA",Payoff!BC321)</f>
        <v>NA</v>
      </c>
      <c r="AF318" s="306" t="str">
        <f>IF($B318&gt;remaning_months,"NA",MAX(0,SUM(Payoff!V321:X321)))</f>
        <v>NA</v>
      </c>
      <c r="AG318" s="306" t="str">
        <f>IF($B318&gt;remaning_months,"NA",MAX(0,SUM(Payoff!V321:Y321)))</f>
        <v>NA</v>
      </c>
      <c r="AH318" s="306" t="str">
        <f>IF($B318&gt;remaning_months,"NA",Payoff!AC321)</f>
        <v>NA</v>
      </c>
      <c r="AI318" s="306" t="str">
        <f>IF($B318&gt;remaning_months,"NA",Payoff!BA321)</f>
        <v>NA</v>
      </c>
      <c r="AJ318" s="306" t="str">
        <f>IF($B318&gt;remaning_months,"NA",IF(AF318&lt;=0,0,AL317*(1+Payoff!X321/SUM(Payoff!V321:W321))))</f>
        <v>NA</v>
      </c>
      <c r="AK318" s="306" t="str">
        <f>IF($B318&gt;remaning_months,"NA",IF(AG318&lt;=0,0,AJ318*(1+SUM(Payoff!Y321:Z321)/SUM(Payoff!V321:W321))))</f>
        <v>NA</v>
      </c>
      <c r="AL318" s="306" t="str">
        <f>IF($B318&gt;remaning_months,"NA",IF(AH318&lt;=0,0,AK318*(1+SUM(Payoff!AA321:AB321)/SUM(Payoff!V321:W321))))</f>
        <v>NA</v>
      </c>
      <c r="AM318" s="306" t="str">
        <f t="shared" si="129"/>
        <v>NA</v>
      </c>
      <c r="AN318" s="306" t="str">
        <f>IF($B318&gt;remaning_months,"NA",AN317*(1+Payoff!Q321))</f>
        <v>NA</v>
      </c>
    </row>
    <row r="319" spans="2:40">
      <c r="B319" s="23">
        <v>316</v>
      </c>
      <c r="C319" s="306" t="str">
        <f t="shared" si="105"/>
        <v>NA</v>
      </c>
      <c r="D319" s="306" t="str">
        <f t="shared" si="106"/>
        <v>NA</v>
      </c>
      <c r="E319" s="306" t="str">
        <f t="shared" si="107"/>
        <v>NA</v>
      </c>
      <c r="F319" s="306" t="str">
        <f t="shared" si="108"/>
        <v>NA</v>
      </c>
      <c r="G319" s="306" t="str">
        <f t="shared" si="109"/>
        <v>NA</v>
      </c>
      <c r="H319" s="306" t="str">
        <f t="shared" si="110"/>
        <v>NA</v>
      </c>
      <c r="I319" s="306" t="str">
        <f t="shared" si="111"/>
        <v>NA</v>
      </c>
      <c r="J319" s="306" t="str">
        <f t="shared" si="112"/>
        <v>NA</v>
      </c>
      <c r="K319" s="306" t="str">
        <f t="shared" si="113"/>
        <v>NA</v>
      </c>
      <c r="L319" s="306" t="str">
        <f t="shared" si="114"/>
        <v>NA</v>
      </c>
      <c r="M319" s="306" t="str">
        <f t="shared" si="115"/>
        <v>NA</v>
      </c>
      <c r="N319" s="306" t="str">
        <f t="shared" si="116"/>
        <v>NA</v>
      </c>
      <c r="O319" s="306" t="str">
        <f t="shared" si="117"/>
        <v>NA</v>
      </c>
      <c r="P319" s="306" t="str">
        <f t="shared" si="118"/>
        <v>NA</v>
      </c>
      <c r="Q319" s="306" t="str">
        <f t="shared" si="119"/>
        <v>NA</v>
      </c>
      <c r="R319" s="306" t="str">
        <f t="shared" si="120"/>
        <v>NA</v>
      </c>
      <c r="S319" s="306" t="str">
        <f t="shared" si="121"/>
        <v>NA</v>
      </c>
      <c r="T319" s="306" t="str">
        <f t="shared" si="122"/>
        <v>NA</v>
      </c>
      <c r="U319" s="306" t="str">
        <f t="shared" si="123"/>
        <v>NA</v>
      </c>
      <c r="V319" s="306" t="str">
        <f>IF($B319&gt;remaning_months,"NA",V$3*Payoff!$BS322)</f>
        <v>NA</v>
      </c>
      <c r="W319" s="306" t="str">
        <f>IF($B319&gt;remaning_months,"NA",W$3*Payoff!$BS322)</f>
        <v>NA</v>
      </c>
      <c r="X319" s="306" t="str">
        <f t="shared" si="124"/>
        <v>NA</v>
      </c>
      <c r="Y319" s="306" t="str">
        <f t="shared" si="125"/>
        <v>NA</v>
      </c>
      <c r="Z319" s="306" t="str">
        <f t="shared" si="126"/>
        <v>NA</v>
      </c>
      <c r="AA319" s="306" t="str">
        <f t="shared" si="127"/>
        <v>NA</v>
      </c>
      <c r="AB319" s="306" t="str">
        <f t="shared" si="128"/>
        <v>NA</v>
      </c>
      <c r="AC319" s="306" t="str">
        <f>IF($B319&gt;remaning_months,"NA",Payoff!AY322*Feq_coupon)</f>
        <v>NA</v>
      </c>
      <c r="AD319" s="306" t="str">
        <f>IF($B319&lt;=remaning_months,(AD318*(1-Payoff!BR322)-Payoff!Y322-Payoff!Z322+Payoff!BY322),"NA")</f>
        <v>NA</v>
      </c>
      <c r="AE319" s="306" t="str">
        <f>IF($B319&gt;remaning_months,"NA",Payoff!BC322)</f>
        <v>NA</v>
      </c>
      <c r="AF319" s="306" t="str">
        <f>IF($B319&gt;remaning_months,"NA",MAX(0,SUM(Payoff!V322:X322)))</f>
        <v>NA</v>
      </c>
      <c r="AG319" s="306" t="str">
        <f>IF($B319&gt;remaning_months,"NA",MAX(0,SUM(Payoff!V322:Y322)))</f>
        <v>NA</v>
      </c>
      <c r="AH319" s="306" t="str">
        <f>IF($B319&gt;remaning_months,"NA",Payoff!AC322)</f>
        <v>NA</v>
      </c>
      <c r="AI319" s="306" t="str">
        <f>IF($B319&gt;remaning_months,"NA",Payoff!BA322)</f>
        <v>NA</v>
      </c>
      <c r="AJ319" s="306" t="str">
        <f>IF($B319&gt;remaning_months,"NA",IF(AF319&lt;=0,0,AL318*(1+Payoff!X322/SUM(Payoff!V322:W322))))</f>
        <v>NA</v>
      </c>
      <c r="AK319" s="306" t="str">
        <f>IF($B319&gt;remaning_months,"NA",IF(AG319&lt;=0,0,AJ319*(1+SUM(Payoff!Y322:Z322)/SUM(Payoff!V322:W322))))</f>
        <v>NA</v>
      </c>
      <c r="AL319" s="306" t="str">
        <f>IF($B319&gt;remaning_months,"NA",IF(AH319&lt;=0,0,AK319*(1+SUM(Payoff!AA322:AB322)/SUM(Payoff!V322:W322))))</f>
        <v>NA</v>
      </c>
      <c r="AM319" s="306" t="str">
        <f t="shared" si="129"/>
        <v>NA</v>
      </c>
      <c r="AN319" s="306" t="str">
        <f>IF($B319&gt;remaning_months,"NA",AN318*(1+Payoff!Q322))</f>
        <v>NA</v>
      </c>
    </row>
    <row r="320" spans="2:40">
      <c r="B320" s="23">
        <v>317</v>
      </c>
      <c r="C320" s="306" t="str">
        <f t="shared" si="105"/>
        <v>NA</v>
      </c>
      <c r="D320" s="306" t="str">
        <f t="shared" si="106"/>
        <v>NA</v>
      </c>
      <c r="E320" s="306" t="str">
        <f t="shared" si="107"/>
        <v>NA</v>
      </c>
      <c r="F320" s="306" t="str">
        <f t="shared" si="108"/>
        <v>NA</v>
      </c>
      <c r="G320" s="306" t="str">
        <f t="shared" si="109"/>
        <v>NA</v>
      </c>
      <c r="H320" s="306" t="str">
        <f t="shared" si="110"/>
        <v>NA</v>
      </c>
      <c r="I320" s="306" t="str">
        <f t="shared" si="111"/>
        <v>NA</v>
      </c>
      <c r="J320" s="306" t="str">
        <f t="shared" si="112"/>
        <v>NA</v>
      </c>
      <c r="K320" s="306" t="str">
        <f t="shared" si="113"/>
        <v>NA</v>
      </c>
      <c r="L320" s="306" t="str">
        <f t="shared" si="114"/>
        <v>NA</v>
      </c>
      <c r="M320" s="306" t="str">
        <f t="shared" si="115"/>
        <v>NA</v>
      </c>
      <c r="N320" s="306" t="str">
        <f t="shared" si="116"/>
        <v>NA</v>
      </c>
      <c r="O320" s="306" t="str">
        <f t="shared" si="117"/>
        <v>NA</v>
      </c>
      <c r="P320" s="306" t="str">
        <f t="shared" si="118"/>
        <v>NA</v>
      </c>
      <c r="Q320" s="306" t="str">
        <f t="shared" si="119"/>
        <v>NA</v>
      </c>
      <c r="R320" s="306" t="str">
        <f t="shared" si="120"/>
        <v>NA</v>
      </c>
      <c r="S320" s="306" t="str">
        <f t="shared" si="121"/>
        <v>NA</v>
      </c>
      <c r="T320" s="306" t="str">
        <f t="shared" si="122"/>
        <v>NA</v>
      </c>
      <c r="U320" s="306" t="str">
        <f t="shared" si="123"/>
        <v>NA</v>
      </c>
      <c r="V320" s="306" t="str">
        <f>IF($B320&gt;remaning_months,"NA",V$3*Payoff!$BS323)</f>
        <v>NA</v>
      </c>
      <c r="W320" s="306" t="str">
        <f>IF($B320&gt;remaning_months,"NA",W$3*Payoff!$BS323)</f>
        <v>NA</v>
      </c>
      <c r="X320" s="306" t="str">
        <f t="shared" si="124"/>
        <v>NA</v>
      </c>
      <c r="Y320" s="306" t="str">
        <f t="shared" si="125"/>
        <v>NA</v>
      </c>
      <c r="Z320" s="306" t="str">
        <f t="shared" si="126"/>
        <v>NA</v>
      </c>
      <c r="AA320" s="306" t="str">
        <f t="shared" si="127"/>
        <v>NA</v>
      </c>
      <c r="AB320" s="306" t="str">
        <f t="shared" si="128"/>
        <v>NA</v>
      </c>
      <c r="AC320" s="306" t="str">
        <f>IF($B320&gt;remaning_months,"NA",Payoff!AY323*Feq_coupon)</f>
        <v>NA</v>
      </c>
      <c r="AD320" s="306" t="str">
        <f>IF($B320&lt;=remaning_months,(AD319*(1-Payoff!BR323)-Payoff!Y323-Payoff!Z323+Payoff!BY323),"NA")</f>
        <v>NA</v>
      </c>
      <c r="AE320" s="306" t="str">
        <f>IF($B320&gt;remaning_months,"NA",Payoff!BC323)</f>
        <v>NA</v>
      </c>
      <c r="AF320" s="306" t="str">
        <f>IF($B320&gt;remaning_months,"NA",MAX(0,SUM(Payoff!V323:X323)))</f>
        <v>NA</v>
      </c>
      <c r="AG320" s="306" t="str">
        <f>IF($B320&gt;remaning_months,"NA",MAX(0,SUM(Payoff!V323:Y323)))</f>
        <v>NA</v>
      </c>
      <c r="AH320" s="306" t="str">
        <f>IF($B320&gt;remaning_months,"NA",Payoff!AC323)</f>
        <v>NA</v>
      </c>
      <c r="AI320" s="306" t="str">
        <f>IF($B320&gt;remaning_months,"NA",Payoff!BA323)</f>
        <v>NA</v>
      </c>
      <c r="AJ320" s="306" t="str">
        <f>IF($B320&gt;remaning_months,"NA",IF(AF320&lt;=0,0,AL319*(1+Payoff!X323/SUM(Payoff!V323:W323))))</f>
        <v>NA</v>
      </c>
      <c r="AK320" s="306" t="str">
        <f>IF($B320&gt;remaning_months,"NA",IF(AG320&lt;=0,0,AJ320*(1+SUM(Payoff!Y323:Z323)/SUM(Payoff!V323:W323))))</f>
        <v>NA</v>
      </c>
      <c r="AL320" s="306" t="str">
        <f>IF($B320&gt;remaning_months,"NA",IF(AH320&lt;=0,0,AK320*(1+SUM(Payoff!AA323:AB323)/SUM(Payoff!V323:W323))))</f>
        <v>NA</v>
      </c>
      <c r="AM320" s="306" t="str">
        <f t="shared" si="129"/>
        <v>NA</v>
      </c>
      <c r="AN320" s="306" t="str">
        <f>IF($B320&gt;remaning_months,"NA",AN319*(1+Payoff!Q323))</f>
        <v>NA</v>
      </c>
    </row>
    <row r="321" spans="2:40">
      <c r="B321" s="23">
        <v>318</v>
      </c>
      <c r="C321" s="306" t="str">
        <f t="shared" si="105"/>
        <v>NA</v>
      </c>
      <c r="D321" s="306" t="str">
        <f t="shared" si="106"/>
        <v>NA</v>
      </c>
      <c r="E321" s="306" t="str">
        <f t="shared" si="107"/>
        <v>NA</v>
      </c>
      <c r="F321" s="306" t="str">
        <f t="shared" si="108"/>
        <v>NA</v>
      </c>
      <c r="G321" s="306" t="str">
        <f t="shared" si="109"/>
        <v>NA</v>
      </c>
      <c r="H321" s="306" t="str">
        <f t="shared" si="110"/>
        <v>NA</v>
      </c>
      <c r="I321" s="306" t="str">
        <f t="shared" si="111"/>
        <v>NA</v>
      </c>
      <c r="J321" s="306" t="str">
        <f t="shared" si="112"/>
        <v>NA</v>
      </c>
      <c r="K321" s="306" t="str">
        <f t="shared" si="113"/>
        <v>NA</v>
      </c>
      <c r="L321" s="306" t="str">
        <f t="shared" si="114"/>
        <v>NA</v>
      </c>
      <c r="M321" s="306" t="str">
        <f t="shared" si="115"/>
        <v>NA</v>
      </c>
      <c r="N321" s="306" t="str">
        <f t="shared" si="116"/>
        <v>NA</v>
      </c>
      <c r="O321" s="306" t="str">
        <f t="shared" si="117"/>
        <v>NA</v>
      </c>
      <c r="P321" s="306" t="str">
        <f t="shared" si="118"/>
        <v>NA</v>
      </c>
      <c r="Q321" s="306" t="str">
        <f t="shared" si="119"/>
        <v>NA</v>
      </c>
      <c r="R321" s="306" t="str">
        <f t="shared" si="120"/>
        <v>NA</v>
      </c>
      <c r="S321" s="306" t="str">
        <f t="shared" si="121"/>
        <v>NA</v>
      </c>
      <c r="T321" s="306" t="str">
        <f t="shared" si="122"/>
        <v>NA</v>
      </c>
      <c r="U321" s="306" t="str">
        <f t="shared" si="123"/>
        <v>NA</v>
      </c>
      <c r="V321" s="306" t="str">
        <f>IF($B321&gt;remaning_months,"NA",V$3*Payoff!$BS324)</f>
        <v>NA</v>
      </c>
      <c r="W321" s="306" t="str">
        <f>IF($B321&gt;remaning_months,"NA",W$3*Payoff!$BS324)</f>
        <v>NA</v>
      </c>
      <c r="X321" s="306" t="str">
        <f t="shared" si="124"/>
        <v>NA</v>
      </c>
      <c r="Y321" s="306" t="str">
        <f t="shared" si="125"/>
        <v>NA</v>
      </c>
      <c r="Z321" s="306" t="str">
        <f t="shared" si="126"/>
        <v>NA</v>
      </c>
      <c r="AA321" s="306" t="str">
        <f t="shared" si="127"/>
        <v>NA</v>
      </c>
      <c r="AB321" s="306" t="str">
        <f t="shared" si="128"/>
        <v>NA</v>
      </c>
      <c r="AC321" s="306" t="str">
        <f>IF($B321&gt;remaning_months,"NA",Payoff!AY324*Feq_coupon)</f>
        <v>NA</v>
      </c>
      <c r="AD321" s="306" t="str">
        <f>IF($B321&lt;=remaning_months,(AD320*(1-Payoff!BR324)-Payoff!Y324-Payoff!Z324+Payoff!BY324),"NA")</f>
        <v>NA</v>
      </c>
      <c r="AE321" s="306" t="str">
        <f>IF($B321&gt;remaning_months,"NA",Payoff!BC324)</f>
        <v>NA</v>
      </c>
      <c r="AF321" s="306" t="str">
        <f>IF($B321&gt;remaning_months,"NA",MAX(0,SUM(Payoff!V324:X324)))</f>
        <v>NA</v>
      </c>
      <c r="AG321" s="306" t="str">
        <f>IF($B321&gt;remaning_months,"NA",MAX(0,SUM(Payoff!V324:Y324)))</f>
        <v>NA</v>
      </c>
      <c r="AH321" s="306" t="str">
        <f>IF($B321&gt;remaning_months,"NA",Payoff!AC324)</f>
        <v>NA</v>
      </c>
      <c r="AI321" s="306" t="str">
        <f>IF($B321&gt;remaning_months,"NA",Payoff!BA324)</f>
        <v>NA</v>
      </c>
      <c r="AJ321" s="306" t="str">
        <f>IF($B321&gt;remaning_months,"NA",IF(AF321&lt;=0,0,AL320*(1+Payoff!X324/SUM(Payoff!V324:W324))))</f>
        <v>NA</v>
      </c>
      <c r="AK321" s="306" t="str">
        <f>IF($B321&gt;remaning_months,"NA",IF(AG321&lt;=0,0,AJ321*(1+SUM(Payoff!Y324:Z324)/SUM(Payoff!V324:W324))))</f>
        <v>NA</v>
      </c>
      <c r="AL321" s="306" t="str">
        <f>IF($B321&gt;remaning_months,"NA",IF(AH321&lt;=0,0,AK321*(1+SUM(Payoff!AA324:AB324)/SUM(Payoff!V324:W324))))</f>
        <v>NA</v>
      </c>
      <c r="AM321" s="306" t="str">
        <f t="shared" si="129"/>
        <v>NA</v>
      </c>
      <c r="AN321" s="306" t="str">
        <f>IF($B321&gt;remaning_months,"NA",AN320*(1+Payoff!Q324))</f>
        <v>NA</v>
      </c>
    </row>
    <row r="322" spans="2:40">
      <c r="B322" s="23">
        <v>319</v>
      </c>
      <c r="C322" s="306" t="str">
        <f t="shared" si="105"/>
        <v>NA</v>
      </c>
      <c r="D322" s="306" t="str">
        <f t="shared" si="106"/>
        <v>NA</v>
      </c>
      <c r="E322" s="306" t="str">
        <f t="shared" si="107"/>
        <v>NA</v>
      </c>
      <c r="F322" s="306" t="str">
        <f t="shared" si="108"/>
        <v>NA</v>
      </c>
      <c r="G322" s="306" t="str">
        <f t="shared" si="109"/>
        <v>NA</v>
      </c>
      <c r="H322" s="306" t="str">
        <f t="shared" si="110"/>
        <v>NA</v>
      </c>
      <c r="I322" s="306" t="str">
        <f t="shared" si="111"/>
        <v>NA</v>
      </c>
      <c r="J322" s="306" t="str">
        <f t="shared" si="112"/>
        <v>NA</v>
      </c>
      <c r="K322" s="306" t="str">
        <f t="shared" si="113"/>
        <v>NA</v>
      </c>
      <c r="L322" s="306" t="str">
        <f t="shared" si="114"/>
        <v>NA</v>
      </c>
      <c r="M322" s="306" t="str">
        <f t="shared" si="115"/>
        <v>NA</v>
      </c>
      <c r="N322" s="306" t="str">
        <f t="shared" si="116"/>
        <v>NA</v>
      </c>
      <c r="O322" s="306" t="str">
        <f t="shared" si="117"/>
        <v>NA</v>
      </c>
      <c r="P322" s="306" t="str">
        <f t="shared" si="118"/>
        <v>NA</v>
      </c>
      <c r="Q322" s="306" t="str">
        <f t="shared" si="119"/>
        <v>NA</v>
      </c>
      <c r="R322" s="306" t="str">
        <f t="shared" si="120"/>
        <v>NA</v>
      </c>
      <c r="S322" s="306" t="str">
        <f t="shared" si="121"/>
        <v>NA</v>
      </c>
      <c r="T322" s="306" t="str">
        <f t="shared" si="122"/>
        <v>NA</v>
      </c>
      <c r="U322" s="306" t="str">
        <f t="shared" si="123"/>
        <v>NA</v>
      </c>
      <c r="V322" s="306" t="str">
        <f>IF($B322&gt;remaning_months,"NA",V$3*Payoff!$BS325)</f>
        <v>NA</v>
      </c>
      <c r="W322" s="306" t="str">
        <f>IF($B322&gt;remaning_months,"NA",W$3*Payoff!$BS325)</f>
        <v>NA</v>
      </c>
      <c r="X322" s="306" t="str">
        <f t="shared" si="124"/>
        <v>NA</v>
      </c>
      <c r="Y322" s="306" t="str">
        <f t="shared" si="125"/>
        <v>NA</v>
      </c>
      <c r="Z322" s="306" t="str">
        <f t="shared" si="126"/>
        <v>NA</v>
      </c>
      <c r="AA322" s="306" t="str">
        <f t="shared" si="127"/>
        <v>NA</v>
      </c>
      <c r="AB322" s="306" t="str">
        <f t="shared" si="128"/>
        <v>NA</v>
      </c>
      <c r="AC322" s="306" t="str">
        <f>IF($B322&gt;remaning_months,"NA",Payoff!AY325*Feq_coupon)</f>
        <v>NA</v>
      </c>
      <c r="AD322" s="306" t="str">
        <f>IF($B322&lt;=remaning_months,(AD321*(1-Payoff!BR325)-Payoff!Y325-Payoff!Z325+Payoff!BY325),"NA")</f>
        <v>NA</v>
      </c>
      <c r="AE322" s="306" t="str">
        <f>IF($B322&gt;remaning_months,"NA",Payoff!BC325)</f>
        <v>NA</v>
      </c>
      <c r="AF322" s="306" t="str">
        <f>IF($B322&gt;remaning_months,"NA",MAX(0,SUM(Payoff!V325:X325)))</f>
        <v>NA</v>
      </c>
      <c r="AG322" s="306" t="str">
        <f>IF($B322&gt;remaning_months,"NA",MAX(0,SUM(Payoff!V325:Y325)))</f>
        <v>NA</v>
      </c>
      <c r="AH322" s="306" t="str">
        <f>IF($B322&gt;remaning_months,"NA",Payoff!AC325)</f>
        <v>NA</v>
      </c>
      <c r="AI322" s="306" t="str">
        <f>IF($B322&gt;remaning_months,"NA",Payoff!BA325)</f>
        <v>NA</v>
      </c>
      <c r="AJ322" s="306" t="str">
        <f>IF($B322&gt;remaning_months,"NA",IF(AF322&lt;=0,0,AL321*(1+Payoff!X325/SUM(Payoff!V325:W325))))</f>
        <v>NA</v>
      </c>
      <c r="AK322" s="306" t="str">
        <f>IF($B322&gt;remaning_months,"NA",IF(AG322&lt;=0,0,AJ322*(1+SUM(Payoff!Y325:Z325)/SUM(Payoff!V325:W325))))</f>
        <v>NA</v>
      </c>
      <c r="AL322" s="306" t="str">
        <f>IF($B322&gt;remaning_months,"NA",IF(AH322&lt;=0,0,AK322*(1+SUM(Payoff!AA325:AB325)/SUM(Payoff!V325:W325))))</f>
        <v>NA</v>
      </c>
      <c r="AM322" s="306" t="str">
        <f t="shared" si="129"/>
        <v>NA</v>
      </c>
      <c r="AN322" s="306" t="str">
        <f>IF($B322&gt;remaning_months,"NA",AN321*(1+Payoff!Q325))</f>
        <v>NA</v>
      </c>
    </row>
    <row r="323" spans="2:40">
      <c r="B323" s="23">
        <v>320</v>
      </c>
      <c r="C323" s="306" t="str">
        <f t="shared" si="105"/>
        <v>NA</v>
      </c>
      <c r="D323" s="306" t="str">
        <f t="shared" si="106"/>
        <v>NA</v>
      </c>
      <c r="E323" s="306" t="str">
        <f t="shared" si="107"/>
        <v>NA</v>
      </c>
      <c r="F323" s="306" t="str">
        <f t="shared" si="108"/>
        <v>NA</v>
      </c>
      <c r="G323" s="306" t="str">
        <f t="shared" si="109"/>
        <v>NA</v>
      </c>
      <c r="H323" s="306" t="str">
        <f t="shared" si="110"/>
        <v>NA</v>
      </c>
      <c r="I323" s="306" t="str">
        <f t="shared" si="111"/>
        <v>NA</v>
      </c>
      <c r="J323" s="306" t="str">
        <f t="shared" si="112"/>
        <v>NA</v>
      </c>
      <c r="K323" s="306" t="str">
        <f t="shared" si="113"/>
        <v>NA</v>
      </c>
      <c r="L323" s="306" t="str">
        <f t="shared" si="114"/>
        <v>NA</v>
      </c>
      <c r="M323" s="306" t="str">
        <f t="shared" si="115"/>
        <v>NA</v>
      </c>
      <c r="N323" s="306" t="str">
        <f t="shared" si="116"/>
        <v>NA</v>
      </c>
      <c r="O323" s="306" t="str">
        <f t="shared" si="117"/>
        <v>NA</v>
      </c>
      <c r="P323" s="306" t="str">
        <f t="shared" si="118"/>
        <v>NA</v>
      </c>
      <c r="Q323" s="306" t="str">
        <f t="shared" si="119"/>
        <v>NA</v>
      </c>
      <c r="R323" s="306" t="str">
        <f t="shared" si="120"/>
        <v>NA</v>
      </c>
      <c r="S323" s="306" t="str">
        <f t="shared" si="121"/>
        <v>NA</v>
      </c>
      <c r="T323" s="306" t="str">
        <f t="shared" si="122"/>
        <v>NA</v>
      </c>
      <c r="U323" s="306" t="str">
        <f t="shared" si="123"/>
        <v>NA</v>
      </c>
      <c r="V323" s="306" t="str">
        <f>IF($B323&gt;remaning_months,"NA",V$3*Payoff!$BS326)</f>
        <v>NA</v>
      </c>
      <c r="W323" s="306" t="str">
        <f>IF($B323&gt;remaning_months,"NA",W$3*Payoff!$BS326)</f>
        <v>NA</v>
      </c>
      <c r="X323" s="306" t="str">
        <f t="shared" si="124"/>
        <v>NA</v>
      </c>
      <c r="Y323" s="306" t="str">
        <f t="shared" si="125"/>
        <v>NA</v>
      </c>
      <c r="Z323" s="306" t="str">
        <f t="shared" si="126"/>
        <v>NA</v>
      </c>
      <c r="AA323" s="306" t="str">
        <f t="shared" si="127"/>
        <v>NA</v>
      </c>
      <c r="AB323" s="306" t="str">
        <f t="shared" si="128"/>
        <v>NA</v>
      </c>
      <c r="AC323" s="306" t="str">
        <f>IF($B323&gt;remaning_months,"NA",Payoff!AY326*Feq_coupon)</f>
        <v>NA</v>
      </c>
      <c r="AD323" s="306" t="str">
        <f>IF($B323&lt;=remaning_months,(AD322*(1-Payoff!BR326)-Payoff!Y326-Payoff!Z326+Payoff!BY326),"NA")</f>
        <v>NA</v>
      </c>
      <c r="AE323" s="306" t="str">
        <f>IF($B323&gt;remaning_months,"NA",Payoff!BC326)</f>
        <v>NA</v>
      </c>
      <c r="AF323" s="306" t="str">
        <f>IF($B323&gt;remaning_months,"NA",MAX(0,SUM(Payoff!V326:X326)))</f>
        <v>NA</v>
      </c>
      <c r="AG323" s="306" t="str">
        <f>IF($B323&gt;remaning_months,"NA",MAX(0,SUM(Payoff!V326:Y326)))</f>
        <v>NA</v>
      </c>
      <c r="AH323" s="306" t="str">
        <f>IF($B323&gt;remaning_months,"NA",Payoff!AC326)</f>
        <v>NA</v>
      </c>
      <c r="AI323" s="306" t="str">
        <f>IF($B323&gt;remaning_months,"NA",Payoff!BA326)</f>
        <v>NA</v>
      </c>
      <c r="AJ323" s="306" t="str">
        <f>IF($B323&gt;remaning_months,"NA",IF(AF323&lt;=0,0,AL322*(1+Payoff!X326/SUM(Payoff!V326:W326))))</f>
        <v>NA</v>
      </c>
      <c r="AK323" s="306" t="str">
        <f>IF($B323&gt;remaning_months,"NA",IF(AG323&lt;=0,0,AJ323*(1+SUM(Payoff!Y326:Z326)/SUM(Payoff!V326:W326))))</f>
        <v>NA</v>
      </c>
      <c r="AL323" s="306" t="str">
        <f>IF($B323&gt;remaning_months,"NA",IF(AH323&lt;=0,0,AK323*(1+SUM(Payoff!AA326:AB326)/SUM(Payoff!V326:W326))))</f>
        <v>NA</v>
      </c>
      <c r="AM323" s="306" t="str">
        <f t="shared" si="129"/>
        <v>NA</v>
      </c>
      <c r="AN323" s="306" t="str">
        <f>IF($B323&gt;remaning_months,"NA",AN322*(1+Payoff!Q326))</f>
        <v>NA</v>
      </c>
    </row>
    <row r="324" spans="2:40">
      <c r="B324" s="23">
        <v>321</v>
      </c>
      <c r="C324" s="306" t="str">
        <f t="shared" ref="C324:C387" si="130">IF($B324&gt;remaning_months,"NA",C323)</f>
        <v>NA</v>
      </c>
      <c r="D324" s="306" t="str">
        <f t="shared" ref="D324:D387" si="131">IF($B324&lt;=remaning_months,IF(RIGHT(LEFT(D323,6),2)*1&lt;&gt;12,D323+100,D323+8900),"NA")</f>
        <v>NA</v>
      </c>
      <c r="E324" s="306" t="str">
        <f t="shared" ref="E324:E387" si="132">IF($B324&gt;remaning_months,"NA",E323)</f>
        <v>NA</v>
      </c>
      <c r="F324" s="306" t="str">
        <f t="shared" ref="F324:F387" si="133">IF($B324&gt;remaning_months,"NA",F323)</f>
        <v>NA</v>
      </c>
      <c r="G324" s="306" t="str">
        <f t="shared" ref="G324:G387" si="134">IF($B324&gt;remaning_months,"NA",G323)</f>
        <v>NA</v>
      </c>
      <c r="H324" s="306" t="str">
        <f t="shared" ref="H324:H387" si="135">IF($B324&gt;remaning_months,"NA",H323)</f>
        <v>NA</v>
      </c>
      <c r="I324" s="306" t="str">
        <f t="shared" ref="I324:I387" si="136">IF($B324&gt;remaning_months,"NA",0)</f>
        <v>NA</v>
      </c>
      <c r="J324" s="306" t="str">
        <f t="shared" ref="J324:J387" si="137">IF($B324&gt;remaning_months,"NA",J323)</f>
        <v>NA</v>
      </c>
      <c r="K324" s="306" t="str">
        <f t="shared" ref="K324:K387" si="138">IF($B324&gt;remaning_months,"NA",K323)</f>
        <v>NA</v>
      </c>
      <c r="L324" s="306" t="str">
        <f t="shared" ref="L324:L387" si="139">IF($B324&gt;remaning_months,"NA",L323)</f>
        <v>NA</v>
      </c>
      <c r="M324" s="306" t="str">
        <f t="shared" ref="M324:M387" si="140">IF($B324&gt;remaning_months,"NA",M323)</f>
        <v>NA</v>
      </c>
      <c r="N324" s="306" t="str">
        <f t="shared" ref="N324:N387" si="141">IF($B324&gt;remaning_months,"NA",N323)</f>
        <v>NA</v>
      </c>
      <c r="O324" s="306" t="str">
        <f t="shared" ref="O324:O387" si="142">IF($B324&gt;remaning_months,"NA",O323)</f>
        <v>NA</v>
      </c>
      <c r="P324" s="306" t="str">
        <f t="shared" ref="P324:P387" si="143">IF($B324&gt;remaning_months,"NA",P323)</f>
        <v>NA</v>
      </c>
      <c r="Q324" s="306" t="str">
        <f t="shared" ref="Q324:Q387" si="144">IF($B324&gt;remaning_months,"NA",Q323)</f>
        <v>NA</v>
      </c>
      <c r="R324" s="306" t="str">
        <f t="shared" ref="R324:R387" si="145">IF($B324&gt;remaning_months,"NA",R323)</f>
        <v>NA</v>
      </c>
      <c r="S324" s="306" t="str">
        <f t="shared" ref="S324:S387" si="146">IF($B324&gt;remaning_months,"NA",S323)</f>
        <v>NA</v>
      </c>
      <c r="T324" s="306" t="str">
        <f t="shared" ref="T324:T387" si="147">IF($B324&gt;remaning_months,"NA",T323)</f>
        <v>NA</v>
      </c>
      <c r="U324" s="306" t="str">
        <f t="shared" ref="U324:U387" si="148">IF($B324&gt;remaning_months,"NA",U323)</f>
        <v>NA</v>
      </c>
      <c r="V324" s="306" t="str">
        <f>IF($B324&gt;remaning_months,"NA",V$3*Payoff!$BS327)</f>
        <v>NA</v>
      </c>
      <c r="W324" s="306" t="str">
        <f>IF($B324&gt;remaning_months,"NA",W$3*Payoff!$BS327)</f>
        <v>NA</v>
      </c>
      <c r="X324" s="306" t="str">
        <f t="shared" ref="X324:X387" si="149">IF($B324&gt;remaning_months,"NA",X323)</f>
        <v>NA</v>
      </c>
      <c r="Y324" s="306" t="str">
        <f t="shared" ref="Y324:Y387" si="150">IF($B324&gt;remaning_months,"NA",Y323)</f>
        <v>NA</v>
      </c>
      <c r="Z324" s="306" t="str">
        <f t="shared" ref="Z324:Z387" si="151">IF($B324&gt;remaning_months,"NA",Z323)</f>
        <v>NA</v>
      </c>
      <c r="AA324" s="306" t="str">
        <f t="shared" ref="AA324:AA387" si="152">IF($B324&gt;remaning_months,"NA",AA323)</f>
        <v>NA</v>
      </c>
      <c r="AB324" s="306" t="str">
        <f t="shared" ref="AB324:AB387" si="153">IF($B324&gt;remaning_months,"NA",AB323)</f>
        <v>NA</v>
      </c>
      <c r="AC324" s="306" t="str">
        <f>IF($B324&gt;remaning_months,"NA",Payoff!AY327*Feq_coupon)</f>
        <v>NA</v>
      </c>
      <c r="AD324" s="306" t="str">
        <f>IF($B324&lt;=remaning_months,(AD323*(1-Payoff!BR327)-Payoff!Y327-Payoff!Z327+Payoff!BY327),"NA")</f>
        <v>NA</v>
      </c>
      <c r="AE324" s="306" t="str">
        <f>IF($B324&gt;remaning_months,"NA",Payoff!BC327)</f>
        <v>NA</v>
      </c>
      <c r="AF324" s="306" t="str">
        <f>IF($B324&gt;remaning_months,"NA",MAX(0,SUM(Payoff!V327:X327)))</f>
        <v>NA</v>
      </c>
      <c r="AG324" s="306" t="str">
        <f>IF($B324&gt;remaning_months,"NA",MAX(0,SUM(Payoff!V327:Y327)))</f>
        <v>NA</v>
      </c>
      <c r="AH324" s="306" t="str">
        <f>IF($B324&gt;remaning_months,"NA",Payoff!AC327)</f>
        <v>NA</v>
      </c>
      <c r="AI324" s="306" t="str">
        <f>IF($B324&gt;remaning_months,"NA",Payoff!BA327)</f>
        <v>NA</v>
      </c>
      <c r="AJ324" s="306" t="str">
        <f>IF($B324&gt;remaning_months,"NA",IF(AF324&lt;=0,0,AL323*(1+Payoff!X327/SUM(Payoff!V327:W327))))</f>
        <v>NA</v>
      </c>
      <c r="AK324" s="306" t="str">
        <f>IF($B324&gt;remaning_months,"NA",IF(AG324&lt;=0,0,AJ324*(1+SUM(Payoff!Y327:Z327)/SUM(Payoff!V327:W327))))</f>
        <v>NA</v>
      </c>
      <c r="AL324" s="306" t="str">
        <f>IF($B324&gt;remaning_months,"NA",IF(AH324&lt;=0,0,AK324*(1+SUM(Payoff!AA327:AB327)/SUM(Payoff!V327:W327))))</f>
        <v>NA</v>
      </c>
      <c r="AM324" s="306" t="str">
        <f t="shared" ref="AM324:AM387" si="154">IF($B324&gt;remaning_months,"NA",AM323)</f>
        <v>NA</v>
      </c>
      <c r="AN324" s="306" t="str">
        <f>IF($B324&gt;remaning_months,"NA",AN323*(1+Payoff!Q327))</f>
        <v>NA</v>
      </c>
    </row>
    <row r="325" spans="2:40">
      <c r="B325" s="23">
        <v>322</v>
      </c>
      <c r="C325" s="306" t="str">
        <f t="shared" si="130"/>
        <v>NA</v>
      </c>
      <c r="D325" s="306" t="str">
        <f t="shared" si="131"/>
        <v>NA</v>
      </c>
      <c r="E325" s="306" t="str">
        <f t="shared" si="132"/>
        <v>NA</v>
      </c>
      <c r="F325" s="306" t="str">
        <f t="shared" si="133"/>
        <v>NA</v>
      </c>
      <c r="G325" s="306" t="str">
        <f t="shared" si="134"/>
        <v>NA</v>
      </c>
      <c r="H325" s="306" t="str">
        <f t="shared" si="135"/>
        <v>NA</v>
      </c>
      <c r="I325" s="306" t="str">
        <f t="shared" si="136"/>
        <v>NA</v>
      </c>
      <c r="J325" s="306" t="str">
        <f t="shared" si="137"/>
        <v>NA</v>
      </c>
      <c r="K325" s="306" t="str">
        <f t="shared" si="138"/>
        <v>NA</v>
      </c>
      <c r="L325" s="306" t="str">
        <f t="shared" si="139"/>
        <v>NA</v>
      </c>
      <c r="M325" s="306" t="str">
        <f t="shared" si="140"/>
        <v>NA</v>
      </c>
      <c r="N325" s="306" t="str">
        <f t="shared" si="141"/>
        <v>NA</v>
      </c>
      <c r="O325" s="306" t="str">
        <f t="shared" si="142"/>
        <v>NA</v>
      </c>
      <c r="P325" s="306" t="str">
        <f t="shared" si="143"/>
        <v>NA</v>
      </c>
      <c r="Q325" s="306" t="str">
        <f t="shared" si="144"/>
        <v>NA</v>
      </c>
      <c r="R325" s="306" t="str">
        <f t="shared" si="145"/>
        <v>NA</v>
      </c>
      <c r="S325" s="306" t="str">
        <f t="shared" si="146"/>
        <v>NA</v>
      </c>
      <c r="T325" s="306" t="str">
        <f t="shared" si="147"/>
        <v>NA</v>
      </c>
      <c r="U325" s="306" t="str">
        <f t="shared" si="148"/>
        <v>NA</v>
      </c>
      <c r="V325" s="306" t="str">
        <f>IF($B325&gt;remaning_months,"NA",V$3*Payoff!$BS328)</f>
        <v>NA</v>
      </c>
      <c r="W325" s="306" t="str">
        <f>IF($B325&gt;remaning_months,"NA",W$3*Payoff!$BS328)</f>
        <v>NA</v>
      </c>
      <c r="X325" s="306" t="str">
        <f t="shared" si="149"/>
        <v>NA</v>
      </c>
      <c r="Y325" s="306" t="str">
        <f t="shared" si="150"/>
        <v>NA</v>
      </c>
      <c r="Z325" s="306" t="str">
        <f t="shared" si="151"/>
        <v>NA</v>
      </c>
      <c r="AA325" s="306" t="str">
        <f t="shared" si="152"/>
        <v>NA</v>
      </c>
      <c r="AB325" s="306" t="str">
        <f t="shared" si="153"/>
        <v>NA</v>
      </c>
      <c r="AC325" s="306" t="str">
        <f>IF($B325&gt;remaning_months,"NA",Payoff!AY328*Feq_coupon)</f>
        <v>NA</v>
      </c>
      <c r="AD325" s="306" t="str">
        <f>IF($B325&lt;=remaning_months,(AD324*(1-Payoff!BR328)-Payoff!Y328-Payoff!Z328+Payoff!BY328),"NA")</f>
        <v>NA</v>
      </c>
      <c r="AE325" s="306" t="str">
        <f>IF($B325&gt;remaning_months,"NA",Payoff!BC328)</f>
        <v>NA</v>
      </c>
      <c r="AF325" s="306" t="str">
        <f>IF($B325&gt;remaning_months,"NA",MAX(0,SUM(Payoff!V328:X328)))</f>
        <v>NA</v>
      </c>
      <c r="AG325" s="306" t="str">
        <f>IF($B325&gt;remaning_months,"NA",MAX(0,SUM(Payoff!V328:Y328)))</f>
        <v>NA</v>
      </c>
      <c r="AH325" s="306" t="str">
        <f>IF($B325&gt;remaning_months,"NA",Payoff!AC328)</f>
        <v>NA</v>
      </c>
      <c r="AI325" s="306" t="str">
        <f>IF($B325&gt;remaning_months,"NA",Payoff!BA328)</f>
        <v>NA</v>
      </c>
      <c r="AJ325" s="306" t="str">
        <f>IF($B325&gt;remaning_months,"NA",IF(AF325&lt;=0,0,AL324*(1+Payoff!X328/SUM(Payoff!V328:W328))))</f>
        <v>NA</v>
      </c>
      <c r="AK325" s="306" t="str">
        <f>IF($B325&gt;remaning_months,"NA",IF(AG325&lt;=0,0,AJ325*(1+SUM(Payoff!Y328:Z328)/SUM(Payoff!V328:W328))))</f>
        <v>NA</v>
      </c>
      <c r="AL325" s="306" t="str">
        <f>IF($B325&gt;remaning_months,"NA",IF(AH325&lt;=0,0,AK325*(1+SUM(Payoff!AA328:AB328)/SUM(Payoff!V328:W328))))</f>
        <v>NA</v>
      </c>
      <c r="AM325" s="306" t="str">
        <f t="shared" si="154"/>
        <v>NA</v>
      </c>
      <c r="AN325" s="306" t="str">
        <f>IF($B325&gt;remaning_months,"NA",AN324*(1+Payoff!Q328))</f>
        <v>NA</v>
      </c>
    </row>
    <row r="326" spans="2:40">
      <c r="B326" s="23">
        <v>323</v>
      </c>
      <c r="C326" s="306" t="str">
        <f t="shared" si="130"/>
        <v>NA</v>
      </c>
      <c r="D326" s="306" t="str">
        <f t="shared" si="131"/>
        <v>NA</v>
      </c>
      <c r="E326" s="306" t="str">
        <f t="shared" si="132"/>
        <v>NA</v>
      </c>
      <c r="F326" s="306" t="str">
        <f t="shared" si="133"/>
        <v>NA</v>
      </c>
      <c r="G326" s="306" t="str">
        <f t="shared" si="134"/>
        <v>NA</v>
      </c>
      <c r="H326" s="306" t="str">
        <f t="shared" si="135"/>
        <v>NA</v>
      </c>
      <c r="I326" s="306" t="str">
        <f t="shared" si="136"/>
        <v>NA</v>
      </c>
      <c r="J326" s="306" t="str">
        <f t="shared" si="137"/>
        <v>NA</v>
      </c>
      <c r="K326" s="306" t="str">
        <f t="shared" si="138"/>
        <v>NA</v>
      </c>
      <c r="L326" s="306" t="str">
        <f t="shared" si="139"/>
        <v>NA</v>
      </c>
      <c r="M326" s="306" t="str">
        <f t="shared" si="140"/>
        <v>NA</v>
      </c>
      <c r="N326" s="306" t="str">
        <f t="shared" si="141"/>
        <v>NA</v>
      </c>
      <c r="O326" s="306" t="str">
        <f t="shared" si="142"/>
        <v>NA</v>
      </c>
      <c r="P326" s="306" t="str">
        <f t="shared" si="143"/>
        <v>NA</v>
      </c>
      <c r="Q326" s="306" t="str">
        <f t="shared" si="144"/>
        <v>NA</v>
      </c>
      <c r="R326" s="306" t="str">
        <f t="shared" si="145"/>
        <v>NA</v>
      </c>
      <c r="S326" s="306" t="str">
        <f t="shared" si="146"/>
        <v>NA</v>
      </c>
      <c r="T326" s="306" t="str">
        <f t="shared" si="147"/>
        <v>NA</v>
      </c>
      <c r="U326" s="306" t="str">
        <f t="shared" si="148"/>
        <v>NA</v>
      </c>
      <c r="V326" s="306" t="str">
        <f>IF($B326&gt;remaning_months,"NA",V$3*Payoff!$BS329)</f>
        <v>NA</v>
      </c>
      <c r="W326" s="306" t="str">
        <f>IF($B326&gt;remaning_months,"NA",W$3*Payoff!$BS329)</f>
        <v>NA</v>
      </c>
      <c r="X326" s="306" t="str">
        <f t="shared" si="149"/>
        <v>NA</v>
      </c>
      <c r="Y326" s="306" t="str">
        <f t="shared" si="150"/>
        <v>NA</v>
      </c>
      <c r="Z326" s="306" t="str">
        <f t="shared" si="151"/>
        <v>NA</v>
      </c>
      <c r="AA326" s="306" t="str">
        <f t="shared" si="152"/>
        <v>NA</v>
      </c>
      <c r="AB326" s="306" t="str">
        <f t="shared" si="153"/>
        <v>NA</v>
      </c>
      <c r="AC326" s="306" t="str">
        <f>IF($B326&gt;remaning_months,"NA",Payoff!AY329*Feq_coupon)</f>
        <v>NA</v>
      </c>
      <c r="AD326" s="306" t="str">
        <f>IF($B326&lt;=remaning_months,(AD325*(1-Payoff!BR329)-Payoff!Y329-Payoff!Z329+Payoff!BY329),"NA")</f>
        <v>NA</v>
      </c>
      <c r="AE326" s="306" t="str">
        <f>IF($B326&gt;remaning_months,"NA",Payoff!BC329)</f>
        <v>NA</v>
      </c>
      <c r="AF326" s="306" t="str">
        <f>IF($B326&gt;remaning_months,"NA",MAX(0,SUM(Payoff!V329:X329)))</f>
        <v>NA</v>
      </c>
      <c r="AG326" s="306" t="str">
        <f>IF($B326&gt;remaning_months,"NA",MAX(0,SUM(Payoff!V329:Y329)))</f>
        <v>NA</v>
      </c>
      <c r="AH326" s="306" t="str">
        <f>IF($B326&gt;remaning_months,"NA",Payoff!AC329)</f>
        <v>NA</v>
      </c>
      <c r="AI326" s="306" t="str">
        <f>IF($B326&gt;remaning_months,"NA",Payoff!BA329)</f>
        <v>NA</v>
      </c>
      <c r="AJ326" s="306" t="str">
        <f>IF($B326&gt;remaning_months,"NA",IF(AF326&lt;=0,0,AL325*(1+Payoff!X329/SUM(Payoff!V329:W329))))</f>
        <v>NA</v>
      </c>
      <c r="AK326" s="306" t="str">
        <f>IF($B326&gt;remaning_months,"NA",IF(AG326&lt;=0,0,AJ326*(1+SUM(Payoff!Y329:Z329)/SUM(Payoff!V329:W329))))</f>
        <v>NA</v>
      </c>
      <c r="AL326" s="306" t="str">
        <f>IF($B326&gt;remaning_months,"NA",IF(AH326&lt;=0,0,AK326*(1+SUM(Payoff!AA329:AB329)/SUM(Payoff!V329:W329))))</f>
        <v>NA</v>
      </c>
      <c r="AM326" s="306" t="str">
        <f t="shared" si="154"/>
        <v>NA</v>
      </c>
      <c r="AN326" s="306" t="str">
        <f>IF($B326&gt;remaning_months,"NA",AN325*(1+Payoff!Q329))</f>
        <v>NA</v>
      </c>
    </row>
    <row r="327" spans="2:40">
      <c r="B327" s="23">
        <v>324</v>
      </c>
      <c r="C327" s="306" t="str">
        <f t="shared" si="130"/>
        <v>NA</v>
      </c>
      <c r="D327" s="306" t="str">
        <f t="shared" si="131"/>
        <v>NA</v>
      </c>
      <c r="E327" s="306" t="str">
        <f t="shared" si="132"/>
        <v>NA</v>
      </c>
      <c r="F327" s="306" t="str">
        <f t="shared" si="133"/>
        <v>NA</v>
      </c>
      <c r="G327" s="306" t="str">
        <f t="shared" si="134"/>
        <v>NA</v>
      </c>
      <c r="H327" s="306" t="str">
        <f t="shared" si="135"/>
        <v>NA</v>
      </c>
      <c r="I327" s="306" t="str">
        <f t="shared" si="136"/>
        <v>NA</v>
      </c>
      <c r="J327" s="306" t="str">
        <f t="shared" si="137"/>
        <v>NA</v>
      </c>
      <c r="K327" s="306" t="str">
        <f t="shared" si="138"/>
        <v>NA</v>
      </c>
      <c r="L327" s="306" t="str">
        <f t="shared" si="139"/>
        <v>NA</v>
      </c>
      <c r="M327" s="306" t="str">
        <f t="shared" si="140"/>
        <v>NA</v>
      </c>
      <c r="N327" s="306" t="str">
        <f t="shared" si="141"/>
        <v>NA</v>
      </c>
      <c r="O327" s="306" t="str">
        <f t="shared" si="142"/>
        <v>NA</v>
      </c>
      <c r="P327" s="306" t="str">
        <f t="shared" si="143"/>
        <v>NA</v>
      </c>
      <c r="Q327" s="306" t="str">
        <f t="shared" si="144"/>
        <v>NA</v>
      </c>
      <c r="R327" s="306" t="str">
        <f t="shared" si="145"/>
        <v>NA</v>
      </c>
      <c r="S327" s="306" t="str">
        <f t="shared" si="146"/>
        <v>NA</v>
      </c>
      <c r="T327" s="306" t="str">
        <f t="shared" si="147"/>
        <v>NA</v>
      </c>
      <c r="U327" s="306" t="str">
        <f t="shared" si="148"/>
        <v>NA</v>
      </c>
      <c r="V327" s="306" t="str">
        <f>IF($B327&gt;remaning_months,"NA",V$3*Payoff!$BS330)</f>
        <v>NA</v>
      </c>
      <c r="W327" s="306" t="str">
        <f>IF($B327&gt;remaning_months,"NA",W$3*Payoff!$BS330)</f>
        <v>NA</v>
      </c>
      <c r="X327" s="306" t="str">
        <f t="shared" si="149"/>
        <v>NA</v>
      </c>
      <c r="Y327" s="306" t="str">
        <f t="shared" si="150"/>
        <v>NA</v>
      </c>
      <c r="Z327" s="306" t="str">
        <f t="shared" si="151"/>
        <v>NA</v>
      </c>
      <c r="AA327" s="306" t="str">
        <f t="shared" si="152"/>
        <v>NA</v>
      </c>
      <c r="AB327" s="306" t="str">
        <f t="shared" si="153"/>
        <v>NA</v>
      </c>
      <c r="AC327" s="306" t="str">
        <f>IF($B327&gt;remaning_months,"NA",Payoff!AY330*Feq_coupon)</f>
        <v>NA</v>
      </c>
      <c r="AD327" s="306" t="str">
        <f>IF($B327&lt;=remaning_months,(AD326*(1-Payoff!BR330)-Payoff!Y330-Payoff!Z330+Payoff!BY330),"NA")</f>
        <v>NA</v>
      </c>
      <c r="AE327" s="306" t="str">
        <f>IF($B327&gt;remaning_months,"NA",Payoff!BC330)</f>
        <v>NA</v>
      </c>
      <c r="AF327" s="306" t="str">
        <f>IF($B327&gt;remaning_months,"NA",MAX(0,SUM(Payoff!V330:X330)))</f>
        <v>NA</v>
      </c>
      <c r="AG327" s="306" t="str">
        <f>IF($B327&gt;remaning_months,"NA",MAX(0,SUM(Payoff!V330:Y330)))</f>
        <v>NA</v>
      </c>
      <c r="AH327" s="306" t="str">
        <f>IF($B327&gt;remaning_months,"NA",Payoff!AC330)</f>
        <v>NA</v>
      </c>
      <c r="AI327" s="306" t="str">
        <f>IF($B327&gt;remaning_months,"NA",Payoff!BA330)</f>
        <v>NA</v>
      </c>
      <c r="AJ327" s="306" t="str">
        <f>IF($B327&gt;remaning_months,"NA",IF(AF327&lt;=0,0,AL326*(1+Payoff!X330/SUM(Payoff!V330:W330))))</f>
        <v>NA</v>
      </c>
      <c r="AK327" s="306" t="str">
        <f>IF($B327&gt;remaning_months,"NA",IF(AG327&lt;=0,0,AJ327*(1+SUM(Payoff!Y330:Z330)/SUM(Payoff!V330:W330))))</f>
        <v>NA</v>
      </c>
      <c r="AL327" s="306" t="str">
        <f>IF($B327&gt;remaning_months,"NA",IF(AH327&lt;=0,0,AK327*(1+SUM(Payoff!AA330:AB330)/SUM(Payoff!V330:W330))))</f>
        <v>NA</v>
      </c>
      <c r="AM327" s="306" t="str">
        <f t="shared" si="154"/>
        <v>NA</v>
      </c>
      <c r="AN327" s="306" t="str">
        <f>IF($B327&gt;remaning_months,"NA",AN326*(1+Payoff!Q330))</f>
        <v>NA</v>
      </c>
    </row>
    <row r="328" spans="2:40">
      <c r="B328" s="23">
        <v>325</v>
      </c>
      <c r="C328" s="306" t="str">
        <f t="shared" si="130"/>
        <v>NA</v>
      </c>
      <c r="D328" s="306" t="str">
        <f t="shared" si="131"/>
        <v>NA</v>
      </c>
      <c r="E328" s="306" t="str">
        <f t="shared" si="132"/>
        <v>NA</v>
      </c>
      <c r="F328" s="306" t="str">
        <f t="shared" si="133"/>
        <v>NA</v>
      </c>
      <c r="G328" s="306" t="str">
        <f t="shared" si="134"/>
        <v>NA</v>
      </c>
      <c r="H328" s="306" t="str">
        <f t="shared" si="135"/>
        <v>NA</v>
      </c>
      <c r="I328" s="306" t="str">
        <f t="shared" si="136"/>
        <v>NA</v>
      </c>
      <c r="J328" s="306" t="str">
        <f t="shared" si="137"/>
        <v>NA</v>
      </c>
      <c r="K328" s="306" t="str">
        <f t="shared" si="138"/>
        <v>NA</v>
      </c>
      <c r="L328" s="306" t="str">
        <f t="shared" si="139"/>
        <v>NA</v>
      </c>
      <c r="M328" s="306" t="str">
        <f t="shared" si="140"/>
        <v>NA</v>
      </c>
      <c r="N328" s="306" t="str">
        <f t="shared" si="141"/>
        <v>NA</v>
      </c>
      <c r="O328" s="306" t="str">
        <f t="shared" si="142"/>
        <v>NA</v>
      </c>
      <c r="P328" s="306" t="str">
        <f t="shared" si="143"/>
        <v>NA</v>
      </c>
      <c r="Q328" s="306" t="str">
        <f t="shared" si="144"/>
        <v>NA</v>
      </c>
      <c r="R328" s="306" t="str">
        <f t="shared" si="145"/>
        <v>NA</v>
      </c>
      <c r="S328" s="306" t="str">
        <f t="shared" si="146"/>
        <v>NA</v>
      </c>
      <c r="T328" s="306" t="str">
        <f t="shared" si="147"/>
        <v>NA</v>
      </c>
      <c r="U328" s="306" t="str">
        <f t="shared" si="148"/>
        <v>NA</v>
      </c>
      <c r="V328" s="306" t="str">
        <f>IF($B328&gt;remaning_months,"NA",V$3*Payoff!$BS331)</f>
        <v>NA</v>
      </c>
      <c r="W328" s="306" t="str">
        <f>IF($B328&gt;remaning_months,"NA",W$3*Payoff!$BS331)</f>
        <v>NA</v>
      </c>
      <c r="X328" s="306" t="str">
        <f t="shared" si="149"/>
        <v>NA</v>
      </c>
      <c r="Y328" s="306" t="str">
        <f t="shared" si="150"/>
        <v>NA</v>
      </c>
      <c r="Z328" s="306" t="str">
        <f t="shared" si="151"/>
        <v>NA</v>
      </c>
      <c r="AA328" s="306" t="str">
        <f t="shared" si="152"/>
        <v>NA</v>
      </c>
      <c r="AB328" s="306" t="str">
        <f t="shared" si="153"/>
        <v>NA</v>
      </c>
      <c r="AC328" s="306" t="str">
        <f>IF($B328&gt;remaning_months,"NA",Payoff!AY331*Feq_coupon)</f>
        <v>NA</v>
      </c>
      <c r="AD328" s="306" t="str">
        <f>IF($B328&lt;=remaning_months,(AD327*(1-Payoff!BR331)-Payoff!Y331-Payoff!Z331+Payoff!BY331),"NA")</f>
        <v>NA</v>
      </c>
      <c r="AE328" s="306" t="str">
        <f>IF($B328&gt;remaning_months,"NA",Payoff!BC331)</f>
        <v>NA</v>
      </c>
      <c r="AF328" s="306" t="str">
        <f>IF($B328&gt;remaning_months,"NA",MAX(0,SUM(Payoff!V331:X331)))</f>
        <v>NA</v>
      </c>
      <c r="AG328" s="306" t="str">
        <f>IF($B328&gt;remaning_months,"NA",MAX(0,SUM(Payoff!V331:Y331)))</f>
        <v>NA</v>
      </c>
      <c r="AH328" s="306" t="str">
        <f>IF($B328&gt;remaning_months,"NA",Payoff!AC331)</f>
        <v>NA</v>
      </c>
      <c r="AI328" s="306" t="str">
        <f>IF($B328&gt;remaning_months,"NA",Payoff!BA331)</f>
        <v>NA</v>
      </c>
      <c r="AJ328" s="306" t="str">
        <f>IF($B328&gt;remaning_months,"NA",IF(AF328&lt;=0,0,AL327*(1+Payoff!X331/SUM(Payoff!V331:W331))))</f>
        <v>NA</v>
      </c>
      <c r="AK328" s="306" t="str">
        <f>IF($B328&gt;remaning_months,"NA",IF(AG328&lt;=0,0,AJ328*(1+SUM(Payoff!Y331:Z331)/SUM(Payoff!V331:W331))))</f>
        <v>NA</v>
      </c>
      <c r="AL328" s="306" t="str">
        <f>IF($B328&gt;remaning_months,"NA",IF(AH328&lt;=0,0,AK328*(1+SUM(Payoff!AA331:AB331)/SUM(Payoff!V331:W331))))</f>
        <v>NA</v>
      </c>
      <c r="AM328" s="306" t="str">
        <f t="shared" si="154"/>
        <v>NA</v>
      </c>
      <c r="AN328" s="306" t="str">
        <f>IF($B328&gt;remaning_months,"NA",AN327*(1+Payoff!Q331))</f>
        <v>NA</v>
      </c>
    </row>
    <row r="329" spans="2:40">
      <c r="B329" s="23">
        <v>326</v>
      </c>
      <c r="C329" s="306" t="str">
        <f t="shared" si="130"/>
        <v>NA</v>
      </c>
      <c r="D329" s="306" t="str">
        <f t="shared" si="131"/>
        <v>NA</v>
      </c>
      <c r="E329" s="306" t="str">
        <f t="shared" si="132"/>
        <v>NA</v>
      </c>
      <c r="F329" s="306" t="str">
        <f t="shared" si="133"/>
        <v>NA</v>
      </c>
      <c r="G329" s="306" t="str">
        <f t="shared" si="134"/>
        <v>NA</v>
      </c>
      <c r="H329" s="306" t="str">
        <f t="shared" si="135"/>
        <v>NA</v>
      </c>
      <c r="I329" s="306" t="str">
        <f t="shared" si="136"/>
        <v>NA</v>
      </c>
      <c r="J329" s="306" t="str">
        <f t="shared" si="137"/>
        <v>NA</v>
      </c>
      <c r="K329" s="306" t="str">
        <f t="shared" si="138"/>
        <v>NA</v>
      </c>
      <c r="L329" s="306" t="str">
        <f t="shared" si="139"/>
        <v>NA</v>
      </c>
      <c r="M329" s="306" t="str">
        <f t="shared" si="140"/>
        <v>NA</v>
      </c>
      <c r="N329" s="306" t="str">
        <f t="shared" si="141"/>
        <v>NA</v>
      </c>
      <c r="O329" s="306" t="str">
        <f t="shared" si="142"/>
        <v>NA</v>
      </c>
      <c r="P329" s="306" t="str">
        <f t="shared" si="143"/>
        <v>NA</v>
      </c>
      <c r="Q329" s="306" t="str">
        <f t="shared" si="144"/>
        <v>NA</v>
      </c>
      <c r="R329" s="306" t="str">
        <f t="shared" si="145"/>
        <v>NA</v>
      </c>
      <c r="S329" s="306" t="str">
        <f t="shared" si="146"/>
        <v>NA</v>
      </c>
      <c r="T329" s="306" t="str">
        <f t="shared" si="147"/>
        <v>NA</v>
      </c>
      <c r="U329" s="306" t="str">
        <f t="shared" si="148"/>
        <v>NA</v>
      </c>
      <c r="V329" s="306" t="str">
        <f>IF($B329&gt;remaning_months,"NA",V$3*Payoff!$BS332)</f>
        <v>NA</v>
      </c>
      <c r="W329" s="306" t="str">
        <f>IF($B329&gt;remaning_months,"NA",W$3*Payoff!$BS332)</f>
        <v>NA</v>
      </c>
      <c r="X329" s="306" t="str">
        <f t="shared" si="149"/>
        <v>NA</v>
      </c>
      <c r="Y329" s="306" t="str">
        <f t="shared" si="150"/>
        <v>NA</v>
      </c>
      <c r="Z329" s="306" t="str">
        <f t="shared" si="151"/>
        <v>NA</v>
      </c>
      <c r="AA329" s="306" t="str">
        <f t="shared" si="152"/>
        <v>NA</v>
      </c>
      <c r="AB329" s="306" t="str">
        <f t="shared" si="153"/>
        <v>NA</v>
      </c>
      <c r="AC329" s="306" t="str">
        <f>IF($B329&gt;remaning_months,"NA",Payoff!AY332*Feq_coupon)</f>
        <v>NA</v>
      </c>
      <c r="AD329" s="306" t="str">
        <f>IF($B329&lt;=remaning_months,(AD328*(1-Payoff!BR332)-Payoff!Y332-Payoff!Z332+Payoff!BY332),"NA")</f>
        <v>NA</v>
      </c>
      <c r="AE329" s="306" t="str">
        <f>IF($B329&gt;remaning_months,"NA",Payoff!BC332)</f>
        <v>NA</v>
      </c>
      <c r="AF329" s="306" t="str">
        <f>IF($B329&gt;remaning_months,"NA",MAX(0,SUM(Payoff!V332:X332)))</f>
        <v>NA</v>
      </c>
      <c r="AG329" s="306" t="str">
        <f>IF($B329&gt;remaning_months,"NA",MAX(0,SUM(Payoff!V332:Y332)))</f>
        <v>NA</v>
      </c>
      <c r="AH329" s="306" t="str">
        <f>IF($B329&gt;remaning_months,"NA",Payoff!AC332)</f>
        <v>NA</v>
      </c>
      <c r="AI329" s="306" t="str">
        <f>IF($B329&gt;remaning_months,"NA",Payoff!BA332)</f>
        <v>NA</v>
      </c>
      <c r="AJ329" s="306" t="str">
        <f>IF($B329&gt;remaning_months,"NA",IF(AF329&lt;=0,0,AL328*(1+Payoff!X332/SUM(Payoff!V332:W332))))</f>
        <v>NA</v>
      </c>
      <c r="AK329" s="306" t="str">
        <f>IF($B329&gt;remaning_months,"NA",IF(AG329&lt;=0,0,AJ329*(1+SUM(Payoff!Y332:Z332)/SUM(Payoff!V332:W332))))</f>
        <v>NA</v>
      </c>
      <c r="AL329" s="306" t="str">
        <f>IF($B329&gt;remaning_months,"NA",IF(AH329&lt;=0,0,AK329*(1+SUM(Payoff!AA332:AB332)/SUM(Payoff!V332:W332))))</f>
        <v>NA</v>
      </c>
      <c r="AM329" s="306" t="str">
        <f t="shared" si="154"/>
        <v>NA</v>
      </c>
      <c r="AN329" s="306" t="str">
        <f>IF($B329&gt;remaning_months,"NA",AN328*(1+Payoff!Q332))</f>
        <v>NA</v>
      </c>
    </row>
    <row r="330" spans="2:40">
      <c r="B330" s="23">
        <v>327</v>
      </c>
      <c r="C330" s="306" t="str">
        <f t="shared" si="130"/>
        <v>NA</v>
      </c>
      <c r="D330" s="306" t="str">
        <f t="shared" si="131"/>
        <v>NA</v>
      </c>
      <c r="E330" s="306" t="str">
        <f t="shared" si="132"/>
        <v>NA</v>
      </c>
      <c r="F330" s="306" t="str">
        <f t="shared" si="133"/>
        <v>NA</v>
      </c>
      <c r="G330" s="306" t="str">
        <f t="shared" si="134"/>
        <v>NA</v>
      </c>
      <c r="H330" s="306" t="str">
        <f t="shared" si="135"/>
        <v>NA</v>
      </c>
      <c r="I330" s="306" t="str">
        <f t="shared" si="136"/>
        <v>NA</v>
      </c>
      <c r="J330" s="306" t="str">
        <f t="shared" si="137"/>
        <v>NA</v>
      </c>
      <c r="K330" s="306" t="str">
        <f t="shared" si="138"/>
        <v>NA</v>
      </c>
      <c r="L330" s="306" t="str">
        <f t="shared" si="139"/>
        <v>NA</v>
      </c>
      <c r="M330" s="306" t="str">
        <f t="shared" si="140"/>
        <v>NA</v>
      </c>
      <c r="N330" s="306" t="str">
        <f t="shared" si="141"/>
        <v>NA</v>
      </c>
      <c r="O330" s="306" t="str">
        <f t="shared" si="142"/>
        <v>NA</v>
      </c>
      <c r="P330" s="306" t="str">
        <f t="shared" si="143"/>
        <v>NA</v>
      </c>
      <c r="Q330" s="306" t="str">
        <f t="shared" si="144"/>
        <v>NA</v>
      </c>
      <c r="R330" s="306" t="str">
        <f t="shared" si="145"/>
        <v>NA</v>
      </c>
      <c r="S330" s="306" t="str">
        <f t="shared" si="146"/>
        <v>NA</v>
      </c>
      <c r="T330" s="306" t="str">
        <f t="shared" si="147"/>
        <v>NA</v>
      </c>
      <c r="U330" s="306" t="str">
        <f t="shared" si="148"/>
        <v>NA</v>
      </c>
      <c r="V330" s="306" t="str">
        <f>IF($B330&gt;remaning_months,"NA",V$3*Payoff!$BS333)</f>
        <v>NA</v>
      </c>
      <c r="W330" s="306" t="str">
        <f>IF($B330&gt;remaning_months,"NA",W$3*Payoff!$BS333)</f>
        <v>NA</v>
      </c>
      <c r="X330" s="306" t="str">
        <f t="shared" si="149"/>
        <v>NA</v>
      </c>
      <c r="Y330" s="306" t="str">
        <f t="shared" si="150"/>
        <v>NA</v>
      </c>
      <c r="Z330" s="306" t="str">
        <f t="shared" si="151"/>
        <v>NA</v>
      </c>
      <c r="AA330" s="306" t="str">
        <f t="shared" si="152"/>
        <v>NA</v>
      </c>
      <c r="AB330" s="306" t="str">
        <f t="shared" si="153"/>
        <v>NA</v>
      </c>
      <c r="AC330" s="306" t="str">
        <f>IF($B330&gt;remaning_months,"NA",Payoff!AY333*Feq_coupon)</f>
        <v>NA</v>
      </c>
      <c r="AD330" s="306" t="str">
        <f>IF($B330&lt;=remaning_months,(AD329*(1-Payoff!BR333)-Payoff!Y333-Payoff!Z333+Payoff!BY333),"NA")</f>
        <v>NA</v>
      </c>
      <c r="AE330" s="306" t="str">
        <f>IF($B330&gt;remaning_months,"NA",Payoff!BC333)</f>
        <v>NA</v>
      </c>
      <c r="AF330" s="306" t="str">
        <f>IF($B330&gt;remaning_months,"NA",MAX(0,SUM(Payoff!V333:X333)))</f>
        <v>NA</v>
      </c>
      <c r="AG330" s="306" t="str">
        <f>IF($B330&gt;remaning_months,"NA",MAX(0,SUM(Payoff!V333:Y333)))</f>
        <v>NA</v>
      </c>
      <c r="AH330" s="306" t="str">
        <f>IF($B330&gt;remaning_months,"NA",Payoff!AC333)</f>
        <v>NA</v>
      </c>
      <c r="AI330" s="306" t="str">
        <f>IF($B330&gt;remaning_months,"NA",Payoff!BA333)</f>
        <v>NA</v>
      </c>
      <c r="AJ330" s="306" t="str">
        <f>IF($B330&gt;remaning_months,"NA",IF(AF330&lt;=0,0,AL329*(1+Payoff!X333/SUM(Payoff!V333:W333))))</f>
        <v>NA</v>
      </c>
      <c r="AK330" s="306" t="str">
        <f>IF($B330&gt;remaning_months,"NA",IF(AG330&lt;=0,0,AJ330*(1+SUM(Payoff!Y333:Z333)/SUM(Payoff!V333:W333))))</f>
        <v>NA</v>
      </c>
      <c r="AL330" s="306" t="str">
        <f>IF($B330&gt;remaning_months,"NA",IF(AH330&lt;=0,0,AK330*(1+SUM(Payoff!AA333:AB333)/SUM(Payoff!V333:W333))))</f>
        <v>NA</v>
      </c>
      <c r="AM330" s="306" t="str">
        <f t="shared" si="154"/>
        <v>NA</v>
      </c>
      <c r="AN330" s="306" t="str">
        <f>IF($B330&gt;remaning_months,"NA",AN329*(1+Payoff!Q333))</f>
        <v>NA</v>
      </c>
    </row>
    <row r="331" spans="2:40">
      <c r="B331" s="23">
        <v>328</v>
      </c>
      <c r="C331" s="306" t="str">
        <f t="shared" si="130"/>
        <v>NA</v>
      </c>
      <c r="D331" s="306" t="str">
        <f t="shared" si="131"/>
        <v>NA</v>
      </c>
      <c r="E331" s="306" t="str">
        <f t="shared" si="132"/>
        <v>NA</v>
      </c>
      <c r="F331" s="306" t="str">
        <f t="shared" si="133"/>
        <v>NA</v>
      </c>
      <c r="G331" s="306" t="str">
        <f t="shared" si="134"/>
        <v>NA</v>
      </c>
      <c r="H331" s="306" t="str">
        <f t="shared" si="135"/>
        <v>NA</v>
      </c>
      <c r="I331" s="306" t="str">
        <f t="shared" si="136"/>
        <v>NA</v>
      </c>
      <c r="J331" s="306" t="str">
        <f t="shared" si="137"/>
        <v>NA</v>
      </c>
      <c r="K331" s="306" t="str">
        <f t="shared" si="138"/>
        <v>NA</v>
      </c>
      <c r="L331" s="306" t="str">
        <f t="shared" si="139"/>
        <v>NA</v>
      </c>
      <c r="M331" s="306" t="str">
        <f t="shared" si="140"/>
        <v>NA</v>
      </c>
      <c r="N331" s="306" t="str">
        <f t="shared" si="141"/>
        <v>NA</v>
      </c>
      <c r="O331" s="306" t="str">
        <f t="shared" si="142"/>
        <v>NA</v>
      </c>
      <c r="P331" s="306" t="str">
        <f t="shared" si="143"/>
        <v>NA</v>
      </c>
      <c r="Q331" s="306" t="str">
        <f t="shared" si="144"/>
        <v>NA</v>
      </c>
      <c r="R331" s="306" t="str">
        <f t="shared" si="145"/>
        <v>NA</v>
      </c>
      <c r="S331" s="306" t="str">
        <f t="shared" si="146"/>
        <v>NA</v>
      </c>
      <c r="T331" s="306" t="str">
        <f t="shared" si="147"/>
        <v>NA</v>
      </c>
      <c r="U331" s="306" t="str">
        <f t="shared" si="148"/>
        <v>NA</v>
      </c>
      <c r="V331" s="306" t="str">
        <f>IF($B331&gt;remaning_months,"NA",V$3*Payoff!$BS334)</f>
        <v>NA</v>
      </c>
      <c r="W331" s="306" t="str">
        <f>IF($B331&gt;remaning_months,"NA",W$3*Payoff!$BS334)</f>
        <v>NA</v>
      </c>
      <c r="X331" s="306" t="str">
        <f t="shared" si="149"/>
        <v>NA</v>
      </c>
      <c r="Y331" s="306" t="str">
        <f t="shared" si="150"/>
        <v>NA</v>
      </c>
      <c r="Z331" s="306" t="str">
        <f t="shared" si="151"/>
        <v>NA</v>
      </c>
      <c r="AA331" s="306" t="str">
        <f t="shared" si="152"/>
        <v>NA</v>
      </c>
      <c r="AB331" s="306" t="str">
        <f t="shared" si="153"/>
        <v>NA</v>
      </c>
      <c r="AC331" s="306" t="str">
        <f>IF($B331&gt;remaning_months,"NA",Payoff!AY334*Feq_coupon)</f>
        <v>NA</v>
      </c>
      <c r="AD331" s="306" t="str">
        <f>IF($B331&lt;=remaning_months,(AD330*(1-Payoff!BR334)-Payoff!Y334-Payoff!Z334+Payoff!BY334),"NA")</f>
        <v>NA</v>
      </c>
      <c r="AE331" s="306" t="str">
        <f>IF($B331&gt;remaning_months,"NA",Payoff!BC334)</f>
        <v>NA</v>
      </c>
      <c r="AF331" s="306" t="str">
        <f>IF($B331&gt;remaning_months,"NA",MAX(0,SUM(Payoff!V334:X334)))</f>
        <v>NA</v>
      </c>
      <c r="AG331" s="306" t="str">
        <f>IF($B331&gt;remaning_months,"NA",MAX(0,SUM(Payoff!V334:Y334)))</f>
        <v>NA</v>
      </c>
      <c r="AH331" s="306" t="str">
        <f>IF($B331&gt;remaning_months,"NA",Payoff!AC334)</f>
        <v>NA</v>
      </c>
      <c r="AI331" s="306" t="str">
        <f>IF($B331&gt;remaning_months,"NA",Payoff!BA334)</f>
        <v>NA</v>
      </c>
      <c r="AJ331" s="306" t="str">
        <f>IF($B331&gt;remaning_months,"NA",IF(AF331&lt;=0,0,AL330*(1+Payoff!X334/SUM(Payoff!V334:W334))))</f>
        <v>NA</v>
      </c>
      <c r="AK331" s="306" t="str">
        <f>IF($B331&gt;remaning_months,"NA",IF(AG331&lt;=0,0,AJ331*(1+SUM(Payoff!Y334:Z334)/SUM(Payoff!V334:W334))))</f>
        <v>NA</v>
      </c>
      <c r="AL331" s="306" t="str">
        <f>IF($B331&gt;remaning_months,"NA",IF(AH331&lt;=0,0,AK331*(1+SUM(Payoff!AA334:AB334)/SUM(Payoff!V334:W334))))</f>
        <v>NA</v>
      </c>
      <c r="AM331" s="306" t="str">
        <f t="shared" si="154"/>
        <v>NA</v>
      </c>
      <c r="AN331" s="306" t="str">
        <f>IF($B331&gt;remaning_months,"NA",AN330*(1+Payoff!Q334))</f>
        <v>NA</v>
      </c>
    </row>
    <row r="332" spans="2:40">
      <c r="B332" s="23">
        <v>329</v>
      </c>
      <c r="C332" s="306" t="str">
        <f t="shared" si="130"/>
        <v>NA</v>
      </c>
      <c r="D332" s="306" t="str">
        <f t="shared" si="131"/>
        <v>NA</v>
      </c>
      <c r="E332" s="306" t="str">
        <f t="shared" si="132"/>
        <v>NA</v>
      </c>
      <c r="F332" s="306" t="str">
        <f t="shared" si="133"/>
        <v>NA</v>
      </c>
      <c r="G332" s="306" t="str">
        <f t="shared" si="134"/>
        <v>NA</v>
      </c>
      <c r="H332" s="306" t="str">
        <f t="shared" si="135"/>
        <v>NA</v>
      </c>
      <c r="I332" s="306" t="str">
        <f t="shared" si="136"/>
        <v>NA</v>
      </c>
      <c r="J332" s="306" t="str">
        <f t="shared" si="137"/>
        <v>NA</v>
      </c>
      <c r="K332" s="306" t="str">
        <f t="shared" si="138"/>
        <v>NA</v>
      </c>
      <c r="L332" s="306" t="str">
        <f t="shared" si="139"/>
        <v>NA</v>
      </c>
      <c r="M332" s="306" t="str">
        <f t="shared" si="140"/>
        <v>NA</v>
      </c>
      <c r="N332" s="306" t="str">
        <f t="shared" si="141"/>
        <v>NA</v>
      </c>
      <c r="O332" s="306" t="str">
        <f t="shared" si="142"/>
        <v>NA</v>
      </c>
      <c r="P332" s="306" t="str">
        <f t="shared" si="143"/>
        <v>NA</v>
      </c>
      <c r="Q332" s="306" t="str">
        <f t="shared" si="144"/>
        <v>NA</v>
      </c>
      <c r="R332" s="306" t="str">
        <f t="shared" si="145"/>
        <v>NA</v>
      </c>
      <c r="S332" s="306" t="str">
        <f t="shared" si="146"/>
        <v>NA</v>
      </c>
      <c r="T332" s="306" t="str">
        <f t="shared" si="147"/>
        <v>NA</v>
      </c>
      <c r="U332" s="306" t="str">
        <f t="shared" si="148"/>
        <v>NA</v>
      </c>
      <c r="V332" s="306" t="str">
        <f>IF($B332&gt;remaning_months,"NA",V$3*Payoff!$BS335)</f>
        <v>NA</v>
      </c>
      <c r="W332" s="306" t="str">
        <f>IF($B332&gt;remaning_months,"NA",W$3*Payoff!$BS335)</f>
        <v>NA</v>
      </c>
      <c r="X332" s="306" t="str">
        <f t="shared" si="149"/>
        <v>NA</v>
      </c>
      <c r="Y332" s="306" t="str">
        <f t="shared" si="150"/>
        <v>NA</v>
      </c>
      <c r="Z332" s="306" t="str">
        <f t="shared" si="151"/>
        <v>NA</v>
      </c>
      <c r="AA332" s="306" t="str">
        <f t="shared" si="152"/>
        <v>NA</v>
      </c>
      <c r="AB332" s="306" t="str">
        <f t="shared" si="153"/>
        <v>NA</v>
      </c>
      <c r="AC332" s="306" t="str">
        <f>IF($B332&gt;remaning_months,"NA",Payoff!AY335*Feq_coupon)</f>
        <v>NA</v>
      </c>
      <c r="AD332" s="306" t="str">
        <f>IF($B332&lt;=remaning_months,(AD331*(1-Payoff!BR335)-Payoff!Y335-Payoff!Z335+Payoff!BY335),"NA")</f>
        <v>NA</v>
      </c>
      <c r="AE332" s="306" t="str">
        <f>IF($B332&gt;remaning_months,"NA",Payoff!BC335)</f>
        <v>NA</v>
      </c>
      <c r="AF332" s="306" t="str">
        <f>IF($B332&gt;remaning_months,"NA",MAX(0,SUM(Payoff!V335:X335)))</f>
        <v>NA</v>
      </c>
      <c r="AG332" s="306" t="str">
        <f>IF($B332&gt;remaning_months,"NA",MAX(0,SUM(Payoff!V335:Y335)))</f>
        <v>NA</v>
      </c>
      <c r="AH332" s="306" t="str">
        <f>IF($B332&gt;remaning_months,"NA",Payoff!AC335)</f>
        <v>NA</v>
      </c>
      <c r="AI332" s="306" t="str">
        <f>IF($B332&gt;remaning_months,"NA",Payoff!BA335)</f>
        <v>NA</v>
      </c>
      <c r="AJ332" s="306" t="str">
        <f>IF($B332&gt;remaning_months,"NA",IF(AF332&lt;=0,0,AL331*(1+Payoff!X335/SUM(Payoff!V335:W335))))</f>
        <v>NA</v>
      </c>
      <c r="AK332" s="306" t="str">
        <f>IF($B332&gt;remaning_months,"NA",IF(AG332&lt;=0,0,AJ332*(1+SUM(Payoff!Y335:Z335)/SUM(Payoff!V335:W335))))</f>
        <v>NA</v>
      </c>
      <c r="AL332" s="306" t="str">
        <f>IF($B332&gt;remaning_months,"NA",IF(AH332&lt;=0,0,AK332*(1+SUM(Payoff!AA335:AB335)/SUM(Payoff!V335:W335))))</f>
        <v>NA</v>
      </c>
      <c r="AM332" s="306" t="str">
        <f t="shared" si="154"/>
        <v>NA</v>
      </c>
      <c r="AN332" s="306" t="str">
        <f>IF($B332&gt;remaning_months,"NA",AN331*(1+Payoff!Q335))</f>
        <v>NA</v>
      </c>
    </row>
    <row r="333" spans="2:40">
      <c r="B333" s="23">
        <v>330</v>
      </c>
      <c r="C333" s="306" t="str">
        <f t="shared" si="130"/>
        <v>NA</v>
      </c>
      <c r="D333" s="306" t="str">
        <f t="shared" si="131"/>
        <v>NA</v>
      </c>
      <c r="E333" s="306" t="str">
        <f t="shared" si="132"/>
        <v>NA</v>
      </c>
      <c r="F333" s="306" t="str">
        <f t="shared" si="133"/>
        <v>NA</v>
      </c>
      <c r="G333" s="306" t="str">
        <f t="shared" si="134"/>
        <v>NA</v>
      </c>
      <c r="H333" s="306" t="str">
        <f t="shared" si="135"/>
        <v>NA</v>
      </c>
      <c r="I333" s="306" t="str">
        <f t="shared" si="136"/>
        <v>NA</v>
      </c>
      <c r="J333" s="306" t="str">
        <f t="shared" si="137"/>
        <v>NA</v>
      </c>
      <c r="K333" s="306" t="str">
        <f t="shared" si="138"/>
        <v>NA</v>
      </c>
      <c r="L333" s="306" t="str">
        <f t="shared" si="139"/>
        <v>NA</v>
      </c>
      <c r="M333" s="306" t="str">
        <f t="shared" si="140"/>
        <v>NA</v>
      </c>
      <c r="N333" s="306" t="str">
        <f t="shared" si="141"/>
        <v>NA</v>
      </c>
      <c r="O333" s="306" t="str">
        <f t="shared" si="142"/>
        <v>NA</v>
      </c>
      <c r="P333" s="306" t="str">
        <f t="shared" si="143"/>
        <v>NA</v>
      </c>
      <c r="Q333" s="306" t="str">
        <f t="shared" si="144"/>
        <v>NA</v>
      </c>
      <c r="R333" s="306" t="str">
        <f t="shared" si="145"/>
        <v>NA</v>
      </c>
      <c r="S333" s="306" t="str">
        <f t="shared" si="146"/>
        <v>NA</v>
      </c>
      <c r="T333" s="306" t="str">
        <f t="shared" si="147"/>
        <v>NA</v>
      </c>
      <c r="U333" s="306" t="str">
        <f t="shared" si="148"/>
        <v>NA</v>
      </c>
      <c r="V333" s="306" t="str">
        <f>IF($B333&gt;remaning_months,"NA",V$3*Payoff!$BS336)</f>
        <v>NA</v>
      </c>
      <c r="W333" s="306" t="str">
        <f>IF($B333&gt;remaning_months,"NA",W$3*Payoff!$BS336)</f>
        <v>NA</v>
      </c>
      <c r="X333" s="306" t="str">
        <f t="shared" si="149"/>
        <v>NA</v>
      </c>
      <c r="Y333" s="306" t="str">
        <f t="shared" si="150"/>
        <v>NA</v>
      </c>
      <c r="Z333" s="306" t="str">
        <f t="shared" si="151"/>
        <v>NA</v>
      </c>
      <c r="AA333" s="306" t="str">
        <f t="shared" si="152"/>
        <v>NA</v>
      </c>
      <c r="AB333" s="306" t="str">
        <f t="shared" si="153"/>
        <v>NA</v>
      </c>
      <c r="AC333" s="306" t="str">
        <f>IF($B333&gt;remaning_months,"NA",Payoff!AY336*Feq_coupon)</f>
        <v>NA</v>
      </c>
      <c r="AD333" s="306" t="str">
        <f>IF($B333&lt;=remaning_months,(AD332*(1-Payoff!BR336)-Payoff!Y336-Payoff!Z336+Payoff!BY336),"NA")</f>
        <v>NA</v>
      </c>
      <c r="AE333" s="306" t="str">
        <f>IF($B333&gt;remaning_months,"NA",Payoff!BC336)</f>
        <v>NA</v>
      </c>
      <c r="AF333" s="306" t="str">
        <f>IF($B333&gt;remaning_months,"NA",MAX(0,SUM(Payoff!V336:X336)))</f>
        <v>NA</v>
      </c>
      <c r="AG333" s="306" t="str">
        <f>IF($B333&gt;remaning_months,"NA",MAX(0,SUM(Payoff!V336:Y336)))</f>
        <v>NA</v>
      </c>
      <c r="AH333" s="306" t="str">
        <f>IF($B333&gt;remaning_months,"NA",Payoff!AC336)</f>
        <v>NA</v>
      </c>
      <c r="AI333" s="306" t="str">
        <f>IF($B333&gt;remaning_months,"NA",Payoff!BA336)</f>
        <v>NA</v>
      </c>
      <c r="AJ333" s="306" t="str">
        <f>IF($B333&gt;remaning_months,"NA",IF(AF333&lt;=0,0,AL332*(1+Payoff!X336/SUM(Payoff!V336:W336))))</f>
        <v>NA</v>
      </c>
      <c r="AK333" s="306" t="str">
        <f>IF($B333&gt;remaning_months,"NA",IF(AG333&lt;=0,0,AJ333*(1+SUM(Payoff!Y336:Z336)/SUM(Payoff!V336:W336))))</f>
        <v>NA</v>
      </c>
      <c r="AL333" s="306" t="str">
        <f>IF($B333&gt;remaning_months,"NA",IF(AH333&lt;=0,0,AK333*(1+SUM(Payoff!AA336:AB336)/SUM(Payoff!V336:W336))))</f>
        <v>NA</v>
      </c>
      <c r="AM333" s="306" t="str">
        <f t="shared" si="154"/>
        <v>NA</v>
      </c>
      <c r="AN333" s="306" t="str">
        <f>IF($B333&gt;remaning_months,"NA",AN332*(1+Payoff!Q336))</f>
        <v>NA</v>
      </c>
    </row>
    <row r="334" spans="2:40">
      <c r="B334" s="23">
        <v>331</v>
      </c>
      <c r="C334" s="306" t="str">
        <f t="shared" si="130"/>
        <v>NA</v>
      </c>
      <c r="D334" s="306" t="str">
        <f t="shared" si="131"/>
        <v>NA</v>
      </c>
      <c r="E334" s="306" t="str">
        <f t="shared" si="132"/>
        <v>NA</v>
      </c>
      <c r="F334" s="306" t="str">
        <f t="shared" si="133"/>
        <v>NA</v>
      </c>
      <c r="G334" s="306" t="str">
        <f t="shared" si="134"/>
        <v>NA</v>
      </c>
      <c r="H334" s="306" t="str">
        <f t="shared" si="135"/>
        <v>NA</v>
      </c>
      <c r="I334" s="306" t="str">
        <f t="shared" si="136"/>
        <v>NA</v>
      </c>
      <c r="J334" s="306" t="str">
        <f t="shared" si="137"/>
        <v>NA</v>
      </c>
      <c r="K334" s="306" t="str">
        <f t="shared" si="138"/>
        <v>NA</v>
      </c>
      <c r="L334" s="306" t="str">
        <f t="shared" si="139"/>
        <v>NA</v>
      </c>
      <c r="M334" s="306" t="str">
        <f t="shared" si="140"/>
        <v>NA</v>
      </c>
      <c r="N334" s="306" t="str">
        <f t="shared" si="141"/>
        <v>NA</v>
      </c>
      <c r="O334" s="306" t="str">
        <f t="shared" si="142"/>
        <v>NA</v>
      </c>
      <c r="P334" s="306" t="str">
        <f t="shared" si="143"/>
        <v>NA</v>
      </c>
      <c r="Q334" s="306" t="str">
        <f t="shared" si="144"/>
        <v>NA</v>
      </c>
      <c r="R334" s="306" t="str">
        <f t="shared" si="145"/>
        <v>NA</v>
      </c>
      <c r="S334" s="306" t="str">
        <f t="shared" si="146"/>
        <v>NA</v>
      </c>
      <c r="T334" s="306" t="str">
        <f t="shared" si="147"/>
        <v>NA</v>
      </c>
      <c r="U334" s="306" t="str">
        <f t="shared" si="148"/>
        <v>NA</v>
      </c>
      <c r="V334" s="306" t="str">
        <f>IF($B334&gt;remaning_months,"NA",V$3*Payoff!$BS337)</f>
        <v>NA</v>
      </c>
      <c r="W334" s="306" t="str">
        <f>IF($B334&gt;remaning_months,"NA",W$3*Payoff!$BS337)</f>
        <v>NA</v>
      </c>
      <c r="X334" s="306" t="str">
        <f t="shared" si="149"/>
        <v>NA</v>
      </c>
      <c r="Y334" s="306" t="str">
        <f t="shared" si="150"/>
        <v>NA</v>
      </c>
      <c r="Z334" s="306" t="str">
        <f t="shared" si="151"/>
        <v>NA</v>
      </c>
      <c r="AA334" s="306" t="str">
        <f t="shared" si="152"/>
        <v>NA</v>
      </c>
      <c r="AB334" s="306" t="str">
        <f t="shared" si="153"/>
        <v>NA</v>
      </c>
      <c r="AC334" s="306" t="str">
        <f>IF($B334&gt;remaning_months,"NA",Payoff!AY337*Feq_coupon)</f>
        <v>NA</v>
      </c>
      <c r="AD334" s="306" t="str">
        <f>IF($B334&lt;=remaning_months,(AD333*(1-Payoff!BR337)-Payoff!Y337-Payoff!Z337+Payoff!BY337),"NA")</f>
        <v>NA</v>
      </c>
      <c r="AE334" s="306" t="str">
        <f>IF($B334&gt;remaning_months,"NA",Payoff!BC337)</f>
        <v>NA</v>
      </c>
      <c r="AF334" s="306" t="str">
        <f>IF($B334&gt;remaning_months,"NA",MAX(0,SUM(Payoff!V337:X337)))</f>
        <v>NA</v>
      </c>
      <c r="AG334" s="306" t="str">
        <f>IF($B334&gt;remaning_months,"NA",MAX(0,SUM(Payoff!V337:Y337)))</f>
        <v>NA</v>
      </c>
      <c r="AH334" s="306" t="str">
        <f>IF($B334&gt;remaning_months,"NA",Payoff!AC337)</f>
        <v>NA</v>
      </c>
      <c r="AI334" s="306" t="str">
        <f>IF($B334&gt;remaning_months,"NA",Payoff!BA337)</f>
        <v>NA</v>
      </c>
      <c r="AJ334" s="306" t="str">
        <f>IF($B334&gt;remaning_months,"NA",IF(AF334&lt;=0,0,AL333*(1+Payoff!X337/SUM(Payoff!V337:W337))))</f>
        <v>NA</v>
      </c>
      <c r="AK334" s="306" t="str">
        <f>IF($B334&gt;remaning_months,"NA",IF(AG334&lt;=0,0,AJ334*(1+SUM(Payoff!Y337:Z337)/SUM(Payoff!V337:W337))))</f>
        <v>NA</v>
      </c>
      <c r="AL334" s="306" t="str">
        <f>IF($B334&gt;remaning_months,"NA",IF(AH334&lt;=0,0,AK334*(1+SUM(Payoff!AA337:AB337)/SUM(Payoff!V337:W337))))</f>
        <v>NA</v>
      </c>
      <c r="AM334" s="306" t="str">
        <f t="shared" si="154"/>
        <v>NA</v>
      </c>
      <c r="AN334" s="306" t="str">
        <f>IF($B334&gt;remaning_months,"NA",AN333*(1+Payoff!Q337))</f>
        <v>NA</v>
      </c>
    </row>
    <row r="335" spans="2:40">
      <c r="B335" s="23">
        <v>332</v>
      </c>
      <c r="C335" s="306" t="str">
        <f t="shared" si="130"/>
        <v>NA</v>
      </c>
      <c r="D335" s="306" t="str">
        <f t="shared" si="131"/>
        <v>NA</v>
      </c>
      <c r="E335" s="306" t="str">
        <f t="shared" si="132"/>
        <v>NA</v>
      </c>
      <c r="F335" s="306" t="str">
        <f t="shared" si="133"/>
        <v>NA</v>
      </c>
      <c r="G335" s="306" t="str">
        <f t="shared" si="134"/>
        <v>NA</v>
      </c>
      <c r="H335" s="306" t="str">
        <f t="shared" si="135"/>
        <v>NA</v>
      </c>
      <c r="I335" s="306" t="str">
        <f t="shared" si="136"/>
        <v>NA</v>
      </c>
      <c r="J335" s="306" t="str">
        <f t="shared" si="137"/>
        <v>NA</v>
      </c>
      <c r="K335" s="306" t="str">
        <f t="shared" si="138"/>
        <v>NA</v>
      </c>
      <c r="L335" s="306" t="str">
        <f t="shared" si="139"/>
        <v>NA</v>
      </c>
      <c r="M335" s="306" t="str">
        <f t="shared" si="140"/>
        <v>NA</v>
      </c>
      <c r="N335" s="306" t="str">
        <f t="shared" si="141"/>
        <v>NA</v>
      </c>
      <c r="O335" s="306" t="str">
        <f t="shared" si="142"/>
        <v>NA</v>
      </c>
      <c r="P335" s="306" t="str">
        <f t="shared" si="143"/>
        <v>NA</v>
      </c>
      <c r="Q335" s="306" t="str">
        <f t="shared" si="144"/>
        <v>NA</v>
      </c>
      <c r="R335" s="306" t="str">
        <f t="shared" si="145"/>
        <v>NA</v>
      </c>
      <c r="S335" s="306" t="str">
        <f t="shared" si="146"/>
        <v>NA</v>
      </c>
      <c r="T335" s="306" t="str">
        <f t="shared" si="147"/>
        <v>NA</v>
      </c>
      <c r="U335" s="306" t="str">
        <f t="shared" si="148"/>
        <v>NA</v>
      </c>
      <c r="V335" s="306" t="str">
        <f>IF($B335&gt;remaning_months,"NA",V$3*Payoff!$BS338)</f>
        <v>NA</v>
      </c>
      <c r="W335" s="306" t="str">
        <f>IF($B335&gt;remaning_months,"NA",W$3*Payoff!$BS338)</f>
        <v>NA</v>
      </c>
      <c r="X335" s="306" t="str">
        <f t="shared" si="149"/>
        <v>NA</v>
      </c>
      <c r="Y335" s="306" t="str">
        <f t="shared" si="150"/>
        <v>NA</v>
      </c>
      <c r="Z335" s="306" t="str">
        <f t="shared" si="151"/>
        <v>NA</v>
      </c>
      <c r="AA335" s="306" t="str">
        <f t="shared" si="152"/>
        <v>NA</v>
      </c>
      <c r="AB335" s="306" t="str">
        <f t="shared" si="153"/>
        <v>NA</v>
      </c>
      <c r="AC335" s="306" t="str">
        <f>IF($B335&gt;remaning_months,"NA",Payoff!AY338*Feq_coupon)</f>
        <v>NA</v>
      </c>
      <c r="AD335" s="306" t="str">
        <f>IF($B335&lt;=remaning_months,(AD334*(1-Payoff!BR338)-Payoff!Y338-Payoff!Z338+Payoff!BY338),"NA")</f>
        <v>NA</v>
      </c>
      <c r="AE335" s="306" t="str">
        <f>IF($B335&gt;remaning_months,"NA",Payoff!BC338)</f>
        <v>NA</v>
      </c>
      <c r="AF335" s="306" t="str">
        <f>IF($B335&gt;remaning_months,"NA",MAX(0,SUM(Payoff!V338:X338)))</f>
        <v>NA</v>
      </c>
      <c r="AG335" s="306" t="str">
        <f>IF($B335&gt;remaning_months,"NA",MAX(0,SUM(Payoff!V338:Y338)))</f>
        <v>NA</v>
      </c>
      <c r="AH335" s="306" t="str">
        <f>IF($B335&gt;remaning_months,"NA",Payoff!AC338)</f>
        <v>NA</v>
      </c>
      <c r="AI335" s="306" t="str">
        <f>IF($B335&gt;remaning_months,"NA",Payoff!BA338)</f>
        <v>NA</v>
      </c>
      <c r="AJ335" s="306" t="str">
        <f>IF($B335&gt;remaning_months,"NA",IF(AF335&lt;=0,0,AL334*(1+Payoff!X338/SUM(Payoff!V338:W338))))</f>
        <v>NA</v>
      </c>
      <c r="AK335" s="306" t="str">
        <f>IF($B335&gt;remaning_months,"NA",IF(AG335&lt;=0,0,AJ335*(1+SUM(Payoff!Y338:Z338)/SUM(Payoff!V338:W338))))</f>
        <v>NA</v>
      </c>
      <c r="AL335" s="306" t="str">
        <f>IF($B335&gt;remaning_months,"NA",IF(AH335&lt;=0,0,AK335*(1+SUM(Payoff!AA338:AB338)/SUM(Payoff!V338:W338))))</f>
        <v>NA</v>
      </c>
      <c r="AM335" s="306" t="str">
        <f t="shared" si="154"/>
        <v>NA</v>
      </c>
      <c r="AN335" s="306" t="str">
        <f>IF($B335&gt;remaning_months,"NA",AN334*(1+Payoff!Q338))</f>
        <v>NA</v>
      </c>
    </row>
    <row r="336" spans="2:40">
      <c r="B336" s="23">
        <v>333</v>
      </c>
      <c r="C336" s="306" t="str">
        <f t="shared" si="130"/>
        <v>NA</v>
      </c>
      <c r="D336" s="306" t="str">
        <f t="shared" si="131"/>
        <v>NA</v>
      </c>
      <c r="E336" s="306" t="str">
        <f t="shared" si="132"/>
        <v>NA</v>
      </c>
      <c r="F336" s="306" t="str">
        <f t="shared" si="133"/>
        <v>NA</v>
      </c>
      <c r="G336" s="306" t="str">
        <f t="shared" si="134"/>
        <v>NA</v>
      </c>
      <c r="H336" s="306" t="str">
        <f t="shared" si="135"/>
        <v>NA</v>
      </c>
      <c r="I336" s="306" t="str">
        <f t="shared" si="136"/>
        <v>NA</v>
      </c>
      <c r="J336" s="306" t="str">
        <f t="shared" si="137"/>
        <v>NA</v>
      </c>
      <c r="K336" s="306" t="str">
        <f t="shared" si="138"/>
        <v>NA</v>
      </c>
      <c r="L336" s="306" t="str">
        <f t="shared" si="139"/>
        <v>NA</v>
      </c>
      <c r="M336" s="306" t="str">
        <f t="shared" si="140"/>
        <v>NA</v>
      </c>
      <c r="N336" s="306" t="str">
        <f t="shared" si="141"/>
        <v>NA</v>
      </c>
      <c r="O336" s="306" t="str">
        <f t="shared" si="142"/>
        <v>NA</v>
      </c>
      <c r="P336" s="306" t="str">
        <f t="shared" si="143"/>
        <v>NA</v>
      </c>
      <c r="Q336" s="306" t="str">
        <f t="shared" si="144"/>
        <v>NA</v>
      </c>
      <c r="R336" s="306" t="str">
        <f t="shared" si="145"/>
        <v>NA</v>
      </c>
      <c r="S336" s="306" t="str">
        <f t="shared" si="146"/>
        <v>NA</v>
      </c>
      <c r="T336" s="306" t="str">
        <f t="shared" si="147"/>
        <v>NA</v>
      </c>
      <c r="U336" s="306" t="str">
        <f t="shared" si="148"/>
        <v>NA</v>
      </c>
      <c r="V336" s="306" t="str">
        <f>IF($B336&gt;remaning_months,"NA",V$3*Payoff!$BS339)</f>
        <v>NA</v>
      </c>
      <c r="W336" s="306" t="str">
        <f>IF($B336&gt;remaning_months,"NA",W$3*Payoff!$BS339)</f>
        <v>NA</v>
      </c>
      <c r="X336" s="306" t="str">
        <f t="shared" si="149"/>
        <v>NA</v>
      </c>
      <c r="Y336" s="306" t="str">
        <f t="shared" si="150"/>
        <v>NA</v>
      </c>
      <c r="Z336" s="306" t="str">
        <f t="shared" si="151"/>
        <v>NA</v>
      </c>
      <c r="AA336" s="306" t="str">
        <f t="shared" si="152"/>
        <v>NA</v>
      </c>
      <c r="AB336" s="306" t="str">
        <f t="shared" si="153"/>
        <v>NA</v>
      </c>
      <c r="AC336" s="306" t="str">
        <f>IF($B336&gt;remaning_months,"NA",Payoff!AY339*Feq_coupon)</f>
        <v>NA</v>
      </c>
      <c r="AD336" s="306" t="str">
        <f>IF($B336&lt;=remaning_months,(AD335*(1-Payoff!BR339)-Payoff!Y339-Payoff!Z339+Payoff!BY339),"NA")</f>
        <v>NA</v>
      </c>
      <c r="AE336" s="306" t="str">
        <f>IF($B336&gt;remaning_months,"NA",Payoff!BC339)</f>
        <v>NA</v>
      </c>
      <c r="AF336" s="306" t="str">
        <f>IF($B336&gt;remaning_months,"NA",MAX(0,SUM(Payoff!V339:X339)))</f>
        <v>NA</v>
      </c>
      <c r="AG336" s="306" t="str">
        <f>IF($B336&gt;remaning_months,"NA",MAX(0,SUM(Payoff!V339:Y339)))</f>
        <v>NA</v>
      </c>
      <c r="AH336" s="306" t="str">
        <f>IF($B336&gt;remaning_months,"NA",Payoff!AC339)</f>
        <v>NA</v>
      </c>
      <c r="AI336" s="306" t="str">
        <f>IF($B336&gt;remaning_months,"NA",Payoff!BA339)</f>
        <v>NA</v>
      </c>
      <c r="AJ336" s="306" t="str">
        <f>IF($B336&gt;remaning_months,"NA",IF(AF336&lt;=0,0,AL335*(1+Payoff!X339/SUM(Payoff!V339:W339))))</f>
        <v>NA</v>
      </c>
      <c r="AK336" s="306" t="str">
        <f>IF($B336&gt;remaning_months,"NA",IF(AG336&lt;=0,0,AJ336*(1+SUM(Payoff!Y339:Z339)/SUM(Payoff!V339:W339))))</f>
        <v>NA</v>
      </c>
      <c r="AL336" s="306" t="str">
        <f>IF($B336&gt;remaning_months,"NA",IF(AH336&lt;=0,0,AK336*(1+SUM(Payoff!AA339:AB339)/SUM(Payoff!V339:W339))))</f>
        <v>NA</v>
      </c>
      <c r="AM336" s="306" t="str">
        <f t="shared" si="154"/>
        <v>NA</v>
      </c>
      <c r="AN336" s="306" t="str">
        <f>IF($B336&gt;remaning_months,"NA",AN335*(1+Payoff!Q339))</f>
        <v>NA</v>
      </c>
    </row>
    <row r="337" spans="2:40">
      <c r="B337" s="23">
        <v>334</v>
      </c>
      <c r="C337" s="306" t="str">
        <f t="shared" si="130"/>
        <v>NA</v>
      </c>
      <c r="D337" s="306" t="str">
        <f t="shared" si="131"/>
        <v>NA</v>
      </c>
      <c r="E337" s="306" t="str">
        <f t="shared" si="132"/>
        <v>NA</v>
      </c>
      <c r="F337" s="306" t="str">
        <f t="shared" si="133"/>
        <v>NA</v>
      </c>
      <c r="G337" s="306" t="str">
        <f t="shared" si="134"/>
        <v>NA</v>
      </c>
      <c r="H337" s="306" t="str">
        <f t="shared" si="135"/>
        <v>NA</v>
      </c>
      <c r="I337" s="306" t="str">
        <f t="shared" si="136"/>
        <v>NA</v>
      </c>
      <c r="J337" s="306" t="str">
        <f t="shared" si="137"/>
        <v>NA</v>
      </c>
      <c r="K337" s="306" t="str">
        <f t="shared" si="138"/>
        <v>NA</v>
      </c>
      <c r="L337" s="306" t="str">
        <f t="shared" si="139"/>
        <v>NA</v>
      </c>
      <c r="M337" s="306" t="str">
        <f t="shared" si="140"/>
        <v>NA</v>
      </c>
      <c r="N337" s="306" t="str">
        <f t="shared" si="141"/>
        <v>NA</v>
      </c>
      <c r="O337" s="306" t="str">
        <f t="shared" si="142"/>
        <v>NA</v>
      </c>
      <c r="P337" s="306" t="str">
        <f t="shared" si="143"/>
        <v>NA</v>
      </c>
      <c r="Q337" s="306" t="str">
        <f t="shared" si="144"/>
        <v>NA</v>
      </c>
      <c r="R337" s="306" t="str">
        <f t="shared" si="145"/>
        <v>NA</v>
      </c>
      <c r="S337" s="306" t="str">
        <f t="shared" si="146"/>
        <v>NA</v>
      </c>
      <c r="T337" s="306" t="str">
        <f t="shared" si="147"/>
        <v>NA</v>
      </c>
      <c r="U337" s="306" t="str">
        <f t="shared" si="148"/>
        <v>NA</v>
      </c>
      <c r="V337" s="306" t="str">
        <f>IF($B337&gt;remaning_months,"NA",V$3*Payoff!$BS340)</f>
        <v>NA</v>
      </c>
      <c r="W337" s="306" t="str">
        <f>IF($B337&gt;remaning_months,"NA",W$3*Payoff!$BS340)</f>
        <v>NA</v>
      </c>
      <c r="X337" s="306" t="str">
        <f t="shared" si="149"/>
        <v>NA</v>
      </c>
      <c r="Y337" s="306" t="str">
        <f t="shared" si="150"/>
        <v>NA</v>
      </c>
      <c r="Z337" s="306" t="str">
        <f t="shared" si="151"/>
        <v>NA</v>
      </c>
      <c r="AA337" s="306" t="str">
        <f t="shared" si="152"/>
        <v>NA</v>
      </c>
      <c r="AB337" s="306" t="str">
        <f t="shared" si="153"/>
        <v>NA</v>
      </c>
      <c r="AC337" s="306" t="str">
        <f>IF($B337&gt;remaning_months,"NA",Payoff!AY340*Feq_coupon)</f>
        <v>NA</v>
      </c>
      <c r="AD337" s="306" t="str">
        <f>IF($B337&lt;=remaning_months,(AD336*(1-Payoff!BR340)-Payoff!Y340-Payoff!Z340+Payoff!BY340),"NA")</f>
        <v>NA</v>
      </c>
      <c r="AE337" s="306" t="str">
        <f>IF($B337&gt;remaning_months,"NA",Payoff!BC340)</f>
        <v>NA</v>
      </c>
      <c r="AF337" s="306" t="str">
        <f>IF($B337&gt;remaning_months,"NA",MAX(0,SUM(Payoff!V340:X340)))</f>
        <v>NA</v>
      </c>
      <c r="AG337" s="306" t="str">
        <f>IF($B337&gt;remaning_months,"NA",MAX(0,SUM(Payoff!V340:Y340)))</f>
        <v>NA</v>
      </c>
      <c r="AH337" s="306" t="str">
        <f>IF($B337&gt;remaning_months,"NA",Payoff!AC340)</f>
        <v>NA</v>
      </c>
      <c r="AI337" s="306" t="str">
        <f>IF($B337&gt;remaning_months,"NA",Payoff!BA340)</f>
        <v>NA</v>
      </c>
      <c r="AJ337" s="306" t="str">
        <f>IF($B337&gt;remaning_months,"NA",IF(AF337&lt;=0,0,AL336*(1+Payoff!X340/SUM(Payoff!V340:W340))))</f>
        <v>NA</v>
      </c>
      <c r="AK337" s="306" t="str">
        <f>IF($B337&gt;remaning_months,"NA",IF(AG337&lt;=0,0,AJ337*(1+SUM(Payoff!Y340:Z340)/SUM(Payoff!V340:W340))))</f>
        <v>NA</v>
      </c>
      <c r="AL337" s="306" t="str">
        <f>IF($B337&gt;remaning_months,"NA",IF(AH337&lt;=0,0,AK337*(1+SUM(Payoff!AA340:AB340)/SUM(Payoff!V340:W340))))</f>
        <v>NA</v>
      </c>
      <c r="AM337" s="306" t="str">
        <f t="shared" si="154"/>
        <v>NA</v>
      </c>
      <c r="AN337" s="306" t="str">
        <f>IF($B337&gt;remaning_months,"NA",AN336*(1+Payoff!Q340))</f>
        <v>NA</v>
      </c>
    </row>
    <row r="338" spans="2:40">
      <c r="B338" s="23">
        <v>335</v>
      </c>
      <c r="C338" s="306" t="str">
        <f t="shared" si="130"/>
        <v>NA</v>
      </c>
      <c r="D338" s="306" t="str">
        <f t="shared" si="131"/>
        <v>NA</v>
      </c>
      <c r="E338" s="306" t="str">
        <f t="shared" si="132"/>
        <v>NA</v>
      </c>
      <c r="F338" s="306" t="str">
        <f t="shared" si="133"/>
        <v>NA</v>
      </c>
      <c r="G338" s="306" t="str">
        <f t="shared" si="134"/>
        <v>NA</v>
      </c>
      <c r="H338" s="306" t="str">
        <f t="shared" si="135"/>
        <v>NA</v>
      </c>
      <c r="I338" s="306" t="str">
        <f t="shared" si="136"/>
        <v>NA</v>
      </c>
      <c r="J338" s="306" t="str">
        <f t="shared" si="137"/>
        <v>NA</v>
      </c>
      <c r="K338" s="306" t="str">
        <f t="shared" si="138"/>
        <v>NA</v>
      </c>
      <c r="L338" s="306" t="str">
        <f t="shared" si="139"/>
        <v>NA</v>
      </c>
      <c r="M338" s="306" t="str">
        <f t="shared" si="140"/>
        <v>NA</v>
      </c>
      <c r="N338" s="306" t="str">
        <f t="shared" si="141"/>
        <v>NA</v>
      </c>
      <c r="O338" s="306" t="str">
        <f t="shared" si="142"/>
        <v>NA</v>
      </c>
      <c r="P338" s="306" t="str">
        <f t="shared" si="143"/>
        <v>NA</v>
      </c>
      <c r="Q338" s="306" t="str">
        <f t="shared" si="144"/>
        <v>NA</v>
      </c>
      <c r="R338" s="306" t="str">
        <f t="shared" si="145"/>
        <v>NA</v>
      </c>
      <c r="S338" s="306" t="str">
        <f t="shared" si="146"/>
        <v>NA</v>
      </c>
      <c r="T338" s="306" t="str">
        <f t="shared" si="147"/>
        <v>NA</v>
      </c>
      <c r="U338" s="306" t="str">
        <f t="shared" si="148"/>
        <v>NA</v>
      </c>
      <c r="V338" s="306" t="str">
        <f>IF($B338&gt;remaning_months,"NA",V$3*Payoff!$BS341)</f>
        <v>NA</v>
      </c>
      <c r="W338" s="306" t="str">
        <f>IF($B338&gt;remaning_months,"NA",W$3*Payoff!$BS341)</f>
        <v>NA</v>
      </c>
      <c r="X338" s="306" t="str">
        <f t="shared" si="149"/>
        <v>NA</v>
      </c>
      <c r="Y338" s="306" t="str">
        <f t="shared" si="150"/>
        <v>NA</v>
      </c>
      <c r="Z338" s="306" t="str">
        <f t="shared" si="151"/>
        <v>NA</v>
      </c>
      <c r="AA338" s="306" t="str">
        <f t="shared" si="152"/>
        <v>NA</v>
      </c>
      <c r="AB338" s="306" t="str">
        <f t="shared" si="153"/>
        <v>NA</v>
      </c>
      <c r="AC338" s="306" t="str">
        <f>IF($B338&gt;remaning_months,"NA",Payoff!AY341*Feq_coupon)</f>
        <v>NA</v>
      </c>
      <c r="AD338" s="306" t="str">
        <f>IF($B338&lt;=remaning_months,(AD337*(1-Payoff!BR341)-Payoff!Y341-Payoff!Z341+Payoff!BY341),"NA")</f>
        <v>NA</v>
      </c>
      <c r="AE338" s="306" t="str">
        <f>IF($B338&gt;remaning_months,"NA",Payoff!BC341)</f>
        <v>NA</v>
      </c>
      <c r="AF338" s="306" t="str">
        <f>IF($B338&gt;remaning_months,"NA",MAX(0,SUM(Payoff!V341:X341)))</f>
        <v>NA</v>
      </c>
      <c r="AG338" s="306" t="str">
        <f>IF($B338&gt;remaning_months,"NA",MAX(0,SUM(Payoff!V341:Y341)))</f>
        <v>NA</v>
      </c>
      <c r="AH338" s="306" t="str">
        <f>IF($B338&gt;remaning_months,"NA",Payoff!AC341)</f>
        <v>NA</v>
      </c>
      <c r="AI338" s="306" t="str">
        <f>IF($B338&gt;remaning_months,"NA",Payoff!BA341)</f>
        <v>NA</v>
      </c>
      <c r="AJ338" s="306" t="str">
        <f>IF($B338&gt;remaning_months,"NA",IF(AF338&lt;=0,0,AL337*(1+Payoff!X341/SUM(Payoff!V341:W341))))</f>
        <v>NA</v>
      </c>
      <c r="AK338" s="306" t="str">
        <f>IF($B338&gt;remaning_months,"NA",IF(AG338&lt;=0,0,AJ338*(1+SUM(Payoff!Y341:Z341)/SUM(Payoff!V341:W341))))</f>
        <v>NA</v>
      </c>
      <c r="AL338" s="306" t="str">
        <f>IF($B338&gt;remaning_months,"NA",IF(AH338&lt;=0,0,AK338*(1+SUM(Payoff!AA341:AB341)/SUM(Payoff!V341:W341))))</f>
        <v>NA</v>
      </c>
      <c r="AM338" s="306" t="str">
        <f t="shared" si="154"/>
        <v>NA</v>
      </c>
      <c r="AN338" s="306" t="str">
        <f>IF($B338&gt;remaning_months,"NA",AN337*(1+Payoff!Q341))</f>
        <v>NA</v>
      </c>
    </row>
    <row r="339" spans="2:40">
      <c r="B339" s="23">
        <v>336</v>
      </c>
      <c r="C339" s="306" t="str">
        <f t="shared" si="130"/>
        <v>NA</v>
      </c>
      <c r="D339" s="306" t="str">
        <f t="shared" si="131"/>
        <v>NA</v>
      </c>
      <c r="E339" s="306" t="str">
        <f t="shared" si="132"/>
        <v>NA</v>
      </c>
      <c r="F339" s="306" t="str">
        <f t="shared" si="133"/>
        <v>NA</v>
      </c>
      <c r="G339" s="306" t="str">
        <f t="shared" si="134"/>
        <v>NA</v>
      </c>
      <c r="H339" s="306" t="str">
        <f t="shared" si="135"/>
        <v>NA</v>
      </c>
      <c r="I339" s="306" t="str">
        <f t="shared" si="136"/>
        <v>NA</v>
      </c>
      <c r="J339" s="306" t="str">
        <f t="shared" si="137"/>
        <v>NA</v>
      </c>
      <c r="K339" s="306" t="str">
        <f t="shared" si="138"/>
        <v>NA</v>
      </c>
      <c r="L339" s="306" t="str">
        <f t="shared" si="139"/>
        <v>NA</v>
      </c>
      <c r="M339" s="306" t="str">
        <f t="shared" si="140"/>
        <v>NA</v>
      </c>
      <c r="N339" s="306" t="str">
        <f t="shared" si="141"/>
        <v>NA</v>
      </c>
      <c r="O339" s="306" t="str">
        <f t="shared" si="142"/>
        <v>NA</v>
      </c>
      <c r="P339" s="306" t="str">
        <f t="shared" si="143"/>
        <v>NA</v>
      </c>
      <c r="Q339" s="306" t="str">
        <f t="shared" si="144"/>
        <v>NA</v>
      </c>
      <c r="R339" s="306" t="str">
        <f t="shared" si="145"/>
        <v>NA</v>
      </c>
      <c r="S339" s="306" t="str">
        <f t="shared" si="146"/>
        <v>NA</v>
      </c>
      <c r="T339" s="306" t="str">
        <f t="shared" si="147"/>
        <v>NA</v>
      </c>
      <c r="U339" s="306" t="str">
        <f t="shared" si="148"/>
        <v>NA</v>
      </c>
      <c r="V339" s="306" t="str">
        <f>IF($B339&gt;remaning_months,"NA",V$3*Payoff!$BS342)</f>
        <v>NA</v>
      </c>
      <c r="W339" s="306" t="str">
        <f>IF($B339&gt;remaning_months,"NA",W$3*Payoff!$BS342)</f>
        <v>NA</v>
      </c>
      <c r="X339" s="306" t="str">
        <f t="shared" si="149"/>
        <v>NA</v>
      </c>
      <c r="Y339" s="306" t="str">
        <f t="shared" si="150"/>
        <v>NA</v>
      </c>
      <c r="Z339" s="306" t="str">
        <f t="shared" si="151"/>
        <v>NA</v>
      </c>
      <c r="AA339" s="306" t="str">
        <f t="shared" si="152"/>
        <v>NA</v>
      </c>
      <c r="AB339" s="306" t="str">
        <f t="shared" si="153"/>
        <v>NA</v>
      </c>
      <c r="AC339" s="306" t="str">
        <f>IF($B339&gt;remaning_months,"NA",Payoff!AY342*Feq_coupon)</f>
        <v>NA</v>
      </c>
      <c r="AD339" s="306" t="str">
        <f>IF($B339&lt;=remaning_months,(AD338*(1-Payoff!BR342)-Payoff!Y342-Payoff!Z342+Payoff!BY342),"NA")</f>
        <v>NA</v>
      </c>
      <c r="AE339" s="306" t="str">
        <f>IF($B339&gt;remaning_months,"NA",Payoff!BC342)</f>
        <v>NA</v>
      </c>
      <c r="AF339" s="306" t="str">
        <f>IF($B339&gt;remaning_months,"NA",MAX(0,SUM(Payoff!V342:X342)))</f>
        <v>NA</v>
      </c>
      <c r="AG339" s="306" t="str">
        <f>IF($B339&gt;remaning_months,"NA",MAX(0,SUM(Payoff!V342:Y342)))</f>
        <v>NA</v>
      </c>
      <c r="AH339" s="306" t="str">
        <f>IF($B339&gt;remaning_months,"NA",Payoff!AC342)</f>
        <v>NA</v>
      </c>
      <c r="AI339" s="306" t="str">
        <f>IF($B339&gt;remaning_months,"NA",Payoff!BA342)</f>
        <v>NA</v>
      </c>
      <c r="AJ339" s="306" t="str">
        <f>IF($B339&gt;remaning_months,"NA",IF(AF339&lt;=0,0,AL338*(1+Payoff!X342/SUM(Payoff!V342:W342))))</f>
        <v>NA</v>
      </c>
      <c r="AK339" s="306" t="str">
        <f>IF($B339&gt;remaning_months,"NA",IF(AG339&lt;=0,0,AJ339*(1+SUM(Payoff!Y342:Z342)/SUM(Payoff!V342:W342))))</f>
        <v>NA</v>
      </c>
      <c r="AL339" s="306" t="str">
        <f>IF($B339&gt;remaning_months,"NA",IF(AH339&lt;=0,0,AK339*(1+SUM(Payoff!AA342:AB342)/SUM(Payoff!V342:W342))))</f>
        <v>NA</v>
      </c>
      <c r="AM339" s="306" t="str">
        <f t="shared" si="154"/>
        <v>NA</v>
      </c>
      <c r="AN339" s="306" t="str">
        <f>IF($B339&gt;remaning_months,"NA",AN338*(1+Payoff!Q342))</f>
        <v>NA</v>
      </c>
    </row>
    <row r="340" spans="2:40">
      <c r="B340" s="23">
        <v>337</v>
      </c>
      <c r="C340" s="306" t="str">
        <f t="shared" si="130"/>
        <v>NA</v>
      </c>
      <c r="D340" s="306" t="str">
        <f t="shared" si="131"/>
        <v>NA</v>
      </c>
      <c r="E340" s="306" t="str">
        <f t="shared" si="132"/>
        <v>NA</v>
      </c>
      <c r="F340" s="306" t="str">
        <f t="shared" si="133"/>
        <v>NA</v>
      </c>
      <c r="G340" s="306" t="str">
        <f t="shared" si="134"/>
        <v>NA</v>
      </c>
      <c r="H340" s="306" t="str">
        <f t="shared" si="135"/>
        <v>NA</v>
      </c>
      <c r="I340" s="306" t="str">
        <f t="shared" si="136"/>
        <v>NA</v>
      </c>
      <c r="J340" s="306" t="str">
        <f t="shared" si="137"/>
        <v>NA</v>
      </c>
      <c r="K340" s="306" t="str">
        <f t="shared" si="138"/>
        <v>NA</v>
      </c>
      <c r="L340" s="306" t="str">
        <f t="shared" si="139"/>
        <v>NA</v>
      </c>
      <c r="M340" s="306" t="str">
        <f t="shared" si="140"/>
        <v>NA</v>
      </c>
      <c r="N340" s="306" t="str">
        <f t="shared" si="141"/>
        <v>NA</v>
      </c>
      <c r="O340" s="306" t="str">
        <f t="shared" si="142"/>
        <v>NA</v>
      </c>
      <c r="P340" s="306" t="str">
        <f t="shared" si="143"/>
        <v>NA</v>
      </c>
      <c r="Q340" s="306" t="str">
        <f t="shared" si="144"/>
        <v>NA</v>
      </c>
      <c r="R340" s="306" t="str">
        <f t="shared" si="145"/>
        <v>NA</v>
      </c>
      <c r="S340" s="306" t="str">
        <f t="shared" si="146"/>
        <v>NA</v>
      </c>
      <c r="T340" s="306" t="str">
        <f t="shared" si="147"/>
        <v>NA</v>
      </c>
      <c r="U340" s="306" t="str">
        <f t="shared" si="148"/>
        <v>NA</v>
      </c>
      <c r="V340" s="306" t="str">
        <f>IF($B340&gt;remaning_months,"NA",V$3*Payoff!$BS343)</f>
        <v>NA</v>
      </c>
      <c r="W340" s="306" t="str">
        <f>IF($B340&gt;remaning_months,"NA",W$3*Payoff!$BS343)</f>
        <v>NA</v>
      </c>
      <c r="X340" s="306" t="str">
        <f t="shared" si="149"/>
        <v>NA</v>
      </c>
      <c r="Y340" s="306" t="str">
        <f t="shared" si="150"/>
        <v>NA</v>
      </c>
      <c r="Z340" s="306" t="str">
        <f t="shared" si="151"/>
        <v>NA</v>
      </c>
      <c r="AA340" s="306" t="str">
        <f t="shared" si="152"/>
        <v>NA</v>
      </c>
      <c r="AB340" s="306" t="str">
        <f t="shared" si="153"/>
        <v>NA</v>
      </c>
      <c r="AC340" s="306" t="str">
        <f>IF($B340&gt;remaning_months,"NA",Payoff!AY343*Feq_coupon)</f>
        <v>NA</v>
      </c>
      <c r="AD340" s="306" t="str">
        <f>IF($B340&lt;=remaning_months,(AD339*(1-Payoff!BR343)-Payoff!Y343-Payoff!Z343+Payoff!BY343),"NA")</f>
        <v>NA</v>
      </c>
      <c r="AE340" s="306" t="str">
        <f>IF($B340&gt;remaning_months,"NA",Payoff!BC343)</f>
        <v>NA</v>
      </c>
      <c r="AF340" s="306" t="str">
        <f>IF($B340&gt;remaning_months,"NA",MAX(0,SUM(Payoff!V343:X343)))</f>
        <v>NA</v>
      </c>
      <c r="AG340" s="306" t="str">
        <f>IF($B340&gt;remaning_months,"NA",MAX(0,SUM(Payoff!V343:Y343)))</f>
        <v>NA</v>
      </c>
      <c r="AH340" s="306" t="str">
        <f>IF($B340&gt;remaning_months,"NA",Payoff!AC343)</f>
        <v>NA</v>
      </c>
      <c r="AI340" s="306" t="str">
        <f>IF($B340&gt;remaning_months,"NA",Payoff!BA343)</f>
        <v>NA</v>
      </c>
      <c r="AJ340" s="306" t="str">
        <f>IF($B340&gt;remaning_months,"NA",IF(AF340&lt;=0,0,AL339*(1+Payoff!X343/SUM(Payoff!V343:W343))))</f>
        <v>NA</v>
      </c>
      <c r="AK340" s="306" t="str">
        <f>IF($B340&gt;remaning_months,"NA",IF(AG340&lt;=0,0,AJ340*(1+SUM(Payoff!Y343:Z343)/SUM(Payoff!V343:W343))))</f>
        <v>NA</v>
      </c>
      <c r="AL340" s="306" t="str">
        <f>IF($B340&gt;remaning_months,"NA",IF(AH340&lt;=0,0,AK340*(1+SUM(Payoff!AA343:AB343)/SUM(Payoff!V343:W343))))</f>
        <v>NA</v>
      </c>
      <c r="AM340" s="306" t="str">
        <f t="shared" si="154"/>
        <v>NA</v>
      </c>
      <c r="AN340" s="306" t="str">
        <f>IF($B340&gt;remaning_months,"NA",AN339*(1+Payoff!Q343))</f>
        <v>NA</v>
      </c>
    </row>
    <row r="341" spans="2:40">
      <c r="B341" s="23">
        <v>338</v>
      </c>
      <c r="C341" s="306" t="str">
        <f t="shared" si="130"/>
        <v>NA</v>
      </c>
      <c r="D341" s="306" t="str">
        <f t="shared" si="131"/>
        <v>NA</v>
      </c>
      <c r="E341" s="306" t="str">
        <f t="shared" si="132"/>
        <v>NA</v>
      </c>
      <c r="F341" s="306" t="str">
        <f t="shared" si="133"/>
        <v>NA</v>
      </c>
      <c r="G341" s="306" t="str">
        <f t="shared" si="134"/>
        <v>NA</v>
      </c>
      <c r="H341" s="306" t="str">
        <f t="shared" si="135"/>
        <v>NA</v>
      </c>
      <c r="I341" s="306" t="str">
        <f t="shared" si="136"/>
        <v>NA</v>
      </c>
      <c r="J341" s="306" t="str">
        <f t="shared" si="137"/>
        <v>NA</v>
      </c>
      <c r="K341" s="306" t="str">
        <f t="shared" si="138"/>
        <v>NA</v>
      </c>
      <c r="L341" s="306" t="str">
        <f t="shared" si="139"/>
        <v>NA</v>
      </c>
      <c r="M341" s="306" t="str">
        <f t="shared" si="140"/>
        <v>NA</v>
      </c>
      <c r="N341" s="306" t="str">
        <f t="shared" si="141"/>
        <v>NA</v>
      </c>
      <c r="O341" s="306" t="str">
        <f t="shared" si="142"/>
        <v>NA</v>
      </c>
      <c r="P341" s="306" t="str">
        <f t="shared" si="143"/>
        <v>NA</v>
      </c>
      <c r="Q341" s="306" t="str">
        <f t="shared" si="144"/>
        <v>NA</v>
      </c>
      <c r="R341" s="306" t="str">
        <f t="shared" si="145"/>
        <v>NA</v>
      </c>
      <c r="S341" s="306" t="str">
        <f t="shared" si="146"/>
        <v>NA</v>
      </c>
      <c r="T341" s="306" t="str">
        <f t="shared" si="147"/>
        <v>NA</v>
      </c>
      <c r="U341" s="306" t="str">
        <f t="shared" si="148"/>
        <v>NA</v>
      </c>
      <c r="V341" s="306" t="str">
        <f>IF($B341&gt;remaning_months,"NA",V$3*Payoff!$BS344)</f>
        <v>NA</v>
      </c>
      <c r="W341" s="306" t="str">
        <f>IF($B341&gt;remaning_months,"NA",W$3*Payoff!$BS344)</f>
        <v>NA</v>
      </c>
      <c r="X341" s="306" t="str">
        <f t="shared" si="149"/>
        <v>NA</v>
      </c>
      <c r="Y341" s="306" t="str">
        <f t="shared" si="150"/>
        <v>NA</v>
      </c>
      <c r="Z341" s="306" t="str">
        <f t="shared" si="151"/>
        <v>NA</v>
      </c>
      <c r="AA341" s="306" t="str">
        <f t="shared" si="152"/>
        <v>NA</v>
      </c>
      <c r="AB341" s="306" t="str">
        <f t="shared" si="153"/>
        <v>NA</v>
      </c>
      <c r="AC341" s="306" t="str">
        <f>IF($B341&gt;remaning_months,"NA",Payoff!AY344*Feq_coupon)</f>
        <v>NA</v>
      </c>
      <c r="AD341" s="306" t="str">
        <f>IF($B341&lt;=remaning_months,(AD340*(1-Payoff!BR344)-Payoff!Y344-Payoff!Z344+Payoff!BY344),"NA")</f>
        <v>NA</v>
      </c>
      <c r="AE341" s="306" t="str">
        <f>IF($B341&gt;remaning_months,"NA",Payoff!BC344)</f>
        <v>NA</v>
      </c>
      <c r="AF341" s="306" t="str">
        <f>IF($B341&gt;remaning_months,"NA",MAX(0,SUM(Payoff!V344:X344)))</f>
        <v>NA</v>
      </c>
      <c r="AG341" s="306" t="str">
        <f>IF($B341&gt;remaning_months,"NA",MAX(0,SUM(Payoff!V344:Y344)))</f>
        <v>NA</v>
      </c>
      <c r="AH341" s="306" t="str">
        <f>IF($B341&gt;remaning_months,"NA",Payoff!AC344)</f>
        <v>NA</v>
      </c>
      <c r="AI341" s="306" t="str">
        <f>IF($B341&gt;remaning_months,"NA",Payoff!BA344)</f>
        <v>NA</v>
      </c>
      <c r="AJ341" s="306" t="str">
        <f>IF($B341&gt;remaning_months,"NA",IF(AF341&lt;=0,0,AL340*(1+Payoff!X344/SUM(Payoff!V344:W344))))</f>
        <v>NA</v>
      </c>
      <c r="AK341" s="306" t="str">
        <f>IF($B341&gt;remaning_months,"NA",IF(AG341&lt;=0,0,AJ341*(1+SUM(Payoff!Y344:Z344)/SUM(Payoff!V344:W344))))</f>
        <v>NA</v>
      </c>
      <c r="AL341" s="306" t="str">
        <f>IF($B341&gt;remaning_months,"NA",IF(AH341&lt;=0,0,AK341*(1+SUM(Payoff!AA344:AB344)/SUM(Payoff!V344:W344))))</f>
        <v>NA</v>
      </c>
      <c r="AM341" s="306" t="str">
        <f t="shared" si="154"/>
        <v>NA</v>
      </c>
      <c r="AN341" s="306" t="str">
        <f>IF($B341&gt;remaning_months,"NA",AN340*(1+Payoff!Q344))</f>
        <v>NA</v>
      </c>
    </row>
    <row r="342" spans="2:40">
      <c r="B342" s="23">
        <v>339</v>
      </c>
      <c r="C342" s="306" t="str">
        <f t="shared" si="130"/>
        <v>NA</v>
      </c>
      <c r="D342" s="306" t="str">
        <f t="shared" si="131"/>
        <v>NA</v>
      </c>
      <c r="E342" s="306" t="str">
        <f t="shared" si="132"/>
        <v>NA</v>
      </c>
      <c r="F342" s="306" t="str">
        <f t="shared" si="133"/>
        <v>NA</v>
      </c>
      <c r="G342" s="306" t="str">
        <f t="shared" si="134"/>
        <v>NA</v>
      </c>
      <c r="H342" s="306" t="str">
        <f t="shared" si="135"/>
        <v>NA</v>
      </c>
      <c r="I342" s="306" t="str">
        <f t="shared" si="136"/>
        <v>NA</v>
      </c>
      <c r="J342" s="306" t="str">
        <f t="shared" si="137"/>
        <v>NA</v>
      </c>
      <c r="K342" s="306" t="str">
        <f t="shared" si="138"/>
        <v>NA</v>
      </c>
      <c r="L342" s="306" t="str">
        <f t="shared" si="139"/>
        <v>NA</v>
      </c>
      <c r="M342" s="306" t="str">
        <f t="shared" si="140"/>
        <v>NA</v>
      </c>
      <c r="N342" s="306" t="str">
        <f t="shared" si="141"/>
        <v>NA</v>
      </c>
      <c r="O342" s="306" t="str">
        <f t="shared" si="142"/>
        <v>NA</v>
      </c>
      <c r="P342" s="306" t="str">
        <f t="shared" si="143"/>
        <v>NA</v>
      </c>
      <c r="Q342" s="306" t="str">
        <f t="shared" si="144"/>
        <v>NA</v>
      </c>
      <c r="R342" s="306" t="str">
        <f t="shared" si="145"/>
        <v>NA</v>
      </c>
      <c r="S342" s="306" t="str">
        <f t="shared" si="146"/>
        <v>NA</v>
      </c>
      <c r="T342" s="306" t="str">
        <f t="shared" si="147"/>
        <v>NA</v>
      </c>
      <c r="U342" s="306" t="str">
        <f t="shared" si="148"/>
        <v>NA</v>
      </c>
      <c r="V342" s="306" t="str">
        <f>IF($B342&gt;remaning_months,"NA",V$3*Payoff!$BS345)</f>
        <v>NA</v>
      </c>
      <c r="W342" s="306" t="str">
        <f>IF($B342&gt;remaning_months,"NA",W$3*Payoff!$BS345)</f>
        <v>NA</v>
      </c>
      <c r="X342" s="306" t="str">
        <f t="shared" si="149"/>
        <v>NA</v>
      </c>
      <c r="Y342" s="306" t="str">
        <f t="shared" si="150"/>
        <v>NA</v>
      </c>
      <c r="Z342" s="306" t="str">
        <f t="shared" si="151"/>
        <v>NA</v>
      </c>
      <c r="AA342" s="306" t="str">
        <f t="shared" si="152"/>
        <v>NA</v>
      </c>
      <c r="AB342" s="306" t="str">
        <f t="shared" si="153"/>
        <v>NA</v>
      </c>
      <c r="AC342" s="306" t="str">
        <f>IF($B342&gt;remaning_months,"NA",Payoff!AY345*Feq_coupon)</f>
        <v>NA</v>
      </c>
      <c r="AD342" s="306" t="str">
        <f>IF($B342&lt;=remaning_months,(AD341*(1-Payoff!BR345)-Payoff!Y345-Payoff!Z345+Payoff!BY345),"NA")</f>
        <v>NA</v>
      </c>
      <c r="AE342" s="306" t="str">
        <f>IF($B342&gt;remaning_months,"NA",Payoff!BC345)</f>
        <v>NA</v>
      </c>
      <c r="AF342" s="306" t="str">
        <f>IF($B342&gt;remaning_months,"NA",MAX(0,SUM(Payoff!V345:X345)))</f>
        <v>NA</v>
      </c>
      <c r="AG342" s="306" t="str">
        <f>IF($B342&gt;remaning_months,"NA",MAX(0,SUM(Payoff!V345:Y345)))</f>
        <v>NA</v>
      </c>
      <c r="AH342" s="306" t="str">
        <f>IF($B342&gt;remaning_months,"NA",Payoff!AC345)</f>
        <v>NA</v>
      </c>
      <c r="AI342" s="306" t="str">
        <f>IF($B342&gt;remaning_months,"NA",Payoff!BA345)</f>
        <v>NA</v>
      </c>
      <c r="AJ342" s="306" t="str">
        <f>IF($B342&gt;remaning_months,"NA",IF(AF342&lt;=0,0,AL341*(1+Payoff!X345/SUM(Payoff!V345:W345))))</f>
        <v>NA</v>
      </c>
      <c r="AK342" s="306" t="str">
        <f>IF($B342&gt;remaning_months,"NA",IF(AG342&lt;=0,0,AJ342*(1+SUM(Payoff!Y345:Z345)/SUM(Payoff!V345:W345))))</f>
        <v>NA</v>
      </c>
      <c r="AL342" s="306" t="str">
        <f>IF($B342&gt;remaning_months,"NA",IF(AH342&lt;=0,0,AK342*(1+SUM(Payoff!AA345:AB345)/SUM(Payoff!V345:W345))))</f>
        <v>NA</v>
      </c>
      <c r="AM342" s="306" t="str">
        <f t="shared" si="154"/>
        <v>NA</v>
      </c>
      <c r="AN342" s="306" t="str">
        <f>IF($B342&gt;remaning_months,"NA",AN341*(1+Payoff!Q345))</f>
        <v>NA</v>
      </c>
    </row>
    <row r="343" spans="2:40">
      <c r="B343" s="23">
        <v>340</v>
      </c>
      <c r="C343" s="306" t="str">
        <f t="shared" si="130"/>
        <v>NA</v>
      </c>
      <c r="D343" s="306" t="str">
        <f t="shared" si="131"/>
        <v>NA</v>
      </c>
      <c r="E343" s="306" t="str">
        <f t="shared" si="132"/>
        <v>NA</v>
      </c>
      <c r="F343" s="306" t="str">
        <f t="shared" si="133"/>
        <v>NA</v>
      </c>
      <c r="G343" s="306" t="str">
        <f t="shared" si="134"/>
        <v>NA</v>
      </c>
      <c r="H343" s="306" t="str">
        <f t="shared" si="135"/>
        <v>NA</v>
      </c>
      <c r="I343" s="306" t="str">
        <f t="shared" si="136"/>
        <v>NA</v>
      </c>
      <c r="J343" s="306" t="str">
        <f t="shared" si="137"/>
        <v>NA</v>
      </c>
      <c r="K343" s="306" t="str">
        <f t="shared" si="138"/>
        <v>NA</v>
      </c>
      <c r="L343" s="306" t="str">
        <f t="shared" si="139"/>
        <v>NA</v>
      </c>
      <c r="M343" s="306" t="str">
        <f t="shared" si="140"/>
        <v>NA</v>
      </c>
      <c r="N343" s="306" t="str">
        <f t="shared" si="141"/>
        <v>NA</v>
      </c>
      <c r="O343" s="306" t="str">
        <f t="shared" si="142"/>
        <v>NA</v>
      </c>
      <c r="P343" s="306" t="str">
        <f t="shared" si="143"/>
        <v>NA</v>
      </c>
      <c r="Q343" s="306" t="str">
        <f t="shared" si="144"/>
        <v>NA</v>
      </c>
      <c r="R343" s="306" t="str">
        <f t="shared" si="145"/>
        <v>NA</v>
      </c>
      <c r="S343" s="306" t="str">
        <f t="shared" si="146"/>
        <v>NA</v>
      </c>
      <c r="T343" s="306" t="str">
        <f t="shared" si="147"/>
        <v>NA</v>
      </c>
      <c r="U343" s="306" t="str">
        <f t="shared" si="148"/>
        <v>NA</v>
      </c>
      <c r="V343" s="306" t="str">
        <f>IF($B343&gt;remaning_months,"NA",V$3*Payoff!$BS346)</f>
        <v>NA</v>
      </c>
      <c r="W343" s="306" t="str">
        <f>IF($B343&gt;remaning_months,"NA",W$3*Payoff!$BS346)</f>
        <v>NA</v>
      </c>
      <c r="X343" s="306" t="str">
        <f t="shared" si="149"/>
        <v>NA</v>
      </c>
      <c r="Y343" s="306" t="str">
        <f t="shared" si="150"/>
        <v>NA</v>
      </c>
      <c r="Z343" s="306" t="str">
        <f t="shared" si="151"/>
        <v>NA</v>
      </c>
      <c r="AA343" s="306" t="str">
        <f t="shared" si="152"/>
        <v>NA</v>
      </c>
      <c r="AB343" s="306" t="str">
        <f t="shared" si="153"/>
        <v>NA</v>
      </c>
      <c r="AC343" s="306" t="str">
        <f>IF($B343&gt;remaning_months,"NA",Payoff!AY346*Feq_coupon)</f>
        <v>NA</v>
      </c>
      <c r="AD343" s="306" t="str">
        <f>IF($B343&lt;=remaning_months,(AD342*(1-Payoff!BR346)-Payoff!Y346-Payoff!Z346+Payoff!BY346),"NA")</f>
        <v>NA</v>
      </c>
      <c r="AE343" s="306" t="str">
        <f>IF($B343&gt;remaning_months,"NA",Payoff!BC346)</f>
        <v>NA</v>
      </c>
      <c r="AF343" s="306" t="str">
        <f>IF($B343&gt;remaning_months,"NA",MAX(0,SUM(Payoff!V346:X346)))</f>
        <v>NA</v>
      </c>
      <c r="AG343" s="306" t="str">
        <f>IF($B343&gt;remaning_months,"NA",MAX(0,SUM(Payoff!V346:Y346)))</f>
        <v>NA</v>
      </c>
      <c r="AH343" s="306" t="str">
        <f>IF($B343&gt;remaning_months,"NA",Payoff!AC346)</f>
        <v>NA</v>
      </c>
      <c r="AI343" s="306" t="str">
        <f>IF($B343&gt;remaning_months,"NA",Payoff!BA346)</f>
        <v>NA</v>
      </c>
      <c r="AJ343" s="306" t="str">
        <f>IF($B343&gt;remaning_months,"NA",IF(AF343&lt;=0,0,AL342*(1+Payoff!X346/SUM(Payoff!V346:W346))))</f>
        <v>NA</v>
      </c>
      <c r="AK343" s="306" t="str">
        <f>IF($B343&gt;remaning_months,"NA",IF(AG343&lt;=0,0,AJ343*(1+SUM(Payoff!Y346:Z346)/SUM(Payoff!V346:W346))))</f>
        <v>NA</v>
      </c>
      <c r="AL343" s="306" t="str">
        <f>IF($B343&gt;remaning_months,"NA",IF(AH343&lt;=0,0,AK343*(1+SUM(Payoff!AA346:AB346)/SUM(Payoff!V346:W346))))</f>
        <v>NA</v>
      </c>
      <c r="AM343" s="306" t="str">
        <f t="shared" si="154"/>
        <v>NA</v>
      </c>
      <c r="AN343" s="306" t="str">
        <f>IF($B343&gt;remaning_months,"NA",AN342*(1+Payoff!Q346))</f>
        <v>NA</v>
      </c>
    </row>
    <row r="344" spans="2:40">
      <c r="B344" s="23">
        <v>341</v>
      </c>
      <c r="C344" s="306" t="str">
        <f t="shared" si="130"/>
        <v>NA</v>
      </c>
      <c r="D344" s="306" t="str">
        <f t="shared" si="131"/>
        <v>NA</v>
      </c>
      <c r="E344" s="306" t="str">
        <f t="shared" si="132"/>
        <v>NA</v>
      </c>
      <c r="F344" s="306" t="str">
        <f t="shared" si="133"/>
        <v>NA</v>
      </c>
      <c r="G344" s="306" t="str">
        <f t="shared" si="134"/>
        <v>NA</v>
      </c>
      <c r="H344" s="306" t="str">
        <f t="shared" si="135"/>
        <v>NA</v>
      </c>
      <c r="I344" s="306" t="str">
        <f t="shared" si="136"/>
        <v>NA</v>
      </c>
      <c r="J344" s="306" t="str">
        <f t="shared" si="137"/>
        <v>NA</v>
      </c>
      <c r="K344" s="306" t="str">
        <f t="shared" si="138"/>
        <v>NA</v>
      </c>
      <c r="L344" s="306" t="str">
        <f t="shared" si="139"/>
        <v>NA</v>
      </c>
      <c r="M344" s="306" t="str">
        <f t="shared" si="140"/>
        <v>NA</v>
      </c>
      <c r="N344" s="306" t="str">
        <f t="shared" si="141"/>
        <v>NA</v>
      </c>
      <c r="O344" s="306" t="str">
        <f t="shared" si="142"/>
        <v>NA</v>
      </c>
      <c r="P344" s="306" t="str">
        <f t="shared" si="143"/>
        <v>NA</v>
      </c>
      <c r="Q344" s="306" t="str">
        <f t="shared" si="144"/>
        <v>NA</v>
      </c>
      <c r="R344" s="306" t="str">
        <f t="shared" si="145"/>
        <v>NA</v>
      </c>
      <c r="S344" s="306" t="str">
        <f t="shared" si="146"/>
        <v>NA</v>
      </c>
      <c r="T344" s="306" t="str">
        <f t="shared" si="147"/>
        <v>NA</v>
      </c>
      <c r="U344" s="306" t="str">
        <f t="shared" si="148"/>
        <v>NA</v>
      </c>
      <c r="V344" s="306" t="str">
        <f>IF($B344&gt;remaning_months,"NA",V$3*Payoff!$BS347)</f>
        <v>NA</v>
      </c>
      <c r="W344" s="306" t="str">
        <f>IF($B344&gt;remaning_months,"NA",W$3*Payoff!$BS347)</f>
        <v>NA</v>
      </c>
      <c r="X344" s="306" t="str">
        <f t="shared" si="149"/>
        <v>NA</v>
      </c>
      <c r="Y344" s="306" t="str">
        <f t="shared" si="150"/>
        <v>NA</v>
      </c>
      <c r="Z344" s="306" t="str">
        <f t="shared" si="151"/>
        <v>NA</v>
      </c>
      <c r="AA344" s="306" t="str">
        <f t="shared" si="152"/>
        <v>NA</v>
      </c>
      <c r="AB344" s="306" t="str">
        <f t="shared" si="153"/>
        <v>NA</v>
      </c>
      <c r="AC344" s="306" t="str">
        <f>IF($B344&gt;remaning_months,"NA",Payoff!AY347*Feq_coupon)</f>
        <v>NA</v>
      </c>
      <c r="AD344" s="306" t="str">
        <f>IF($B344&lt;=remaning_months,(AD343*(1-Payoff!BR347)-Payoff!Y347-Payoff!Z347+Payoff!BY347),"NA")</f>
        <v>NA</v>
      </c>
      <c r="AE344" s="306" t="str">
        <f>IF($B344&gt;remaning_months,"NA",Payoff!BC347)</f>
        <v>NA</v>
      </c>
      <c r="AF344" s="306" t="str">
        <f>IF($B344&gt;remaning_months,"NA",MAX(0,SUM(Payoff!V347:X347)))</f>
        <v>NA</v>
      </c>
      <c r="AG344" s="306" t="str">
        <f>IF($B344&gt;remaning_months,"NA",MAX(0,SUM(Payoff!V347:Y347)))</f>
        <v>NA</v>
      </c>
      <c r="AH344" s="306" t="str">
        <f>IF($B344&gt;remaning_months,"NA",Payoff!AC347)</f>
        <v>NA</v>
      </c>
      <c r="AI344" s="306" t="str">
        <f>IF($B344&gt;remaning_months,"NA",Payoff!BA347)</f>
        <v>NA</v>
      </c>
      <c r="AJ344" s="306" t="str">
        <f>IF($B344&gt;remaning_months,"NA",IF(AF344&lt;=0,0,AL343*(1+Payoff!X347/SUM(Payoff!V347:W347))))</f>
        <v>NA</v>
      </c>
      <c r="AK344" s="306" t="str">
        <f>IF($B344&gt;remaning_months,"NA",IF(AG344&lt;=0,0,AJ344*(1+SUM(Payoff!Y347:Z347)/SUM(Payoff!V347:W347))))</f>
        <v>NA</v>
      </c>
      <c r="AL344" s="306" t="str">
        <f>IF($B344&gt;remaning_months,"NA",IF(AH344&lt;=0,0,AK344*(1+SUM(Payoff!AA347:AB347)/SUM(Payoff!V347:W347))))</f>
        <v>NA</v>
      </c>
      <c r="AM344" s="306" t="str">
        <f t="shared" si="154"/>
        <v>NA</v>
      </c>
      <c r="AN344" s="306" t="str">
        <f>IF($B344&gt;remaning_months,"NA",AN343*(1+Payoff!Q347))</f>
        <v>NA</v>
      </c>
    </row>
    <row r="345" spans="2:40">
      <c r="B345" s="23">
        <v>342</v>
      </c>
      <c r="C345" s="306" t="str">
        <f t="shared" si="130"/>
        <v>NA</v>
      </c>
      <c r="D345" s="306" t="str">
        <f t="shared" si="131"/>
        <v>NA</v>
      </c>
      <c r="E345" s="306" t="str">
        <f t="shared" si="132"/>
        <v>NA</v>
      </c>
      <c r="F345" s="306" t="str">
        <f t="shared" si="133"/>
        <v>NA</v>
      </c>
      <c r="G345" s="306" t="str">
        <f t="shared" si="134"/>
        <v>NA</v>
      </c>
      <c r="H345" s="306" t="str">
        <f t="shared" si="135"/>
        <v>NA</v>
      </c>
      <c r="I345" s="306" t="str">
        <f t="shared" si="136"/>
        <v>NA</v>
      </c>
      <c r="J345" s="306" t="str">
        <f t="shared" si="137"/>
        <v>NA</v>
      </c>
      <c r="K345" s="306" t="str">
        <f t="shared" si="138"/>
        <v>NA</v>
      </c>
      <c r="L345" s="306" t="str">
        <f t="shared" si="139"/>
        <v>NA</v>
      </c>
      <c r="M345" s="306" t="str">
        <f t="shared" si="140"/>
        <v>NA</v>
      </c>
      <c r="N345" s="306" t="str">
        <f t="shared" si="141"/>
        <v>NA</v>
      </c>
      <c r="O345" s="306" t="str">
        <f t="shared" si="142"/>
        <v>NA</v>
      </c>
      <c r="P345" s="306" t="str">
        <f t="shared" si="143"/>
        <v>NA</v>
      </c>
      <c r="Q345" s="306" t="str">
        <f t="shared" si="144"/>
        <v>NA</v>
      </c>
      <c r="R345" s="306" t="str">
        <f t="shared" si="145"/>
        <v>NA</v>
      </c>
      <c r="S345" s="306" t="str">
        <f t="shared" si="146"/>
        <v>NA</v>
      </c>
      <c r="T345" s="306" t="str">
        <f t="shared" si="147"/>
        <v>NA</v>
      </c>
      <c r="U345" s="306" t="str">
        <f t="shared" si="148"/>
        <v>NA</v>
      </c>
      <c r="V345" s="306" t="str">
        <f>IF($B345&gt;remaning_months,"NA",V$3*Payoff!$BS348)</f>
        <v>NA</v>
      </c>
      <c r="W345" s="306" t="str">
        <f>IF($B345&gt;remaning_months,"NA",W$3*Payoff!$BS348)</f>
        <v>NA</v>
      </c>
      <c r="X345" s="306" t="str">
        <f t="shared" si="149"/>
        <v>NA</v>
      </c>
      <c r="Y345" s="306" t="str">
        <f t="shared" si="150"/>
        <v>NA</v>
      </c>
      <c r="Z345" s="306" t="str">
        <f t="shared" si="151"/>
        <v>NA</v>
      </c>
      <c r="AA345" s="306" t="str">
        <f t="shared" si="152"/>
        <v>NA</v>
      </c>
      <c r="AB345" s="306" t="str">
        <f t="shared" si="153"/>
        <v>NA</v>
      </c>
      <c r="AC345" s="306" t="str">
        <f>IF($B345&gt;remaning_months,"NA",Payoff!AY348*Feq_coupon)</f>
        <v>NA</v>
      </c>
      <c r="AD345" s="306" t="str">
        <f>IF($B345&lt;=remaning_months,(AD344*(1-Payoff!BR348)-Payoff!Y348-Payoff!Z348+Payoff!BY348),"NA")</f>
        <v>NA</v>
      </c>
      <c r="AE345" s="306" t="str">
        <f>IF($B345&gt;remaning_months,"NA",Payoff!BC348)</f>
        <v>NA</v>
      </c>
      <c r="AF345" s="306" t="str">
        <f>IF($B345&gt;remaning_months,"NA",MAX(0,SUM(Payoff!V348:X348)))</f>
        <v>NA</v>
      </c>
      <c r="AG345" s="306" t="str">
        <f>IF($B345&gt;remaning_months,"NA",MAX(0,SUM(Payoff!V348:Y348)))</f>
        <v>NA</v>
      </c>
      <c r="AH345" s="306" t="str">
        <f>IF($B345&gt;remaning_months,"NA",Payoff!AC348)</f>
        <v>NA</v>
      </c>
      <c r="AI345" s="306" t="str">
        <f>IF($B345&gt;remaning_months,"NA",Payoff!BA348)</f>
        <v>NA</v>
      </c>
      <c r="AJ345" s="306" t="str">
        <f>IF($B345&gt;remaning_months,"NA",IF(AF345&lt;=0,0,AL344*(1+Payoff!X348/SUM(Payoff!V348:W348))))</f>
        <v>NA</v>
      </c>
      <c r="AK345" s="306" t="str">
        <f>IF($B345&gt;remaning_months,"NA",IF(AG345&lt;=0,0,AJ345*(1+SUM(Payoff!Y348:Z348)/SUM(Payoff!V348:W348))))</f>
        <v>NA</v>
      </c>
      <c r="AL345" s="306" t="str">
        <f>IF($B345&gt;remaning_months,"NA",IF(AH345&lt;=0,0,AK345*(1+SUM(Payoff!AA348:AB348)/SUM(Payoff!V348:W348))))</f>
        <v>NA</v>
      </c>
      <c r="AM345" s="306" t="str">
        <f t="shared" si="154"/>
        <v>NA</v>
      </c>
      <c r="AN345" s="306" t="str">
        <f>IF($B345&gt;remaning_months,"NA",AN344*(1+Payoff!Q348))</f>
        <v>NA</v>
      </c>
    </row>
    <row r="346" spans="2:40">
      <c r="B346" s="23">
        <v>343</v>
      </c>
      <c r="C346" s="306" t="str">
        <f t="shared" si="130"/>
        <v>NA</v>
      </c>
      <c r="D346" s="306" t="str">
        <f t="shared" si="131"/>
        <v>NA</v>
      </c>
      <c r="E346" s="306" t="str">
        <f t="shared" si="132"/>
        <v>NA</v>
      </c>
      <c r="F346" s="306" t="str">
        <f t="shared" si="133"/>
        <v>NA</v>
      </c>
      <c r="G346" s="306" t="str">
        <f t="shared" si="134"/>
        <v>NA</v>
      </c>
      <c r="H346" s="306" t="str">
        <f t="shared" si="135"/>
        <v>NA</v>
      </c>
      <c r="I346" s="306" t="str">
        <f t="shared" si="136"/>
        <v>NA</v>
      </c>
      <c r="J346" s="306" t="str">
        <f t="shared" si="137"/>
        <v>NA</v>
      </c>
      <c r="K346" s="306" t="str">
        <f t="shared" si="138"/>
        <v>NA</v>
      </c>
      <c r="L346" s="306" t="str">
        <f t="shared" si="139"/>
        <v>NA</v>
      </c>
      <c r="M346" s="306" t="str">
        <f t="shared" si="140"/>
        <v>NA</v>
      </c>
      <c r="N346" s="306" t="str">
        <f t="shared" si="141"/>
        <v>NA</v>
      </c>
      <c r="O346" s="306" t="str">
        <f t="shared" si="142"/>
        <v>NA</v>
      </c>
      <c r="P346" s="306" t="str">
        <f t="shared" si="143"/>
        <v>NA</v>
      </c>
      <c r="Q346" s="306" t="str">
        <f t="shared" si="144"/>
        <v>NA</v>
      </c>
      <c r="R346" s="306" t="str">
        <f t="shared" si="145"/>
        <v>NA</v>
      </c>
      <c r="S346" s="306" t="str">
        <f t="shared" si="146"/>
        <v>NA</v>
      </c>
      <c r="T346" s="306" t="str">
        <f t="shared" si="147"/>
        <v>NA</v>
      </c>
      <c r="U346" s="306" t="str">
        <f t="shared" si="148"/>
        <v>NA</v>
      </c>
      <c r="V346" s="306" t="str">
        <f>IF($B346&gt;remaning_months,"NA",V$3*Payoff!$BS349)</f>
        <v>NA</v>
      </c>
      <c r="W346" s="306" t="str">
        <f>IF($B346&gt;remaning_months,"NA",W$3*Payoff!$BS349)</f>
        <v>NA</v>
      </c>
      <c r="X346" s="306" t="str">
        <f t="shared" si="149"/>
        <v>NA</v>
      </c>
      <c r="Y346" s="306" t="str">
        <f t="shared" si="150"/>
        <v>NA</v>
      </c>
      <c r="Z346" s="306" t="str">
        <f t="shared" si="151"/>
        <v>NA</v>
      </c>
      <c r="AA346" s="306" t="str">
        <f t="shared" si="152"/>
        <v>NA</v>
      </c>
      <c r="AB346" s="306" t="str">
        <f t="shared" si="153"/>
        <v>NA</v>
      </c>
      <c r="AC346" s="306" t="str">
        <f>IF($B346&gt;remaning_months,"NA",Payoff!AY349*Feq_coupon)</f>
        <v>NA</v>
      </c>
      <c r="AD346" s="306" t="str">
        <f>IF($B346&lt;=remaning_months,(AD345*(1-Payoff!BR349)-Payoff!Y349-Payoff!Z349+Payoff!BY349),"NA")</f>
        <v>NA</v>
      </c>
      <c r="AE346" s="306" t="str">
        <f>IF($B346&gt;remaning_months,"NA",Payoff!BC349)</f>
        <v>NA</v>
      </c>
      <c r="AF346" s="306" t="str">
        <f>IF($B346&gt;remaning_months,"NA",MAX(0,SUM(Payoff!V349:X349)))</f>
        <v>NA</v>
      </c>
      <c r="AG346" s="306" t="str">
        <f>IF($B346&gt;remaning_months,"NA",MAX(0,SUM(Payoff!V349:Y349)))</f>
        <v>NA</v>
      </c>
      <c r="AH346" s="306" t="str">
        <f>IF($B346&gt;remaning_months,"NA",Payoff!AC349)</f>
        <v>NA</v>
      </c>
      <c r="AI346" s="306" t="str">
        <f>IF($B346&gt;remaning_months,"NA",Payoff!BA349)</f>
        <v>NA</v>
      </c>
      <c r="AJ346" s="306" t="str">
        <f>IF($B346&gt;remaning_months,"NA",IF(AF346&lt;=0,0,AL345*(1+Payoff!X349/SUM(Payoff!V349:W349))))</f>
        <v>NA</v>
      </c>
      <c r="AK346" s="306" t="str">
        <f>IF($B346&gt;remaning_months,"NA",IF(AG346&lt;=0,0,AJ346*(1+SUM(Payoff!Y349:Z349)/SUM(Payoff!V349:W349))))</f>
        <v>NA</v>
      </c>
      <c r="AL346" s="306" t="str">
        <f>IF($B346&gt;remaning_months,"NA",IF(AH346&lt;=0,0,AK346*(1+SUM(Payoff!AA349:AB349)/SUM(Payoff!V349:W349))))</f>
        <v>NA</v>
      </c>
      <c r="AM346" s="306" t="str">
        <f t="shared" si="154"/>
        <v>NA</v>
      </c>
      <c r="AN346" s="306" t="str">
        <f>IF($B346&gt;remaning_months,"NA",AN345*(1+Payoff!Q349))</f>
        <v>NA</v>
      </c>
    </row>
    <row r="347" spans="2:40">
      <c r="B347" s="23">
        <v>344</v>
      </c>
      <c r="C347" s="306" t="str">
        <f t="shared" si="130"/>
        <v>NA</v>
      </c>
      <c r="D347" s="306" t="str">
        <f t="shared" si="131"/>
        <v>NA</v>
      </c>
      <c r="E347" s="306" t="str">
        <f t="shared" si="132"/>
        <v>NA</v>
      </c>
      <c r="F347" s="306" t="str">
        <f t="shared" si="133"/>
        <v>NA</v>
      </c>
      <c r="G347" s="306" t="str">
        <f t="shared" si="134"/>
        <v>NA</v>
      </c>
      <c r="H347" s="306" t="str">
        <f t="shared" si="135"/>
        <v>NA</v>
      </c>
      <c r="I347" s="306" t="str">
        <f t="shared" si="136"/>
        <v>NA</v>
      </c>
      <c r="J347" s="306" t="str">
        <f t="shared" si="137"/>
        <v>NA</v>
      </c>
      <c r="K347" s="306" t="str">
        <f t="shared" si="138"/>
        <v>NA</v>
      </c>
      <c r="L347" s="306" t="str">
        <f t="shared" si="139"/>
        <v>NA</v>
      </c>
      <c r="M347" s="306" t="str">
        <f t="shared" si="140"/>
        <v>NA</v>
      </c>
      <c r="N347" s="306" t="str">
        <f t="shared" si="141"/>
        <v>NA</v>
      </c>
      <c r="O347" s="306" t="str">
        <f t="shared" si="142"/>
        <v>NA</v>
      </c>
      <c r="P347" s="306" t="str">
        <f t="shared" si="143"/>
        <v>NA</v>
      </c>
      <c r="Q347" s="306" t="str">
        <f t="shared" si="144"/>
        <v>NA</v>
      </c>
      <c r="R347" s="306" t="str">
        <f t="shared" si="145"/>
        <v>NA</v>
      </c>
      <c r="S347" s="306" t="str">
        <f t="shared" si="146"/>
        <v>NA</v>
      </c>
      <c r="T347" s="306" t="str">
        <f t="shared" si="147"/>
        <v>NA</v>
      </c>
      <c r="U347" s="306" t="str">
        <f t="shared" si="148"/>
        <v>NA</v>
      </c>
      <c r="V347" s="306" t="str">
        <f>IF($B347&gt;remaning_months,"NA",V$3*Payoff!$BS350)</f>
        <v>NA</v>
      </c>
      <c r="W347" s="306" t="str">
        <f>IF($B347&gt;remaning_months,"NA",W$3*Payoff!$BS350)</f>
        <v>NA</v>
      </c>
      <c r="X347" s="306" t="str">
        <f t="shared" si="149"/>
        <v>NA</v>
      </c>
      <c r="Y347" s="306" t="str">
        <f t="shared" si="150"/>
        <v>NA</v>
      </c>
      <c r="Z347" s="306" t="str">
        <f t="shared" si="151"/>
        <v>NA</v>
      </c>
      <c r="AA347" s="306" t="str">
        <f t="shared" si="152"/>
        <v>NA</v>
      </c>
      <c r="AB347" s="306" t="str">
        <f t="shared" si="153"/>
        <v>NA</v>
      </c>
      <c r="AC347" s="306" t="str">
        <f>IF($B347&gt;remaning_months,"NA",Payoff!AY350*Feq_coupon)</f>
        <v>NA</v>
      </c>
      <c r="AD347" s="306" t="str">
        <f>IF($B347&lt;=remaning_months,(AD346*(1-Payoff!BR350)-Payoff!Y350-Payoff!Z350+Payoff!BY350),"NA")</f>
        <v>NA</v>
      </c>
      <c r="AE347" s="306" t="str">
        <f>IF($B347&gt;remaning_months,"NA",Payoff!BC350)</f>
        <v>NA</v>
      </c>
      <c r="AF347" s="306" t="str">
        <f>IF($B347&gt;remaning_months,"NA",MAX(0,SUM(Payoff!V350:X350)))</f>
        <v>NA</v>
      </c>
      <c r="AG347" s="306" t="str">
        <f>IF($B347&gt;remaning_months,"NA",MAX(0,SUM(Payoff!V350:Y350)))</f>
        <v>NA</v>
      </c>
      <c r="AH347" s="306" t="str">
        <f>IF($B347&gt;remaning_months,"NA",Payoff!AC350)</f>
        <v>NA</v>
      </c>
      <c r="AI347" s="306" t="str">
        <f>IF($B347&gt;remaning_months,"NA",Payoff!BA350)</f>
        <v>NA</v>
      </c>
      <c r="AJ347" s="306" t="str">
        <f>IF($B347&gt;remaning_months,"NA",IF(AF347&lt;=0,0,AL346*(1+Payoff!X350/SUM(Payoff!V350:W350))))</f>
        <v>NA</v>
      </c>
      <c r="AK347" s="306" t="str">
        <f>IF($B347&gt;remaning_months,"NA",IF(AG347&lt;=0,0,AJ347*(1+SUM(Payoff!Y350:Z350)/SUM(Payoff!V350:W350))))</f>
        <v>NA</v>
      </c>
      <c r="AL347" s="306" t="str">
        <f>IF($B347&gt;remaning_months,"NA",IF(AH347&lt;=0,0,AK347*(1+SUM(Payoff!AA350:AB350)/SUM(Payoff!V350:W350))))</f>
        <v>NA</v>
      </c>
      <c r="AM347" s="306" t="str">
        <f t="shared" si="154"/>
        <v>NA</v>
      </c>
      <c r="AN347" s="306" t="str">
        <f>IF($B347&gt;remaning_months,"NA",AN346*(1+Payoff!Q350))</f>
        <v>NA</v>
      </c>
    </row>
    <row r="348" spans="2:40">
      <c r="B348" s="23">
        <v>345</v>
      </c>
      <c r="C348" s="306" t="str">
        <f t="shared" si="130"/>
        <v>NA</v>
      </c>
      <c r="D348" s="306" t="str">
        <f t="shared" si="131"/>
        <v>NA</v>
      </c>
      <c r="E348" s="306" t="str">
        <f t="shared" si="132"/>
        <v>NA</v>
      </c>
      <c r="F348" s="306" t="str">
        <f t="shared" si="133"/>
        <v>NA</v>
      </c>
      <c r="G348" s="306" t="str">
        <f t="shared" si="134"/>
        <v>NA</v>
      </c>
      <c r="H348" s="306" t="str">
        <f t="shared" si="135"/>
        <v>NA</v>
      </c>
      <c r="I348" s="306" t="str">
        <f t="shared" si="136"/>
        <v>NA</v>
      </c>
      <c r="J348" s="306" t="str">
        <f t="shared" si="137"/>
        <v>NA</v>
      </c>
      <c r="K348" s="306" t="str">
        <f t="shared" si="138"/>
        <v>NA</v>
      </c>
      <c r="L348" s="306" t="str">
        <f t="shared" si="139"/>
        <v>NA</v>
      </c>
      <c r="M348" s="306" t="str">
        <f t="shared" si="140"/>
        <v>NA</v>
      </c>
      <c r="N348" s="306" t="str">
        <f t="shared" si="141"/>
        <v>NA</v>
      </c>
      <c r="O348" s="306" t="str">
        <f t="shared" si="142"/>
        <v>NA</v>
      </c>
      <c r="P348" s="306" t="str">
        <f t="shared" si="143"/>
        <v>NA</v>
      </c>
      <c r="Q348" s="306" t="str">
        <f t="shared" si="144"/>
        <v>NA</v>
      </c>
      <c r="R348" s="306" t="str">
        <f t="shared" si="145"/>
        <v>NA</v>
      </c>
      <c r="S348" s="306" t="str">
        <f t="shared" si="146"/>
        <v>NA</v>
      </c>
      <c r="T348" s="306" t="str">
        <f t="shared" si="147"/>
        <v>NA</v>
      </c>
      <c r="U348" s="306" t="str">
        <f t="shared" si="148"/>
        <v>NA</v>
      </c>
      <c r="V348" s="306" t="str">
        <f>IF($B348&gt;remaning_months,"NA",V$3*Payoff!$BS351)</f>
        <v>NA</v>
      </c>
      <c r="W348" s="306" t="str">
        <f>IF($B348&gt;remaning_months,"NA",W$3*Payoff!$BS351)</f>
        <v>NA</v>
      </c>
      <c r="X348" s="306" t="str">
        <f t="shared" si="149"/>
        <v>NA</v>
      </c>
      <c r="Y348" s="306" t="str">
        <f t="shared" si="150"/>
        <v>NA</v>
      </c>
      <c r="Z348" s="306" t="str">
        <f t="shared" si="151"/>
        <v>NA</v>
      </c>
      <c r="AA348" s="306" t="str">
        <f t="shared" si="152"/>
        <v>NA</v>
      </c>
      <c r="AB348" s="306" t="str">
        <f t="shared" si="153"/>
        <v>NA</v>
      </c>
      <c r="AC348" s="306" t="str">
        <f>IF($B348&gt;remaning_months,"NA",Payoff!AY351*Feq_coupon)</f>
        <v>NA</v>
      </c>
      <c r="AD348" s="306" t="str">
        <f>IF($B348&lt;=remaning_months,(AD347*(1-Payoff!BR351)-Payoff!Y351-Payoff!Z351+Payoff!BY351),"NA")</f>
        <v>NA</v>
      </c>
      <c r="AE348" s="306" t="str">
        <f>IF($B348&gt;remaning_months,"NA",Payoff!BC351)</f>
        <v>NA</v>
      </c>
      <c r="AF348" s="306" t="str">
        <f>IF($B348&gt;remaning_months,"NA",MAX(0,SUM(Payoff!V351:X351)))</f>
        <v>NA</v>
      </c>
      <c r="AG348" s="306" t="str">
        <f>IF($B348&gt;remaning_months,"NA",MAX(0,SUM(Payoff!V351:Y351)))</f>
        <v>NA</v>
      </c>
      <c r="AH348" s="306" t="str">
        <f>IF($B348&gt;remaning_months,"NA",Payoff!AC351)</f>
        <v>NA</v>
      </c>
      <c r="AI348" s="306" t="str">
        <f>IF($B348&gt;remaning_months,"NA",Payoff!BA351)</f>
        <v>NA</v>
      </c>
      <c r="AJ348" s="306" t="str">
        <f>IF($B348&gt;remaning_months,"NA",IF(AF348&lt;=0,0,AL347*(1+Payoff!X351/SUM(Payoff!V351:W351))))</f>
        <v>NA</v>
      </c>
      <c r="AK348" s="306" t="str">
        <f>IF($B348&gt;remaning_months,"NA",IF(AG348&lt;=0,0,AJ348*(1+SUM(Payoff!Y351:Z351)/SUM(Payoff!V351:W351))))</f>
        <v>NA</v>
      </c>
      <c r="AL348" s="306" t="str">
        <f>IF($B348&gt;remaning_months,"NA",IF(AH348&lt;=0,0,AK348*(1+SUM(Payoff!AA351:AB351)/SUM(Payoff!V351:W351))))</f>
        <v>NA</v>
      </c>
      <c r="AM348" s="306" t="str">
        <f t="shared" si="154"/>
        <v>NA</v>
      </c>
      <c r="AN348" s="306" t="str">
        <f>IF($B348&gt;remaning_months,"NA",AN347*(1+Payoff!Q351))</f>
        <v>NA</v>
      </c>
    </row>
    <row r="349" spans="2:40">
      <c r="B349" s="23">
        <v>346</v>
      </c>
      <c r="C349" s="306" t="str">
        <f t="shared" si="130"/>
        <v>NA</v>
      </c>
      <c r="D349" s="306" t="str">
        <f t="shared" si="131"/>
        <v>NA</v>
      </c>
      <c r="E349" s="306" t="str">
        <f t="shared" si="132"/>
        <v>NA</v>
      </c>
      <c r="F349" s="306" t="str">
        <f t="shared" si="133"/>
        <v>NA</v>
      </c>
      <c r="G349" s="306" t="str">
        <f t="shared" si="134"/>
        <v>NA</v>
      </c>
      <c r="H349" s="306" t="str">
        <f t="shared" si="135"/>
        <v>NA</v>
      </c>
      <c r="I349" s="306" t="str">
        <f t="shared" si="136"/>
        <v>NA</v>
      </c>
      <c r="J349" s="306" t="str">
        <f t="shared" si="137"/>
        <v>NA</v>
      </c>
      <c r="K349" s="306" t="str">
        <f t="shared" si="138"/>
        <v>NA</v>
      </c>
      <c r="L349" s="306" t="str">
        <f t="shared" si="139"/>
        <v>NA</v>
      </c>
      <c r="M349" s="306" t="str">
        <f t="shared" si="140"/>
        <v>NA</v>
      </c>
      <c r="N349" s="306" t="str">
        <f t="shared" si="141"/>
        <v>NA</v>
      </c>
      <c r="O349" s="306" t="str">
        <f t="shared" si="142"/>
        <v>NA</v>
      </c>
      <c r="P349" s="306" t="str">
        <f t="shared" si="143"/>
        <v>NA</v>
      </c>
      <c r="Q349" s="306" t="str">
        <f t="shared" si="144"/>
        <v>NA</v>
      </c>
      <c r="R349" s="306" t="str">
        <f t="shared" si="145"/>
        <v>NA</v>
      </c>
      <c r="S349" s="306" t="str">
        <f t="shared" si="146"/>
        <v>NA</v>
      </c>
      <c r="T349" s="306" t="str">
        <f t="shared" si="147"/>
        <v>NA</v>
      </c>
      <c r="U349" s="306" t="str">
        <f t="shared" si="148"/>
        <v>NA</v>
      </c>
      <c r="V349" s="306" t="str">
        <f>IF($B349&gt;remaning_months,"NA",V$3*Payoff!$BS352)</f>
        <v>NA</v>
      </c>
      <c r="W349" s="306" t="str">
        <f>IF($B349&gt;remaning_months,"NA",W$3*Payoff!$BS352)</f>
        <v>NA</v>
      </c>
      <c r="X349" s="306" t="str">
        <f t="shared" si="149"/>
        <v>NA</v>
      </c>
      <c r="Y349" s="306" t="str">
        <f t="shared" si="150"/>
        <v>NA</v>
      </c>
      <c r="Z349" s="306" t="str">
        <f t="shared" si="151"/>
        <v>NA</v>
      </c>
      <c r="AA349" s="306" t="str">
        <f t="shared" si="152"/>
        <v>NA</v>
      </c>
      <c r="AB349" s="306" t="str">
        <f t="shared" si="153"/>
        <v>NA</v>
      </c>
      <c r="AC349" s="306" t="str">
        <f>IF($B349&gt;remaning_months,"NA",Payoff!AY352*Feq_coupon)</f>
        <v>NA</v>
      </c>
      <c r="AD349" s="306" t="str">
        <f>IF($B349&lt;=remaning_months,(AD348*(1-Payoff!BR352)-Payoff!Y352-Payoff!Z352+Payoff!BY352),"NA")</f>
        <v>NA</v>
      </c>
      <c r="AE349" s="306" t="str">
        <f>IF($B349&gt;remaning_months,"NA",Payoff!BC352)</f>
        <v>NA</v>
      </c>
      <c r="AF349" s="306" t="str">
        <f>IF($B349&gt;remaning_months,"NA",MAX(0,SUM(Payoff!V352:X352)))</f>
        <v>NA</v>
      </c>
      <c r="AG349" s="306" t="str">
        <f>IF($B349&gt;remaning_months,"NA",MAX(0,SUM(Payoff!V352:Y352)))</f>
        <v>NA</v>
      </c>
      <c r="AH349" s="306" t="str">
        <f>IF($B349&gt;remaning_months,"NA",Payoff!AC352)</f>
        <v>NA</v>
      </c>
      <c r="AI349" s="306" t="str">
        <f>IF($B349&gt;remaning_months,"NA",Payoff!BA352)</f>
        <v>NA</v>
      </c>
      <c r="AJ349" s="306" t="str">
        <f>IF($B349&gt;remaning_months,"NA",IF(AF349&lt;=0,0,AL348*(1+Payoff!X352/SUM(Payoff!V352:W352))))</f>
        <v>NA</v>
      </c>
      <c r="AK349" s="306" t="str">
        <f>IF($B349&gt;remaning_months,"NA",IF(AG349&lt;=0,0,AJ349*(1+SUM(Payoff!Y352:Z352)/SUM(Payoff!V352:W352))))</f>
        <v>NA</v>
      </c>
      <c r="AL349" s="306" t="str">
        <f>IF($B349&gt;remaning_months,"NA",IF(AH349&lt;=0,0,AK349*(1+SUM(Payoff!AA352:AB352)/SUM(Payoff!V352:W352))))</f>
        <v>NA</v>
      </c>
      <c r="AM349" s="306" t="str">
        <f t="shared" si="154"/>
        <v>NA</v>
      </c>
      <c r="AN349" s="306" t="str">
        <f>IF($B349&gt;remaning_months,"NA",AN348*(1+Payoff!Q352))</f>
        <v>NA</v>
      </c>
    </row>
    <row r="350" spans="2:40">
      <c r="B350" s="23">
        <v>347</v>
      </c>
      <c r="C350" s="306" t="str">
        <f t="shared" si="130"/>
        <v>NA</v>
      </c>
      <c r="D350" s="306" t="str">
        <f t="shared" si="131"/>
        <v>NA</v>
      </c>
      <c r="E350" s="306" t="str">
        <f t="shared" si="132"/>
        <v>NA</v>
      </c>
      <c r="F350" s="306" t="str">
        <f t="shared" si="133"/>
        <v>NA</v>
      </c>
      <c r="G350" s="306" t="str">
        <f t="shared" si="134"/>
        <v>NA</v>
      </c>
      <c r="H350" s="306" t="str">
        <f t="shared" si="135"/>
        <v>NA</v>
      </c>
      <c r="I350" s="306" t="str">
        <f t="shared" si="136"/>
        <v>NA</v>
      </c>
      <c r="J350" s="306" t="str">
        <f t="shared" si="137"/>
        <v>NA</v>
      </c>
      <c r="K350" s="306" t="str">
        <f t="shared" si="138"/>
        <v>NA</v>
      </c>
      <c r="L350" s="306" t="str">
        <f t="shared" si="139"/>
        <v>NA</v>
      </c>
      <c r="M350" s="306" t="str">
        <f t="shared" si="140"/>
        <v>NA</v>
      </c>
      <c r="N350" s="306" t="str">
        <f t="shared" si="141"/>
        <v>NA</v>
      </c>
      <c r="O350" s="306" t="str">
        <f t="shared" si="142"/>
        <v>NA</v>
      </c>
      <c r="P350" s="306" t="str">
        <f t="shared" si="143"/>
        <v>NA</v>
      </c>
      <c r="Q350" s="306" t="str">
        <f t="shared" si="144"/>
        <v>NA</v>
      </c>
      <c r="R350" s="306" t="str">
        <f t="shared" si="145"/>
        <v>NA</v>
      </c>
      <c r="S350" s="306" t="str">
        <f t="shared" si="146"/>
        <v>NA</v>
      </c>
      <c r="T350" s="306" t="str">
        <f t="shared" si="147"/>
        <v>NA</v>
      </c>
      <c r="U350" s="306" t="str">
        <f t="shared" si="148"/>
        <v>NA</v>
      </c>
      <c r="V350" s="306" t="str">
        <f>IF($B350&gt;remaning_months,"NA",V$3*Payoff!$BS353)</f>
        <v>NA</v>
      </c>
      <c r="W350" s="306" t="str">
        <f>IF($B350&gt;remaning_months,"NA",W$3*Payoff!$BS353)</f>
        <v>NA</v>
      </c>
      <c r="X350" s="306" t="str">
        <f t="shared" si="149"/>
        <v>NA</v>
      </c>
      <c r="Y350" s="306" t="str">
        <f t="shared" si="150"/>
        <v>NA</v>
      </c>
      <c r="Z350" s="306" t="str">
        <f t="shared" si="151"/>
        <v>NA</v>
      </c>
      <c r="AA350" s="306" t="str">
        <f t="shared" si="152"/>
        <v>NA</v>
      </c>
      <c r="AB350" s="306" t="str">
        <f t="shared" si="153"/>
        <v>NA</v>
      </c>
      <c r="AC350" s="306" t="str">
        <f>IF($B350&gt;remaning_months,"NA",Payoff!AY353*Feq_coupon)</f>
        <v>NA</v>
      </c>
      <c r="AD350" s="306" t="str">
        <f>IF($B350&lt;=remaning_months,(AD349*(1-Payoff!BR353)-Payoff!Y353-Payoff!Z353+Payoff!BY353),"NA")</f>
        <v>NA</v>
      </c>
      <c r="AE350" s="306" t="str">
        <f>IF($B350&gt;remaning_months,"NA",Payoff!BC353)</f>
        <v>NA</v>
      </c>
      <c r="AF350" s="306" t="str">
        <f>IF($B350&gt;remaning_months,"NA",MAX(0,SUM(Payoff!V353:X353)))</f>
        <v>NA</v>
      </c>
      <c r="AG350" s="306" t="str">
        <f>IF($B350&gt;remaning_months,"NA",MAX(0,SUM(Payoff!V353:Y353)))</f>
        <v>NA</v>
      </c>
      <c r="AH350" s="306" t="str">
        <f>IF($B350&gt;remaning_months,"NA",Payoff!AC353)</f>
        <v>NA</v>
      </c>
      <c r="AI350" s="306" t="str">
        <f>IF($B350&gt;remaning_months,"NA",Payoff!BA353)</f>
        <v>NA</v>
      </c>
      <c r="AJ350" s="306" t="str">
        <f>IF($B350&gt;remaning_months,"NA",IF(AF350&lt;=0,0,AL349*(1+Payoff!X353/SUM(Payoff!V353:W353))))</f>
        <v>NA</v>
      </c>
      <c r="AK350" s="306" t="str">
        <f>IF($B350&gt;remaning_months,"NA",IF(AG350&lt;=0,0,AJ350*(1+SUM(Payoff!Y353:Z353)/SUM(Payoff!V353:W353))))</f>
        <v>NA</v>
      </c>
      <c r="AL350" s="306" t="str">
        <f>IF($B350&gt;remaning_months,"NA",IF(AH350&lt;=0,0,AK350*(1+SUM(Payoff!AA353:AB353)/SUM(Payoff!V353:W353))))</f>
        <v>NA</v>
      </c>
      <c r="AM350" s="306" t="str">
        <f t="shared" si="154"/>
        <v>NA</v>
      </c>
      <c r="AN350" s="306" t="str">
        <f>IF($B350&gt;remaning_months,"NA",AN349*(1+Payoff!Q353))</f>
        <v>NA</v>
      </c>
    </row>
    <row r="351" spans="2:40">
      <c r="B351" s="23">
        <v>348</v>
      </c>
      <c r="C351" s="306" t="str">
        <f t="shared" si="130"/>
        <v>NA</v>
      </c>
      <c r="D351" s="306" t="str">
        <f t="shared" si="131"/>
        <v>NA</v>
      </c>
      <c r="E351" s="306" t="str">
        <f t="shared" si="132"/>
        <v>NA</v>
      </c>
      <c r="F351" s="306" t="str">
        <f t="shared" si="133"/>
        <v>NA</v>
      </c>
      <c r="G351" s="306" t="str">
        <f t="shared" si="134"/>
        <v>NA</v>
      </c>
      <c r="H351" s="306" t="str">
        <f t="shared" si="135"/>
        <v>NA</v>
      </c>
      <c r="I351" s="306" t="str">
        <f t="shared" si="136"/>
        <v>NA</v>
      </c>
      <c r="J351" s="306" t="str">
        <f t="shared" si="137"/>
        <v>NA</v>
      </c>
      <c r="K351" s="306" t="str">
        <f t="shared" si="138"/>
        <v>NA</v>
      </c>
      <c r="L351" s="306" t="str">
        <f t="shared" si="139"/>
        <v>NA</v>
      </c>
      <c r="M351" s="306" t="str">
        <f t="shared" si="140"/>
        <v>NA</v>
      </c>
      <c r="N351" s="306" t="str">
        <f t="shared" si="141"/>
        <v>NA</v>
      </c>
      <c r="O351" s="306" t="str">
        <f t="shared" si="142"/>
        <v>NA</v>
      </c>
      <c r="P351" s="306" t="str">
        <f t="shared" si="143"/>
        <v>NA</v>
      </c>
      <c r="Q351" s="306" t="str">
        <f t="shared" si="144"/>
        <v>NA</v>
      </c>
      <c r="R351" s="306" t="str">
        <f t="shared" si="145"/>
        <v>NA</v>
      </c>
      <c r="S351" s="306" t="str">
        <f t="shared" si="146"/>
        <v>NA</v>
      </c>
      <c r="T351" s="306" t="str">
        <f t="shared" si="147"/>
        <v>NA</v>
      </c>
      <c r="U351" s="306" t="str">
        <f t="shared" si="148"/>
        <v>NA</v>
      </c>
      <c r="V351" s="306" t="str">
        <f>IF($B351&gt;remaning_months,"NA",V$3*Payoff!$BS354)</f>
        <v>NA</v>
      </c>
      <c r="W351" s="306" t="str">
        <f>IF($B351&gt;remaning_months,"NA",W$3*Payoff!$BS354)</f>
        <v>NA</v>
      </c>
      <c r="X351" s="306" t="str">
        <f t="shared" si="149"/>
        <v>NA</v>
      </c>
      <c r="Y351" s="306" t="str">
        <f t="shared" si="150"/>
        <v>NA</v>
      </c>
      <c r="Z351" s="306" t="str">
        <f t="shared" si="151"/>
        <v>NA</v>
      </c>
      <c r="AA351" s="306" t="str">
        <f t="shared" si="152"/>
        <v>NA</v>
      </c>
      <c r="AB351" s="306" t="str">
        <f t="shared" si="153"/>
        <v>NA</v>
      </c>
      <c r="AC351" s="306" t="str">
        <f>IF($B351&gt;remaning_months,"NA",Payoff!AY354*Feq_coupon)</f>
        <v>NA</v>
      </c>
      <c r="AD351" s="306" t="str">
        <f>IF($B351&lt;=remaning_months,(AD350*(1-Payoff!BR354)-Payoff!Y354-Payoff!Z354+Payoff!BY354),"NA")</f>
        <v>NA</v>
      </c>
      <c r="AE351" s="306" t="str">
        <f>IF($B351&gt;remaning_months,"NA",Payoff!BC354)</f>
        <v>NA</v>
      </c>
      <c r="AF351" s="306" t="str">
        <f>IF($B351&gt;remaning_months,"NA",MAX(0,SUM(Payoff!V354:X354)))</f>
        <v>NA</v>
      </c>
      <c r="AG351" s="306" t="str">
        <f>IF($B351&gt;remaning_months,"NA",MAX(0,SUM(Payoff!V354:Y354)))</f>
        <v>NA</v>
      </c>
      <c r="AH351" s="306" t="str">
        <f>IF($B351&gt;remaning_months,"NA",Payoff!AC354)</f>
        <v>NA</v>
      </c>
      <c r="AI351" s="306" t="str">
        <f>IF($B351&gt;remaning_months,"NA",Payoff!BA354)</f>
        <v>NA</v>
      </c>
      <c r="AJ351" s="306" t="str">
        <f>IF($B351&gt;remaning_months,"NA",IF(AF351&lt;=0,0,AL350*(1+Payoff!X354/SUM(Payoff!V354:W354))))</f>
        <v>NA</v>
      </c>
      <c r="AK351" s="306" t="str">
        <f>IF($B351&gt;remaning_months,"NA",IF(AG351&lt;=0,0,AJ351*(1+SUM(Payoff!Y354:Z354)/SUM(Payoff!V354:W354))))</f>
        <v>NA</v>
      </c>
      <c r="AL351" s="306" t="str">
        <f>IF($B351&gt;remaning_months,"NA",IF(AH351&lt;=0,0,AK351*(1+SUM(Payoff!AA354:AB354)/SUM(Payoff!V354:W354))))</f>
        <v>NA</v>
      </c>
      <c r="AM351" s="306" t="str">
        <f t="shared" si="154"/>
        <v>NA</v>
      </c>
      <c r="AN351" s="306" t="str">
        <f>IF($B351&gt;remaning_months,"NA",AN350*(1+Payoff!Q354))</f>
        <v>NA</v>
      </c>
    </row>
    <row r="352" spans="2:40">
      <c r="B352" s="23">
        <v>349</v>
      </c>
      <c r="C352" s="306" t="str">
        <f t="shared" si="130"/>
        <v>NA</v>
      </c>
      <c r="D352" s="306" t="str">
        <f t="shared" si="131"/>
        <v>NA</v>
      </c>
      <c r="E352" s="306" t="str">
        <f t="shared" si="132"/>
        <v>NA</v>
      </c>
      <c r="F352" s="306" t="str">
        <f t="shared" si="133"/>
        <v>NA</v>
      </c>
      <c r="G352" s="306" t="str">
        <f t="shared" si="134"/>
        <v>NA</v>
      </c>
      <c r="H352" s="306" t="str">
        <f t="shared" si="135"/>
        <v>NA</v>
      </c>
      <c r="I352" s="306" t="str">
        <f t="shared" si="136"/>
        <v>NA</v>
      </c>
      <c r="J352" s="306" t="str">
        <f t="shared" si="137"/>
        <v>NA</v>
      </c>
      <c r="K352" s="306" t="str">
        <f t="shared" si="138"/>
        <v>NA</v>
      </c>
      <c r="L352" s="306" t="str">
        <f t="shared" si="139"/>
        <v>NA</v>
      </c>
      <c r="M352" s="306" t="str">
        <f t="shared" si="140"/>
        <v>NA</v>
      </c>
      <c r="N352" s="306" t="str">
        <f t="shared" si="141"/>
        <v>NA</v>
      </c>
      <c r="O352" s="306" t="str">
        <f t="shared" si="142"/>
        <v>NA</v>
      </c>
      <c r="P352" s="306" t="str">
        <f t="shared" si="143"/>
        <v>NA</v>
      </c>
      <c r="Q352" s="306" t="str">
        <f t="shared" si="144"/>
        <v>NA</v>
      </c>
      <c r="R352" s="306" t="str">
        <f t="shared" si="145"/>
        <v>NA</v>
      </c>
      <c r="S352" s="306" t="str">
        <f t="shared" si="146"/>
        <v>NA</v>
      </c>
      <c r="T352" s="306" t="str">
        <f t="shared" si="147"/>
        <v>NA</v>
      </c>
      <c r="U352" s="306" t="str">
        <f t="shared" si="148"/>
        <v>NA</v>
      </c>
      <c r="V352" s="306" t="str">
        <f>IF($B352&gt;remaning_months,"NA",V$3*Payoff!$BS355)</f>
        <v>NA</v>
      </c>
      <c r="W352" s="306" t="str">
        <f>IF($B352&gt;remaning_months,"NA",W$3*Payoff!$BS355)</f>
        <v>NA</v>
      </c>
      <c r="X352" s="306" t="str">
        <f t="shared" si="149"/>
        <v>NA</v>
      </c>
      <c r="Y352" s="306" t="str">
        <f t="shared" si="150"/>
        <v>NA</v>
      </c>
      <c r="Z352" s="306" t="str">
        <f t="shared" si="151"/>
        <v>NA</v>
      </c>
      <c r="AA352" s="306" t="str">
        <f t="shared" si="152"/>
        <v>NA</v>
      </c>
      <c r="AB352" s="306" t="str">
        <f t="shared" si="153"/>
        <v>NA</v>
      </c>
      <c r="AC352" s="306" t="str">
        <f>IF($B352&gt;remaning_months,"NA",Payoff!AY355*Feq_coupon)</f>
        <v>NA</v>
      </c>
      <c r="AD352" s="306" t="str">
        <f>IF($B352&lt;=remaning_months,(AD351*(1-Payoff!BR355)-Payoff!Y355-Payoff!Z355+Payoff!BY355),"NA")</f>
        <v>NA</v>
      </c>
      <c r="AE352" s="306" t="str">
        <f>IF($B352&gt;remaning_months,"NA",Payoff!BC355)</f>
        <v>NA</v>
      </c>
      <c r="AF352" s="306" t="str">
        <f>IF($B352&gt;remaning_months,"NA",MAX(0,SUM(Payoff!V355:X355)))</f>
        <v>NA</v>
      </c>
      <c r="AG352" s="306" t="str">
        <f>IF($B352&gt;remaning_months,"NA",MAX(0,SUM(Payoff!V355:Y355)))</f>
        <v>NA</v>
      </c>
      <c r="AH352" s="306" t="str">
        <f>IF($B352&gt;remaning_months,"NA",Payoff!AC355)</f>
        <v>NA</v>
      </c>
      <c r="AI352" s="306" t="str">
        <f>IF($B352&gt;remaning_months,"NA",Payoff!BA355)</f>
        <v>NA</v>
      </c>
      <c r="AJ352" s="306" t="str">
        <f>IF($B352&gt;remaning_months,"NA",IF(AF352&lt;=0,0,AL351*(1+Payoff!X355/SUM(Payoff!V355:W355))))</f>
        <v>NA</v>
      </c>
      <c r="AK352" s="306" t="str">
        <f>IF($B352&gt;remaning_months,"NA",IF(AG352&lt;=0,0,AJ352*(1+SUM(Payoff!Y355:Z355)/SUM(Payoff!V355:W355))))</f>
        <v>NA</v>
      </c>
      <c r="AL352" s="306" t="str">
        <f>IF($B352&gt;remaning_months,"NA",IF(AH352&lt;=0,0,AK352*(1+SUM(Payoff!AA355:AB355)/SUM(Payoff!V355:W355))))</f>
        <v>NA</v>
      </c>
      <c r="AM352" s="306" t="str">
        <f t="shared" si="154"/>
        <v>NA</v>
      </c>
      <c r="AN352" s="306" t="str">
        <f>IF($B352&gt;remaning_months,"NA",AN351*(1+Payoff!Q355))</f>
        <v>NA</v>
      </c>
    </row>
    <row r="353" spans="2:40">
      <c r="B353" s="23">
        <v>350</v>
      </c>
      <c r="C353" s="306" t="str">
        <f t="shared" si="130"/>
        <v>NA</v>
      </c>
      <c r="D353" s="306" t="str">
        <f t="shared" si="131"/>
        <v>NA</v>
      </c>
      <c r="E353" s="306" t="str">
        <f t="shared" si="132"/>
        <v>NA</v>
      </c>
      <c r="F353" s="306" t="str">
        <f t="shared" si="133"/>
        <v>NA</v>
      </c>
      <c r="G353" s="306" t="str">
        <f t="shared" si="134"/>
        <v>NA</v>
      </c>
      <c r="H353" s="306" t="str">
        <f t="shared" si="135"/>
        <v>NA</v>
      </c>
      <c r="I353" s="306" t="str">
        <f t="shared" si="136"/>
        <v>NA</v>
      </c>
      <c r="J353" s="306" t="str">
        <f t="shared" si="137"/>
        <v>NA</v>
      </c>
      <c r="K353" s="306" t="str">
        <f t="shared" si="138"/>
        <v>NA</v>
      </c>
      <c r="L353" s="306" t="str">
        <f t="shared" si="139"/>
        <v>NA</v>
      </c>
      <c r="M353" s="306" t="str">
        <f t="shared" si="140"/>
        <v>NA</v>
      </c>
      <c r="N353" s="306" t="str">
        <f t="shared" si="141"/>
        <v>NA</v>
      </c>
      <c r="O353" s="306" t="str">
        <f t="shared" si="142"/>
        <v>NA</v>
      </c>
      <c r="P353" s="306" t="str">
        <f t="shared" si="143"/>
        <v>NA</v>
      </c>
      <c r="Q353" s="306" t="str">
        <f t="shared" si="144"/>
        <v>NA</v>
      </c>
      <c r="R353" s="306" t="str">
        <f t="shared" si="145"/>
        <v>NA</v>
      </c>
      <c r="S353" s="306" t="str">
        <f t="shared" si="146"/>
        <v>NA</v>
      </c>
      <c r="T353" s="306" t="str">
        <f t="shared" si="147"/>
        <v>NA</v>
      </c>
      <c r="U353" s="306" t="str">
        <f t="shared" si="148"/>
        <v>NA</v>
      </c>
      <c r="V353" s="306" t="str">
        <f>IF($B353&gt;remaning_months,"NA",V$3*Payoff!$BS356)</f>
        <v>NA</v>
      </c>
      <c r="W353" s="306" t="str">
        <f>IF($B353&gt;remaning_months,"NA",W$3*Payoff!$BS356)</f>
        <v>NA</v>
      </c>
      <c r="X353" s="306" t="str">
        <f t="shared" si="149"/>
        <v>NA</v>
      </c>
      <c r="Y353" s="306" t="str">
        <f t="shared" si="150"/>
        <v>NA</v>
      </c>
      <c r="Z353" s="306" t="str">
        <f t="shared" si="151"/>
        <v>NA</v>
      </c>
      <c r="AA353" s="306" t="str">
        <f t="shared" si="152"/>
        <v>NA</v>
      </c>
      <c r="AB353" s="306" t="str">
        <f t="shared" si="153"/>
        <v>NA</v>
      </c>
      <c r="AC353" s="306" t="str">
        <f>IF($B353&gt;remaning_months,"NA",Payoff!AY356*Feq_coupon)</f>
        <v>NA</v>
      </c>
      <c r="AD353" s="306" t="str">
        <f>IF($B353&lt;=remaning_months,(AD352*(1-Payoff!BR356)-Payoff!Y356-Payoff!Z356+Payoff!BY356),"NA")</f>
        <v>NA</v>
      </c>
      <c r="AE353" s="306" t="str">
        <f>IF($B353&gt;remaning_months,"NA",Payoff!BC356)</f>
        <v>NA</v>
      </c>
      <c r="AF353" s="306" t="str">
        <f>IF($B353&gt;remaning_months,"NA",MAX(0,SUM(Payoff!V356:X356)))</f>
        <v>NA</v>
      </c>
      <c r="AG353" s="306" t="str">
        <f>IF($B353&gt;remaning_months,"NA",MAX(0,SUM(Payoff!V356:Y356)))</f>
        <v>NA</v>
      </c>
      <c r="AH353" s="306" t="str">
        <f>IF($B353&gt;remaning_months,"NA",Payoff!AC356)</f>
        <v>NA</v>
      </c>
      <c r="AI353" s="306" t="str">
        <f>IF($B353&gt;remaning_months,"NA",Payoff!BA356)</f>
        <v>NA</v>
      </c>
      <c r="AJ353" s="306" t="str">
        <f>IF($B353&gt;remaning_months,"NA",IF(AF353&lt;=0,0,AL352*(1+Payoff!X356/SUM(Payoff!V356:W356))))</f>
        <v>NA</v>
      </c>
      <c r="AK353" s="306" t="str">
        <f>IF($B353&gt;remaning_months,"NA",IF(AG353&lt;=0,0,AJ353*(1+SUM(Payoff!Y356:Z356)/SUM(Payoff!V356:W356))))</f>
        <v>NA</v>
      </c>
      <c r="AL353" s="306" t="str">
        <f>IF($B353&gt;remaning_months,"NA",IF(AH353&lt;=0,0,AK353*(1+SUM(Payoff!AA356:AB356)/SUM(Payoff!V356:W356))))</f>
        <v>NA</v>
      </c>
      <c r="AM353" s="306" t="str">
        <f t="shared" si="154"/>
        <v>NA</v>
      </c>
      <c r="AN353" s="306" t="str">
        <f>IF($B353&gt;remaning_months,"NA",AN352*(1+Payoff!Q356))</f>
        <v>NA</v>
      </c>
    </row>
    <row r="354" spans="2:40">
      <c r="B354" s="23">
        <v>351</v>
      </c>
      <c r="C354" s="306" t="str">
        <f t="shared" si="130"/>
        <v>NA</v>
      </c>
      <c r="D354" s="306" t="str">
        <f t="shared" si="131"/>
        <v>NA</v>
      </c>
      <c r="E354" s="306" t="str">
        <f t="shared" si="132"/>
        <v>NA</v>
      </c>
      <c r="F354" s="306" t="str">
        <f t="shared" si="133"/>
        <v>NA</v>
      </c>
      <c r="G354" s="306" t="str">
        <f t="shared" si="134"/>
        <v>NA</v>
      </c>
      <c r="H354" s="306" t="str">
        <f t="shared" si="135"/>
        <v>NA</v>
      </c>
      <c r="I354" s="306" t="str">
        <f t="shared" si="136"/>
        <v>NA</v>
      </c>
      <c r="J354" s="306" t="str">
        <f t="shared" si="137"/>
        <v>NA</v>
      </c>
      <c r="K354" s="306" t="str">
        <f t="shared" si="138"/>
        <v>NA</v>
      </c>
      <c r="L354" s="306" t="str">
        <f t="shared" si="139"/>
        <v>NA</v>
      </c>
      <c r="M354" s="306" t="str">
        <f t="shared" si="140"/>
        <v>NA</v>
      </c>
      <c r="N354" s="306" t="str">
        <f t="shared" si="141"/>
        <v>NA</v>
      </c>
      <c r="O354" s="306" t="str">
        <f t="shared" si="142"/>
        <v>NA</v>
      </c>
      <c r="P354" s="306" t="str">
        <f t="shared" si="143"/>
        <v>NA</v>
      </c>
      <c r="Q354" s="306" t="str">
        <f t="shared" si="144"/>
        <v>NA</v>
      </c>
      <c r="R354" s="306" t="str">
        <f t="shared" si="145"/>
        <v>NA</v>
      </c>
      <c r="S354" s="306" t="str">
        <f t="shared" si="146"/>
        <v>NA</v>
      </c>
      <c r="T354" s="306" t="str">
        <f t="shared" si="147"/>
        <v>NA</v>
      </c>
      <c r="U354" s="306" t="str">
        <f t="shared" si="148"/>
        <v>NA</v>
      </c>
      <c r="V354" s="306" t="str">
        <f>IF($B354&gt;remaning_months,"NA",V$3*Payoff!$BS357)</f>
        <v>NA</v>
      </c>
      <c r="W354" s="306" t="str">
        <f>IF($B354&gt;remaning_months,"NA",W$3*Payoff!$BS357)</f>
        <v>NA</v>
      </c>
      <c r="X354" s="306" t="str">
        <f t="shared" si="149"/>
        <v>NA</v>
      </c>
      <c r="Y354" s="306" t="str">
        <f t="shared" si="150"/>
        <v>NA</v>
      </c>
      <c r="Z354" s="306" t="str">
        <f t="shared" si="151"/>
        <v>NA</v>
      </c>
      <c r="AA354" s="306" t="str">
        <f t="shared" si="152"/>
        <v>NA</v>
      </c>
      <c r="AB354" s="306" t="str">
        <f t="shared" si="153"/>
        <v>NA</v>
      </c>
      <c r="AC354" s="306" t="str">
        <f>IF($B354&gt;remaning_months,"NA",Payoff!AY357*Feq_coupon)</f>
        <v>NA</v>
      </c>
      <c r="AD354" s="306" t="str">
        <f>IF($B354&lt;=remaning_months,(AD353*(1-Payoff!BR357)-Payoff!Y357-Payoff!Z357+Payoff!BY357),"NA")</f>
        <v>NA</v>
      </c>
      <c r="AE354" s="306" t="str">
        <f>IF($B354&gt;remaning_months,"NA",Payoff!BC357)</f>
        <v>NA</v>
      </c>
      <c r="AF354" s="306" t="str">
        <f>IF($B354&gt;remaning_months,"NA",MAX(0,SUM(Payoff!V357:X357)))</f>
        <v>NA</v>
      </c>
      <c r="AG354" s="306" t="str">
        <f>IF($B354&gt;remaning_months,"NA",MAX(0,SUM(Payoff!V357:Y357)))</f>
        <v>NA</v>
      </c>
      <c r="AH354" s="306" t="str">
        <f>IF($B354&gt;remaning_months,"NA",Payoff!AC357)</f>
        <v>NA</v>
      </c>
      <c r="AI354" s="306" t="str">
        <f>IF($B354&gt;remaning_months,"NA",Payoff!BA357)</f>
        <v>NA</v>
      </c>
      <c r="AJ354" s="306" t="str">
        <f>IF($B354&gt;remaning_months,"NA",IF(AF354&lt;=0,0,AL353*(1+Payoff!X357/SUM(Payoff!V357:W357))))</f>
        <v>NA</v>
      </c>
      <c r="AK354" s="306" t="str">
        <f>IF($B354&gt;remaning_months,"NA",IF(AG354&lt;=0,0,AJ354*(1+SUM(Payoff!Y357:Z357)/SUM(Payoff!V357:W357))))</f>
        <v>NA</v>
      </c>
      <c r="AL354" s="306" t="str">
        <f>IF($B354&gt;remaning_months,"NA",IF(AH354&lt;=0,0,AK354*(1+SUM(Payoff!AA357:AB357)/SUM(Payoff!V357:W357))))</f>
        <v>NA</v>
      </c>
      <c r="AM354" s="306" t="str">
        <f t="shared" si="154"/>
        <v>NA</v>
      </c>
      <c r="AN354" s="306" t="str">
        <f>IF($B354&gt;remaning_months,"NA",AN353*(1+Payoff!Q357))</f>
        <v>NA</v>
      </c>
    </row>
    <row r="355" spans="2:40">
      <c r="B355" s="23">
        <v>352</v>
      </c>
      <c r="C355" s="306" t="str">
        <f t="shared" si="130"/>
        <v>NA</v>
      </c>
      <c r="D355" s="306" t="str">
        <f t="shared" si="131"/>
        <v>NA</v>
      </c>
      <c r="E355" s="306" t="str">
        <f t="shared" si="132"/>
        <v>NA</v>
      </c>
      <c r="F355" s="306" t="str">
        <f t="shared" si="133"/>
        <v>NA</v>
      </c>
      <c r="G355" s="306" t="str">
        <f t="shared" si="134"/>
        <v>NA</v>
      </c>
      <c r="H355" s="306" t="str">
        <f t="shared" si="135"/>
        <v>NA</v>
      </c>
      <c r="I355" s="306" t="str">
        <f t="shared" si="136"/>
        <v>NA</v>
      </c>
      <c r="J355" s="306" t="str">
        <f t="shared" si="137"/>
        <v>NA</v>
      </c>
      <c r="K355" s="306" t="str">
        <f t="shared" si="138"/>
        <v>NA</v>
      </c>
      <c r="L355" s="306" t="str">
        <f t="shared" si="139"/>
        <v>NA</v>
      </c>
      <c r="M355" s="306" t="str">
        <f t="shared" si="140"/>
        <v>NA</v>
      </c>
      <c r="N355" s="306" t="str">
        <f t="shared" si="141"/>
        <v>NA</v>
      </c>
      <c r="O355" s="306" t="str">
        <f t="shared" si="142"/>
        <v>NA</v>
      </c>
      <c r="P355" s="306" t="str">
        <f t="shared" si="143"/>
        <v>NA</v>
      </c>
      <c r="Q355" s="306" t="str">
        <f t="shared" si="144"/>
        <v>NA</v>
      </c>
      <c r="R355" s="306" t="str">
        <f t="shared" si="145"/>
        <v>NA</v>
      </c>
      <c r="S355" s="306" t="str">
        <f t="shared" si="146"/>
        <v>NA</v>
      </c>
      <c r="T355" s="306" t="str">
        <f t="shared" si="147"/>
        <v>NA</v>
      </c>
      <c r="U355" s="306" t="str">
        <f t="shared" si="148"/>
        <v>NA</v>
      </c>
      <c r="V355" s="306" t="str">
        <f>IF($B355&gt;remaning_months,"NA",V$3*Payoff!$BS358)</f>
        <v>NA</v>
      </c>
      <c r="W355" s="306" t="str">
        <f>IF($B355&gt;remaning_months,"NA",W$3*Payoff!$BS358)</f>
        <v>NA</v>
      </c>
      <c r="X355" s="306" t="str">
        <f t="shared" si="149"/>
        <v>NA</v>
      </c>
      <c r="Y355" s="306" t="str">
        <f t="shared" si="150"/>
        <v>NA</v>
      </c>
      <c r="Z355" s="306" t="str">
        <f t="shared" si="151"/>
        <v>NA</v>
      </c>
      <c r="AA355" s="306" t="str">
        <f t="shared" si="152"/>
        <v>NA</v>
      </c>
      <c r="AB355" s="306" t="str">
        <f t="shared" si="153"/>
        <v>NA</v>
      </c>
      <c r="AC355" s="306" t="str">
        <f>IF($B355&gt;remaning_months,"NA",Payoff!AY358*Feq_coupon)</f>
        <v>NA</v>
      </c>
      <c r="AD355" s="306" t="str">
        <f>IF($B355&lt;=remaning_months,(AD354*(1-Payoff!BR358)-Payoff!Y358-Payoff!Z358+Payoff!BY358),"NA")</f>
        <v>NA</v>
      </c>
      <c r="AE355" s="306" t="str">
        <f>IF($B355&gt;remaning_months,"NA",Payoff!BC358)</f>
        <v>NA</v>
      </c>
      <c r="AF355" s="306" t="str">
        <f>IF($B355&gt;remaning_months,"NA",MAX(0,SUM(Payoff!V358:X358)))</f>
        <v>NA</v>
      </c>
      <c r="AG355" s="306" t="str">
        <f>IF($B355&gt;remaning_months,"NA",MAX(0,SUM(Payoff!V358:Y358)))</f>
        <v>NA</v>
      </c>
      <c r="AH355" s="306" t="str">
        <f>IF($B355&gt;remaning_months,"NA",Payoff!AC358)</f>
        <v>NA</v>
      </c>
      <c r="AI355" s="306" t="str">
        <f>IF($B355&gt;remaning_months,"NA",Payoff!BA358)</f>
        <v>NA</v>
      </c>
      <c r="AJ355" s="306" t="str">
        <f>IF($B355&gt;remaning_months,"NA",IF(AF355&lt;=0,0,AL354*(1+Payoff!X358/SUM(Payoff!V358:W358))))</f>
        <v>NA</v>
      </c>
      <c r="AK355" s="306" t="str">
        <f>IF($B355&gt;remaning_months,"NA",IF(AG355&lt;=0,0,AJ355*(1+SUM(Payoff!Y358:Z358)/SUM(Payoff!V358:W358))))</f>
        <v>NA</v>
      </c>
      <c r="AL355" s="306" t="str">
        <f>IF($B355&gt;remaning_months,"NA",IF(AH355&lt;=0,0,AK355*(1+SUM(Payoff!AA358:AB358)/SUM(Payoff!V358:W358))))</f>
        <v>NA</v>
      </c>
      <c r="AM355" s="306" t="str">
        <f t="shared" si="154"/>
        <v>NA</v>
      </c>
      <c r="AN355" s="306" t="str">
        <f>IF($B355&gt;remaning_months,"NA",AN354*(1+Payoff!Q358))</f>
        <v>NA</v>
      </c>
    </row>
    <row r="356" spans="2:40">
      <c r="B356" s="23">
        <v>353</v>
      </c>
      <c r="C356" s="306" t="str">
        <f t="shared" si="130"/>
        <v>NA</v>
      </c>
      <c r="D356" s="306" t="str">
        <f t="shared" si="131"/>
        <v>NA</v>
      </c>
      <c r="E356" s="306" t="str">
        <f t="shared" si="132"/>
        <v>NA</v>
      </c>
      <c r="F356" s="306" t="str">
        <f t="shared" si="133"/>
        <v>NA</v>
      </c>
      <c r="G356" s="306" t="str">
        <f t="shared" si="134"/>
        <v>NA</v>
      </c>
      <c r="H356" s="306" t="str">
        <f t="shared" si="135"/>
        <v>NA</v>
      </c>
      <c r="I356" s="306" t="str">
        <f t="shared" si="136"/>
        <v>NA</v>
      </c>
      <c r="J356" s="306" t="str">
        <f t="shared" si="137"/>
        <v>NA</v>
      </c>
      <c r="K356" s="306" t="str">
        <f t="shared" si="138"/>
        <v>NA</v>
      </c>
      <c r="L356" s="306" t="str">
        <f t="shared" si="139"/>
        <v>NA</v>
      </c>
      <c r="M356" s="306" t="str">
        <f t="shared" si="140"/>
        <v>NA</v>
      </c>
      <c r="N356" s="306" t="str">
        <f t="shared" si="141"/>
        <v>NA</v>
      </c>
      <c r="O356" s="306" t="str">
        <f t="shared" si="142"/>
        <v>NA</v>
      </c>
      <c r="P356" s="306" t="str">
        <f t="shared" si="143"/>
        <v>NA</v>
      </c>
      <c r="Q356" s="306" t="str">
        <f t="shared" si="144"/>
        <v>NA</v>
      </c>
      <c r="R356" s="306" t="str">
        <f t="shared" si="145"/>
        <v>NA</v>
      </c>
      <c r="S356" s="306" t="str">
        <f t="shared" si="146"/>
        <v>NA</v>
      </c>
      <c r="T356" s="306" t="str">
        <f t="shared" si="147"/>
        <v>NA</v>
      </c>
      <c r="U356" s="306" t="str">
        <f t="shared" si="148"/>
        <v>NA</v>
      </c>
      <c r="V356" s="306" t="str">
        <f>IF($B356&gt;remaning_months,"NA",V$3*Payoff!$BS359)</f>
        <v>NA</v>
      </c>
      <c r="W356" s="306" t="str">
        <f>IF($B356&gt;remaning_months,"NA",W$3*Payoff!$BS359)</f>
        <v>NA</v>
      </c>
      <c r="X356" s="306" t="str">
        <f t="shared" si="149"/>
        <v>NA</v>
      </c>
      <c r="Y356" s="306" t="str">
        <f t="shared" si="150"/>
        <v>NA</v>
      </c>
      <c r="Z356" s="306" t="str">
        <f t="shared" si="151"/>
        <v>NA</v>
      </c>
      <c r="AA356" s="306" t="str">
        <f t="shared" si="152"/>
        <v>NA</v>
      </c>
      <c r="AB356" s="306" t="str">
        <f t="shared" si="153"/>
        <v>NA</v>
      </c>
      <c r="AC356" s="306" t="str">
        <f>IF($B356&gt;remaning_months,"NA",Payoff!AY359*Feq_coupon)</f>
        <v>NA</v>
      </c>
      <c r="AD356" s="306" t="str">
        <f>IF($B356&lt;=remaning_months,(AD355*(1-Payoff!BR359)-Payoff!Y359-Payoff!Z359+Payoff!BY359),"NA")</f>
        <v>NA</v>
      </c>
      <c r="AE356" s="306" t="str">
        <f>IF($B356&gt;remaning_months,"NA",Payoff!BC359)</f>
        <v>NA</v>
      </c>
      <c r="AF356" s="306" t="str">
        <f>IF($B356&gt;remaning_months,"NA",MAX(0,SUM(Payoff!V359:X359)))</f>
        <v>NA</v>
      </c>
      <c r="AG356" s="306" t="str">
        <f>IF($B356&gt;remaning_months,"NA",MAX(0,SUM(Payoff!V359:Y359)))</f>
        <v>NA</v>
      </c>
      <c r="AH356" s="306" t="str">
        <f>IF($B356&gt;remaning_months,"NA",Payoff!AC359)</f>
        <v>NA</v>
      </c>
      <c r="AI356" s="306" t="str">
        <f>IF($B356&gt;remaning_months,"NA",Payoff!BA359)</f>
        <v>NA</v>
      </c>
      <c r="AJ356" s="306" t="str">
        <f>IF($B356&gt;remaning_months,"NA",IF(AF356&lt;=0,0,AL355*(1+Payoff!X359/SUM(Payoff!V359:W359))))</f>
        <v>NA</v>
      </c>
      <c r="AK356" s="306" t="str">
        <f>IF($B356&gt;remaning_months,"NA",IF(AG356&lt;=0,0,AJ356*(1+SUM(Payoff!Y359:Z359)/SUM(Payoff!V359:W359))))</f>
        <v>NA</v>
      </c>
      <c r="AL356" s="306" t="str">
        <f>IF($B356&gt;remaning_months,"NA",IF(AH356&lt;=0,0,AK356*(1+SUM(Payoff!AA359:AB359)/SUM(Payoff!V359:W359))))</f>
        <v>NA</v>
      </c>
      <c r="AM356" s="306" t="str">
        <f t="shared" si="154"/>
        <v>NA</v>
      </c>
      <c r="AN356" s="306" t="str">
        <f>IF($B356&gt;remaning_months,"NA",AN355*(1+Payoff!Q359))</f>
        <v>NA</v>
      </c>
    </row>
    <row r="357" spans="2:40">
      <c r="B357" s="23">
        <v>354</v>
      </c>
      <c r="C357" s="306" t="str">
        <f t="shared" si="130"/>
        <v>NA</v>
      </c>
      <c r="D357" s="306" t="str">
        <f t="shared" si="131"/>
        <v>NA</v>
      </c>
      <c r="E357" s="306" t="str">
        <f t="shared" si="132"/>
        <v>NA</v>
      </c>
      <c r="F357" s="306" t="str">
        <f t="shared" si="133"/>
        <v>NA</v>
      </c>
      <c r="G357" s="306" t="str">
        <f t="shared" si="134"/>
        <v>NA</v>
      </c>
      <c r="H357" s="306" t="str">
        <f t="shared" si="135"/>
        <v>NA</v>
      </c>
      <c r="I357" s="306" t="str">
        <f t="shared" si="136"/>
        <v>NA</v>
      </c>
      <c r="J357" s="306" t="str">
        <f t="shared" si="137"/>
        <v>NA</v>
      </c>
      <c r="K357" s="306" t="str">
        <f t="shared" si="138"/>
        <v>NA</v>
      </c>
      <c r="L357" s="306" t="str">
        <f t="shared" si="139"/>
        <v>NA</v>
      </c>
      <c r="M357" s="306" t="str">
        <f t="shared" si="140"/>
        <v>NA</v>
      </c>
      <c r="N357" s="306" t="str">
        <f t="shared" si="141"/>
        <v>NA</v>
      </c>
      <c r="O357" s="306" t="str">
        <f t="shared" si="142"/>
        <v>NA</v>
      </c>
      <c r="P357" s="306" t="str">
        <f t="shared" si="143"/>
        <v>NA</v>
      </c>
      <c r="Q357" s="306" t="str">
        <f t="shared" si="144"/>
        <v>NA</v>
      </c>
      <c r="R357" s="306" t="str">
        <f t="shared" si="145"/>
        <v>NA</v>
      </c>
      <c r="S357" s="306" t="str">
        <f t="shared" si="146"/>
        <v>NA</v>
      </c>
      <c r="T357" s="306" t="str">
        <f t="shared" si="147"/>
        <v>NA</v>
      </c>
      <c r="U357" s="306" t="str">
        <f t="shared" si="148"/>
        <v>NA</v>
      </c>
      <c r="V357" s="306" t="str">
        <f>IF($B357&gt;remaning_months,"NA",V$3*Payoff!$BS360)</f>
        <v>NA</v>
      </c>
      <c r="W357" s="306" t="str">
        <f>IF($B357&gt;remaning_months,"NA",W$3*Payoff!$BS360)</f>
        <v>NA</v>
      </c>
      <c r="X357" s="306" t="str">
        <f t="shared" si="149"/>
        <v>NA</v>
      </c>
      <c r="Y357" s="306" t="str">
        <f t="shared" si="150"/>
        <v>NA</v>
      </c>
      <c r="Z357" s="306" t="str">
        <f t="shared" si="151"/>
        <v>NA</v>
      </c>
      <c r="AA357" s="306" t="str">
        <f t="shared" si="152"/>
        <v>NA</v>
      </c>
      <c r="AB357" s="306" t="str">
        <f t="shared" si="153"/>
        <v>NA</v>
      </c>
      <c r="AC357" s="306" t="str">
        <f>IF($B357&gt;remaning_months,"NA",Payoff!AY360*Feq_coupon)</f>
        <v>NA</v>
      </c>
      <c r="AD357" s="306" t="str">
        <f>IF($B357&lt;=remaning_months,(AD356*(1-Payoff!BR360)-Payoff!Y360-Payoff!Z360+Payoff!BY360),"NA")</f>
        <v>NA</v>
      </c>
      <c r="AE357" s="306" t="str">
        <f>IF($B357&gt;remaning_months,"NA",Payoff!BC360)</f>
        <v>NA</v>
      </c>
      <c r="AF357" s="306" t="str">
        <f>IF($B357&gt;remaning_months,"NA",MAX(0,SUM(Payoff!V360:X360)))</f>
        <v>NA</v>
      </c>
      <c r="AG357" s="306" t="str">
        <f>IF($B357&gt;remaning_months,"NA",MAX(0,SUM(Payoff!V360:Y360)))</f>
        <v>NA</v>
      </c>
      <c r="AH357" s="306" t="str">
        <f>IF($B357&gt;remaning_months,"NA",Payoff!AC360)</f>
        <v>NA</v>
      </c>
      <c r="AI357" s="306" t="str">
        <f>IF($B357&gt;remaning_months,"NA",Payoff!BA360)</f>
        <v>NA</v>
      </c>
      <c r="AJ357" s="306" t="str">
        <f>IF($B357&gt;remaning_months,"NA",IF(AF357&lt;=0,0,AL356*(1+Payoff!X360/SUM(Payoff!V360:W360))))</f>
        <v>NA</v>
      </c>
      <c r="AK357" s="306" t="str">
        <f>IF($B357&gt;remaning_months,"NA",IF(AG357&lt;=0,0,AJ357*(1+SUM(Payoff!Y360:Z360)/SUM(Payoff!V360:W360))))</f>
        <v>NA</v>
      </c>
      <c r="AL357" s="306" t="str">
        <f>IF($B357&gt;remaning_months,"NA",IF(AH357&lt;=0,0,AK357*(1+SUM(Payoff!AA360:AB360)/SUM(Payoff!V360:W360))))</f>
        <v>NA</v>
      </c>
      <c r="AM357" s="306" t="str">
        <f t="shared" si="154"/>
        <v>NA</v>
      </c>
      <c r="AN357" s="306" t="str">
        <f>IF($B357&gt;remaning_months,"NA",AN356*(1+Payoff!Q360))</f>
        <v>NA</v>
      </c>
    </row>
    <row r="358" spans="2:40">
      <c r="B358" s="23">
        <v>355</v>
      </c>
      <c r="C358" s="306" t="str">
        <f t="shared" si="130"/>
        <v>NA</v>
      </c>
      <c r="D358" s="306" t="str">
        <f t="shared" si="131"/>
        <v>NA</v>
      </c>
      <c r="E358" s="306" t="str">
        <f t="shared" si="132"/>
        <v>NA</v>
      </c>
      <c r="F358" s="306" t="str">
        <f t="shared" si="133"/>
        <v>NA</v>
      </c>
      <c r="G358" s="306" t="str">
        <f t="shared" si="134"/>
        <v>NA</v>
      </c>
      <c r="H358" s="306" t="str">
        <f t="shared" si="135"/>
        <v>NA</v>
      </c>
      <c r="I358" s="306" t="str">
        <f t="shared" si="136"/>
        <v>NA</v>
      </c>
      <c r="J358" s="306" t="str">
        <f t="shared" si="137"/>
        <v>NA</v>
      </c>
      <c r="K358" s="306" t="str">
        <f t="shared" si="138"/>
        <v>NA</v>
      </c>
      <c r="L358" s="306" t="str">
        <f t="shared" si="139"/>
        <v>NA</v>
      </c>
      <c r="M358" s="306" t="str">
        <f t="shared" si="140"/>
        <v>NA</v>
      </c>
      <c r="N358" s="306" t="str">
        <f t="shared" si="141"/>
        <v>NA</v>
      </c>
      <c r="O358" s="306" t="str">
        <f t="shared" si="142"/>
        <v>NA</v>
      </c>
      <c r="P358" s="306" t="str">
        <f t="shared" si="143"/>
        <v>NA</v>
      </c>
      <c r="Q358" s="306" t="str">
        <f t="shared" si="144"/>
        <v>NA</v>
      </c>
      <c r="R358" s="306" t="str">
        <f t="shared" si="145"/>
        <v>NA</v>
      </c>
      <c r="S358" s="306" t="str">
        <f t="shared" si="146"/>
        <v>NA</v>
      </c>
      <c r="T358" s="306" t="str">
        <f t="shared" si="147"/>
        <v>NA</v>
      </c>
      <c r="U358" s="306" t="str">
        <f t="shared" si="148"/>
        <v>NA</v>
      </c>
      <c r="V358" s="306" t="str">
        <f>IF($B358&gt;remaning_months,"NA",V$3*Payoff!$BS361)</f>
        <v>NA</v>
      </c>
      <c r="W358" s="306" t="str">
        <f>IF($B358&gt;remaning_months,"NA",W$3*Payoff!$BS361)</f>
        <v>NA</v>
      </c>
      <c r="X358" s="306" t="str">
        <f t="shared" si="149"/>
        <v>NA</v>
      </c>
      <c r="Y358" s="306" t="str">
        <f t="shared" si="150"/>
        <v>NA</v>
      </c>
      <c r="Z358" s="306" t="str">
        <f t="shared" si="151"/>
        <v>NA</v>
      </c>
      <c r="AA358" s="306" t="str">
        <f t="shared" si="152"/>
        <v>NA</v>
      </c>
      <c r="AB358" s="306" t="str">
        <f t="shared" si="153"/>
        <v>NA</v>
      </c>
      <c r="AC358" s="306" t="str">
        <f>IF($B358&gt;remaning_months,"NA",Payoff!AY361*Feq_coupon)</f>
        <v>NA</v>
      </c>
      <c r="AD358" s="306" t="str">
        <f>IF($B358&lt;=remaning_months,(AD357*(1-Payoff!BR361)-Payoff!Y361-Payoff!Z361+Payoff!BY361),"NA")</f>
        <v>NA</v>
      </c>
      <c r="AE358" s="306" t="str">
        <f>IF($B358&gt;remaning_months,"NA",Payoff!BC361)</f>
        <v>NA</v>
      </c>
      <c r="AF358" s="306" t="str">
        <f>IF($B358&gt;remaning_months,"NA",MAX(0,SUM(Payoff!V361:X361)))</f>
        <v>NA</v>
      </c>
      <c r="AG358" s="306" t="str">
        <f>IF($B358&gt;remaning_months,"NA",MAX(0,SUM(Payoff!V361:Y361)))</f>
        <v>NA</v>
      </c>
      <c r="AH358" s="306" t="str">
        <f>IF($B358&gt;remaning_months,"NA",Payoff!AC361)</f>
        <v>NA</v>
      </c>
      <c r="AI358" s="306" t="str">
        <f>IF($B358&gt;remaning_months,"NA",Payoff!BA361)</f>
        <v>NA</v>
      </c>
      <c r="AJ358" s="306" t="str">
        <f>IF($B358&gt;remaning_months,"NA",IF(AF358&lt;=0,0,AL357*(1+Payoff!X361/SUM(Payoff!V361:W361))))</f>
        <v>NA</v>
      </c>
      <c r="AK358" s="306" t="str">
        <f>IF($B358&gt;remaning_months,"NA",IF(AG358&lt;=0,0,AJ358*(1+SUM(Payoff!Y361:Z361)/SUM(Payoff!V361:W361))))</f>
        <v>NA</v>
      </c>
      <c r="AL358" s="306" t="str">
        <f>IF($B358&gt;remaning_months,"NA",IF(AH358&lt;=0,0,AK358*(1+SUM(Payoff!AA361:AB361)/SUM(Payoff!V361:W361))))</f>
        <v>NA</v>
      </c>
      <c r="AM358" s="306" t="str">
        <f t="shared" si="154"/>
        <v>NA</v>
      </c>
      <c r="AN358" s="306" t="str">
        <f>IF($B358&gt;remaning_months,"NA",AN357*(1+Payoff!Q361))</f>
        <v>NA</v>
      </c>
    </row>
    <row r="359" spans="2:40">
      <c r="B359" s="23">
        <v>356</v>
      </c>
      <c r="C359" s="306" t="str">
        <f t="shared" si="130"/>
        <v>NA</v>
      </c>
      <c r="D359" s="306" t="str">
        <f t="shared" si="131"/>
        <v>NA</v>
      </c>
      <c r="E359" s="306" t="str">
        <f t="shared" si="132"/>
        <v>NA</v>
      </c>
      <c r="F359" s="306" t="str">
        <f t="shared" si="133"/>
        <v>NA</v>
      </c>
      <c r="G359" s="306" t="str">
        <f t="shared" si="134"/>
        <v>NA</v>
      </c>
      <c r="H359" s="306" t="str">
        <f t="shared" si="135"/>
        <v>NA</v>
      </c>
      <c r="I359" s="306" t="str">
        <f t="shared" si="136"/>
        <v>NA</v>
      </c>
      <c r="J359" s="306" t="str">
        <f t="shared" si="137"/>
        <v>NA</v>
      </c>
      <c r="K359" s="306" t="str">
        <f t="shared" si="138"/>
        <v>NA</v>
      </c>
      <c r="L359" s="306" t="str">
        <f t="shared" si="139"/>
        <v>NA</v>
      </c>
      <c r="M359" s="306" t="str">
        <f t="shared" si="140"/>
        <v>NA</v>
      </c>
      <c r="N359" s="306" t="str">
        <f t="shared" si="141"/>
        <v>NA</v>
      </c>
      <c r="O359" s="306" t="str">
        <f t="shared" si="142"/>
        <v>NA</v>
      </c>
      <c r="P359" s="306" t="str">
        <f t="shared" si="143"/>
        <v>NA</v>
      </c>
      <c r="Q359" s="306" t="str">
        <f t="shared" si="144"/>
        <v>NA</v>
      </c>
      <c r="R359" s="306" t="str">
        <f t="shared" si="145"/>
        <v>NA</v>
      </c>
      <c r="S359" s="306" t="str">
        <f t="shared" si="146"/>
        <v>NA</v>
      </c>
      <c r="T359" s="306" t="str">
        <f t="shared" si="147"/>
        <v>NA</v>
      </c>
      <c r="U359" s="306" t="str">
        <f t="shared" si="148"/>
        <v>NA</v>
      </c>
      <c r="V359" s="306" t="str">
        <f>IF($B359&gt;remaning_months,"NA",V$3*Payoff!$BS362)</f>
        <v>NA</v>
      </c>
      <c r="W359" s="306" t="str">
        <f>IF($B359&gt;remaning_months,"NA",W$3*Payoff!$BS362)</f>
        <v>NA</v>
      </c>
      <c r="X359" s="306" t="str">
        <f t="shared" si="149"/>
        <v>NA</v>
      </c>
      <c r="Y359" s="306" t="str">
        <f t="shared" si="150"/>
        <v>NA</v>
      </c>
      <c r="Z359" s="306" t="str">
        <f t="shared" si="151"/>
        <v>NA</v>
      </c>
      <c r="AA359" s="306" t="str">
        <f t="shared" si="152"/>
        <v>NA</v>
      </c>
      <c r="AB359" s="306" t="str">
        <f t="shared" si="153"/>
        <v>NA</v>
      </c>
      <c r="AC359" s="306" t="str">
        <f>IF($B359&gt;remaning_months,"NA",Payoff!AY362*Feq_coupon)</f>
        <v>NA</v>
      </c>
      <c r="AD359" s="306" t="str">
        <f>IF($B359&lt;=remaning_months,(AD358*(1-Payoff!BR362)-Payoff!Y362-Payoff!Z362+Payoff!BY362),"NA")</f>
        <v>NA</v>
      </c>
      <c r="AE359" s="306" t="str">
        <f>IF($B359&gt;remaning_months,"NA",Payoff!BC362)</f>
        <v>NA</v>
      </c>
      <c r="AF359" s="306" t="str">
        <f>IF($B359&gt;remaning_months,"NA",MAX(0,SUM(Payoff!V362:X362)))</f>
        <v>NA</v>
      </c>
      <c r="AG359" s="306" t="str">
        <f>IF($B359&gt;remaning_months,"NA",MAX(0,SUM(Payoff!V362:Y362)))</f>
        <v>NA</v>
      </c>
      <c r="AH359" s="306" t="str">
        <f>IF($B359&gt;remaning_months,"NA",Payoff!AC362)</f>
        <v>NA</v>
      </c>
      <c r="AI359" s="306" t="str">
        <f>IF($B359&gt;remaning_months,"NA",Payoff!BA362)</f>
        <v>NA</v>
      </c>
      <c r="AJ359" s="306" t="str">
        <f>IF($B359&gt;remaning_months,"NA",IF(AF359&lt;=0,0,AL358*(1+Payoff!X362/SUM(Payoff!V362:W362))))</f>
        <v>NA</v>
      </c>
      <c r="AK359" s="306" t="str">
        <f>IF($B359&gt;remaning_months,"NA",IF(AG359&lt;=0,0,AJ359*(1+SUM(Payoff!Y362:Z362)/SUM(Payoff!V362:W362))))</f>
        <v>NA</v>
      </c>
      <c r="AL359" s="306" t="str">
        <f>IF($B359&gt;remaning_months,"NA",IF(AH359&lt;=0,0,AK359*(1+SUM(Payoff!AA362:AB362)/SUM(Payoff!V362:W362))))</f>
        <v>NA</v>
      </c>
      <c r="AM359" s="306" t="str">
        <f t="shared" si="154"/>
        <v>NA</v>
      </c>
      <c r="AN359" s="306" t="str">
        <f>IF($B359&gt;remaning_months,"NA",AN358*(1+Payoff!Q362))</f>
        <v>NA</v>
      </c>
    </row>
    <row r="360" spans="2:40">
      <c r="B360" s="23">
        <v>357</v>
      </c>
      <c r="C360" s="306" t="str">
        <f t="shared" si="130"/>
        <v>NA</v>
      </c>
      <c r="D360" s="306" t="str">
        <f t="shared" si="131"/>
        <v>NA</v>
      </c>
      <c r="E360" s="306" t="str">
        <f t="shared" si="132"/>
        <v>NA</v>
      </c>
      <c r="F360" s="306" t="str">
        <f t="shared" si="133"/>
        <v>NA</v>
      </c>
      <c r="G360" s="306" t="str">
        <f t="shared" si="134"/>
        <v>NA</v>
      </c>
      <c r="H360" s="306" t="str">
        <f t="shared" si="135"/>
        <v>NA</v>
      </c>
      <c r="I360" s="306" t="str">
        <f t="shared" si="136"/>
        <v>NA</v>
      </c>
      <c r="J360" s="306" t="str">
        <f t="shared" si="137"/>
        <v>NA</v>
      </c>
      <c r="K360" s="306" t="str">
        <f t="shared" si="138"/>
        <v>NA</v>
      </c>
      <c r="L360" s="306" t="str">
        <f t="shared" si="139"/>
        <v>NA</v>
      </c>
      <c r="M360" s="306" t="str">
        <f t="shared" si="140"/>
        <v>NA</v>
      </c>
      <c r="N360" s="306" t="str">
        <f t="shared" si="141"/>
        <v>NA</v>
      </c>
      <c r="O360" s="306" t="str">
        <f t="shared" si="142"/>
        <v>NA</v>
      </c>
      <c r="P360" s="306" t="str">
        <f t="shared" si="143"/>
        <v>NA</v>
      </c>
      <c r="Q360" s="306" t="str">
        <f t="shared" si="144"/>
        <v>NA</v>
      </c>
      <c r="R360" s="306" t="str">
        <f t="shared" si="145"/>
        <v>NA</v>
      </c>
      <c r="S360" s="306" t="str">
        <f t="shared" si="146"/>
        <v>NA</v>
      </c>
      <c r="T360" s="306" t="str">
        <f t="shared" si="147"/>
        <v>NA</v>
      </c>
      <c r="U360" s="306" t="str">
        <f t="shared" si="148"/>
        <v>NA</v>
      </c>
      <c r="V360" s="306" t="str">
        <f>IF($B360&gt;remaning_months,"NA",V$3*Payoff!$BS363)</f>
        <v>NA</v>
      </c>
      <c r="W360" s="306" t="str">
        <f>IF($B360&gt;remaning_months,"NA",W$3*Payoff!$BS363)</f>
        <v>NA</v>
      </c>
      <c r="X360" s="306" t="str">
        <f t="shared" si="149"/>
        <v>NA</v>
      </c>
      <c r="Y360" s="306" t="str">
        <f t="shared" si="150"/>
        <v>NA</v>
      </c>
      <c r="Z360" s="306" t="str">
        <f t="shared" si="151"/>
        <v>NA</v>
      </c>
      <c r="AA360" s="306" t="str">
        <f t="shared" si="152"/>
        <v>NA</v>
      </c>
      <c r="AB360" s="306" t="str">
        <f t="shared" si="153"/>
        <v>NA</v>
      </c>
      <c r="AC360" s="306" t="str">
        <f>IF($B360&gt;remaning_months,"NA",Payoff!AY363*Feq_coupon)</f>
        <v>NA</v>
      </c>
      <c r="AD360" s="306" t="str">
        <f>IF($B360&lt;=remaning_months,(AD359*(1-Payoff!BR363)-Payoff!Y363-Payoff!Z363+Payoff!BY363),"NA")</f>
        <v>NA</v>
      </c>
      <c r="AE360" s="306" t="str">
        <f>IF($B360&gt;remaning_months,"NA",Payoff!BC363)</f>
        <v>NA</v>
      </c>
      <c r="AF360" s="306" t="str">
        <f>IF($B360&gt;remaning_months,"NA",MAX(0,SUM(Payoff!V363:X363)))</f>
        <v>NA</v>
      </c>
      <c r="AG360" s="306" t="str">
        <f>IF($B360&gt;remaning_months,"NA",MAX(0,SUM(Payoff!V363:Y363)))</f>
        <v>NA</v>
      </c>
      <c r="AH360" s="306" t="str">
        <f>IF($B360&gt;remaning_months,"NA",Payoff!AC363)</f>
        <v>NA</v>
      </c>
      <c r="AI360" s="306" t="str">
        <f>IF($B360&gt;remaning_months,"NA",Payoff!BA363)</f>
        <v>NA</v>
      </c>
      <c r="AJ360" s="306" t="str">
        <f>IF($B360&gt;remaning_months,"NA",IF(AF360&lt;=0,0,AL359*(1+Payoff!X363/SUM(Payoff!V363:W363))))</f>
        <v>NA</v>
      </c>
      <c r="AK360" s="306" t="str">
        <f>IF($B360&gt;remaning_months,"NA",IF(AG360&lt;=0,0,AJ360*(1+SUM(Payoff!Y363:Z363)/SUM(Payoff!V363:W363))))</f>
        <v>NA</v>
      </c>
      <c r="AL360" s="306" t="str">
        <f>IF($B360&gt;remaning_months,"NA",IF(AH360&lt;=0,0,AK360*(1+SUM(Payoff!AA363:AB363)/SUM(Payoff!V363:W363))))</f>
        <v>NA</v>
      </c>
      <c r="AM360" s="306" t="str">
        <f t="shared" si="154"/>
        <v>NA</v>
      </c>
      <c r="AN360" s="306" t="str">
        <f>IF($B360&gt;remaning_months,"NA",AN359*(1+Payoff!Q363))</f>
        <v>NA</v>
      </c>
    </row>
    <row r="361" spans="2:40">
      <c r="B361" s="23">
        <v>358</v>
      </c>
      <c r="C361" s="306" t="str">
        <f t="shared" si="130"/>
        <v>NA</v>
      </c>
      <c r="D361" s="306" t="str">
        <f t="shared" si="131"/>
        <v>NA</v>
      </c>
      <c r="E361" s="306" t="str">
        <f t="shared" si="132"/>
        <v>NA</v>
      </c>
      <c r="F361" s="306" t="str">
        <f t="shared" si="133"/>
        <v>NA</v>
      </c>
      <c r="G361" s="306" t="str">
        <f t="shared" si="134"/>
        <v>NA</v>
      </c>
      <c r="H361" s="306" t="str">
        <f t="shared" si="135"/>
        <v>NA</v>
      </c>
      <c r="I361" s="306" t="str">
        <f t="shared" si="136"/>
        <v>NA</v>
      </c>
      <c r="J361" s="306" t="str">
        <f t="shared" si="137"/>
        <v>NA</v>
      </c>
      <c r="K361" s="306" t="str">
        <f t="shared" si="138"/>
        <v>NA</v>
      </c>
      <c r="L361" s="306" t="str">
        <f t="shared" si="139"/>
        <v>NA</v>
      </c>
      <c r="M361" s="306" t="str">
        <f t="shared" si="140"/>
        <v>NA</v>
      </c>
      <c r="N361" s="306" t="str">
        <f t="shared" si="141"/>
        <v>NA</v>
      </c>
      <c r="O361" s="306" t="str">
        <f t="shared" si="142"/>
        <v>NA</v>
      </c>
      <c r="P361" s="306" t="str">
        <f t="shared" si="143"/>
        <v>NA</v>
      </c>
      <c r="Q361" s="306" t="str">
        <f t="shared" si="144"/>
        <v>NA</v>
      </c>
      <c r="R361" s="306" t="str">
        <f t="shared" si="145"/>
        <v>NA</v>
      </c>
      <c r="S361" s="306" t="str">
        <f t="shared" si="146"/>
        <v>NA</v>
      </c>
      <c r="T361" s="306" t="str">
        <f t="shared" si="147"/>
        <v>NA</v>
      </c>
      <c r="U361" s="306" t="str">
        <f t="shared" si="148"/>
        <v>NA</v>
      </c>
      <c r="V361" s="306" t="str">
        <f>IF($B361&gt;remaning_months,"NA",V$3*Payoff!$BS364)</f>
        <v>NA</v>
      </c>
      <c r="W361" s="306" t="str">
        <f>IF($B361&gt;remaning_months,"NA",W$3*Payoff!$BS364)</f>
        <v>NA</v>
      </c>
      <c r="X361" s="306" t="str">
        <f t="shared" si="149"/>
        <v>NA</v>
      </c>
      <c r="Y361" s="306" t="str">
        <f t="shared" si="150"/>
        <v>NA</v>
      </c>
      <c r="Z361" s="306" t="str">
        <f t="shared" si="151"/>
        <v>NA</v>
      </c>
      <c r="AA361" s="306" t="str">
        <f t="shared" si="152"/>
        <v>NA</v>
      </c>
      <c r="AB361" s="306" t="str">
        <f t="shared" si="153"/>
        <v>NA</v>
      </c>
      <c r="AC361" s="306" t="str">
        <f>IF($B361&gt;remaning_months,"NA",Payoff!AY364*Feq_coupon)</f>
        <v>NA</v>
      </c>
      <c r="AD361" s="306" t="str">
        <f>IF($B361&lt;=remaning_months,(AD360*(1-Payoff!BR364)-Payoff!Y364-Payoff!Z364+Payoff!BY364),"NA")</f>
        <v>NA</v>
      </c>
      <c r="AE361" s="306" t="str">
        <f>IF($B361&gt;remaning_months,"NA",Payoff!BC364)</f>
        <v>NA</v>
      </c>
      <c r="AF361" s="306" t="str">
        <f>IF($B361&gt;remaning_months,"NA",MAX(0,SUM(Payoff!V364:X364)))</f>
        <v>NA</v>
      </c>
      <c r="AG361" s="306" t="str">
        <f>IF($B361&gt;remaning_months,"NA",MAX(0,SUM(Payoff!V364:Y364)))</f>
        <v>NA</v>
      </c>
      <c r="AH361" s="306" t="str">
        <f>IF($B361&gt;remaning_months,"NA",Payoff!AC364)</f>
        <v>NA</v>
      </c>
      <c r="AI361" s="306" t="str">
        <f>IF($B361&gt;remaning_months,"NA",Payoff!BA364)</f>
        <v>NA</v>
      </c>
      <c r="AJ361" s="306" t="str">
        <f>IF($B361&gt;remaning_months,"NA",IF(AF361&lt;=0,0,AL360*(1+Payoff!X364/SUM(Payoff!V364:W364))))</f>
        <v>NA</v>
      </c>
      <c r="AK361" s="306" t="str">
        <f>IF($B361&gt;remaning_months,"NA",IF(AG361&lt;=0,0,AJ361*(1+SUM(Payoff!Y364:Z364)/SUM(Payoff!V364:W364))))</f>
        <v>NA</v>
      </c>
      <c r="AL361" s="306" t="str">
        <f>IF($B361&gt;remaning_months,"NA",IF(AH361&lt;=0,0,AK361*(1+SUM(Payoff!AA364:AB364)/SUM(Payoff!V364:W364))))</f>
        <v>NA</v>
      </c>
      <c r="AM361" s="306" t="str">
        <f t="shared" si="154"/>
        <v>NA</v>
      </c>
      <c r="AN361" s="306" t="str">
        <f>IF($B361&gt;remaning_months,"NA",AN360*(1+Payoff!Q364))</f>
        <v>NA</v>
      </c>
    </row>
    <row r="362" spans="2:40">
      <c r="B362" s="23">
        <v>359</v>
      </c>
      <c r="C362" s="306" t="str">
        <f t="shared" si="130"/>
        <v>NA</v>
      </c>
      <c r="D362" s="306" t="str">
        <f t="shared" si="131"/>
        <v>NA</v>
      </c>
      <c r="E362" s="306" t="str">
        <f t="shared" si="132"/>
        <v>NA</v>
      </c>
      <c r="F362" s="306" t="str">
        <f t="shared" si="133"/>
        <v>NA</v>
      </c>
      <c r="G362" s="306" t="str">
        <f t="shared" si="134"/>
        <v>NA</v>
      </c>
      <c r="H362" s="306" t="str">
        <f t="shared" si="135"/>
        <v>NA</v>
      </c>
      <c r="I362" s="306" t="str">
        <f t="shared" si="136"/>
        <v>NA</v>
      </c>
      <c r="J362" s="306" t="str">
        <f t="shared" si="137"/>
        <v>NA</v>
      </c>
      <c r="K362" s="306" t="str">
        <f t="shared" si="138"/>
        <v>NA</v>
      </c>
      <c r="L362" s="306" t="str">
        <f t="shared" si="139"/>
        <v>NA</v>
      </c>
      <c r="M362" s="306" t="str">
        <f t="shared" si="140"/>
        <v>NA</v>
      </c>
      <c r="N362" s="306" t="str">
        <f t="shared" si="141"/>
        <v>NA</v>
      </c>
      <c r="O362" s="306" t="str">
        <f t="shared" si="142"/>
        <v>NA</v>
      </c>
      <c r="P362" s="306" t="str">
        <f t="shared" si="143"/>
        <v>NA</v>
      </c>
      <c r="Q362" s="306" t="str">
        <f t="shared" si="144"/>
        <v>NA</v>
      </c>
      <c r="R362" s="306" t="str">
        <f t="shared" si="145"/>
        <v>NA</v>
      </c>
      <c r="S362" s="306" t="str">
        <f t="shared" si="146"/>
        <v>NA</v>
      </c>
      <c r="T362" s="306" t="str">
        <f t="shared" si="147"/>
        <v>NA</v>
      </c>
      <c r="U362" s="306" t="str">
        <f t="shared" si="148"/>
        <v>NA</v>
      </c>
      <c r="V362" s="306" t="str">
        <f>IF($B362&gt;remaning_months,"NA",V$3*Payoff!$BS365)</f>
        <v>NA</v>
      </c>
      <c r="W362" s="306" t="str">
        <f>IF($B362&gt;remaning_months,"NA",W$3*Payoff!$BS365)</f>
        <v>NA</v>
      </c>
      <c r="X362" s="306" t="str">
        <f t="shared" si="149"/>
        <v>NA</v>
      </c>
      <c r="Y362" s="306" t="str">
        <f t="shared" si="150"/>
        <v>NA</v>
      </c>
      <c r="Z362" s="306" t="str">
        <f t="shared" si="151"/>
        <v>NA</v>
      </c>
      <c r="AA362" s="306" t="str">
        <f t="shared" si="152"/>
        <v>NA</v>
      </c>
      <c r="AB362" s="306" t="str">
        <f t="shared" si="153"/>
        <v>NA</v>
      </c>
      <c r="AC362" s="306" t="str">
        <f>IF($B362&gt;remaning_months,"NA",Payoff!AY365*Feq_coupon)</f>
        <v>NA</v>
      </c>
      <c r="AD362" s="306" t="str">
        <f>IF($B362&lt;=remaning_months,(AD361*(1-Payoff!BR365)-Payoff!Y365-Payoff!Z365+Payoff!BY365),"NA")</f>
        <v>NA</v>
      </c>
      <c r="AE362" s="306" t="str">
        <f>IF($B362&gt;remaning_months,"NA",Payoff!BC365)</f>
        <v>NA</v>
      </c>
      <c r="AF362" s="306" t="str">
        <f>IF($B362&gt;remaning_months,"NA",MAX(0,SUM(Payoff!V365:X365)))</f>
        <v>NA</v>
      </c>
      <c r="AG362" s="306" t="str">
        <f>IF($B362&gt;remaning_months,"NA",MAX(0,SUM(Payoff!V365:Y365)))</f>
        <v>NA</v>
      </c>
      <c r="AH362" s="306" t="str">
        <f>IF($B362&gt;remaning_months,"NA",Payoff!AC365)</f>
        <v>NA</v>
      </c>
      <c r="AI362" s="306" t="str">
        <f>IF($B362&gt;remaning_months,"NA",Payoff!BA365)</f>
        <v>NA</v>
      </c>
      <c r="AJ362" s="306" t="str">
        <f>IF($B362&gt;remaning_months,"NA",IF(AF362&lt;=0,0,AL361*(1+Payoff!X365/SUM(Payoff!V365:W365))))</f>
        <v>NA</v>
      </c>
      <c r="AK362" s="306" t="str">
        <f>IF($B362&gt;remaning_months,"NA",IF(AG362&lt;=0,0,AJ362*(1+SUM(Payoff!Y365:Z365)/SUM(Payoff!V365:W365))))</f>
        <v>NA</v>
      </c>
      <c r="AL362" s="306" t="str">
        <f>IF($B362&gt;remaning_months,"NA",IF(AH362&lt;=0,0,AK362*(1+SUM(Payoff!AA365:AB365)/SUM(Payoff!V365:W365))))</f>
        <v>NA</v>
      </c>
      <c r="AM362" s="306" t="str">
        <f t="shared" si="154"/>
        <v>NA</v>
      </c>
      <c r="AN362" s="306" t="str">
        <f>IF($B362&gt;remaning_months,"NA",AN361*(1+Payoff!Q365))</f>
        <v>NA</v>
      </c>
    </row>
    <row r="363" spans="2:40">
      <c r="B363" s="23">
        <v>360</v>
      </c>
      <c r="C363" s="306" t="str">
        <f t="shared" si="130"/>
        <v>NA</v>
      </c>
      <c r="D363" s="306" t="str">
        <f t="shared" si="131"/>
        <v>NA</v>
      </c>
      <c r="E363" s="306" t="str">
        <f t="shared" si="132"/>
        <v>NA</v>
      </c>
      <c r="F363" s="306" t="str">
        <f t="shared" si="133"/>
        <v>NA</v>
      </c>
      <c r="G363" s="306" t="str">
        <f t="shared" si="134"/>
        <v>NA</v>
      </c>
      <c r="H363" s="306" t="str">
        <f t="shared" si="135"/>
        <v>NA</v>
      </c>
      <c r="I363" s="306" t="str">
        <f t="shared" si="136"/>
        <v>NA</v>
      </c>
      <c r="J363" s="306" t="str">
        <f t="shared" si="137"/>
        <v>NA</v>
      </c>
      <c r="K363" s="306" t="str">
        <f t="shared" si="138"/>
        <v>NA</v>
      </c>
      <c r="L363" s="306" t="str">
        <f t="shared" si="139"/>
        <v>NA</v>
      </c>
      <c r="M363" s="306" t="str">
        <f t="shared" si="140"/>
        <v>NA</v>
      </c>
      <c r="N363" s="306" t="str">
        <f t="shared" si="141"/>
        <v>NA</v>
      </c>
      <c r="O363" s="306" t="str">
        <f t="shared" si="142"/>
        <v>NA</v>
      </c>
      <c r="P363" s="306" t="str">
        <f t="shared" si="143"/>
        <v>NA</v>
      </c>
      <c r="Q363" s="306" t="str">
        <f t="shared" si="144"/>
        <v>NA</v>
      </c>
      <c r="R363" s="306" t="str">
        <f t="shared" si="145"/>
        <v>NA</v>
      </c>
      <c r="S363" s="306" t="str">
        <f t="shared" si="146"/>
        <v>NA</v>
      </c>
      <c r="T363" s="306" t="str">
        <f t="shared" si="147"/>
        <v>NA</v>
      </c>
      <c r="U363" s="306" t="str">
        <f t="shared" si="148"/>
        <v>NA</v>
      </c>
      <c r="V363" s="306" t="str">
        <f>IF($B363&gt;remaning_months,"NA",V$3*Payoff!$BS366)</f>
        <v>NA</v>
      </c>
      <c r="W363" s="306" t="str">
        <f>IF($B363&gt;remaning_months,"NA",W$3*Payoff!$BS366)</f>
        <v>NA</v>
      </c>
      <c r="X363" s="306" t="str">
        <f t="shared" si="149"/>
        <v>NA</v>
      </c>
      <c r="Y363" s="306" t="str">
        <f t="shared" si="150"/>
        <v>NA</v>
      </c>
      <c r="Z363" s="306" t="str">
        <f t="shared" si="151"/>
        <v>NA</v>
      </c>
      <c r="AA363" s="306" t="str">
        <f t="shared" si="152"/>
        <v>NA</v>
      </c>
      <c r="AB363" s="306" t="str">
        <f t="shared" si="153"/>
        <v>NA</v>
      </c>
      <c r="AC363" s="306" t="str">
        <f>IF($B363&gt;remaning_months,"NA",Payoff!AY366*Feq_coupon)</f>
        <v>NA</v>
      </c>
      <c r="AD363" s="306" t="str">
        <f>IF($B363&lt;=remaning_months,(AD362*(1-Payoff!BR366)-Payoff!Y366-Payoff!Z366+Payoff!BY366),"NA")</f>
        <v>NA</v>
      </c>
      <c r="AE363" s="306" t="str">
        <f>IF($B363&gt;remaning_months,"NA",Payoff!BC366)</f>
        <v>NA</v>
      </c>
      <c r="AF363" s="306" t="str">
        <f>IF($B363&gt;remaning_months,"NA",MAX(0,SUM(Payoff!V366:X366)))</f>
        <v>NA</v>
      </c>
      <c r="AG363" s="306" t="str">
        <f>IF($B363&gt;remaning_months,"NA",MAX(0,SUM(Payoff!V366:Y366)))</f>
        <v>NA</v>
      </c>
      <c r="AH363" s="306" t="str">
        <f>IF($B363&gt;remaning_months,"NA",Payoff!AC366)</f>
        <v>NA</v>
      </c>
      <c r="AI363" s="306" t="str">
        <f>IF($B363&gt;remaning_months,"NA",Payoff!BA366)</f>
        <v>NA</v>
      </c>
      <c r="AJ363" s="306" t="str">
        <f>IF($B363&gt;remaning_months,"NA",IF(AF363&lt;=0,0,AL362*(1+Payoff!X366/SUM(Payoff!V366:W366))))</f>
        <v>NA</v>
      </c>
      <c r="AK363" s="306" t="str">
        <f>IF($B363&gt;remaning_months,"NA",IF(AG363&lt;=0,0,AJ363*(1+SUM(Payoff!Y366:Z366)/SUM(Payoff!V366:W366))))</f>
        <v>NA</v>
      </c>
      <c r="AL363" s="306" t="str">
        <f>IF($B363&gt;remaning_months,"NA",IF(AH363&lt;=0,0,AK363*(1+SUM(Payoff!AA366:AB366)/SUM(Payoff!V366:W366))))</f>
        <v>NA</v>
      </c>
      <c r="AM363" s="306" t="str">
        <f t="shared" si="154"/>
        <v>NA</v>
      </c>
      <c r="AN363" s="306" t="str">
        <f>IF($B363&gt;remaning_months,"NA",AN362*(1+Payoff!Q366))</f>
        <v>NA</v>
      </c>
    </row>
    <row r="364" spans="2:40">
      <c r="B364" s="23">
        <v>361</v>
      </c>
      <c r="C364" s="306" t="str">
        <f t="shared" si="130"/>
        <v>NA</v>
      </c>
      <c r="D364" s="306" t="str">
        <f t="shared" si="131"/>
        <v>NA</v>
      </c>
      <c r="E364" s="306" t="str">
        <f t="shared" si="132"/>
        <v>NA</v>
      </c>
      <c r="F364" s="306" t="str">
        <f t="shared" si="133"/>
        <v>NA</v>
      </c>
      <c r="G364" s="306" t="str">
        <f t="shared" si="134"/>
        <v>NA</v>
      </c>
      <c r="H364" s="306" t="str">
        <f t="shared" si="135"/>
        <v>NA</v>
      </c>
      <c r="I364" s="306" t="str">
        <f t="shared" si="136"/>
        <v>NA</v>
      </c>
      <c r="J364" s="306" t="str">
        <f t="shared" si="137"/>
        <v>NA</v>
      </c>
      <c r="K364" s="306" t="str">
        <f t="shared" si="138"/>
        <v>NA</v>
      </c>
      <c r="L364" s="306" t="str">
        <f t="shared" si="139"/>
        <v>NA</v>
      </c>
      <c r="M364" s="306" t="str">
        <f t="shared" si="140"/>
        <v>NA</v>
      </c>
      <c r="N364" s="306" t="str">
        <f t="shared" si="141"/>
        <v>NA</v>
      </c>
      <c r="O364" s="306" t="str">
        <f t="shared" si="142"/>
        <v>NA</v>
      </c>
      <c r="P364" s="306" t="str">
        <f t="shared" si="143"/>
        <v>NA</v>
      </c>
      <c r="Q364" s="306" t="str">
        <f t="shared" si="144"/>
        <v>NA</v>
      </c>
      <c r="R364" s="306" t="str">
        <f t="shared" si="145"/>
        <v>NA</v>
      </c>
      <c r="S364" s="306" t="str">
        <f t="shared" si="146"/>
        <v>NA</v>
      </c>
      <c r="T364" s="306" t="str">
        <f t="shared" si="147"/>
        <v>NA</v>
      </c>
      <c r="U364" s="306" t="str">
        <f t="shared" si="148"/>
        <v>NA</v>
      </c>
      <c r="V364" s="306" t="str">
        <f>IF($B364&gt;remaning_months,"NA",V$3*Payoff!$BS367)</f>
        <v>NA</v>
      </c>
      <c r="W364" s="306" t="str">
        <f>IF($B364&gt;remaning_months,"NA",W$3*Payoff!$BS367)</f>
        <v>NA</v>
      </c>
      <c r="X364" s="306" t="str">
        <f t="shared" si="149"/>
        <v>NA</v>
      </c>
      <c r="Y364" s="306" t="str">
        <f t="shared" si="150"/>
        <v>NA</v>
      </c>
      <c r="Z364" s="306" t="str">
        <f t="shared" si="151"/>
        <v>NA</v>
      </c>
      <c r="AA364" s="306" t="str">
        <f t="shared" si="152"/>
        <v>NA</v>
      </c>
      <c r="AB364" s="306" t="str">
        <f t="shared" si="153"/>
        <v>NA</v>
      </c>
      <c r="AC364" s="306" t="str">
        <f>IF($B364&gt;remaning_months,"NA",Payoff!AY367*Feq_coupon)</f>
        <v>NA</v>
      </c>
      <c r="AD364" s="306" t="str">
        <f>IF($B364&lt;=remaning_months,(AD363*(1-Payoff!BR367)-Payoff!Y367-Payoff!Z367+Payoff!BY367),"NA")</f>
        <v>NA</v>
      </c>
      <c r="AE364" s="306" t="str">
        <f>IF($B364&gt;remaning_months,"NA",Payoff!BC367)</f>
        <v>NA</v>
      </c>
      <c r="AF364" s="306" t="str">
        <f>IF($B364&gt;remaning_months,"NA",MAX(0,SUM(Payoff!V367:X367)))</f>
        <v>NA</v>
      </c>
      <c r="AG364" s="306" t="str">
        <f>IF($B364&gt;remaning_months,"NA",MAX(0,SUM(Payoff!V367:Y367)))</f>
        <v>NA</v>
      </c>
      <c r="AH364" s="306" t="str">
        <f>IF($B364&gt;remaning_months,"NA",Payoff!AC367)</f>
        <v>NA</v>
      </c>
      <c r="AI364" s="306" t="str">
        <f>IF($B364&gt;remaning_months,"NA",Payoff!BA367)</f>
        <v>NA</v>
      </c>
      <c r="AJ364" s="306" t="str">
        <f>IF($B364&gt;remaning_months,"NA",IF(AF364&lt;=0,0,AL363*(1+Payoff!X367/SUM(Payoff!V367:W367))))</f>
        <v>NA</v>
      </c>
      <c r="AK364" s="306" t="str">
        <f>IF($B364&gt;remaning_months,"NA",IF(AG364&lt;=0,0,AJ364*(1+SUM(Payoff!Y367:Z367)/SUM(Payoff!V367:W367))))</f>
        <v>NA</v>
      </c>
      <c r="AL364" s="306" t="str">
        <f>IF($B364&gt;remaning_months,"NA",IF(AH364&lt;=0,0,AK364*(1+SUM(Payoff!AA367:AB367)/SUM(Payoff!V367:W367))))</f>
        <v>NA</v>
      </c>
      <c r="AM364" s="306" t="str">
        <f t="shared" si="154"/>
        <v>NA</v>
      </c>
      <c r="AN364" s="306" t="str">
        <f>IF($B364&gt;remaning_months,"NA",AN363*(1+Payoff!Q367))</f>
        <v>NA</v>
      </c>
    </row>
    <row r="365" spans="2:40">
      <c r="B365" s="23">
        <v>362</v>
      </c>
      <c r="C365" s="306" t="str">
        <f t="shared" si="130"/>
        <v>NA</v>
      </c>
      <c r="D365" s="306" t="str">
        <f t="shared" si="131"/>
        <v>NA</v>
      </c>
      <c r="E365" s="306" t="str">
        <f t="shared" si="132"/>
        <v>NA</v>
      </c>
      <c r="F365" s="306" t="str">
        <f t="shared" si="133"/>
        <v>NA</v>
      </c>
      <c r="G365" s="306" t="str">
        <f t="shared" si="134"/>
        <v>NA</v>
      </c>
      <c r="H365" s="306" t="str">
        <f t="shared" si="135"/>
        <v>NA</v>
      </c>
      <c r="I365" s="306" t="str">
        <f t="shared" si="136"/>
        <v>NA</v>
      </c>
      <c r="J365" s="306" t="str">
        <f t="shared" si="137"/>
        <v>NA</v>
      </c>
      <c r="K365" s="306" t="str">
        <f t="shared" si="138"/>
        <v>NA</v>
      </c>
      <c r="L365" s="306" t="str">
        <f t="shared" si="139"/>
        <v>NA</v>
      </c>
      <c r="M365" s="306" t="str">
        <f t="shared" si="140"/>
        <v>NA</v>
      </c>
      <c r="N365" s="306" t="str">
        <f t="shared" si="141"/>
        <v>NA</v>
      </c>
      <c r="O365" s="306" t="str">
        <f t="shared" si="142"/>
        <v>NA</v>
      </c>
      <c r="P365" s="306" t="str">
        <f t="shared" si="143"/>
        <v>NA</v>
      </c>
      <c r="Q365" s="306" t="str">
        <f t="shared" si="144"/>
        <v>NA</v>
      </c>
      <c r="R365" s="306" t="str">
        <f t="shared" si="145"/>
        <v>NA</v>
      </c>
      <c r="S365" s="306" t="str">
        <f t="shared" si="146"/>
        <v>NA</v>
      </c>
      <c r="T365" s="306" t="str">
        <f t="shared" si="147"/>
        <v>NA</v>
      </c>
      <c r="U365" s="306" t="str">
        <f t="shared" si="148"/>
        <v>NA</v>
      </c>
      <c r="V365" s="306" t="str">
        <f>IF($B365&gt;remaning_months,"NA",V$3*Payoff!$BS368)</f>
        <v>NA</v>
      </c>
      <c r="W365" s="306" t="str">
        <f>IF($B365&gt;remaning_months,"NA",W$3*Payoff!$BS368)</f>
        <v>NA</v>
      </c>
      <c r="X365" s="306" t="str">
        <f t="shared" si="149"/>
        <v>NA</v>
      </c>
      <c r="Y365" s="306" t="str">
        <f t="shared" si="150"/>
        <v>NA</v>
      </c>
      <c r="Z365" s="306" t="str">
        <f t="shared" si="151"/>
        <v>NA</v>
      </c>
      <c r="AA365" s="306" t="str">
        <f t="shared" si="152"/>
        <v>NA</v>
      </c>
      <c r="AB365" s="306" t="str">
        <f t="shared" si="153"/>
        <v>NA</v>
      </c>
      <c r="AC365" s="306" t="str">
        <f>IF($B365&gt;remaning_months,"NA",Payoff!AY368*Feq_coupon)</f>
        <v>NA</v>
      </c>
      <c r="AD365" s="306" t="str">
        <f>IF($B365&lt;=remaning_months,(AD364*(1-Payoff!BR368)-Payoff!Y368-Payoff!Z368+Payoff!BY368),"NA")</f>
        <v>NA</v>
      </c>
      <c r="AE365" s="306" t="str">
        <f>IF($B365&gt;remaning_months,"NA",Payoff!BC368)</f>
        <v>NA</v>
      </c>
      <c r="AF365" s="306" t="str">
        <f>IF($B365&gt;remaning_months,"NA",MAX(0,SUM(Payoff!V368:X368)))</f>
        <v>NA</v>
      </c>
      <c r="AG365" s="306" t="str">
        <f>IF($B365&gt;remaning_months,"NA",MAX(0,SUM(Payoff!V368:Y368)))</f>
        <v>NA</v>
      </c>
      <c r="AH365" s="306" t="str">
        <f>IF($B365&gt;remaning_months,"NA",Payoff!AC368)</f>
        <v>NA</v>
      </c>
      <c r="AI365" s="306" t="str">
        <f>IF($B365&gt;remaning_months,"NA",Payoff!BA368)</f>
        <v>NA</v>
      </c>
      <c r="AJ365" s="306" t="str">
        <f>IF($B365&gt;remaning_months,"NA",IF(AF365&lt;=0,0,AL364*(1+Payoff!X368/SUM(Payoff!V368:W368))))</f>
        <v>NA</v>
      </c>
      <c r="AK365" s="306" t="str">
        <f>IF($B365&gt;remaning_months,"NA",IF(AG365&lt;=0,0,AJ365*(1+SUM(Payoff!Y368:Z368)/SUM(Payoff!V368:W368))))</f>
        <v>NA</v>
      </c>
      <c r="AL365" s="306" t="str">
        <f>IF($B365&gt;remaning_months,"NA",IF(AH365&lt;=0,0,AK365*(1+SUM(Payoff!AA368:AB368)/SUM(Payoff!V368:W368))))</f>
        <v>NA</v>
      </c>
      <c r="AM365" s="306" t="str">
        <f t="shared" si="154"/>
        <v>NA</v>
      </c>
      <c r="AN365" s="306" t="str">
        <f>IF($B365&gt;remaning_months,"NA",AN364*(1+Payoff!Q368))</f>
        <v>NA</v>
      </c>
    </row>
    <row r="366" spans="2:40">
      <c r="B366" s="23">
        <v>363</v>
      </c>
      <c r="C366" s="306" t="str">
        <f t="shared" si="130"/>
        <v>NA</v>
      </c>
      <c r="D366" s="306" t="str">
        <f t="shared" si="131"/>
        <v>NA</v>
      </c>
      <c r="E366" s="306" t="str">
        <f t="shared" si="132"/>
        <v>NA</v>
      </c>
      <c r="F366" s="306" t="str">
        <f t="shared" si="133"/>
        <v>NA</v>
      </c>
      <c r="G366" s="306" t="str">
        <f t="shared" si="134"/>
        <v>NA</v>
      </c>
      <c r="H366" s="306" t="str">
        <f t="shared" si="135"/>
        <v>NA</v>
      </c>
      <c r="I366" s="306" t="str">
        <f t="shared" si="136"/>
        <v>NA</v>
      </c>
      <c r="J366" s="306" t="str">
        <f t="shared" si="137"/>
        <v>NA</v>
      </c>
      <c r="K366" s="306" t="str">
        <f t="shared" si="138"/>
        <v>NA</v>
      </c>
      <c r="L366" s="306" t="str">
        <f t="shared" si="139"/>
        <v>NA</v>
      </c>
      <c r="M366" s="306" t="str">
        <f t="shared" si="140"/>
        <v>NA</v>
      </c>
      <c r="N366" s="306" t="str">
        <f t="shared" si="141"/>
        <v>NA</v>
      </c>
      <c r="O366" s="306" t="str">
        <f t="shared" si="142"/>
        <v>NA</v>
      </c>
      <c r="P366" s="306" t="str">
        <f t="shared" si="143"/>
        <v>NA</v>
      </c>
      <c r="Q366" s="306" t="str">
        <f t="shared" si="144"/>
        <v>NA</v>
      </c>
      <c r="R366" s="306" t="str">
        <f t="shared" si="145"/>
        <v>NA</v>
      </c>
      <c r="S366" s="306" t="str">
        <f t="shared" si="146"/>
        <v>NA</v>
      </c>
      <c r="T366" s="306" t="str">
        <f t="shared" si="147"/>
        <v>NA</v>
      </c>
      <c r="U366" s="306" t="str">
        <f t="shared" si="148"/>
        <v>NA</v>
      </c>
      <c r="V366" s="306" t="str">
        <f>IF($B366&gt;remaning_months,"NA",V$3*Payoff!$BS369)</f>
        <v>NA</v>
      </c>
      <c r="W366" s="306" t="str">
        <f>IF($B366&gt;remaning_months,"NA",W$3*Payoff!$BS369)</f>
        <v>NA</v>
      </c>
      <c r="X366" s="306" t="str">
        <f t="shared" si="149"/>
        <v>NA</v>
      </c>
      <c r="Y366" s="306" t="str">
        <f t="shared" si="150"/>
        <v>NA</v>
      </c>
      <c r="Z366" s="306" t="str">
        <f t="shared" si="151"/>
        <v>NA</v>
      </c>
      <c r="AA366" s="306" t="str">
        <f t="shared" si="152"/>
        <v>NA</v>
      </c>
      <c r="AB366" s="306" t="str">
        <f t="shared" si="153"/>
        <v>NA</v>
      </c>
      <c r="AC366" s="306" t="str">
        <f>IF($B366&gt;remaning_months,"NA",Payoff!AY369*Feq_coupon)</f>
        <v>NA</v>
      </c>
      <c r="AD366" s="306" t="str">
        <f>IF($B366&lt;=remaning_months,(AD365*(1-Payoff!BR369)-Payoff!Y369-Payoff!Z369+Payoff!BY369),"NA")</f>
        <v>NA</v>
      </c>
      <c r="AE366" s="306" t="str">
        <f>IF($B366&gt;remaning_months,"NA",Payoff!BC369)</f>
        <v>NA</v>
      </c>
      <c r="AF366" s="306" t="str">
        <f>IF($B366&gt;remaning_months,"NA",MAX(0,SUM(Payoff!V369:X369)))</f>
        <v>NA</v>
      </c>
      <c r="AG366" s="306" t="str">
        <f>IF($B366&gt;remaning_months,"NA",MAX(0,SUM(Payoff!V369:Y369)))</f>
        <v>NA</v>
      </c>
      <c r="AH366" s="306" t="str">
        <f>IF($B366&gt;remaning_months,"NA",Payoff!AC369)</f>
        <v>NA</v>
      </c>
      <c r="AI366" s="306" t="str">
        <f>IF($B366&gt;remaning_months,"NA",Payoff!BA369)</f>
        <v>NA</v>
      </c>
      <c r="AJ366" s="306" t="str">
        <f>IF($B366&gt;remaning_months,"NA",IF(AF366&lt;=0,0,AL365*(1+Payoff!X369/SUM(Payoff!V369:W369))))</f>
        <v>NA</v>
      </c>
      <c r="AK366" s="306" t="str">
        <f>IF($B366&gt;remaning_months,"NA",IF(AG366&lt;=0,0,AJ366*(1+SUM(Payoff!Y369:Z369)/SUM(Payoff!V369:W369))))</f>
        <v>NA</v>
      </c>
      <c r="AL366" s="306" t="str">
        <f>IF($B366&gt;remaning_months,"NA",IF(AH366&lt;=0,0,AK366*(1+SUM(Payoff!AA369:AB369)/SUM(Payoff!V369:W369))))</f>
        <v>NA</v>
      </c>
      <c r="AM366" s="306" t="str">
        <f t="shared" si="154"/>
        <v>NA</v>
      </c>
      <c r="AN366" s="306" t="str">
        <f>IF($B366&gt;remaning_months,"NA",AN365*(1+Payoff!Q369))</f>
        <v>NA</v>
      </c>
    </row>
    <row r="367" spans="2:40">
      <c r="B367" s="23">
        <v>364</v>
      </c>
      <c r="C367" s="306" t="str">
        <f t="shared" si="130"/>
        <v>NA</v>
      </c>
      <c r="D367" s="306" t="str">
        <f t="shared" si="131"/>
        <v>NA</v>
      </c>
      <c r="E367" s="306" t="str">
        <f t="shared" si="132"/>
        <v>NA</v>
      </c>
      <c r="F367" s="306" t="str">
        <f t="shared" si="133"/>
        <v>NA</v>
      </c>
      <c r="G367" s="306" t="str">
        <f t="shared" si="134"/>
        <v>NA</v>
      </c>
      <c r="H367" s="306" t="str">
        <f t="shared" si="135"/>
        <v>NA</v>
      </c>
      <c r="I367" s="306" t="str">
        <f t="shared" si="136"/>
        <v>NA</v>
      </c>
      <c r="J367" s="306" t="str">
        <f t="shared" si="137"/>
        <v>NA</v>
      </c>
      <c r="K367" s="306" t="str">
        <f t="shared" si="138"/>
        <v>NA</v>
      </c>
      <c r="L367" s="306" t="str">
        <f t="shared" si="139"/>
        <v>NA</v>
      </c>
      <c r="M367" s="306" t="str">
        <f t="shared" si="140"/>
        <v>NA</v>
      </c>
      <c r="N367" s="306" t="str">
        <f t="shared" si="141"/>
        <v>NA</v>
      </c>
      <c r="O367" s="306" t="str">
        <f t="shared" si="142"/>
        <v>NA</v>
      </c>
      <c r="P367" s="306" t="str">
        <f t="shared" si="143"/>
        <v>NA</v>
      </c>
      <c r="Q367" s="306" t="str">
        <f t="shared" si="144"/>
        <v>NA</v>
      </c>
      <c r="R367" s="306" t="str">
        <f t="shared" si="145"/>
        <v>NA</v>
      </c>
      <c r="S367" s="306" t="str">
        <f t="shared" si="146"/>
        <v>NA</v>
      </c>
      <c r="T367" s="306" t="str">
        <f t="shared" si="147"/>
        <v>NA</v>
      </c>
      <c r="U367" s="306" t="str">
        <f t="shared" si="148"/>
        <v>NA</v>
      </c>
      <c r="V367" s="306" t="str">
        <f>IF($B367&gt;remaning_months,"NA",V$3*Payoff!$BS370)</f>
        <v>NA</v>
      </c>
      <c r="W367" s="306" t="str">
        <f>IF($B367&gt;remaning_months,"NA",W$3*Payoff!$BS370)</f>
        <v>NA</v>
      </c>
      <c r="X367" s="306" t="str">
        <f t="shared" si="149"/>
        <v>NA</v>
      </c>
      <c r="Y367" s="306" t="str">
        <f t="shared" si="150"/>
        <v>NA</v>
      </c>
      <c r="Z367" s="306" t="str">
        <f t="shared" si="151"/>
        <v>NA</v>
      </c>
      <c r="AA367" s="306" t="str">
        <f t="shared" si="152"/>
        <v>NA</v>
      </c>
      <c r="AB367" s="306" t="str">
        <f t="shared" si="153"/>
        <v>NA</v>
      </c>
      <c r="AC367" s="306" t="str">
        <f>IF($B367&gt;remaning_months,"NA",Payoff!AY370*Feq_coupon)</f>
        <v>NA</v>
      </c>
      <c r="AD367" s="306" t="str">
        <f>IF($B367&lt;=remaning_months,(AD366*(1-Payoff!BR370)-Payoff!Y370-Payoff!Z370+Payoff!BY370),"NA")</f>
        <v>NA</v>
      </c>
      <c r="AE367" s="306" t="str">
        <f>IF($B367&gt;remaning_months,"NA",Payoff!BC370)</f>
        <v>NA</v>
      </c>
      <c r="AF367" s="306" t="str">
        <f>IF($B367&gt;remaning_months,"NA",MAX(0,SUM(Payoff!V370:X370)))</f>
        <v>NA</v>
      </c>
      <c r="AG367" s="306" t="str">
        <f>IF($B367&gt;remaning_months,"NA",MAX(0,SUM(Payoff!V370:Y370)))</f>
        <v>NA</v>
      </c>
      <c r="AH367" s="306" t="str">
        <f>IF($B367&gt;remaning_months,"NA",Payoff!AC370)</f>
        <v>NA</v>
      </c>
      <c r="AI367" s="306" t="str">
        <f>IF($B367&gt;remaning_months,"NA",Payoff!BA370)</f>
        <v>NA</v>
      </c>
      <c r="AJ367" s="306" t="str">
        <f>IF($B367&gt;remaning_months,"NA",IF(AF367&lt;=0,0,AL366*(1+Payoff!X370/SUM(Payoff!V370:W370))))</f>
        <v>NA</v>
      </c>
      <c r="AK367" s="306" t="str">
        <f>IF($B367&gt;remaning_months,"NA",IF(AG367&lt;=0,0,AJ367*(1+SUM(Payoff!Y370:Z370)/SUM(Payoff!V370:W370))))</f>
        <v>NA</v>
      </c>
      <c r="AL367" s="306" t="str">
        <f>IF($B367&gt;remaning_months,"NA",IF(AH367&lt;=0,0,AK367*(1+SUM(Payoff!AA370:AB370)/SUM(Payoff!V370:W370))))</f>
        <v>NA</v>
      </c>
      <c r="AM367" s="306" t="str">
        <f t="shared" si="154"/>
        <v>NA</v>
      </c>
      <c r="AN367" s="306" t="str">
        <f>IF($B367&gt;remaning_months,"NA",AN366*(1+Payoff!Q370))</f>
        <v>NA</v>
      </c>
    </row>
    <row r="368" spans="2:40">
      <c r="B368" s="23">
        <v>365</v>
      </c>
      <c r="C368" s="306" t="str">
        <f t="shared" si="130"/>
        <v>NA</v>
      </c>
      <c r="D368" s="306" t="str">
        <f t="shared" si="131"/>
        <v>NA</v>
      </c>
      <c r="E368" s="306" t="str">
        <f t="shared" si="132"/>
        <v>NA</v>
      </c>
      <c r="F368" s="306" t="str">
        <f t="shared" si="133"/>
        <v>NA</v>
      </c>
      <c r="G368" s="306" t="str">
        <f t="shared" si="134"/>
        <v>NA</v>
      </c>
      <c r="H368" s="306" t="str">
        <f t="shared" si="135"/>
        <v>NA</v>
      </c>
      <c r="I368" s="306" t="str">
        <f t="shared" si="136"/>
        <v>NA</v>
      </c>
      <c r="J368" s="306" t="str">
        <f t="shared" si="137"/>
        <v>NA</v>
      </c>
      <c r="K368" s="306" t="str">
        <f t="shared" si="138"/>
        <v>NA</v>
      </c>
      <c r="L368" s="306" t="str">
        <f t="shared" si="139"/>
        <v>NA</v>
      </c>
      <c r="M368" s="306" t="str">
        <f t="shared" si="140"/>
        <v>NA</v>
      </c>
      <c r="N368" s="306" t="str">
        <f t="shared" si="141"/>
        <v>NA</v>
      </c>
      <c r="O368" s="306" t="str">
        <f t="shared" si="142"/>
        <v>NA</v>
      </c>
      <c r="P368" s="306" t="str">
        <f t="shared" si="143"/>
        <v>NA</v>
      </c>
      <c r="Q368" s="306" t="str">
        <f t="shared" si="144"/>
        <v>NA</v>
      </c>
      <c r="R368" s="306" t="str">
        <f t="shared" si="145"/>
        <v>NA</v>
      </c>
      <c r="S368" s="306" t="str">
        <f t="shared" si="146"/>
        <v>NA</v>
      </c>
      <c r="T368" s="306" t="str">
        <f t="shared" si="147"/>
        <v>NA</v>
      </c>
      <c r="U368" s="306" t="str">
        <f t="shared" si="148"/>
        <v>NA</v>
      </c>
      <c r="V368" s="306" t="str">
        <f>IF($B368&gt;remaning_months,"NA",V$3*Payoff!$BS371)</f>
        <v>NA</v>
      </c>
      <c r="W368" s="306" t="str">
        <f>IF($B368&gt;remaning_months,"NA",W$3*Payoff!$BS371)</f>
        <v>NA</v>
      </c>
      <c r="X368" s="306" t="str">
        <f t="shared" si="149"/>
        <v>NA</v>
      </c>
      <c r="Y368" s="306" t="str">
        <f t="shared" si="150"/>
        <v>NA</v>
      </c>
      <c r="Z368" s="306" t="str">
        <f t="shared" si="151"/>
        <v>NA</v>
      </c>
      <c r="AA368" s="306" t="str">
        <f t="shared" si="152"/>
        <v>NA</v>
      </c>
      <c r="AB368" s="306" t="str">
        <f t="shared" si="153"/>
        <v>NA</v>
      </c>
      <c r="AC368" s="306" t="str">
        <f>IF($B368&gt;remaning_months,"NA",Payoff!AY371*Feq_coupon)</f>
        <v>NA</v>
      </c>
      <c r="AD368" s="306" t="str">
        <f>IF($B368&lt;=remaning_months,(AD367*(1-Payoff!BR371)-Payoff!Y371-Payoff!Z371+Payoff!BY371),"NA")</f>
        <v>NA</v>
      </c>
      <c r="AE368" s="306" t="str">
        <f>IF($B368&gt;remaning_months,"NA",Payoff!BC371)</f>
        <v>NA</v>
      </c>
      <c r="AF368" s="306" t="str">
        <f>IF($B368&gt;remaning_months,"NA",MAX(0,SUM(Payoff!V371:X371)))</f>
        <v>NA</v>
      </c>
      <c r="AG368" s="306" t="str">
        <f>IF($B368&gt;remaning_months,"NA",MAX(0,SUM(Payoff!V371:Y371)))</f>
        <v>NA</v>
      </c>
      <c r="AH368" s="306" t="str">
        <f>IF($B368&gt;remaning_months,"NA",Payoff!AC371)</f>
        <v>NA</v>
      </c>
      <c r="AI368" s="306" t="str">
        <f>IF($B368&gt;remaning_months,"NA",Payoff!BA371)</f>
        <v>NA</v>
      </c>
      <c r="AJ368" s="306" t="str">
        <f>IF($B368&gt;remaning_months,"NA",IF(AF368&lt;=0,0,AL367*(1+Payoff!X371/SUM(Payoff!V371:W371))))</f>
        <v>NA</v>
      </c>
      <c r="AK368" s="306" t="str">
        <f>IF($B368&gt;remaning_months,"NA",IF(AG368&lt;=0,0,AJ368*(1+SUM(Payoff!Y371:Z371)/SUM(Payoff!V371:W371))))</f>
        <v>NA</v>
      </c>
      <c r="AL368" s="306" t="str">
        <f>IF($B368&gt;remaning_months,"NA",IF(AH368&lt;=0,0,AK368*(1+SUM(Payoff!AA371:AB371)/SUM(Payoff!V371:W371))))</f>
        <v>NA</v>
      </c>
      <c r="AM368" s="306" t="str">
        <f t="shared" si="154"/>
        <v>NA</v>
      </c>
      <c r="AN368" s="306" t="str">
        <f>IF($B368&gt;remaning_months,"NA",AN367*(1+Payoff!Q371))</f>
        <v>NA</v>
      </c>
    </row>
    <row r="369" spans="2:40">
      <c r="B369" s="23">
        <v>366</v>
      </c>
      <c r="C369" s="306" t="str">
        <f t="shared" si="130"/>
        <v>NA</v>
      </c>
      <c r="D369" s="306" t="str">
        <f t="shared" si="131"/>
        <v>NA</v>
      </c>
      <c r="E369" s="306" t="str">
        <f t="shared" si="132"/>
        <v>NA</v>
      </c>
      <c r="F369" s="306" t="str">
        <f t="shared" si="133"/>
        <v>NA</v>
      </c>
      <c r="G369" s="306" t="str">
        <f t="shared" si="134"/>
        <v>NA</v>
      </c>
      <c r="H369" s="306" t="str">
        <f t="shared" si="135"/>
        <v>NA</v>
      </c>
      <c r="I369" s="306" t="str">
        <f t="shared" si="136"/>
        <v>NA</v>
      </c>
      <c r="J369" s="306" t="str">
        <f t="shared" si="137"/>
        <v>NA</v>
      </c>
      <c r="K369" s="306" t="str">
        <f t="shared" si="138"/>
        <v>NA</v>
      </c>
      <c r="L369" s="306" t="str">
        <f t="shared" si="139"/>
        <v>NA</v>
      </c>
      <c r="M369" s="306" t="str">
        <f t="shared" si="140"/>
        <v>NA</v>
      </c>
      <c r="N369" s="306" t="str">
        <f t="shared" si="141"/>
        <v>NA</v>
      </c>
      <c r="O369" s="306" t="str">
        <f t="shared" si="142"/>
        <v>NA</v>
      </c>
      <c r="P369" s="306" t="str">
        <f t="shared" si="143"/>
        <v>NA</v>
      </c>
      <c r="Q369" s="306" t="str">
        <f t="shared" si="144"/>
        <v>NA</v>
      </c>
      <c r="R369" s="306" t="str">
        <f t="shared" si="145"/>
        <v>NA</v>
      </c>
      <c r="S369" s="306" t="str">
        <f t="shared" si="146"/>
        <v>NA</v>
      </c>
      <c r="T369" s="306" t="str">
        <f t="shared" si="147"/>
        <v>NA</v>
      </c>
      <c r="U369" s="306" t="str">
        <f t="shared" si="148"/>
        <v>NA</v>
      </c>
      <c r="V369" s="306" t="str">
        <f>IF($B369&gt;remaning_months,"NA",V$3*Payoff!$BS372)</f>
        <v>NA</v>
      </c>
      <c r="W369" s="306" t="str">
        <f>IF($B369&gt;remaning_months,"NA",W$3*Payoff!$BS372)</f>
        <v>NA</v>
      </c>
      <c r="X369" s="306" t="str">
        <f t="shared" si="149"/>
        <v>NA</v>
      </c>
      <c r="Y369" s="306" t="str">
        <f t="shared" si="150"/>
        <v>NA</v>
      </c>
      <c r="Z369" s="306" t="str">
        <f t="shared" si="151"/>
        <v>NA</v>
      </c>
      <c r="AA369" s="306" t="str">
        <f t="shared" si="152"/>
        <v>NA</v>
      </c>
      <c r="AB369" s="306" t="str">
        <f t="shared" si="153"/>
        <v>NA</v>
      </c>
      <c r="AC369" s="306" t="str">
        <f>IF($B369&gt;remaning_months,"NA",Payoff!AY372*Feq_coupon)</f>
        <v>NA</v>
      </c>
      <c r="AD369" s="306" t="str">
        <f>IF($B369&lt;=remaning_months,(AD368*(1-Payoff!BR372)-Payoff!Y372-Payoff!Z372+Payoff!BY372),"NA")</f>
        <v>NA</v>
      </c>
      <c r="AE369" s="306" t="str">
        <f>IF($B369&gt;remaning_months,"NA",Payoff!BC372)</f>
        <v>NA</v>
      </c>
      <c r="AF369" s="306" t="str">
        <f>IF($B369&gt;remaning_months,"NA",MAX(0,SUM(Payoff!V372:X372)))</f>
        <v>NA</v>
      </c>
      <c r="AG369" s="306" t="str">
        <f>IF($B369&gt;remaning_months,"NA",MAX(0,SUM(Payoff!V372:Y372)))</f>
        <v>NA</v>
      </c>
      <c r="AH369" s="306" t="str">
        <f>IF($B369&gt;remaning_months,"NA",Payoff!AC372)</f>
        <v>NA</v>
      </c>
      <c r="AI369" s="306" t="str">
        <f>IF($B369&gt;remaning_months,"NA",Payoff!BA372)</f>
        <v>NA</v>
      </c>
      <c r="AJ369" s="306" t="str">
        <f>IF($B369&gt;remaning_months,"NA",IF(AF369&lt;=0,0,AL368*(1+Payoff!X372/SUM(Payoff!V372:W372))))</f>
        <v>NA</v>
      </c>
      <c r="AK369" s="306" t="str">
        <f>IF($B369&gt;remaning_months,"NA",IF(AG369&lt;=0,0,AJ369*(1+SUM(Payoff!Y372:Z372)/SUM(Payoff!V372:W372))))</f>
        <v>NA</v>
      </c>
      <c r="AL369" s="306" t="str">
        <f>IF($B369&gt;remaning_months,"NA",IF(AH369&lt;=0,0,AK369*(1+SUM(Payoff!AA372:AB372)/SUM(Payoff!V372:W372))))</f>
        <v>NA</v>
      </c>
      <c r="AM369" s="306" t="str">
        <f t="shared" si="154"/>
        <v>NA</v>
      </c>
      <c r="AN369" s="306" t="str">
        <f>IF($B369&gt;remaning_months,"NA",AN368*(1+Payoff!Q372))</f>
        <v>NA</v>
      </c>
    </row>
    <row r="370" spans="2:40">
      <c r="B370" s="23">
        <v>367</v>
      </c>
      <c r="C370" s="306" t="str">
        <f t="shared" si="130"/>
        <v>NA</v>
      </c>
      <c r="D370" s="306" t="str">
        <f t="shared" si="131"/>
        <v>NA</v>
      </c>
      <c r="E370" s="306" t="str">
        <f t="shared" si="132"/>
        <v>NA</v>
      </c>
      <c r="F370" s="306" t="str">
        <f t="shared" si="133"/>
        <v>NA</v>
      </c>
      <c r="G370" s="306" t="str">
        <f t="shared" si="134"/>
        <v>NA</v>
      </c>
      <c r="H370" s="306" t="str">
        <f t="shared" si="135"/>
        <v>NA</v>
      </c>
      <c r="I370" s="306" t="str">
        <f t="shared" si="136"/>
        <v>NA</v>
      </c>
      <c r="J370" s="306" t="str">
        <f t="shared" si="137"/>
        <v>NA</v>
      </c>
      <c r="K370" s="306" t="str">
        <f t="shared" si="138"/>
        <v>NA</v>
      </c>
      <c r="L370" s="306" t="str">
        <f t="shared" si="139"/>
        <v>NA</v>
      </c>
      <c r="M370" s="306" t="str">
        <f t="shared" si="140"/>
        <v>NA</v>
      </c>
      <c r="N370" s="306" t="str">
        <f t="shared" si="141"/>
        <v>NA</v>
      </c>
      <c r="O370" s="306" t="str">
        <f t="shared" si="142"/>
        <v>NA</v>
      </c>
      <c r="P370" s="306" t="str">
        <f t="shared" si="143"/>
        <v>NA</v>
      </c>
      <c r="Q370" s="306" t="str">
        <f t="shared" si="144"/>
        <v>NA</v>
      </c>
      <c r="R370" s="306" t="str">
        <f t="shared" si="145"/>
        <v>NA</v>
      </c>
      <c r="S370" s="306" t="str">
        <f t="shared" si="146"/>
        <v>NA</v>
      </c>
      <c r="T370" s="306" t="str">
        <f t="shared" si="147"/>
        <v>NA</v>
      </c>
      <c r="U370" s="306" t="str">
        <f t="shared" si="148"/>
        <v>NA</v>
      </c>
      <c r="V370" s="306" t="str">
        <f>IF($B370&gt;remaning_months,"NA",V$3*Payoff!$BS373)</f>
        <v>NA</v>
      </c>
      <c r="W370" s="306" t="str">
        <f>IF($B370&gt;remaning_months,"NA",W$3*Payoff!$BS373)</f>
        <v>NA</v>
      </c>
      <c r="X370" s="306" t="str">
        <f t="shared" si="149"/>
        <v>NA</v>
      </c>
      <c r="Y370" s="306" t="str">
        <f t="shared" si="150"/>
        <v>NA</v>
      </c>
      <c r="Z370" s="306" t="str">
        <f t="shared" si="151"/>
        <v>NA</v>
      </c>
      <c r="AA370" s="306" t="str">
        <f t="shared" si="152"/>
        <v>NA</v>
      </c>
      <c r="AB370" s="306" t="str">
        <f t="shared" si="153"/>
        <v>NA</v>
      </c>
      <c r="AC370" s="306" t="str">
        <f>IF($B370&gt;remaning_months,"NA",Payoff!AY373*Feq_coupon)</f>
        <v>NA</v>
      </c>
      <c r="AD370" s="306" t="str">
        <f>IF($B370&lt;=remaning_months,(AD369*(1-Payoff!BR373)-Payoff!Y373-Payoff!Z373+Payoff!BY373),"NA")</f>
        <v>NA</v>
      </c>
      <c r="AE370" s="306" t="str">
        <f>IF($B370&gt;remaning_months,"NA",Payoff!BC373)</f>
        <v>NA</v>
      </c>
      <c r="AF370" s="306" t="str">
        <f>IF($B370&gt;remaning_months,"NA",MAX(0,SUM(Payoff!V373:X373)))</f>
        <v>NA</v>
      </c>
      <c r="AG370" s="306" t="str">
        <f>IF($B370&gt;remaning_months,"NA",MAX(0,SUM(Payoff!V373:Y373)))</f>
        <v>NA</v>
      </c>
      <c r="AH370" s="306" t="str">
        <f>IF($B370&gt;remaning_months,"NA",Payoff!AC373)</f>
        <v>NA</v>
      </c>
      <c r="AI370" s="306" t="str">
        <f>IF($B370&gt;remaning_months,"NA",Payoff!BA373)</f>
        <v>NA</v>
      </c>
      <c r="AJ370" s="306" t="str">
        <f>IF($B370&gt;remaning_months,"NA",IF(AF370&lt;=0,0,AL369*(1+Payoff!X373/SUM(Payoff!V373:W373))))</f>
        <v>NA</v>
      </c>
      <c r="AK370" s="306" t="str">
        <f>IF($B370&gt;remaning_months,"NA",IF(AG370&lt;=0,0,AJ370*(1+SUM(Payoff!Y373:Z373)/SUM(Payoff!V373:W373))))</f>
        <v>NA</v>
      </c>
      <c r="AL370" s="306" t="str">
        <f>IF($B370&gt;remaning_months,"NA",IF(AH370&lt;=0,0,AK370*(1+SUM(Payoff!AA373:AB373)/SUM(Payoff!V373:W373))))</f>
        <v>NA</v>
      </c>
      <c r="AM370" s="306" t="str">
        <f t="shared" si="154"/>
        <v>NA</v>
      </c>
      <c r="AN370" s="306" t="str">
        <f>IF($B370&gt;remaning_months,"NA",AN369*(1+Payoff!Q373))</f>
        <v>NA</v>
      </c>
    </row>
    <row r="371" spans="2:40">
      <c r="B371" s="23">
        <v>368</v>
      </c>
      <c r="C371" s="306" t="str">
        <f t="shared" si="130"/>
        <v>NA</v>
      </c>
      <c r="D371" s="306" t="str">
        <f t="shared" si="131"/>
        <v>NA</v>
      </c>
      <c r="E371" s="306" t="str">
        <f t="shared" si="132"/>
        <v>NA</v>
      </c>
      <c r="F371" s="306" t="str">
        <f t="shared" si="133"/>
        <v>NA</v>
      </c>
      <c r="G371" s="306" t="str">
        <f t="shared" si="134"/>
        <v>NA</v>
      </c>
      <c r="H371" s="306" t="str">
        <f t="shared" si="135"/>
        <v>NA</v>
      </c>
      <c r="I371" s="306" t="str">
        <f t="shared" si="136"/>
        <v>NA</v>
      </c>
      <c r="J371" s="306" t="str">
        <f t="shared" si="137"/>
        <v>NA</v>
      </c>
      <c r="K371" s="306" t="str">
        <f t="shared" si="138"/>
        <v>NA</v>
      </c>
      <c r="L371" s="306" t="str">
        <f t="shared" si="139"/>
        <v>NA</v>
      </c>
      <c r="M371" s="306" t="str">
        <f t="shared" si="140"/>
        <v>NA</v>
      </c>
      <c r="N371" s="306" t="str">
        <f t="shared" si="141"/>
        <v>NA</v>
      </c>
      <c r="O371" s="306" t="str">
        <f t="shared" si="142"/>
        <v>NA</v>
      </c>
      <c r="P371" s="306" t="str">
        <f t="shared" si="143"/>
        <v>NA</v>
      </c>
      <c r="Q371" s="306" t="str">
        <f t="shared" si="144"/>
        <v>NA</v>
      </c>
      <c r="R371" s="306" t="str">
        <f t="shared" si="145"/>
        <v>NA</v>
      </c>
      <c r="S371" s="306" t="str">
        <f t="shared" si="146"/>
        <v>NA</v>
      </c>
      <c r="T371" s="306" t="str">
        <f t="shared" si="147"/>
        <v>NA</v>
      </c>
      <c r="U371" s="306" t="str">
        <f t="shared" si="148"/>
        <v>NA</v>
      </c>
      <c r="V371" s="306" t="str">
        <f>IF($B371&gt;remaning_months,"NA",V$3*Payoff!$BS374)</f>
        <v>NA</v>
      </c>
      <c r="W371" s="306" t="str">
        <f>IF($B371&gt;remaning_months,"NA",W$3*Payoff!$BS374)</f>
        <v>NA</v>
      </c>
      <c r="X371" s="306" t="str">
        <f t="shared" si="149"/>
        <v>NA</v>
      </c>
      <c r="Y371" s="306" t="str">
        <f t="shared" si="150"/>
        <v>NA</v>
      </c>
      <c r="Z371" s="306" t="str">
        <f t="shared" si="151"/>
        <v>NA</v>
      </c>
      <c r="AA371" s="306" t="str">
        <f t="shared" si="152"/>
        <v>NA</v>
      </c>
      <c r="AB371" s="306" t="str">
        <f t="shared" si="153"/>
        <v>NA</v>
      </c>
      <c r="AC371" s="306" t="str">
        <f>IF($B371&gt;remaning_months,"NA",Payoff!AY374*Feq_coupon)</f>
        <v>NA</v>
      </c>
      <c r="AD371" s="306" t="str">
        <f>IF($B371&lt;=remaning_months,(AD370*(1-Payoff!BR374)-Payoff!Y374-Payoff!Z374+Payoff!BY374),"NA")</f>
        <v>NA</v>
      </c>
      <c r="AE371" s="306" t="str">
        <f>IF($B371&gt;remaning_months,"NA",Payoff!BC374)</f>
        <v>NA</v>
      </c>
      <c r="AF371" s="306" t="str">
        <f>IF($B371&gt;remaning_months,"NA",MAX(0,SUM(Payoff!V374:X374)))</f>
        <v>NA</v>
      </c>
      <c r="AG371" s="306" t="str">
        <f>IF($B371&gt;remaning_months,"NA",MAX(0,SUM(Payoff!V374:Y374)))</f>
        <v>NA</v>
      </c>
      <c r="AH371" s="306" t="str">
        <f>IF($B371&gt;remaning_months,"NA",Payoff!AC374)</f>
        <v>NA</v>
      </c>
      <c r="AI371" s="306" t="str">
        <f>IF($B371&gt;remaning_months,"NA",Payoff!BA374)</f>
        <v>NA</v>
      </c>
      <c r="AJ371" s="306" t="str">
        <f>IF($B371&gt;remaning_months,"NA",IF(AF371&lt;=0,0,AL370*(1+Payoff!X374/SUM(Payoff!V374:W374))))</f>
        <v>NA</v>
      </c>
      <c r="AK371" s="306" t="str">
        <f>IF($B371&gt;remaning_months,"NA",IF(AG371&lt;=0,0,AJ371*(1+SUM(Payoff!Y374:Z374)/SUM(Payoff!V374:W374))))</f>
        <v>NA</v>
      </c>
      <c r="AL371" s="306" t="str">
        <f>IF($B371&gt;remaning_months,"NA",IF(AH371&lt;=0,0,AK371*(1+SUM(Payoff!AA374:AB374)/SUM(Payoff!V374:W374))))</f>
        <v>NA</v>
      </c>
      <c r="AM371" s="306" t="str">
        <f t="shared" si="154"/>
        <v>NA</v>
      </c>
      <c r="AN371" s="306" t="str">
        <f>IF($B371&gt;remaning_months,"NA",AN370*(1+Payoff!Q374))</f>
        <v>NA</v>
      </c>
    </row>
    <row r="372" spans="2:40">
      <c r="B372" s="23">
        <v>369</v>
      </c>
      <c r="C372" s="306" t="str">
        <f t="shared" si="130"/>
        <v>NA</v>
      </c>
      <c r="D372" s="306" t="str">
        <f t="shared" si="131"/>
        <v>NA</v>
      </c>
      <c r="E372" s="306" t="str">
        <f t="shared" si="132"/>
        <v>NA</v>
      </c>
      <c r="F372" s="306" t="str">
        <f t="shared" si="133"/>
        <v>NA</v>
      </c>
      <c r="G372" s="306" t="str">
        <f t="shared" si="134"/>
        <v>NA</v>
      </c>
      <c r="H372" s="306" t="str">
        <f t="shared" si="135"/>
        <v>NA</v>
      </c>
      <c r="I372" s="306" t="str">
        <f t="shared" si="136"/>
        <v>NA</v>
      </c>
      <c r="J372" s="306" t="str">
        <f t="shared" si="137"/>
        <v>NA</v>
      </c>
      <c r="K372" s="306" t="str">
        <f t="shared" si="138"/>
        <v>NA</v>
      </c>
      <c r="L372" s="306" t="str">
        <f t="shared" si="139"/>
        <v>NA</v>
      </c>
      <c r="M372" s="306" t="str">
        <f t="shared" si="140"/>
        <v>NA</v>
      </c>
      <c r="N372" s="306" t="str">
        <f t="shared" si="141"/>
        <v>NA</v>
      </c>
      <c r="O372" s="306" t="str">
        <f t="shared" si="142"/>
        <v>NA</v>
      </c>
      <c r="P372" s="306" t="str">
        <f t="shared" si="143"/>
        <v>NA</v>
      </c>
      <c r="Q372" s="306" t="str">
        <f t="shared" si="144"/>
        <v>NA</v>
      </c>
      <c r="R372" s="306" t="str">
        <f t="shared" si="145"/>
        <v>NA</v>
      </c>
      <c r="S372" s="306" t="str">
        <f t="shared" si="146"/>
        <v>NA</v>
      </c>
      <c r="T372" s="306" t="str">
        <f t="shared" si="147"/>
        <v>NA</v>
      </c>
      <c r="U372" s="306" t="str">
        <f t="shared" si="148"/>
        <v>NA</v>
      </c>
      <c r="V372" s="306" t="str">
        <f>IF($B372&gt;remaning_months,"NA",V$3*Payoff!$BS375)</f>
        <v>NA</v>
      </c>
      <c r="W372" s="306" t="str">
        <f>IF($B372&gt;remaning_months,"NA",W$3*Payoff!$BS375)</f>
        <v>NA</v>
      </c>
      <c r="X372" s="306" t="str">
        <f t="shared" si="149"/>
        <v>NA</v>
      </c>
      <c r="Y372" s="306" t="str">
        <f t="shared" si="150"/>
        <v>NA</v>
      </c>
      <c r="Z372" s="306" t="str">
        <f t="shared" si="151"/>
        <v>NA</v>
      </c>
      <c r="AA372" s="306" t="str">
        <f t="shared" si="152"/>
        <v>NA</v>
      </c>
      <c r="AB372" s="306" t="str">
        <f t="shared" si="153"/>
        <v>NA</v>
      </c>
      <c r="AC372" s="306" t="str">
        <f>IF($B372&gt;remaning_months,"NA",Payoff!AY375*Feq_coupon)</f>
        <v>NA</v>
      </c>
      <c r="AD372" s="306" t="str">
        <f>IF($B372&lt;=remaning_months,(AD371*(1-Payoff!BR375)-Payoff!Y375-Payoff!Z375+Payoff!BY375),"NA")</f>
        <v>NA</v>
      </c>
      <c r="AE372" s="306" t="str">
        <f>IF($B372&gt;remaning_months,"NA",Payoff!BC375)</f>
        <v>NA</v>
      </c>
      <c r="AF372" s="306" t="str">
        <f>IF($B372&gt;remaning_months,"NA",MAX(0,SUM(Payoff!V375:X375)))</f>
        <v>NA</v>
      </c>
      <c r="AG372" s="306" t="str">
        <f>IF($B372&gt;remaning_months,"NA",MAX(0,SUM(Payoff!V375:Y375)))</f>
        <v>NA</v>
      </c>
      <c r="AH372" s="306" t="str">
        <f>IF($B372&gt;remaning_months,"NA",Payoff!AC375)</f>
        <v>NA</v>
      </c>
      <c r="AI372" s="306" t="str">
        <f>IF($B372&gt;remaning_months,"NA",Payoff!BA375)</f>
        <v>NA</v>
      </c>
      <c r="AJ372" s="306" t="str">
        <f>IF($B372&gt;remaning_months,"NA",IF(AF372&lt;=0,0,AL371*(1+Payoff!X375/SUM(Payoff!V375:W375))))</f>
        <v>NA</v>
      </c>
      <c r="AK372" s="306" t="str">
        <f>IF($B372&gt;remaning_months,"NA",IF(AG372&lt;=0,0,AJ372*(1+SUM(Payoff!Y375:Z375)/SUM(Payoff!V375:W375))))</f>
        <v>NA</v>
      </c>
      <c r="AL372" s="306" t="str">
        <f>IF($B372&gt;remaning_months,"NA",IF(AH372&lt;=0,0,AK372*(1+SUM(Payoff!AA375:AB375)/SUM(Payoff!V375:W375))))</f>
        <v>NA</v>
      </c>
      <c r="AM372" s="306" t="str">
        <f t="shared" si="154"/>
        <v>NA</v>
      </c>
      <c r="AN372" s="306" t="str">
        <f>IF($B372&gt;remaning_months,"NA",AN371*(1+Payoff!Q375))</f>
        <v>NA</v>
      </c>
    </row>
    <row r="373" spans="2:40">
      <c r="B373" s="23">
        <v>370</v>
      </c>
      <c r="C373" s="306" t="str">
        <f t="shared" si="130"/>
        <v>NA</v>
      </c>
      <c r="D373" s="306" t="str">
        <f t="shared" si="131"/>
        <v>NA</v>
      </c>
      <c r="E373" s="306" t="str">
        <f t="shared" si="132"/>
        <v>NA</v>
      </c>
      <c r="F373" s="306" t="str">
        <f t="shared" si="133"/>
        <v>NA</v>
      </c>
      <c r="G373" s="306" t="str">
        <f t="shared" si="134"/>
        <v>NA</v>
      </c>
      <c r="H373" s="306" t="str">
        <f t="shared" si="135"/>
        <v>NA</v>
      </c>
      <c r="I373" s="306" t="str">
        <f t="shared" si="136"/>
        <v>NA</v>
      </c>
      <c r="J373" s="306" t="str">
        <f t="shared" si="137"/>
        <v>NA</v>
      </c>
      <c r="K373" s="306" t="str">
        <f t="shared" si="138"/>
        <v>NA</v>
      </c>
      <c r="L373" s="306" t="str">
        <f t="shared" si="139"/>
        <v>NA</v>
      </c>
      <c r="M373" s="306" t="str">
        <f t="shared" si="140"/>
        <v>NA</v>
      </c>
      <c r="N373" s="306" t="str">
        <f t="shared" si="141"/>
        <v>NA</v>
      </c>
      <c r="O373" s="306" t="str">
        <f t="shared" si="142"/>
        <v>NA</v>
      </c>
      <c r="P373" s="306" t="str">
        <f t="shared" si="143"/>
        <v>NA</v>
      </c>
      <c r="Q373" s="306" t="str">
        <f t="shared" si="144"/>
        <v>NA</v>
      </c>
      <c r="R373" s="306" t="str">
        <f t="shared" si="145"/>
        <v>NA</v>
      </c>
      <c r="S373" s="306" t="str">
        <f t="shared" si="146"/>
        <v>NA</v>
      </c>
      <c r="T373" s="306" t="str">
        <f t="shared" si="147"/>
        <v>NA</v>
      </c>
      <c r="U373" s="306" t="str">
        <f t="shared" si="148"/>
        <v>NA</v>
      </c>
      <c r="V373" s="306" t="str">
        <f>IF($B373&gt;remaning_months,"NA",V$3*Payoff!$BS376)</f>
        <v>NA</v>
      </c>
      <c r="W373" s="306" t="str">
        <f>IF($B373&gt;remaning_months,"NA",W$3*Payoff!$BS376)</f>
        <v>NA</v>
      </c>
      <c r="X373" s="306" t="str">
        <f t="shared" si="149"/>
        <v>NA</v>
      </c>
      <c r="Y373" s="306" t="str">
        <f t="shared" si="150"/>
        <v>NA</v>
      </c>
      <c r="Z373" s="306" t="str">
        <f t="shared" si="151"/>
        <v>NA</v>
      </c>
      <c r="AA373" s="306" t="str">
        <f t="shared" si="152"/>
        <v>NA</v>
      </c>
      <c r="AB373" s="306" t="str">
        <f t="shared" si="153"/>
        <v>NA</v>
      </c>
      <c r="AC373" s="306" t="str">
        <f>IF($B373&gt;remaning_months,"NA",Payoff!AY376*Feq_coupon)</f>
        <v>NA</v>
      </c>
      <c r="AD373" s="306" t="str">
        <f>IF($B373&lt;=remaning_months,(AD372*(1-Payoff!BR376)-Payoff!Y376-Payoff!Z376+Payoff!BY376),"NA")</f>
        <v>NA</v>
      </c>
      <c r="AE373" s="306" t="str">
        <f>IF($B373&gt;remaning_months,"NA",Payoff!BC376)</f>
        <v>NA</v>
      </c>
      <c r="AF373" s="306" t="str">
        <f>IF($B373&gt;remaning_months,"NA",MAX(0,SUM(Payoff!V376:X376)))</f>
        <v>NA</v>
      </c>
      <c r="AG373" s="306" t="str">
        <f>IF($B373&gt;remaning_months,"NA",MAX(0,SUM(Payoff!V376:Y376)))</f>
        <v>NA</v>
      </c>
      <c r="AH373" s="306" t="str">
        <f>IF($B373&gt;remaning_months,"NA",Payoff!AC376)</f>
        <v>NA</v>
      </c>
      <c r="AI373" s="306" t="str">
        <f>IF($B373&gt;remaning_months,"NA",Payoff!BA376)</f>
        <v>NA</v>
      </c>
      <c r="AJ373" s="306" t="str">
        <f>IF($B373&gt;remaning_months,"NA",IF(AF373&lt;=0,0,AL372*(1+Payoff!X376/SUM(Payoff!V376:W376))))</f>
        <v>NA</v>
      </c>
      <c r="AK373" s="306" t="str">
        <f>IF($B373&gt;remaning_months,"NA",IF(AG373&lt;=0,0,AJ373*(1+SUM(Payoff!Y376:Z376)/SUM(Payoff!V376:W376))))</f>
        <v>NA</v>
      </c>
      <c r="AL373" s="306" t="str">
        <f>IF($B373&gt;remaning_months,"NA",IF(AH373&lt;=0,0,AK373*(1+SUM(Payoff!AA376:AB376)/SUM(Payoff!V376:W376))))</f>
        <v>NA</v>
      </c>
      <c r="AM373" s="306" t="str">
        <f t="shared" si="154"/>
        <v>NA</v>
      </c>
      <c r="AN373" s="306" t="str">
        <f>IF($B373&gt;remaning_months,"NA",AN372*(1+Payoff!Q376))</f>
        <v>NA</v>
      </c>
    </row>
    <row r="374" spans="2:40">
      <c r="B374" s="23">
        <v>371</v>
      </c>
      <c r="C374" s="306" t="str">
        <f t="shared" si="130"/>
        <v>NA</v>
      </c>
      <c r="D374" s="306" t="str">
        <f t="shared" si="131"/>
        <v>NA</v>
      </c>
      <c r="E374" s="306" t="str">
        <f t="shared" si="132"/>
        <v>NA</v>
      </c>
      <c r="F374" s="306" t="str">
        <f t="shared" si="133"/>
        <v>NA</v>
      </c>
      <c r="G374" s="306" t="str">
        <f t="shared" si="134"/>
        <v>NA</v>
      </c>
      <c r="H374" s="306" t="str">
        <f t="shared" si="135"/>
        <v>NA</v>
      </c>
      <c r="I374" s="306" t="str">
        <f t="shared" si="136"/>
        <v>NA</v>
      </c>
      <c r="J374" s="306" t="str">
        <f t="shared" si="137"/>
        <v>NA</v>
      </c>
      <c r="K374" s="306" t="str">
        <f t="shared" si="138"/>
        <v>NA</v>
      </c>
      <c r="L374" s="306" t="str">
        <f t="shared" si="139"/>
        <v>NA</v>
      </c>
      <c r="M374" s="306" t="str">
        <f t="shared" si="140"/>
        <v>NA</v>
      </c>
      <c r="N374" s="306" t="str">
        <f t="shared" si="141"/>
        <v>NA</v>
      </c>
      <c r="O374" s="306" t="str">
        <f t="shared" si="142"/>
        <v>NA</v>
      </c>
      <c r="P374" s="306" t="str">
        <f t="shared" si="143"/>
        <v>NA</v>
      </c>
      <c r="Q374" s="306" t="str">
        <f t="shared" si="144"/>
        <v>NA</v>
      </c>
      <c r="R374" s="306" t="str">
        <f t="shared" si="145"/>
        <v>NA</v>
      </c>
      <c r="S374" s="306" t="str">
        <f t="shared" si="146"/>
        <v>NA</v>
      </c>
      <c r="T374" s="306" t="str">
        <f t="shared" si="147"/>
        <v>NA</v>
      </c>
      <c r="U374" s="306" t="str">
        <f t="shared" si="148"/>
        <v>NA</v>
      </c>
      <c r="V374" s="306" t="str">
        <f>IF($B374&gt;remaning_months,"NA",V$3*Payoff!$BS377)</f>
        <v>NA</v>
      </c>
      <c r="W374" s="306" t="str">
        <f>IF($B374&gt;remaning_months,"NA",W$3*Payoff!$BS377)</f>
        <v>NA</v>
      </c>
      <c r="X374" s="306" t="str">
        <f t="shared" si="149"/>
        <v>NA</v>
      </c>
      <c r="Y374" s="306" t="str">
        <f t="shared" si="150"/>
        <v>NA</v>
      </c>
      <c r="Z374" s="306" t="str">
        <f t="shared" si="151"/>
        <v>NA</v>
      </c>
      <c r="AA374" s="306" t="str">
        <f t="shared" si="152"/>
        <v>NA</v>
      </c>
      <c r="AB374" s="306" t="str">
        <f t="shared" si="153"/>
        <v>NA</v>
      </c>
      <c r="AC374" s="306" t="str">
        <f>IF($B374&gt;remaning_months,"NA",Payoff!AY377*Feq_coupon)</f>
        <v>NA</v>
      </c>
      <c r="AD374" s="306" t="str">
        <f>IF($B374&lt;=remaning_months,(AD373*(1-Payoff!BR377)-Payoff!Y377-Payoff!Z377+Payoff!BY377),"NA")</f>
        <v>NA</v>
      </c>
      <c r="AE374" s="306" t="str">
        <f>IF($B374&gt;remaning_months,"NA",Payoff!BC377)</f>
        <v>NA</v>
      </c>
      <c r="AF374" s="306" t="str">
        <f>IF($B374&gt;remaning_months,"NA",MAX(0,SUM(Payoff!V377:X377)))</f>
        <v>NA</v>
      </c>
      <c r="AG374" s="306" t="str">
        <f>IF($B374&gt;remaning_months,"NA",MAX(0,SUM(Payoff!V377:Y377)))</f>
        <v>NA</v>
      </c>
      <c r="AH374" s="306" t="str">
        <f>IF($B374&gt;remaning_months,"NA",Payoff!AC377)</f>
        <v>NA</v>
      </c>
      <c r="AI374" s="306" t="str">
        <f>IF($B374&gt;remaning_months,"NA",Payoff!BA377)</f>
        <v>NA</v>
      </c>
      <c r="AJ374" s="306" t="str">
        <f>IF($B374&gt;remaning_months,"NA",IF(AF374&lt;=0,0,AL373*(1+Payoff!X377/SUM(Payoff!V377:W377))))</f>
        <v>NA</v>
      </c>
      <c r="AK374" s="306" t="str">
        <f>IF($B374&gt;remaning_months,"NA",IF(AG374&lt;=0,0,AJ374*(1+SUM(Payoff!Y377:Z377)/SUM(Payoff!V377:W377))))</f>
        <v>NA</v>
      </c>
      <c r="AL374" s="306" t="str">
        <f>IF($B374&gt;remaning_months,"NA",IF(AH374&lt;=0,0,AK374*(1+SUM(Payoff!AA377:AB377)/SUM(Payoff!V377:W377))))</f>
        <v>NA</v>
      </c>
      <c r="AM374" s="306" t="str">
        <f t="shared" si="154"/>
        <v>NA</v>
      </c>
      <c r="AN374" s="306" t="str">
        <f>IF($B374&gt;remaning_months,"NA",AN373*(1+Payoff!Q377))</f>
        <v>NA</v>
      </c>
    </row>
    <row r="375" spans="2:40">
      <c r="B375" s="23">
        <v>372</v>
      </c>
      <c r="C375" s="306" t="str">
        <f t="shared" si="130"/>
        <v>NA</v>
      </c>
      <c r="D375" s="306" t="str">
        <f t="shared" si="131"/>
        <v>NA</v>
      </c>
      <c r="E375" s="306" t="str">
        <f t="shared" si="132"/>
        <v>NA</v>
      </c>
      <c r="F375" s="306" t="str">
        <f t="shared" si="133"/>
        <v>NA</v>
      </c>
      <c r="G375" s="306" t="str">
        <f t="shared" si="134"/>
        <v>NA</v>
      </c>
      <c r="H375" s="306" t="str">
        <f t="shared" si="135"/>
        <v>NA</v>
      </c>
      <c r="I375" s="306" t="str">
        <f t="shared" si="136"/>
        <v>NA</v>
      </c>
      <c r="J375" s="306" t="str">
        <f t="shared" si="137"/>
        <v>NA</v>
      </c>
      <c r="K375" s="306" t="str">
        <f t="shared" si="138"/>
        <v>NA</v>
      </c>
      <c r="L375" s="306" t="str">
        <f t="shared" si="139"/>
        <v>NA</v>
      </c>
      <c r="M375" s="306" t="str">
        <f t="shared" si="140"/>
        <v>NA</v>
      </c>
      <c r="N375" s="306" t="str">
        <f t="shared" si="141"/>
        <v>NA</v>
      </c>
      <c r="O375" s="306" t="str">
        <f t="shared" si="142"/>
        <v>NA</v>
      </c>
      <c r="P375" s="306" t="str">
        <f t="shared" si="143"/>
        <v>NA</v>
      </c>
      <c r="Q375" s="306" t="str">
        <f t="shared" si="144"/>
        <v>NA</v>
      </c>
      <c r="R375" s="306" t="str">
        <f t="shared" si="145"/>
        <v>NA</v>
      </c>
      <c r="S375" s="306" t="str">
        <f t="shared" si="146"/>
        <v>NA</v>
      </c>
      <c r="T375" s="306" t="str">
        <f t="shared" si="147"/>
        <v>NA</v>
      </c>
      <c r="U375" s="306" t="str">
        <f t="shared" si="148"/>
        <v>NA</v>
      </c>
      <c r="V375" s="306" t="str">
        <f>IF($B375&gt;remaning_months,"NA",V$3*Payoff!$BS378)</f>
        <v>NA</v>
      </c>
      <c r="W375" s="306" t="str">
        <f>IF($B375&gt;remaning_months,"NA",W$3*Payoff!$BS378)</f>
        <v>NA</v>
      </c>
      <c r="X375" s="306" t="str">
        <f t="shared" si="149"/>
        <v>NA</v>
      </c>
      <c r="Y375" s="306" t="str">
        <f t="shared" si="150"/>
        <v>NA</v>
      </c>
      <c r="Z375" s="306" t="str">
        <f t="shared" si="151"/>
        <v>NA</v>
      </c>
      <c r="AA375" s="306" t="str">
        <f t="shared" si="152"/>
        <v>NA</v>
      </c>
      <c r="AB375" s="306" t="str">
        <f t="shared" si="153"/>
        <v>NA</v>
      </c>
      <c r="AC375" s="306" t="str">
        <f>IF($B375&gt;remaning_months,"NA",Payoff!AY378*Feq_coupon)</f>
        <v>NA</v>
      </c>
      <c r="AD375" s="306" t="str">
        <f>IF($B375&lt;=remaning_months,(AD374*(1-Payoff!BR378)-Payoff!Y378-Payoff!Z378+Payoff!BY378),"NA")</f>
        <v>NA</v>
      </c>
      <c r="AE375" s="306" t="str">
        <f>IF($B375&gt;remaning_months,"NA",Payoff!BC378)</f>
        <v>NA</v>
      </c>
      <c r="AF375" s="306" t="str">
        <f>IF($B375&gt;remaning_months,"NA",MAX(0,SUM(Payoff!V378:X378)))</f>
        <v>NA</v>
      </c>
      <c r="AG375" s="306" t="str">
        <f>IF($B375&gt;remaning_months,"NA",MAX(0,SUM(Payoff!V378:Y378)))</f>
        <v>NA</v>
      </c>
      <c r="AH375" s="306" t="str">
        <f>IF($B375&gt;remaning_months,"NA",Payoff!AC378)</f>
        <v>NA</v>
      </c>
      <c r="AI375" s="306" t="str">
        <f>IF($B375&gt;remaning_months,"NA",Payoff!BA378)</f>
        <v>NA</v>
      </c>
      <c r="AJ375" s="306" t="str">
        <f>IF($B375&gt;remaning_months,"NA",IF(AF375&lt;=0,0,AL374*(1+Payoff!X378/SUM(Payoff!V378:W378))))</f>
        <v>NA</v>
      </c>
      <c r="AK375" s="306" t="str">
        <f>IF($B375&gt;remaning_months,"NA",IF(AG375&lt;=0,0,AJ375*(1+SUM(Payoff!Y378:Z378)/SUM(Payoff!V378:W378))))</f>
        <v>NA</v>
      </c>
      <c r="AL375" s="306" t="str">
        <f>IF($B375&gt;remaning_months,"NA",IF(AH375&lt;=0,0,AK375*(1+SUM(Payoff!AA378:AB378)/SUM(Payoff!V378:W378))))</f>
        <v>NA</v>
      </c>
      <c r="AM375" s="306" t="str">
        <f t="shared" si="154"/>
        <v>NA</v>
      </c>
      <c r="AN375" s="306" t="str">
        <f>IF($B375&gt;remaning_months,"NA",AN374*(1+Payoff!Q378))</f>
        <v>NA</v>
      </c>
    </row>
    <row r="376" spans="2:40">
      <c r="B376" s="23">
        <v>373</v>
      </c>
      <c r="C376" s="306" t="str">
        <f t="shared" si="130"/>
        <v>NA</v>
      </c>
      <c r="D376" s="306" t="str">
        <f t="shared" si="131"/>
        <v>NA</v>
      </c>
      <c r="E376" s="306" t="str">
        <f t="shared" si="132"/>
        <v>NA</v>
      </c>
      <c r="F376" s="306" t="str">
        <f t="shared" si="133"/>
        <v>NA</v>
      </c>
      <c r="G376" s="306" t="str">
        <f t="shared" si="134"/>
        <v>NA</v>
      </c>
      <c r="H376" s="306" t="str">
        <f t="shared" si="135"/>
        <v>NA</v>
      </c>
      <c r="I376" s="306" t="str">
        <f t="shared" si="136"/>
        <v>NA</v>
      </c>
      <c r="J376" s="306" t="str">
        <f t="shared" si="137"/>
        <v>NA</v>
      </c>
      <c r="K376" s="306" t="str">
        <f t="shared" si="138"/>
        <v>NA</v>
      </c>
      <c r="L376" s="306" t="str">
        <f t="shared" si="139"/>
        <v>NA</v>
      </c>
      <c r="M376" s="306" t="str">
        <f t="shared" si="140"/>
        <v>NA</v>
      </c>
      <c r="N376" s="306" t="str">
        <f t="shared" si="141"/>
        <v>NA</v>
      </c>
      <c r="O376" s="306" t="str">
        <f t="shared" si="142"/>
        <v>NA</v>
      </c>
      <c r="P376" s="306" t="str">
        <f t="shared" si="143"/>
        <v>NA</v>
      </c>
      <c r="Q376" s="306" t="str">
        <f t="shared" si="144"/>
        <v>NA</v>
      </c>
      <c r="R376" s="306" t="str">
        <f t="shared" si="145"/>
        <v>NA</v>
      </c>
      <c r="S376" s="306" t="str">
        <f t="shared" si="146"/>
        <v>NA</v>
      </c>
      <c r="T376" s="306" t="str">
        <f t="shared" si="147"/>
        <v>NA</v>
      </c>
      <c r="U376" s="306" t="str">
        <f t="shared" si="148"/>
        <v>NA</v>
      </c>
      <c r="V376" s="306" t="str">
        <f>IF($B376&gt;remaning_months,"NA",V$3*Payoff!$BS379)</f>
        <v>NA</v>
      </c>
      <c r="W376" s="306" t="str">
        <f>IF($B376&gt;remaning_months,"NA",W$3*Payoff!$BS379)</f>
        <v>NA</v>
      </c>
      <c r="X376" s="306" t="str">
        <f t="shared" si="149"/>
        <v>NA</v>
      </c>
      <c r="Y376" s="306" t="str">
        <f t="shared" si="150"/>
        <v>NA</v>
      </c>
      <c r="Z376" s="306" t="str">
        <f t="shared" si="151"/>
        <v>NA</v>
      </c>
      <c r="AA376" s="306" t="str">
        <f t="shared" si="152"/>
        <v>NA</v>
      </c>
      <c r="AB376" s="306" t="str">
        <f t="shared" si="153"/>
        <v>NA</v>
      </c>
      <c r="AC376" s="306" t="str">
        <f>IF($B376&gt;remaning_months,"NA",Payoff!AY379*Feq_coupon)</f>
        <v>NA</v>
      </c>
      <c r="AD376" s="306" t="str">
        <f>IF($B376&lt;=remaning_months,(AD375*(1-Payoff!BR379)-Payoff!Y379-Payoff!Z379+Payoff!BY379),"NA")</f>
        <v>NA</v>
      </c>
      <c r="AE376" s="306" t="str">
        <f>IF($B376&gt;remaning_months,"NA",Payoff!BC379)</f>
        <v>NA</v>
      </c>
      <c r="AF376" s="306" t="str">
        <f>IF($B376&gt;remaning_months,"NA",MAX(0,SUM(Payoff!V379:X379)))</f>
        <v>NA</v>
      </c>
      <c r="AG376" s="306" t="str">
        <f>IF($B376&gt;remaning_months,"NA",MAX(0,SUM(Payoff!V379:Y379)))</f>
        <v>NA</v>
      </c>
      <c r="AH376" s="306" t="str">
        <f>IF($B376&gt;remaning_months,"NA",Payoff!AC379)</f>
        <v>NA</v>
      </c>
      <c r="AI376" s="306" t="str">
        <f>IF($B376&gt;remaning_months,"NA",Payoff!BA379)</f>
        <v>NA</v>
      </c>
      <c r="AJ376" s="306" t="str">
        <f>IF($B376&gt;remaning_months,"NA",IF(AF376&lt;=0,0,AL375*(1+Payoff!X379/SUM(Payoff!V379:W379))))</f>
        <v>NA</v>
      </c>
      <c r="AK376" s="306" t="str">
        <f>IF($B376&gt;remaning_months,"NA",IF(AG376&lt;=0,0,AJ376*(1+SUM(Payoff!Y379:Z379)/SUM(Payoff!V379:W379))))</f>
        <v>NA</v>
      </c>
      <c r="AL376" s="306" t="str">
        <f>IF($B376&gt;remaning_months,"NA",IF(AH376&lt;=0,0,AK376*(1+SUM(Payoff!AA379:AB379)/SUM(Payoff!V379:W379))))</f>
        <v>NA</v>
      </c>
      <c r="AM376" s="306" t="str">
        <f t="shared" si="154"/>
        <v>NA</v>
      </c>
      <c r="AN376" s="306" t="str">
        <f>IF($B376&gt;remaning_months,"NA",AN375*(1+Payoff!Q379))</f>
        <v>NA</v>
      </c>
    </row>
    <row r="377" spans="2:40">
      <c r="B377" s="23">
        <v>374</v>
      </c>
      <c r="C377" s="306" t="str">
        <f t="shared" si="130"/>
        <v>NA</v>
      </c>
      <c r="D377" s="306" t="str">
        <f t="shared" si="131"/>
        <v>NA</v>
      </c>
      <c r="E377" s="306" t="str">
        <f t="shared" si="132"/>
        <v>NA</v>
      </c>
      <c r="F377" s="306" t="str">
        <f t="shared" si="133"/>
        <v>NA</v>
      </c>
      <c r="G377" s="306" t="str">
        <f t="shared" si="134"/>
        <v>NA</v>
      </c>
      <c r="H377" s="306" t="str">
        <f t="shared" si="135"/>
        <v>NA</v>
      </c>
      <c r="I377" s="306" t="str">
        <f t="shared" si="136"/>
        <v>NA</v>
      </c>
      <c r="J377" s="306" t="str">
        <f t="shared" si="137"/>
        <v>NA</v>
      </c>
      <c r="K377" s="306" t="str">
        <f t="shared" si="138"/>
        <v>NA</v>
      </c>
      <c r="L377" s="306" t="str">
        <f t="shared" si="139"/>
        <v>NA</v>
      </c>
      <c r="M377" s="306" t="str">
        <f t="shared" si="140"/>
        <v>NA</v>
      </c>
      <c r="N377" s="306" t="str">
        <f t="shared" si="141"/>
        <v>NA</v>
      </c>
      <c r="O377" s="306" t="str">
        <f t="shared" si="142"/>
        <v>NA</v>
      </c>
      <c r="P377" s="306" t="str">
        <f t="shared" si="143"/>
        <v>NA</v>
      </c>
      <c r="Q377" s="306" t="str">
        <f t="shared" si="144"/>
        <v>NA</v>
      </c>
      <c r="R377" s="306" t="str">
        <f t="shared" si="145"/>
        <v>NA</v>
      </c>
      <c r="S377" s="306" t="str">
        <f t="shared" si="146"/>
        <v>NA</v>
      </c>
      <c r="T377" s="306" t="str">
        <f t="shared" si="147"/>
        <v>NA</v>
      </c>
      <c r="U377" s="306" t="str">
        <f t="shared" si="148"/>
        <v>NA</v>
      </c>
      <c r="V377" s="306" t="str">
        <f>IF($B377&gt;remaning_months,"NA",V$3*Payoff!$BS380)</f>
        <v>NA</v>
      </c>
      <c r="W377" s="306" t="str">
        <f>IF($B377&gt;remaning_months,"NA",W$3*Payoff!$BS380)</f>
        <v>NA</v>
      </c>
      <c r="X377" s="306" t="str">
        <f t="shared" si="149"/>
        <v>NA</v>
      </c>
      <c r="Y377" s="306" t="str">
        <f t="shared" si="150"/>
        <v>NA</v>
      </c>
      <c r="Z377" s="306" t="str">
        <f t="shared" si="151"/>
        <v>NA</v>
      </c>
      <c r="AA377" s="306" t="str">
        <f t="shared" si="152"/>
        <v>NA</v>
      </c>
      <c r="AB377" s="306" t="str">
        <f t="shared" si="153"/>
        <v>NA</v>
      </c>
      <c r="AC377" s="306" t="str">
        <f>IF($B377&gt;remaning_months,"NA",Payoff!AY380*Feq_coupon)</f>
        <v>NA</v>
      </c>
      <c r="AD377" s="306" t="str">
        <f>IF($B377&lt;=remaning_months,(AD376*(1-Payoff!BR380)-Payoff!Y380-Payoff!Z380+Payoff!BY380),"NA")</f>
        <v>NA</v>
      </c>
      <c r="AE377" s="306" t="str">
        <f>IF($B377&gt;remaning_months,"NA",Payoff!BC380)</f>
        <v>NA</v>
      </c>
      <c r="AF377" s="306" t="str">
        <f>IF($B377&gt;remaning_months,"NA",MAX(0,SUM(Payoff!V380:X380)))</f>
        <v>NA</v>
      </c>
      <c r="AG377" s="306" t="str">
        <f>IF($B377&gt;remaning_months,"NA",MAX(0,SUM(Payoff!V380:Y380)))</f>
        <v>NA</v>
      </c>
      <c r="AH377" s="306" t="str">
        <f>IF($B377&gt;remaning_months,"NA",Payoff!AC380)</f>
        <v>NA</v>
      </c>
      <c r="AI377" s="306" t="str">
        <f>IF($B377&gt;remaning_months,"NA",Payoff!BA380)</f>
        <v>NA</v>
      </c>
      <c r="AJ377" s="306" t="str">
        <f>IF($B377&gt;remaning_months,"NA",IF(AF377&lt;=0,0,AL376*(1+Payoff!X380/SUM(Payoff!V380:W380))))</f>
        <v>NA</v>
      </c>
      <c r="AK377" s="306" t="str">
        <f>IF($B377&gt;remaning_months,"NA",IF(AG377&lt;=0,0,AJ377*(1+SUM(Payoff!Y380:Z380)/SUM(Payoff!V380:W380))))</f>
        <v>NA</v>
      </c>
      <c r="AL377" s="306" t="str">
        <f>IF($B377&gt;remaning_months,"NA",IF(AH377&lt;=0,0,AK377*(1+SUM(Payoff!AA380:AB380)/SUM(Payoff!V380:W380))))</f>
        <v>NA</v>
      </c>
      <c r="AM377" s="306" t="str">
        <f t="shared" si="154"/>
        <v>NA</v>
      </c>
      <c r="AN377" s="306" t="str">
        <f>IF($B377&gt;remaning_months,"NA",AN376*(1+Payoff!Q380))</f>
        <v>NA</v>
      </c>
    </row>
    <row r="378" spans="2:40">
      <c r="B378" s="23">
        <v>375</v>
      </c>
      <c r="C378" s="306" t="str">
        <f t="shared" si="130"/>
        <v>NA</v>
      </c>
      <c r="D378" s="306" t="str">
        <f t="shared" si="131"/>
        <v>NA</v>
      </c>
      <c r="E378" s="306" t="str">
        <f t="shared" si="132"/>
        <v>NA</v>
      </c>
      <c r="F378" s="306" t="str">
        <f t="shared" si="133"/>
        <v>NA</v>
      </c>
      <c r="G378" s="306" t="str">
        <f t="shared" si="134"/>
        <v>NA</v>
      </c>
      <c r="H378" s="306" t="str">
        <f t="shared" si="135"/>
        <v>NA</v>
      </c>
      <c r="I378" s="306" t="str">
        <f t="shared" si="136"/>
        <v>NA</v>
      </c>
      <c r="J378" s="306" t="str">
        <f t="shared" si="137"/>
        <v>NA</v>
      </c>
      <c r="K378" s="306" t="str">
        <f t="shared" si="138"/>
        <v>NA</v>
      </c>
      <c r="L378" s="306" t="str">
        <f t="shared" si="139"/>
        <v>NA</v>
      </c>
      <c r="M378" s="306" t="str">
        <f t="shared" si="140"/>
        <v>NA</v>
      </c>
      <c r="N378" s="306" t="str">
        <f t="shared" si="141"/>
        <v>NA</v>
      </c>
      <c r="O378" s="306" t="str">
        <f t="shared" si="142"/>
        <v>NA</v>
      </c>
      <c r="P378" s="306" t="str">
        <f t="shared" si="143"/>
        <v>NA</v>
      </c>
      <c r="Q378" s="306" t="str">
        <f t="shared" si="144"/>
        <v>NA</v>
      </c>
      <c r="R378" s="306" t="str">
        <f t="shared" si="145"/>
        <v>NA</v>
      </c>
      <c r="S378" s="306" t="str">
        <f t="shared" si="146"/>
        <v>NA</v>
      </c>
      <c r="T378" s="306" t="str">
        <f t="shared" si="147"/>
        <v>NA</v>
      </c>
      <c r="U378" s="306" t="str">
        <f t="shared" si="148"/>
        <v>NA</v>
      </c>
      <c r="V378" s="306" t="str">
        <f>IF($B378&gt;remaning_months,"NA",V$3*Payoff!$BS381)</f>
        <v>NA</v>
      </c>
      <c r="W378" s="306" t="str">
        <f>IF($B378&gt;remaning_months,"NA",W$3*Payoff!$BS381)</f>
        <v>NA</v>
      </c>
      <c r="X378" s="306" t="str">
        <f t="shared" si="149"/>
        <v>NA</v>
      </c>
      <c r="Y378" s="306" t="str">
        <f t="shared" si="150"/>
        <v>NA</v>
      </c>
      <c r="Z378" s="306" t="str">
        <f t="shared" si="151"/>
        <v>NA</v>
      </c>
      <c r="AA378" s="306" t="str">
        <f t="shared" si="152"/>
        <v>NA</v>
      </c>
      <c r="AB378" s="306" t="str">
        <f t="shared" si="153"/>
        <v>NA</v>
      </c>
      <c r="AC378" s="306" t="str">
        <f>IF($B378&gt;remaning_months,"NA",Payoff!AY381*Feq_coupon)</f>
        <v>NA</v>
      </c>
      <c r="AD378" s="306" t="str">
        <f>IF($B378&lt;=remaning_months,(AD377*(1-Payoff!BR381)-Payoff!Y381-Payoff!Z381+Payoff!BY381),"NA")</f>
        <v>NA</v>
      </c>
      <c r="AE378" s="306" t="str">
        <f>IF($B378&gt;remaning_months,"NA",Payoff!BC381)</f>
        <v>NA</v>
      </c>
      <c r="AF378" s="306" t="str">
        <f>IF($B378&gt;remaning_months,"NA",MAX(0,SUM(Payoff!V381:X381)))</f>
        <v>NA</v>
      </c>
      <c r="AG378" s="306" t="str">
        <f>IF($B378&gt;remaning_months,"NA",MAX(0,SUM(Payoff!V381:Y381)))</f>
        <v>NA</v>
      </c>
      <c r="AH378" s="306" t="str">
        <f>IF($B378&gt;remaning_months,"NA",Payoff!AC381)</f>
        <v>NA</v>
      </c>
      <c r="AI378" s="306" t="str">
        <f>IF($B378&gt;remaning_months,"NA",Payoff!BA381)</f>
        <v>NA</v>
      </c>
      <c r="AJ378" s="306" t="str">
        <f>IF($B378&gt;remaning_months,"NA",IF(AF378&lt;=0,0,AL377*(1+Payoff!X381/SUM(Payoff!V381:W381))))</f>
        <v>NA</v>
      </c>
      <c r="AK378" s="306" t="str">
        <f>IF($B378&gt;remaning_months,"NA",IF(AG378&lt;=0,0,AJ378*(1+SUM(Payoff!Y381:Z381)/SUM(Payoff!V381:W381))))</f>
        <v>NA</v>
      </c>
      <c r="AL378" s="306" t="str">
        <f>IF($B378&gt;remaning_months,"NA",IF(AH378&lt;=0,0,AK378*(1+SUM(Payoff!AA381:AB381)/SUM(Payoff!V381:W381))))</f>
        <v>NA</v>
      </c>
      <c r="AM378" s="306" t="str">
        <f t="shared" si="154"/>
        <v>NA</v>
      </c>
      <c r="AN378" s="306" t="str">
        <f>IF($B378&gt;remaning_months,"NA",AN377*(1+Payoff!Q381))</f>
        <v>NA</v>
      </c>
    </row>
    <row r="379" spans="2:40">
      <c r="B379" s="23">
        <v>376</v>
      </c>
      <c r="C379" s="306" t="str">
        <f t="shared" si="130"/>
        <v>NA</v>
      </c>
      <c r="D379" s="306" t="str">
        <f t="shared" si="131"/>
        <v>NA</v>
      </c>
      <c r="E379" s="306" t="str">
        <f t="shared" si="132"/>
        <v>NA</v>
      </c>
      <c r="F379" s="306" t="str">
        <f t="shared" si="133"/>
        <v>NA</v>
      </c>
      <c r="G379" s="306" t="str">
        <f t="shared" si="134"/>
        <v>NA</v>
      </c>
      <c r="H379" s="306" t="str">
        <f t="shared" si="135"/>
        <v>NA</v>
      </c>
      <c r="I379" s="306" t="str">
        <f t="shared" si="136"/>
        <v>NA</v>
      </c>
      <c r="J379" s="306" t="str">
        <f t="shared" si="137"/>
        <v>NA</v>
      </c>
      <c r="K379" s="306" t="str">
        <f t="shared" si="138"/>
        <v>NA</v>
      </c>
      <c r="L379" s="306" t="str">
        <f t="shared" si="139"/>
        <v>NA</v>
      </c>
      <c r="M379" s="306" t="str">
        <f t="shared" si="140"/>
        <v>NA</v>
      </c>
      <c r="N379" s="306" t="str">
        <f t="shared" si="141"/>
        <v>NA</v>
      </c>
      <c r="O379" s="306" t="str">
        <f t="shared" si="142"/>
        <v>NA</v>
      </c>
      <c r="P379" s="306" t="str">
        <f t="shared" si="143"/>
        <v>NA</v>
      </c>
      <c r="Q379" s="306" t="str">
        <f t="shared" si="144"/>
        <v>NA</v>
      </c>
      <c r="R379" s="306" t="str">
        <f t="shared" si="145"/>
        <v>NA</v>
      </c>
      <c r="S379" s="306" t="str">
        <f t="shared" si="146"/>
        <v>NA</v>
      </c>
      <c r="T379" s="306" t="str">
        <f t="shared" si="147"/>
        <v>NA</v>
      </c>
      <c r="U379" s="306" t="str">
        <f t="shared" si="148"/>
        <v>NA</v>
      </c>
      <c r="V379" s="306" t="str">
        <f>IF($B379&gt;remaning_months,"NA",V$3*Payoff!$BS382)</f>
        <v>NA</v>
      </c>
      <c r="W379" s="306" t="str">
        <f>IF($B379&gt;remaning_months,"NA",W$3*Payoff!$BS382)</f>
        <v>NA</v>
      </c>
      <c r="X379" s="306" t="str">
        <f t="shared" si="149"/>
        <v>NA</v>
      </c>
      <c r="Y379" s="306" t="str">
        <f t="shared" si="150"/>
        <v>NA</v>
      </c>
      <c r="Z379" s="306" t="str">
        <f t="shared" si="151"/>
        <v>NA</v>
      </c>
      <c r="AA379" s="306" t="str">
        <f t="shared" si="152"/>
        <v>NA</v>
      </c>
      <c r="AB379" s="306" t="str">
        <f t="shared" si="153"/>
        <v>NA</v>
      </c>
      <c r="AC379" s="306" t="str">
        <f>IF($B379&gt;remaning_months,"NA",Payoff!AY382*Feq_coupon)</f>
        <v>NA</v>
      </c>
      <c r="AD379" s="306" t="str">
        <f>IF($B379&lt;=remaning_months,(AD378*(1-Payoff!BR382)-Payoff!Y382-Payoff!Z382+Payoff!BY382),"NA")</f>
        <v>NA</v>
      </c>
      <c r="AE379" s="306" t="str">
        <f>IF($B379&gt;remaning_months,"NA",Payoff!BC382)</f>
        <v>NA</v>
      </c>
      <c r="AF379" s="306" t="str">
        <f>IF($B379&gt;remaning_months,"NA",MAX(0,SUM(Payoff!V382:X382)))</f>
        <v>NA</v>
      </c>
      <c r="AG379" s="306" t="str">
        <f>IF($B379&gt;remaning_months,"NA",MAX(0,SUM(Payoff!V382:Y382)))</f>
        <v>NA</v>
      </c>
      <c r="AH379" s="306" t="str">
        <f>IF($B379&gt;remaning_months,"NA",Payoff!AC382)</f>
        <v>NA</v>
      </c>
      <c r="AI379" s="306" t="str">
        <f>IF($B379&gt;remaning_months,"NA",Payoff!BA382)</f>
        <v>NA</v>
      </c>
      <c r="AJ379" s="306" t="str">
        <f>IF($B379&gt;remaning_months,"NA",IF(AF379&lt;=0,0,AL378*(1+Payoff!X382/SUM(Payoff!V382:W382))))</f>
        <v>NA</v>
      </c>
      <c r="AK379" s="306" t="str">
        <f>IF($B379&gt;remaning_months,"NA",IF(AG379&lt;=0,0,AJ379*(1+SUM(Payoff!Y382:Z382)/SUM(Payoff!V382:W382))))</f>
        <v>NA</v>
      </c>
      <c r="AL379" s="306" t="str">
        <f>IF($B379&gt;remaning_months,"NA",IF(AH379&lt;=0,0,AK379*(1+SUM(Payoff!AA382:AB382)/SUM(Payoff!V382:W382))))</f>
        <v>NA</v>
      </c>
      <c r="AM379" s="306" t="str">
        <f t="shared" si="154"/>
        <v>NA</v>
      </c>
      <c r="AN379" s="306" t="str">
        <f>IF($B379&gt;remaning_months,"NA",AN378*(1+Payoff!Q382))</f>
        <v>NA</v>
      </c>
    </row>
    <row r="380" spans="2:40">
      <c r="B380" s="23">
        <v>377</v>
      </c>
      <c r="C380" s="306" t="str">
        <f t="shared" si="130"/>
        <v>NA</v>
      </c>
      <c r="D380" s="306" t="str">
        <f t="shared" si="131"/>
        <v>NA</v>
      </c>
      <c r="E380" s="306" t="str">
        <f t="shared" si="132"/>
        <v>NA</v>
      </c>
      <c r="F380" s="306" t="str">
        <f t="shared" si="133"/>
        <v>NA</v>
      </c>
      <c r="G380" s="306" t="str">
        <f t="shared" si="134"/>
        <v>NA</v>
      </c>
      <c r="H380" s="306" t="str">
        <f t="shared" si="135"/>
        <v>NA</v>
      </c>
      <c r="I380" s="306" t="str">
        <f t="shared" si="136"/>
        <v>NA</v>
      </c>
      <c r="J380" s="306" t="str">
        <f t="shared" si="137"/>
        <v>NA</v>
      </c>
      <c r="K380" s="306" t="str">
        <f t="shared" si="138"/>
        <v>NA</v>
      </c>
      <c r="L380" s="306" t="str">
        <f t="shared" si="139"/>
        <v>NA</v>
      </c>
      <c r="M380" s="306" t="str">
        <f t="shared" si="140"/>
        <v>NA</v>
      </c>
      <c r="N380" s="306" t="str">
        <f t="shared" si="141"/>
        <v>NA</v>
      </c>
      <c r="O380" s="306" t="str">
        <f t="shared" si="142"/>
        <v>NA</v>
      </c>
      <c r="P380" s="306" t="str">
        <f t="shared" si="143"/>
        <v>NA</v>
      </c>
      <c r="Q380" s="306" t="str">
        <f t="shared" si="144"/>
        <v>NA</v>
      </c>
      <c r="R380" s="306" t="str">
        <f t="shared" si="145"/>
        <v>NA</v>
      </c>
      <c r="S380" s="306" t="str">
        <f t="shared" si="146"/>
        <v>NA</v>
      </c>
      <c r="T380" s="306" t="str">
        <f t="shared" si="147"/>
        <v>NA</v>
      </c>
      <c r="U380" s="306" t="str">
        <f t="shared" si="148"/>
        <v>NA</v>
      </c>
      <c r="V380" s="306" t="str">
        <f>IF($B380&gt;remaning_months,"NA",V$3*Payoff!$BS383)</f>
        <v>NA</v>
      </c>
      <c r="W380" s="306" t="str">
        <f>IF($B380&gt;remaning_months,"NA",W$3*Payoff!$BS383)</f>
        <v>NA</v>
      </c>
      <c r="X380" s="306" t="str">
        <f t="shared" si="149"/>
        <v>NA</v>
      </c>
      <c r="Y380" s="306" t="str">
        <f t="shared" si="150"/>
        <v>NA</v>
      </c>
      <c r="Z380" s="306" t="str">
        <f t="shared" si="151"/>
        <v>NA</v>
      </c>
      <c r="AA380" s="306" t="str">
        <f t="shared" si="152"/>
        <v>NA</v>
      </c>
      <c r="AB380" s="306" t="str">
        <f t="shared" si="153"/>
        <v>NA</v>
      </c>
      <c r="AC380" s="306" t="str">
        <f>IF($B380&gt;remaning_months,"NA",Payoff!AY383*Feq_coupon)</f>
        <v>NA</v>
      </c>
      <c r="AD380" s="306" t="str">
        <f>IF($B380&lt;=remaning_months,(AD379*(1-Payoff!BR383)-Payoff!Y383-Payoff!Z383+Payoff!BY383),"NA")</f>
        <v>NA</v>
      </c>
      <c r="AE380" s="306" t="str">
        <f>IF($B380&gt;remaning_months,"NA",Payoff!BC383)</f>
        <v>NA</v>
      </c>
      <c r="AF380" s="306" t="str">
        <f>IF($B380&gt;remaning_months,"NA",MAX(0,SUM(Payoff!V383:X383)))</f>
        <v>NA</v>
      </c>
      <c r="AG380" s="306" t="str">
        <f>IF($B380&gt;remaning_months,"NA",MAX(0,SUM(Payoff!V383:Y383)))</f>
        <v>NA</v>
      </c>
      <c r="AH380" s="306" t="str">
        <f>IF($B380&gt;remaning_months,"NA",Payoff!AC383)</f>
        <v>NA</v>
      </c>
      <c r="AI380" s="306" t="str">
        <f>IF($B380&gt;remaning_months,"NA",Payoff!BA383)</f>
        <v>NA</v>
      </c>
      <c r="AJ380" s="306" t="str">
        <f>IF($B380&gt;remaning_months,"NA",IF(AF380&lt;=0,0,AL379*(1+Payoff!X383/SUM(Payoff!V383:W383))))</f>
        <v>NA</v>
      </c>
      <c r="AK380" s="306" t="str">
        <f>IF($B380&gt;remaning_months,"NA",IF(AG380&lt;=0,0,AJ380*(1+SUM(Payoff!Y383:Z383)/SUM(Payoff!V383:W383))))</f>
        <v>NA</v>
      </c>
      <c r="AL380" s="306" t="str">
        <f>IF($B380&gt;remaning_months,"NA",IF(AH380&lt;=0,0,AK380*(1+SUM(Payoff!AA383:AB383)/SUM(Payoff!V383:W383))))</f>
        <v>NA</v>
      </c>
      <c r="AM380" s="306" t="str">
        <f t="shared" si="154"/>
        <v>NA</v>
      </c>
      <c r="AN380" s="306" t="str">
        <f>IF($B380&gt;remaning_months,"NA",AN379*(1+Payoff!Q383))</f>
        <v>NA</v>
      </c>
    </row>
    <row r="381" spans="2:40">
      <c r="B381" s="23">
        <v>378</v>
      </c>
      <c r="C381" s="306" t="str">
        <f t="shared" si="130"/>
        <v>NA</v>
      </c>
      <c r="D381" s="306" t="str">
        <f t="shared" si="131"/>
        <v>NA</v>
      </c>
      <c r="E381" s="306" t="str">
        <f t="shared" si="132"/>
        <v>NA</v>
      </c>
      <c r="F381" s="306" t="str">
        <f t="shared" si="133"/>
        <v>NA</v>
      </c>
      <c r="G381" s="306" t="str">
        <f t="shared" si="134"/>
        <v>NA</v>
      </c>
      <c r="H381" s="306" t="str">
        <f t="shared" si="135"/>
        <v>NA</v>
      </c>
      <c r="I381" s="306" t="str">
        <f t="shared" si="136"/>
        <v>NA</v>
      </c>
      <c r="J381" s="306" t="str">
        <f t="shared" si="137"/>
        <v>NA</v>
      </c>
      <c r="K381" s="306" t="str">
        <f t="shared" si="138"/>
        <v>NA</v>
      </c>
      <c r="L381" s="306" t="str">
        <f t="shared" si="139"/>
        <v>NA</v>
      </c>
      <c r="M381" s="306" t="str">
        <f t="shared" si="140"/>
        <v>NA</v>
      </c>
      <c r="N381" s="306" t="str">
        <f t="shared" si="141"/>
        <v>NA</v>
      </c>
      <c r="O381" s="306" t="str">
        <f t="shared" si="142"/>
        <v>NA</v>
      </c>
      <c r="P381" s="306" t="str">
        <f t="shared" si="143"/>
        <v>NA</v>
      </c>
      <c r="Q381" s="306" t="str">
        <f t="shared" si="144"/>
        <v>NA</v>
      </c>
      <c r="R381" s="306" t="str">
        <f t="shared" si="145"/>
        <v>NA</v>
      </c>
      <c r="S381" s="306" t="str">
        <f t="shared" si="146"/>
        <v>NA</v>
      </c>
      <c r="T381" s="306" t="str">
        <f t="shared" si="147"/>
        <v>NA</v>
      </c>
      <c r="U381" s="306" t="str">
        <f t="shared" si="148"/>
        <v>NA</v>
      </c>
      <c r="V381" s="306" t="str">
        <f>IF($B381&gt;remaning_months,"NA",V$3*Payoff!$BS384)</f>
        <v>NA</v>
      </c>
      <c r="W381" s="306" t="str">
        <f>IF($B381&gt;remaning_months,"NA",W$3*Payoff!$BS384)</f>
        <v>NA</v>
      </c>
      <c r="X381" s="306" t="str">
        <f t="shared" si="149"/>
        <v>NA</v>
      </c>
      <c r="Y381" s="306" t="str">
        <f t="shared" si="150"/>
        <v>NA</v>
      </c>
      <c r="Z381" s="306" t="str">
        <f t="shared" si="151"/>
        <v>NA</v>
      </c>
      <c r="AA381" s="306" t="str">
        <f t="shared" si="152"/>
        <v>NA</v>
      </c>
      <c r="AB381" s="306" t="str">
        <f t="shared" si="153"/>
        <v>NA</v>
      </c>
      <c r="AC381" s="306" t="str">
        <f>IF($B381&gt;remaning_months,"NA",Payoff!AY384*Feq_coupon)</f>
        <v>NA</v>
      </c>
      <c r="AD381" s="306" t="str">
        <f>IF($B381&lt;=remaning_months,(AD380*(1-Payoff!BR384)-Payoff!Y384-Payoff!Z384+Payoff!BY384),"NA")</f>
        <v>NA</v>
      </c>
      <c r="AE381" s="306" t="str">
        <f>IF($B381&gt;remaning_months,"NA",Payoff!BC384)</f>
        <v>NA</v>
      </c>
      <c r="AF381" s="306" t="str">
        <f>IF($B381&gt;remaning_months,"NA",MAX(0,SUM(Payoff!V384:X384)))</f>
        <v>NA</v>
      </c>
      <c r="AG381" s="306" t="str">
        <f>IF($B381&gt;remaning_months,"NA",MAX(0,SUM(Payoff!V384:Y384)))</f>
        <v>NA</v>
      </c>
      <c r="AH381" s="306" t="str">
        <f>IF($B381&gt;remaning_months,"NA",Payoff!AC384)</f>
        <v>NA</v>
      </c>
      <c r="AI381" s="306" t="str">
        <f>IF($B381&gt;remaning_months,"NA",Payoff!BA384)</f>
        <v>NA</v>
      </c>
      <c r="AJ381" s="306" t="str">
        <f>IF($B381&gt;remaning_months,"NA",IF(AF381&lt;=0,0,AL380*(1+Payoff!X384/SUM(Payoff!V384:W384))))</f>
        <v>NA</v>
      </c>
      <c r="AK381" s="306" t="str">
        <f>IF($B381&gt;remaning_months,"NA",IF(AG381&lt;=0,0,AJ381*(1+SUM(Payoff!Y384:Z384)/SUM(Payoff!V384:W384))))</f>
        <v>NA</v>
      </c>
      <c r="AL381" s="306" t="str">
        <f>IF($B381&gt;remaning_months,"NA",IF(AH381&lt;=0,0,AK381*(1+SUM(Payoff!AA384:AB384)/SUM(Payoff!V384:W384))))</f>
        <v>NA</v>
      </c>
      <c r="AM381" s="306" t="str">
        <f t="shared" si="154"/>
        <v>NA</v>
      </c>
      <c r="AN381" s="306" t="str">
        <f>IF($B381&gt;remaning_months,"NA",AN380*(1+Payoff!Q384))</f>
        <v>NA</v>
      </c>
    </row>
    <row r="382" spans="2:40">
      <c r="B382" s="23">
        <v>379</v>
      </c>
      <c r="C382" s="306" t="str">
        <f t="shared" si="130"/>
        <v>NA</v>
      </c>
      <c r="D382" s="306" t="str">
        <f t="shared" si="131"/>
        <v>NA</v>
      </c>
      <c r="E382" s="306" t="str">
        <f t="shared" si="132"/>
        <v>NA</v>
      </c>
      <c r="F382" s="306" t="str">
        <f t="shared" si="133"/>
        <v>NA</v>
      </c>
      <c r="G382" s="306" t="str">
        <f t="shared" si="134"/>
        <v>NA</v>
      </c>
      <c r="H382" s="306" t="str">
        <f t="shared" si="135"/>
        <v>NA</v>
      </c>
      <c r="I382" s="306" t="str">
        <f t="shared" si="136"/>
        <v>NA</v>
      </c>
      <c r="J382" s="306" t="str">
        <f t="shared" si="137"/>
        <v>NA</v>
      </c>
      <c r="K382" s="306" t="str">
        <f t="shared" si="138"/>
        <v>NA</v>
      </c>
      <c r="L382" s="306" t="str">
        <f t="shared" si="139"/>
        <v>NA</v>
      </c>
      <c r="M382" s="306" t="str">
        <f t="shared" si="140"/>
        <v>NA</v>
      </c>
      <c r="N382" s="306" t="str">
        <f t="shared" si="141"/>
        <v>NA</v>
      </c>
      <c r="O382" s="306" t="str">
        <f t="shared" si="142"/>
        <v>NA</v>
      </c>
      <c r="P382" s="306" t="str">
        <f t="shared" si="143"/>
        <v>NA</v>
      </c>
      <c r="Q382" s="306" t="str">
        <f t="shared" si="144"/>
        <v>NA</v>
      </c>
      <c r="R382" s="306" t="str">
        <f t="shared" si="145"/>
        <v>NA</v>
      </c>
      <c r="S382" s="306" t="str">
        <f t="shared" si="146"/>
        <v>NA</v>
      </c>
      <c r="T382" s="306" t="str">
        <f t="shared" si="147"/>
        <v>NA</v>
      </c>
      <c r="U382" s="306" t="str">
        <f t="shared" si="148"/>
        <v>NA</v>
      </c>
      <c r="V382" s="306" t="str">
        <f>IF($B382&gt;remaning_months,"NA",V$3*Payoff!$BS385)</f>
        <v>NA</v>
      </c>
      <c r="W382" s="306" t="str">
        <f>IF($B382&gt;remaning_months,"NA",W$3*Payoff!$BS385)</f>
        <v>NA</v>
      </c>
      <c r="X382" s="306" t="str">
        <f t="shared" si="149"/>
        <v>NA</v>
      </c>
      <c r="Y382" s="306" t="str">
        <f t="shared" si="150"/>
        <v>NA</v>
      </c>
      <c r="Z382" s="306" t="str">
        <f t="shared" si="151"/>
        <v>NA</v>
      </c>
      <c r="AA382" s="306" t="str">
        <f t="shared" si="152"/>
        <v>NA</v>
      </c>
      <c r="AB382" s="306" t="str">
        <f t="shared" si="153"/>
        <v>NA</v>
      </c>
      <c r="AC382" s="306" t="str">
        <f>IF($B382&gt;remaning_months,"NA",Payoff!AY385*Feq_coupon)</f>
        <v>NA</v>
      </c>
      <c r="AD382" s="306" t="str">
        <f>IF($B382&lt;=remaning_months,(AD381*(1-Payoff!BR385)-Payoff!Y385-Payoff!Z385+Payoff!BY385),"NA")</f>
        <v>NA</v>
      </c>
      <c r="AE382" s="306" t="str">
        <f>IF($B382&gt;remaning_months,"NA",Payoff!BC385)</f>
        <v>NA</v>
      </c>
      <c r="AF382" s="306" t="str">
        <f>IF($B382&gt;remaning_months,"NA",MAX(0,SUM(Payoff!V385:X385)))</f>
        <v>NA</v>
      </c>
      <c r="AG382" s="306" t="str">
        <f>IF($B382&gt;remaning_months,"NA",MAX(0,SUM(Payoff!V385:Y385)))</f>
        <v>NA</v>
      </c>
      <c r="AH382" s="306" t="str">
        <f>IF($B382&gt;remaning_months,"NA",Payoff!AC385)</f>
        <v>NA</v>
      </c>
      <c r="AI382" s="306" t="str">
        <f>IF($B382&gt;remaning_months,"NA",Payoff!BA385)</f>
        <v>NA</v>
      </c>
      <c r="AJ382" s="306" t="str">
        <f>IF($B382&gt;remaning_months,"NA",IF(AF382&lt;=0,0,AL381*(1+Payoff!X385/SUM(Payoff!V385:W385))))</f>
        <v>NA</v>
      </c>
      <c r="AK382" s="306" t="str">
        <f>IF($B382&gt;remaning_months,"NA",IF(AG382&lt;=0,0,AJ382*(1+SUM(Payoff!Y385:Z385)/SUM(Payoff!V385:W385))))</f>
        <v>NA</v>
      </c>
      <c r="AL382" s="306" t="str">
        <f>IF($B382&gt;remaning_months,"NA",IF(AH382&lt;=0,0,AK382*(1+SUM(Payoff!AA385:AB385)/SUM(Payoff!V385:W385))))</f>
        <v>NA</v>
      </c>
      <c r="AM382" s="306" t="str">
        <f t="shared" si="154"/>
        <v>NA</v>
      </c>
      <c r="AN382" s="306" t="str">
        <f>IF($B382&gt;remaning_months,"NA",AN381*(1+Payoff!Q385))</f>
        <v>NA</v>
      </c>
    </row>
    <row r="383" spans="2:40">
      <c r="B383" s="23">
        <v>380</v>
      </c>
      <c r="C383" s="306" t="str">
        <f t="shared" si="130"/>
        <v>NA</v>
      </c>
      <c r="D383" s="306" t="str">
        <f t="shared" si="131"/>
        <v>NA</v>
      </c>
      <c r="E383" s="306" t="str">
        <f t="shared" si="132"/>
        <v>NA</v>
      </c>
      <c r="F383" s="306" t="str">
        <f t="shared" si="133"/>
        <v>NA</v>
      </c>
      <c r="G383" s="306" t="str">
        <f t="shared" si="134"/>
        <v>NA</v>
      </c>
      <c r="H383" s="306" t="str">
        <f t="shared" si="135"/>
        <v>NA</v>
      </c>
      <c r="I383" s="306" t="str">
        <f t="shared" si="136"/>
        <v>NA</v>
      </c>
      <c r="J383" s="306" t="str">
        <f t="shared" si="137"/>
        <v>NA</v>
      </c>
      <c r="K383" s="306" t="str">
        <f t="shared" si="138"/>
        <v>NA</v>
      </c>
      <c r="L383" s="306" t="str">
        <f t="shared" si="139"/>
        <v>NA</v>
      </c>
      <c r="M383" s="306" t="str">
        <f t="shared" si="140"/>
        <v>NA</v>
      </c>
      <c r="N383" s="306" t="str">
        <f t="shared" si="141"/>
        <v>NA</v>
      </c>
      <c r="O383" s="306" t="str">
        <f t="shared" si="142"/>
        <v>NA</v>
      </c>
      <c r="P383" s="306" t="str">
        <f t="shared" si="143"/>
        <v>NA</v>
      </c>
      <c r="Q383" s="306" t="str">
        <f t="shared" si="144"/>
        <v>NA</v>
      </c>
      <c r="R383" s="306" t="str">
        <f t="shared" si="145"/>
        <v>NA</v>
      </c>
      <c r="S383" s="306" t="str">
        <f t="shared" si="146"/>
        <v>NA</v>
      </c>
      <c r="T383" s="306" t="str">
        <f t="shared" si="147"/>
        <v>NA</v>
      </c>
      <c r="U383" s="306" t="str">
        <f t="shared" si="148"/>
        <v>NA</v>
      </c>
      <c r="V383" s="306" t="str">
        <f>IF($B383&gt;remaning_months,"NA",V$3*Payoff!$BS386)</f>
        <v>NA</v>
      </c>
      <c r="W383" s="306" t="str">
        <f>IF($B383&gt;remaning_months,"NA",W$3*Payoff!$BS386)</f>
        <v>NA</v>
      </c>
      <c r="X383" s="306" t="str">
        <f t="shared" si="149"/>
        <v>NA</v>
      </c>
      <c r="Y383" s="306" t="str">
        <f t="shared" si="150"/>
        <v>NA</v>
      </c>
      <c r="Z383" s="306" t="str">
        <f t="shared" si="151"/>
        <v>NA</v>
      </c>
      <c r="AA383" s="306" t="str">
        <f t="shared" si="152"/>
        <v>NA</v>
      </c>
      <c r="AB383" s="306" t="str">
        <f t="shared" si="153"/>
        <v>NA</v>
      </c>
      <c r="AC383" s="306" t="str">
        <f>IF($B383&gt;remaning_months,"NA",Payoff!AY386*Feq_coupon)</f>
        <v>NA</v>
      </c>
      <c r="AD383" s="306" t="str">
        <f>IF($B383&lt;=remaning_months,(AD382*(1-Payoff!BR386)-Payoff!Y386-Payoff!Z386+Payoff!BY386),"NA")</f>
        <v>NA</v>
      </c>
      <c r="AE383" s="306" t="str">
        <f>IF($B383&gt;remaning_months,"NA",Payoff!BC386)</f>
        <v>NA</v>
      </c>
      <c r="AF383" s="306" t="str">
        <f>IF($B383&gt;remaning_months,"NA",MAX(0,SUM(Payoff!V386:X386)))</f>
        <v>NA</v>
      </c>
      <c r="AG383" s="306" t="str">
        <f>IF($B383&gt;remaning_months,"NA",MAX(0,SUM(Payoff!V386:Y386)))</f>
        <v>NA</v>
      </c>
      <c r="AH383" s="306" t="str">
        <f>IF($B383&gt;remaning_months,"NA",Payoff!AC386)</f>
        <v>NA</v>
      </c>
      <c r="AI383" s="306" t="str">
        <f>IF($B383&gt;remaning_months,"NA",Payoff!BA386)</f>
        <v>NA</v>
      </c>
      <c r="AJ383" s="306" t="str">
        <f>IF($B383&gt;remaning_months,"NA",IF(AF383&lt;=0,0,AL382*(1+Payoff!X386/SUM(Payoff!V386:W386))))</f>
        <v>NA</v>
      </c>
      <c r="AK383" s="306" t="str">
        <f>IF($B383&gt;remaning_months,"NA",IF(AG383&lt;=0,0,AJ383*(1+SUM(Payoff!Y386:Z386)/SUM(Payoff!V386:W386))))</f>
        <v>NA</v>
      </c>
      <c r="AL383" s="306" t="str">
        <f>IF($B383&gt;remaning_months,"NA",IF(AH383&lt;=0,0,AK383*(1+SUM(Payoff!AA386:AB386)/SUM(Payoff!V386:W386))))</f>
        <v>NA</v>
      </c>
      <c r="AM383" s="306" t="str">
        <f t="shared" si="154"/>
        <v>NA</v>
      </c>
      <c r="AN383" s="306" t="str">
        <f>IF($B383&gt;remaning_months,"NA",AN382*(1+Payoff!Q386))</f>
        <v>NA</v>
      </c>
    </row>
    <row r="384" spans="2:40">
      <c r="B384" s="23">
        <v>381</v>
      </c>
      <c r="C384" s="306" t="str">
        <f t="shared" si="130"/>
        <v>NA</v>
      </c>
      <c r="D384" s="306" t="str">
        <f t="shared" si="131"/>
        <v>NA</v>
      </c>
      <c r="E384" s="306" t="str">
        <f t="shared" si="132"/>
        <v>NA</v>
      </c>
      <c r="F384" s="306" t="str">
        <f t="shared" si="133"/>
        <v>NA</v>
      </c>
      <c r="G384" s="306" t="str">
        <f t="shared" si="134"/>
        <v>NA</v>
      </c>
      <c r="H384" s="306" t="str">
        <f t="shared" si="135"/>
        <v>NA</v>
      </c>
      <c r="I384" s="306" t="str">
        <f t="shared" si="136"/>
        <v>NA</v>
      </c>
      <c r="J384" s="306" t="str">
        <f t="shared" si="137"/>
        <v>NA</v>
      </c>
      <c r="K384" s="306" t="str">
        <f t="shared" si="138"/>
        <v>NA</v>
      </c>
      <c r="L384" s="306" t="str">
        <f t="shared" si="139"/>
        <v>NA</v>
      </c>
      <c r="M384" s="306" t="str">
        <f t="shared" si="140"/>
        <v>NA</v>
      </c>
      <c r="N384" s="306" t="str">
        <f t="shared" si="141"/>
        <v>NA</v>
      </c>
      <c r="O384" s="306" t="str">
        <f t="shared" si="142"/>
        <v>NA</v>
      </c>
      <c r="P384" s="306" t="str">
        <f t="shared" si="143"/>
        <v>NA</v>
      </c>
      <c r="Q384" s="306" t="str">
        <f t="shared" si="144"/>
        <v>NA</v>
      </c>
      <c r="R384" s="306" t="str">
        <f t="shared" si="145"/>
        <v>NA</v>
      </c>
      <c r="S384" s="306" t="str">
        <f t="shared" si="146"/>
        <v>NA</v>
      </c>
      <c r="T384" s="306" t="str">
        <f t="shared" si="147"/>
        <v>NA</v>
      </c>
      <c r="U384" s="306" t="str">
        <f t="shared" si="148"/>
        <v>NA</v>
      </c>
      <c r="V384" s="306" t="str">
        <f>IF($B384&gt;remaning_months,"NA",V$3*Payoff!$BS387)</f>
        <v>NA</v>
      </c>
      <c r="W384" s="306" t="str">
        <f>IF($B384&gt;remaning_months,"NA",W$3*Payoff!$BS387)</f>
        <v>NA</v>
      </c>
      <c r="X384" s="306" t="str">
        <f t="shared" si="149"/>
        <v>NA</v>
      </c>
      <c r="Y384" s="306" t="str">
        <f t="shared" si="150"/>
        <v>NA</v>
      </c>
      <c r="Z384" s="306" t="str">
        <f t="shared" si="151"/>
        <v>NA</v>
      </c>
      <c r="AA384" s="306" t="str">
        <f t="shared" si="152"/>
        <v>NA</v>
      </c>
      <c r="AB384" s="306" t="str">
        <f t="shared" si="153"/>
        <v>NA</v>
      </c>
      <c r="AC384" s="306" t="str">
        <f>IF($B384&gt;remaning_months,"NA",Payoff!AY387*Feq_coupon)</f>
        <v>NA</v>
      </c>
      <c r="AD384" s="306" t="str">
        <f>IF($B384&lt;=remaning_months,(AD383*(1-Payoff!BR387)-Payoff!Y387-Payoff!Z387+Payoff!BY387),"NA")</f>
        <v>NA</v>
      </c>
      <c r="AE384" s="306" t="str">
        <f>IF($B384&gt;remaning_months,"NA",Payoff!BC387)</f>
        <v>NA</v>
      </c>
      <c r="AF384" s="306" t="str">
        <f>IF($B384&gt;remaning_months,"NA",MAX(0,SUM(Payoff!V387:X387)))</f>
        <v>NA</v>
      </c>
      <c r="AG384" s="306" t="str">
        <f>IF($B384&gt;remaning_months,"NA",MAX(0,SUM(Payoff!V387:Y387)))</f>
        <v>NA</v>
      </c>
      <c r="AH384" s="306" t="str">
        <f>IF($B384&gt;remaning_months,"NA",Payoff!AC387)</f>
        <v>NA</v>
      </c>
      <c r="AI384" s="306" t="str">
        <f>IF($B384&gt;remaning_months,"NA",Payoff!BA387)</f>
        <v>NA</v>
      </c>
      <c r="AJ384" s="306" t="str">
        <f>IF($B384&gt;remaning_months,"NA",IF(AF384&lt;=0,0,AL383*(1+Payoff!X387/SUM(Payoff!V387:W387))))</f>
        <v>NA</v>
      </c>
      <c r="AK384" s="306" t="str">
        <f>IF($B384&gt;remaning_months,"NA",IF(AG384&lt;=0,0,AJ384*(1+SUM(Payoff!Y387:Z387)/SUM(Payoff!V387:W387))))</f>
        <v>NA</v>
      </c>
      <c r="AL384" s="306" t="str">
        <f>IF($B384&gt;remaning_months,"NA",IF(AH384&lt;=0,0,AK384*(1+SUM(Payoff!AA387:AB387)/SUM(Payoff!V387:W387))))</f>
        <v>NA</v>
      </c>
      <c r="AM384" s="306" t="str">
        <f t="shared" si="154"/>
        <v>NA</v>
      </c>
      <c r="AN384" s="306" t="str">
        <f>IF($B384&gt;remaning_months,"NA",AN383*(1+Payoff!Q387))</f>
        <v>NA</v>
      </c>
    </row>
    <row r="385" spans="2:40">
      <c r="B385" s="23">
        <v>382</v>
      </c>
      <c r="C385" s="306" t="str">
        <f t="shared" si="130"/>
        <v>NA</v>
      </c>
      <c r="D385" s="306" t="str">
        <f t="shared" si="131"/>
        <v>NA</v>
      </c>
      <c r="E385" s="306" t="str">
        <f t="shared" si="132"/>
        <v>NA</v>
      </c>
      <c r="F385" s="306" t="str">
        <f t="shared" si="133"/>
        <v>NA</v>
      </c>
      <c r="G385" s="306" t="str">
        <f t="shared" si="134"/>
        <v>NA</v>
      </c>
      <c r="H385" s="306" t="str">
        <f t="shared" si="135"/>
        <v>NA</v>
      </c>
      <c r="I385" s="306" t="str">
        <f t="shared" si="136"/>
        <v>NA</v>
      </c>
      <c r="J385" s="306" t="str">
        <f t="shared" si="137"/>
        <v>NA</v>
      </c>
      <c r="K385" s="306" t="str">
        <f t="shared" si="138"/>
        <v>NA</v>
      </c>
      <c r="L385" s="306" t="str">
        <f t="shared" si="139"/>
        <v>NA</v>
      </c>
      <c r="M385" s="306" t="str">
        <f t="shared" si="140"/>
        <v>NA</v>
      </c>
      <c r="N385" s="306" t="str">
        <f t="shared" si="141"/>
        <v>NA</v>
      </c>
      <c r="O385" s="306" t="str">
        <f t="shared" si="142"/>
        <v>NA</v>
      </c>
      <c r="P385" s="306" t="str">
        <f t="shared" si="143"/>
        <v>NA</v>
      </c>
      <c r="Q385" s="306" t="str">
        <f t="shared" si="144"/>
        <v>NA</v>
      </c>
      <c r="R385" s="306" t="str">
        <f t="shared" si="145"/>
        <v>NA</v>
      </c>
      <c r="S385" s="306" t="str">
        <f t="shared" si="146"/>
        <v>NA</v>
      </c>
      <c r="T385" s="306" t="str">
        <f t="shared" si="147"/>
        <v>NA</v>
      </c>
      <c r="U385" s="306" t="str">
        <f t="shared" si="148"/>
        <v>NA</v>
      </c>
      <c r="V385" s="306" t="str">
        <f>IF($B385&gt;remaning_months,"NA",V$3*Payoff!$BS388)</f>
        <v>NA</v>
      </c>
      <c r="W385" s="306" t="str">
        <f>IF($B385&gt;remaning_months,"NA",W$3*Payoff!$BS388)</f>
        <v>NA</v>
      </c>
      <c r="X385" s="306" t="str">
        <f t="shared" si="149"/>
        <v>NA</v>
      </c>
      <c r="Y385" s="306" t="str">
        <f t="shared" si="150"/>
        <v>NA</v>
      </c>
      <c r="Z385" s="306" t="str">
        <f t="shared" si="151"/>
        <v>NA</v>
      </c>
      <c r="AA385" s="306" t="str">
        <f t="shared" si="152"/>
        <v>NA</v>
      </c>
      <c r="AB385" s="306" t="str">
        <f t="shared" si="153"/>
        <v>NA</v>
      </c>
      <c r="AC385" s="306" t="str">
        <f>IF($B385&gt;remaning_months,"NA",Payoff!AY388*Feq_coupon)</f>
        <v>NA</v>
      </c>
      <c r="AD385" s="306" t="str">
        <f>IF($B385&lt;=remaning_months,(AD384*(1-Payoff!BR388)-Payoff!Y388-Payoff!Z388+Payoff!BY388),"NA")</f>
        <v>NA</v>
      </c>
      <c r="AE385" s="306" t="str">
        <f>IF($B385&gt;remaning_months,"NA",Payoff!BC388)</f>
        <v>NA</v>
      </c>
      <c r="AF385" s="306" t="str">
        <f>IF($B385&gt;remaning_months,"NA",MAX(0,SUM(Payoff!V388:X388)))</f>
        <v>NA</v>
      </c>
      <c r="AG385" s="306" t="str">
        <f>IF($B385&gt;remaning_months,"NA",MAX(0,SUM(Payoff!V388:Y388)))</f>
        <v>NA</v>
      </c>
      <c r="AH385" s="306" t="str">
        <f>IF($B385&gt;remaning_months,"NA",Payoff!AC388)</f>
        <v>NA</v>
      </c>
      <c r="AI385" s="306" t="str">
        <f>IF($B385&gt;remaning_months,"NA",Payoff!BA388)</f>
        <v>NA</v>
      </c>
      <c r="AJ385" s="306" t="str">
        <f>IF($B385&gt;remaning_months,"NA",IF(AF385&lt;=0,0,AL384*(1+Payoff!X388/SUM(Payoff!V388:W388))))</f>
        <v>NA</v>
      </c>
      <c r="AK385" s="306" t="str">
        <f>IF($B385&gt;remaning_months,"NA",IF(AG385&lt;=0,0,AJ385*(1+SUM(Payoff!Y388:Z388)/SUM(Payoff!V388:W388))))</f>
        <v>NA</v>
      </c>
      <c r="AL385" s="306" t="str">
        <f>IF($B385&gt;remaning_months,"NA",IF(AH385&lt;=0,0,AK385*(1+SUM(Payoff!AA388:AB388)/SUM(Payoff!V388:W388))))</f>
        <v>NA</v>
      </c>
      <c r="AM385" s="306" t="str">
        <f t="shared" si="154"/>
        <v>NA</v>
      </c>
      <c r="AN385" s="306" t="str">
        <f>IF($B385&gt;remaning_months,"NA",AN384*(1+Payoff!Q388))</f>
        <v>NA</v>
      </c>
    </row>
    <row r="386" spans="2:40">
      <c r="B386" s="23">
        <v>383</v>
      </c>
      <c r="C386" s="306" t="str">
        <f t="shared" si="130"/>
        <v>NA</v>
      </c>
      <c r="D386" s="306" t="str">
        <f t="shared" si="131"/>
        <v>NA</v>
      </c>
      <c r="E386" s="306" t="str">
        <f t="shared" si="132"/>
        <v>NA</v>
      </c>
      <c r="F386" s="306" t="str">
        <f t="shared" si="133"/>
        <v>NA</v>
      </c>
      <c r="G386" s="306" t="str">
        <f t="shared" si="134"/>
        <v>NA</v>
      </c>
      <c r="H386" s="306" t="str">
        <f t="shared" si="135"/>
        <v>NA</v>
      </c>
      <c r="I386" s="306" t="str">
        <f t="shared" si="136"/>
        <v>NA</v>
      </c>
      <c r="J386" s="306" t="str">
        <f t="shared" si="137"/>
        <v>NA</v>
      </c>
      <c r="K386" s="306" t="str">
        <f t="shared" si="138"/>
        <v>NA</v>
      </c>
      <c r="L386" s="306" t="str">
        <f t="shared" si="139"/>
        <v>NA</v>
      </c>
      <c r="M386" s="306" t="str">
        <f t="shared" si="140"/>
        <v>NA</v>
      </c>
      <c r="N386" s="306" t="str">
        <f t="shared" si="141"/>
        <v>NA</v>
      </c>
      <c r="O386" s="306" t="str">
        <f t="shared" si="142"/>
        <v>NA</v>
      </c>
      <c r="P386" s="306" t="str">
        <f t="shared" si="143"/>
        <v>NA</v>
      </c>
      <c r="Q386" s="306" t="str">
        <f t="shared" si="144"/>
        <v>NA</v>
      </c>
      <c r="R386" s="306" t="str">
        <f t="shared" si="145"/>
        <v>NA</v>
      </c>
      <c r="S386" s="306" t="str">
        <f t="shared" si="146"/>
        <v>NA</v>
      </c>
      <c r="T386" s="306" t="str">
        <f t="shared" si="147"/>
        <v>NA</v>
      </c>
      <c r="U386" s="306" t="str">
        <f t="shared" si="148"/>
        <v>NA</v>
      </c>
      <c r="V386" s="306" t="str">
        <f>IF($B386&gt;remaning_months,"NA",V$3*Payoff!$BS389)</f>
        <v>NA</v>
      </c>
      <c r="W386" s="306" t="str">
        <f>IF($B386&gt;remaning_months,"NA",W$3*Payoff!$BS389)</f>
        <v>NA</v>
      </c>
      <c r="X386" s="306" t="str">
        <f t="shared" si="149"/>
        <v>NA</v>
      </c>
      <c r="Y386" s="306" t="str">
        <f t="shared" si="150"/>
        <v>NA</v>
      </c>
      <c r="Z386" s="306" t="str">
        <f t="shared" si="151"/>
        <v>NA</v>
      </c>
      <c r="AA386" s="306" t="str">
        <f t="shared" si="152"/>
        <v>NA</v>
      </c>
      <c r="AB386" s="306" t="str">
        <f t="shared" si="153"/>
        <v>NA</v>
      </c>
      <c r="AC386" s="306" t="str">
        <f>IF($B386&gt;remaning_months,"NA",Payoff!AY389*Feq_coupon)</f>
        <v>NA</v>
      </c>
      <c r="AD386" s="306" t="str">
        <f>IF($B386&lt;=remaning_months,(AD385*(1-Payoff!BR389)-Payoff!Y389-Payoff!Z389+Payoff!BY389),"NA")</f>
        <v>NA</v>
      </c>
      <c r="AE386" s="306" t="str">
        <f>IF($B386&gt;remaning_months,"NA",Payoff!BC389)</f>
        <v>NA</v>
      </c>
      <c r="AF386" s="306" t="str">
        <f>IF($B386&gt;remaning_months,"NA",MAX(0,SUM(Payoff!V389:X389)))</f>
        <v>NA</v>
      </c>
      <c r="AG386" s="306" t="str">
        <f>IF($B386&gt;remaning_months,"NA",MAX(0,SUM(Payoff!V389:Y389)))</f>
        <v>NA</v>
      </c>
      <c r="AH386" s="306" t="str">
        <f>IF($B386&gt;remaning_months,"NA",Payoff!AC389)</f>
        <v>NA</v>
      </c>
      <c r="AI386" s="306" t="str">
        <f>IF($B386&gt;remaning_months,"NA",Payoff!BA389)</f>
        <v>NA</v>
      </c>
      <c r="AJ386" s="306" t="str">
        <f>IF($B386&gt;remaning_months,"NA",IF(AF386&lt;=0,0,AL385*(1+Payoff!X389/SUM(Payoff!V389:W389))))</f>
        <v>NA</v>
      </c>
      <c r="AK386" s="306" t="str">
        <f>IF($B386&gt;remaning_months,"NA",IF(AG386&lt;=0,0,AJ386*(1+SUM(Payoff!Y389:Z389)/SUM(Payoff!V389:W389))))</f>
        <v>NA</v>
      </c>
      <c r="AL386" s="306" t="str">
        <f>IF($B386&gt;remaning_months,"NA",IF(AH386&lt;=0,0,AK386*(1+SUM(Payoff!AA389:AB389)/SUM(Payoff!V389:W389))))</f>
        <v>NA</v>
      </c>
      <c r="AM386" s="306" t="str">
        <f t="shared" si="154"/>
        <v>NA</v>
      </c>
      <c r="AN386" s="306" t="str">
        <f>IF($B386&gt;remaning_months,"NA",AN385*(1+Payoff!Q389))</f>
        <v>NA</v>
      </c>
    </row>
    <row r="387" spans="2:40">
      <c r="B387" s="23">
        <v>384</v>
      </c>
      <c r="C387" s="306" t="str">
        <f t="shared" si="130"/>
        <v>NA</v>
      </c>
      <c r="D387" s="306" t="str">
        <f t="shared" si="131"/>
        <v>NA</v>
      </c>
      <c r="E387" s="306" t="str">
        <f t="shared" si="132"/>
        <v>NA</v>
      </c>
      <c r="F387" s="306" t="str">
        <f t="shared" si="133"/>
        <v>NA</v>
      </c>
      <c r="G387" s="306" t="str">
        <f t="shared" si="134"/>
        <v>NA</v>
      </c>
      <c r="H387" s="306" t="str">
        <f t="shared" si="135"/>
        <v>NA</v>
      </c>
      <c r="I387" s="306" t="str">
        <f t="shared" si="136"/>
        <v>NA</v>
      </c>
      <c r="J387" s="306" t="str">
        <f t="shared" si="137"/>
        <v>NA</v>
      </c>
      <c r="K387" s="306" t="str">
        <f t="shared" si="138"/>
        <v>NA</v>
      </c>
      <c r="L387" s="306" t="str">
        <f t="shared" si="139"/>
        <v>NA</v>
      </c>
      <c r="M387" s="306" t="str">
        <f t="shared" si="140"/>
        <v>NA</v>
      </c>
      <c r="N387" s="306" t="str">
        <f t="shared" si="141"/>
        <v>NA</v>
      </c>
      <c r="O387" s="306" t="str">
        <f t="shared" si="142"/>
        <v>NA</v>
      </c>
      <c r="P387" s="306" t="str">
        <f t="shared" si="143"/>
        <v>NA</v>
      </c>
      <c r="Q387" s="306" t="str">
        <f t="shared" si="144"/>
        <v>NA</v>
      </c>
      <c r="R387" s="306" t="str">
        <f t="shared" si="145"/>
        <v>NA</v>
      </c>
      <c r="S387" s="306" t="str">
        <f t="shared" si="146"/>
        <v>NA</v>
      </c>
      <c r="T387" s="306" t="str">
        <f t="shared" si="147"/>
        <v>NA</v>
      </c>
      <c r="U387" s="306" t="str">
        <f t="shared" si="148"/>
        <v>NA</v>
      </c>
      <c r="V387" s="306" t="str">
        <f>IF($B387&gt;remaning_months,"NA",V$3*Payoff!$BS390)</f>
        <v>NA</v>
      </c>
      <c r="W387" s="306" t="str">
        <f>IF($B387&gt;remaning_months,"NA",W$3*Payoff!$BS390)</f>
        <v>NA</v>
      </c>
      <c r="X387" s="306" t="str">
        <f t="shared" si="149"/>
        <v>NA</v>
      </c>
      <c r="Y387" s="306" t="str">
        <f t="shared" si="150"/>
        <v>NA</v>
      </c>
      <c r="Z387" s="306" t="str">
        <f t="shared" si="151"/>
        <v>NA</v>
      </c>
      <c r="AA387" s="306" t="str">
        <f t="shared" si="152"/>
        <v>NA</v>
      </c>
      <c r="AB387" s="306" t="str">
        <f t="shared" si="153"/>
        <v>NA</v>
      </c>
      <c r="AC387" s="306" t="str">
        <f>IF($B387&gt;remaning_months,"NA",Payoff!AY390*Feq_coupon)</f>
        <v>NA</v>
      </c>
      <c r="AD387" s="306" t="str">
        <f>IF($B387&lt;=remaning_months,(AD386*(1-Payoff!BR390)-Payoff!Y390-Payoff!Z390+Payoff!BY390),"NA")</f>
        <v>NA</v>
      </c>
      <c r="AE387" s="306" t="str">
        <f>IF($B387&gt;remaning_months,"NA",Payoff!BC390)</f>
        <v>NA</v>
      </c>
      <c r="AF387" s="306" t="str">
        <f>IF($B387&gt;remaning_months,"NA",MAX(0,SUM(Payoff!V390:X390)))</f>
        <v>NA</v>
      </c>
      <c r="AG387" s="306" t="str">
        <f>IF($B387&gt;remaning_months,"NA",MAX(0,SUM(Payoff!V390:Y390)))</f>
        <v>NA</v>
      </c>
      <c r="AH387" s="306" t="str">
        <f>IF($B387&gt;remaning_months,"NA",Payoff!AC390)</f>
        <v>NA</v>
      </c>
      <c r="AI387" s="306" t="str">
        <f>IF($B387&gt;remaning_months,"NA",Payoff!BA390)</f>
        <v>NA</v>
      </c>
      <c r="AJ387" s="306" t="str">
        <f>IF($B387&gt;remaning_months,"NA",IF(AF387&lt;=0,0,AL386*(1+Payoff!X390/SUM(Payoff!V390:W390))))</f>
        <v>NA</v>
      </c>
      <c r="AK387" s="306" t="str">
        <f>IF($B387&gt;remaning_months,"NA",IF(AG387&lt;=0,0,AJ387*(1+SUM(Payoff!Y390:Z390)/SUM(Payoff!V390:W390))))</f>
        <v>NA</v>
      </c>
      <c r="AL387" s="306" t="str">
        <f>IF($B387&gt;remaning_months,"NA",IF(AH387&lt;=0,0,AK387*(1+SUM(Payoff!AA390:AB390)/SUM(Payoff!V390:W390))))</f>
        <v>NA</v>
      </c>
      <c r="AM387" s="306" t="str">
        <f t="shared" si="154"/>
        <v>NA</v>
      </c>
      <c r="AN387" s="306" t="str">
        <f>IF($B387&gt;remaning_months,"NA",AN386*(1+Payoff!Q390))</f>
        <v>NA</v>
      </c>
    </row>
    <row r="388" spans="2:40">
      <c r="B388" s="23">
        <v>385</v>
      </c>
      <c r="C388" s="306" t="str">
        <f t="shared" ref="C388:C451" si="155">IF($B388&gt;remaning_months,"NA",C387)</f>
        <v>NA</v>
      </c>
      <c r="D388" s="306" t="str">
        <f t="shared" ref="D388:D451" si="156">IF($B388&lt;=remaning_months,IF(RIGHT(LEFT(D387,6),2)*1&lt;&gt;12,D387+100,D387+8900),"NA")</f>
        <v>NA</v>
      </c>
      <c r="E388" s="306" t="str">
        <f t="shared" ref="E388:E451" si="157">IF($B388&gt;remaning_months,"NA",E387)</f>
        <v>NA</v>
      </c>
      <c r="F388" s="306" t="str">
        <f t="shared" ref="F388:F451" si="158">IF($B388&gt;remaning_months,"NA",F387)</f>
        <v>NA</v>
      </c>
      <c r="G388" s="306" t="str">
        <f t="shared" ref="G388:G451" si="159">IF($B388&gt;remaning_months,"NA",G387)</f>
        <v>NA</v>
      </c>
      <c r="H388" s="306" t="str">
        <f t="shared" ref="H388:H451" si="160">IF($B388&gt;remaning_months,"NA",H387)</f>
        <v>NA</v>
      </c>
      <c r="I388" s="306" t="str">
        <f t="shared" ref="I388:I451" si="161">IF($B388&gt;remaning_months,"NA",0)</f>
        <v>NA</v>
      </c>
      <c r="J388" s="306" t="str">
        <f t="shared" ref="J388:J451" si="162">IF($B388&gt;remaning_months,"NA",J387)</f>
        <v>NA</v>
      </c>
      <c r="K388" s="306" t="str">
        <f t="shared" ref="K388:K451" si="163">IF($B388&gt;remaning_months,"NA",K387)</f>
        <v>NA</v>
      </c>
      <c r="L388" s="306" t="str">
        <f t="shared" ref="L388:L451" si="164">IF($B388&gt;remaning_months,"NA",L387)</f>
        <v>NA</v>
      </c>
      <c r="M388" s="306" t="str">
        <f t="shared" ref="M388:M451" si="165">IF($B388&gt;remaning_months,"NA",M387)</f>
        <v>NA</v>
      </c>
      <c r="N388" s="306" t="str">
        <f t="shared" ref="N388:N451" si="166">IF($B388&gt;remaning_months,"NA",N387)</f>
        <v>NA</v>
      </c>
      <c r="O388" s="306" t="str">
        <f t="shared" ref="O388:O451" si="167">IF($B388&gt;remaning_months,"NA",O387)</f>
        <v>NA</v>
      </c>
      <c r="P388" s="306" t="str">
        <f t="shared" ref="P388:P451" si="168">IF($B388&gt;remaning_months,"NA",P387)</f>
        <v>NA</v>
      </c>
      <c r="Q388" s="306" t="str">
        <f t="shared" ref="Q388:Q451" si="169">IF($B388&gt;remaning_months,"NA",Q387)</f>
        <v>NA</v>
      </c>
      <c r="R388" s="306" t="str">
        <f t="shared" ref="R388:R451" si="170">IF($B388&gt;remaning_months,"NA",R387)</f>
        <v>NA</v>
      </c>
      <c r="S388" s="306" t="str">
        <f t="shared" ref="S388:S451" si="171">IF($B388&gt;remaning_months,"NA",S387)</f>
        <v>NA</v>
      </c>
      <c r="T388" s="306" t="str">
        <f t="shared" ref="T388:T451" si="172">IF($B388&gt;remaning_months,"NA",T387)</f>
        <v>NA</v>
      </c>
      <c r="U388" s="306" t="str">
        <f t="shared" ref="U388:U451" si="173">IF($B388&gt;remaning_months,"NA",U387)</f>
        <v>NA</v>
      </c>
      <c r="V388" s="306" t="str">
        <f>IF($B388&gt;remaning_months,"NA",V$3*Payoff!$BS391)</f>
        <v>NA</v>
      </c>
      <c r="W388" s="306" t="str">
        <f>IF($B388&gt;remaning_months,"NA",W$3*Payoff!$BS391)</f>
        <v>NA</v>
      </c>
      <c r="X388" s="306" t="str">
        <f t="shared" ref="X388:X451" si="174">IF($B388&gt;remaning_months,"NA",X387)</f>
        <v>NA</v>
      </c>
      <c r="Y388" s="306" t="str">
        <f t="shared" ref="Y388:Y451" si="175">IF($B388&gt;remaning_months,"NA",Y387)</f>
        <v>NA</v>
      </c>
      <c r="Z388" s="306" t="str">
        <f t="shared" ref="Z388:Z451" si="176">IF($B388&gt;remaning_months,"NA",Z387)</f>
        <v>NA</v>
      </c>
      <c r="AA388" s="306" t="str">
        <f t="shared" ref="AA388:AA451" si="177">IF($B388&gt;remaning_months,"NA",AA387)</f>
        <v>NA</v>
      </c>
      <c r="AB388" s="306" t="str">
        <f t="shared" ref="AB388:AB451" si="178">IF($B388&gt;remaning_months,"NA",AB387)</f>
        <v>NA</v>
      </c>
      <c r="AC388" s="306" t="str">
        <f>IF($B388&gt;remaning_months,"NA",Payoff!AY391*Feq_coupon)</f>
        <v>NA</v>
      </c>
      <c r="AD388" s="306" t="str">
        <f>IF($B388&lt;=remaning_months,(AD387*(1-Payoff!BR391)-Payoff!Y391-Payoff!Z391+Payoff!BY391),"NA")</f>
        <v>NA</v>
      </c>
      <c r="AE388" s="306" t="str">
        <f>IF($B388&gt;remaning_months,"NA",Payoff!BC391)</f>
        <v>NA</v>
      </c>
      <c r="AF388" s="306" t="str">
        <f>IF($B388&gt;remaning_months,"NA",MAX(0,SUM(Payoff!V391:X391)))</f>
        <v>NA</v>
      </c>
      <c r="AG388" s="306" t="str">
        <f>IF($B388&gt;remaning_months,"NA",MAX(0,SUM(Payoff!V391:Y391)))</f>
        <v>NA</v>
      </c>
      <c r="AH388" s="306" t="str">
        <f>IF($B388&gt;remaning_months,"NA",Payoff!AC391)</f>
        <v>NA</v>
      </c>
      <c r="AI388" s="306" t="str">
        <f>IF($B388&gt;remaning_months,"NA",Payoff!BA391)</f>
        <v>NA</v>
      </c>
      <c r="AJ388" s="306" t="str">
        <f>IF($B388&gt;remaning_months,"NA",IF(AF388&lt;=0,0,AL387*(1+Payoff!X391/SUM(Payoff!V391:W391))))</f>
        <v>NA</v>
      </c>
      <c r="AK388" s="306" t="str">
        <f>IF($B388&gt;remaning_months,"NA",IF(AG388&lt;=0,0,AJ388*(1+SUM(Payoff!Y391:Z391)/SUM(Payoff!V391:W391))))</f>
        <v>NA</v>
      </c>
      <c r="AL388" s="306" t="str">
        <f>IF($B388&gt;remaning_months,"NA",IF(AH388&lt;=0,0,AK388*(1+SUM(Payoff!AA391:AB391)/SUM(Payoff!V391:W391))))</f>
        <v>NA</v>
      </c>
      <c r="AM388" s="306" t="str">
        <f t="shared" ref="AM388:AM451" si="179">IF($B388&gt;remaning_months,"NA",AM387)</f>
        <v>NA</v>
      </c>
      <c r="AN388" s="306" t="str">
        <f>IF($B388&gt;remaning_months,"NA",AN387*(1+Payoff!Q391))</f>
        <v>NA</v>
      </c>
    </row>
    <row r="389" spans="2:40">
      <c r="B389" s="23">
        <v>386</v>
      </c>
      <c r="C389" s="306" t="str">
        <f t="shared" si="155"/>
        <v>NA</v>
      </c>
      <c r="D389" s="306" t="str">
        <f t="shared" si="156"/>
        <v>NA</v>
      </c>
      <c r="E389" s="306" t="str">
        <f t="shared" si="157"/>
        <v>NA</v>
      </c>
      <c r="F389" s="306" t="str">
        <f t="shared" si="158"/>
        <v>NA</v>
      </c>
      <c r="G389" s="306" t="str">
        <f t="shared" si="159"/>
        <v>NA</v>
      </c>
      <c r="H389" s="306" t="str">
        <f t="shared" si="160"/>
        <v>NA</v>
      </c>
      <c r="I389" s="306" t="str">
        <f t="shared" si="161"/>
        <v>NA</v>
      </c>
      <c r="J389" s="306" t="str">
        <f t="shared" si="162"/>
        <v>NA</v>
      </c>
      <c r="K389" s="306" t="str">
        <f t="shared" si="163"/>
        <v>NA</v>
      </c>
      <c r="L389" s="306" t="str">
        <f t="shared" si="164"/>
        <v>NA</v>
      </c>
      <c r="M389" s="306" t="str">
        <f t="shared" si="165"/>
        <v>NA</v>
      </c>
      <c r="N389" s="306" t="str">
        <f t="shared" si="166"/>
        <v>NA</v>
      </c>
      <c r="O389" s="306" t="str">
        <f t="shared" si="167"/>
        <v>NA</v>
      </c>
      <c r="P389" s="306" t="str">
        <f t="shared" si="168"/>
        <v>NA</v>
      </c>
      <c r="Q389" s="306" t="str">
        <f t="shared" si="169"/>
        <v>NA</v>
      </c>
      <c r="R389" s="306" t="str">
        <f t="shared" si="170"/>
        <v>NA</v>
      </c>
      <c r="S389" s="306" t="str">
        <f t="shared" si="171"/>
        <v>NA</v>
      </c>
      <c r="T389" s="306" t="str">
        <f t="shared" si="172"/>
        <v>NA</v>
      </c>
      <c r="U389" s="306" t="str">
        <f t="shared" si="173"/>
        <v>NA</v>
      </c>
      <c r="V389" s="306" t="str">
        <f>IF($B389&gt;remaning_months,"NA",V$3*Payoff!$BS392)</f>
        <v>NA</v>
      </c>
      <c r="W389" s="306" t="str">
        <f>IF($B389&gt;remaning_months,"NA",W$3*Payoff!$BS392)</f>
        <v>NA</v>
      </c>
      <c r="X389" s="306" t="str">
        <f t="shared" si="174"/>
        <v>NA</v>
      </c>
      <c r="Y389" s="306" t="str">
        <f t="shared" si="175"/>
        <v>NA</v>
      </c>
      <c r="Z389" s="306" t="str">
        <f t="shared" si="176"/>
        <v>NA</v>
      </c>
      <c r="AA389" s="306" t="str">
        <f t="shared" si="177"/>
        <v>NA</v>
      </c>
      <c r="AB389" s="306" t="str">
        <f t="shared" si="178"/>
        <v>NA</v>
      </c>
      <c r="AC389" s="306" t="str">
        <f>IF($B389&gt;remaning_months,"NA",Payoff!AY392*Feq_coupon)</f>
        <v>NA</v>
      </c>
      <c r="AD389" s="306" t="str">
        <f>IF($B389&lt;=remaning_months,(AD388*(1-Payoff!BR392)-Payoff!Y392-Payoff!Z392+Payoff!BY392),"NA")</f>
        <v>NA</v>
      </c>
      <c r="AE389" s="306" t="str">
        <f>IF($B389&gt;remaning_months,"NA",Payoff!BC392)</f>
        <v>NA</v>
      </c>
      <c r="AF389" s="306" t="str">
        <f>IF($B389&gt;remaning_months,"NA",MAX(0,SUM(Payoff!V392:X392)))</f>
        <v>NA</v>
      </c>
      <c r="AG389" s="306" t="str">
        <f>IF($B389&gt;remaning_months,"NA",MAX(0,SUM(Payoff!V392:Y392)))</f>
        <v>NA</v>
      </c>
      <c r="AH389" s="306" t="str">
        <f>IF($B389&gt;remaning_months,"NA",Payoff!AC392)</f>
        <v>NA</v>
      </c>
      <c r="AI389" s="306" t="str">
        <f>IF($B389&gt;remaning_months,"NA",Payoff!BA392)</f>
        <v>NA</v>
      </c>
      <c r="AJ389" s="306" t="str">
        <f>IF($B389&gt;remaning_months,"NA",IF(AF389&lt;=0,0,AL388*(1+Payoff!X392/SUM(Payoff!V392:W392))))</f>
        <v>NA</v>
      </c>
      <c r="AK389" s="306" t="str">
        <f>IF($B389&gt;remaning_months,"NA",IF(AG389&lt;=0,0,AJ389*(1+SUM(Payoff!Y392:Z392)/SUM(Payoff!V392:W392))))</f>
        <v>NA</v>
      </c>
      <c r="AL389" s="306" t="str">
        <f>IF($B389&gt;remaning_months,"NA",IF(AH389&lt;=0,0,AK389*(1+SUM(Payoff!AA392:AB392)/SUM(Payoff!V392:W392))))</f>
        <v>NA</v>
      </c>
      <c r="AM389" s="306" t="str">
        <f t="shared" si="179"/>
        <v>NA</v>
      </c>
      <c r="AN389" s="306" t="str">
        <f>IF($B389&gt;remaning_months,"NA",AN388*(1+Payoff!Q392))</f>
        <v>NA</v>
      </c>
    </row>
    <row r="390" spans="2:40">
      <c r="B390" s="23">
        <v>387</v>
      </c>
      <c r="C390" s="306" t="str">
        <f t="shared" si="155"/>
        <v>NA</v>
      </c>
      <c r="D390" s="306" t="str">
        <f t="shared" si="156"/>
        <v>NA</v>
      </c>
      <c r="E390" s="306" t="str">
        <f t="shared" si="157"/>
        <v>NA</v>
      </c>
      <c r="F390" s="306" t="str">
        <f t="shared" si="158"/>
        <v>NA</v>
      </c>
      <c r="G390" s="306" t="str">
        <f t="shared" si="159"/>
        <v>NA</v>
      </c>
      <c r="H390" s="306" t="str">
        <f t="shared" si="160"/>
        <v>NA</v>
      </c>
      <c r="I390" s="306" t="str">
        <f t="shared" si="161"/>
        <v>NA</v>
      </c>
      <c r="J390" s="306" t="str">
        <f t="shared" si="162"/>
        <v>NA</v>
      </c>
      <c r="K390" s="306" t="str">
        <f t="shared" si="163"/>
        <v>NA</v>
      </c>
      <c r="L390" s="306" t="str">
        <f t="shared" si="164"/>
        <v>NA</v>
      </c>
      <c r="M390" s="306" t="str">
        <f t="shared" si="165"/>
        <v>NA</v>
      </c>
      <c r="N390" s="306" t="str">
        <f t="shared" si="166"/>
        <v>NA</v>
      </c>
      <c r="O390" s="306" t="str">
        <f t="shared" si="167"/>
        <v>NA</v>
      </c>
      <c r="P390" s="306" t="str">
        <f t="shared" si="168"/>
        <v>NA</v>
      </c>
      <c r="Q390" s="306" t="str">
        <f t="shared" si="169"/>
        <v>NA</v>
      </c>
      <c r="R390" s="306" t="str">
        <f t="shared" si="170"/>
        <v>NA</v>
      </c>
      <c r="S390" s="306" t="str">
        <f t="shared" si="171"/>
        <v>NA</v>
      </c>
      <c r="T390" s="306" t="str">
        <f t="shared" si="172"/>
        <v>NA</v>
      </c>
      <c r="U390" s="306" t="str">
        <f t="shared" si="173"/>
        <v>NA</v>
      </c>
      <c r="V390" s="306" t="str">
        <f>IF($B390&gt;remaning_months,"NA",V$3*Payoff!$BS393)</f>
        <v>NA</v>
      </c>
      <c r="W390" s="306" t="str">
        <f>IF($B390&gt;remaning_months,"NA",W$3*Payoff!$BS393)</f>
        <v>NA</v>
      </c>
      <c r="X390" s="306" t="str">
        <f t="shared" si="174"/>
        <v>NA</v>
      </c>
      <c r="Y390" s="306" t="str">
        <f t="shared" si="175"/>
        <v>NA</v>
      </c>
      <c r="Z390" s="306" t="str">
        <f t="shared" si="176"/>
        <v>NA</v>
      </c>
      <c r="AA390" s="306" t="str">
        <f t="shared" si="177"/>
        <v>NA</v>
      </c>
      <c r="AB390" s="306" t="str">
        <f t="shared" si="178"/>
        <v>NA</v>
      </c>
      <c r="AC390" s="306" t="str">
        <f>IF($B390&gt;remaning_months,"NA",Payoff!AY393*Feq_coupon)</f>
        <v>NA</v>
      </c>
      <c r="AD390" s="306" t="str">
        <f>IF($B390&lt;=remaning_months,(AD389*(1-Payoff!BR393)-Payoff!Y393-Payoff!Z393+Payoff!BY393),"NA")</f>
        <v>NA</v>
      </c>
      <c r="AE390" s="306" t="str">
        <f>IF($B390&gt;remaning_months,"NA",Payoff!BC393)</f>
        <v>NA</v>
      </c>
      <c r="AF390" s="306" t="str">
        <f>IF($B390&gt;remaning_months,"NA",MAX(0,SUM(Payoff!V393:X393)))</f>
        <v>NA</v>
      </c>
      <c r="AG390" s="306" t="str">
        <f>IF($B390&gt;remaning_months,"NA",MAX(0,SUM(Payoff!V393:Y393)))</f>
        <v>NA</v>
      </c>
      <c r="AH390" s="306" t="str">
        <f>IF($B390&gt;remaning_months,"NA",Payoff!AC393)</f>
        <v>NA</v>
      </c>
      <c r="AI390" s="306" t="str">
        <f>IF($B390&gt;remaning_months,"NA",Payoff!BA393)</f>
        <v>NA</v>
      </c>
      <c r="AJ390" s="306" t="str">
        <f>IF($B390&gt;remaning_months,"NA",IF(AF390&lt;=0,0,AL389*(1+Payoff!X393/SUM(Payoff!V393:W393))))</f>
        <v>NA</v>
      </c>
      <c r="AK390" s="306" t="str">
        <f>IF($B390&gt;remaning_months,"NA",IF(AG390&lt;=0,0,AJ390*(1+SUM(Payoff!Y393:Z393)/SUM(Payoff!V393:W393))))</f>
        <v>NA</v>
      </c>
      <c r="AL390" s="306" t="str">
        <f>IF($B390&gt;remaning_months,"NA",IF(AH390&lt;=0,0,AK390*(1+SUM(Payoff!AA393:AB393)/SUM(Payoff!V393:W393))))</f>
        <v>NA</v>
      </c>
      <c r="AM390" s="306" t="str">
        <f t="shared" si="179"/>
        <v>NA</v>
      </c>
      <c r="AN390" s="306" t="str">
        <f>IF($B390&gt;remaning_months,"NA",AN389*(1+Payoff!Q393))</f>
        <v>NA</v>
      </c>
    </row>
    <row r="391" spans="2:40">
      <c r="B391" s="23">
        <v>388</v>
      </c>
      <c r="C391" s="306" t="str">
        <f t="shared" si="155"/>
        <v>NA</v>
      </c>
      <c r="D391" s="306" t="str">
        <f t="shared" si="156"/>
        <v>NA</v>
      </c>
      <c r="E391" s="306" t="str">
        <f t="shared" si="157"/>
        <v>NA</v>
      </c>
      <c r="F391" s="306" t="str">
        <f t="shared" si="158"/>
        <v>NA</v>
      </c>
      <c r="G391" s="306" t="str">
        <f t="shared" si="159"/>
        <v>NA</v>
      </c>
      <c r="H391" s="306" t="str">
        <f t="shared" si="160"/>
        <v>NA</v>
      </c>
      <c r="I391" s="306" t="str">
        <f t="shared" si="161"/>
        <v>NA</v>
      </c>
      <c r="J391" s="306" t="str">
        <f t="shared" si="162"/>
        <v>NA</v>
      </c>
      <c r="K391" s="306" t="str">
        <f t="shared" si="163"/>
        <v>NA</v>
      </c>
      <c r="L391" s="306" t="str">
        <f t="shared" si="164"/>
        <v>NA</v>
      </c>
      <c r="M391" s="306" t="str">
        <f t="shared" si="165"/>
        <v>NA</v>
      </c>
      <c r="N391" s="306" t="str">
        <f t="shared" si="166"/>
        <v>NA</v>
      </c>
      <c r="O391" s="306" t="str">
        <f t="shared" si="167"/>
        <v>NA</v>
      </c>
      <c r="P391" s="306" t="str">
        <f t="shared" si="168"/>
        <v>NA</v>
      </c>
      <c r="Q391" s="306" t="str">
        <f t="shared" si="169"/>
        <v>NA</v>
      </c>
      <c r="R391" s="306" t="str">
        <f t="shared" si="170"/>
        <v>NA</v>
      </c>
      <c r="S391" s="306" t="str">
        <f t="shared" si="171"/>
        <v>NA</v>
      </c>
      <c r="T391" s="306" t="str">
        <f t="shared" si="172"/>
        <v>NA</v>
      </c>
      <c r="U391" s="306" t="str">
        <f t="shared" si="173"/>
        <v>NA</v>
      </c>
      <c r="V391" s="306" t="str">
        <f>IF($B391&gt;remaning_months,"NA",V$3*Payoff!$BS394)</f>
        <v>NA</v>
      </c>
      <c r="W391" s="306" t="str">
        <f>IF($B391&gt;remaning_months,"NA",W$3*Payoff!$BS394)</f>
        <v>NA</v>
      </c>
      <c r="X391" s="306" t="str">
        <f t="shared" si="174"/>
        <v>NA</v>
      </c>
      <c r="Y391" s="306" t="str">
        <f t="shared" si="175"/>
        <v>NA</v>
      </c>
      <c r="Z391" s="306" t="str">
        <f t="shared" si="176"/>
        <v>NA</v>
      </c>
      <c r="AA391" s="306" t="str">
        <f t="shared" si="177"/>
        <v>NA</v>
      </c>
      <c r="AB391" s="306" t="str">
        <f t="shared" si="178"/>
        <v>NA</v>
      </c>
      <c r="AC391" s="306" t="str">
        <f>IF($B391&gt;remaning_months,"NA",Payoff!AY394*Feq_coupon)</f>
        <v>NA</v>
      </c>
      <c r="AD391" s="306" t="str">
        <f>IF($B391&lt;=remaning_months,(AD390*(1-Payoff!BR394)-Payoff!Y394-Payoff!Z394+Payoff!BY394),"NA")</f>
        <v>NA</v>
      </c>
      <c r="AE391" s="306" t="str">
        <f>IF($B391&gt;remaning_months,"NA",Payoff!BC394)</f>
        <v>NA</v>
      </c>
      <c r="AF391" s="306" t="str">
        <f>IF($B391&gt;remaning_months,"NA",MAX(0,SUM(Payoff!V394:X394)))</f>
        <v>NA</v>
      </c>
      <c r="AG391" s="306" t="str">
        <f>IF($B391&gt;remaning_months,"NA",MAX(0,SUM(Payoff!V394:Y394)))</f>
        <v>NA</v>
      </c>
      <c r="AH391" s="306" t="str">
        <f>IF($B391&gt;remaning_months,"NA",Payoff!AC394)</f>
        <v>NA</v>
      </c>
      <c r="AI391" s="306" t="str">
        <f>IF($B391&gt;remaning_months,"NA",Payoff!BA394)</f>
        <v>NA</v>
      </c>
      <c r="AJ391" s="306" t="str">
        <f>IF($B391&gt;remaning_months,"NA",IF(AF391&lt;=0,0,AL390*(1+Payoff!X394/SUM(Payoff!V394:W394))))</f>
        <v>NA</v>
      </c>
      <c r="AK391" s="306" t="str">
        <f>IF($B391&gt;remaning_months,"NA",IF(AG391&lt;=0,0,AJ391*(1+SUM(Payoff!Y394:Z394)/SUM(Payoff!V394:W394))))</f>
        <v>NA</v>
      </c>
      <c r="AL391" s="306" t="str">
        <f>IF($B391&gt;remaning_months,"NA",IF(AH391&lt;=0,0,AK391*(1+SUM(Payoff!AA394:AB394)/SUM(Payoff!V394:W394))))</f>
        <v>NA</v>
      </c>
      <c r="AM391" s="306" t="str">
        <f t="shared" si="179"/>
        <v>NA</v>
      </c>
      <c r="AN391" s="306" t="str">
        <f>IF($B391&gt;remaning_months,"NA",AN390*(1+Payoff!Q394))</f>
        <v>NA</v>
      </c>
    </row>
    <row r="392" spans="2:40">
      <c r="B392" s="23">
        <v>389</v>
      </c>
      <c r="C392" s="306" t="str">
        <f t="shared" si="155"/>
        <v>NA</v>
      </c>
      <c r="D392" s="306" t="str">
        <f t="shared" si="156"/>
        <v>NA</v>
      </c>
      <c r="E392" s="306" t="str">
        <f t="shared" si="157"/>
        <v>NA</v>
      </c>
      <c r="F392" s="306" t="str">
        <f t="shared" si="158"/>
        <v>NA</v>
      </c>
      <c r="G392" s="306" t="str">
        <f t="shared" si="159"/>
        <v>NA</v>
      </c>
      <c r="H392" s="306" t="str">
        <f t="shared" si="160"/>
        <v>NA</v>
      </c>
      <c r="I392" s="306" t="str">
        <f t="shared" si="161"/>
        <v>NA</v>
      </c>
      <c r="J392" s="306" t="str">
        <f t="shared" si="162"/>
        <v>NA</v>
      </c>
      <c r="K392" s="306" t="str">
        <f t="shared" si="163"/>
        <v>NA</v>
      </c>
      <c r="L392" s="306" t="str">
        <f t="shared" si="164"/>
        <v>NA</v>
      </c>
      <c r="M392" s="306" t="str">
        <f t="shared" si="165"/>
        <v>NA</v>
      </c>
      <c r="N392" s="306" t="str">
        <f t="shared" si="166"/>
        <v>NA</v>
      </c>
      <c r="O392" s="306" t="str">
        <f t="shared" si="167"/>
        <v>NA</v>
      </c>
      <c r="P392" s="306" t="str">
        <f t="shared" si="168"/>
        <v>NA</v>
      </c>
      <c r="Q392" s="306" t="str">
        <f t="shared" si="169"/>
        <v>NA</v>
      </c>
      <c r="R392" s="306" t="str">
        <f t="shared" si="170"/>
        <v>NA</v>
      </c>
      <c r="S392" s="306" t="str">
        <f t="shared" si="171"/>
        <v>NA</v>
      </c>
      <c r="T392" s="306" t="str">
        <f t="shared" si="172"/>
        <v>NA</v>
      </c>
      <c r="U392" s="306" t="str">
        <f t="shared" si="173"/>
        <v>NA</v>
      </c>
      <c r="V392" s="306" t="str">
        <f>IF($B392&gt;remaning_months,"NA",V$3*Payoff!$BS395)</f>
        <v>NA</v>
      </c>
      <c r="W392" s="306" t="str">
        <f>IF($B392&gt;remaning_months,"NA",W$3*Payoff!$BS395)</f>
        <v>NA</v>
      </c>
      <c r="X392" s="306" t="str">
        <f t="shared" si="174"/>
        <v>NA</v>
      </c>
      <c r="Y392" s="306" t="str">
        <f t="shared" si="175"/>
        <v>NA</v>
      </c>
      <c r="Z392" s="306" t="str">
        <f t="shared" si="176"/>
        <v>NA</v>
      </c>
      <c r="AA392" s="306" t="str">
        <f t="shared" si="177"/>
        <v>NA</v>
      </c>
      <c r="AB392" s="306" t="str">
        <f t="shared" si="178"/>
        <v>NA</v>
      </c>
      <c r="AC392" s="306" t="str">
        <f>IF($B392&gt;remaning_months,"NA",Payoff!AY395*Feq_coupon)</f>
        <v>NA</v>
      </c>
      <c r="AD392" s="306" t="str">
        <f>IF($B392&lt;=remaning_months,(AD391*(1-Payoff!BR395)-Payoff!Y395-Payoff!Z395+Payoff!BY395),"NA")</f>
        <v>NA</v>
      </c>
      <c r="AE392" s="306" t="str">
        <f>IF($B392&gt;remaning_months,"NA",Payoff!BC395)</f>
        <v>NA</v>
      </c>
      <c r="AF392" s="306" t="str">
        <f>IF($B392&gt;remaning_months,"NA",MAX(0,SUM(Payoff!V395:X395)))</f>
        <v>NA</v>
      </c>
      <c r="AG392" s="306" t="str">
        <f>IF($B392&gt;remaning_months,"NA",MAX(0,SUM(Payoff!V395:Y395)))</f>
        <v>NA</v>
      </c>
      <c r="AH392" s="306" t="str">
        <f>IF($B392&gt;remaning_months,"NA",Payoff!AC395)</f>
        <v>NA</v>
      </c>
      <c r="AI392" s="306" t="str">
        <f>IF($B392&gt;remaning_months,"NA",Payoff!BA395)</f>
        <v>NA</v>
      </c>
      <c r="AJ392" s="306" t="str">
        <f>IF($B392&gt;remaning_months,"NA",IF(AF392&lt;=0,0,AL391*(1+Payoff!X395/SUM(Payoff!V395:W395))))</f>
        <v>NA</v>
      </c>
      <c r="AK392" s="306" t="str">
        <f>IF($B392&gt;remaning_months,"NA",IF(AG392&lt;=0,0,AJ392*(1+SUM(Payoff!Y395:Z395)/SUM(Payoff!V395:W395))))</f>
        <v>NA</v>
      </c>
      <c r="AL392" s="306" t="str">
        <f>IF($B392&gt;remaning_months,"NA",IF(AH392&lt;=0,0,AK392*(1+SUM(Payoff!AA395:AB395)/SUM(Payoff!V395:W395))))</f>
        <v>NA</v>
      </c>
      <c r="AM392" s="306" t="str">
        <f t="shared" si="179"/>
        <v>NA</v>
      </c>
      <c r="AN392" s="306" t="str">
        <f>IF($B392&gt;remaning_months,"NA",AN391*(1+Payoff!Q395))</f>
        <v>NA</v>
      </c>
    </row>
    <row r="393" spans="2:40">
      <c r="B393" s="23">
        <v>390</v>
      </c>
      <c r="C393" s="306" t="str">
        <f t="shared" si="155"/>
        <v>NA</v>
      </c>
      <c r="D393" s="306" t="str">
        <f t="shared" si="156"/>
        <v>NA</v>
      </c>
      <c r="E393" s="306" t="str">
        <f t="shared" si="157"/>
        <v>NA</v>
      </c>
      <c r="F393" s="306" t="str">
        <f t="shared" si="158"/>
        <v>NA</v>
      </c>
      <c r="G393" s="306" t="str">
        <f t="shared" si="159"/>
        <v>NA</v>
      </c>
      <c r="H393" s="306" t="str">
        <f t="shared" si="160"/>
        <v>NA</v>
      </c>
      <c r="I393" s="306" t="str">
        <f t="shared" si="161"/>
        <v>NA</v>
      </c>
      <c r="J393" s="306" t="str">
        <f t="shared" si="162"/>
        <v>NA</v>
      </c>
      <c r="K393" s="306" t="str">
        <f t="shared" si="163"/>
        <v>NA</v>
      </c>
      <c r="L393" s="306" t="str">
        <f t="shared" si="164"/>
        <v>NA</v>
      </c>
      <c r="M393" s="306" t="str">
        <f t="shared" si="165"/>
        <v>NA</v>
      </c>
      <c r="N393" s="306" t="str">
        <f t="shared" si="166"/>
        <v>NA</v>
      </c>
      <c r="O393" s="306" t="str">
        <f t="shared" si="167"/>
        <v>NA</v>
      </c>
      <c r="P393" s="306" t="str">
        <f t="shared" si="168"/>
        <v>NA</v>
      </c>
      <c r="Q393" s="306" t="str">
        <f t="shared" si="169"/>
        <v>NA</v>
      </c>
      <c r="R393" s="306" t="str">
        <f t="shared" si="170"/>
        <v>NA</v>
      </c>
      <c r="S393" s="306" t="str">
        <f t="shared" si="171"/>
        <v>NA</v>
      </c>
      <c r="T393" s="306" t="str">
        <f t="shared" si="172"/>
        <v>NA</v>
      </c>
      <c r="U393" s="306" t="str">
        <f t="shared" si="173"/>
        <v>NA</v>
      </c>
      <c r="V393" s="306" t="str">
        <f>IF($B393&gt;remaning_months,"NA",V$3*Payoff!$BS396)</f>
        <v>NA</v>
      </c>
      <c r="W393" s="306" t="str">
        <f>IF($B393&gt;remaning_months,"NA",W$3*Payoff!$BS396)</f>
        <v>NA</v>
      </c>
      <c r="X393" s="306" t="str">
        <f t="shared" si="174"/>
        <v>NA</v>
      </c>
      <c r="Y393" s="306" t="str">
        <f t="shared" si="175"/>
        <v>NA</v>
      </c>
      <c r="Z393" s="306" t="str">
        <f t="shared" si="176"/>
        <v>NA</v>
      </c>
      <c r="AA393" s="306" t="str">
        <f t="shared" si="177"/>
        <v>NA</v>
      </c>
      <c r="AB393" s="306" t="str">
        <f t="shared" si="178"/>
        <v>NA</v>
      </c>
      <c r="AC393" s="306" t="str">
        <f>IF($B393&gt;remaning_months,"NA",Payoff!AY396*Feq_coupon)</f>
        <v>NA</v>
      </c>
      <c r="AD393" s="306" t="str">
        <f>IF($B393&lt;=remaning_months,(AD392*(1-Payoff!BR396)-Payoff!Y396-Payoff!Z396+Payoff!BY396),"NA")</f>
        <v>NA</v>
      </c>
      <c r="AE393" s="306" t="str">
        <f>IF($B393&gt;remaning_months,"NA",Payoff!BC396)</f>
        <v>NA</v>
      </c>
      <c r="AF393" s="306" t="str">
        <f>IF($B393&gt;remaning_months,"NA",MAX(0,SUM(Payoff!V396:X396)))</f>
        <v>NA</v>
      </c>
      <c r="AG393" s="306" t="str">
        <f>IF($B393&gt;remaning_months,"NA",MAX(0,SUM(Payoff!V396:Y396)))</f>
        <v>NA</v>
      </c>
      <c r="AH393" s="306" t="str">
        <f>IF($B393&gt;remaning_months,"NA",Payoff!AC396)</f>
        <v>NA</v>
      </c>
      <c r="AI393" s="306" t="str">
        <f>IF($B393&gt;remaning_months,"NA",Payoff!BA396)</f>
        <v>NA</v>
      </c>
      <c r="AJ393" s="306" t="str">
        <f>IF($B393&gt;remaning_months,"NA",IF(AF393&lt;=0,0,AL392*(1+Payoff!X396/SUM(Payoff!V396:W396))))</f>
        <v>NA</v>
      </c>
      <c r="AK393" s="306" t="str">
        <f>IF($B393&gt;remaning_months,"NA",IF(AG393&lt;=0,0,AJ393*(1+SUM(Payoff!Y396:Z396)/SUM(Payoff!V396:W396))))</f>
        <v>NA</v>
      </c>
      <c r="AL393" s="306" t="str">
        <f>IF($B393&gt;remaning_months,"NA",IF(AH393&lt;=0,0,AK393*(1+SUM(Payoff!AA396:AB396)/SUM(Payoff!V396:W396))))</f>
        <v>NA</v>
      </c>
      <c r="AM393" s="306" t="str">
        <f t="shared" si="179"/>
        <v>NA</v>
      </c>
      <c r="AN393" s="306" t="str">
        <f>IF($B393&gt;remaning_months,"NA",AN392*(1+Payoff!Q396))</f>
        <v>NA</v>
      </c>
    </row>
    <row r="394" spans="2:40">
      <c r="B394" s="23">
        <v>391</v>
      </c>
      <c r="C394" s="306" t="str">
        <f t="shared" si="155"/>
        <v>NA</v>
      </c>
      <c r="D394" s="306" t="str">
        <f t="shared" si="156"/>
        <v>NA</v>
      </c>
      <c r="E394" s="306" t="str">
        <f t="shared" si="157"/>
        <v>NA</v>
      </c>
      <c r="F394" s="306" t="str">
        <f t="shared" si="158"/>
        <v>NA</v>
      </c>
      <c r="G394" s="306" t="str">
        <f t="shared" si="159"/>
        <v>NA</v>
      </c>
      <c r="H394" s="306" t="str">
        <f t="shared" si="160"/>
        <v>NA</v>
      </c>
      <c r="I394" s="306" t="str">
        <f t="shared" si="161"/>
        <v>NA</v>
      </c>
      <c r="J394" s="306" t="str">
        <f t="shared" si="162"/>
        <v>NA</v>
      </c>
      <c r="K394" s="306" t="str">
        <f t="shared" si="163"/>
        <v>NA</v>
      </c>
      <c r="L394" s="306" t="str">
        <f t="shared" si="164"/>
        <v>NA</v>
      </c>
      <c r="M394" s="306" t="str">
        <f t="shared" si="165"/>
        <v>NA</v>
      </c>
      <c r="N394" s="306" t="str">
        <f t="shared" si="166"/>
        <v>NA</v>
      </c>
      <c r="O394" s="306" t="str">
        <f t="shared" si="167"/>
        <v>NA</v>
      </c>
      <c r="P394" s="306" t="str">
        <f t="shared" si="168"/>
        <v>NA</v>
      </c>
      <c r="Q394" s="306" t="str">
        <f t="shared" si="169"/>
        <v>NA</v>
      </c>
      <c r="R394" s="306" t="str">
        <f t="shared" si="170"/>
        <v>NA</v>
      </c>
      <c r="S394" s="306" t="str">
        <f t="shared" si="171"/>
        <v>NA</v>
      </c>
      <c r="T394" s="306" t="str">
        <f t="shared" si="172"/>
        <v>NA</v>
      </c>
      <c r="U394" s="306" t="str">
        <f t="shared" si="173"/>
        <v>NA</v>
      </c>
      <c r="V394" s="306" t="str">
        <f>IF($B394&gt;remaning_months,"NA",V$3*Payoff!$BS397)</f>
        <v>NA</v>
      </c>
      <c r="W394" s="306" t="str">
        <f>IF($B394&gt;remaning_months,"NA",W$3*Payoff!$BS397)</f>
        <v>NA</v>
      </c>
      <c r="X394" s="306" t="str">
        <f t="shared" si="174"/>
        <v>NA</v>
      </c>
      <c r="Y394" s="306" t="str">
        <f t="shared" si="175"/>
        <v>NA</v>
      </c>
      <c r="Z394" s="306" t="str">
        <f t="shared" si="176"/>
        <v>NA</v>
      </c>
      <c r="AA394" s="306" t="str">
        <f t="shared" si="177"/>
        <v>NA</v>
      </c>
      <c r="AB394" s="306" t="str">
        <f t="shared" si="178"/>
        <v>NA</v>
      </c>
      <c r="AC394" s="306" t="str">
        <f>IF($B394&gt;remaning_months,"NA",Payoff!AY397*Feq_coupon)</f>
        <v>NA</v>
      </c>
      <c r="AD394" s="306" t="str">
        <f>IF($B394&lt;=remaning_months,(AD393*(1-Payoff!BR397)-Payoff!Y397-Payoff!Z397+Payoff!BY397),"NA")</f>
        <v>NA</v>
      </c>
      <c r="AE394" s="306" t="str">
        <f>IF($B394&gt;remaning_months,"NA",Payoff!BC397)</f>
        <v>NA</v>
      </c>
      <c r="AF394" s="306" t="str">
        <f>IF($B394&gt;remaning_months,"NA",MAX(0,SUM(Payoff!V397:X397)))</f>
        <v>NA</v>
      </c>
      <c r="AG394" s="306" t="str">
        <f>IF($B394&gt;remaning_months,"NA",MAX(0,SUM(Payoff!V397:Y397)))</f>
        <v>NA</v>
      </c>
      <c r="AH394" s="306" t="str">
        <f>IF($B394&gt;remaning_months,"NA",Payoff!AC397)</f>
        <v>NA</v>
      </c>
      <c r="AI394" s="306" t="str">
        <f>IF($B394&gt;remaning_months,"NA",Payoff!BA397)</f>
        <v>NA</v>
      </c>
      <c r="AJ394" s="306" t="str">
        <f>IF($B394&gt;remaning_months,"NA",IF(AF394&lt;=0,0,AL393*(1+Payoff!X397/SUM(Payoff!V397:W397))))</f>
        <v>NA</v>
      </c>
      <c r="AK394" s="306" t="str">
        <f>IF($B394&gt;remaning_months,"NA",IF(AG394&lt;=0,0,AJ394*(1+SUM(Payoff!Y397:Z397)/SUM(Payoff!V397:W397))))</f>
        <v>NA</v>
      </c>
      <c r="AL394" s="306" t="str">
        <f>IF($B394&gt;remaning_months,"NA",IF(AH394&lt;=0,0,AK394*(1+SUM(Payoff!AA397:AB397)/SUM(Payoff!V397:W397))))</f>
        <v>NA</v>
      </c>
      <c r="AM394" s="306" t="str">
        <f t="shared" si="179"/>
        <v>NA</v>
      </c>
      <c r="AN394" s="306" t="str">
        <f>IF($B394&gt;remaning_months,"NA",AN393*(1+Payoff!Q397))</f>
        <v>NA</v>
      </c>
    </row>
    <row r="395" spans="2:40">
      <c r="B395" s="23">
        <v>392</v>
      </c>
      <c r="C395" s="306" t="str">
        <f t="shared" si="155"/>
        <v>NA</v>
      </c>
      <c r="D395" s="306" t="str">
        <f t="shared" si="156"/>
        <v>NA</v>
      </c>
      <c r="E395" s="306" t="str">
        <f t="shared" si="157"/>
        <v>NA</v>
      </c>
      <c r="F395" s="306" t="str">
        <f t="shared" si="158"/>
        <v>NA</v>
      </c>
      <c r="G395" s="306" t="str">
        <f t="shared" si="159"/>
        <v>NA</v>
      </c>
      <c r="H395" s="306" t="str">
        <f t="shared" si="160"/>
        <v>NA</v>
      </c>
      <c r="I395" s="306" t="str">
        <f t="shared" si="161"/>
        <v>NA</v>
      </c>
      <c r="J395" s="306" t="str">
        <f t="shared" si="162"/>
        <v>NA</v>
      </c>
      <c r="K395" s="306" t="str">
        <f t="shared" si="163"/>
        <v>NA</v>
      </c>
      <c r="L395" s="306" t="str">
        <f t="shared" si="164"/>
        <v>NA</v>
      </c>
      <c r="M395" s="306" t="str">
        <f t="shared" si="165"/>
        <v>NA</v>
      </c>
      <c r="N395" s="306" t="str">
        <f t="shared" si="166"/>
        <v>NA</v>
      </c>
      <c r="O395" s="306" t="str">
        <f t="shared" si="167"/>
        <v>NA</v>
      </c>
      <c r="P395" s="306" t="str">
        <f t="shared" si="168"/>
        <v>NA</v>
      </c>
      <c r="Q395" s="306" t="str">
        <f t="shared" si="169"/>
        <v>NA</v>
      </c>
      <c r="R395" s="306" t="str">
        <f t="shared" si="170"/>
        <v>NA</v>
      </c>
      <c r="S395" s="306" t="str">
        <f t="shared" si="171"/>
        <v>NA</v>
      </c>
      <c r="T395" s="306" t="str">
        <f t="shared" si="172"/>
        <v>NA</v>
      </c>
      <c r="U395" s="306" t="str">
        <f t="shared" si="173"/>
        <v>NA</v>
      </c>
      <c r="V395" s="306" t="str">
        <f>IF($B395&gt;remaning_months,"NA",V$3*Payoff!$BS398)</f>
        <v>NA</v>
      </c>
      <c r="W395" s="306" t="str">
        <f>IF($B395&gt;remaning_months,"NA",W$3*Payoff!$BS398)</f>
        <v>NA</v>
      </c>
      <c r="X395" s="306" t="str">
        <f t="shared" si="174"/>
        <v>NA</v>
      </c>
      <c r="Y395" s="306" t="str">
        <f t="shared" si="175"/>
        <v>NA</v>
      </c>
      <c r="Z395" s="306" t="str">
        <f t="shared" si="176"/>
        <v>NA</v>
      </c>
      <c r="AA395" s="306" t="str">
        <f t="shared" si="177"/>
        <v>NA</v>
      </c>
      <c r="AB395" s="306" t="str">
        <f t="shared" si="178"/>
        <v>NA</v>
      </c>
      <c r="AC395" s="306" t="str">
        <f>IF($B395&gt;remaning_months,"NA",Payoff!AY398*Feq_coupon)</f>
        <v>NA</v>
      </c>
      <c r="AD395" s="306" t="str">
        <f>IF($B395&lt;=remaning_months,(AD394*(1-Payoff!BR398)-Payoff!Y398-Payoff!Z398+Payoff!BY398),"NA")</f>
        <v>NA</v>
      </c>
      <c r="AE395" s="306" t="str">
        <f>IF($B395&gt;remaning_months,"NA",Payoff!BC398)</f>
        <v>NA</v>
      </c>
      <c r="AF395" s="306" t="str">
        <f>IF($B395&gt;remaning_months,"NA",MAX(0,SUM(Payoff!V398:X398)))</f>
        <v>NA</v>
      </c>
      <c r="AG395" s="306" t="str">
        <f>IF($B395&gt;remaning_months,"NA",MAX(0,SUM(Payoff!V398:Y398)))</f>
        <v>NA</v>
      </c>
      <c r="AH395" s="306" t="str">
        <f>IF($B395&gt;remaning_months,"NA",Payoff!AC398)</f>
        <v>NA</v>
      </c>
      <c r="AI395" s="306" t="str">
        <f>IF($B395&gt;remaning_months,"NA",Payoff!BA398)</f>
        <v>NA</v>
      </c>
      <c r="AJ395" s="306" t="str">
        <f>IF($B395&gt;remaning_months,"NA",IF(AF395&lt;=0,0,AL394*(1+Payoff!X398/SUM(Payoff!V398:W398))))</f>
        <v>NA</v>
      </c>
      <c r="AK395" s="306" t="str">
        <f>IF($B395&gt;remaning_months,"NA",IF(AG395&lt;=0,0,AJ395*(1+SUM(Payoff!Y398:Z398)/SUM(Payoff!V398:W398))))</f>
        <v>NA</v>
      </c>
      <c r="AL395" s="306" t="str">
        <f>IF($B395&gt;remaning_months,"NA",IF(AH395&lt;=0,0,AK395*(1+SUM(Payoff!AA398:AB398)/SUM(Payoff!V398:W398))))</f>
        <v>NA</v>
      </c>
      <c r="AM395" s="306" t="str">
        <f t="shared" si="179"/>
        <v>NA</v>
      </c>
      <c r="AN395" s="306" t="str">
        <f>IF($B395&gt;remaning_months,"NA",AN394*(1+Payoff!Q398))</f>
        <v>NA</v>
      </c>
    </row>
    <row r="396" spans="2:40">
      <c r="B396" s="23">
        <v>393</v>
      </c>
      <c r="C396" s="306" t="str">
        <f t="shared" si="155"/>
        <v>NA</v>
      </c>
      <c r="D396" s="306" t="str">
        <f t="shared" si="156"/>
        <v>NA</v>
      </c>
      <c r="E396" s="306" t="str">
        <f t="shared" si="157"/>
        <v>NA</v>
      </c>
      <c r="F396" s="306" t="str">
        <f t="shared" si="158"/>
        <v>NA</v>
      </c>
      <c r="G396" s="306" t="str">
        <f t="shared" si="159"/>
        <v>NA</v>
      </c>
      <c r="H396" s="306" t="str">
        <f t="shared" si="160"/>
        <v>NA</v>
      </c>
      <c r="I396" s="306" t="str">
        <f t="shared" si="161"/>
        <v>NA</v>
      </c>
      <c r="J396" s="306" t="str">
        <f t="shared" si="162"/>
        <v>NA</v>
      </c>
      <c r="K396" s="306" t="str">
        <f t="shared" si="163"/>
        <v>NA</v>
      </c>
      <c r="L396" s="306" t="str">
        <f t="shared" si="164"/>
        <v>NA</v>
      </c>
      <c r="M396" s="306" t="str">
        <f t="shared" si="165"/>
        <v>NA</v>
      </c>
      <c r="N396" s="306" t="str">
        <f t="shared" si="166"/>
        <v>NA</v>
      </c>
      <c r="O396" s="306" t="str">
        <f t="shared" si="167"/>
        <v>NA</v>
      </c>
      <c r="P396" s="306" t="str">
        <f t="shared" si="168"/>
        <v>NA</v>
      </c>
      <c r="Q396" s="306" t="str">
        <f t="shared" si="169"/>
        <v>NA</v>
      </c>
      <c r="R396" s="306" t="str">
        <f t="shared" si="170"/>
        <v>NA</v>
      </c>
      <c r="S396" s="306" t="str">
        <f t="shared" si="171"/>
        <v>NA</v>
      </c>
      <c r="T396" s="306" t="str">
        <f t="shared" si="172"/>
        <v>NA</v>
      </c>
      <c r="U396" s="306" t="str">
        <f t="shared" si="173"/>
        <v>NA</v>
      </c>
      <c r="V396" s="306" t="str">
        <f>IF($B396&gt;remaning_months,"NA",V$3*Payoff!$BS399)</f>
        <v>NA</v>
      </c>
      <c r="W396" s="306" t="str">
        <f>IF($B396&gt;remaning_months,"NA",W$3*Payoff!$BS399)</f>
        <v>NA</v>
      </c>
      <c r="X396" s="306" t="str">
        <f t="shared" si="174"/>
        <v>NA</v>
      </c>
      <c r="Y396" s="306" t="str">
        <f t="shared" si="175"/>
        <v>NA</v>
      </c>
      <c r="Z396" s="306" t="str">
        <f t="shared" si="176"/>
        <v>NA</v>
      </c>
      <c r="AA396" s="306" t="str">
        <f t="shared" si="177"/>
        <v>NA</v>
      </c>
      <c r="AB396" s="306" t="str">
        <f t="shared" si="178"/>
        <v>NA</v>
      </c>
      <c r="AC396" s="306" t="str">
        <f>IF($B396&gt;remaning_months,"NA",Payoff!AY399*Feq_coupon)</f>
        <v>NA</v>
      </c>
      <c r="AD396" s="306" t="str">
        <f>IF($B396&lt;=remaning_months,(AD395*(1-Payoff!BR399)-Payoff!Y399-Payoff!Z399+Payoff!BY399),"NA")</f>
        <v>NA</v>
      </c>
      <c r="AE396" s="306" t="str">
        <f>IF($B396&gt;remaning_months,"NA",Payoff!BC399)</f>
        <v>NA</v>
      </c>
      <c r="AF396" s="306" t="str">
        <f>IF($B396&gt;remaning_months,"NA",MAX(0,SUM(Payoff!V399:X399)))</f>
        <v>NA</v>
      </c>
      <c r="AG396" s="306" t="str">
        <f>IF($B396&gt;remaning_months,"NA",MAX(0,SUM(Payoff!V399:Y399)))</f>
        <v>NA</v>
      </c>
      <c r="AH396" s="306" t="str">
        <f>IF($B396&gt;remaning_months,"NA",Payoff!AC399)</f>
        <v>NA</v>
      </c>
      <c r="AI396" s="306" t="str">
        <f>IF($B396&gt;remaning_months,"NA",Payoff!BA399)</f>
        <v>NA</v>
      </c>
      <c r="AJ396" s="306" t="str">
        <f>IF($B396&gt;remaning_months,"NA",IF(AF396&lt;=0,0,AL395*(1+Payoff!X399/SUM(Payoff!V399:W399))))</f>
        <v>NA</v>
      </c>
      <c r="AK396" s="306" t="str">
        <f>IF($B396&gt;remaning_months,"NA",IF(AG396&lt;=0,0,AJ396*(1+SUM(Payoff!Y399:Z399)/SUM(Payoff!V399:W399))))</f>
        <v>NA</v>
      </c>
      <c r="AL396" s="306" t="str">
        <f>IF($B396&gt;remaning_months,"NA",IF(AH396&lt;=0,0,AK396*(1+SUM(Payoff!AA399:AB399)/SUM(Payoff!V399:W399))))</f>
        <v>NA</v>
      </c>
      <c r="AM396" s="306" t="str">
        <f t="shared" si="179"/>
        <v>NA</v>
      </c>
      <c r="AN396" s="306" t="str">
        <f>IF($B396&gt;remaning_months,"NA",AN395*(1+Payoff!Q399))</f>
        <v>NA</v>
      </c>
    </row>
    <row r="397" spans="2:40">
      <c r="B397" s="23">
        <v>394</v>
      </c>
      <c r="C397" s="306" t="str">
        <f t="shared" si="155"/>
        <v>NA</v>
      </c>
      <c r="D397" s="306" t="str">
        <f t="shared" si="156"/>
        <v>NA</v>
      </c>
      <c r="E397" s="306" t="str">
        <f t="shared" si="157"/>
        <v>NA</v>
      </c>
      <c r="F397" s="306" t="str">
        <f t="shared" si="158"/>
        <v>NA</v>
      </c>
      <c r="G397" s="306" t="str">
        <f t="shared" si="159"/>
        <v>NA</v>
      </c>
      <c r="H397" s="306" t="str">
        <f t="shared" si="160"/>
        <v>NA</v>
      </c>
      <c r="I397" s="306" t="str">
        <f t="shared" si="161"/>
        <v>NA</v>
      </c>
      <c r="J397" s="306" t="str">
        <f t="shared" si="162"/>
        <v>NA</v>
      </c>
      <c r="K397" s="306" t="str">
        <f t="shared" si="163"/>
        <v>NA</v>
      </c>
      <c r="L397" s="306" t="str">
        <f t="shared" si="164"/>
        <v>NA</v>
      </c>
      <c r="M397" s="306" t="str">
        <f t="shared" si="165"/>
        <v>NA</v>
      </c>
      <c r="N397" s="306" t="str">
        <f t="shared" si="166"/>
        <v>NA</v>
      </c>
      <c r="O397" s="306" t="str">
        <f t="shared" si="167"/>
        <v>NA</v>
      </c>
      <c r="P397" s="306" t="str">
        <f t="shared" si="168"/>
        <v>NA</v>
      </c>
      <c r="Q397" s="306" t="str">
        <f t="shared" si="169"/>
        <v>NA</v>
      </c>
      <c r="R397" s="306" t="str">
        <f t="shared" si="170"/>
        <v>NA</v>
      </c>
      <c r="S397" s="306" t="str">
        <f t="shared" si="171"/>
        <v>NA</v>
      </c>
      <c r="T397" s="306" t="str">
        <f t="shared" si="172"/>
        <v>NA</v>
      </c>
      <c r="U397" s="306" t="str">
        <f t="shared" si="173"/>
        <v>NA</v>
      </c>
      <c r="V397" s="306" t="str">
        <f>IF($B397&gt;remaning_months,"NA",V$3*Payoff!$BS400)</f>
        <v>NA</v>
      </c>
      <c r="W397" s="306" t="str">
        <f>IF($B397&gt;remaning_months,"NA",W$3*Payoff!$BS400)</f>
        <v>NA</v>
      </c>
      <c r="X397" s="306" t="str">
        <f t="shared" si="174"/>
        <v>NA</v>
      </c>
      <c r="Y397" s="306" t="str">
        <f t="shared" si="175"/>
        <v>NA</v>
      </c>
      <c r="Z397" s="306" t="str">
        <f t="shared" si="176"/>
        <v>NA</v>
      </c>
      <c r="AA397" s="306" t="str">
        <f t="shared" si="177"/>
        <v>NA</v>
      </c>
      <c r="AB397" s="306" t="str">
        <f t="shared" si="178"/>
        <v>NA</v>
      </c>
      <c r="AC397" s="306" t="str">
        <f>IF($B397&gt;remaning_months,"NA",Payoff!AY400*Feq_coupon)</f>
        <v>NA</v>
      </c>
      <c r="AD397" s="306" t="str">
        <f>IF($B397&lt;=remaning_months,(AD396*(1-Payoff!BR400)-Payoff!Y400-Payoff!Z400+Payoff!BY400),"NA")</f>
        <v>NA</v>
      </c>
      <c r="AE397" s="306" t="str">
        <f>IF($B397&gt;remaning_months,"NA",Payoff!BC400)</f>
        <v>NA</v>
      </c>
      <c r="AF397" s="306" t="str">
        <f>IF($B397&gt;remaning_months,"NA",MAX(0,SUM(Payoff!V400:X400)))</f>
        <v>NA</v>
      </c>
      <c r="AG397" s="306" t="str">
        <f>IF($B397&gt;remaning_months,"NA",MAX(0,SUM(Payoff!V400:Y400)))</f>
        <v>NA</v>
      </c>
      <c r="AH397" s="306" t="str">
        <f>IF($B397&gt;remaning_months,"NA",Payoff!AC400)</f>
        <v>NA</v>
      </c>
      <c r="AI397" s="306" t="str">
        <f>IF($B397&gt;remaning_months,"NA",Payoff!BA400)</f>
        <v>NA</v>
      </c>
      <c r="AJ397" s="306" t="str">
        <f>IF($B397&gt;remaning_months,"NA",IF(AF397&lt;=0,0,AL396*(1+Payoff!X400/SUM(Payoff!V400:W400))))</f>
        <v>NA</v>
      </c>
      <c r="AK397" s="306" t="str">
        <f>IF($B397&gt;remaning_months,"NA",IF(AG397&lt;=0,0,AJ397*(1+SUM(Payoff!Y400:Z400)/SUM(Payoff!V400:W400))))</f>
        <v>NA</v>
      </c>
      <c r="AL397" s="306" t="str">
        <f>IF($B397&gt;remaning_months,"NA",IF(AH397&lt;=0,0,AK397*(1+SUM(Payoff!AA400:AB400)/SUM(Payoff!V400:W400))))</f>
        <v>NA</v>
      </c>
      <c r="AM397" s="306" t="str">
        <f t="shared" si="179"/>
        <v>NA</v>
      </c>
      <c r="AN397" s="306" t="str">
        <f>IF($B397&gt;remaning_months,"NA",AN396*(1+Payoff!Q400))</f>
        <v>NA</v>
      </c>
    </row>
    <row r="398" spans="2:40">
      <c r="B398" s="23">
        <v>395</v>
      </c>
      <c r="C398" s="306" t="str">
        <f t="shared" si="155"/>
        <v>NA</v>
      </c>
      <c r="D398" s="306" t="str">
        <f t="shared" si="156"/>
        <v>NA</v>
      </c>
      <c r="E398" s="306" t="str">
        <f t="shared" si="157"/>
        <v>NA</v>
      </c>
      <c r="F398" s="306" t="str">
        <f t="shared" si="158"/>
        <v>NA</v>
      </c>
      <c r="G398" s="306" t="str">
        <f t="shared" si="159"/>
        <v>NA</v>
      </c>
      <c r="H398" s="306" t="str">
        <f t="shared" si="160"/>
        <v>NA</v>
      </c>
      <c r="I398" s="306" t="str">
        <f t="shared" si="161"/>
        <v>NA</v>
      </c>
      <c r="J398" s="306" t="str">
        <f t="shared" si="162"/>
        <v>NA</v>
      </c>
      <c r="K398" s="306" t="str">
        <f t="shared" si="163"/>
        <v>NA</v>
      </c>
      <c r="L398" s="306" t="str">
        <f t="shared" si="164"/>
        <v>NA</v>
      </c>
      <c r="M398" s="306" t="str">
        <f t="shared" si="165"/>
        <v>NA</v>
      </c>
      <c r="N398" s="306" t="str">
        <f t="shared" si="166"/>
        <v>NA</v>
      </c>
      <c r="O398" s="306" t="str">
        <f t="shared" si="167"/>
        <v>NA</v>
      </c>
      <c r="P398" s="306" t="str">
        <f t="shared" si="168"/>
        <v>NA</v>
      </c>
      <c r="Q398" s="306" t="str">
        <f t="shared" si="169"/>
        <v>NA</v>
      </c>
      <c r="R398" s="306" t="str">
        <f t="shared" si="170"/>
        <v>NA</v>
      </c>
      <c r="S398" s="306" t="str">
        <f t="shared" si="171"/>
        <v>NA</v>
      </c>
      <c r="T398" s="306" t="str">
        <f t="shared" si="172"/>
        <v>NA</v>
      </c>
      <c r="U398" s="306" t="str">
        <f t="shared" si="173"/>
        <v>NA</v>
      </c>
      <c r="V398" s="306" t="str">
        <f>IF($B398&gt;remaning_months,"NA",V$3*Payoff!$BS401)</f>
        <v>NA</v>
      </c>
      <c r="W398" s="306" t="str">
        <f>IF($B398&gt;remaning_months,"NA",W$3*Payoff!$BS401)</f>
        <v>NA</v>
      </c>
      <c r="X398" s="306" t="str">
        <f t="shared" si="174"/>
        <v>NA</v>
      </c>
      <c r="Y398" s="306" t="str">
        <f t="shared" si="175"/>
        <v>NA</v>
      </c>
      <c r="Z398" s="306" t="str">
        <f t="shared" si="176"/>
        <v>NA</v>
      </c>
      <c r="AA398" s="306" t="str">
        <f t="shared" si="177"/>
        <v>NA</v>
      </c>
      <c r="AB398" s="306" t="str">
        <f t="shared" si="178"/>
        <v>NA</v>
      </c>
      <c r="AC398" s="306" t="str">
        <f>IF($B398&gt;remaning_months,"NA",Payoff!AY401*Feq_coupon)</f>
        <v>NA</v>
      </c>
      <c r="AD398" s="306" t="str">
        <f>IF($B398&lt;=remaning_months,(AD397*(1-Payoff!BR401)-Payoff!Y401-Payoff!Z401+Payoff!BY401),"NA")</f>
        <v>NA</v>
      </c>
      <c r="AE398" s="306" t="str">
        <f>IF($B398&gt;remaning_months,"NA",Payoff!BC401)</f>
        <v>NA</v>
      </c>
      <c r="AF398" s="306" t="str">
        <f>IF($B398&gt;remaning_months,"NA",MAX(0,SUM(Payoff!V401:X401)))</f>
        <v>NA</v>
      </c>
      <c r="AG398" s="306" t="str">
        <f>IF($B398&gt;remaning_months,"NA",MAX(0,SUM(Payoff!V401:Y401)))</f>
        <v>NA</v>
      </c>
      <c r="AH398" s="306" t="str">
        <f>IF($B398&gt;remaning_months,"NA",Payoff!AC401)</f>
        <v>NA</v>
      </c>
      <c r="AI398" s="306" t="str">
        <f>IF($B398&gt;remaning_months,"NA",Payoff!BA401)</f>
        <v>NA</v>
      </c>
      <c r="AJ398" s="306" t="str">
        <f>IF($B398&gt;remaning_months,"NA",IF(AF398&lt;=0,0,AL397*(1+Payoff!X401/SUM(Payoff!V401:W401))))</f>
        <v>NA</v>
      </c>
      <c r="AK398" s="306" t="str">
        <f>IF($B398&gt;remaning_months,"NA",IF(AG398&lt;=0,0,AJ398*(1+SUM(Payoff!Y401:Z401)/SUM(Payoff!V401:W401))))</f>
        <v>NA</v>
      </c>
      <c r="AL398" s="306" t="str">
        <f>IF($B398&gt;remaning_months,"NA",IF(AH398&lt;=0,0,AK398*(1+SUM(Payoff!AA401:AB401)/SUM(Payoff!V401:W401))))</f>
        <v>NA</v>
      </c>
      <c r="AM398" s="306" t="str">
        <f t="shared" si="179"/>
        <v>NA</v>
      </c>
      <c r="AN398" s="306" t="str">
        <f>IF($B398&gt;remaning_months,"NA",AN397*(1+Payoff!Q401))</f>
        <v>NA</v>
      </c>
    </row>
    <row r="399" spans="2:40">
      <c r="B399" s="23">
        <v>396</v>
      </c>
      <c r="C399" s="306" t="str">
        <f t="shared" si="155"/>
        <v>NA</v>
      </c>
      <c r="D399" s="306" t="str">
        <f t="shared" si="156"/>
        <v>NA</v>
      </c>
      <c r="E399" s="306" t="str">
        <f t="shared" si="157"/>
        <v>NA</v>
      </c>
      <c r="F399" s="306" t="str">
        <f t="shared" si="158"/>
        <v>NA</v>
      </c>
      <c r="G399" s="306" t="str">
        <f t="shared" si="159"/>
        <v>NA</v>
      </c>
      <c r="H399" s="306" t="str">
        <f t="shared" si="160"/>
        <v>NA</v>
      </c>
      <c r="I399" s="306" t="str">
        <f t="shared" si="161"/>
        <v>NA</v>
      </c>
      <c r="J399" s="306" t="str">
        <f t="shared" si="162"/>
        <v>NA</v>
      </c>
      <c r="K399" s="306" t="str">
        <f t="shared" si="163"/>
        <v>NA</v>
      </c>
      <c r="L399" s="306" t="str">
        <f t="shared" si="164"/>
        <v>NA</v>
      </c>
      <c r="M399" s="306" t="str">
        <f t="shared" si="165"/>
        <v>NA</v>
      </c>
      <c r="N399" s="306" t="str">
        <f t="shared" si="166"/>
        <v>NA</v>
      </c>
      <c r="O399" s="306" t="str">
        <f t="shared" si="167"/>
        <v>NA</v>
      </c>
      <c r="P399" s="306" t="str">
        <f t="shared" si="168"/>
        <v>NA</v>
      </c>
      <c r="Q399" s="306" t="str">
        <f t="shared" si="169"/>
        <v>NA</v>
      </c>
      <c r="R399" s="306" t="str">
        <f t="shared" si="170"/>
        <v>NA</v>
      </c>
      <c r="S399" s="306" t="str">
        <f t="shared" si="171"/>
        <v>NA</v>
      </c>
      <c r="T399" s="306" t="str">
        <f t="shared" si="172"/>
        <v>NA</v>
      </c>
      <c r="U399" s="306" t="str">
        <f t="shared" si="173"/>
        <v>NA</v>
      </c>
      <c r="V399" s="306" t="str">
        <f>IF($B399&gt;remaning_months,"NA",V$3*Payoff!$BS402)</f>
        <v>NA</v>
      </c>
      <c r="W399" s="306" t="str">
        <f>IF($B399&gt;remaning_months,"NA",W$3*Payoff!$BS402)</f>
        <v>NA</v>
      </c>
      <c r="X399" s="306" t="str">
        <f t="shared" si="174"/>
        <v>NA</v>
      </c>
      <c r="Y399" s="306" t="str">
        <f t="shared" si="175"/>
        <v>NA</v>
      </c>
      <c r="Z399" s="306" t="str">
        <f t="shared" si="176"/>
        <v>NA</v>
      </c>
      <c r="AA399" s="306" t="str">
        <f t="shared" si="177"/>
        <v>NA</v>
      </c>
      <c r="AB399" s="306" t="str">
        <f t="shared" si="178"/>
        <v>NA</v>
      </c>
      <c r="AC399" s="306" t="str">
        <f>IF($B399&gt;remaning_months,"NA",Payoff!AY402*Feq_coupon)</f>
        <v>NA</v>
      </c>
      <c r="AD399" s="306" t="str">
        <f>IF($B399&lt;=remaning_months,(AD398*(1-Payoff!BR402)-Payoff!Y402-Payoff!Z402+Payoff!BY402),"NA")</f>
        <v>NA</v>
      </c>
      <c r="AE399" s="306" t="str">
        <f>IF($B399&gt;remaning_months,"NA",Payoff!BC402)</f>
        <v>NA</v>
      </c>
      <c r="AF399" s="306" t="str">
        <f>IF($B399&gt;remaning_months,"NA",MAX(0,SUM(Payoff!V402:X402)))</f>
        <v>NA</v>
      </c>
      <c r="AG399" s="306" t="str">
        <f>IF($B399&gt;remaning_months,"NA",MAX(0,SUM(Payoff!V402:Y402)))</f>
        <v>NA</v>
      </c>
      <c r="AH399" s="306" t="str">
        <f>IF($B399&gt;remaning_months,"NA",Payoff!AC402)</f>
        <v>NA</v>
      </c>
      <c r="AI399" s="306" t="str">
        <f>IF($B399&gt;remaning_months,"NA",Payoff!BA402)</f>
        <v>NA</v>
      </c>
      <c r="AJ399" s="306" t="str">
        <f>IF($B399&gt;remaning_months,"NA",IF(AF399&lt;=0,0,AL398*(1+Payoff!X402/SUM(Payoff!V402:W402))))</f>
        <v>NA</v>
      </c>
      <c r="AK399" s="306" t="str">
        <f>IF($B399&gt;remaning_months,"NA",IF(AG399&lt;=0,0,AJ399*(1+SUM(Payoff!Y402:Z402)/SUM(Payoff!V402:W402))))</f>
        <v>NA</v>
      </c>
      <c r="AL399" s="306" t="str">
        <f>IF($B399&gt;remaning_months,"NA",IF(AH399&lt;=0,0,AK399*(1+SUM(Payoff!AA402:AB402)/SUM(Payoff!V402:W402))))</f>
        <v>NA</v>
      </c>
      <c r="AM399" s="306" t="str">
        <f t="shared" si="179"/>
        <v>NA</v>
      </c>
      <c r="AN399" s="306" t="str">
        <f>IF($B399&gt;remaning_months,"NA",AN398*(1+Payoff!Q402))</f>
        <v>NA</v>
      </c>
    </row>
    <row r="400" spans="2:40">
      <c r="B400" s="23">
        <v>397</v>
      </c>
      <c r="C400" s="306" t="str">
        <f t="shared" si="155"/>
        <v>NA</v>
      </c>
      <c r="D400" s="306" t="str">
        <f t="shared" si="156"/>
        <v>NA</v>
      </c>
      <c r="E400" s="306" t="str">
        <f t="shared" si="157"/>
        <v>NA</v>
      </c>
      <c r="F400" s="306" t="str">
        <f t="shared" si="158"/>
        <v>NA</v>
      </c>
      <c r="G400" s="306" t="str">
        <f t="shared" si="159"/>
        <v>NA</v>
      </c>
      <c r="H400" s="306" t="str">
        <f t="shared" si="160"/>
        <v>NA</v>
      </c>
      <c r="I400" s="306" t="str">
        <f t="shared" si="161"/>
        <v>NA</v>
      </c>
      <c r="J400" s="306" t="str">
        <f t="shared" si="162"/>
        <v>NA</v>
      </c>
      <c r="K400" s="306" t="str">
        <f t="shared" si="163"/>
        <v>NA</v>
      </c>
      <c r="L400" s="306" t="str">
        <f t="shared" si="164"/>
        <v>NA</v>
      </c>
      <c r="M400" s="306" t="str">
        <f t="shared" si="165"/>
        <v>NA</v>
      </c>
      <c r="N400" s="306" t="str">
        <f t="shared" si="166"/>
        <v>NA</v>
      </c>
      <c r="O400" s="306" t="str">
        <f t="shared" si="167"/>
        <v>NA</v>
      </c>
      <c r="P400" s="306" t="str">
        <f t="shared" si="168"/>
        <v>NA</v>
      </c>
      <c r="Q400" s="306" t="str">
        <f t="shared" si="169"/>
        <v>NA</v>
      </c>
      <c r="R400" s="306" t="str">
        <f t="shared" si="170"/>
        <v>NA</v>
      </c>
      <c r="S400" s="306" t="str">
        <f t="shared" si="171"/>
        <v>NA</v>
      </c>
      <c r="T400" s="306" t="str">
        <f t="shared" si="172"/>
        <v>NA</v>
      </c>
      <c r="U400" s="306" t="str">
        <f t="shared" si="173"/>
        <v>NA</v>
      </c>
      <c r="V400" s="306" t="str">
        <f>IF($B400&gt;remaning_months,"NA",V$3*Payoff!$BS403)</f>
        <v>NA</v>
      </c>
      <c r="W400" s="306" t="str">
        <f>IF($B400&gt;remaning_months,"NA",W$3*Payoff!$BS403)</f>
        <v>NA</v>
      </c>
      <c r="X400" s="306" t="str">
        <f t="shared" si="174"/>
        <v>NA</v>
      </c>
      <c r="Y400" s="306" t="str">
        <f t="shared" si="175"/>
        <v>NA</v>
      </c>
      <c r="Z400" s="306" t="str">
        <f t="shared" si="176"/>
        <v>NA</v>
      </c>
      <c r="AA400" s="306" t="str">
        <f t="shared" si="177"/>
        <v>NA</v>
      </c>
      <c r="AB400" s="306" t="str">
        <f t="shared" si="178"/>
        <v>NA</v>
      </c>
      <c r="AC400" s="306" t="str">
        <f>IF($B400&gt;remaning_months,"NA",Payoff!AY403*Feq_coupon)</f>
        <v>NA</v>
      </c>
      <c r="AD400" s="306" t="str">
        <f>IF($B400&lt;=remaning_months,(AD399*(1-Payoff!BR403)-Payoff!Y403-Payoff!Z403+Payoff!BY403),"NA")</f>
        <v>NA</v>
      </c>
      <c r="AE400" s="306" t="str">
        <f>IF($B400&gt;remaning_months,"NA",Payoff!BC403)</f>
        <v>NA</v>
      </c>
      <c r="AF400" s="306" t="str">
        <f>IF($B400&gt;remaning_months,"NA",MAX(0,SUM(Payoff!V403:X403)))</f>
        <v>NA</v>
      </c>
      <c r="AG400" s="306" t="str">
        <f>IF($B400&gt;remaning_months,"NA",MAX(0,SUM(Payoff!V403:Y403)))</f>
        <v>NA</v>
      </c>
      <c r="AH400" s="306" t="str">
        <f>IF($B400&gt;remaning_months,"NA",Payoff!AC403)</f>
        <v>NA</v>
      </c>
      <c r="AI400" s="306" t="str">
        <f>IF($B400&gt;remaning_months,"NA",Payoff!BA403)</f>
        <v>NA</v>
      </c>
      <c r="AJ400" s="306" t="str">
        <f>IF($B400&gt;remaning_months,"NA",IF(AF400&lt;=0,0,AL399*(1+Payoff!X403/SUM(Payoff!V403:W403))))</f>
        <v>NA</v>
      </c>
      <c r="AK400" s="306" t="str">
        <f>IF($B400&gt;remaning_months,"NA",IF(AG400&lt;=0,0,AJ400*(1+SUM(Payoff!Y403:Z403)/SUM(Payoff!V403:W403))))</f>
        <v>NA</v>
      </c>
      <c r="AL400" s="306" t="str">
        <f>IF($B400&gt;remaning_months,"NA",IF(AH400&lt;=0,0,AK400*(1+SUM(Payoff!AA403:AB403)/SUM(Payoff!V403:W403))))</f>
        <v>NA</v>
      </c>
      <c r="AM400" s="306" t="str">
        <f t="shared" si="179"/>
        <v>NA</v>
      </c>
      <c r="AN400" s="306" t="str">
        <f>IF($B400&gt;remaning_months,"NA",AN399*(1+Payoff!Q403))</f>
        <v>NA</v>
      </c>
    </row>
    <row r="401" spans="2:40">
      <c r="B401" s="23">
        <v>398</v>
      </c>
      <c r="C401" s="306" t="str">
        <f t="shared" si="155"/>
        <v>NA</v>
      </c>
      <c r="D401" s="306" t="str">
        <f t="shared" si="156"/>
        <v>NA</v>
      </c>
      <c r="E401" s="306" t="str">
        <f t="shared" si="157"/>
        <v>NA</v>
      </c>
      <c r="F401" s="306" t="str">
        <f t="shared" si="158"/>
        <v>NA</v>
      </c>
      <c r="G401" s="306" t="str">
        <f t="shared" si="159"/>
        <v>NA</v>
      </c>
      <c r="H401" s="306" t="str">
        <f t="shared" si="160"/>
        <v>NA</v>
      </c>
      <c r="I401" s="306" t="str">
        <f t="shared" si="161"/>
        <v>NA</v>
      </c>
      <c r="J401" s="306" t="str">
        <f t="shared" si="162"/>
        <v>NA</v>
      </c>
      <c r="K401" s="306" t="str">
        <f t="shared" si="163"/>
        <v>NA</v>
      </c>
      <c r="L401" s="306" t="str">
        <f t="shared" si="164"/>
        <v>NA</v>
      </c>
      <c r="M401" s="306" t="str">
        <f t="shared" si="165"/>
        <v>NA</v>
      </c>
      <c r="N401" s="306" t="str">
        <f t="shared" si="166"/>
        <v>NA</v>
      </c>
      <c r="O401" s="306" t="str">
        <f t="shared" si="167"/>
        <v>NA</v>
      </c>
      <c r="P401" s="306" t="str">
        <f t="shared" si="168"/>
        <v>NA</v>
      </c>
      <c r="Q401" s="306" t="str">
        <f t="shared" si="169"/>
        <v>NA</v>
      </c>
      <c r="R401" s="306" t="str">
        <f t="shared" si="170"/>
        <v>NA</v>
      </c>
      <c r="S401" s="306" t="str">
        <f t="shared" si="171"/>
        <v>NA</v>
      </c>
      <c r="T401" s="306" t="str">
        <f t="shared" si="172"/>
        <v>NA</v>
      </c>
      <c r="U401" s="306" t="str">
        <f t="shared" si="173"/>
        <v>NA</v>
      </c>
      <c r="V401" s="306" t="str">
        <f>IF($B401&gt;remaning_months,"NA",V$3*Payoff!$BS404)</f>
        <v>NA</v>
      </c>
      <c r="W401" s="306" t="str">
        <f>IF($B401&gt;remaning_months,"NA",W$3*Payoff!$BS404)</f>
        <v>NA</v>
      </c>
      <c r="X401" s="306" t="str">
        <f t="shared" si="174"/>
        <v>NA</v>
      </c>
      <c r="Y401" s="306" t="str">
        <f t="shared" si="175"/>
        <v>NA</v>
      </c>
      <c r="Z401" s="306" t="str">
        <f t="shared" si="176"/>
        <v>NA</v>
      </c>
      <c r="AA401" s="306" t="str">
        <f t="shared" si="177"/>
        <v>NA</v>
      </c>
      <c r="AB401" s="306" t="str">
        <f t="shared" si="178"/>
        <v>NA</v>
      </c>
      <c r="AC401" s="306" t="str">
        <f>IF($B401&gt;remaning_months,"NA",Payoff!AY404*Feq_coupon)</f>
        <v>NA</v>
      </c>
      <c r="AD401" s="306" t="str">
        <f>IF($B401&lt;=remaning_months,(AD400*(1-Payoff!BR404)-Payoff!Y404-Payoff!Z404+Payoff!BY404),"NA")</f>
        <v>NA</v>
      </c>
      <c r="AE401" s="306" t="str">
        <f>IF($B401&gt;remaning_months,"NA",Payoff!BC404)</f>
        <v>NA</v>
      </c>
      <c r="AF401" s="306" t="str">
        <f>IF($B401&gt;remaning_months,"NA",MAX(0,SUM(Payoff!V404:X404)))</f>
        <v>NA</v>
      </c>
      <c r="AG401" s="306" t="str">
        <f>IF($B401&gt;remaning_months,"NA",MAX(0,SUM(Payoff!V404:Y404)))</f>
        <v>NA</v>
      </c>
      <c r="AH401" s="306" t="str">
        <f>IF($B401&gt;remaning_months,"NA",Payoff!AC404)</f>
        <v>NA</v>
      </c>
      <c r="AI401" s="306" t="str">
        <f>IF($B401&gt;remaning_months,"NA",Payoff!BA404)</f>
        <v>NA</v>
      </c>
      <c r="AJ401" s="306" t="str">
        <f>IF($B401&gt;remaning_months,"NA",IF(AF401&lt;=0,0,AL400*(1+Payoff!X404/SUM(Payoff!V404:W404))))</f>
        <v>NA</v>
      </c>
      <c r="AK401" s="306" t="str">
        <f>IF($B401&gt;remaning_months,"NA",IF(AG401&lt;=0,0,AJ401*(1+SUM(Payoff!Y404:Z404)/SUM(Payoff!V404:W404))))</f>
        <v>NA</v>
      </c>
      <c r="AL401" s="306" t="str">
        <f>IF($B401&gt;remaning_months,"NA",IF(AH401&lt;=0,0,AK401*(1+SUM(Payoff!AA404:AB404)/SUM(Payoff!V404:W404))))</f>
        <v>NA</v>
      </c>
      <c r="AM401" s="306" t="str">
        <f t="shared" si="179"/>
        <v>NA</v>
      </c>
      <c r="AN401" s="306" t="str">
        <f>IF($B401&gt;remaning_months,"NA",AN400*(1+Payoff!Q404))</f>
        <v>NA</v>
      </c>
    </row>
    <row r="402" spans="2:40">
      <c r="B402" s="23">
        <v>399</v>
      </c>
      <c r="C402" s="306" t="str">
        <f t="shared" si="155"/>
        <v>NA</v>
      </c>
      <c r="D402" s="306" t="str">
        <f t="shared" si="156"/>
        <v>NA</v>
      </c>
      <c r="E402" s="306" t="str">
        <f t="shared" si="157"/>
        <v>NA</v>
      </c>
      <c r="F402" s="306" t="str">
        <f t="shared" si="158"/>
        <v>NA</v>
      </c>
      <c r="G402" s="306" t="str">
        <f t="shared" si="159"/>
        <v>NA</v>
      </c>
      <c r="H402" s="306" t="str">
        <f t="shared" si="160"/>
        <v>NA</v>
      </c>
      <c r="I402" s="306" t="str">
        <f t="shared" si="161"/>
        <v>NA</v>
      </c>
      <c r="J402" s="306" t="str">
        <f t="shared" si="162"/>
        <v>NA</v>
      </c>
      <c r="K402" s="306" t="str">
        <f t="shared" si="163"/>
        <v>NA</v>
      </c>
      <c r="L402" s="306" t="str">
        <f t="shared" si="164"/>
        <v>NA</v>
      </c>
      <c r="M402" s="306" t="str">
        <f t="shared" si="165"/>
        <v>NA</v>
      </c>
      <c r="N402" s="306" t="str">
        <f t="shared" si="166"/>
        <v>NA</v>
      </c>
      <c r="O402" s="306" t="str">
        <f t="shared" si="167"/>
        <v>NA</v>
      </c>
      <c r="P402" s="306" t="str">
        <f t="shared" si="168"/>
        <v>NA</v>
      </c>
      <c r="Q402" s="306" t="str">
        <f t="shared" si="169"/>
        <v>NA</v>
      </c>
      <c r="R402" s="306" t="str">
        <f t="shared" si="170"/>
        <v>NA</v>
      </c>
      <c r="S402" s="306" t="str">
        <f t="shared" si="171"/>
        <v>NA</v>
      </c>
      <c r="T402" s="306" t="str">
        <f t="shared" si="172"/>
        <v>NA</v>
      </c>
      <c r="U402" s="306" t="str">
        <f t="shared" si="173"/>
        <v>NA</v>
      </c>
      <c r="V402" s="306" t="str">
        <f>IF($B402&gt;remaning_months,"NA",V$3*Payoff!$BS405)</f>
        <v>NA</v>
      </c>
      <c r="W402" s="306" t="str">
        <f>IF($B402&gt;remaning_months,"NA",W$3*Payoff!$BS405)</f>
        <v>NA</v>
      </c>
      <c r="X402" s="306" t="str">
        <f t="shared" si="174"/>
        <v>NA</v>
      </c>
      <c r="Y402" s="306" t="str">
        <f t="shared" si="175"/>
        <v>NA</v>
      </c>
      <c r="Z402" s="306" t="str">
        <f t="shared" si="176"/>
        <v>NA</v>
      </c>
      <c r="AA402" s="306" t="str">
        <f t="shared" si="177"/>
        <v>NA</v>
      </c>
      <c r="AB402" s="306" t="str">
        <f t="shared" si="178"/>
        <v>NA</v>
      </c>
      <c r="AC402" s="306" t="str">
        <f>IF($B402&gt;remaning_months,"NA",Payoff!AY405*Feq_coupon)</f>
        <v>NA</v>
      </c>
      <c r="AD402" s="306" t="str">
        <f>IF($B402&lt;=remaning_months,(AD401*(1-Payoff!BR405)-Payoff!Y405-Payoff!Z405+Payoff!BY405),"NA")</f>
        <v>NA</v>
      </c>
      <c r="AE402" s="306" t="str">
        <f>IF($B402&gt;remaning_months,"NA",Payoff!BC405)</f>
        <v>NA</v>
      </c>
      <c r="AF402" s="306" t="str">
        <f>IF($B402&gt;remaning_months,"NA",MAX(0,SUM(Payoff!V405:X405)))</f>
        <v>NA</v>
      </c>
      <c r="AG402" s="306" t="str">
        <f>IF($B402&gt;remaning_months,"NA",MAX(0,SUM(Payoff!V405:Y405)))</f>
        <v>NA</v>
      </c>
      <c r="AH402" s="306" t="str">
        <f>IF($B402&gt;remaning_months,"NA",Payoff!AC405)</f>
        <v>NA</v>
      </c>
      <c r="AI402" s="306" t="str">
        <f>IF($B402&gt;remaning_months,"NA",Payoff!BA405)</f>
        <v>NA</v>
      </c>
      <c r="AJ402" s="306" t="str">
        <f>IF($B402&gt;remaning_months,"NA",IF(AF402&lt;=0,0,AL401*(1+Payoff!X405/SUM(Payoff!V405:W405))))</f>
        <v>NA</v>
      </c>
      <c r="AK402" s="306" t="str">
        <f>IF($B402&gt;remaning_months,"NA",IF(AG402&lt;=0,0,AJ402*(1+SUM(Payoff!Y405:Z405)/SUM(Payoff!V405:W405))))</f>
        <v>NA</v>
      </c>
      <c r="AL402" s="306" t="str">
        <f>IF($B402&gt;remaning_months,"NA",IF(AH402&lt;=0,0,AK402*(1+SUM(Payoff!AA405:AB405)/SUM(Payoff!V405:W405))))</f>
        <v>NA</v>
      </c>
      <c r="AM402" s="306" t="str">
        <f t="shared" si="179"/>
        <v>NA</v>
      </c>
      <c r="AN402" s="306" t="str">
        <f>IF($B402&gt;remaning_months,"NA",AN401*(1+Payoff!Q405))</f>
        <v>NA</v>
      </c>
    </row>
    <row r="403" spans="2:40">
      <c r="B403" s="23">
        <v>400</v>
      </c>
      <c r="C403" s="306" t="str">
        <f t="shared" si="155"/>
        <v>NA</v>
      </c>
      <c r="D403" s="306" t="str">
        <f t="shared" si="156"/>
        <v>NA</v>
      </c>
      <c r="E403" s="306" t="str">
        <f t="shared" si="157"/>
        <v>NA</v>
      </c>
      <c r="F403" s="306" t="str">
        <f t="shared" si="158"/>
        <v>NA</v>
      </c>
      <c r="G403" s="306" t="str">
        <f t="shared" si="159"/>
        <v>NA</v>
      </c>
      <c r="H403" s="306" t="str">
        <f t="shared" si="160"/>
        <v>NA</v>
      </c>
      <c r="I403" s="306" t="str">
        <f t="shared" si="161"/>
        <v>NA</v>
      </c>
      <c r="J403" s="306" t="str">
        <f t="shared" si="162"/>
        <v>NA</v>
      </c>
      <c r="K403" s="306" t="str">
        <f t="shared" si="163"/>
        <v>NA</v>
      </c>
      <c r="L403" s="306" t="str">
        <f t="shared" si="164"/>
        <v>NA</v>
      </c>
      <c r="M403" s="306" t="str">
        <f t="shared" si="165"/>
        <v>NA</v>
      </c>
      <c r="N403" s="306" t="str">
        <f t="shared" si="166"/>
        <v>NA</v>
      </c>
      <c r="O403" s="306" t="str">
        <f t="shared" si="167"/>
        <v>NA</v>
      </c>
      <c r="P403" s="306" t="str">
        <f t="shared" si="168"/>
        <v>NA</v>
      </c>
      <c r="Q403" s="306" t="str">
        <f t="shared" si="169"/>
        <v>NA</v>
      </c>
      <c r="R403" s="306" t="str">
        <f t="shared" si="170"/>
        <v>NA</v>
      </c>
      <c r="S403" s="306" t="str">
        <f t="shared" si="171"/>
        <v>NA</v>
      </c>
      <c r="T403" s="306" t="str">
        <f t="shared" si="172"/>
        <v>NA</v>
      </c>
      <c r="U403" s="306" t="str">
        <f t="shared" si="173"/>
        <v>NA</v>
      </c>
      <c r="V403" s="306" t="str">
        <f>IF($B403&gt;remaning_months,"NA",V$3*Payoff!$BS406)</f>
        <v>NA</v>
      </c>
      <c r="W403" s="306" t="str">
        <f>IF($B403&gt;remaning_months,"NA",W$3*Payoff!$BS406)</f>
        <v>NA</v>
      </c>
      <c r="X403" s="306" t="str">
        <f t="shared" si="174"/>
        <v>NA</v>
      </c>
      <c r="Y403" s="306" t="str">
        <f t="shared" si="175"/>
        <v>NA</v>
      </c>
      <c r="Z403" s="306" t="str">
        <f t="shared" si="176"/>
        <v>NA</v>
      </c>
      <c r="AA403" s="306" t="str">
        <f t="shared" si="177"/>
        <v>NA</v>
      </c>
      <c r="AB403" s="306" t="str">
        <f t="shared" si="178"/>
        <v>NA</v>
      </c>
      <c r="AC403" s="306" t="str">
        <f>IF($B403&gt;remaning_months,"NA",Payoff!AY406*Feq_coupon)</f>
        <v>NA</v>
      </c>
      <c r="AD403" s="306" t="str">
        <f>IF($B403&lt;=remaning_months,(AD402*(1-Payoff!BR406)-Payoff!Y406-Payoff!Z406+Payoff!BY406),"NA")</f>
        <v>NA</v>
      </c>
      <c r="AE403" s="306" t="str">
        <f>IF($B403&gt;remaning_months,"NA",Payoff!BC406)</f>
        <v>NA</v>
      </c>
      <c r="AF403" s="306" t="str">
        <f>IF($B403&gt;remaning_months,"NA",MAX(0,SUM(Payoff!V406:X406)))</f>
        <v>NA</v>
      </c>
      <c r="AG403" s="306" t="str">
        <f>IF($B403&gt;remaning_months,"NA",MAX(0,SUM(Payoff!V406:Y406)))</f>
        <v>NA</v>
      </c>
      <c r="AH403" s="306" t="str">
        <f>IF($B403&gt;remaning_months,"NA",Payoff!AC406)</f>
        <v>NA</v>
      </c>
      <c r="AI403" s="306" t="str">
        <f>IF($B403&gt;remaning_months,"NA",Payoff!BA406)</f>
        <v>NA</v>
      </c>
      <c r="AJ403" s="306" t="str">
        <f>IF($B403&gt;remaning_months,"NA",IF(AF403&lt;=0,0,AL402*(1+Payoff!X406/SUM(Payoff!V406:W406))))</f>
        <v>NA</v>
      </c>
      <c r="AK403" s="306" t="str">
        <f>IF($B403&gt;remaning_months,"NA",IF(AG403&lt;=0,0,AJ403*(1+SUM(Payoff!Y406:Z406)/SUM(Payoff!V406:W406))))</f>
        <v>NA</v>
      </c>
      <c r="AL403" s="306" t="str">
        <f>IF($B403&gt;remaning_months,"NA",IF(AH403&lt;=0,0,AK403*(1+SUM(Payoff!AA406:AB406)/SUM(Payoff!V406:W406))))</f>
        <v>NA</v>
      </c>
      <c r="AM403" s="306" t="str">
        <f t="shared" si="179"/>
        <v>NA</v>
      </c>
      <c r="AN403" s="306" t="str">
        <f>IF($B403&gt;remaning_months,"NA",AN402*(1+Payoff!Q406))</f>
        <v>NA</v>
      </c>
    </row>
    <row r="404" spans="2:40">
      <c r="B404" s="23">
        <v>401</v>
      </c>
      <c r="C404" s="306" t="str">
        <f t="shared" si="155"/>
        <v>NA</v>
      </c>
      <c r="D404" s="306" t="str">
        <f t="shared" si="156"/>
        <v>NA</v>
      </c>
      <c r="E404" s="306" t="str">
        <f t="shared" si="157"/>
        <v>NA</v>
      </c>
      <c r="F404" s="306" t="str">
        <f t="shared" si="158"/>
        <v>NA</v>
      </c>
      <c r="G404" s="306" t="str">
        <f t="shared" si="159"/>
        <v>NA</v>
      </c>
      <c r="H404" s="306" t="str">
        <f t="shared" si="160"/>
        <v>NA</v>
      </c>
      <c r="I404" s="306" t="str">
        <f t="shared" si="161"/>
        <v>NA</v>
      </c>
      <c r="J404" s="306" t="str">
        <f t="shared" si="162"/>
        <v>NA</v>
      </c>
      <c r="K404" s="306" t="str">
        <f t="shared" si="163"/>
        <v>NA</v>
      </c>
      <c r="L404" s="306" t="str">
        <f t="shared" si="164"/>
        <v>NA</v>
      </c>
      <c r="M404" s="306" t="str">
        <f t="shared" si="165"/>
        <v>NA</v>
      </c>
      <c r="N404" s="306" t="str">
        <f t="shared" si="166"/>
        <v>NA</v>
      </c>
      <c r="O404" s="306" t="str">
        <f t="shared" si="167"/>
        <v>NA</v>
      </c>
      <c r="P404" s="306" t="str">
        <f t="shared" si="168"/>
        <v>NA</v>
      </c>
      <c r="Q404" s="306" t="str">
        <f t="shared" si="169"/>
        <v>NA</v>
      </c>
      <c r="R404" s="306" t="str">
        <f t="shared" si="170"/>
        <v>NA</v>
      </c>
      <c r="S404" s="306" t="str">
        <f t="shared" si="171"/>
        <v>NA</v>
      </c>
      <c r="T404" s="306" t="str">
        <f t="shared" si="172"/>
        <v>NA</v>
      </c>
      <c r="U404" s="306" t="str">
        <f t="shared" si="173"/>
        <v>NA</v>
      </c>
      <c r="V404" s="306" t="str">
        <f>IF($B404&gt;remaning_months,"NA",V$3*Payoff!$BS407)</f>
        <v>NA</v>
      </c>
      <c r="W404" s="306" t="str">
        <f>IF($B404&gt;remaning_months,"NA",W$3*Payoff!$BS407)</f>
        <v>NA</v>
      </c>
      <c r="X404" s="306" t="str">
        <f t="shared" si="174"/>
        <v>NA</v>
      </c>
      <c r="Y404" s="306" t="str">
        <f t="shared" si="175"/>
        <v>NA</v>
      </c>
      <c r="Z404" s="306" t="str">
        <f t="shared" si="176"/>
        <v>NA</v>
      </c>
      <c r="AA404" s="306" t="str">
        <f t="shared" si="177"/>
        <v>NA</v>
      </c>
      <c r="AB404" s="306" t="str">
        <f t="shared" si="178"/>
        <v>NA</v>
      </c>
      <c r="AC404" s="306" t="str">
        <f>IF($B404&gt;remaning_months,"NA",Payoff!AY407*Feq_coupon)</f>
        <v>NA</v>
      </c>
      <c r="AD404" s="306" t="str">
        <f>IF($B404&lt;=remaning_months,(AD403*(1-Payoff!BR407)-Payoff!Y407-Payoff!Z407+Payoff!BY407),"NA")</f>
        <v>NA</v>
      </c>
      <c r="AE404" s="306" t="str">
        <f>IF($B404&gt;remaning_months,"NA",Payoff!BC407)</f>
        <v>NA</v>
      </c>
      <c r="AF404" s="306" t="str">
        <f>IF($B404&gt;remaning_months,"NA",MAX(0,SUM(Payoff!V407:X407)))</f>
        <v>NA</v>
      </c>
      <c r="AG404" s="306" t="str">
        <f>IF($B404&gt;remaning_months,"NA",MAX(0,SUM(Payoff!V407:Y407)))</f>
        <v>NA</v>
      </c>
      <c r="AH404" s="306" t="str">
        <f>IF($B404&gt;remaning_months,"NA",Payoff!AC407)</f>
        <v>NA</v>
      </c>
      <c r="AI404" s="306" t="str">
        <f>IF($B404&gt;remaning_months,"NA",Payoff!BA407)</f>
        <v>NA</v>
      </c>
      <c r="AJ404" s="306" t="str">
        <f>IF($B404&gt;remaning_months,"NA",IF(AF404&lt;=0,0,AL403*(1+Payoff!X407/SUM(Payoff!V407:W407))))</f>
        <v>NA</v>
      </c>
      <c r="AK404" s="306" t="str">
        <f>IF($B404&gt;remaning_months,"NA",IF(AG404&lt;=0,0,AJ404*(1+SUM(Payoff!Y407:Z407)/SUM(Payoff!V407:W407))))</f>
        <v>NA</v>
      </c>
      <c r="AL404" s="306" t="str">
        <f>IF($B404&gt;remaning_months,"NA",IF(AH404&lt;=0,0,AK404*(1+SUM(Payoff!AA407:AB407)/SUM(Payoff!V407:W407))))</f>
        <v>NA</v>
      </c>
      <c r="AM404" s="306" t="str">
        <f t="shared" si="179"/>
        <v>NA</v>
      </c>
      <c r="AN404" s="306" t="str">
        <f>IF($B404&gt;remaning_months,"NA",AN403*(1+Payoff!Q407))</f>
        <v>NA</v>
      </c>
    </row>
    <row r="405" spans="2:40">
      <c r="B405" s="23">
        <v>402</v>
      </c>
      <c r="C405" s="306" t="str">
        <f t="shared" si="155"/>
        <v>NA</v>
      </c>
      <c r="D405" s="306" t="str">
        <f t="shared" si="156"/>
        <v>NA</v>
      </c>
      <c r="E405" s="306" t="str">
        <f t="shared" si="157"/>
        <v>NA</v>
      </c>
      <c r="F405" s="306" t="str">
        <f t="shared" si="158"/>
        <v>NA</v>
      </c>
      <c r="G405" s="306" t="str">
        <f t="shared" si="159"/>
        <v>NA</v>
      </c>
      <c r="H405" s="306" t="str">
        <f t="shared" si="160"/>
        <v>NA</v>
      </c>
      <c r="I405" s="306" t="str">
        <f t="shared" si="161"/>
        <v>NA</v>
      </c>
      <c r="J405" s="306" t="str">
        <f t="shared" si="162"/>
        <v>NA</v>
      </c>
      <c r="K405" s="306" t="str">
        <f t="shared" si="163"/>
        <v>NA</v>
      </c>
      <c r="L405" s="306" t="str">
        <f t="shared" si="164"/>
        <v>NA</v>
      </c>
      <c r="M405" s="306" t="str">
        <f t="shared" si="165"/>
        <v>NA</v>
      </c>
      <c r="N405" s="306" t="str">
        <f t="shared" si="166"/>
        <v>NA</v>
      </c>
      <c r="O405" s="306" t="str">
        <f t="shared" si="167"/>
        <v>NA</v>
      </c>
      <c r="P405" s="306" t="str">
        <f t="shared" si="168"/>
        <v>NA</v>
      </c>
      <c r="Q405" s="306" t="str">
        <f t="shared" si="169"/>
        <v>NA</v>
      </c>
      <c r="R405" s="306" t="str">
        <f t="shared" si="170"/>
        <v>NA</v>
      </c>
      <c r="S405" s="306" t="str">
        <f t="shared" si="171"/>
        <v>NA</v>
      </c>
      <c r="T405" s="306" t="str">
        <f t="shared" si="172"/>
        <v>NA</v>
      </c>
      <c r="U405" s="306" t="str">
        <f t="shared" si="173"/>
        <v>NA</v>
      </c>
      <c r="V405" s="306" t="str">
        <f>IF($B405&gt;remaning_months,"NA",V$3*Payoff!$BS408)</f>
        <v>NA</v>
      </c>
      <c r="W405" s="306" t="str">
        <f>IF($B405&gt;remaning_months,"NA",W$3*Payoff!$BS408)</f>
        <v>NA</v>
      </c>
      <c r="X405" s="306" t="str">
        <f t="shared" si="174"/>
        <v>NA</v>
      </c>
      <c r="Y405" s="306" t="str">
        <f t="shared" si="175"/>
        <v>NA</v>
      </c>
      <c r="Z405" s="306" t="str">
        <f t="shared" si="176"/>
        <v>NA</v>
      </c>
      <c r="AA405" s="306" t="str">
        <f t="shared" si="177"/>
        <v>NA</v>
      </c>
      <c r="AB405" s="306" t="str">
        <f t="shared" si="178"/>
        <v>NA</v>
      </c>
      <c r="AC405" s="306" t="str">
        <f>IF($B405&gt;remaning_months,"NA",Payoff!AY408*Feq_coupon)</f>
        <v>NA</v>
      </c>
      <c r="AD405" s="306" t="str">
        <f>IF($B405&lt;=remaning_months,(AD404*(1-Payoff!BR408)-Payoff!Y408-Payoff!Z408+Payoff!BY408),"NA")</f>
        <v>NA</v>
      </c>
      <c r="AE405" s="306" t="str">
        <f>IF($B405&gt;remaning_months,"NA",Payoff!BC408)</f>
        <v>NA</v>
      </c>
      <c r="AF405" s="306" t="str">
        <f>IF($B405&gt;remaning_months,"NA",MAX(0,SUM(Payoff!V408:X408)))</f>
        <v>NA</v>
      </c>
      <c r="AG405" s="306" t="str">
        <f>IF($B405&gt;remaning_months,"NA",MAX(0,SUM(Payoff!V408:Y408)))</f>
        <v>NA</v>
      </c>
      <c r="AH405" s="306" t="str">
        <f>IF($B405&gt;remaning_months,"NA",Payoff!AC408)</f>
        <v>NA</v>
      </c>
      <c r="AI405" s="306" t="str">
        <f>IF($B405&gt;remaning_months,"NA",Payoff!BA408)</f>
        <v>NA</v>
      </c>
      <c r="AJ405" s="306" t="str">
        <f>IF($B405&gt;remaning_months,"NA",IF(AF405&lt;=0,0,AL404*(1+Payoff!X408/SUM(Payoff!V408:W408))))</f>
        <v>NA</v>
      </c>
      <c r="AK405" s="306" t="str">
        <f>IF($B405&gt;remaning_months,"NA",IF(AG405&lt;=0,0,AJ405*(1+SUM(Payoff!Y408:Z408)/SUM(Payoff!V408:W408))))</f>
        <v>NA</v>
      </c>
      <c r="AL405" s="306" t="str">
        <f>IF($B405&gt;remaning_months,"NA",IF(AH405&lt;=0,0,AK405*(1+SUM(Payoff!AA408:AB408)/SUM(Payoff!V408:W408))))</f>
        <v>NA</v>
      </c>
      <c r="AM405" s="306" t="str">
        <f t="shared" si="179"/>
        <v>NA</v>
      </c>
      <c r="AN405" s="306" t="str">
        <f>IF($B405&gt;remaning_months,"NA",AN404*(1+Payoff!Q408))</f>
        <v>NA</v>
      </c>
    </row>
    <row r="406" spans="2:40">
      <c r="B406" s="23">
        <v>403</v>
      </c>
      <c r="C406" s="306" t="str">
        <f t="shared" si="155"/>
        <v>NA</v>
      </c>
      <c r="D406" s="306" t="str">
        <f t="shared" si="156"/>
        <v>NA</v>
      </c>
      <c r="E406" s="306" t="str">
        <f t="shared" si="157"/>
        <v>NA</v>
      </c>
      <c r="F406" s="306" t="str">
        <f t="shared" si="158"/>
        <v>NA</v>
      </c>
      <c r="G406" s="306" t="str">
        <f t="shared" si="159"/>
        <v>NA</v>
      </c>
      <c r="H406" s="306" t="str">
        <f t="shared" si="160"/>
        <v>NA</v>
      </c>
      <c r="I406" s="306" t="str">
        <f t="shared" si="161"/>
        <v>NA</v>
      </c>
      <c r="J406" s="306" t="str">
        <f t="shared" si="162"/>
        <v>NA</v>
      </c>
      <c r="K406" s="306" t="str">
        <f t="shared" si="163"/>
        <v>NA</v>
      </c>
      <c r="L406" s="306" t="str">
        <f t="shared" si="164"/>
        <v>NA</v>
      </c>
      <c r="M406" s="306" t="str">
        <f t="shared" si="165"/>
        <v>NA</v>
      </c>
      <c r="N406" s="306" t="str">
        <f t="shared" si="166"/>
        <v>NA</v>
      </c>
      <c r="O406" s="306" t="str">
        <f t="shared" si="167"/>
        <v>NA</v>
      </c>
      <c r="P406" s="306" t="str">
        <f t="shared" si="168"/>
        <v>NA</v>
      </c>
      <c r="Q406" s="306" t="str">
        <f t="shared" si="169"/>
        <v>NA</v>
      </c>
      <c r="R406" s="306" t="str">
        <f t="shared" si="170"/>
        <v>NA</v>
      </c>
      <c r="S406" s="306" t="str">
        <f t="shared" si="171"/>
        <v>NA</v>
      </c>
      <c r="T406" s="306" t="str">
        <f t="shared" si="172"/>
        <v>NA</v>
      </c>
      <c r="U406" s="306" t="str">
        <f t="shared" si="173"/>
        <v>NA</v>
      </c>
      <c r="V406" s="306" t="str">
        <f>IF($B406&gt;remaning_months,"NA",V$3*Payoff!$BS409)</f>
        <v>NA</v>
      </c>
      <c r="W406" s="306" t="str">
        <f>IF($B406&gt;remaning_months,"NA",W$3*Payoff!$BS409)</f>
        <v>NA</v>
      </c>
      <c r="X406" s="306" t="str">
        <f t="shared" si="174"/>
        <v>NA</v>
      </c>
      <c r="Y406" s="306" t="str">
        <f t="shared" si="175"/>
        <v>NA</v>
      </c>
      <c r="Z406" s="306" t="str">
        <f t="shared" si="176"/>
        <v>NA</v>
      </c>
      <c r="AA406" s="306" t="str">
        <f t="shared" si="177"/>
        <v>NA</v>
      </c>
      <c r="AB406" s="306" t="str">
        <f t="shared" si="178"/>
        <v>NA</v>
      </c>
      <c r="AC406" s="306" t="str">
        <f>IF($B406&gt;remaning_months,"NA",Payoff!AY409*Feq_coupon)</f>
        <v>NA</v>
      </c>
      <c r="AD406" s="306" t="str">
        <f>IF($B406&lt;=remaning_months,(AD405*(1-Payoff!BR409)-Payoff!Y409-Payoff!Z409+Payoff!BY409),"NA")</f>
        <v>NA</v>
      </c>
      <c r="AE406" s="306" t="str">
        <f>IF($B406&gt;remaning_months,"NA",Payoff!BC409)</f>
        <v>NA</v>
      </c>
      <c r="AF406" s="306" t="str">
        <f>IF($B406&gt;remaning_months,"NA",MAX(0,SUM(Payoff!V409:X409)))</f>
        <v>NA</v>
      </c>
      <c r="AG406" s="306" t="str">
        <f>IF($B406&gt;remaning_months,"NA",MAX(0,SUM(Payoff!V409:Y409)))</f>
        <v>NA</v>
      </c>
      <c r="AH406" s="306" t="str">
        <f>IF($B406&gt;remaning_months,"NA",Payoff!AC409)</f>
        <v>NA</v>
      </c>
      <c r="AI406" s="306" t="str">
        <f>IF($B406&gt;remaning_months,"NA",Payoff!BA409)</f>
        <v>NA</v>
      </c>
      <c r="AJ406" s="306" t="str">
        <f>IF($B406&gt;remaning_months,"NA",IF(AF406&lt;=0,0,AL405*(1+Payoff!X409/SUM(Payoff!V409:W409))))</f>
        <v>NA</v>
      </c>
      <c r="AK406" s="306" t="str">
        <f>IF($B406&gt;remaning_months,"NA",IF(AG406&lt;=0,0,AJ406*(1+SUM(Payoff!Y409:Z409)/SUM(Payoff!V409:W409))))</f>
        <v>NA</v>
      </c>
      <c r="AL406" s="306" t="str">
        <f>IF($B406&gt;remaning_months,"NA",IF(AH406&lt;=0,0,AK406*(1+SUM(Payoff!AA409:AB409)/SUM(Payoff!V409:W409))))</f>
        <v>NA</v>
      </c>
      <c r="AM406" s="306" t="str">
        <f t="shared" si="179"/>
        <v>NA</v>
      </c>
      <c r="AN406" s="306" t="str">
        <f>IF($B406&gt;remaning_months,"NA",AN405*(1+Payoff!Q409))</f>
        <v>NA</v>
      </c>
    </row>
    <row r="407" spans="2:40">
      <c r="B407" s="23">
        <v>404</v>
      </c>
      <c r="C407" s="306" t="str">
        <f t="shared" si="155"/>
        <v>NA</v>
      </c>
      <c r="D407" s="306" t="str">
        <f t="shared" si="156"/>
        <v>NA</v>
      </c>
      <c r="E407" s="306" t="str">
        <f t="shared" si="157"/>
        <v>NA</v>
      </c>
      <c r="F407" s="306" t="str">
        <f t="shared" si="158"/>
        <v>NA</v>
      </c>
      <c r="G407" s="306" t="str">
        <f t="shared" si="159"/>
        <v>NA</v>
      </c>
      <c r="H407" s="306" t="str">
        <f t="shared" si="160"/>
        <v>NA</v>
      </c>
      <c r="I407" s="306" t="str">
        <f t="shared" si="161"/>
        <v>NA</v>
      </c>
      <c r="J407" s="306" t="str">
        <f t="shared" si="162"/>
        <v>NA</v>
      </c>
      <c r="K407" s="306" t="str">
        <f t="shared" si="163"/>
        <v>NA</v>
      </c>
      <c r="L407" s="306" t="str">
        <f t="shared" si="164"/>
        <v>NA</v>
      </c>
      <c r="M407" s="306" t="str">
        <f t="shared" si="165"/>
        <v>NA</v>
      </c>
      <c r="N407" s="306" t="str">
        <f t="shared" si="166"/>
        <v>NA</v>
      </c>
      <c r="O407" s="306" t="str">
        <f t="shared" si="167"/>
        <v>NA</v>
      </c>
      <c r="P407" s="306" t="str">
        <f t="shared" si="168"/>
        <v>NA</v>
      </c>
      <c r="Q407" s="306" t="str">
        <f t="shared" si="169"/>
        <v>NA</v>
      </c>
      <c r="R407" s="306" t="str">
        <f t="shared" si="170"/>
        <v>NA</v>
      </c>
      <c r="S407" s="306" t="str">
        <f t="shared" si="171"/>
        <v>NA</v>
      </c>
      <c r="T407" s="306" t="str">
        <f t="shared" si="172"/>
        <v>NA</v>
      </c>
      <c r="U407" s="306" t="str">
        <f t="shared" si="173"/>
        <v>NA</v>
      </c>
      <c r="V407" s="306" t="str">
        <f>IF($B407&gt;remaning_months,"NA",V$3*Payoff!$BS410)</f>
        <v>NA</v>
      </c>
      <c r="W407" s="306" t="str">
        <f>IF($B407&gt;remaning_months,"NA",W$3*Payoff!$BS410)</f>
        <v>NA</v>
      </c>
      <c r="X407" s="306" t="str">
        <f t="shared" si="174"/>
        <v>NA</v>
      </c>
      <c r="Y407" s="306" t="str">
        <f t="shared" si="175"/>
        <v>NA</v>
      </c>
      <c r="Z407" s="306" t="str">
        <f t="shared" si="176"/>
        <v>NA</v>
      </c>
      <c r="AA407" s="306" t="str">
        <f t="shared" si="177"/>
        <v>NA</v>
      </c>
      <c r="AB407" s="306" t="str">
        <f t="shared" si="178"/>
        <v>NA</v>
      </c>
      <c r="AC407" s="306" t="str">
        <f>IF($B407&gt;remaning_months,"NA",Payoff!AY410*Feq_coupon)</f>
        <v>NA</v>
      </c>
      <c r="AD407" s="306" t="str">
        <f>IF($B407&lt;=remaning_months,(AD406*(1-Payoff!BR410)-Payoff!Y410-Payoff!Z410+Payoff!BY410),"NA")</f>
        <v>NA</v>
      </c>
      <c r="AE407" s="306" t="str">
        <f>IF($B407&gt;remaning_months,"NA",Payoff!BC410)</f>
        <v>NA</v>
      </c>
      <c r="AF407" s="306" t="str">
        <f>IF($B407&gt;remaning_months,"NA",MAX(0,SUM(Payoff!V410:X410)))</f>
        <v>NA</v>
      </c>
      <c r="AG407" s="306" t="str">
        <f>IF($B407&gt;remaning_months,"NA",MAX(0,SUM(Payoff!V410:Y410)))</f>
        <v>NA</v>
      </c>
      <c r="AH407" s="306" t="str">
        <f>IF($B407&gt;remaning_months,"NA",Payoff!AC410)</f>
        <v>NA</v>
      </c>
      <c r="AI407" s="306" t="str">
        <f>IF($B407&gt;remaning_months,"NA",Payoff!BA410)</f>
        <v>NA</v>
      </c>
      <c r="AJ407" s="306" t="str">
        <f>IF($B407&gt;remaning_months,"NA",IF(AF407&lt;=0,0,AL406*(1+Payoff!X410/SUM(Payoff!V410:W410))))</f>
        <v>NA</v>
      </c>
      <c r="AK407" s="306" t="str">
        <f>IF($B407&gt;remaning_months,"NA",IF(AG407&lt;=0,0,AJ407*(1+SUM(Payoff!Y410:Z410)/SUM(Payoff!V410:W410))))</f>
        <v>NA</v>
      </c>
      <c r="AL407" s="306" t="str">
        <f>IF($B407&gt;remaning_months,"NA",IF(AH407&lt;=0,0,AK407*(1+SUM(Payoff!AA410:AB410)/SUM(Payoff!V410:W410))))</f>
        <v>NA</v>
      </c>
      <c r="AM407" s="306" t="str">
        <f t="shared" si="179"/>
        <v>NA</v>
      </c>
      <c r="AN407" s="306" t="str">
        <f>IF($B407&gt;remaning_months,"NA",AN406*(1+Payoff!Q410))</f>
        <v>NA</v>
      </c>
    </row>
    <row r="408" spans="2:40">
      <c r="B408" s="23">
        <v>405</v>
      </c>
      <c r="C408" s="306" t="str">
        <f t="shared" si="155"/>
        <v>NA</v>
      </c>
      <c r="D408" s="306" t="str">
        <f t="shared" si="156"/>
        <v>NA</v>
      </c>
      <c r="E408" s="306" t="str">
        <f t="shared" si="157"/>
        <v>NA</v>
      </c>
      <c r="F408" s="306" t="str">
        <f t="shared" si="158"/>
        <v>NA</v>
      </c>
      <c r="G408" s="306" t="str">
        <f t="shared" si="159"/>
        <v>NA</v>
      </c>
      <c r="H408" s="306" t="str">
        <f t="shared" si="160"/>
        <v>NA</v>
      </c>
      <c r="I408" s="306" t="str">
        <f t="shared" si="161"/>
        <v>NA</v>
      </c>
      <c r="J408" s="306" t="str">
        <f t="shared" si="162"/>
        <v>NA</v>
      </c>
      <c r="K408" s="306" t="str">
        <f t="shared" si="163"/>
        <v>NA</v>
      </c>
      <c r="L408" s="306" t="str">
        <f t="shared" si="164"/>
        <v>NA</v>
      </c>
      <c r="M408" s="306" t="str">
        <f t="shared" si="165"/>
        <v>NA</v>
      </c>
      <c r="N408" s="306" t="str">
        <f t="shared" si="166"/>
        <v>NA</v>
      </c>
      <c r="O408" s="306" t="str">
        <f t="shared" si="167"/>
        <v>NA</v>
      </c>
      <c r="P408" s="306" t="str">
        <f t="shared" si="168"/>
        <v>NA</v>
      </c>
      <c r="Q408" s="306" t="str">
        <f t="shared" si="169"/>
        <v>NA</v>
      </c>
      <c r="R408" s="306" t="str">
        <f t="shared" si="170"/>
        <v>NA</v>
      </c>
      <c r="S408" s="306" t="str">
        <f t="shared" si="171"/>
        <v>NA</v>
      </c>
      <c r="T408" s="306" t="str">
        <f t="shared" si="172"/>
        <v>NA</v>
      </c>
      <c r="U408" s="306" t="str">
        <f t="shared" si="173"/>
        <v>NA</v>
      </c>
      <c r="V408" s="306" t="str">
        <f>IF($B408&gt;remaning_months,"NA",V$3*Payoff!$BS411)</f>
        <v>NA</v>
      </c>
      <c r="W408" s="306" t="str">
        <f>IF($B408&gt;remaning_months,"NA",W$3*Payoff!$BS411)</f>
        <v>NA</v>
      </c>
      <c r="X408" s="306" t="str">
        <f t="shared" si="174"/>
        <v>NA</v>
      </c>
      <c r="Y408" s="306" t="str">
        <f t="shared" si="175"/>
        <v>NA</v>
      </c>
      <c r="Z408" s="306" t="str">
        <f t="shared" si="176"/>
        <v>NA</v>
      </c>
      <c r="AA408" s="306" t="str">
        <f t="shared" si="177"/>
        <v>NA</v>
      </c>
      <c r="AB408" s="306" t="str">
        <f t="shared" si="178"/>
        <v>NA</v>
      </c>
      <c r="AC408" s="306" t="str">
        <f>IF($B408&gt;remaning_months,"NA",Payoff!AY411*Feq_coupon)</f>
        <v>NA</v>
      </c>
      <c r="AD408" s="306" t="str">
        <f>IF($B408&lt;=remaning_months,(AD407*(1-Payoff!BR411)-Payoff!Y411-Payoff!Z411+Payoff!BY411),"NA")</f>
        <v>NA</v>
      </c>
      <c r="AE408" s="306" t="str">
        <f>IF($B408&gt;remaning_months,"NA",Payoff!BC411)</f>
        <v>NA</v>
      </c>
      <c r="AF408" s="306" t="str">
        <f>IF($B408&gt;remaning_months,"NA",MAX(0,SUM(Payoff!V411:X411)))</f>
        <v>NA</v>
      </c>
      <c r="AG408" s="306" t="str">
        <f>IF($B408&gt;remaning_months,"NA",MAX(0,SUM(Payoff!V411:Y411)))</f>
        <v>NA</v>
      </c>
      <c r="AH408" s="306" t="str">
        <f>IF($B408&gt;remaning_months,"NA",Payoff!AC411)</f>
        <v>NA</v>
      </c>
      <c r="AI408" s="306" t="str">
        <f>IF($B408&gt;remaning_months,"NA",Payoff!BA411)</f>
        <v>NA</v>
      </c>
      <c r="AJ408" s="306" t="str">
        <f>IF($B408&gt;remaning_months,"NA",IF(AF408&lt;=0,0,AL407*(1+Payoff!X411/SUM(Payoff!V411:W411))))</f>
        <v>NA</v>
      </c>
      <c r="AK408" s="306" t="str">
        <f>IF($B408&gt;remaning_months,"NA",IF(AG408&lt;=0,0,AJ408*(1+SUM(Payoff!Y411:Z411)/SUM(Payoff!V411:W411))))</f>
        <v>NA</v>
      </c>
      <c r="AL408" s="306" t="str">
        <f>IF($B408&gt;remaning_months,"NA",IF(AH408&lt;=0,0,AK408*(1+SUM(Payoff!AA411:AB411)/SUM(Payoff!V411:W411))))</f>
        <v>NA</v>
      </c>
      <c r="AM408" s="306" t="str">
        <f t="shared" si="179"/>
        <v>NA</v>
      </c>
      <c r="AN408" s="306" t="str">
        <f>IF($B408&gt;remaning_months,"NA",AN407*(1+Payoff!Q411))</f>
        <v>NA</v>
      </c>
    </row>
    <row r="409" spans="2:40">
      <c r="B409" s="23">
        <v>406</v>
      </c>
      <c r="C409" s="306" t="str">
        <f t="shared" si="155"/>
        <v>NA</v>
      </c>
      <c r="D409" s="306" t="str">
        <f t="shared" si="156"/>
        <v>NA</v>
      </c>
      <c r="E409" s="306" t="str">
        <f t="shared" si="157"/>
        <v>NA</v>
      </c>
      <c r="F409" s="306" t="str">
        <f t="shared" si="158"/>
        <v>NA</v>
      </c>
      <c r="G409" s="306" t="str">
        <f t="shared" si="159"/>
        <v>NA</v>
      </c>
      <c r="H409" s="306" t="str">
        <f t="shared" si="160"/>
        <v>NA</v>
      </c>
      <c r="I409" s="306" t="str">
        <f t="shared" si="161"/>
        <v>NA</v>
      </c>
      <c r="J409" s="306" t="str">
        <f t="shared" si="162"/>
        <v>NA</v>
      </c>
      <c r="K409" s="306" t="str">
        <f t="shared" si="163"/>
        <v>NA</v>
      </c>
      <c r="L409" s="306" t="str">
        <f t="shared" si="164"/>
        <v>NA</v>
      </c>
      <c r="M409" s="306" t="str">
        <f t="shared" si="165"/>
        <v>NA</v>
      </c>
      <c r="N409" s="306" t="str">
        <f t="shared" si="166"/>
        <v>NA</v>
      </c>
      <c r="O409" s="306" t="str">
        <f t="shared" si="167"/>
        <v>NA</v>
      </c>
      <c r="P409" s="306" t="str">
        <f t="shared" si="168"/>
        <v>NA</v>
      </c>
      <c r="Q409" s="306" t="str">
        <f t="shared" si="169"/>
        <v>NA</v>
      </c>
      <c r="R409" s="306" t="str">
        <f t="shared" si="170"/>
        <v>NA</v>
      </c>
      <c r="S409" s="306" t="str">
        <f t="shared" si="171"/>
        <v>NA</v>
      </c>
      <c r="T409" s="306" t="str">
        <f t="shared" si="172"/>
        <v>NA</v>
      </c>
      <c r="U409" s="306" t="str">
        <f t="shared" si="173"/>
        <v>NA</v>
      </c>
      <c r="V409" s="306" t="str">
        <f>IF($B409&gt;remaning_months,"NA",V$3*Payoff!$BS412)</f>
        <v>NA</v>
      </c>
      <c r="W409" s="306" t="str">
        <f>IF($B409&gt;remaning_months,"NA",W$3*Payoff!$BS412)</f>
        <v>NA</v>
      </c>
      <c r="X409" s="306" t="str">
        <f t="shared" si="174"/>
        <v>NA</v>
      </c>
      <c r="Y409" s="306" t="str">
        <f t="shared" si="175"/>
        <v>NA</v>
      </c>
      <c r="Z409" s="306" t="str">
        <f t="shared" si="176"/>
        <v>NA</v>
      </c>
      <c r="AA409" s="306" t="str">
        <f t="shared" si="177"/>
        <v>NA</v>
      </c>
      <c r="AB409" s="306" t="str">
        <f t="shared" si="178"/>
        <v>NA</v>
      </c>
      <c r="AC409" s="306" t="str">
        <f>IF($B409&gt;remaning_months,"NA",Payoff!AY412*Feq_coupon)</f>
        <v>NA</v>
      </c>
      <c r="AD409" s="306" t="str">
        <f>IF($B409&lt;=remaning_months,(AD408*(1-Payoff!BR412)-Payoff!Y412-Payoff!Z412+Payoff!BY412),"NA")</f>
        <v>NA</v>
      </c>
      <c r="AE409" s="306" t="str">
        <f>IF($B409&gt;remaning_months,"NA",Payoff!BC412)</f>
        <v>NA</v>
      </c>
      <c r="AF409" s="306" t="str">
        <f>IF($B409&gt;remaning_months,"NA",MAX(0,SUM(Payoff!V412:X412)))</f>
        <v>NA</v>
      </c>
      <c r="AG409" s="306" t="str">
        <f>IF($B409&gt;remaning_months,"NA",MAX(0,SUM(Payoff!V412:Y412)))</f>
        <v>NA</v>
      </c>
      <c r="AH409" s="306" t="str">
        <f>IF($B409&gt;remaning_months,"NA",Payoff!AC412)</f>
        <v>NA</v>
      </c>
      <c r="AI409" s="306" t="str">
        <f>IF($B409&gt;remaning_months,"NA",Payoff!BA412)</f>
        <v>NA</v>
      </c>
      <c r="AJ409" s="306" t="str">
        <f>IF($B409&gt;remaning_months,"NA",IF(AF409&lt;=0,0,AL408*(1+Payoff!X412/SUM(Payoff!V412:W412))))</f>
        <v>NA</v>
      </c>
      <c r="AK409" s="306" t="str">
        <f>IF($B409&gt;remaning_months,"NA",IF(AG409&lt;=0,0,AJ409*(1+SUM(Payoff!Y412:Z412)/SUM(Payoff!V412:W412))))</f>
        <v>NA</v>
      </c>
      <c r="AL409" s="306" t="str">
        <f>IF($B409&gt;remaning_months,"NA",IF(AH409&lt;=0,0,AK409*(1+SUM(Payoff!AA412:AB412)/SUM(Payoff!V412:W412))))</f>
        <v>NA</v>
      </c>
      <c r="AM409" s="306" t="str">
        <f t="shared" si="179"/>
        <v>NA</v>
      </c>
      <c r="AN409" s="306" t="str">
        <f>IF($B409&gt;remaning_months,"NA",AN408*(1+Payoff!Q412))</f>
        <v>NA</v>
      </c>
    </row>
    <row r="410" spans="2:40">
      <c r="B410" s="23">
        <v>407</v>
      </c>
      <c r="C410" s="306" t="str">
        <f t="shared" si="155"/>
        <v>NA</v>
      </c>
      <c r="D410" s="306" t="str">
        <f t="shared" si="156"/>
        <v>NA</v>
      </c>
      <c r="E410" s="306" t="str">
        <f t="shared" si="157"/>
        <v>NA</v>
      </c>
      <c r="F410" s="306" t="str">
        <f t="shared" si="158"/>
        <v>NA</v>
      </c>
      <c r="G410" s="306" t="str">
        <f t="shared" si="159"/>
        <v>NA</v>
      </c>
      <c r="H410" s="306" t="str">
        <f t="shared" si="160"/>
        <v>NA</v>
      </c>
      <c r="I410" s="306" t="str">
        <f t="shared" si="161"/>
        <v>NA</v>
      </c>
      <c r="J410" s="306" t="str">
        <f t="shared" si="162"/>
        <v>NA</v>
      </c>
      <c r="K410" s="306" t="str">
        <f t="shared" si="163"/>
        <v>NA</v>
      </c>
      <c r="L410" s="306" t="str">
        <f t="shared" si="164"/>
        <v>NA</v>
      </c>
      <c r="M410" s="306" t="str">
        <f t="shared" si="165"/>
        <v>NA</v>
      </c>
      <c r="N410" s="306" t="str">
        <f t="shared" si="166"/>
        <v>NA</v>
      </c>
      <c r="O410" s="306" t="str">
        <f t="shared" si="167"/>
        <v>NA</v>
      </c>
      <c r="P410" s="306" t="str">
        <f t="shared" si="168"/>
        <v>NA</v>
      </c>
      <c r="Q410" s="306" t="str">
        <f t="shared" si="169"/>
        <v>NA</v>
      </c>
      <c r="R410" s="306" t="str">
        <f t="shared" si="170"/>
        <v>NA</v>
      </c>
      <c r="S410" s="306" t="str">
        <f t="shared" si="171"/>
        <v>NA</v>
      </c>
      <c r="T410" s="306" t="str">
        <f t="shared" si="172"/>
        <v>NA</v>
      </c>
      <c r="U410" s="306" t="str">
        <f t="shared" si="173"/>
        <v>NA</v>
      </c>
      <c r="V410" s="306" t="str">
        <f>IF($B410&gt;remaning_months,"NA",V$3*Payoff!$BS413)</f>
        <v>NA</v>
      </c>
      <c r="W410" s="306" t="str">
        <f>IF($B410&gt;remaning_months,"NA",W$3*Payoff!$BS413)</f>
        <v>NA</v>
      </c>
      <c r="X410" s="306" t="str">
        <f t="shared" si="174"/>
        <v>NA</v>
      </c>
      <c r="Y410" s="306" t="str">
        <f t="shared" si="175"/>
        <v>NA</v>
      </c>
      <c r="Z410" s="306" t="str">
        <f t="shared" si="176"/>
        <v>NA</v>
      </c>
      <c r="AA410" s="306" t="str">
        <f t="shared" si="177"/>
        <v>NA</v>
      </c>
      <c r="AB410" s="306" t="str">
        <f t="shared" si="178"/>
        <v>NA</v>
      </c>
      <c r="AC410" s="306" t="str">
        <f>IF($B410&gt;remaning_months,"NA",Payoff!AY413*Feq_coupon)</f>
        <v>NA</v>
      </c>
      <c r="AD410" s="306" t="str">
        <f>IF($B410&lt;=remaning_months,(AD409*(1-Payoff!BR413)-Payoff!Y413-Payoff!Z413+Payoff!BY413),"NA")</f>
        <v>NA</v>
      </c>
      <c r="AE410" s="306" t="str">
        <f>IF($B410&gt;remaning_months,"NA",Payoff!BC413)</f>
        <v>NA</v>
      </c>
      <c r="AF410" s="306" t="str">
        <f>IF($B410&gt;remaning_months,"NA",MAX(0,SUM(Payoff!V413:X413)))</f>
        <v>NA</v>
      </c>
      <c r="AG410" s="306" t="str">
        <f>IF($B410&gt;remaning_months,"NA",MAX(0,SUM(Payoff!V413:Y413)))</f>
        <v>NA</v>
      </c>
      <c r="AH410" s="306" t="str">
        <f>IF($B410&gt;remaning_months,"NA",Payoff!AC413)</f>
        <v>NA</v>
      </c>
      <c r="AI410" s="306" t="str">
        <f>IF($B410&gt;remaning_months,"NA",Payoff!BA413)</f>
        <v>NA</v>
      </c>
      <c r="AJ410" s="306" t="str">
        <f>IF($B410&gt;remaning_months,"NA",IF(AF410&lt;=0,0,AL409*(1+Payoff!X413/SUM(Payoff!V413:W413))))</f>
        <v>NA</v>
      </c>
      <c r="AK410" s="306" t="str">
        <f>IF($B410&gt;remaning_months,"NA",IF(AG410&lt;=0,0,AJ410*(1+SUM(Payoff!Y413:Z413)/SUM(Payoff!V413:W413))))</f>
        <v>NA</v>
      </c>
      <c r="AL410" s="306" t="str">
        <f>IF($B410&gt;remaning_months,"NA",IF(AH410&lt;=0,0,AK410*(1+SUM(Payoff!AA413:AB413)/SUM(Payoff!V413:W413))))</f>
        <v>NA</v>
      </c>
      <c r="AM410" s="306" t="str">
        <f t="shared" si="179"/>
        <v>NA</v>
      </c>
      <c r="AN410" s="306" t="str">
        <f>IF($B410&gt;remaning_months,"NA",AN409*(1+Payoff!Q413))</f>
        <v>NA</v>
      </c>
    </row>
    <row r="411" spans="2:40">
      <c r="B411" s="23">
        <v>408</v>
      </c>
      <c r="C411" s="306" t="str">
        <f t="shared" si="155"/>
        <v>NA</v>
      </c>
      <c r="D411" s="306" t="str">
        <f t="shared" si="156"/>
        <v>NA</v>
      </c>
      <c r="E411" s="306" t="str">
        <f t="shared" si="157"/>
        <v>NA</v>
      </c>
      <c r="F411" s="306" t="str">
        <f t="shared" si="158"/>
        <v>NA</v>
      </c>
      <c r="G411" s="306" t="str">
        <f t="shared" si="159"/>
        <v>NA</v>
      </c>
      <c r="H411" s="306" t="str">
        <f t="shared" si="160"/>
        <v>NA</v>
      </c>
      <c r="I411" s="306" t="str">
        <f t="shared" si="161"/>
        <v>NA</v>
      </c>
      <c r="J411" s="306" t="str">
        <f t="shared" si="162"/>
        <v>NA</v>
      </c>
      <c r="K411" s="306" t="str">
        <f t="shared" si="163"/>
        <v>NA</v>
      </c>
      <c r="L411" s="306" t="str">
        <f t="shared" si="164"/>
        <v>NA</v>
      </c>
      <c r="M411" s="306" t="str">
        <f t="shared" si="165"/>
        <v>NA</v>
      </c>
      <c r="N411" s="306" t="str">
        <f t="shared" si="166"/>
        <v>NA</v>
      </c>
      <c r="O411" s="306" t="str">
        <f t="shared" si="167"/>
        <v>NA</v>
      </c>
      <c r="P411" s="306" t="str">
        <f t="shared" si="168"/>
        <v>NA</v>
      </c>
      <c r="Q411" s="306" t="str">
        <f t="shared" si="169"/>
        <v>NA</v>
      </c>
      <c r="R411" s="306" t="str">
        <f t="shared" si="170"/>
        <v>NA</v>
      </c>
      <c r="S411" s="306" t="str">
        <f t="shared" si="171"/>
        <v>NA</v>
      </c>
      <c r="T411" s="306" t="str">
        <f t="shared" si="172"/>
        <v>NA</v>
      </c>
      <c r="U411" s="306" t="str">
        <f t="shared" si="173"/>
        <v>NA</v>
      </c>
      <c r="V411" s="306" t="str">
        <f>IF($B411&gt;remaning_months,"NA",V$3*Payoff!$BS414)</f>
        <v>NA</v>
      </c>
      <c r="W411" s="306" t="str">
        <f>IF($B411&gt;remaning_months,"NA",W$3*Payoff!$BS414)</f>
        <v>NA</v>
      </c>
      <c r="X411" s="306" t="str">
        <f t="shared" si="174"/>
        <v>NA</v>
      </c>
      <c r="Y411" s="306" t="str">
        <f t="shared" si="175"/>
        <v>NA</v>
      </c>
      <c r="Z411" s="306" t="str">
        <f t="shared" si="176"/>
        <v>NA</v>
      </c>
      <c r="AA411" s="306" t="str">
        <f t="shared" si="177"/>
        <v>NA</v>
      </c>
      <c r="AB411" s="306" t="str">
        <f t="shared" si="178"/>
        <v>NA</v>
      </c>
      <c r="AC411" s="306" t="str">
        <f>IF($B411&gt;remaning_months,"NA",Payoff!AY414*Feq_coupon)</f>
        <v>NA</v>
      </c>
      <c r="AD411" s="306" t="str">
        <f>IF($B411&lt;=remaning_months,(AD410*(1-Payoff!BR414)-Payoff!Y414-Payoff!Z414+Payoff!BY414),"NA")</f>
        <v>NA</v>
      </c>
      <c r="AE411" s="306" t="str">
        <f>IF($B411&gt;remaning_months,"NA",Payoff!BC414)</f>
        <v>NA</v>
      </c>
      <c r="AF411" s="306" t="str">
        <f>IF($B411&gt;remaning_months,"NA",MAX(0,SUM(Payoff!V414:X414)))</f>
        <v>NA</v>
      </c>
      <c r="AG411" s="306" t="str">
        <f>IF($B411&gt;remaning_months,"NA",MAX(0,SUM(Payoff!V414:Y414)))</f>
        <v>NA</v>
      </c>
      <c r="AH411" s="306" t="str">
        <f>IF($B411&gt;remaning_months,"NA",Payoff!AC414)</f>
        <v>NA</v>
      </c>
      <c r="AI411" s="306" t="str">
        <f>IF($B411&gt;remaning_months,"NA",Payoff!BA414)</f>
        <v>NA</v>
      </c>
      <c r="AJ411" s="306" t="str">
        <f>IF($B411&gt;remaning_months,"NA",IF(AF411&lt;=0,0,AL410*(1+Payoff!X414/SUM(Payoff!V414:W414))))</f>
        <v>NA</v>
      </c>
      <c r="AK411" s="306" t="str">
        <f>IF($B411&gt;remaning_months,"NA",IF(AG411&lt;=0,0,AJ411*(1+SUM(Payoff!Y414:Z414)/SUM(Payoff!V414:W414))))</f>
        <v>NA</v>
      </c>
      <c r="AL411" s="306" t="str">
        <f>IF($B411&gt;remaning_months,"NA",IF(AH411&lt;=0,0,AK411*(1+SUM(Payoff!AA414:AB414)/SUM(Payoff!V414:W414))))</f>
        <v>NA</v>
      </c>
      <c r="AM411" s="306" t="str">
        <f t="shared" si="179"/>
        <v>NA</v>
      </c>
      <c r="AN411" s="306" t="str">
        <f>IF($B411&gt;remaning_months,"NA",AN410*(1+Payoff!Q414))</f>
        <v>NA</v>
      </c>
    </row>
    <row r="412" spans="2:40">
      <c r="B412" s="23">
        <v>409</v>
      </c>
      <c r="C412" s="306" t="str">
        <f t="shared" si="155"/>
        <v>NA</v>
      </c>
      <c r="D412" s="306" t="str">
        <f t="shared" si="156"/>
        <v>NA</v>
      </c>
      <c r="E412" s="306" t="str">
        <f t="shared" si="157"/>
        <v>NA</v>
      </c>
      <c r="F412" s="306" t="str">
        <f t="shared" si="158"/>
        <v>NA</v>
      </c>
      <c r="G412" s="306" t="str">
        <f t="shared" si="159"/>
        <v>NA</v>
      </c>
      <c r="H412" s="306" t="str">
        <f t="shared" si="160"/>
        <v>NA</v>
      </c>
      <c r="I412" s="306" t="str">
        <f t="shared" si="161"/>
        <v>NA</v>
      </c>
      <c r="J412" s="306" t="str">
        <f t="shared" si="162"/>
        <v>NA</v>
      </c>
      <c r="K412" s="306" t="str">
        <f t="shared" si="163"/>
        <v>NA</v>
      </c>
      <c r="L412" s="306" t="str">
        <f t="shared" si="164"/>
        <v>NA</v>
      </c>
      <c r="M412" s="306" t="str">
        <f t="shared" si="165"/>
        <v>NA</v>
      </c>
      <c r="N412" s="306" t="str">
        <f t="shared" si="166"/>
        <v>NA</v>
      </c>
      <c r="O412" s="306" t="str">
        <f t="shared" si="167"/>
        <v>NA</v>
      </c>
      <c r="P412" s="306" t="str">
        <f t="shared" si="168"/>
        <v>NA</v>
      </c>
      <c r="Q412" s="306" t="str">
        <f t="shared" si="169"/>
        <v>NA</v>
      </c>
      <c r="R412" s="306" t="str">
        <f t="shared" si="170"/>
        <v>NA</v>
      </c>
      <c r="S412" s="306" t="str">
        <f t="shared" si="171"/>
        <v>NA</v>
      </c>
      <c r="T412" s="306" t="str">
        <f t="shared" si="172"/>
        <v>NA</v>
      </c>
      <c r="U412" s="306" t="str">
        <f t="shared" si="173"/>
        <v>NA</v>
      </c>
      <c r="V412" s="306" t="str">
        <f>IF($B412&gt;remaning_months,"NA",V$3*Payoff!$BS415)</f>
        <v>NA</v>
      </c>
      <c r="W412" s="306" t="str">
        <f>IF($B412&gt;remaning_months,"NA",W$3*Payoff!$BS415)</f>
        <v>NA</v>
      </c>
      <c r="X412" s="306" t="str">
        <f t="shared" si="174"/>
        <v>NA</v>
      </c>
      <c r="Y412" s="306" t="str">
        <f t="shared" si="175"/>
        <v>NA</v>
      </c>
      <c r="Z412" s="306" t="str">
        <f t="shared" si="176"/>
        <v>NA</v>
      </c>
      <c r="AA412" s="306" t="str">
        <f t="shared" si="177"/>
        <v>NA</v>
      </c>
      <c r="AB412" s="306" t="str">
        <f t="shared" si="178"/>
        <v>NA</v>
      </c>
      <c r="AC412" s="306" t="str">
        <f>IF($B412&gt;remaning_months,"NA",Payoff!AY415*Feq_coupon)</f>
        <v>NA</v>
      </c>
      <c r="AD412" s="306" t="str">
        <f>IF($B412&lt;=remaning_months,(AD411*(1-Payoff!BR415)-Payoff!Y415-Payoff!Z415+Payoff!BY415),"NA")</f>
        <v>NA</v>
      </c>
      <c r="AE412" s="306" t="str">
        <f>IF($B412&gt;remaning_months,"NA",Payoff!BC415)</f>
        <v>NA</v>
      </c>
      <c r="AF412" s="306" t="str">
        <f>IF($B412&gt;remaning_months,"NA",MAX(0,SUM(Payoff!V415:X415)))</f>
        <v>NA</v>
      </c>
      <c r="AG412" s="306" t="str">
        <f>IF($B412&gt;remaning_months,"NA",MAX(0,SUM(Payoff!V415:Y415)))</f>
        <v>NA</v>
      </c>
      <c r="AH412" s="306" t="str">
        <f>IF($B412&gt;remaning_months,"NA",Payoff!AC415)</f>
        <v>NA</v>
      </c>
      <c r="AI412" s="306" t="str">
        <f>IF($B412&gt;remaning_months,"NA",Payoff!BA415)</f>
        <v>NA</v>
      </c>
      <c r="AJ412" s="306" t="str">
        <f>IF($B412&gt;remaning_months,"NA",IF(AF412&lt;=0,0,AL411*(1+Payoff!X415/SUM(Payoff!V415:W415))))</f>
        <v>NA</v>
      </c>
      <c r="AK412" s="306" t="str">
        <f>IF($B412&gt;remaning_months,"NA",IF(AG412&lt;=0,0,AJ412*(1+SUM(Payoff!Y415:Z415)/SUM(Payoff!V415:W415))))</f>
        <v>NA</v>
      </c>
      <c r="AL412" s="306" t="str">
        <f>IF($B412&gt;remaning_months,"NA",IF(AH412&lt;=0,0,AK412*(1+SUM(Payoff!AA415:AB415)/SUM(Payoff!V415:W415))))</f>
        <v>NA</v>
      </c>
      <c r="AM412" s="306" t="str">
        <f t="shared" si="179"/>
        <v>NA</v>
      </c>
      <c r="AN412" s="306" t="str">
        <f>IF($B412&gt;remaning_months,"NA",AN411*(1+Payoff!Q415))</f>
        <v>NA</v>
      </c>
    </row>
    <row r="413" spans="2:40">
      <c r="B413" s="23">
        <v>410</v>
      </c>
      <c r="C413" s="306" t="str">
        <f t="shared" si="155"/>
        <v>NA</v>
      </c>
      <c r="D413" s="306" t="str">
        <f t="shared" si="156"/>
        <v>NA</v>
      </c>
      <c r="E413" s="306" t="str">
        <f t="shared" si="157"/>
        <v>NA</v>
      </c>
      <c r="F413" s="306" t="str">
        <f t="shared" si="158"/>
        <v>NA</v>
      </c>
      <c r="G413" s="306" t="str">
        <f t="shared" si="159"/>
        <v>NA</v>
      </c>
      <c r="H413" s="306" t="str">
        <f t="shared" si="160"/>
        <v>NA</v>
      </c>
      <c r="I413" s="306" t="str">
        <f t="shared" si="161"/>
        <v>NA</v>
      </c>
      <c r="J413" s="306" t="str">
        <f t="shared" si="162"/>
        <v>NA</v>
      </c>
      <c r="K413" s="306" t="str">
        <f t="shared" si="163"/>
        <v>NA</v>
      </c>
      <c r="L413" s="306" t="str">
        <f t="shared" si="164"/>
        <v>NA</v>
      </c>
      <c r="M413" s="306" t="str">
        <f t="shared" si="165"/>
        <v>NA</v>
      </c>
      <c r="N413" s="306" t="str">
        <f t="shared" si="166"/>
        <v>NA</v>
      </c>
      <c r="O413" s="306" t="str">
        <f t="shared" si="167"/>
        <v>NA</v>
      </c>
      <c r="P413" s="306" t="str">
        <f t="shared" si="168"/>
        <v>NA</v>
      </c>
      <c r="Q413" s="306" t="str">
        <f t="shared" si="169"/>
        <v>NA</v>
      </c>
      <c r="R413" s="306" t="str">
        <f t="shared" si="170"/>
        <v>NA</v>
      </c>
      <c r="S413" s="306" t="str">
        <f t="shared" si="171"/>
        <v>NA</v>
      </c>
      <c r="T413" s="306" t="str">
        <f t="shared" si="172"/>
        <v>NA</v>
      </c>
      <c r="U413" s="306" t="str">
        <f t="shared" si="173"/>
        <v>NA</v>
      </c>
      <c r="V413" s="306" t="str">
        <f>IF($B413&gt;remaning_months,"NA",V$3*Payoff!$BS416)</f>
        <v>NA</v>
      </c>
      <c r="W413" s="306" t="str">
        <f>IF($B413&gt;remaning_months,"NA",W$3*Payoff!$BS416)</f>
        <v>NA</v>
      </c>
      <c r="X413" s="306" t="str">
        <f t="shared" si="174"/>
        <v>NA</v>
      </c>
      <c r="Y413" s="306" t="str">
        <f t="shared" si="175"/>
        <v>NA</v>
      </c>
      <c r="Z413" s="306" t="str">
        <f t="shared" si="176"/>
        <v>NA</v>
      </c>
      <c r="AA413" s="306" t="str">
        <f t="shared" si="177"/>
        <v>NA</v>
      </c>
      <c r="AB413" s="306" t="str">
        <f t="shared" si="178"/>
        <v>NA</v>
      </c>
      <c r="AC413" s="306" t="str">
        <f>IF($B413&gt;remaning_months,"NA",Payoff!AY416*Feq_coupon)</f>
        <v>NA</v>
      </c>
      <c r="AD413" s="306" t="str">
        <f>IF($B413&lt;=remaning_months,(AD412*(1-Payoff!BR416)-Payoff!Y416-Payoff!Z416+Payoff!BY416),"NA")</f>
        <v>NA</v>
      </c>
      <c r="AE413" s="306" t="str">
        <f>IF($B413&gt;remaning_months,"NA",Payoff!BC416)</f>
        <v>NA</v>
      </c>
      <c r="AF413" s="306" t="str">
        <f>IF($B413&gt;remaning_months,"NA",MAX(0,SUM(Payoff!V416:X416)))</f>
        <v>NA</v>
      </c>
      <c r="AG413" s="306" t="str">
        <f>IF($B413&gt;remaning_months,"NA",MAX(0,SUM(Payoff!V416:Y416)))</f>
        <v>NA</v>
      </c>
      <c r="AH413" s="306" t="str">
        <f>IF($B413&gt;remaning_months,"NA",Payoff!AC416)</f>
        <v>NA</v>
      </c>
      <c r="AI413" s="306" t="str">
        <f>IF($B413&gt;remaning_months,"NA",Payoff!BA416)</f>
        <v>NA</v>
      </c>
      <c r="AJ413" s="306" t="str">
        <f>IF($B413&gt;remaning_months,"NA",IF(AF413&lt;=0,0,AL412*(1+Payoff!X416/SUM(Payoff!V416:W416))))</f>
        <v>NA</v>
      </c>
      <c r="AK413" s="306" t="str">
        <f>IF($B413&gt;remaning_months,"NA",IF(AG413&lt;=0,0,AJ413*(1+SUM(Payoff!Y416:Z416)/SUM(Payoff!V416:W416))))</f>
        <v>NA</v>
      </c>
      <c r="AL413" s="306" t="str">
        <f>IF($B413&gt;remaning_months,"NA",IF(AH413&lt;=0,0,AK413*(1+SUM(Payoff!AA416:AB416)/SUM(Payoff!V416:W416))))</f>
        <v>NA</v>
      </c>
      <c r="AM413" s="306" t="str">
        <f t="shared" si="179"/>
        <v>NA</v>
      </c>
      <c r="AN413" s="306" t="str">
        <f>IF($B413&gt;remaning_months,"NA",AN412*(1+Payoff!Q416))</f>
        <v>NA</v>
      </c>
    </row>
    <row r="414" spans="2:40">
      <c r="B414" s="23">
        <v>411</v>
      </c>
      <c r="C414" s="306" t="str">
        <f t="shared" si="155"/>
        <v>NA</v>
      </c>
      <c r="D414" s="306" t="str">
        <f t="shared" si="156"/>
        <v>NA</v>
      </c>
      <c r="E414" s="306" t="str">
        <f t="shared" si="157"/>
        <v>NA</v>
      </c>
      <c r="F414" s="306" t="str">
        <f t="shared" si="158"/>
        <v>NA</v>
      </c>
      <c r="G414" s="306" t="str">
        <f t="shared" si="159"/>
        <v>NA</v>
      </c>
      <c r="H414" s="306" t="str">
        <f t="shared" si="160"/>
        <v>NA</v>
      </c>
      <c r="I414" s="306" t="str">
        <f t="shared" si="161"/>
        <v>NA</v>
      </c>
      <c r="J414" s="306" t="str">
        <f t="shared" si="162"/>
        <v>NA</v>
      </c>
      <c r="K414" s="306" t="str">
        <f t="shared" si="163"/>
        <v>NA</v>
      </c>
      <c r="L414" s="306" t="str">
        <f t="shared" si="164"/>
        <v>NA</v>
      </c>
      <c r="M414" s="306" t="str">
        <f t="shared" si="165"/>
        <v>NA</v>
      </c>
      <c r="N414" s="306" t="str">
        <f t="shared" si="166"/>
        <v>NA</v>
      </c>
      <c r="O414" s="306" t="str">
        <f t="shared" si="167"/>
        <v>NA</v>
      </c>
      <c r="P414" s="306" t="str">
        <f t="shared" si="168"/>
        <v>NA</v>
      </c>
      <c r="Q414" s="306" t="str">
        <f t="shared" si="169"/>
        <v>NA</v>
      </c>
      <c r="R414" s="306" t="str">
        <f t="shared" si="170"/>
        <v>NA</v>
      </c>
      <c r="S414" s="306" t="str">
        <f t="shared" si="171"/>
        <v>NA</v>
      </c>
      <c r="T414" s="306" t="str">
        <f t="shared" si="172"/>
        <v>NA</v>
      </c>
      <c r="U414" s="306" t="str">
        <f t="shared" si="173"/>
        <v>NA</v>
      </c>
      <c r="V414" s="306" t="str">
        <f>IF($B414&gt;remaning_months,"NA",V$3*Payoff!$BS417)</f>
        <v>NA</v>
      </c>
      <c r="W414" s="306" t="str">
        <f>IF($B414&gt;remaning_months,"NA",W$3*Payoff!$BS417)</f>
        <v>NA</v>
      </c>
      <c r="X414" s="306" t="str">
        <f t="shared" si="174"/>
        <v>NA</v>
      </c>
      <c r="Y414" s="306" t="str">
        <f t="shared" si="175"/>
        <v>NA</v>
      </c>
      <c r="Z414" s="306" t="str">
        <f t="shared" si="176"/>
        <v>NA</v>
      </c>
      <c r="AA414" s="306" t="str">
        <f t="shared" si="177"/>
        <v>NA</v>
      </c>
      <c r="AB414" s="306" t="str">
        <f t="shared" si="178"/>
        <v>NA</v>
      </c>
      <c r="AC414" s="306" t="str">
        <f>IF($B414&gt;remaning_months,"NA",Payoff!AY417*Feq_coupon)</f>
        <v>NA</v>
      </c>
      <c r="AD414" s="306" t="str">
        <f>IF($B414&lt;=remaning_months,(AD413*(1-Payoff!BR417)-Payoff!Y417-Payoff!Z417+Payoff!BY417),"NA")</f>
        <v>NA</v>
      </c>
      <c r="AE414" s="306" t="str">
        <f>IF($B414&gt;remaning_months,"NA",Payoff!BC417)</f>
        <v>NA</v>
      </c>
      <c r="AF414" s="306" t="str">
        <f>IF($B414&gt;remaning_months,"NA",MAX(0,SUM(Payoff!V417:X417)))</f>
        <v>NA</v>
      </c>
      <c r="AG414" s="306" t="str">
        <f>IF($B414&gt;remaning_months,"NA",MAX(0,SUM(Payoff!V417:Y417)))</f>
        <v>NA</v>
      </c>
      <c r="AH414" s="306" t="str">
        <f>IF($B414&gt;remaning_months,"NA",Payoff!AC417)</f>
        <v>NA</v>
      </c>
      <c r="AI414" s="306" t="str">
        <f>IF($B414&gt;remaning_months,"NA",Payoff!BA417)</f>
        <v>NA</v>
      </c>
      <c r="AJ414" s="306" t="str">
        <f>IF($B414&gt;remaning_months,"NA",IF(AF414&lt;=0,0,AL413*(1+Payoff!X417/SUM(Payoff!V417:W417))))</f>
        <v>NA</v>
      </c>
      <c r="AK414" s="306" t="str">
        <f>IF($B414&gt;remaning_months,"NA",IF(AG414&lt;=0,0,AJ414*(1+SUM(Payoff!Y417:Z417)/SUM(Payoff!V417:W417))))</f>
        <v>NA</v>
      </c>
      <c r="AL414" s="306" t="str">
        <f>IF($B414&gt;remaning_months,"NA",IF(AH414&lt;=0,0,AK414*(1+SUM(Payoff!AA417:AB417)/SUM(Payoff!V417:W417))))</f>
        <v>NA</v>
      </c>
      <c r="AM414" s="306" t="str">
        <f t="shared" si="179"/>
        <v>NA</v>
      </c>
      <c r="AN414" s="306" t="str">
        <f>IF($B414&gt;remaning_months,"NA",AN413*(1+Payoff!Q417))</f>
        <v>NA</v>
      </c>
    </row>
    <row r="415" spans="2:40">
      <c r="B415" s="23">
        <v>412</v>
      </c>
      <c r="C415" s="306" t="str">
        <f t="shared" si="155"/>
        <v>NA</v>
      </c>
      <c r="D415" s="306" t="str">
        <f t="shared" si="156"/>
        <v>NA</v>
      </c>
      <c r="E415" s="306" t="str">
        <f t="shared" si="157"/>
        <v>NA</v>
      </c>
      <c r="F415" s="306" t="str">
        <f t="shared" si="158"/>
        <v>NA</v>
      </c>
      <c r="G415" s="306" t="str">
        <f t="shared" si="159"/>
        <v>NA</v>
      </c>
      <c r="H415" s="306" t="str">
        <f t="shared" si="160"/>
        <v>NA</v>
      </c>
      <c r="I415" s="306" t="str">
        <f t="shared" si="161"/>
        <v>NA</v>
      </c>
      <c r="J415" s="306" t="str">
        <f t="shared" si="162"/>
        <v>NA</v>
      </c>
      <c r="K415" s="306" t="str">
        <f t="shared" si="163"/>
        <v>NA</v>
      </c>
      <c r="L415" s="306" t="str">
        <f t="shared" si="164"/>
        <v>NA</v>
      </c>
      <c r="M415" s="306" t="str">
        <f t="shared" si="165"/>
        <v>NA</v>
      </c>
      <c r="N415" s="306" t="str">
        <f t="shared" si="166"/>
        <v>NA</v>
      </c>
      <c r="O415" s="306" t="str">
        <f t="shared" si="167"/>
        <v>NA</v>
      </c>
      <c r="P415" s="306" t="str">
        <f t="shared" si="168"/>
        <v>NA</v>
      </c>
      <c r="Q415" s="306" t="str">
        <f t="shared" si="169"/>
        <v>NA</v>
      </c>
      <c r="R415" s="306" t="str">
        <f t="shared" si="170"/>
        <v>NA</v>
      </c>
      <c r="S415" s="306" t="str">
        <f t="shared" si="171"/>
        <v>NA</v>
      </c>
      <c r="T415" s="306" t="str">
        <f t="shared" si="172"/>
        <v>NA</v>
      </c>
      <c r="U415" s="306" t="str">
        <f t="shared" si="173"/>
        <v>NA</v>
      </c>
      <c r="V415" s="306" t="str">
        <f>IF($B415&gt;remaning_months,"NA",V$3*Payoff!$BS418)</f>
        <v>NA</v>
      </c>
      <c r="W415" s="306" t="str">
        <f>IF($B415&gt;remaning_months,"NA",W$3*Payoff!$BS418)</f>
        <v>NA</v>
      </c>
      <c r="X415" s="306" t="str">
        <f t="shared" si="174"/>
        <v>NA</v>
      </c>
      <c r="Y415" s="306" t="str">
        <f t="shared" si="175"/>
        <v>NA</v>
      </c>
      <c r="Z415" s="306" t="str">
        <f t="shared" si="176"/>
        <v>NA</v>
      </c>
      <c r="AA415" s="306" t="str">
        <f t="shared" si="177"/>
        <v>NA</v>
      </c>
      <c r="AB415" s="306" t="str">
        <f t="shared" si="178"/>
        <v>NA</v>
      </c>
      <c r="AC415" s="306" t="str">
        <f>IF($B415&gt;remaning_months,"NA",Payoff!AY418*Feq_coupon)</f>
        <v>NA</v>
      </c>
      <c r="AD415" s="306" t="str">
        <f>IF($B415&lt;=remaning_months,(AD414*(1-Payoff!BR418)-Payoff!Y418-Payoff!Z418+Payoff!BY418),"NA")</f>
        <v>NA</v>
      </c>
      <c r="AE415" s="306" t="str">
        <f>IF($B415&gt;remaning_months,"NA",Payoff!BC418)</f>
        <v>NA</v>
      </c>
      <c r="AF415" s="306" t="str">
        <f>IF($B415&gt;remaning_months,"NA",MAX(0,SUM(Payoff!V418:X418)))</f>
        <v>NA</v>
      </c>
      <c r="AG415" s="306" t="str">
        <f>IF($B415&gt;remaning_months,"NA",MAX(0,SUM(Payoff!V418:Y418)))</f>
        <v>NA</v>
      </c>
      <c r="AH415" s="306" t="str">
        <f>IF($B415&gt;remaning_months,"NA",Payoff!AC418)</f>
        <v>NA</v>
      </c>
      <c r="AI415" s="306" t="str">
        <f>IF($B415&gt;remaning_months,"NA",Payoff!BA418)</f>
        <v>NA</v>
      </c>
      <c r="AJ415" s="306" t="str">
        <f>IF($B415&gt;remaning_months,"NA",IF(AF415&lt;=0,0,AL414*(1+Payoff!X418/SUM(Payoff!V418:W418))))</f>
        <v>NA</v>
      </c>
      <c r="AK415" s="306" t="str">
        <f>IF($B415&gt;remaning_months,"NA",IF(AG415&lt;=0,0,AJ415*(1+SUM(Payoff!Y418:Z418)/SUM(Payoff!V418:W418))))</f>
        <v>NA</v>
      </c>
      <c r="AL415" s="306" t="str">
        <f>IF($B415&gt;remaning_months,"NA",IF(AH415&lt;=0,0,AK415*(1+SUM(Payoff!AA418:AB418)/SUM(Payoff!V418:W418))))</f>
        <v>NA</v>
      </c>
      <c r="AM415" s="306" t="str">
        <f t="shared" si="179"/>
        <v>NA</v>
      </c>
      <c r="AN415" s="306" t="str">
        <f>IF($B415&gt;remaning_months,"NA",AN414*(1+Payoff!Q418))</f>
        <v>NA</v>
      </c>
    </row>
    <row r="416" spans="2:40">
      <c r="B416" s="23">
        <v>413</v>
      </c>
      <c r="C416" s="306" t="str">
        <f t="shared" si="155"/>
        <v>NA</v>
      </c>
      <c r="D416" s="306" t="str">
        <f t="shared" si="156"/>
        <v>NA</v>
      </c>
      <c r="E416" s="306" t="str">
        <f t="shared" si="157"/>
        <v>NA</v>
      </c>
      <c r="F416" s="306" t="str">
        <f t="shared" si="158"/>
        <v>NA</v>
      </c>
      <c r="G416" s="306" t="str">
        <f t="shared" si="159"/>
        <v>NA</v>
      </c>
      <c r="H416" s="306" t="str">
        <f t="shared" si="160"/>
        <v>NA</v>
      </c>
      <c r="I416" s="306" t="str">
        <f t="shared" si="161"/>
        <v>NA</v>
      </c>
      <c r="J416" s="306" t="str">
        <f t="shared" si="162"/>
        <v>NA</v>
      </c>
      <c r="K416" s="306" t="str">
        <f t="shared" si="163"/>
        <v>NA</v>
      </c>
      <c r="L416" s="306" t="str">
        <f t="shared" si="164"/>
        <v>NA</v>
      </c>
      <c r="M416" s="306" t="str">
        <f t="shared" si="165"/>
        <v>NA</v>
      </c>
      <c r="N416" s="306" t="str">
        <f t="shared" si="166"/>
        <v>NA</v>
      </c>
      <c r="O416" s="306" t="str">
        <f t="shared" si="167"/>
        <v>NA</v>
      </c>
      <c r="P416" s="306" t="str">
        <f t="shared" si="168"/>
        <v>NA</v>
      </c>
      <c r="Q416" s="306" t="str">
        <f t="shared" si="169"/>
        <v>NA</v>
      </c>
      <c r="R416" s="306" t="str">
        <f t="shared" si="170"/>
        <v>NA</v>
      </c>
      <c r="S416" s="306" t="str">
        <f t="shared" si="171"/>
        <v>NA</v>
      </c>
      <c r="T416" s="306" t="str">
        <f t="shared" si="172"/>
        <v>NA</v>
      </c>
      <c r="U416" s="306" t="str">
        <f t="shared" si="173"/>
        <v>NA</v>
      </c>
      <c r="V416" s="306" t="str">
        <f>IF($B416&gt;remaning_months,"NA",V$3*Payoff!$BS419)</f>
        <v>NA</v>
      </c>
      <c r="W416" s="306" t="str">
        <f>IF($B416&gt;remaning_months,"NA",W$3*Payoff!$BS419)</f>
        <v>NA</v>
      </c>
      <c r="X416" s="306" t="str">
        <f t="shared" si="174"/>
        <v>NA</v>
      </c>
      <c r="Y416" s="306" t="str">
        <f t="shared" si="175"/>
        <v>NA</v>
      </c>
      <c r="Z416" s="306" t="str">
        <f t="shared" si="176"/>
        <v>NA</v>
      </c>
      <c r="AA416" s="306" t="str">
        <f t="shared" si="177"/>
        <v>NA</v>
      </c>
      <c r="AB416" s="306" t="str">
        <f t="shared" si="178"/>
        <v>NA</v>
      </c>
      <c r="AC416" s="306" t="str">
        <f>IF($B416&gt;remaning_months,"NA",Payoff!AY419*Feq_coupon)</f>
        <v>NA</v>
      </c>
      <c r="AD416" s="306" t="str">
        <f>IF($B416&lt;=remaning_months,(AD415*(1-Payoff!BR419)-Payoff!Y419-Payoff!Z419+Payoff!BY419),"NA")</f>
        <v>NA</v>
      </c>
      <c r="AE416" s="306" t="str">
        <f>IF($B416&gt;remaning_months,"NA",Payoff!BC419)</f>
        <v>NA</v>
      </c>
      <c r="AF416" s="306" t="str">
        <f>IF($B416&gt;remaning_months,"NA",MAX(0,SUM(Payoff!V419:X419)))</f>
        <v>NA</v>
      </c>
      <c r="AG416" s="306" t="str">
        <f>IF($B416&gt;remaning_months,"NA",MAX(0,SUM(Payoff!V419:Y419)))</f>
        <v>NA</v>
      </c>
      <c r="AH416" s="306" t="str">
        <f>IF($B416&gt;remaning_months,"NA",Payoff!AC419)</f>
        <v>NA</v>
      </c>
      <c r="AI416" s="306" t="str">
        <f>IF($B416&gt;remaning_months,"NA",Payoff!BA419)</f>
        <v>NA</v>
      </c>
      <c r="AJ416" s="306" t="str">
        <f>IF($B416&gt;remaning_months,"NA",IF(AF416&lt;=0,0,AL415*(1+Payoff!X419/SUM(Payoff!V419:W419))))</f>
        <v>NA</v>
      </c>
      <c r="AK416" s="306" t="str">
        <f>IF($B416&gt;remaning_months,"NA",IF(AG416&lt;=0,0,AJ416*(1+SUM(Payoff!Y419:Z419)/SUM(Payoff!V419:W419))))</f>
        <v>NA</v>
      </c>
      <c r="AL416" s="306" t="str">
        <f>IF($B416&gt;remaning_months,"NA",IF(AH416&lt;=0,0,AK416*(1+SUM(Payoff!AA419:AB419)/SUM(Payoff!V419:W419))))</f>
        <v>NA</v>
      </c>
      <c r="AM416" s="306" t="str">
        <f t="shared" si="179"/>
        <v>NA</v>
      </c>
      <c r="AN416" s="306" t="str">
        <f>IF($B416&gt;remaning_months,"NA",AN415*(1+Payoff!Q419))</f>
        <v>NA</v>
      </c>
    </row>
    <row r="417" spans="2:40">
      <c r="B417" s="23">
        <v>414</v>
      </c>
      <c r="C417" s="306" t="str">
        <f t="shared" si="155"/>
        <v>NA</v>
      </c>
      <c r="D417" s="306" t="str">
        <f t="shared" si="156"/>
        <v>NA</v>
      </c>
      <c r="E417" s="306" t="str">
        <f t="shared" si="157"/>
        <v>NA</v>
      </c>
      <c r="F417" s="306" t="str">
        <f t="shared" si="158"/>
        <v>NA</v>
      </c>
      <c r="G417" s="306" t="str">
        <f t="shared" si="159"/>
        <v>NA</v>
      </c>
      <c r="H417" s="306" t="str">
        <f t="shared" si="160"/>
        <v>NA</v>
      </c>
      <c r="I417" s="306" t="str">
        <f t="shared" si="161"/>
        <v>NA</v>
      </c>
      <c r="J417" s="306" t="str">
        <f t="shared" si="162"/>
        <v>NA</v>
      </c>
      <c r="K417" s="306" t="str">
        <f t="shared" si="163"/>
        <v>NA</v>
      </c>
      <c r="L417" s="306" t="str">
        <f t="shared" si="164"/>
        <v>NA</v>
      </c>
      <c r="M417" s="306" t="str">
        <f t="shared" si="165"/>
        <v>NA</v>
      </c>
      <c r="N417" s="306" t="str">
        <f t="shared" si="166"/>
        <v>NA</v>
      </c>
      <c r="O417" s="306" t="str">
        <f t="shared" si="167"/>
        <v>NA</v>
      </c>
      <c r="P417" s="306" t="str">
        <f t="shared" si="168"/>
        <v>NA</v>
      </c>
      <c r="Q417" s="306" t="str">
        <f t="shared" si="169"/>
        <v>NA</v>
      </c>
      <c r="R417" s="306" t="str">
        <f t="shared" si="170"/>
        <v>NA</v>
      </c>
      <c r="S417" s="306" t="str">
        <f t="shared" si="171"/>
        <v>NA</v>
      </c>
      <c r="T417" s="306" t="str">
        <f t="shared" si="172"/>
        <v>NA</v>
      </c>
      <c r="U417" s="306" t="str">
        <f t="shared" si="173"/>
        <v>NA</v>
      </c>
      <c r="V417" s="306" t="str">
        <f>IF($B417&gt;remaning_months,"NA",V$3*Payoff!$BS420)</f>
        <v>NA</v>
      </c>
      <c r="W417" s="306" t="str">
        <f>IF($B417&gt;remaning_months,"NA",W$3*Payoff!$BS420)</f>
        <v>NA</v>
      </c>
      <c r="X417" s="306" t="str">
        <f t="shared" si="174"/>
        <v>NA</v>
      </c>
      <c r="Y417" s="306" t="str">
        <f t="shared" si="175"/>
        <v>NA</v>
      </c>
      <c r="Z417" s="306" t="str">
        <f t="shared" si="176"/>
        <v>NA</v>
      </c>
      <c r="AA417" s="306" t="str">
        <f t="shared" si="177"/>
        <v>NA</v>
      </c>
      <c r="AB417" s="306" t="str">
        <f t="shared" si="178"/>
        <v>NA</v>
      </c>
      <c r="AC417" s="306" t="str">
        <f>IF($B417&gt;remaning_months,"NA",Payoff!AY420*Feq_coupon)</f>
        <v>NA</v>
      </c>
      <c r="AD417" s="306" t="str">
        <f>IF($B417&lt;=remaning_months,(AD416*(1-Payoff!BR420)-Payoff!Y420-Payoff!Z420+Payoff!BY420),"NA")</f>
        <v>NA</v>
      </c>
      <c r="AE417" s="306" t="str">
        <f>IF($B417&gt;remaning_months,"NA",Payoff!BC420)</f>
        <v>NA</v>
      </c>
      <c r="AF417" s="306" t="str">
        <f>IF($B417&gt;remaning_months,"NA",MAX(0,SUM(Payoff!V420:X420)))</f>
        <v>NA</v>
      </c>
      <c r="AG417" s="306" t="str">
        <f>IF($B417&gt;remaning_months,"NA",MAX(0,SUM(Payoff!V420:Y420)))</f>
        <v>NA</v>
      </c>
      <c r="AH417" s="306" t="str">
        <f>IF($B417&gt;remaning_months,"NA",Payoff!AC420)</f>
        <v>NA</v>
      </c>
      <c r="AI417" s="306" t="str">
        <f>IF($B417&gt;remaning_months,"NA",Payoff!BA420)</f>
        <v>NA</v>
      </c>
      <c r="AJ417" s="306" t="str">
        <f>IF($B417&gt;remaning_months,"NA",IF(AF417&lt;=0,0,AL416*(1+Payoff!X420/SUM(Payoff!V420:W420))))</f>
        <v>NA</v>
      </c>
      <c r="AK417" s="306" t="str">
        <f>IF($B417&gt;remaning_months,"NA",IF(AG417&lt;=0,0,AJ417*(1+SUM(Payoff!Y420:Z420)/SUM(Payoff!V420:W420))))</f>
        <v>NA</v>
      </c>
      <c r="AL417" s="306" t="str">
        <f>IF($B417&gt;remaning_months,"NA",IF(AH417&lt;=0,0,AK417*(1+SUM(Payoff!AA420:AB420)/SUM(Payoff!V420:W420))))</f>
        <v>NA</v>
      </c>
      <c r="AM417" s="306" t="str">
        <f t="shared" si="179"/>
        <v>NA</v>
      </c>
      <c r="AN417" s="306" t="str">
        <f>IF($B417&gt;remaning_months,"NA",AN416*(1+Payoff!Q420))</f>
        <v>NA</v>
      </c>
    </row>
    <row r="418" spans="2:40">
      <c r="B418" s="23">
        <v>415</v>
      </c>
      <c r="C418" s="306" t="str">
        <f t="shared" si="155"/>
        <v>NA</v>
      </c>
      <c r="D418" s="306" t="str">
        <f t="shared" si="156"/>
        <v>NA</v>
      </c>
      <c r="E418" s="306" t="str">
        <f t="shared" si="157"/>
        <v>NA</v>
      </c>
      <c r="F418" s="306" t="str">
        <f t="shared" si="158"/>
        <v>NA</v>
      </c>
      <c r="G418" s="306" t="str">
        <f t="shared" si="159"/>
        <v>NA</v>
      </c>
      <c r="H418" s="306" t="str">
        <f t="shared" si="160"/>
        <v>NA</v>
      </c>
      <c r="I418" s="306" t="str">
        <f t="shared" si="161"/>
        <v>NA</v>
      </c>
      <c r="J418" s="306" t="str">
        <f t="shared" si="162"/>
        <v>NA</v>
      </c>
      <c r="K418" s="306" t="str">
        <f t="shared" si="163"/>
        <v>NA</v>
      </c>
      <c r="L418" s="306" t="str">
        <f t="shared" si="164"/>
        <v>NA</v>
      </c>
      <c r="M418" s="306" t="str">
        <f t="shared" si="165"/>
        <v>NA</v>
      </c>
      <c r="N418" s="306" t="str">
        <f t="shared" si="166"/>
        <v>NA</v>
      </c>
      <c r="O418" s="306" t="str">
        <f t="shared" si="167"/>
        <v>NA</v>
      </c>
      <c r="P418" s="306" t="str">
        <f t="shared" si="168"/>
        <v>NA</v>
      </c>
      <c r="Q418" s="306" t="str">
        <f t="shared" si="169"/>
        <v>NA</v>
      </c>
      <c r="R418" s="306" t="str">
        <f t="shared" si="170"/>
        <v>NA</v>
      </c>
      <c r="S418" s="306" t="str">
        <f t="shared" si="171"/>
        <v>NA</v>
      </c>
      <c r="T418" s="306" t="str">
        <f t="shared" si="172"/>
        <v>NA</v>
      </c>
      <c r="U418" s="306" t="str">
        <f t="shared" si="173"/>
        <v>NA</v>
      </c>
      <c r="V418" s="306" t="str">
        <f>IF($B418&gt;remaning_months,"NA",V$3*Payoff!$BS421)</f>
        <v>NA</v>
      </c>
      <c r="W418" s="306" t="str">
        <f>IF($B418&gt;remaning_months,"NA",W$3*Payoff!$BS421)</f>
        <v>NA</v>
      </c>
      <c r="X418" s="306" t="str">
        <f t="shared" si="174"/>
        <v>NA</v>
      </c>
      <c r="Y418" s="306" t="str">
        <f t="shared" si="175"/>
        <v>NA</v>
      </c>
      <c r="Z418" s="306" t="str">
        <f t="shared" si="176"/>
        <v>NA</v>
      </c>
      <c r="AA418" s="306" t="str">
        <f t="shared" si="177"/>
        <v>NA</v>
      </c>
      <c r="AB418" s="306" t="str">
        <f t="shared" si="178"/>
        <v>NA</v>
      </c>
      <c r="AC418" s="306" t="str">
        <f>IF($B418&gt;remaning_months,"NA",Payoff!AY421*Feq_coupon)</f>
        <v>NA</v>
      </c>
      <c r="AD418" s="306" t="str">
        <f>IF($B418&lt;=remaning_months,(AD417*(1-Payoff!BR421)-Payoff!Y421-Payoff!Z421+Payoff!BY421),"NA")</f>
        <v>NA</v>
      </c>
      <c r="AE418" s="306" t="str">
        <f>IF($B418&gt;remaning_months,"NA",Payoff!BC421)</f>
        <v>NA</v>
      </c>
      <c r="AF418" s="306" t="str">
        <f>IF($B418&gt;remaning_months,"NA",MAX(0,SUM(Payoff!V421:X421)))</f>
        <v>NA</v>
      </c>
      <c r="AG418" s="306" t="str">
        <f>IF($B418&gt;remaning_months,"NA",MAX(0,SUM(Payoff!V421:Y421)))</f>
        <v>NA</v>
      </c>
      <c r="AH418" s="306" t="str">
        <f>IF($B418&gt;remaning_months,"NA",Payoff!AC421)</f>
        <v>NA</v>
      </c>
      <c r="AI418" s="306" t="str">
        <f>IF($B418&gt;remaning_months,"NA",Payoff!BA421)</f>
        <v>NA</v>
      </c>
      <c r="AJ418" s="306" t="str">
        <f>IF($B418&gt;remaning_months,"NA",IF(AF418&lt;=0,0,AL417*(1+Payoff!X421/SUM(Payoff!V421:W421))))</f>
        <v>NA</v>
      </c>
      <c r="AK418" s="306" t="str">
        <f>IF($B418&gt;remaning_months,"NA",IF(AG418&lt;=0,0,AJ418*(1+SUM(Payoff!Y421:Z421)/SUM(Payoff!V421:W421))))</f>
        <v>NA</v>
      </c>
      <c r="AL418" s="306" t="str">
        <f>IF($B418&gt;remaning_months,"NA",IF(AH418&lt;=0,0,AK418*(1+SUM(Payoff!AA421:AB421)/SUM(Payoff!V421:W421))))</f>
        <v>NA</v>
      </c>
      <c r="AM418" s="306" t="str">
        <f t="shared" si="179"/>
        <v>NA</v>
      </c>
      <c r="AN418" s="306" t="str">
        <f>IF($B418&gt;remaning_months,"NA",AN417*(1+Payoff!Q421))</f>
        <v>NA</v>
      </c>
    </row>
    <row r="419" spans="2:40">
      <c r="B419" s="23">
        <v>416</v>
      </c>
      <c r="C419" s="306" t="str">
        <f t="shared" si="155"/>
        <v>NA</v>
      </c>
      <c r="D419" s="306" t="str">
        <f t="shared" si="156"/>
        <v>NA</v>
      </c>
      <c r="E419" s="306" t="str">
        <f t="shared" si="157"/>
        <v>NA</v>
      </c>
      <c r="F419" s="306" t="str">
        <f t="shared" si="158"/>
        <v>NA</v>
      </c>
      <c r="G419" s="306" t="str">
        <f t="shared" si="159"/>
        <v>NA</v>
      </c>
      <c r="H419" s="306" t="str">
        <f t="shared" si="160"/>
        <v>NA</v>
      </c>
      <c r="I419" s="306" t="str">
        <f t="shared" si="161"/>
        <v>NA</v>
      </c>
      <c r="J419" s="306" t="str">
        <f t="shared" si="162"/>
        <v>NA</v>
      </c>
      <c r="K419" s="306" t="str">
        <f t="shared" si="163"/>
        <v>NA</v>
      </c>
      <c r="L419" s="306" t="str">
        <f t="shared" si="164"/>
        <v>NA</v>
      </c>
      <c r="M419" s="306" t="str">
        <f t="shared" si="165"/>
        <v>NA</v>
      </c>
      <c r="N419" s="306" t="str">
        <f t="shared" si="166"/>
        <v>NA</v>
      </c>
      <c r="O419" s="306" t="str">
        <f t="shared" si="167"/>
        <v>NA</v>
      </c>
      <c r="P419" s="306" t="str">
        <f t="shared" si="168"/>
        <v>NA</v>
      </c>
      <c r="Q419" s="306" t="str">
        <f t="shared" si="169"/>
        <v>NA</v>
      </c>
      <c r="R419" s="306" t="str">
        <f t="shared" si="170"/>
        <v>NA</v>
      </c>
      <c r="S419" s="306" t="str">
        <f t="shared" si="171"/>
        <v>NA</v>
      </c>
      <c r="T419" s="306" t="str">
        <f t="shared" si="172"/>
        <v>NA</v>
      </c>
      <c r="U419" s="306" t="str">
        <f t="shared" si="173"/>
        <v>NA</v>
      </c>
      <c r="V419" s="306" t="str">
        <f>IF($B419&gt;remaning_months,"NA",V$3*Payoff!$BS422)</f>
        <v>NA</v>
      </c>
      <c r="W419" s="306" t="str">
        <f>IF($B419&gt;remaning_months,"NA",W$3*Payoff!$BS422)</f>
        <v>NA</v>
      </c>
      <c r="X419" s="306" t="str">
        <f t="shared" si="174"/>
        <v>NA</v>
      </c>
      <c r="Y419" s="306" t="str">
        <f t="shared" si="175"/>
        <v>NA</v>
      </c>
      <c r="Z419" s="306" t="str">
        <f t="shared" si="176"/>
        <v>NA</v>
      </c>
      <c r="AA419" s="306" t="str">
        <f t="shared" si="177"/>
        <v>NA</v>
      </c>
      <c r="AB419" s="306" t="str">
        <f t="shared" si="178"/>
        <v>NA</v>
      </c>
      <c r="AC419" s="306" t="str">
        <f>IF($B419&gt;remaning_months,"NA",Payoff!AY422*Feq_coupon)</f>
        <v>NA</v>
      </c>
      <c r="AD419" s="306" t="str">
        <f>IF($B419&lt;=remaning_months,(AD418*(1-Payoff!BR422)-Payoff!Y422-Payoff!Z422+Payoff!BY422),"NA")</f>
        <v>NA</v>
      </c>
      <c r="AE419" s="306" t="str">
        <f>IF($B419&gt;remaning_months,"NA",Payoff!BC422)</f>
        <v>NA</v>
      </c>
      <c r="AF419" s="306" t="str">
        <f>IF($B419&gt;remaning_months,"NA",MAX(0,SUM(Payoff!V422:X422)))</f>
        <v>NA</v>
      </c>
      <c r="AG419" s="306" t="str">
        <f>IF($B419&gt;remaning_months,"NA",MAX(0,SUM(Payoff!V422:Y422)))</f>
        <v>NA</v>
      </c>
      <c r="AH419" s="306" t="str">
        <f>IF($B419&gt;remaning_months,"NA",Payoff!AC422)</f>
        <v>NA</v>
      </c>
      <c r="AI419" s="306" t="str">
        <f>IF($B419&gt;remaning_months,"NA",Payoff!BA422)</f>
        <v>NA</v>
      </c>
      <c r="AJ419" s="306" t="str">
        <f>IF($B419&gt;remaning_months,"NA",IF(AF419&lt;=0,0,AL418*(1+Payoff!X422/SUM(Payoff!V422:W422))))</f>
        <v>NA</v>
      </c>
      <c r="AK419" s="306" t="str">
        <f>IF($B419&gt;remaning_months,"NA",IF(AG419&lt;=0,0,AJ419*(1+SUM(Payoff!Y422:Z422)/SUM(Payoff!V422:W422))))</f>
        <v>NA</v>
      </c>
      <c r="AL419" s="306" t="str">
        <f>IF($B419&gt;remaning_months,"NA",IF(AH419&lt;=0,0,AK419*(1+SUM(Payoff!AA422:AB422)/SUM(Payoff!V422:W422))))</f>
        <v>NA</v>
      </c>
      <c r="AM419" s="306" t="str">
        <f t="shared" si="179"/>
        <v>NA</v>
      </c>
      <c r="AN419" s="306" t="str">
        <f>IF($B419&gt;remaning_months,"NA",AN418*(1+Payoff!Q422))</f>
        <v>NA</v>
      </c>
    </row>
    <row r="420" spans="2:40">
      <c r="B420" s="23">
        <v>417</v>
      </c>
      <c r="C420" s="306" t="str">
        <f t="shared" si="155"/>
        <v>NA</v>
      </c>
      <c r="D420" s="306" t="str">
        <f t="shared" si="156"/>
        <v>NA</v>
      </c>
      <c r="E420" s="306" t="str">
        <f t="shared" si="157"/>
        <v>NA</v>
      </c>
      <c r="F420" s="306" t="str">
        <f t="shared" si="158"/>
        <v>NA</v>
      </c>
      <c r="G420" s="306" t="str">
        <f t="shared" si="159"/>
        <v>NA</v>
      </c>
      <c r="H420" s="306" t="str">
        <f t="shared" si="160"/>
        <v>NA</v>
      </c>
      <c r="I420" s="306" t="str">
        <f t="shared" si="161"/>
        <v>NA</v>
      </c>
      <c r="J420" s="306" t="str">
        <f t="shared" si="162"/>
        <v>NA</v>
      </c>
      <c r="K420" s="306" t="str">
        <f t="shared" si="163"/>
        <v>NA</v>
      </c>
      <c r="L420" s="306" t="str">
        <f t="shared" si="164"/>
        <v>NA</v>
      </c>
      <c r="M420" s="306" t="str">
        <f t="shared" si="165"/>
        <v>NA</v>
      </c>
      <c r="N420" s="306" t="str">
        <f t="shared" si="166"/>
        <v>NA</v>
      </c>
      <c r="O420" s="306" t="str">
        <f t="shared" si="167"/>
        <v>NA</v>
      </c>
      <c r="P420" s="306" t="str">
        <f t="shared" si="168"/>
        <v>NA</v>
      </c>
      <c r="Q420" s="306" t="str">
        <f t="shared" si="169"/>
        <v>NA</v>
      </c>
      <c r="R420" s="306" t="str">
        <f t="shared" si="170"/>
        <v>NA</v>
      </c>
      <c r="S420" s="306" t="str">
        <f t="shared" si="171"/>
        <v>NA</v>
      </c>
      <c r="T420" s="306" t="str">
        <f t="shared" si="172"/>
        <v>NA</v>
      </c>
      <c r="U420" s="306" t="str">
        <f t="shared" si="173"/>
        <v>NA</v>
      </c>
      <c r="V420" s="306" t="str">
        <f>IF($B420&gt;remaning_months,"NA",V$3*Payoff!$BS423)</f>
        <v>NA</v>
      </c>
      <c r="W420" s="306" t="str">
        <f>IF($B420&gt;remaning_months,"NA",W$3*Payoff!$BS423)</f>
        <v>NA</v>
      </c>
      <c r="X420" s="306" t="str">
        <f t="shared" si="174"/>
        <v>NA</v>
      </c>
      <c r="Y420" s="306" t="str">
        <f t="shared" si="175"/>
        <v>NA</v>
      </c>
      <c r="Z420" s="306" t="str">
        <f t="shared" si="176"/>
        <v>NA</v>
      </c>
      <c r="AA420" s="306" t="str">
        <f t="shared" si="177"/>
        <v>NA</v>
      </c>
      <c r="AB420" s="306" t="str">
        <f t="shared" si="178"/>
        <v>NA</v>
      </c>
      <c r="AC420" s="306" t="str">
        <f>IF($B420&gt;remaning_months,"NA",Payoff!AY423*Feq_coupon)</f>
        <v>NA</v>
      </c>
      <c r="AD420" s="306" t="str">
        <f>IF($B420&lt;=remaning_months,(AD419*(1-Payoff!BR423)-Payoff!Y423-Payoff!Z423+Payoff!BY423),"NA")</f>
        <v>NA</v>
      </c>
      <c r="AE420" s="306" t="str">
        <f>IF($B420&gt;remaning_months,"NA",Payoff!BC423)</f>
        <v>NA</v>
      </c>
      <c r="AF420" s="306" t="str">
        <f>IF($B420&gt;remaning_months,"NA",MAX(0,SUM(Payoff!V423:X423)))</f>
        <v>NA</v>
      </c>
      <c r="AG420" s="306" t="str">
        <f>IF($B420&gt;remaning_months,"NA",MAX(0,SUM(Payoff!V423:Y423)))</f>
        <v>NA</v>
      </c>
      <c r="AH420" s="306" t="str">
        <f>IF($B420&gt;remaning_months,"NA",Payoff!AC423)</f>
        <v>NA</v>
      </c>
      <c r="AI420" s="306" t="str">
        <f>IF($B420&gt;remaning_months,"NA",Payoff!BA423)</f>
        <v>NA</v>
      </c>
      <c r="AJ420" s="306" t="str">
        <f>IF($B420&gt;remaning_months,"NA",IF(AF420&lt;=0,0,AL419*(1+Payoff!X423/SUM(Payoff!V423:W423))))</f>
        <v>NA</v>
      </c>
      <c r="AK420" s="306" t="str">
        <f>IF($B420&gt;remaning_months,"NA",IF(AG420&lt;=0,0,AJ420*(1+SUM(Payoff!Y423:Z423)/SUM(Payoff!V423:W423))))</f>
        <v>NA</v>
      </c>
      <c r="AL420" s="306" t="str">
        <f>IF($B420&gt;remaning_months,"NA",IF(AH420&lt;=0,0,AK420*(1+SUM(Payoff!AA423:AB423)/SUM(Payoff!V423:W423))))</f>
        <v>NA</v>
      </c>
      <c r="AM420" s="306" t="str">
        <f t="shared" si="179"/>
        <v>NA</v>
      </c>
      <c r="AN420" s="306" t="str">
        <f>IF($B420&gt;remaning_months,"NA",AN419*(1+Payoff!Q423))</f>
        <v>NA</v>
      </c>
    </row>
    <row r="421" spans="2:40">
      <c r="B421" s="23">
        <v>418</v>
      </c>
      <c r="C421" s="306" t="str">
        <f t="shared" si="155"/>
        <v>NA</v>
      </c>
      <c r="D421" s="306" t="str">
        <f t="shared" si="156"/>
        <v>NA</v>
      </c>
      <c r="E421" s="306" t="str">
        <f t="shared" si="157"/>
        <v>NA</v>
      </c>
      <c r="F421" s="306" t="str">
        <f t="shared" si="158"/>
        <v>NA</v>
      </c>
      <c r="G421" s="306" t="str">
        <f t="shared" si="159"/>
        <v>NA</v>
      </c>
      <c r="H421" s="306" t="str">
        <f t="shared" si="160"/>
        <v>NA</v>
      </c>
      <c r="I421" s="306" t="str">
        <f t="shared" si="161"/>
        <v>NA</v>
      </c>
      <c r="J421" s="306" t="str">
        <f t="shared" si="162"/>
        <v>NA</v>
      </c>
      <c r="K421" s="306" t="str">
        <f t="shared" si="163"/>
        <v>NA</v>
      </c>
      <c r="L421" s="306" t="str">
        <f t="shared" si="164"/>
        <v>NA</v>
      </c>
      <c r="M421" s="306" t="str">
        <f t="shared" si="165"/>
        <v>NA</v>
      </c>
      <c r="N421" s="306" t="str">
        <f t="shared" si="166"/>
        <v>NA</v>
      </c>
      <c r="O421" s="306" t="str">
        <f t="shared" si="167"/>
        <v>NA</v>
      </c>
      <c r="P421" s="306" t="str">
        <f t="shared" si="168"/>
        <v>NA</v>
      </c>
      <c r="Q421" s="306" t="str">
        <f t="shared" si="169"/>
        <v>NA</v>
      </c>
      <c r="R421" s="306" t="str">
        <f t="shared" si="170"/>
        <v>NA</v>
      </c>
      <c r="S421" s="306" t="str">
        <f t="shared" si="171"/>
        <v>NA</v>
      </c>
      <c r="T421" s="306" t="str">
        <f t="shared" si="172"/>
        <v>NA</v>
      </c>
      <c r="U421" s="306" t="str">
        <f t="shared" si="173"/>
        <v>NA</v>
      </c>
      <c r="V421" s="306" t="str">
        <f>IF($B421&gt;remaning_months,"NA",V$3*Payoff!$BS424)</f>
        <v>NA</v>
      </c>
      <c r="W421" s="306" t="str">
        <f>IF($B421&gt;remaning_months,"NA",W$3*Payoff!$BS424)</f>
        <v>NA</v>
      </c>
      <c r="X421" s="306" t="str">
        <f t="shared" si="174"/>
        <v>NA</v>
      </c>
      <c r="Y421" s="306" t="str">
        <f t="shared" si="175"/>
        <v>NA</v>
      </c>
      <c r="Z421" s="306" t="str">
        <f t="shared" si="176"/>
        <v>NA</v>
      </c>
      <c r="AA421" s="306" t="str">
        <f t="shared" si="177"/>
        <v>NA</v>
      </c>
      <c r="AB421" s="306" t="str">
        <f t="shared" si="178"/>
        <v>NA</v>
      </c>
      <c r="AC421" s="306" t="str">
        <f>IF($B421&gt;remaning_months,"NA",Payoff!AY424*Feq_coupon)</f>
        <v>NA</v>
      </c>
      <c r="AD421" s="306" t="str">
        <f>IF($B421&lt;=remaning_months,(AD420*(1-Payoff!BR424)-Payoff!Y424-Payoff!Z424+Payoff!BY424),"NA")</f>
        <v>NA</v>
      </c>
      <c r="AE421" s="306" t="str">
        <f>IF($B421&gt;remaning_months,"NA",Payoff!BC424)</f>
        <v>NA</v>
      </c>
      <c r="AF421" s="306" t="str">
        <f>IF($B421&gt;remaning_months,"NA",MAX(0,SUM(Payoff!V424:X424)))</f>
        <v>NA</v>
      </c>
      <c r="AG421" s="306" t="str">
        <f>IF($B421&gt;remaning_months,"NA",MAX(0,SUM(Payoff!V424:Y424)))</f>
        <v>NA</v>
      </c>
      <c r="AH421" s="306" t="str">
        <f>IF($B421&gt;remaning_months,"NA",Payoff!AC424)</f>
        <v>NA</v>
      </c>
      <c r="AI421" s="306" t="str">
        <f>IF($B421&gt;remaning_months,"NA",Payoff!BA424)</f>
        <v>NA</v>
      </c>
      <c r="AJ421" s="306" t="str">
        <f>IF($B421&gt;remaning_months,"NA",IF(AF421&lt;=0,0,AL420*(1+Payoff!X424/SUM(Payoff!V424:W424))))</f>
        <v>NA</v>
      </c>
      <c r="AK421" s="306" t="str">
        <f>IF($B421&gt;remaning_months,"NA",IF(AG421&lt;=0,0,AJ421*(1+SUM(Payoff!Y424:Z424)/SUM(Payoff!V424:W424))))</f>
        <v>NA</v>
      </c>
      <c r="AL421" s="306" t="str">
        <f>IF($B421&gt;remaning_months,"NA",IF(AH421&lt;=0,0,AK421*(1+SUM(Payoff!AA424:AB424)/SUM(Payoff!V424:W424))))</f>
        <v>NA</v>
      </c>
      <c r="AM421" s="306" t="str">
        <f t="shared" si="179"/>
        <v>NA</v>
      </c>
      <c r="AN421" s="306" t="str">
        <f>IF($B421&gt;remaning_months,"NA",AN420*(1+Payoff!Q424))</f>
        <v>NA</v>
      </c>
    </row>
    <row r="422" spans="2:40">
      <c r="B422" s="23">
        <v>419</v>
      </c>
      <c r="C422" s="306" t="str">
        <f t="shared" si="155"/>
        <v>NA</v>
      </c>
      <c r="D422" s="306" t="str">
        <f t="shared" si="156"/>
        <v>NA</v>
      </c>
      <c r="E422" s="306" t="str">
        <f t="shared" si="157"/>
        <v>NA</v>
      </c>
      <c r="F422" s="306" t="str">
        <f t="shared" si="158"/>
        <v>NA</v>
      </c>
      <c r="G422" s="306" t="str">
        <f t="shared" si="159"/>
        <v>NA</v>
      </c>
      <c r="H422" s="306" t="str">
        <f t="shared" si="160"/>
        <v>NA</v>
      </c>
      <c r="I422" s="306" t="str">
        <f t="shared" si="161"/>
        <v>NA</v>
      </c>
      <c r="J422" s="306" t="str">
        <f t="shared" si="162"/>
        <v>NA</v>
      </c>
      <c r="K422" s="306" t="str">
        <f t="shared" si="163"/>
        <v>NA</v>
      </c>
      <c r="L422" s="306" t="str">
        <f t="shared" si="164"/>
        <v>NA</v>
      </c>
      <c r="M422" s="306" t="str">
        <f t="shared" si="165"/>
        <v>NA</v>
      </c>
      <c r="N422" s="306" t="str">
        <f t="shared" si="166"/>
        <v>NA</v>
      </c>
      <c r="O422" s="306" t="str">
        <f t="shared" si="167"/>
        <v>NA</v>
      </c>
      <c r="P422" s="306" t="str">
        <f t="shared" si="168"/>
        <v>NA</v>
      </c>
      <c r="Q422" s="306" t="str">
        <f t="shared" si="169"/>
        <v>NA</v>
      </c>
      <c r="R422" s="306" t="str">
        <f t="shared" si="170"/>
        <v>NA</v>
      </c>
      <c r="S422" s="306" t="str">
        <f t="shared" si="171"/>
        <v>NA</v>
      </c>
      <c r="T422" s="306" t="str">
        <f t="shared" si="172"/>
        <v>NA</v>
      </c>
      <c r="U422" s="306" t="str">
        <f t="shared" si="173"/>
        <v>NA</v>
      </c>
      <c r="V422" s="306" t="str">
        <f>IF($B422&gt;remaning_months,"NA",V$3*Payoff!$BS425)</f>
        <v>NA</v>
      </c>
      <c r="W422" s="306" t="str">
        <f>IF($B422&gt;remaning_months,"NA",W$3*Payoff!$BS425)</f>
        <v>NA</v>
      </c>
      <c r="X422" s="306" t="str">
        <f t="shared" si="174"/>
        <v>NA</v>
      </c>
      <c r="Y422" s="306" t="str">
        <f t="shared" si="175"/>
        <v>NA</v>
      </c>
      <c r="Z422" s="306" t="str">
        <f t="shared" si="176"/>
        <v>NA</v>
      </c>
      <c r="AA422" s="306" t="str">
        <f t="shared" si="177"/>
        <v>NA</v>
      </c>
      <c r="AB422" s="306" t="str">
        <f t="shared" si="178"/>
        <v>NA</v>
      </c>
      <c r="AC422" s="306" t="str">
        <f>IF($B422&gt;remaning_months,"NA",Payoff!AY425*Feq_coupon)</f>
        <v>NA</v>
      </c>
      <c r="AD422" s="306" t="str">
        <f>IF($B422&lt;=remaning_months,(AD421*(1-Payoff!BR425)-Payoff!Y425-Payoff!Z425+Payoff!BY425),"NA")</f>
        <v>NA</v>
      </c>
      <c r="AE422" s="306" t="str">
        <f>IF($B422&gt;remaning_months,"NA",Payoff!BC425)</f>
        <v>NA</v>
      </c>
      <c r="AF422" s="306" t="str">
        <f>IF($B422&gt;remaning_months,"NA",MAX(0,SUM(Payoff!V425:X425)))</f>
        <v>NA</v>
      </c>
      <c r="AG422" s="306" t="str">
        <f>IF($B422&gt;remaning_months,"NA",MAX(0,SUM(Payoff!V425:Y425)))</f>
        <v>NA</v>
      </c>
      <c r="AH422" s="306" t="str">
        <f>IF($B422&gt;remaning_months,"NA",Payoff!AC425)</f>
        <v>NA</v>
      </c>
      <c r="AI422" s="306" t="str">
        <f>IF($B422&gt;remaning_months,"NA",Payoff!BA425)</f>
        <v>NA</v>
      </c>
      <c r="AJ422" s="306" t="str">
        <f>IF($B422&gt;remaning_months,"NA",IF(AF422&lt;=0,0,AL421*(1+Payoff!X425/SUM(Payoff!V425:W425))))</f>
        <v>NA</v>
      </c>
      <c r="AK422" s="306" t="str">
        <f>IF($B422&gt;remaning_months,"NA",IF(AG422&lt;=0,0,AJ422*(1+SUM(Payoff!Y425:Z425)/SUM(Payoff!V425:W425))))</f>
        <v>NA</v>
      </c>
      <c r="AL422" s="306" t="str">
        <f>IF($B422&gt;remaning_months,"NA",IF(AH422&lt;=0,0,AK422*(1+SUM(Payoff!AA425:AB425)/SUM(Payoff!V425:W425))))</f>
        <v>NA</v>
      </c>
      <c r="AM422" s="306" t="str">
        <f t="shared" si="179"/>
        <v>NA</v>
      </c>
      <c r="AN422" s="306" t="str">
        <f>IF($B422&gt;remaning_months,"NA",AN421*(1+Payoff!Q425))</f>
        <v>NA</v>
      </c>
    </row>
    <row r="423" spans="2:40">
      <c r="B423" s="23">
        <v>420</v>
      </c>
      <c r="C423" s="306" t="str">
        <f t="shared" si="155"/>
        <v>NA</v>
      </c>
      <c r="D423" s="306" t="str">
        <f t="shared" si="156"/>
        <v>NA</v>
      </c>
      <c r="E423" s="306" t="str">
        <f t="shared" si="157"/>
        <v>NA</v>
      </c>
      <c r="F423" s="306" t="str">
        <f t="shared" si="158"/>
        <v>NA</v>
      </c>
      <c r="G423" s="306" t="str">
        <f t="shared" si="159"/>
        <v>NA</v>
      </c>
      <c r="H423" s="306" t="str">
        <f t="shared" si="160"/>
        <v>NA</v>
      </c>
      <c r="I423" s="306" t="str">
        <f t="shared" si="161"/>
        <v>NA</v>
      </c>
      <c r="J423" s="306" t="str">
        <f t="shared" si="162"/>
        <v>NA</v>
      </c>
      <c r="K423" s="306" t="str">
        <f t="shared" si="163"/>
        <v>NA</v>
      </c>
      <c r="L423" s="306" t="str">
        <f t="shared" si="164"/>
        <v>NA</v>
      </c>
      <c r="M423" s="306" t="str">
        <f t="shared" si="165"/>
        <v>NA</v>
      </c>
      <c r="N423" s="306" t="str">
        <f t="shared" si="166"/>
        <v>NA</v>
      </c>
      <c r="O423" s="306" t="str">
        <f t="shared" si="167"/>
        <v>NA</v>
      </c>
      <c r="P423" s="306" t="str">
        <f t="shared" si="168"/>
        <v>NA</v>
      </c>
      <c r="Q423" s="306" t="str">
        <f t="shared" si="169"/>
        <v>NA</v>
      </c>
      <c r="R423" s="306" t="str">
        <f t="shared" si="170"/>
        <v>NA</v>
      </c>
      <c r="S423" s="306" t="str">
        <f t="shared" si="171"/>
        <v>NA</v>
      </c>
      <c r="T423" s="306" t="str">
        <f t="shared" si="172"/>
        <v>NA</v>
      </c>
      <c r="U423" s="306" t="str">
        <f t="shared" si="173"/>
        <v>NA</v>
      </c>
      <c r="V423" s="306" t="str">
        <f>IF($B423&gt;remaning_months,"NA",V$3*Payoff!$BS426)</f>
        <v>NA</v>
      </c>
      <c r="W423" s="306" t="str">
        <f>IF($B423&gt;remaning_months,"NA",W$3*Payoff!$BS426)</f>
        <v>NA</v>
      </c>
      <c r="X423" s="306" t="str">
        <f t="shared" si="174"/>
        <v>NA</v>
      </c>
      <c r="Y423" s="306" t="str">
        <f t="shared" si="175"/>
        <v>NA</v>
      </c>
      <c r="Z423" s="306" t="str">
        <f t="shared" si="176"/>
        <v>NA</v>
      </c>
      <c r="AA423" s="306" t="str">
        <f t="shared" si="177"/>
        <v>NA</v>
      </c>
      <c r="AB423" s="306" t="str">
        <f t="shared" si="178"/>
        <v>NA</v>
      </c>
      <c r="AC423" s="306" t="str">
        <f>IF($B423&gt;remaning_months,"NA",Payoff!AY426*Feq_coupon)</f>
        <v>NA</v>
      </c>
      <c r="AD423" s="306" t="str">
        <f>IF($B423&lt;=remaning_months,(AD422*(1-Payoff!BR426)-Payoff!Y426-Payoff!Z426+Payoff!BY426),"NA")</f>
        <v>NA</v>
      </c>
      <c r="AE423" s="306" t="str">
        <f>IF($B423&gt;remaning_months,"NA",Payoff!BC426)</f>
        <v>NA</v>
      </c>
      <c r="AF423" s="306" t="str">
        <f>IF($B423&gt;remaning_months,"NA",MAX(0,SUM(Payoff!V426:X426)))</f>
        <v>NA</v>
      </c>
      <c r="AG423" s="306" t="str">
        <f>IF($B423&gt;remaning_months,"NA",MAX(0,SUM(Payoff!V426:Y426)))</f>
        <v>NA</v>
      </c>
      <c r="AH423" s="306" t="str">
        <f>IF($B423&gt;remaning_months,"NA",Payoff!AC426)</f>
        <v>NA</v>
      </c>
      <c r="AI423" s="306" t="str">
        <f>IF($B423&gt;remaning_months,"NA",Payoff!BA426)</f>
        <v>NA</v>
      </c>
      <c r="AJ423" s="306" t="str">
        <f>IF($B423&gt;remaning_months,"NA",IF(AF423&lt;=0,0,AL422*(1+Payoff!X426/SUM(Payoff!V426:W426))))</f>
        <v>NA</v>
      </c>
      <c r="AK423" s="306" t="str">
        <f>IF($B423&gt;remaning_months,"NA",IF(AG423&lt;=0,0,AJ423*(1+SUM(Payoff!Y426:Z426)/SUM(Payoff!V426:W426))))</f>
        <v>NA</v>
      </c>
      <c r="AL423" s="306" t="str">
        <f>IF($B423&gt;remaning_months,"NA",IF(AH423&lt;=0,0,AK423*(1+SUM(Payoff!AA426:AB426)/SUM(Payoff!V426:W426))))</f>
        <v>NA</v>
      </c>
      <c r="AM423" s="306" t="str">
        <f t="shared" si="179"/>
        <v>NA</v>
      </c>
      <c r="AN423" s="306" t="str">
        <f>IF($B423&gt;remaning_months,"NA",AN422*(1+Payoff!Q426))</f>
        <v>NA</v>
      </c>
    </row>
    <row r="424" spans="2:40">
      <c r="B424" s="23">
        <v>421</v>
      </c>
      <c r="C424" s="306" t="str">
        <f t="shared" si="155"/>
        <v>NA</v>
      </c>
      <c r="D424" s="306" t="str">
        <f t="shared" si="156"/>
        <v>NA</v>
      </c>
      <c r="E424" s="306" t="str">
        <f t="shared" si="157"/>
        <v>NA</v>
      </c>
      <c r="F424" s="306" t="str">
        <f t="shared" si="158"/>
        <v>NA</v>
      </c>
      <c r="G424" s="306" t="str">
        <f t="shared" si="159"/>
        <v>NA</v>
      </c>
      <c r="H424" s="306" t="str">
        <f t="shared" si="160"/>
        <v>NA</v>
      </c>
      <c r="I424" s="306" t="str">
        <f t="shared" si="161"/>
        <v>NA</v>
      </c>
      <c r="J424" s="306" t="str">
        <f t="shared" si="162"/>
        <v>NA</v>
      </c>
      <c r="K424" s="306" t="str">
        <f t="shared" si="163"/>
        <v>NA</v>
      </c>
      <c r="L424" s="306" t="str">
        <f t="shared" si="164"/>
        <v>NA</v>
      </c>
      <c r="M424" s="306" t="str">
        <f t="shared" si="165"/>
        <v>NA</v>
      </c>
      <c r="N424" s="306" t="str">
        <f t="shared" si="166"/>
        <v>NA</v>
      </c>
      <c r="O424" s="306" t="str">
        <f t="shared" si="167"/>
        <v>NA</v>
      </c>
      <c r="P424" s="306" t="str">
        <f t="shared" si="168"/>
        <v>NA</v>
      </c>
      <c r="Q424" s="306" t="str">
        <f t="shared" si="169"/>
        <v>NA</v>
      </c>
      <c r="R424" s="306" t="str">
        <f t="shared" si="170"/>
        <v>NA</v>
      </c>
      <c r="S424" s="306" t="str">
        <f t="shared" si="171"/>
        <v>NA</v>
      </c>
      <c r="T424" s="306" t="str">
        <f t="shared" si="172"/>
        <v>NA</v>
      </c>
      <c r="U424" s="306" t="str">
        <f t="shared" si="173"/>
        <v>NA</v>
      </c>
      <c r="V424" s="306" t="str">
        <f>IF($B424&gt;remaning_months,"NA",V$3*Payoff!$BS427)</f>
        <v>NA</v>
      </c>
      <c r="W424" s="306" t="str">
        <f>IF($B424&gt;remaning_months,"NA",W$3*Payoff!$BS427)</f>
        <v>NA</v>
      </c>
      <c r="X424" s="306" t="str">
        <f t="shared" si="174"/>
        <v>NA</v>
      </c>
      <c r="Y424" s="306" t="str">
        <f t="shared" si="175"/>
        <v>NA</v>
      </c>
      <c r="Z424" s="306" t="str">
        <f t="shared" si="176"/>
        <v>NA</v>
      </c>
      <c r="AA424" s="306" t="str">
        <f t="shared" si="177"/>
        <v>NA</v>
      </c>
      <c r="AB424" s="306" t="str">
        <f t="shared" si="178"/>
        <v>NA</v>
      </c>
      <c r="AC424" s="306" t="str">
        <f>IF($B424&gt;remaning_months,"NA",Payoff!AY427*Feq_coupon)</f>
        <v>NA</v>
      </c>
      <c r="AD424" s="306" t="str">
        <f>IF($B424&lt;=remaning_months,(AD423*(1-Payoff!BR427)-Payoff!Y427-Payoff!Z427+Payoff!BY427),"NA")</f>
        <v>NA</v>
      </c>
      <c r="AE424" s="306" t="str">
        <f>IF($B424&gt;remaning_months,"NA",Payoff!BC427)</f>
        <v>NA</v>
      </c>
      <c r="AF424" s="306" t="str">
        <f>IF($B424&gt;remaning_months,"NA",MAX(0,SUM(Payoff!V427:X427)))</f>
        <v>NA</v>
      </c>
      <c r="AG424" s="306" t="str">
        <f>IF($B424&gt;remaning_months,"NA",MAX(0,SUM(Payoff!V427:Y427)))</f>
        <v>NA</v>
      </c>
      <c r="AH424" s="306" t="str">
        <f>IF($B424&gt;remaning_months,"NA",Payoff!AC427)</f>
        <v>NA</v>
      </c>
      <c r="AI424" s="306" t="str">
        <f>IF($B424&gt;remaning_months,"NA",Payoff!BA427)</f>
        <v>NA</v>
      </c>
      <c r="AJ424" s="306" t="str">
        <f>IF($B424&gt;remaning_months,"NA",IF(AF424&lt;=0,0,AL423*(1+Payoff!X427/SUM(Payoff!V427:W427))))</f>
        <v>NA</v>
      </c>
      <c r="AK424" s="306" t="str">
        <f>IF($B424&gt;remaning_months,"NA",IF(AG424&lt;=0,0,AJ424*(1+SUM(Payoff!Y427:Z427)/SUM(Payoff!V427:W427))))</f>
        <v>NA</v>
      </c>
      <c r="AL424" s="306" t="str">
        <f>IF($B424&gt;remaning_months,"NA",IF(AH424&lt;=0,0,AK424*(1+SUM(Payoff!AA427:AB427)/SUM(Payoff!V427:W427))))</f>
        <v>NA</v>
      </c>
      <c r="AM424" s="306" t="str">
        <f t="shared" si="179"/>
        <v>NA</v>
      </c>
      <c r="AN424" s="306" t="str">
        <f>IF($B424&gt;remaning_months,"NA",AN423*(1+Payoff!Q427))</f>
        <v>NA</v>
      </c>
    </row>
    <row r="425" spans="2:40">
      <c r="B425" s="23">
        <v>422</v>
      </c>
      <c r="C425" s="306" t="str">
        <f t="shared" si="155"/>
        <v>NA</v>
      </c>
      <c r="D425" s="306" t="str">
        <f t="shared" si="156"/>
        <v>NA</v>
      </c>
      <c r="E425" s="306" t="str">
        <f t="shared" si="157"/>
        <v>NA</v>
      </c>
      <c r="F425" s="306" t="str">
        <f t="shared" si="158"/>
        <v>NA</v>
      </c>
      <c r="G425" s="306" t="str">
        <f t="shared" si="159"/>
        <v>NA</v>
      </c>
      <c r="H425" s="306" t="str">
        <f t="shared" si="160"/>
        <v>NA</v>
      </c>
      <c r="I425" s="306" t="str">
        <f t="shared" si="161"/>
        <v>NA</v>
      </c>
      <c r="J425" s="306" t="str">
        <f t="shared" si="162"/>
        <v>NA</v>
      </c>
      <c r="K425" s="306" t="str">
        <f t="shared" si="163"/>
        <v>NA</v>
      </c>
      <c r="L425" s="306" t="str">
        <f t="shared" si="164"/>
        <v>NA</v>
      </c>
      <c r="M425" s="306" t="str">
        <f t="shared" si="165"/>
        <v>NA</v>
      </c>
      <c r="N425" s="306" t="str">
        <f t="shared" si="166"/>
        <v>NA</v>
      </c>
      <c r="O425" s="306" t="str">
        <f t="shared" si="167"/>
        <v>NA</v>
      </c>
      <c r="P425" s="306" t="str">
        <f t="shared" si="168"/>
        <v>NA</v>
      </c>
      <c r="Q425" s="306" t="str">
        <f t="shared" si="169"/>
        <v>NA</v>
      </c>
      <c r="R425" s="306" t="str">
        <f t="shared" si="170"/>
        <v>NA</v>
      </c>
      <c r="S425" s="306" t="str">
        <f t="shared" si="171"/>
        <v>NA</v>
      </c>
      <c r="T425" s="306" t="str">
        <f t="shared" si="172"/>
        <v>NA</v>
      </c>
      <c r="U425" s="306" t="str">
        <f t="shared" si="173"/>
        <v>NA</v>
      </c>
      <c r="V425" s="306" t="str">
        <f>IF($B425&gt;remaning_months,"NA",V$3*Payoff!$BS428)</f>
        <v>NA</v>
      </c>
      <c r="W425" s="306" t="str">
        <f>IF($B425&gt;remaning_months,"NA",W$3*Payoff!$BS428)</f>
        <v>NA</v>
      </c>
      <c r="X425" s="306" t="str">
        <f t="shared" si="174"/>
        <v>NA</v>
      </c>
      <c r="Y425" s="306" t="str">
        <f t="shared" si="175"/>
        <v>NA</v>
      </c>
      <c r="Z425" s="306" t="str">
        <f t="shared" si="176"/>
        <v>NA</v>
      </c>
      <c r="AA425" s="306" t="str">
        <f t="shared" si="177"/>
        <v>NA</v>
      </c>
      <c r="AB425" s="306" t="str">
        <f t="shared" si="178"/>
        <v>NA</v>
      </c>
      <c r="AC425" s="306" t="str">
        <f>IF($B425&gt;remaning_months,"NA",Payoff!AY428*Feq_coupon)</f>
        <v>NA</v>
      </c>
      <c r="AD425" s="306" t="str">
        <f>IF($B425&lt;=remaning_months,(AD424*(1-Payoff!BR428)-Payoff!Y428-Payoff!Z428+Payoff!BY428),"NA")</f>
        <v>NA</v>
      </c>
      <c r="AE425" s="306" t="str">
        <f>IF($B425&gt;remaning_months,"NA",Payoff!BC428)</f>
        <v>NA</v>
      </c>
      <c r="AF425" s="306" t="str">
        <f>IF($B425&gt;remaning_months,"NA",MAX(0,SUM(Payoff!V428:X428)))</f>
        <v>NA</v>
      </c>
      <c r="AG425" s="306" t="str">
        <f>IF($B425&gt;remaning_months,"NA",MAX(0,SUM(Payoff!V428:Y428)))</f>
        <v>NA</v>
      </c>
      <c r="AH425" s="306" t="str">
        <f>IF($B425&gt;remaning_months,"NA",Payoff!AC428)</f>
        <v>NA</v>
      </c>
      <c r="AI425" s="306" t="str">
        <f>IF($B425&gt;remaning_months,"NA",Payoff!BA428)</f>
        <v>NA</v>
      </c>
      <c r="AJ425" s="306" t="str">
        <f>IF($B425&gt;remaning_months,"NA",IF(AF425&lt;=0,0,AL424*(1+Payoff!X428/SUM(Payoff!V428:W428))))</f>
        <v>NA</v>
      </c>
      <c r="AK425" s="306" t="str">
        <f>IF($B425&gt;remaning_months,"NA",IF(AG425&lt;=0,0,AJ425*(1+SUM(Payoff!Y428:Z428)/SUM(Payoff!V428:W428))))</f>
        <v>NA</v>
      </c>
      <c r="AL425" s="306" t="str">
        <f>IF($B425&gt;remaning_months,"NA",IF(AH425&lt;=0,0,AK425*(1+SUM(Payoff!AA428:AB428)/SUM(Payoff!V428:W428))))</f>
        <v>NA</v>
      </c>
      <c r="AM425" s="306" t="str">
        <f t="shared" si="179"/>
        <v>NA</v>
      </c>
      <c r="AN425" s="306" t="str">
        <f>IF($B425&gt;remaning_months,"NA",AN424*(1+Payoff!Q428))</f>
        <v>NA</v>
      </c>
    </row>
    <row r="426" spans="2:40">
      <c r="B426" s="23">
        <v>423</v>
      </c>
      <c r="C426" s="306" t="str">
        <f t="shared" si="155"/>
        <v>NA</v>
      </c>
      <c r="D426" s="306" t="str">
        <f t="shared" si="156"/>
        <v>NA</v>
      </c>
      <c r="E426" s="306" t="str">
        <f t="shared" si="157"/>
        <v>NA</v>
      </c>
      <c r="F426" s="306" t="str">
        <f t="shared" si="158"/>
        <v>NA</v>
      </c>
      <c r="G426" s="306" t="str">
        <f t="shared" si="159"/>
        <v>NA</v>
      </c>
      <c r="H426" s="306" t="str">
        <f t="shared" si="160"/>
        <v>NA</v>
      </c>
      <c r="I426" s="306" t="str">
        <f t="shared" si="161"/>
        <v>NA</v>
      </c>
      <c r="J426" s="306" t="str">
        <f t="shared" si="162"/>
        <v>NA</v>
      </c>
      <c r="K426" s="306" t="str">
        <f t="shared" si="163"/>
        <v>NA</v>
      </c>
      <c r="L426" s="306" t="str">
        <f t="shared" si="164"/>
        <v>NA</v>
      </c>
      <c r="M426" s="306" t="str">
        <f t="shared" si="165"/>
        <v>NA</v>
      </c>
      <c r="N426" s="306" t="str">
        <f t="shared" si="166"/>
        <v>NA</v>
      </c>
      <c r="O426" s="306" t="str">
        <f t="shared" si="167"/>
        <v>NA</v>
      </c>
      <c r="P426" s="306" t="str">
        <f t="shared" si="168"/>
        <v>NA</v>
      </c>
      <c r="Q426" s="306" t="str">
        <f t="shared" si="169"/>
        <v>NA</v>
      </c>
      <c r="R426" s="306" t="str">
        <f t="shared" si="170"/>
        <v>NA</v>
      </c>
      <c r="S426" s="306" t="str">
        <f t="shared" si="171"/>
        <v>NA</v>
      </c>
      <c r="T426" s="306" t="str">
        <f t="shared" si="172"/>
        <v>NA</v>
      </c>
      <c r="U426" s="306" t="str">
        <f t="shared" si="173"/>
        <v>NA</v>
      </c>
      <c r="V426" s="306" t="str">
        <f>IF($B426&gt;remaning_months,"NA",V$3*Payoff!$BS429)</f>
        <v>NA</v>
      </c>
      <c r="W426" s="306" t="str">
        <f>IF($B426&gt;remaning_months,"NA",W$3*Payoff!$BS429)</f>
        <v>NA</v>
      </c>
      <c r="X426" s="306" t="str">
        <f t="shared" si="174"/>
        <v>NA</v>
      </c>
      <c r="Y426" s="306" t="str">
        <f t="shared" si="175"/>
        <v>NA</v>
      </c>
      <c r="Z426" s="306" t="str">
        <f t="shared" si="176"/>
        <v>NA</v>
      </c>
      <c r="AA426" s="306" t="str">
        <f t="shared" si="177"/>
        <v>NA</v>
      </c>
      <c r="AB426" s="306" t="str">
        <f t="shared" si="178"/>
        <v>NA</v>
      </c>
      <c r="AC426" s="306" t="str">
        <f>IF($B426&gt;remaning_months,"NA",Payoff!AY429*Feq_coupon)</f>
        <v>NA</v>
      </c>
      <c r="AD426" s="306" t="str">
        <f>IF($B426&lt;=remaning_months,(AD425*(1-Payoff!BR429)-Payoff!Y429-Payoff!Z429+Payoff!BY429),"NA")</f>
        <v>NA</v>
      </c>
      <c r="AE426" s="306" t="str">
        <f>IF($B426&gt;remaning_months,"NA",Payoff!BC429)</f>
        <v>NA</v>
      </c>
      <c r="AF426" s="306" t="str">
        <f>IF($B426&gt;remaning_months,"NA",MAX(0,SUM(Payoff!V429:X429)))</f>
        <v>NA</v>
      </c>
      <c r="AG426" s="306" t="str">
        <f>IF($B426&gt;remaning_months,"NA",MAX(0,SUM(Payoff!V429:Y429)))</f>
        <v>NA</v>
      </c>
      <c r="AH426" s="306" t="str">
        <f>IF($B426&gt;remaning_months,"NA",Payoff!AC429)</f>
        <v>NA</v>
      </c>
      <c r="AI426" s="306" t="str">
        <f>IF($B426&gt;remaning_months,"NA",Payoff!BA429)</f>
        <v>NA</v>
      </c>
      <c r="AJ426" s="306" t="str">
        <f>IF($B426&gt;remaning_months,"NA",IF(AF426&lt;=0,0,AL425*(1+Payoff!X429/SUM(Payoff!V429:W429))))</f>
        <v>NA</v>
      </c>
      <c r="AK426" s="306" t="str">
        <f>IF($B426&gt;remaning_months,"NA",IF(AG426&lt;=0,0,AJ426*(1+SUM(Payoff!Y429:Z429)/SUM(Payoff!V429:W429))))</f>
        <v>NA</v>
      </c>
      <c r="AL426" s="306" t="str">
        <f>IF($B426&gt;remaning_months,"NA",IF(AH426&lt;=0,0,AK426*(1+SUM(Payoff!AA429:AB429)/SUM(Payoff!V429:W429))))</f>
        <v>NA</v>
      </c>
      <c r="AM426" s="306" t="str">
        <f t="shared" si="179"/>
        <v>NA</v>
      </c>
      <c r="AN426" s="306" t="str">
        <f>IF($B426&gt;remaning_months,"NA",AN425*(1+Payoff!Q429))</f>
        <v>NA</v>
      </c>
    </row>
    <row r="427" spans="2:40">
      <c r="B427" s="23">
        <v>424</v>
      </c>
      <c r="C427" s="306" t="str">
        <f t="shared" si="155"/>
        <v>NA</v>
      </c>
      <c r="D427" s="306" t="str">
        <f t="shared" si="156"/>
        <v>NA</v>
      </c>
      <c r="E427" s="306" t="str">
        <f t="shared" si="157"/>
        <v>NA</v>
      </c>
      <c r="F427" s="306" t="str">
        <f t="shared" si="158"/>
        <v>NA</v>
      </c>
      <c r="G427" s="306" t="str">
        <f t="shared" si="159"/>
        <v>NA</v>
      </c>
      <c r="H427" s="306" t="str">
        <f t="shared" si="160"/>
        <v>NA</v>
      </c>
      <c r="I427" s="306" t="str">
        <f t="shared" si="161"/>
        <v>NA</v>
      </c>
      <c r="J427" s="306" t="str">
        <f t="shared" si="162"/>
        <v>NA</v>
      </c>
      <c r="K427" s="306" t="str">
        <f t="shared" si="163"/>
        <v>NA</v>
      </c>
      <c r="L427" s="306" t="str">
        <f t="shared" si="164"/>
        <v>NA</v>
      </c>
      <c r="M427" s="306" t="str">
        <f t="shared" si="165"/>
        <v>NA</v>
      </c>
      <c r="N427" s="306" t="str">
        <f t="shared" si="166"/>
        <v>NA</v>
      </c>
      <c r="O427" s="306" t="str">
        <f t="shared" si="167"/>
        <v>NA</v>
      </c>
      <c r="P427" s="306" t="str">
        <f t="shared" si="168"/>
        <v>NA</v>
      </c>
      <c r="Q427" s="306" t="str">
        <f t="shared" si="169"/>
        <v>NA</v>
      </c>
      <c r="R427" s="306" t="str">
        <f t="shared" si="170"/>
        <v>NA</v>
      </c>
      <c r="S427" s="306" t="str">
        <f t="shared" si="171"/>
        <v>NA</v>
      </c>
      <c r="T427" s="306" t="str">
        <f t="shared" si="172"/>
        <v>NA</v>
      </c>
      <c r="U427" s="306" t="str">
        <f t="shared" si="173"/>
        <v>NA</v>
      </c>
      <c r="V427" s="306" t="str">
        <f>IF($B427&gt;remaning_months,"NA",V$3*Payoff!$BS430)</f>
        <v>NA</v>
      </c>
      <c r="W427" s="306" t="str">
        <f>IF($B427&gt;remaning_months,"NA",W$3*Payoff!$BS430)</f>
        <v>NA</v>
      </c>
      <c r="X427" s="306" t="str">
        <f t="shared" si="174"/>
        <v>NA</v>
      </c>
      <c r="Y427" s="306" t="str">
        <f t="shared" si="175"/>
        <v>NA</v>
      </c>
      <c r="Z427" s="306" t="str">
        <f t="shared" si="176"/>
        <v>NA</v>
      </c>
      <c r="AA427" s="306" t="str">
        <f t="shared" si="177"/>
        <v>NA</v>
      </c>
      <c r="AB427" s="306" t="str">
        <f t="shared" si="178"/>
        <v>NA</v>
      </c>
      <c r="AC427" s="306" t="str">
        <f>IF($B427&gt;remaning_months,"NA",Payoff!AY430*Feq_coupon)</f>
        <v>NA</v>
      </c>
      <c r="AD427" s="306" t="str">
        <f>IF($B427&lt;=remaning_months,(AD426*(1-Payoff!BR430)-Payoff!Y430-Payoff!Z430+Payoff!BY430),"NA")</f>
        <v>NA</v>
      </c>
      <c r="AE427" s="306" t="str">
        <f>IF($B427&gt;remaning_months,"NA",Payoff!BC430)</f>
        <v>NA</v>
      </c>
      <c r="AF427" s="306" t="str">
        <f>IF($B427&gt;remaning_months,"NA",MAX(0,SUM(Payoff!V430:X430)))</f>
        <v>NA</v>
      </c>
      <c r="AG427" s="306" t="str">
        <f>IF($B427&gt;remaning_months,"NA",MAX(0,SUM(Payoff!V430:Y430)))</f>
        <v>NA</v>
      </c>
      <c r="AH427" s="306" t="str">
        <f>IF($B427&gt;remaning_months,"NA",Payoff!AC430)</f>
        <v>NA</v>
      </c>
      <c r="AI427" s="306" t="str">
        <f>IF($B427&gt;remaning_months,"NA",Payoff!BA430)</f>
        <v>NA</v>
      </c>
      <c r="AJ427" s="306" t="str">
        <f>IF($B427&gt;remaning_months,"NA",IF(AF427&lt;=0,0,AL426*(1+Payoff!X430/SUM(Payoff!V430:W430))))</f>
        <v>NA</v>
      </c>
      <c r="AK427" s="306" t="str">
        <f>IF($B427&gt;remaning_months,"NA",IF(AG427&lt;=0,0,AJ427*(1+SUM(Payoff!Y430:Z430)/SUM(Payoff!V430:W430))))</f>
        <v>NA</v>
      </c>
      <c r="AL427" s="306" t="str">
        <f>IF($B427&gt;remaning_months,"NA",IF(AH427&lt;=0,0,AK427*(1+SUM(Payoff!AA430:AB430)/SUM(Payoff!V430:W430))))</f>
        <v>NA</v>
      </c>
      <c r="AM427" s="306" t="str">
        <f t="shared" si="179"/>
        <v>NA</v>
      </c>
      <c r="AN427" s="306" t="str">
        <f>IF($B427&gt;remaning_months,"NA",AN426*(1+Payoff!Q430))</f>
        <v>NA</v>
      </c>
    </row>
    <row r="428" spans="2:40">
      <c r="B428" s="23">
        <v>425</v>
      </c>
      <c r="C428" s="306" t="str">
        <f t="shared" si="155"/>
        <v>NA</v>
      </c>
      <c r="D428" s="306" t="str">
        <f t="shared" si="156"/>
        <v>NA</v>
      </c>
      <c r="E428" s="306" t="str">
        <f t="shared" si="157"/>
        <v>NA</v>
      </c>
      <c r="F428" s="306" t="str">
        <f t="shared" si="158"/>
        <v>NA</v>
      </c>
      <c r="G428" s="306" t="str">
        <f t="shared" si="159"/>
        <v>NA</v>
      </c>
      <c r="H428" s="306" t="str">
        <f t="shared" si="160"/>
        <v>NA</v>
      </c>
      <c r="I428" s="306" t="str">
        <f t="shared" si="161"/>
        <v>NA</v>
      </c>
      <c r="J428" s="306" t="str">
        <f t="shared" si="162"/>
        <v>NA</v>
      </c>
      <c r="K428" s="306" t="str">
        <f t="shared" si="163"/>
        <v>NA</v>
      </c>
      <c r="L428" s="306" t="str">
        <f t="shared" si="164"/>
        <v>NA</v>
      </c>
      <c r="M428" s="306" t="str">
        <f t="shared" si="165"/>
        <v>NA</v>
      </c>
      <c r="N428" s="306" t="str">
        <f t="shared" si="166"/>
        <v>NA</v>
      </c>
      <c r="O428" s="306" t="str">
        <f t="shared" si="167"/>
        <v>NA</v>
      </c>
      <c r="P428" s="306" t="str">
        <f t="shared" si="168"/>
        <v>NA</v>
      </c>
      <c r="Q428" s="306" t="str">
        <f t="shared" si="169"/>
        <v>NA</v>
      </c>
      <c r="R428" s="306" t="str">
        <f t="shared" si="170"/>
        <v>NA</v>
      </c>
      <c r="S428" s="306" t="str">
        <f t="shared" si="171"/>
        <v>NA</v>
      </c>
      <c r="T428" s="306" t="str">
        <f t="shared" si="172"/>
        <v>NA</v>
      </c>
      <c r="U428" s="306" t="str">
        <f t="shared" si="173"/>
        <v>NA</v>
      </c>
      <c r="V428" s="306" t="str">
        <f>IF($B428&gt;remaning_months,"NA",V$3*Payoff!$BS431)</f>
        <v>NA</v>
      </c>
      <c r="W428" s="306" t="str">
        <f>IF($B428&gt;remaning_months,"NA",W$3*Payoff!$BS431)</f>
        <v>NA</v>
      </c>
      <c r="X428" s="306" t="str">
        <f t="shared" si="174"/>
        <v>NA</v>
      </c>
      <c r="Y428" s="306" t="str">
        <f t="shared" si="175"/>
        <v>NA</v>
      </c>
      <c r="Z428" s="306" t="str">
        <f t="shared" si="176"/>
        <v>NA</v>
      </c>
      <c r="AA428" s="306" t="str">
        <f t="shared" si="177"/>
        <v>NA</v>
      </c>
      <c r="AB428" s="306" t="str">
        <f t="shared" si="178"/>
        <v>NA</v>
      </c>
      <c r="AC428" s="306" t="str">
        <f>IF($B428&gt;remaning_months,"NA",Payoff!AY431*Feq_coupon)</f>
        <v>NA</v>
      </c>
      <c r="AD428" s="306" t="str">
        <f>IF($B428&lt;=remaning_months,(AD427*(1-Payoff!BR431)-Payoff!Y431-Payoff!Z431+Payoff!BY431),"NA")</f>
        <v>NA</v>
      </c>
      <c r="AE428" s="306" t="str">
        <f>IF($B428&gt;remaning_months,"NA",Payoff!BC431)</f>
        <v>NA</v>
      </c>
      <c r="AF428" s="306" t="str">
        <f>IF($B428&gt;remaning_months,"NA",MAX(0,SUM(Payoff!V431:X431)))</f>
        <v>NA</v>
      </c>
      <c r="AG428" s="306" t="str">
        <f>IF($B428&gt;remaning_months,"NA",MAX(0,SUM(Payoff!V431:Y431)))</f>
        <v>NA</v>
      </c>
      <c r="AH428" s="306" t="str">
        <f>IF($B428&gt;remaning_months,"NA",Payoff!AC431)</f>
        <v>NA</v>
      </c>
      <c r="AI428" s="306" t="str">
        <f>IF($B428&gt;remaning_months,"NA",Payoff!BA431)</f>
        <v>NA</v>
      </c>
      <c r="AJ428" s="306" t="str">
        <f>IF($B428&gt;remaning_months,"NA",IF(AF428&lt;=0,0,AL427*(1+Payoff!X431/SUM(Payoff!V431:W431))))</f>
        <v>NA</v>
      </c>
      <c r="AK428" s="306" t="str">
        <f>IF($B428&gt;remaning_months,"NA",IF(AG428&lt;=0,0,AJ428*(1+SUM(Payoff!Y431:Z431)/SUM(Payoff!V431:W431))))</f>
        <v>NA</v>
      </c>
      <c r="AL428" s="306" t="str">
        <f>IF($B428&gt;remaning_months,"NA",IF(AH428&lt;=0,0,AK428*(1+SUM(Payoff!AA431:AB431)/SUM(Payoff!V431:W431))))</f>
        <v>NA</v>
      </c>
      <c r="AM428" s="306" t="str">
        <f t="shared" si="179"/>
        <v>NA</v>
      </c>
      <c r="AN428" s="306" t="str">
        <f>IF($B428&gt;remaning_months,"NA",AN427*(1+Payoff!Q431))</f>
        <v>NA</v>
      </c>
    </row>
    <row r="429" spans="2:40">
      <c r="B429" s="23">
        <v>426</v>
      </c>
      <c r="C429" s="306" t="str">
        <f t="shared" si="155"/>
        <v>NA</v>
      </c>
      <c r="D429" s="306" t="str">
        <f t="shared" si="156"/>
        <v>NA</v>
      </c>
      <c r="E429" s="306" t="str">
        <f t="shared" si="157"/>
        <v>NA</v>
      </c>
      <c r="F429" s="306" t="str">
        <f t="shared" si="158"/>
        <v>NA</v>
      </c>
      <c r="G429" s="306" t="str">
        <f t="shared" si="159"/>
        <v>NA</v>
      </c>
      <c r="H429" s="306" t="str">
        <f t="shared" si="160"/>
        <v>NA</v>
      </c>
      <c r="I429" s="306" t="str">
        <f t="shared" si="161"/>
        <v>NA</v>
      </c>
      <c r="J429" s="306" t="str">
        <f t="shared" si="162"/>
        <v>NA</v>
      </c>
      <c r="K429" s="306" t="str">
        <f t="shared" si="163"/>
        <v>NA</v>
      </c>
      <c r="L429" s="306" t="str">
        <f t="shared" si="164"/>
        <v>NA</v>
      </c>
      <c r="M429" s="306" t="str">
        <f t="shared" si="165"/>
        <v>NA</v>
      </c>
      <c r="N429" s="306" t="str">
        <f t="shared" si="166"/>
        <v>NA</v>
      </c>
      <c r="O429" s="306" t="str">
        <f t="shared" si="167"/>
        <v>NA</v>
      </c>
      <c r="P429" s="306" t="str">
        <f t="shared" si="168"/>
        <v>NA</v>
      </c>
      <c r="Q429" s="306" t="str">
        <f t="shared" si="169"/>
        <v>NA</v>
      </c>
      <c r="R429" s="306" t="str">
        <f t="shared" si="170"/>
        <v>NA</v>
      </c>
      <c r="S429" s="306" t="str">
        <f t="shared" si="171"/>
        <v>NA</v>
      </c>
      <c r="T429" s="306" t="str">
        <f t="shared" si="172"/>
        <v>NA</v>
      </c>
      <c r="U429" s="306" t="str">
        <f t="shared" si="173"/>
        <v>NA</v>
      </c>
      <c r="V429" s="306" t="str">
        <f>IF($B429&gt;remaning_months,"NA",V$3*Payoff!$BS432)</f>
        <v>NA</v>
      </c>
      <c r="W429" s="306" t="str">
        <f>IF($B429&gt;remaning_months,"NA",W$3*Payoff!$BS432)</f>
        <v>NA</v>
      </c>
      <c r="X429" s="306" t="str">
        <f t="shared" si="174"/>
        <v>NA</v>
      </c>
      <c r="Y429" s="306" t="str">
        <f t="shared" si="175"/>
        <v>NA</v>
      </c>
      <c r="Z429" s="306" t="str">
        <f t="shared" si="176"/>
        <v>NA</v>
      </c>
      <c r="AA429" s="306" t="str">
        <f t="shared" si="177"/>
        <v>NA</v>
      </c>
      <c r="AB429" s="306" t="str">
        <f t="shared" si="178"/>
        <v>NA</v>
      </c>
      <c r="AC429" s="306" t="str">
        <f>IF($B429&gt;remaning_months,"NA",Payoff!AY432*Feq_coupon)</f>
        <v>NA</v>
      </c>
      <c r="AD429" s="306" t="str">
        <f>IF($B429&lt;=remaning_months,(AD428*(1-Payoff!BR432)-Payoff!Y432-Payoff!Z432+Payoff!BY432),"NA")</f>
        <v>NA</v>
      </c>
      <c r="AE429" s="306" t="str">
        <f>IF($B429&gt;remaning_months,"NA",Payoff!BC432)</f>
        <v>NA</v>
      </c>
      <c r="AF429" s="306" t="str">
        <f>IF($B429&gt;remaning_months,"NA",MAX(0,SUM(Payoff!V432:X432)))</f>
        <v>NA</v>
      </c>
      <c r="AG429" s="306" t="str">
        <f>IF($B429&gt;remaning_months,"NA",MAX(0,SUM(Payoff!V432:Y432)))</f>
        <v>NA</v>
      </c>
      <c r="AH429" s="306" t="str">
        <f>IF($B429&gt;remaning_months,"NA",Payoff!AC432)</f>
        <v>NA</v>
      </c>
      <c r="AI429" s="306" t="str">
        <f>IF($B429&gt;remaning_months,"NA",Payoff!BA432)</f>
        <v>NA</v>
      </c>
      <c r="AJ429" s="306" t="str">
        <f>IF($B429&gt;remaning_months,"NA",IF(AF429&lt;=0,0,AL428*(1+Payoff!X432/SUM(Payoff!V432:W432))))</f>
        <v>NA</v>
      </c>
      <c r="AK429" s="306" t="str">
        <f>IF($B429&gt;remaning_months,"NA",IF(AG429&lt;=0,0,AJ429*(1+SUM(Payoff!Y432:Z432)/SUM(Payoff!V432:W432))))</f>
        <v>NA</v>
      </c>
      <c r="AL429" s="306" t="str">
        <f>IF($B429&gt;remaning_months,"NA",IF(AH429&lt;=0,0,AK429*(1+SUM(Payoff!AA432:AB432)/SUM(Payoff!V432:W432))))</f>
        <v>NA</v>
      </c>
      <c r="AM429" s="306" t="str">
        <f t="shared" si="179"/>
        <v>NA</v>
      </c>
      <c r="AN429" s="306" t="str">
        <f>IF($B429&gt;remaning_months,"NA",AN428*(1+Payoff!Q432))</f>
        <v>NA</v>
      </c>
    </row>
    <row r="430" spans="2:40">
      <c r="B430" s="23">
        <v>427</v>
      </c>
      <c r="C430" s="306" t="str">
        <f t="shared" si="155"/>
        <v>NA</v>
      </c>
      <c r="D430" s="306" t="str">
        <f t="shared" si="156"/>
        <v>NA</v>
      </c>
      <c r="E430" s="306" t="str">
        <f t="shared" si="157"/>
        <v>NA</v>
      </c>
      <c r="F430" s="306" t="str">
        <f t="shared" si="158"/>
        <v>NA</v>
      </c>
      <c r="G430" s="306" t="str">
        <f t="shared" si="159"/>
        <v>NA</v>
      </c>
      <c r="H430" s="306" t="str">
        <f t="shared" si="160"/>
        <v>NA</v>
      </c>
      <c r="I430" s="306" t="str">
        <f t="shared" si="161"/>
        <v>NA</v>
      </c>
      <c r="J430" s="306" t="str">
        <f t="shared" si="162"/>
        <v>NA</v>
      </c>
      <c r="K430" s="306" t="str">
        <f t="shared" si="163"/>
        <v>NA</v>
      </c>
      <c r="L430" s="306" t="str">
        <f t="shared" si="164"/>
        <v>NA</v>
      </c>
      <c r="M430" s="306" t="str">
        <f t="shared" si="165"/>
        <v>NA</v>
      </c>
      <c r="N430" s="306" t="str">
        <f t="shared" si="166"/>
        <v>NA</v>
      </c>
      <c r="O430" s="306" t="str">
        <f t="shared" si="167"/>
        <v>NA</v>
      </c>
      <c r="P430" s="306" t="str">
        <f t="shared" si="168"/>
        <v>NA</v>
      </c>
      <c r="Q430" s="306" t="str">
        <f t="shared" si="169"/>
        <v>NA</v>
      </c>
      <c r="R430" s="306" t="str">
        <f t="shared" si="170"/>
        <v>NA</v>
      </c>
      <c r="S430" s="306" t="str">
        <f t="shared" si="171"/>
        <v>NA</v>
      </c>
      <c r="T430" s="306" t="str">
        <f t="shared" si="172"/>
        <v>NA</v>
      </c>
      <c r="U430" s="306" t="str">
        <f t="shared" si="173"/>
        <v>NA</v>
      </c>
      <c r="V430" s="306" t="str">
        <f>IF($B430&gt;remaning_months,"NA",V$3*Payoff!$BS433)</f>
        <v>NA</v>
      </c>
      <c r="W430" s="306" t="str">
        <f>IF($B430&gt;remaning_months,"NA",W$3*Payoff!$BS433)</f>
        <v>NA</v>
      </c>
      <c r="X430" s="306" t="str">
        <f t="shared" si="174"/>
        <v>NA</v>
      </c>
      <c r="Y430" s="306" t="str">
        <f t="shared" si="175"/>
        <v>NA</v>
      </c>
      <c r="Z430" s="306" t="str">
        <f t="shared" si="176"/>
        <v>NA</v>
      </c>
      <c r="AA430" s="306" t="str">
        <f t="shared" si="177"/>
        <v>NA</v>
      </c>
      <c r="AB430" s="306" t="str">
        <f t="shared" si="178"/>
        <v>NA</v>
      </c>
      <c r="AC430" s="306" t="str">
        <f>IF($B430&gt;remaning_months,"NA",Payoff!AY433*Feq_coupon)</f>
        <v>NA</v>
      </c>
      <c r="AD430" s="306" t="str">
        <f>IF($B430&lt;=remaning_months,(AD429*(1-Payoff!BR433)-Payoff!Y433-Payoff!Z433+Payoff!BY433),"NA")</f>
        <v>NA</v>
      </c>
      <c r="AE430" s="306" t="str">
        <f>IF($B430&gt;remaning_months,"NA",Payoff!BC433)</f>
        <v>NA</v>
      </c>
      <c r="AF430" s="306" t="str">
        <f>IF($B430&gt;remaning_months,"NA",MAX(0,SUM(Payoff!V433:X433)))</f>
        <v>NA</v>
      </c>
      <c r="AG430" s="306" t="str">
        <f>IF($B430&gt;remaning_months,"NA",MAX(0,SUM(Payoff!V433:Y433)))</f>
        <v>NA</v>
      </c>
      <c r="AH430" s="306" t="str">
        <f>IF($B430&gt;remaning_months,"NA",Payoff!AC433)</f>
        <v>NA</v>
      </c>
      <c r="AI430" s="306" t="str">
        <f>IF($B430&gt;remaning_months,"NA",Payoff!BA433)</f>
        <v>NA</v>
      </c>
      <c r="AJ430" s="306" t="str">
        <f>IF($B430&gt;remaning_months,"NA",IF(AF430&lt;=0,0,AL429*(1+Payoff!X433/SUM(Payoff!V433:W433))))</f>
        <v>NA</v>
      </c>
      <c r="AK430" s="306" t="str">
        <f>IF($B430&gt;remaning_months,"NA",IF(AG430&lt;=0,0,AJ430*(1+SUM(Payoff!Y433:Z433)/SUM(Payoff!V433:W433))))</f>
        <v>NA</v>
      </c>
      <c r="AL430" s="306" t="str">
        <f>IF($B430&gt;remaning_months,"NA",IF(AH430&lt;=0,0,AK430*(1+SUM(Payoff!AA433:AB433)/SUM(Payoff!V433:W433))))</f>
        <v>NA</v>
      </c>
      <c r="AM430" s="306" t="str">
        <f t="shared" si="179"/>
        <v>NA</v>
      </c>
      <c r="AN430" s="306" t="str">
        <f>IF($B430&gt;remaning_months,"NA",AN429*(1+Payoff!Q433))</f>
        <v>NA</v>
      </c>
    </row>
    <row r="431" spans="2:40">
      <c r="B431" s="23">
        <v>428</v>
      </c>
      <c r="C431" s="306" t="str">
        <f t="shared" si="155"/>
        <v>NA</v>
      </c>
      <c r="D431" s="306" t="str">
        <f t="shared" si="156"/>
        <v>NA</v>
      </c>
      <c r="E431" s="306" t="str">
        <f t="shared" si="157"/>
        <v>NA</v>
      </c>
      <c r="F431" s="306" t="str">
        <f t="shared" si="158"/>
        <v>NA</v>
      </c>
      <c r="G431" s="306" t="str">
        <f t="shared" si="159"/>
        <v>NA</v>
      </c>
      <c r="H431" s="306" t="str">
        <f t="shared" si="160"/>
        <v>NA</v>
      </c>
      <c r="I431" s="306" t="str">
        <f t="shared" si="161"/>
        <v>NA</v>
      </c>
      <c r="J431" s="306" t="str">
        <f t="shared" si="162"/>
        <v>NA</v>
      </c>
      <c r="K431" s="306" t="str">
        <f t="shared" si="163"/>
        <v>NA</v>
      </c>
      <c r="L431" s="306" t="str">
        <f t="shared" si="164"/>
        <v>NA</v>
      </c>
      <c r="M431" s="306" t="str">
        <f t="shared" si="165"/>
        <v>NA</v>
      </c>
      <c r="N431" s="306" t="str">
        <f t="shared" si="166"/>
        <v>NA</v>
      </c>
      <c r="O431" s="306" t="str">
        <f t="shared" si="167"/>
        <v>NA</v>
      </c>
      <c r="P431" s="306" t="str">
        <f t="shared" si="168"/>
        <v>NA</v>
      </c>
      <c r="Q431" s="306" t="str">
        <f t="shared" si="169"/>
        <v>NA</v>
      </c>
      <c r="R431" s="306" t="str">
        <f t="shared" si="170"/>
        <v>NA</v>
      </c>
      <c r="S431" s="306" t="str">
        <f t="shared" si="171"/>
        <v>NA</v>
      </c>
      <c r="T431" s="306" t="str">
        <f t="shared" si="172"/>
        <v>NA</v>
      </c>
      <c r="U431" s="306" t="str">
        <f t="shared" si="173"/>
        <v>NA</v>
      </c>
      <c r="V431" s="306" t="str">
        <f>IF($B431&gt;remaning_months,"NA",V$3*Payoff!$BS434)</f>
        <v>NA</v>
      </c>
      <c r="W431" s="306" t="str">
        <f>IF($B431&gt;remaning_months,"NA",W$3*Payoff!$BS434)</f>
        <v>NA</v>
      </c>
      <c r="X431" s="306" t="str">
        <f t="shared" si="174"/>
        <v>NA</v>
      </c>
      <c r="Y431" s="306" t="str">
        <f t="shared" si="175"/>
        <v>NA</v>
      </c>
      <c r="Z431" s="306" t="str">
        <f t="shared" si="176"/>
        <v>NA</v>
      </c>
      <c r="AA431" s="306" t="str">
        <f t="shared" si="177"/>
        <v>NA</v>
      </c>
      <c r="AB431" s="306" t="str">
        <f t="shared" si="178"/>
        <v>NA</v>
      </c>
      <c r="AC431" s="306" t="str">
        <f>IF($B431&gt;remaning_months,"NA",Payoff!AY434*Feq_coupon)</f>
        <v>NA</v>
      </c>
      <c r="AD431" s="306" t="str">
        <f>IF($B431&lt;=remaning_months,(AD430*(1-Payoff!BR434)-Payoff!Y434-Payoff!Z434+Payoff!BY434),"NA")</f>
        <v>NA</v>
      </c>
      <c r="AE431" s="306" t="str">
        <f>IF($B431&gt;remaning_months,"NA",Payoff!BC434)</f>
        <v>NA</v>
      </c>
      <c r="AF431" s="306" t="str">
        <f>IF($B431&gt;remaning_months,"NA",MAX(0,SUM(Payoff!V434:X434)))</f>
        <v>NA</v>
      </c>
      <c r="AG431" s="306" t="str">
        <f>IF($B431&gt;remaning_months,"NA",MAX(0,SUM(Payoff!V434:Y434)))</f>
        <v>NA</v>
      </c>
      <c r="AH431" s="306" t="str">
        <f>IF($B431&gt;remaning_months,"NA",Payoff!AC434)</f>
        <v>NA</v>
      </c>
      <c r="AI431" s="306" t="str">
        <f>IF($B431&gt;remaning_months,"NA",Payoff!BA434)</f>
        <v>NA</v>
      </c>
      <c r="AJ431" s="306" t="str">
        <f>IF($B431&gt;remaning_months,"NA",IF(AF431&lt;=0,0,AL430*(1+Payoff!X434/SUM(Payoff!V434:W434))))</f>
        <v>NA</v>
      </c>
      <c r="AK431" s="306" t="str">
        <f>IF($B431&gt;remaning_months,"NA",IF(AG431&lt;=0,0,AJ431*(1+SUM(Payoff!Y434:Z434)/SUM(Payoff!V434:W434))))</f>
        <v>NA</v>
      </c>
      <c r="AL431" s="306" t="str">
        <f>IF($B431&gt;remaning_months,"NA",IF(AH431&lt;=0,0,AK431*(1+SUM(Payoff!AA434:AB434)/SUM(Payoff!V434:W434))))</f>
        <v>NA</v>
      </c>
      <c r="AM431" s="306" t="str">
        <f t="shared" si="179"/>
        <v>NA</v>
      </c>
      <c r="AN431" s="306" t="str">
        <f>IF($B431&gt;remaning_months,"NA",AN430*(1+Payoff!Q434))</f>
        <v>NA</v>
      </c>
    </row>
    <row r="432" spans="2:40">
      <c r="B432" s="23">
        <v>429</v>
      </c>
      <c r="C432" s="306" t="str">
        <f t="shared" si="155"/>
        <v>NA</v>
      </c>
      <c r="D432" s="306" t="str">
        <f t="shared" si="156"/>
        <v>NA</v>
      </c>
      <c r="E432" s="306" t="str">
        <f t="shared" si="157"/>
        <v>NA</v>
      </c>
      <c r="F432" s="306" t="str">
        <f t="shared" si="158"/>
        <v>NA</v>
      </c>
      <c r="G432" s="306" t="str">
        <f t="shared" si="159"/>
        <v>NA</v>
      </c>
      <c r="H432" s="306" t="str">
        <f t="shared" si="160"/>
        <v>NA</v>
      </c>
      <c r="I432" s="306" t="str">
        <f t="shared" si="161"/>
        <v>NA</v>
      </c>
      <c r="J432" s="306" t="str">
        <f t="shared" si="162"/>
        <v>NA</v>
      </c>
      <c r="K432" s="306" t="str">
        <f t="shared" si="163"/>
        <v>NA</v>
      </c>
      <c r="L432" s="306" t="str">
        <f t="shared" si="164"/>
        <v>NA</v>
      </c>
      <c r="M432" s="306" t="str">
        <f t="shared" si="165"/>
        <v>NA</v>
      </c>
      <c r="N432" s="306" t="str">
        <f t="shared" si="166"/>
        <v>NA</v>
      </c>
      <c r="O432" s="306" t="str">
        <f t="shared" si="167"/>
        <v>NA</v>
      </c>
      <c r="P432" s="306" t="str">
        <f t="shared" si="168"/>
        <v>NA</v>
      </c>
      <c r="Q432" s="306" t="str">
        <f t="shared" si="169"/>
        <v>NA</v>
      </c>
      <c r="R432" s="306" t="str">
        <f t="shared" si="170"/>
        <v>NA</v>
      </c>
      <c r="S432" s="306" t="str">
        <f t="shared" si="171"/>
        <v>NA</v>
      </c>
      <c r="T432" s="306" t="str">
        <f t="shared" si="172"/>
        <v>NA</v>
      </c>
      <c r="U432" s="306" t="str">
        <f t="shared" si="173"/>
        <v>NA</v>
      </c>
      <c r="V432" s="306" t="str">
        <f>IF($B432&gt;remaning_months,"NA",V$3*Payoff!$BS435)</f>
        <v>NA</v>
      </c>
      <c r="W432" s="306" t="str">
        <f>IF($B432&gt;remaning_months,"NA",W$3*Payoff!$BS435)</f>
        <v>NA</v>
      </c>
      <c r="X432" s="306" t="str">
        <f t="shared" si="174"/>
        <v>NA</v>
      </c>
      <c r="Y432" s="306" t="str">
        <f t="shared" si="175"/>
        <v>NA</v>
      </c>
      <c r="Z432" s="306" t="str">
        <f t="shared" si="176"/>
        <v>NA</v>
      </c>
      <c r="AA432" s="306" t="str">
        <f t="shared" si="177"/>
        <v>NA</v>
      </c>
      <c r="AB432" s="306" t="str">
        <f t="shared" si="178"/>
        <v>NA</v>
      </c>
      <c r="AC432" s="306" t="str">
        <f>IF($B432&gt;remaning_months,"NA",Payoff!AY435*Feq_coupon)</f>
        <v>NA</v>
      </c>
      <c r="AD432" s="306" t="str">
        <f>IF($B432&lt;=remaning_months,(AD431*(1-Payoff!BR435)-Payoff!Y435-Payoff!Z435+Payoff!BY435),"NA")</f>
        <v>NA</v>
      </c>
      <c r="AE432" s="306" t="str">
        <f>IF($B432&gt;remaning_months,"NA",Payoff!BC435)</f>
        <v>NA</v>
      </c>
      <c r="AF432" s="306" t="str">
        <f>IF($B432&gt;remaning_months,"NA",MAX(0,SUM(Payoff!V435:X435)))</f>
        <v>NA</v>
      </c>
      <c r="AG432" s="306" t="str">
        <f>IF($B432&gt;remaning_months,"NA",MAX(0,SUM(Payoff!V435:Y435)))</f>
        <v>NA</v>
      </c>
      <c r="AH432" s="306" t="str">
        <f>IF($B432&gt;remaning_months,"NA",Payoff!AC435)</f>
        <v>NA</v>
      </c>
      <c r="AI432" s="306" t="str">
        <f>IF($B432&gt;remaning_months,"NA",Payoff!BA435)</f>
        <v>NA</v>
      </c>
      <c r="AJ432" s="306" t="str">
        <f>IF($B432&gt;remaning_months,"NA",IF(AF432&lt;=0,0,AL431*(1+Payoff!X435/SUM(Payoff!V435:W435))))</f>
        <v>NA</v>
      </c>
      <c r="AK432" s="306" t="str">
        <f>IF($B432&gt;remaning_months,"NA",IF(AG432&lt;=0,0,AJ432*(1+SUM(Payoff!Y435:Z435)/SUM(Payoff!V435:W435))))</f>
        <v>NA</v>
      </c>
      <c r="AL432" s="306" t="str">
        <f>IF($B432&gt;remaning_months,"NA",IF(AH432&lt;=0,0,AK432*(1+SUM(Payoff!AA435:AB435)/SUM(Payoff!V435:W435))))</f>
        <v>NA</v>
      </c>
      <c r="AM432" s="306" t="str">
        <f t="shared" si="179"/>
        <v>NA</v>
      </c>
      <c r="AN432" s="306" t="str">
        <f>IF($B432&gt;remaning_months,"NA",AN431*(1+Payoff!Q435))</f>
        <v>NA</v>
      </c>
    </row>
    <row r="433" spans="2:40">
      <c r="B433" s="23">
        <v>430</v>
      </c>
      <c r="C433" s="306" t="str">
        <f t="shared" si="155"/>
        <v>NA</v>
      </c>
      <c r="D433" s="306" t="str">
        <f t="shared" si="156"/>
        <v>NA</v>
      </c>
      <c r="E433" s="306" t="str">
        <f t="shared" si="157"/>
        <v>NA</v>
      </c>
      <c r="F433" s="306" t="str">
        <f t="shared" si="158"/>
        <v>NA</v>
      </c>
      <c r="G433" s="306" t="str">
        <f t="shared" si="159"/>
        <v>NA</v>
      </c>
      <c r="H433" s="306" t="str">
        <f t="shared" si="160"/>
        <v>NA</v>
      </c>
      <c r="I433" s="306" t="str">
        <f t="shared" si="161"/>
        <v>NA</v>
      </c>
      <c r="J433" s="306" t="str">
        <f t="shared" si="162"/>
        <v>NA</v>
      </c>
      <c r="K433" s="306" t="str">
        <f t="shared" si="163"/>
        <v>NA</v>
      </c>
      <c r="L433" s="306" t="str">
        <f t="shared" si="164"/>
        <v>NA</v>
      </c>
      <c r="M433" s="306" t="str">
        <f t="shared" si="165"/>
        <v>NA</v>
      </c>
      <c r="N433" s="306" t="str">
        <f t="shared" si="166"/>
        <v>NA</v>
      </c>
      <c r="O433" s="306" t="str">
        <f t="shared" si="167"/>
        <v>NA</v>
      </c>
      <c r="P433" s="306" t="str">
        <f t="shared" si="168"/>
        <v>NA</v>
      </c>
      <c r="Q433" s="306" t="str">
        <f t="shared" si="169"/>
        <v>NA</v>
      </c>
      <c r="R433" s="306" t="str">
        <f t="shared" si="170"/>
        <v>NA</v>
      </c>
      <c r="S433" s="306" t="str">
        <f t="shared" si="171"/>
        <v>NA</v>
      </c>
      <c r="T433" s="306" t="str">
        <f t="shared" si="172"/>
        <v>NA</v>
      </c>
      <c r="U433" s="306" t="str">
        <f t="shared" si="173"/>
        <v>NA</v>
      </c>
      <c r="V433" s="306" t="str">
        <f>IF($B433&gt;remaning_months,"NA",V$3*Payoff!$BS436)</f>
        <v>NA</v>
      </c>
      <c r="W433" s="306" t="str">
        <f>IF($B433&gt;remaning_months,"NA",W$3*Payoff!$BS436)</f>
        <v>NA</v>
      </c>
      <c r="X433" s="306" t="str">
        <f t="shared" si="174"/>
        <v>NA</v>
      </c>
      <c r="Y433" s="306" t="str">
        <f t="shared" si="175"/>
        <v>NA</v>
      </c>
      <c r="Z433" s="306" t="str">
        <f t="shared" si="176"/>
        <v>NA</v>
      </c>
      <c r="AA433" s="306" t="str">
        <f t="shared" si="177"/>
        <v>NA</v>
      </c>
      <c r="AB433" s="306" t="str">
        <f t="shared" si="178"/>
        <v>NA</v>
      </c>
      <c r="AC433" s="306" t="str">
        <f>IF($B433&gt;remaning_months,"NA",Payoff!AY436*Feq_coupon)</f>
        <v>NA</v>
      </c>
      <c r="AD433" s="306" t="str">
        <f>IF($B433&lt;=remaning_months,(AD432*(1-Payoff!BR436)-Payoff!Y436-Payoff!Z436+Payoff!BY436),"NA")</f>
        <v>NA</v>
      </c>
      <c r="AE433" s="306" t="str">
        <f>IF($B433&gt;remaning_months,"NA",Payoff!BC436)</f>
        <v>NA</v>
      </c>
      <c r="AF433" s="306" t="str">
        <f>IF($B433&gt;remaning_months,"NA",MAX(0,SUM(Payoff!V436:X436)))</f>
        <v>NA</v>
      </c>
      <c r="AG433" s="306" t="str">
        <f>IF($B433&gt;remaning_months,"NA",MAX(0,SUM(Payoff!V436:Y436)))</f>
        <v>NA</v>
      </c>
      <c r="AH433" s="306" t="str">
        <f>IF($B433&gt;remaning_months,"NA",Payoff!AC436)</f>
        <v>NA</v>
      </c>
      <c r="AI433" s="306" t="str">
        <f>IF($B433&gt;remaning_months,"NA",Payoff!BA436)</f>
        <v>NA</v>
      </c>
      <c r="AJ433" s="306" t="str">
        <f>IF($B433&gt;remaning_months,"NA",IF(AF433&lt;=0,0,AL432*(1+Payoff!X436/SUM(Payoff!V436:W436))))</f>
        <v>NA</v>
      </c>
      <c r="AK433" s="306" t="str">
        <f>IF($B433&gt;remaning_months,"NA",IF(AG433&lt;=0,0,AJ433*(1+SUM(Payoff!Y436:Z436)/SUM(Payoff!V436:W436))))</f>
        <v>NA</v>
      </c>
      <c r="AL433" s="306" t="str">
        <f>IF($B433&gt;remaning_months,"NA",IF(AH433&lt;=0,0,AK433*(1+SUM(Payoff!AA436:AB436)/SUM(Payoff!V436:W436))))</f>
        <v>NA</v>
      </c>
      <c r="AM433" s="306" t="str">
        <f t="shared" si="179"/>
        <v>NA</v>
      </c>
      <c r="AN433" s="306" t="str">
        <f>IF($B433&gt;remaning_months,"NA",AN432*(1+Payoff!Q436))</f>
        <v>NA</v>
      </c>
    </row>
    <row r="434" spans="2:40">
      <c r="B434" s="23">
        <v>431</v>
      </c>
      <c r="C434" s="306" t="str">
        <f t="shared" si="155"/>
        <v>NA</v>
      </c>
      <c r="D434" s="306" t="str">
        <f t="shared" si="156"/>
        <v>NA</v>
      </c>
      <c r="E434" s="306" t="str">
        <f t="shared" si="157"/>
        <v>NA</v>
      </c>
      <c r="F434" s="306" t="str">
        <f t="shared" si="158"/>
        <v>NA</v>
      </c>
      <c r="G434" s="306" t="str">
        <f t="shared" si="159"/>
        <v>NA</v>
      </c>
      <c r="H434" s="306" t="str">
        <f t="shared" si="160"/>
        <v>NA</v>
      </c>
      <c r="I434" s="306" t="str">
        <f t="shared" si="161"/>
        <v>NA</v>
      </c>
      <c r="J434" s="306" t="str">
        <f t="shared" si="162"/>
        <v>NA</v>
      </c>
      <c r="K434" s="306" t="str">
        <f t="shared" si="163"/>
        <v>NA</v>
      </c>
      <c r="L434" s="306" t="str">
        <f t="shared" si="164"/>
        <v>NA</v>
      </c>
      <c r="M434" s="306" t="str">
        <f t="shared" si="165"/>
        <v>NA</v>
      </c>
      <c r="N434" s="306" t="str">
        <f t="shared" si="166"/>
        <v>NA</v>
      </c>
      <c r="O434" s="306" t="str">
        <f t="shared" si="167"/>
        <v>NA</v>
      </c>
      <c r="P434" s="306" t="str">
        <f t="shared" si="168"/>
        <v>NA</v>
      </c>
      <c r="Q434" s="306" t="str">
        <f t="shared" si="169"/>
        <v>NA</v>
      </c>
      <c r="R434" s="306" t="str">
        <f t="shared" si="170"/>
        <v>NA</v>
      </c>
      <c r="S434" s="306" t="str">
        <f t="shared" si="171"/>
        <v>NA</v>
      </c>
      <c r="T434" s="306" t="str">
        <f t="shared" si="172"/>
        <v>NA</v>
      </c>
      <c r="U434" s="306" t="str">
        <f t="shared" si="173"/>
        <v>NA</v>
      </c>
      <c r="V434" s="306" t="str">
        <f>IF($B434&gt;remaning_months,"NA",V$3*Payoff!$BS437)</f>
        <v>NA</v>
      </c>
      <c r="W434" s="306" t="str">
        <f>IF($B434&gt;remaning_months,"NA",W$3*Payoff!$BS437)</f>
        <v>NA</v>
      </c>
      <c r="X434" s="306" t="str">
        <f t="shared" si="174"/>
        <v>NA</v>
      </c>
      <c r="Y434" s="306" t="str">
        <f t="shared" si="175"/>
        <v>NA</v>
      </c>
      <c r="Z434" s="306" t="str">
        <f t="shared" si="176"/>
        <v>NA</v>
      </c>
      <c r="AA434" s="306" t="str">
        <f t="shared" si="177"/>
        <v>NA</v>
      </c>
      <c r="AB434" s="306" t="str">
        <f t="shared" si="178"/>
        <v>NA</v>
      </c>
      <c r="AC434" s="306" t="str">
        <f>IF($B434&gt;remaning_months,"NA",Payoff!AY437*Feq_coupon)</f>
        <v>NA</v>
      </c>
      <c r="AD434" s="306" t="str">
        <f>IF($B434&lt;=remaning_months,(AD433*(1-Payoff!BR437)-Payoff!Y437-Payoff!Z437+Payoff!BY437),"NA")</f>
        <v>NA</v>
      </c>
      <c r="AE434" s="306" t="str">
        <f>IF($B434&gt;remaning_months,"NA",Payoff!BC437)</f>
        <v>NA</v>
      </c>
      <c r="AF434" s="306" t="str">
        <f>IF($B434&gt;remaning_months,"NA",MAX(0,SUM(Payoff!V437:X437)))</f>
        <v>NA</v>
      </c>
      <c r="AG434" s="306" t="str">
        <f>IF($B434&gt;remaning_months,"NA",MAX(0,SUM(Payoff!V437:Y437)))</f>
        <v>NA</v>
      </c>
      <c r="AH434" s="306" t="str">
        <f>IF($B434&gt;remaning_months,"NA",Payoff!AC437)</f>
        <v>NA</v>
      </c>
      <c r="AI434" s="306" t="str">
        <f>IF($B434&gt;remaning_months,"NA",Payoff!BA437)</f>
        <v>NA</v>
      </c>
      <c r="AJ434" s="306" t="str">
        <f>IF($B434&gt;remaning_months,"NA",IF(AF434&lt;=0,0,AL433*(1+Payoff!X437/SUM(Payoff!V437:W437))))</f>
        <v>NA</v>
      </c>
      <c r="AK434" s="306" t="str">
        <f>IF($B434&gt;remaning_months,"NA",IF(AG434&lt;=0,0,AJ434*(1+SUM(Payoff!Y437:Z437)/SUM(Payoff!V437:W437))))</f>
        <v>NA</v>
      </c>
      <c r="AL434" s="306" t="str">
        <f>IF($B434&gt;remaning_months,"NA",IF(AH434&lt;=0,0,AK434*(1+SUM(Payoff!AA437:AB437)/SUM(Payoff!V437:W437))))</f>
        <v>NA</v>
      </c>
      <c r="AM434" s="306" t="str">
        <f t="shared" si="179"/>
        <v>NA</v>
      </c>
      <c r="AN434" s="306" t="str">
        <f>IF($B434&gt;remaning_months,"NA",AN433*(1+Payoff!Q437))</f>
        <v>NA</v>
      </c>
    </row>
    <row r="435" spans="2:40">
      <c r="B435" s="23">
        <v>432</v>
      </c>
      <c r="C435" s="306" t="str">
        <f t="shared" si="155"/>
        <v>NA</v>
      </c>
      <c r="D435" s="306" t="str">
        <f t="shared" si="156"/>
        <v>NA</v>
      </c>
      <c r="E435" s="306" t="str">
        <f t="shared" si="157"/>
        <v>NA</v>
      </c>
      <c r="F435" s="306" t="str">
        <f t="shared" si="158"/>
        <v>NA</v>
      </c>
      <c r="G435" s="306" t="str">
        <f t="shared" si="159"/>
        <v>NA</v>
      </c>
      <c r="H435" s="306" t="str">
        <f t="shared" si="160"/>
        <v>NA</v>
      </c>
      <c r="I435" s="306" t="str">
        <f t="shared" si="161"/>
        <v>NA</v>
      </c>
      <c r="J435" s="306" t="str">
        <f t="shared" si="162"/>
        <v>NA</v>
      </c>
      <c r="K435" s="306" t="str">
        <f t="shared" si="163"/>
        <v>NA</v>
      </c>
      <c r="L435" s="306" t="str">
        <f t="shared" si="164"/>
        <v>NA</v>
      </c>
      <c r="M435" s="306" t="str">
        <f t="shared" si="165"/>
        <v>NA</v>
      </c>
      <c r="N435" s="306" t="str">
        <f t="shared" si="166"/>
        <v>NA</v>
      </c>
      <c r="O435" s="306" t="str">
        <f t="shared" si="167"/>
        <v>NA</v>
      </c>
      <c r="P435" s="306" t="str">
        <f t="shared" si="168"/>
        <v>NA</v>
      </c>
      <c r="Q435" s="306" t="str">
        <f t="shared" si="169"/>
        <v>NA</v>
      </c>
      <c r="R435" s="306" t="str">
        <f t="shared" si="170"/>
        <v>NA</v>
      </c>
      <c r="S435" s="306" t="str">
        <f t="shared" si="171"/>
        <v>NA</v>
      </c>
      <c r="T435" s="306" t="str">
        <f t="shared" si="172"/>
        <v>NA</v>
      </c>
      <c r="U435" s="306" t="str">
        <f t="shared" si="173"/>
        <v>NA</v>
      </c>
      <c r="V435" s="306" t="str">
        <f>IF($B435&gt;remaning_months,"NA",V$3*Payoff!$BS438)</f>
        <v>NA</v>
      </c>
      <c r="W435" s="306" t="str">
        <f>IF($B435&gt;remaning_months,"NA",W$3*Payoff!$BS438)</f>
        <v>NA</v>
      </c>
      <c r="X435" s="306" t="str">
        <f t="shared" si="174"/>
        <v>NA</v>
      </c>
      <c r="Y435" s="306" t="str">
        <f t="shared" si="175"/>
        <v>NA</v>
      </c>
      <c r="Z435" s="306" t="str">
        <f t="shared" si="176"/>
        <v>NA</v>
      </c>
      <c r="AA435" s="306" t="str">
        <f t="shared" si="177"/>
        <v>NA</v>
      </c>
      <c r="AB435" s="306" t="str">
        <f t="shared" si="178"/>
        <v>NA</v>
      </c>
      <c r="AC435" s="306" t="str">
        <f>IF($B435&gt;remaning_months,"NA",Payoff!AY438*Feq_coupon)</f>
        <v>NA</v>
      </c>
      <c r="AD435" s="306" t="str">
        <f>IF($B435&lt;=remaning_months,(AD434*(1-Payoff!BR438)-Payoff!Y438-Payoff!Z438+Payoff!BY438),"NA")</f>
        <v>NA</v>
      </c>
      <c r="AE435" s="306" t="str">
        <f>IF($B435&gt;remaning_months,"NA",Payoff!BC438)</f>
        <v>NA</v>
      </c>
      <c r="AF435" s="306" t="str">
        <f>IF($B435&gt;remaning_months,"NA",MAX(0,SUM(Payoff!V438:X438)))</f>
        <v>NA</v>
      </c>
      <c r="AG435" s="306" t="str">
        <f>IF($B435&gt;remaning_months,"NA",MAX(0,SUM(Payoff!V438:Y438)))</f>
        <v>NA</v>
      </c>
      <c r="AH435" s="306" t="str">
        <f>IF($B435&gt;remaning_months,"NA",Payoff!AC438)</f>
        <v>NA</v>
      </c>
      <c r="AI435" s="306" t="str">
        <f>IF($B435&gt;remaning_months,"NA",Payoff!BA438)</f>
        <v>NA</v>
      </c>
      <c r="AJ435" s="306" t="str">
        <f>IF($B435&gt;remaning_months,"NA",IF(AF435&lt;=0,0,AL434*(1+Payoff!X438/SUM(Payoff!V438:W438))))</f>
        <v>NA</v>
      </c>
      <c r="AK435" s="306" t="str">
        <f>IF($B435&gt;remaning_months,"NA",IF(AG435&lt;=0,0,AJ435*(1+SUM(Payoff!Y438:Z438)/SUM(Payoff!V438:W438))))</f>
        <v>NA</v>
      </c>
      <c r="AL435" s="306" t="str">
        <f>IF($B435&gt;remaning_months,"NA",IF(AH435&lt;=0,0,AK435*(1+SUM(Payoff!AA438:AB438)/SUM(Payoff!V438:W438))))</f>
        <v>NA</v>
      </c>
      <c r="AM435" s="306" t="str">
        <f t="shared" si="179"/>
        <v>NA</v>
      </c>
      <c r="AN435" s="306" t="str">
        <f>IF($B435&gt;remaning_months,"NA",AN434*(1+Payoff!Q438))</f>
        <v>NA</v>
      </c>
    </row>
    <row r="436" spans="2:40">
      <c r="B436" s="23">
        <v>433</v>
      </c>
      <c r="C436" s="306" t="str">
        <f t="shared" si="155"/>
        <v>NA</v>
      </c>
      <c r="D436" s="306" t="str">
        <f t="shared" si="156"/>
        <v>NA</v>
      </c>
      <c r="E436" s="306" t="str">
        <f t="shared" si="157"/>
        <v>NA</v>
      </c>
      <c r="F436" s="306" t="str">
        <f t="shared" si="158"/>
        <v>NA</v>
      </c>
      <c r="G436" s="306" t="str">
        <f t="shared" si="159"/>
        <v>NA</v>
      </c>
      <c r="H436" s="306" t="str">
        <f t="shared" si="160"/>
        <v>NA</v>
      </c>
      <c r="I436" s="306" t="str">
        <f t="shared" si="161"/>
        <v>NA</v>
      </c>
      <c r="J436" s="306" t="str">
        <f t="shared" si="162"/>
        <v>NA</v>
      </c>
      <c r="K436" s="306" t="str">
        <f t="shared" si="163"/>
        <v>NA</v>
      </c>
      <c r="L436" s="306" t="str">
        <f t="shared" si="164"/>
        <v>NA</v>
      </c>
      <c r="M436" s="306" t="str">
        <f t="shared" si="165"/>
        <v>NA</v>
      </c>
      <c r="N436" s="306" t="str">
        <f t="shared" si="166"/>
        <v>NA</v>
      </c>
      <c r="O436" s="306" t="str">
        <f t="shared" si="167"/>
        <v>NA</v>
      </c>
      <c r="P436" s="306" t="str">
        <f t="shared" si="168"/>
        <v>NA</v>
      </c>
      <c r="Q436" s="306" t="str">
        <f t="shared" si="169"/>
        <v>NA</v>
      </c>
      <c r="R436" s="306" t="str">
        <f t="shared" si="170"/>
        <v>NA</v>
      </c>
      <c r="S436" s="306" t="str">
        <f t="shared" si="171"/>
        <v>NA</v>
      </c>
      <c r="T436" s="306" t="str">
        <f t="shared" si="172"/>
        <v>NA</v>
      </c>
      <c r="U436" s="306" t="str">
        <f t="shared" si="173"/>
        <v>NA</v>
      </c>
      <c r="V436" s="306" t="str">
        <f>IF($B436&gt;remaning_months,"NA",V$3*Payoff!$BS439)</f>
        <v>NA</v>
      </c>
      <c r="W436" s="306" t="str">
        <f>IF($B436&gt;remaning_months,"NA",W$3*Payoff!$BS439)</f>
        <v>NA</v>
      </c>
      <c r="X436" s="306" t="str">
        <f t="shared" si="174"/>
        <v>NA</v>
      </c>
      <c r="Y436" s="306" t="str">
        <f t="shared" si="175"/>
        <v>NA</v>
      </c>
      <c r="Z436" s="306" t="str">
        <f t="shared" si="176"/>
        <v>NA</v>
      </c>
      <c r="AA436" s="306" t="str">
        <f t="shared" si="177"/>
        <v>NA</v>
      </c>
      <c r="AB436" s="306" t="str">
        <f t="shared" si="178"/>
        <v>NA</v>
      </c>
      <c r="AC436" s="306" t="str">
        <f>IF($B436&gt;remaning_months,"NA",Payoff!AY439*Feq_coupon)</f>
        <v>NA</v>
      </c>
      <c r="AD436" s="306" t="str">
        <f>IF($B436&lt;=remaning_months,(AD435*(1-Payoff!BR439)-Payoff!Y439-Payoff!Z439+Payoff!BY439),"NA")</f>
        <v>NA</v>
      </c>
      <c r="AE436" s="306" t="str">
        <f>IF($B436&gt;remaning_months,"NA",Payoff!BC439)</f>
        <v>NA</v>
      </c>
      <c r="AF436" s="306" t="str">
        <f>IF($B436&gt;remaning_months,"NA",MAX(0,SUM(Payoff!V439:X439)))</f>
        <v>NA</v>
      </c>
      <c r="AG436" s="306" t="str">
        <f>IF($B436&gt;remaning_months,"NA",MAX(0,SUM(Payoff!V439:Y439)))</f>
        <v>NA</v>
      </c>
      <c r="AH436" s="306" t="str">
        <f>IF($B436&gt;remaning_months,"NA",Payoff!AC439)</f>
        <v>NA</v>
      </c>
      <c r="AI436" s="306" t="str">
        <f>IF($B436&gt;remaning_months,"NA",Payoff!BA439)</f>
        <v>NA</v>
      </c>
      <c r="AJ436" s="306" t="str">
        <f>IF($B436&gt;remaning_months,"NA",IF(AF436&lt;=0,0,AL435*(1+Payoff!X439/SUM(Payoff!V439:W439))))</f>
        <v>NA</v>
      </c>
      <c r="AK436" s="306" t="str">
        <f>IF($B436&gt;remaning_months,"NA",IF(AG436&lt;=0,0,AJ436*(1+SUM(Payoff!Y439:Z439)/SUM(Payoff!V439:W439))))</f>
        <v>NA</v>
      </c>
      <c r="AL436" s="306" t="str">
        <f>IF($B436&gt;remaning_months,"NA",IF(AH436&lt;=0,0,AK436*(1+SUM(Payoff!AA439:AB439)/SUM(Payoff!V439:W439))))</f>
        <v>NA</v>
      </c>
      <c r="AM436" s="306" t="str">
        <f t="shared" si="179"/>
        <v>NA</v>
      </c>
      <c r="AN436" s="306" t="str">
        <f>IF($B436&gt;remaning_months,"NA",AN435*(1+Payoff!Q439))</f>
        <v>NA</v>
      </c>
    </row>
    <row r="437" spans="2:40">
      <c r="B437" s="23">
        <v>434</v>
      </c>
      <c r="C437" s="306" t="str">
        <f t="shared" si="155"/>
        <v>NA</v>
      </c>
      <c r="D437" s="306" t="str">
        <f t="shared" si="156"/>
        <v>NA</v>
      </c>
      <c r="E437" s="306" t="str">
        <f t="shared" si="157"/>
        <v>NA</v>
      </c>
      <c r="F437" s="306" t="str">
        <f t="shared" si="158"/>
        <v>NA</v>
      </c>
      <c r="G437" s="306" t="str">
        <f t="shared" si="159"/>
        <v>NA</v>
      </c>
      <c r="H437" s="306" t="str">
        <f t="shared" si="160"/>
        <v>NA</v>
      </c>
      <c r="I437" s="306" t="str">
        <f t="shared" si="161"/>
        <v>NA</v>
      </c>
      <c r="J437" s="306" t="str">
        <f t="shared" si="162"/>
        <v>NA</v>
      </c>
      <c r="K437" s="306" t="str">
        <f t="shared" si="163"/>
        <v>NA</v>
      </c>
      <c r="L437" s="306" t="str">
        <f t="shared" si="164"/>
        <v>NA</v>
      </c>
      <c r="M437" s="306" t="str">
        <f t="shared" si="165"/>
        <v>NA</v>
      </c>
      <c r="N437" s="306" t="str">
        <f t="shared" si="166"/>
        <v>NA</v>
      </c>
      <c r="O437" s="306" t="str">
        <f t="shared" si="167"/>
        <v>NA</v>
      </c>
      <c r="P437" s="306" t="str">
        <f t="shared" si="168"/>
        <v>NA</v>
      </c>
      <c r="Q437" s="306" t="str">
        <f t="shared" si="169"/>
        <v>NA</v>
      </c>
      <c r="R437" s="306" t="str">
        <f t="shared" si="170"/>
        <v>NA</v>
      </c>
      <c r="S437" s="306" t="str">
        <f t="shared" si="171"/>
        <v>NA</v>
      </c>
      <c r="T437" s="306" t="str">
        <f t="shared" si="172"/>
        <v>NA</v>
      </c>
      <c r="U437" s="306" t="str">
        <f t="shared" si="173"/>
        <v>NA</v>
      </c>
      <c r="V437" s="306" t="str">
        <f>IF($B437&gt;remaning_months,"NA",V$3*Payoff!$BS440)</f>
        <v>NA</v>
      </c>
      <c r="W437" s="306" t="str">
        <f>IF($B437&gt;remaning_months,"NA",W$3*Payoff!$BS440)</f>
        <v>NA</v>
      </c>
      <c r="X437" s="306" t="str">
        <f t="shared" si="174"/>
        <v>NA</v>
      </c>
      <c r="Y437" s="306" t="str">
        <f t="shared" si="175"/>
        <v>NA</v>
      </c>
      <c r="Z437" s="306" t="str">
        <f t="shared" si="176"/>
        <v>NA</v>
      </c>
      <c r="AA437" s="306" t="str">
        <f t="shared" si="177"/>
        <v>NA</v>
      </c>
      <c r="AB437" s="306" t="str">
        <f t="shared" si="178"/>
        <v>NA</v>
      </c>
      <c r="AC437" s="306" t="str">
        <f>IF($B437&gt;remaning_months,"NA",Payoff!AY440*Feq_coupon)</f>
        <v>NA</v>
      </c>
      <c r="AD437" s="306" t="str">
        <f>IF($B437&lt;=remaning_months,(AD436*(1-Payoff!BR440)-Payoff!Y440-Payoff!Z440+Payoff!BY440),"NA")</f>
        <v>NA</v>
      </c>
      <c r="AE437" s="306" t="str">
        <f>IF($B437&gt;remaning_months,"NA",Payoff!BC440)</f>
        <v>NA</v>
      </c>
      <c r="AF437" s="306" t="str">
        <f>IF($B437&gt;remaning_months,"NA",MAX(0,SUM(Payoff!V440:X440)))</f>
        <v>NA</v>
      </c>
      <c r="AG437" s="306" t="str">
        <f>IF($B437&gt;remaning_months,"NA",MAX(0,SUM(Payoff!V440:Y440)))</f>
        <v>NA</v>
      </c>
      <c r="AH437" s="306" t="str">
        <f>IF($B437&gt;remaning_months,"NA",Payoff!AC440)</f>
        <v>NA</v>
      </c>
      <c r="AI437" s="306" t="str">
        <f>IF($B437&gt;remaning_months,"NA",Payoff!BA440)</f>
        <v>NA</v>
      </c>
      <c r="AJ437" s="306" t="str">
        <f>IF($B437&gt;remaning_months,"NA",IF(AF437&lt;=0,0,AL436*(1+Payoff!X440/SUM(Payoff!V440:W440))))</f>
        <v>NA</v>
      </c>
      <c r="AK437" s="306" t="str">
        <f>IF($B437&gt;remaning_months,"NA",IF(AG437&lt;=0,0,AJ437*(1+SUM(Payoff!Y440:Z440)/SUM(Payoff!V440:W440))))</f>
        <v>NA</v>
      </c>
      <c r="AL437" s="306" t="str">
        <f>IF($B437&gt;remaning_months,"NA",IF(AH437&lt;=0,0,AK437*(1+SUM(Payoff!AA440:AB440)/SUM(Payoff!V440:W440))))</f>
        <v>NA</v>
      </c>
      <c r="AM437" s="306" t="str">
        <f t="shared" si="179"/>
        <v>NA</v>
      </c>
      <c r="AN437" s="306" t="str">
        <f>IF($B437&gt;remaning_months,"NA",AN436*(1+Payoff!Q440))</f>
        <v>NA</v>
      </c>
    </row>
    <row r="438" spans="2:40">
      <c r="B438" s="23">
        <v>435</v>
      </c>
      <c r="C438" s="306" t="str">
        <f t="shared" si="155"/>
        <v>NA</v>
      </c>
      <c r="D438" s="306" t="str">
        <f t="shared" si="156"/>
        <v>NA</v>
      </c>
      <c r="E438" s="306" t="str">
        <f t="shared" si="157"/>
        <v>NA</v>
      </c>
      <c r="F438" s="306" t="str">
        <f t="shared" si="158"/>
        <v>NA</v>
      </c>
      <c r="G438" s="306" t="str">
        <f t="shared" si="159"/>
        <v>NA</v>
      </c>
      <c r="H438" s="306" t="str">
        <f t="shared" si="160"/>
        <v>NA</v>
      </c>
      <c r="I438" s="306" t="str">
        <f t="shared" si="161"/>
        <v>NA</v>
      </c>
      <c r="J438" s="306" t="str">
        <f t="shared" si="162"/>
        <v>NA</v>
      </c>
      <c r="K438" s="306" t="str">
        <f t="shared" si="163"/>
        <v>NA</v>
      </c>
      <c r="L438" s="306" t="str">
        <f t="shared" si="164"/>
        <v>NA</v>
      </c>
      <c r="M438" s="306" t="str">
        <f t="shared" si="165"/>
        <v>NA</v>
      </c>
      <c r="N438" s="306" t="str">
        <f t="shared" si="166"/>
        <v>NA</v>
      </c>
      <c r="O438" s="306" t="str">
        <f t="shared" si="167"/>
        <v>NA</v>
      </c>
      <c r="P438" s="306" t="str">
        <f t="shared" si="168"/>
        <v>NA</v>
      </c>
      <c r="Q438" s="306" t="str">
        <f t="shared" si="169"/>
        <v>NA</v>
      </c>
      <c r="R438" s="306" t="str">
        <f t="shared" si="170"/>
        <v>NA</v>
      </c>
      <c r="S438" s="306" t="str">
        <f t="shared" si="171"/>
        <v>NA</v>
      </c>
      <c r="T438" s="306" t="str">
        <f t="shared" si="172"/>
        <v>NA</v>
      </c>
      <c r="U438" s="306" t="str">
        <f t="shared" si="173"/>
        <v>NA</v>
      </c>
      <c r="V438" s="306" t="str">
        <f>IF($B438&gt;remaning_months,"NA",V$3*Payoff!$BS441)</f>
        <v>NA</v>
      </c>
      <c r="W438" s="306" t="str">
        <f>IF($B438&gt;remaning_months,"NA",W$3*Payoff!$BS441)</f>
        <v>NA</v>
      </c>
      <c r="X438" s="306" t="str">
        <f t="shared" si="174"/>
        <v>NA</v>
      </c>
      <c r="Y438" s="306" t="str">
        <f t="shared" si="175"/>
        <v>NA</v>
      </c>
      <c r="Z438" s="306" t="str">
        <f t="shared" si="176"/>
        <v>NA</v>
      </c>
      <c r="AA438" s="306" t="str">
        <f t="shared" si="177"/>
        <v>NA</v>
      </c>
      <c r="AB438" s="306" t="str">
        <f t="shared" si="178"/>
        <v>NA</v>
      </c>
      <c r="AC438" s="306" t="str">
        <f>IF($B438&gt;remaning_months,"NA",Payoff!AY441*Feq_coupon)</f>
        <v>NA</v>
      </c>
      <c r="AD438" s="306" t="str">
        <f>IF($B438&lt;=remaning_months,(AD437*(1-Payoff!BR441)-Payoff!Y441-Payoff!Z441+Payoff!BY441),"NA")</f>
        <v>NA</v>
      </c>
      <c r="AE438" s="306" t="str">
        <f>IF($B438&gt;remaning_months,"NA",Payoff!BC441)</f>
        <v>NA</v>
      </c>
      <c r="AF438" s="306" t="str">
        <f>IF($B438&gt;remaning_months,"NA",MAX(0,SUM(Payoff!V441:X441)))</f>
        <v>NA</v>
      </c>
      <c r="AG438" s="306" t="str">
        <f>IF($B438&gt;remaning_months,"NA",MAX(0,SUM(Payoff!V441:Y441)))</f>
        <v>NA</v>
      </c>
      <c r="AH438" s="306" t="str">
        <f>IF($B438&gt;remaning_months,"NA",Payoff!AC441)</f>
        <v>NA</v>
      </c>
      <c r="AI438" s="306" t="str">
        <f>IF($B438&gt;remaning_months,"NA",Payoff!BA441)</f>
        <v>NA</v>
      </c>
      <c r="AJ438" s="306" t="str">
        <f>IF($B438&gt;remaning_months,"NA",IF(AF438&lt;=0,0,AL437*(1+Payoff!X441/SUM(Payoff!V441:W441))))</f>
        <v>NA</v>
      </c>
      <c r="AK438" s="306" t="str">
        <f>IF($B438&gt;remaning_months,"NA",IF(AG438&lt;=0,0,AJ438*(1+SUM(Payoff!Y441:Z441)/SUM(Payoff!V441:W441))))</f>
        <v>NA</v>
      </c>
      <c r="AL438" s="306" t="str">
        <f>IF($B438&gt;remaning_months,"NA",IF(AH438&lt;=0,0,AK438*(1+SUM(Payoff!AA441:AB441)/SUM(Payoff!V441:W441))))</f>
        <v>NA</v>
      </c>
      <c r="AM438" s="306" t="str">
        <f t="shared" si="179"/>
        <v>NA</v>
      </c>
      <c r="AN438" s="306" t="str">
        <f>IF($B438&gt;remaning_months,"NA",AN437*(1+Payoff!Q441))</f>
        <v>NA</v>
      </c>
    </row>
    <row r="439" spans="2:40">
      <c r="B439" s="23">
        <v>436</v>
      </c>
      <c r="C439" s="306" t="str">
        <f t="shared" si="155"/>
        <v>NA</v>
      </c>
      <c r="D439" s="306" t="str">
        <f t="shared" si="156"/>
        <v>NA</v>
      </c>
      <c r="E439" s="306" t="str">
        <f t="shared" si="157"/>
        <v>NA</v>
      </c>
      <c r="F439" s="306" t="str">
        <f t="shared" si="158"/>
        <v>NA</v>
      </c>
      <c r="G439" s="306" t="str">
        <f t="shared" si="159"/>
        <v>NA</v>
      </c>
      <c r="H439" s="306" t="str">
        <f t="shared" si="160"/>
        <v>NA</v>
      </c>
      <c r="I439" s="306" t="str">
        <f t="shared" si="161"/>
        <v>NA</v>
      </c>
      <c r="J439" s="306" t="str">
        <f t="shared" si="162"/>
        <v>NA</v>
      </c>
      <c r="K439" s="306" t="str">
        <f t="shared" si="163"/>
        <v>NA</v>
      </c>
      <c r="L439" s="306" t="str">
        <f t="shared" si="164"/>
        <v>NA</v>
      </c>
      <c r="M439" s="306" t="str">
        <f t="shared" si="165"/>
        <v>NA</v>
      </c>
      <c r="N439" s="306" t="str">
        <f t="shared" si="166"/>
        <v>NA</v>
      </c>
      <c r="O439" s="306" t="str">
        <f t="shared" si="167"/>
        <v>NA</v>
      </c>
      <c r="P439" s="306" t="str">
        <f t="shared" si="168"/>
        <v>NA</v>
      </c>
      <c r="Q439" s="306" t="str">
        <f t="shared" si="169"/>
        <v>NA</v>
      </c>
      <c r="R439" s="306" t="str">
        <f t="shared" si="170"/>
        <v>NA</v>
      </c>
      <c r="S439" s="306" t="str">
        <f t="shared" si="171"/>
        <v>NA</v>
      </c>
      <c r="T439" s="306" t="str">
        <f t="shared" si="172"/>
        <v>NA</v>
      </c>
      <c r="U439" s="306" t="str">
        <f t="shared" si="173"/>
        <v>NA</v>
      </c>
      <c r="V439" s="306" t="str">
        <f>IF($B439&gt;remaning_months,"NA",V$3*Payoff!$BS442)</f>
        <v>NA</v>
      </c>
      <c r="W439" s="306" t="str">
        <f>IF($B439&gt;remaning_months,"NA",W$3*Payoff!$BS442)</f>
        <v>NA</v>
      </c>
      <c r="X439" s="306" t="str">
        <f t="shared" si="174"/>
        <v>NA</v>
      </c>
      <c r="Y439" s="306" t="str">
        <f t="shared" si="175"/>
        <v>NA</v>
      </c>
      <c r="Z439" s="306" t="str">
        <f t="shared" si="176"/>
        <v>NA</v>
      </c>
      <c r="AA439" s="306" t="str">
        <f t="shared" si="177"/>
        <v>NA</v>
      </c>
      <c r="AB439" s="306" t="str">
        <f t="shared" si="178"/>
        <v>NA</v>
      </c>
      <c r="AC439" s="306" t="str">
        <f>IF($B439&gt;remaning_months,"NA",Payoff!AY442*Feq_coupon)</f>
        <v>NA</v>
      </c>
      <c r="AD439" s="306" t="str">
        <f>IF($B439&lt;=remaning_months,(AD438*(1-Payoff!BR442)-Payoff!Y442-Payoff!Z442+Payoff!BY442),"NA")</f>
        <v>NA</v>
      </c>
      <c r="AE439" s="306" t="str">
        <f>IF($B439&gt;remaning_months,"NA",Payoff!BC442)</f>
        <v>NA</v>
      </c>
      <c r="AF439" s="306" t="str">
        <f>IF($B439&gt;remaning_months,"NA",MAX(0,SUM(Payoff!V442:X442)))</f>
        <v>NA</v>
      </c>
      <c r="AG439" s="306" t="str">
        <f>IF($B439&gt;remaning_months,"NA",MAX(0,SUM(Payoff!V442:Y442)))</f>
        <v>NA</v>
      </c>
      <c r="AH439" s="306" t="str">
        <f>IF($B439&gt;remaning_months,"NA",Payoff!AC442)</f>
        <v>NA</v>
      </c>
      <c r="AI439" s="306" t="str">
        <f>IF($B439&gt;remaning_months,"NA",Payoff!BA442)</f>
        <v>NA</v>
      </c>
      <c r="AJ439" s="306" t="str">
        <f>IF($B439&gt;remaning_months,"NA",IF(AF439&lt;=0,0,AL438*(1+Payoff!X442/SUM(Payoff!V442:W442))))</f>
        <v>NA</v>
      </c>
      <c r="AK439" s="306" t="str">
        <f>IF($B439&gt;remaning_months,"NA",IF(AG439&lt;=0,0,AJ439*(1+SUM(Payoff!Y442:Z442)/SUM(Payoff!V442:W442))))</f>
        <v>NA</v>
      </c>
      <c r="AL439" s="306" t="str">
        <f>IF($B439&gt;remaning_months,"NA",IF(AH439&lt;=0,0,AK439*(1+SUM(Payoff!AA442:AB442)/SUM(Payoff!V442:W442))))</f>
        <v>NA</v>
      </c>
      <c r="AM439" s="306" t="str">
        <f t="shared" si="179"/>
        <v>NA</v>
      </c>
      <c r="AN439" s="306" t="str">
        <f>IF($B439&gt;remaning_months,"NA",AN438*(1+Payoff!Q442))</f>
        <v>NA</v>
      </c>
    </row>
    <row r="440" spans="2:40">
      <c r="B440" s="23">
        <v>437</v>
      </c>
      <c r="C440" s="306" t="str">
        <f t="shared" si="155"/>
        <v>NA</v>
      </c>
      <c r="D440" s="306" t="str">
        <f t="shared" si="156"/>
        <v>NA</v>
      </c>
      <c r="E440" s="306" t="str">
        <f t="shared" si="157"/>
        <v>NA</v>
      </c>
      <c r="F440" s="306" t="str">
        <f t="shared" si="158"/>
        <v>NA</v>
      </c>
      <c r="G440" s="306" t="str">
        <f t="shared" si="159"/>
        <v>NA</v>
      </c>
      <c r="H440" s="306" t="str">
        <f t="shared" si="160"/>
        <v>NA</v>
      </c>
      <c r="I440" s="306" t="str">
        <f t="shared" si="161"/>
        <v>NA</v>
      </c>
      <c r="J440" s="306" t="str">
        <f t="shared" si="162"/>
        <v>NA</v>
      </c>
      <c r="K440" s="306" t="str">
        <f t="shared" si="163"/>
        <v>NA</v>
      </c>
      <c r="L440" s="306" t="str">
        <f t="shared" si="164"/>
        <v>NA</v>
      </c>
      <c r="M440" s="306" t="str">
        <f t="shared" si="165"/>
        <v>NA</v>
      </c>
      <c r="N440" s="306" t="str">
        <f t="shared" si="166"/>
        <v>NA</v>
      </c>
      <c r="O440" s="306" t="str">
        <f t="shared" si="167"/>
        <v>NA</v>
      </c>
      <c r="P440" s="306" t="str">
        <f t="shared" si="168"/>
        <v>NA</v>
      </c>
      <c r="Q440" s="306" t="str">
        <f t="shared" si="169"/>
        <v>NA</v>
      </c>
      <c r="R440" s="306" t="str">
        <f t="shared" si="170"/>
        <v>NA</v>
      </c>
      <c r="S440" s="306" t="str">
        <f t="shared" si="171"/>
        <v>NA</v>
      </c>
      <c r="T440" s="306" t="str">
        <f t="shared" si="172"/>
        <v>NA</v>
      </c>
      <c r="U440" s="306" t="str">
        <f t="shared" si="173"/>
        <v>NA</v>
      </c>
      <c r="V440" s="306" t="str">
        <f>IF($B440&gt;remaning_months,"NA",V$3*Payoff!$BS443)</f>
        <v>NA</v>
      </c>
      <c r="W440" s="306" t="str">
        <f>IF($B440&gt;remaning_months,"NA",W$3*Payoff!$BS443)</f>
        <v>NA</v>
      </c>
      <c r="X440" s="306" t="str">
        <f t="shared" si="174"/>
        <v>NA</v>
      </c>
      <c r="Y440" s="306" t="str">
        <f t="shared" si="175"/>
        <v>NA</v>
      </c>
      <c r="Z440" s="306" t="str">
        <f t="shared" si="176"/>
        <v>NA</v>
      </c>
      <c r="AA440" s="306" t="str">
        <f t="shared" si="177"/>
        <v>NA</v>
      </c>
      <c r="AB440" s="306" t="str">
        <f t="shared" si="178"/>
        <v>NA</v>
      </c>
      <c r="AC440" s="306" t="str">
        <f>IF($B440&gt;remaning_months,"NA",Payoff!AY443*Feq_coupon)</f>
        <v>NA</v>
      </c>
      <c r="AD440" s="306" t="str">
        <f>IF($B440&lt;=remaning_months,(AD439*(1-Payoff!BR443)-Payoff!Y443-Payoff!Z443+Payoff!BY443),"NA")</f>
        <v>NA</v>
      </c>
      <c r="AE440" s="306" t="str">
        <f>IF($B440&gt;remaning_months,"NA",Payoff!BC443)</f>
        <v>NA</v>
      </c>
      <c r="AF440" s="306" t="str">
        <f>IF($B440&gt;remaning_months,"NA",MAX(0,SUM(Payoff!V443:X443)))</f>
        <v>NA</v>
      </c>
      <c r="AG440" s="306" t="str">
        <f>IF($B440&gt;remaning_months,"NA",MAX(0,SUM(Payoff!V443:Y443)))</f>
        <v>NA</v>
      </c>
      <c r="AH440" s="306" t="str">
        <f>IF($B440&gt;remaning_months,"NA",Payoff!AC443)</f>
        <v>NA</v>
      </c>
      <c r="AI440" s="306" t="str">
        <f>IF($B440&gt;remaning_months,"NA",Payoff!BA443)</f>
        <v>NA</v>
      </c>
      <c r="AJ440" s="306" t="str">
        <f>IF($B440&gt;remaning_months,"NA",IF(AF440&lt;=0,0,AL439*(1+Payoff!X443/SUM(Payoff!V443:W443))))</f>
        <v>NA</v>
      </c>
      <c r="AK440" s="306" t="str">
        <f>IF($B440&gt;remaning_months,"NA",IF(AG440&lt;=0,0,AJ440*(1+SUM(Payoff!Y443:Z443)/SUM(Payoff!V443:W443))))</f>
        <v>NA</v>
      </c>
      <c r="AL440" s="306" t="str">
        <f>IF($B440&gt;remaning_months,"NA",IF(AH440&lt;=0,0,AK440*(1+SUM(Payoff!AA443:AB443)/SUM(Payoff!V443:W443))))</f>
        <v>NA</v>
      </c>
      <c r="AM440" s="306" t="str">
        <f t="shared" si="179"/>
        <v>NA</v>
      </c>
      <c r="AN440" s="306" t="str">
        <f>IF($B440&gt;remaning_months,"NA",AN439*(1+Payoff!Q443))</f>
        <v>NA</v>
      </c>
    </row>
    <row r="441" spans="2:40">
      <c r="B441" s="23">
        <v>438</v>
      </c>
      <c r="C441" s="306" t="str">
        <f t="shared" si="155"/>
        <v>NA</v>
      </c>
      <c r="D441" s="306" t="str">
        <f t="shared" si="156"/>
        <v>NA</v>
      </c>
      <c r="E441" s="306" t="str">
        <f t="shared" si="157"/>
        <v>NA</v>
      </c>
      <c r="F441" s="306" t="str">
        <f t="shared" si="158"/>
        <v>NA</v>
      </c>
      <c r="G441" s="306" t="str">
        <f t="shared" si="159"/>
        <v>NA</v>
      </c>
      <c r="H441" s="306" t="str">
        <f t="shared" si="160"/>
        <v>NA</v>
      </c>
      <c r="I441" s="306" t="str">
        <f t="shared" si="161"/>
        <v>NA</v>
      </c>
      <c r="J441" s="306" t="str">
        <f t="shared" si="162"/>
        <v>NA</v>
      </c>
      <c r="K441" s="306" t="str">
        <f t="shared" si="163"/>
        <v>NA</v>
      </c>
      <c r="L441" s="306" t="str">
        <f t="shared" si="164"/>
        <v>NA</v>
      </c>
      <c r="M441" s="306" t="str">
        <f t="shared" si="165"/>
        <v>NA</v>
      </c>
      <c r="N441" s="306" t="str">
        <f t="shared" si="166"/>
        <v>NA</v>
      </c>
      <c r="O441" s="306" t="str">
        <f t="shared" si="167"/>
        <v>NA</v>
      </c>
      <c r="P441" s="306" t="str">
        <f t="shared" si="168"/>
        <v>NA</v>
      </c>
      <c r="Q441" s="306" t="str">
        <f t="shared" si="169"/>
        <v>NA</v>
      </c>
      <c r="R441" s="306" t="str">
        <f t="shared" si="170"/>
        <v>NA</v>
      </c>
      <c r="S441" s="306" t="str">
        <f t="shared" si="171"/>
        <v>NA</v>
      </c>
      <c r="T441" s="306" t="str">
        <f t="shared" si="172"/>
        <v>NA</v>
      </c>
      <c r="U441" s="306" t="str">
        <f t="shared" si="173"/>
        <v>NA</v>
      </c>
      <c r="V441" s="306" t="str">
        <f>IF($B441&gt;remaning_months,"NA",V$3*Payoff!$BS444)</f>
        <v>NA</v>
      </c>
      <c r="W441" s="306" t="str">
        <f>IF($B441&gt;remaning_months,"NA",W$3*Payoff!$BS444)</f>
        <v>NA</v>
      </c>
      <c r="X441" s="306" t="str">
        <f t="shared" si="174"/>
        <v>NA</v>
      </c>
      <c r="Y441" s="306" t="str">
        <f t="shared" si="175"/>
        <v>NA</v>
      </c>
      <c r="Z441" s="306" t="str">
        <f t="shared" si="176"/>
        <v>NA</v>
      </c>
      <c r="AA441" s="306" t="str">
        <f t="shared" si="177"/>
        <v>NA</v>
      </c>
      <c r="AB441" s="306" t="str">
        <f t="shared" si="178"/>
        <v>NA</v>
      </c>
      <c r="AC441" s="306" t="str">
        <f>IF($B441&gt;remaning_months,"NA",Payoff!AY444*Feq_coupon)</f>
        <v>NA</v>
      </c>
      <c r="AD441" s="306" t="str">
        <f>IF($B441&lt;=remaning_months,(AD440*(1-Payoff!BR444)-Payoff!Y444-Payoff!Z444+Payoff!BY444),"NA")</f>
        <v>NA</v>
      </c>
      <c r="AE441" s="306" t="str">
        <f>IF($B441&gt;remaning_months,"NA",Payoff!BC444)</f>
        <v>NA</v>
      </c>
      <c r="AF441" s="306" t="str">
        <f>IF($B441&gt;remaning_months,"NA",MAX(0,SUM(Payoff!V444:X444)))</f>
        <v>NA</v>
      </c>
      <c r="AG441" s="306" t="str">
        <f>IF($B441&gt;remaning_months,"NA",MAX(0,SUM(Payoff!V444:Y444)))</f>
        <v>NA</v>
      </c>
      <c r="AH441" s="306" t="str">
        <f>IF($B441&gt;remaning_months,"NA",Payoff!AC444)</f>
        <v>NA</v>
      </c>
      <c r="AI441" s="306" t="str">
        <f>IF($B441&gt;remaning_months,"NA",Payoff!BA444)</f>
        <v>NA</v>
      </c>
      <c r="AJ441" s="306" t="str">
        <f>IF($B441&gt;remaning_months,"NA",IF(AF441&lt;=0,0,AL440*(1+Payoff!X444/SUM(Payoff!V444:W444))))</f>
        <v>NA</v>
      </c>
      <c r="AK441" s="306" t="str">
        <f>IF($B441&gt;remaning_months,"NA",IF(AG441&lt;=0,0,AJ441*(1+SUM(Payoff!Y444:Z444)/SUM(Payoff!V444:W444))))</f>
        <v>NA</v>
      </c>
      <c r="AL441" s="306" t="str">
        <f>IF($B441&gt;remaning_months,"NA",IF(AH441&lt;=0,0,AK441*(1+SUM(Payoff!AA444:AB444)/SUM(Payoff!V444:W444))))</f>
        <v>NA</v>
      </c>
      <c r="AM441" s="306" t="str">
        <f t="shared" si="179"/>
        <v>NA</v>
      </c>
      <c r="AN441" s="306" t="str">
        <f>IF($B441&gt;remaning_months,"NA",AN440*(1+Payoff!Q444))</f>
        <v>NA</v>
      </c>
    </row>
    <row r="442" spans="2:40">
      <c r="B442" s="23">
        <v>439</v>
      </c>
      <c r="C442" s="306" t="str">
        <f t="shared" si="155"/>
        <v>NA</v>
      </c>
      <c r="D442" s="306" t="str">
        <f t="shared" si="156"/>
        <v>NA</v>
      </c>
      <c r="E442" s="306" t="str">
        <f t="shared" si="157"/>
        <v>NA</v>
      </c>
      <c r="F442" s="306" t="str">
        <f t="shared" si="158"/>
        <v>NA</v>
      </c>
      <c r="G442" s="306" t="str">
        <f t="shared" si="159"/>
        <v>NA</v>
      </c>
      <c r="H442" s="306" t="str">
        <f t="shared" si="160"/>
        <v>NA</v>
      </c>
      <c r="I442" s="306" t="str">
        <f t="shared" si="161"/>
        <v>NA</v>
      </c>
      <c r="J442" s="306" t="str">
        <f t="shared" si="162"/>
        <v>NA</v>
      </c>
      <c r="K442" s="306" t="str">
        <f t="shared" si="163"/>
        <v>NA</v>
      </c>
      <c r="L442" s="306" t="str">
        <f t="shared" si="164"/>
        <v>NA</v>
      </c>
      <c r="M442" s="306" t="str">
        <f t="shared" si="165"/>
        <v>NA</v>
      </c>
      <c r="N442" s="306" t="str">
        <f t="shared" si="166"/>
        <v>NA</v>
      </c>
      <c r="O442" s="306" t="str">
        <f t="shared" si="167"/>
        <v>NA</v>
      </c>
      <c r="P442" s="306" t="str">
        <f t="shared" si="168"/>
        <v>NA</v>
      </c>
      <c r="Q442" s="306" t="str">
        <f t="shared" si="169"/>
        <v>NA</v>
      </c>
      <c r="R442" s="306" t="str">
        <f t="shared" si="170"/>
        <v>NA</v>
      </c>
      <c r="S442" s="306" t="str">
        <f t="shared" si="171"/>
        <v>NA</v>
      </c>
      <c r="T442" s="306" t="str">
        <f t="shared" si="172"/>
        <v>NA</v>
      </c>
      <c r="U442" s="306" t="str">
        <f t="shared" si="173"/>
        <v>NA</v>
      </c>
      <c r="V442" s="306" t="str">
        <f>IF($B442&gt;remaning_months,"NA",V$3*Payoff!$BS445)</f>
        <v>NA</v>
      </c>
      <c r="W442" s="306" t="str">
        <f>IF($B442&gt;remaning_months,"NA",W$3*Payoff!$BS445)</f>
        <v>NA</v>
      </c>
      <c r="X442" s="306" t="str">
        <f t="shared" si="174"/>
        <v>NA</v>
      </c>
      <c r="Y442" s="306" t="str">
        <f t="shared" si="175"/>
        <v>NA</v>
      </c>
      <c r="Z442" s="306" t="str">
        <f t="shared" si="176"/>
        <v>NA</v>
      </c>
      <c r="AA442" s="306" t="str">
        <f t="shared" si="177"/>
        <v>NA</v>
      </c>
      <c r="AB442" s="306" t="str">
        <f t="shared" si="178"/>
        <v>NA</v>
      </c>
      <c r="AC442" s="306" t="str">
        <f>IF($B442&gt;remaning_months,"NA",Payoff!AY445*Feq_coupon)</f>
        <v>NA</v>
      </c>
      <c r="AD442" s="306" t="str">
        <f>IF($B442&lt;=remaning_months,(AD441*(1-Payoff!BR445)-Payoff!Y445-Payoff!Z445+Payoff!BY445),"NA")</f>
        <v>NA</v>
      </c>
      <c r="AE442" s="306" t="str">
        <f>IF($B442&gt;remaning_months,"NA",Payoff!BC445)</f>
        <v>NA</v>
      </c>
      <c r="AF442" s="306" t="str">
        <f>IF($B442&gt;remaning_months,"NA",MAX(0,SUM(Payoff!V445:X445)))</f>
        <v>NA</v>
      </c>
      <c r="AG442" s="306" t="str">
        <f>IF($B442&gt;remaning_months,"NA",MAX(0,SUM(Payoff!V445:Y445)))</f>
        <v>NA</v>
      </c>
      <c r="AH442" s="306" t="str">
        <f>IF($B442&gt;remaning_months,"NA",Payoff!AC445)</f>
        <v>NA</v>
      </c>
      <c r="AI442" s="306" t="str">
        <f>IF($B442&gt;remaning_months,"NA",Payoff!BA445)</f>
        <v>NA</v>
      </c>
      <c r="AJ442" s="306" t="str">
        <f>IF($B442&gt;remaning_months,"NA",IF(AF442&lt;=0,0,AL441*(1+Payoff!X445/SUM(Payoff!V445:W445))))</f>
        <v>NA</v>
      </c>
      <c r="AK442" s="306" t="str">
        <f>IF($B442&gt;remaning_months,"NA",IF(AG442&lt;=0,0,AJ442*(1+SUM(Payoff!Y445:Z445)/SUM(Payoff!V445:W445))))</f>
        <v>NA</v>
      </c>
      <c r="AL442" s="306" t="str">
        <f>IF($B442&gt;remaning_months,"NA",IF(AH442&lt;=0,0,AK442*(1+SUM(Payoff!AA445:AB445)/SUM(Payoff!V445:W445))))</f>
        <v>NA</v>
      </c>
      <c r="AM442" s="306" t="str">
        <f t="shared" si="179"/>
        <v>NA</v>
      </c>
      <c r="AN442" s="306" t="str">
        <f>IF($B442&gt;remaning_months,"NA",AN441*(1+Payoff!Q445))</f>
        <v>NA</v>
      </c>
    </row>
    <row r="443" spans="2:40">
      <c r="B443" s="23">
        <v>440</v>
      </c>
      <c r="C443" s="306" t="str">
        <f t="shared" si="155"/>
        <v>NA</v>
      </c>
      <c r="D443" s="306" t="str">
        <f t="shared" si="156"/>
        <v>NA</v>
      </c>
      <c r="E443" s="306" t="str">
        <f t="shared" si="157"/>
        <v>NA</v>
      </c>
      <c r="F443" s="306" t="str">
        <f t="shared" si="158"/>
        <v>NA</v>
      </c>
      <c r="G443" s="306" t="str">
        <f t="shared" si="159"/>
        <v>NA</v>
      </c>
      <c r="H443" s="306" t="str">
        <f t="shared" si="160"/>
        <v>NA</v>
      </c>
      <c r="I443" s="306" t="str">
        <f t="shared" si="161"/>
        <v>NA</v>
      </c>
      <c r="J443" s="306" t="str">
        <f t="shared" si="162"/>
        <v>NA</v>
      </c>
      <c r="K443" s="306" t="str">
        <f t="shared" si="163"/>
        <v>NA</v>
      </c>
      <c r="L443" s="306" t="str">
        <f t="shared" si="164"/>
        <v>NA</v>
      </c>
      <c r="M443" s="306" t="str">
        <f t="shared" si="165"/>
        <v>NA</v>
      </c>
      <c r="N443" s="306" t="str">
        <f t="shared" si="166"/>
        <v>NA</v>
      </c>
      <c r="O443" s="306" t="str">
        <f t="shared" si="167"/>
        <v>NA</v>
      </c>
      <c r="P443" s="306" t="str">
        <f t="shared" si="168"/>
        <v>NA</v>
      </c>
      <c r="Q443" s="306" t="str">
        <f t="shared" si="169"/>
        <v>NA</v>
      </c>
      <c r="R443" s="306" t="str">
        <f t="shared" si="170"/>
        <v>NA</v>
      </c>
      <c r="S443" s="306" t="str">
        <f t="shared" si="171"/>
        <v>NA</v>
      </c>
      <c r="T443" s="306" t="str">
        <f t="shared" si="172"/>
        <v>NA</v>
      </c>
      <c r="U443" s="306" t="str">
        <f t="shared" si="173"/>
        <v>NA</v>
      </c>
      <c r="V443" s="306" t="str">
        <f>IF($B443&gt;remaning_months,"NA",V$3*Payoff!$BS446)</f>
        <v>NA</v>
      </c>
      <c r="W443" s="306" t="str">
        <f>IF($B443&gt;remaning_months,"NA",W$3*Payoff!$BS446)</f>
        <v>NA</v>
      </c>
      <c r="X443" s="306" t="str">
        <f t="shared" si="174"/>
        <v>NA</v>
      </c>
      <c r="Y443" s="306" t="str">
        <f t="shared" si="175"/>
        <v>NA</v>
      </c>
      <c r="Z443" s="306" t="str">
        <f t="shared" si="176"/>
        <v>NA</v>
      </c>
      <c r="AA443" s="306" t="str">
        <f t="shared" si="177"/>
        <v>NA</v>
      </c>
      <c r="AB443" s="306" t="str">
        <f t="shared" si="178"/>
        <v>NA</v>
      </c>
      <c r="AC443" s="306" t="str">
        <f>IF($B443&gt;remaning_months,"NA",Payoff!AY446*Feq_coupon)</f>
        <v>NA</v>
      </c>
      <c r="AD443" s="306" t="str">
        <f>IF($B443&lt;=remaning_months,(AD442*(1-Payoff!BR446)-Payoff!Y446-Payoff!Z446+Payoff!BY446),"NA")</f>
        <v>NA</v>
      </c>
      <c r="AE443" s="306" t="str">
        <f>IF($B443&gt;remaning_months,"NA",Payoff!BC446)</f>
        <v>NA</v>
      </c>
      <c r="AF443" s="306" t="str">
        <f>IF($B443&gt;remaning_months,"NA",MAX(0,SUM(Payoff!V446:X446)))</f>
        <v>NA</v>
      </c>
      <c r="AG443" s="306" t="str">
        <f>IF($B443&gt;remaning_months,"NA",MAX(0,SUM(Payoff!V446:Y446)))</f>
        <v>NA</v>
      </c>
      <c r="AH443" s="306" t="str">
        <f>IF($B443&gt;remaning_months,"NA",Payoff!AC446)</f>
        <v>NA</v>
      </c>
      <c r="AI443" s="306" t="str">
        <f>IF($B443&gt;remaning_months,"NA",Payoff!BA446)</f>
        <v>NA</v>
      </c>
      <c r="AJ443" s="306" t="str">
        <f>IF($B443&gt;remaning_months,"NA",IF(AF443&lt;=0,0,AL442*(1+Payoff!X446/SUM(Payoff!V446:W446))))</f>
        <v>NA</v>
      </c>
      <c r="AK443" s="306" t="str">
        <f>IF($B443&gt;remaning_months,"NA",IF(AG443&lt;=0,0,AJ443*(1+SUM(Payoff!Y446:Z446)/SUM(Payoff!V446:W446))))</f>
        <v>NA</v>
      </c>
      <c r="AL443" s="306" t="str">
        <f>IF($B443&gt;remaning_months,"NA",IF(AH443&lt;=0,0,AK443*(1+SUM(Payoff!AA446:AB446)/SUM(Payoff!V446:W446))))</f>
        <v>NA</v>
      </c>
      <c r="AM443" s="306" t="str">
        <f t="shared" si="179"/>
        <v>NA</v>
      </c>
      <c r="AN443" s="306" t="str">
        <f>IF($B443&gt;remaning_months,"NA",AN442*(1+Payoff!Q446))</f>
        <v>NA</v>
      </c>
    </row>
    <row r="444" spans="2:40">
      <c r="B444" s="23">
        <v>441</v>
      </c>
      <c r="C444" s="306" t="str">
        <f t="shared" si="155"/>
        <v>NA</v>
      </c>
      <c r="D444" s="306" t="str">
        <f t="shared" si="156"/>
        <v>NA</v>
      </c>
      <c r="E444" s="306" t="str">
        <f t="shared" si="157"/>
        <v>NA</v>
      </c>
      <c r="F444" s="306" t="str">
        <f t="shared" si="158"/>
        <v>NA</v>
      </c>
      <c r="G444" s="306" t="str">
        <f t="shared" si="159"/>
        <v>NA</v>
      </c>
      <c r="H444" s="306" t="str">
        <f t="shared" si="160"/>
        <v>NA</v>
      </c>
      <c r="I444" s="306" t="str">
        <f t="shared" si="161"/>
        <v>NA</v>
      </c>
      <c r="J444" s="306" t="str">
        <f t="shared" si="162"/>
        <v>NA</v>
      </c>
      <c r="K444" s="306" t="str">
        <f t="shared" si="163"/>
        <v>NA</v>
      </c>
      <c r="L444" s="306" t="str">
        <f t="shared" si="164"/>
        <v>NA</v>
      </c>
      <c r="M444" s="306" t="str">
        <f t="shared" si="165"/>
        <v>NA</v>
      </c>
      <c r="N444" s="306" t="str">
        <f t="shared" si="166"/>
        <v>NA</v>
      </c>
      <c r="O444" s="306" t="str">
        <f t="shared" si="167"/>
        <v>NA</v>
      </c>
      <c r="P444" s="306" t="str">
        <f t="shared" si="168"/>
        <v>NA</v>
      </c>
      <c r="Q444" s="306" t="str">
        <f t="shared" si="169"/>
        <v>NA</v>
      </c>
      <c r="R444" s="306" t="str">
        <f t="shared" si="170"/>
        <v>NA</v>
      </c>
      <c r="S444" s="306" t="str">
        <f t="shared" si="171"/>
        <v>NA</v>
      </c>
      <c r="T444" s="306" t="str">
        <f t="shared" si="172"/>
        <v>NA</v>
      </c>
      <c r="U444" s="306" t="str">
        <f t="shared" si="173"/>
        <v>NA</v>
      </c>
      <c r="V444" s="306" t="str">
        <f>IF($B444&gt;remaning_months,"NA",V$3*Payoff!$BS447)</f>
        <v>NA</v>
      </c>
      <c r="W444" s="306" t="str">
        <f>IF($B444&gt;remaning_months,"NA",W$3*Payoff!$BS447)</f>
        <v>NA</v>
      </c>
      <c r="X444" s="306" t="str">
        <f t="shared" si="174"/>
        <v>NA</v>
      </c>
      <c r="Y444" s="306" t="str">
        <f t="shared" si="175"/>
        <v>NA</v>
      </c>
      <c r="Z444" s="306" t="str">
        <f t="shared" si="176"/>
        <v>NA</v>
      </c>
      <c r="AA444" s="306" t="str">
        <f t="shared" si="177"/>
        <v>NA</v>
      </c>
      <c r="AB444" s="306" t="str">
        <f t="shared" si="178"/>
        <v>NA</v>
      </c>
      <c r="AC444" s="306" t="str">
        <f>IF($B444&gt;remaning_months,"NA",Payoff!AY447*Feq_coupon)</f>
        <v>NA</v>
      </c>
      <c r="AD444" s="306" t="str">
        <f>IF($B444&lt;=remaning_months,(AD443*(1-Payoff!BR447)-Payoff!Y447-Payoff!Z447+Payoff!BY447),"NA")</f>
        <v>NA</v>
      </c>
      <c r="AE444" s="306" t="str">
        <f>IF($B444&gt;remaning_months,"NA",Payoff!BC447)</f>
        <v>NA</v>
      </c>
      <c r="AF444" s="306" t="str">
        <f>IF($B444&gt;remaning_months,"NA",MAX(0,SUM(Payoff!V447:X447)))</f>
        <v>NA</v>
      </c>
      <c r="AG444" s="306" t="str">
        <f>IF($B444&gt;remaning_months,"NA",MAX(0,SUM(Payoff!V447:Y447)))</f>
        <v>NA</v>
      </c>
      <c r="AH444" s="306" t="str">
        <f>IF($B444&gt;remaning_months,"NA",Payoff!AC447)</f>
        <v>NA</v>
      </c>
      <c r="AI444" s="306" t="str">
        <f>IF($B444&gt;remaning_months,"NA",Payoff!BA447)</f>
        <v>NA</v>
      </c>
      <c r="AJ444" s="306" t="str">
        <f>IF($B444&gt;remaning_months,"NA",IF(AF444&lt;=0,0,AL443*(1+Payoff!X447/SUM(Payoff!V447:W447))))</f>
        <v>NA</v>
      </c>
      <c r="AK444" s="306" t="str">
        <f>IF($B444&gt;remaning_months,"NA",IF(AG444&lt;=0,0,AJ444*(1+SUM(Payoff!Y447:Z447)/SUM(Payoff!V447:W447))))</f>
        <v>NA</v>
      </c>
      <c r="AL444" s="306" t="str">
        <f>IF($B444&gt;remaning_months,"NA",IF(AH444&lt;=0,0,AK444*(1+SUM(Payoff!AA447:AB447)/SUM(Payoff!V447:W447))))</f>
        <v>NA</v>
      </c>
      <c r="AM444" s="306" t="str">
        <f t="shared" si="179"/>
        <v>NA</v>
      </c>
      <c r="AN444" s="306" t="str">
        <f>IF($B444&gt;remaning_months,"NA",AN443*(1+Payoff!Q447))</f>
        <v>NA</v>
      </c>
    </row>
    <row r="445" spans="2:40">
      <c r="B445" s="23">
        <v>442</v>
      </c>
      <c r="C445" s="306" t="str">
        <f t="shared" si="155"/>
        <v>NA</v>
      </c>
      <c r="D445" s="306" t="str">
        <f t="shared" si="156"/>
        <v>NA</v>
      </c>
      <c r="E445" s="306" t="str">
        <f t="shared" si="157"/>
        <v>NA</v>
      </c>
      <c r="F445" s="306" t="str">
        <f t="shared" si="158"/>
        <v>NA</v>
      </c>
      <c r="G445" s="306" t="str">
        <f t="shared" si="159"/>
        <v>NA</v>
      </c>
      <c r="H445" s="306" t="str">
        <f t="shared" si="160"/>
        <v>NA</v>
      </c>
      <c r="I445" s="306" t="str">
        <f t="shared" si="161"/>
        <v>NA</v>
      </c>
      <c r="J445" s="306" t="str">
        <f t="shared" si="162"/>
        <v>NA</v>
      </c>
      <c r="K445" s="306" t="str">
        <f t="shared" si="163"/>
        <v>NA</v>
      </c>
      <c r="L445" s="306" t="str">
        <f t="shared" si="164"/>
        <v>NA</v>
      </c>
      <c r="M445" s="306" t="str">
        <f t="shared" si="165"/>
        <v>NA</v>
      </c>
      <c r="N445" s="306" t="str">
        <f t="shared" si="166"/>
        <v>NA</v>
      </c>
      <c r="O445" s="306" t="str">
        <f t="shared" si="167"/>
        <v>NA</v>
      </c>
      <c r="P445" s="306" t="str">
        <f t="shared" si="168"/>
        <v>NA</v>
      </c>
      <c r="Q445" s="306" t="str">
        <f t="shared" si="169"/>
        <v>NA</v>
      </c>
      <c r="R445" s="306" t="str">
        <f t="shared" si="170"/>
        <v>NA</v>
      </c>
      <c r="S445" s="306" t="str">
        <f t="shared" si="171"/>
        <v>NA</v>
      </c>
      <c r="T445" s="306" t="str">
        <f t="shared" si="172"/>
        <v>NA</v>
      </c>
      <c r="U445" s="306" t="str">
        <f t="shared" si="173"/>
        <v>NA</v>
      </c>
      <c r="V445" s="306" t="str">
        <f>IF($B445&gt;remaning_months,"NA",V$3*Payoff!$BS448)</f>
        <v>NA</v>
      </c>
      <c r="W445" s="306" t="str">
        <f>IF($B445&gt;remaning_months,"NA",W$3*Payoff!$BS448)</f>
        <v>NA</v>
      </c>
      <c r="X445" s="306" t="str">
        <f t="shared" si="174"/>
        <v>NA</v>
      </c>
      <c r="Y445" s="306" t="str">
        <f t="shared" si="175"/>
        <v>NA</v>
      </c>
      <c r="Z445" s="306" t="str">
        <f t="shared" si="176"/>
        <v>NA</v>
      </c>
      <c r="AA445" s="306" t="str">
        <f t="shared" si="177"/>
        <v>NA</v>
      </c>
      <c r="AB445" s="306" t="str">
        <f t="shared" si="178"/>
        <v>NA</v>
      </c>
      <c r="AC445" s="306" t="str">
        <f>IF($B445&gt;remaning_months,"NA",Payoff!AY448*Feq_coupon)</f>
        <v>NA</v>
      </c>
      <c r="AD445" s="306" t="str">
        <f>IF($B445&lt;=remaning_months,(AD444*(1-Payoff!BR448)-Payoff!Y448-Payoff!Z448+Payoff!BY448),"NA")</f>
        <v>NA</v>
      </c>
      <c r="AE445" s="306" t="str">
        <f>IF($B445&gt;remaning_months,"NA",Payoff!BC448)</f>
        <v>NA</v>
      </c>
      <c r="AF445" s="306" t="str">
        <f>IF($B445&gt;remaning_months,"NA",MAX(0,SUM(Payoff!V448:X448)))</f>
        <v>NA</v>
      </c>
      <c r="AG445" s="306" t="str">
        <f>IF($B445&gt;remaning_months,"NA",MAX(0,SUM(Payoff!V448:Y448)))</f>
        <v>NA</v>
      </c>
      <c r="AH445" s="306" t="str">
        <f>IF($B445&gt;remaning_months,"NA",Payoff!AC448)</f>
        <v>NA</v>
      </c>
      <c r="AI445" s="306" t="str">
        <f>IF($B445&gt;remaning_months,"NA",Payoff!BA448)</f>
        <v>NA</v>
      </c>
      <c r="AJ445" s="306" t="str">
        <f>IF($B445&gt;remaning_months,"NA",IF(AF445&lt;=0,0,AL444*(1+Payoff!X448/SUM(Payoff!V448:W448))))</f>
        <v>NA</v>
      </c>
      <c r="AK445" s="306" t="str">
        <f>IF($B445&gt;remaning_months,"NA",IF(AG445&lt;=0,0,AJ445*(1+SUM(Payoff!Y448:Z448)/SUM(Payoff!V448:W448))))</f>
        <v>NA</v>
      </c>
      <c r="AL445" s="306" t="str">
        <f>IF($B445&gt;remaning_months,"NA",IF(AH445&lt;=0,0,AK445*(1+SUM(Payoff!AA448:AB448)/SUM(Payoff!V448:W448))))</f>
        <v>NA</v>
      </c>
      <c r="AM445" s="306" t="str">
        <f t="shared" si="179"/>
        <v>NA</v>
      </c>
      <c r="AN445" s="306" t="str">
        <f>IF($B445&gt;remaning_months,"NA",AN444*(1+Payoff!Q448))</f>
        <v>NA</v>
      </c>
    </row>
    <row r="446" spans="2:40">
      <c r="B446" s="23">
        <v>443</v>
      </c>
      <c r="C446" s="306" t="str">
        <f t="shared" si="155"/>
        <v>NA</v>
      </c>
      <c r="D446" s="306" t="str">
        <f t="shared" si="156"/>
        <v>NA</v>
      </c>
      <c r="E446" s="306" t="str">
        <f t="shared" si="157"/>
        <v>NA</v>
      </c>
      <c r="F446" s="306" t="str">
        <f t="shared" si="158"/>
        <v>NA</v>
      </c>
      <c r="G446" s="306" t="str">
        <f t="shared" si="159"/>
        <v>NA</v>
      </c>
      <c r="H446" s="306" t="str">
        <f t="shared" si="160"/>
        <v>NA</v>
      </c>
      <c r="I446" s="306" t="str">
        <f t="shared" si="161"/>
        <v>NA</v>
      </c>
      <c r="J446" s="306" t="str">
        <f t="shared" si="162"/>
        <v>NA</v>
      </c>
      <c r="K446" s="306" t="str">
        <f t="shared" si="163"/>
        <v>NA</v>
      </c>
      <c r="L446" s="306" t="str">
        <f t="shared" si="164"/>
        <v>NA</v>
      </c>
      <c r="M446" s="306" t="str">
        <f t="shared" si="165"/>
        <v>NA</v>
      </c>
      <c r="N446" s="306" t="str">
        <f t="shared" si="166"/>
        <v>NA</v>
      </c>
      <c r="O446" s="306" t="str">
        <f t="shared" si="167"/>
        <v>NA</v>
      </c>
      <c r="P446" s="306" t="str">
        <f t="shared" si="168"/>
        <v>NA</v>
      </c>
      <c r="Q446" s="306" t="str">
        <f t="shared" si="169"/>
        <v>NA</v>
      </c>
      <c r="R446" s="306" t="str">
        <f t="shared" si="170"/>
        <v>NA</v>
      </c>
      <c r="S446" s="306" t="str">
        <f t="shared" si="171"/>
        <v>NA</v>
      </c>
      <c r="T446" s="306" t="str">
        <f t="shared" si="172"/>
        <v>NA</v>
      </c>
      <c r="U446" s="306" t="str">
        <f t="shared" si="173"/>
        <v>NA</v>
      </c>
      <c r="V446" s="306" t="str">
        <f>IF($B446&gt;remaning_months,"NA",V$3*Payoff!$BS449)</f>
        <v>NA</v>
      </c>
      <c r="W446" s="306" t="str">
        <f>IF($B446&gt;remaning_months,"NA",W$3*Payoff!$BS449)</f>
        <v>NA</v>
      </c>
      <c r="X446" s="306" t="str">
        <f t="shared" si="174"/>
        <v>NA</v>
      </c>
      <c r="Y446" s="306" t="str">
        <f t="shared" si="175"/>
        <v>NA</v>
      </c>
      <c r="Z446" s="306" t="str">
        <f t="shared" si="176"/>
        <v>NA</v>
      </c>
      <c r="AA446" s="306" t="str">
        <f t="shared" si="177"/>
        <v>NA</v>
      </c>
      <c r="AB446" s="306" t="str">
        <f t="shared" si="178"/>
        <v>NA</v>
      </c>
      <c r="AC446" s="306" t="str">
        <f>IF($B446&gt;remaning_months,"NA",Payoff!AY449*Feq_coupon)</f>
        <v>NA</v>
      </c>
      <c r="AD446" s="306" t="str">
        <f>IF($B446&lt;=remaning_months,(AD445*(1-Payoff!BR449)-Payoff!Y449-Payoff!Z449+Payoff!BY449),"NA")</f>
        <v>NA</v>
      </c>
      <c r="AE446" s="306" t="str">
        <f>IF($B446&gt;remaning_months,"NA",Payoff!BC449)</f>
        <v>NA</v>
      </c>
      <c r="AF446" s="306" t="str">
        <f>IF($B446&gt;remaning_months,"NA",MAX(0,SUM(Payoff!V449:X449)))</f>
        <v>NA</v>
      </c>
      <c r="AG446" s="306" t="str">
        <f>IF($B446&gt;remaning_months,"NA",MAX(0,SUM(Payoff!V449:Y449)))</f>
        <v>NA</v>
      </c>
      <c r="AH446" s="306" t="str">
        <f>IF($B446&gt;remaning_months,"NA",Payoff!AC449)</f>
        <v>NA</v>
      </c>
      <c r="AI446" s="306" t="str">
        <f>IF($B446&gt;remaning_months,"NA",Payoff!BA449)</f>
        <v>NA</v>
      </c>
      <c r="AJ446" s="306" t="str">
        <f>IF($B446&gt;remaning_months,"NA",IF(AF446&lt;=0,0,AL445*(1+Payoff!X449/SUM(Payoff!V449:W449))))</f>
        <v>NA</v>
      </c>
      <c r="AK446" s="306" t="str">
        <f>IF($B446&gt;remaning_months,"NA",IF(AG446&lt;=0,0,AJ446*(1+SUM(Payoff!Y449:Z449)/SUM(Payoff!V449:W449))))</f>
        <v>NA</v>
      </c>
      <c r="AL446" s="306" t="str">
        <f>IF($B446&gt;remaning_months,"NA",IF(AH446&lt;=0,0,AK446*(1+SUM(Payoff!AA449:AB449)/SUM(Payoff!V449:W449))))</f>
        <v>NA</v>
      </c>
      <c r="AM446" s="306" t="str">
        <f t="shared" si="179"/>
        <v>NA</v>
      </c>
      <c r="AN446" s="306" t="str">
        <f>IF($B446&gt;remaning_months,"NA",AN445*(1+Payoff!Q449))</f>
        <v>NA</v>
      </c>
    </row>
    <row r="447" spans="2:40">
      <c r="B447" s="23">
        <v>444</v>
      </c>
      <c r="C447" s="306" t="str">
        <f t="shared" si="155"/>
        <v>NA</v>
      </c>
      <c r="D447" s="306" t="str">
        <f t="shared" si="156"/>
        <v>NA</v>
      </c>
      <c r="E447" s="306" t="str">
        <f t="shared" si="157"/>
        <v>NA</v>
      </c>
      <c r="F447" s="306" t="str">
        <f t="shared" si="158"/>
        <v>NA</v>
      </c>
      <c r="G447" s="306" t="str">
        <f t="shared" si="159"/>
        <v>NA</v>
      </c>
      <c r="H447" s="306" t="str">
        <f t="shared" si="160"/>
        <v>NA</v>
      </c>
      <c r="I447" s="306" t="str">
        <f t="shared" si="161"/>
        <v>NA</v>
      </c>
      <c r="J447" s="306" t="str">
        <f t="shared" si="162"/>
        <v>NA</v>
      </c>
      <c r="K447" s="306" t="str">
        <f t="shared" si="163"/>
        <v>NA</v>
      </c>
      <c r="L447" s="306" t="str">
        <f t="shared" si="164"/>
        <v>NA</v>
      </c>
      <c r="M447" s="306" t="str">
        <f t="shared" si="165"/>
        <v>NA</v>
      </c>
      <c r="N447" s="306" t="str">
        <f t="shared" si="166"/>
        <v>NA</v>
      </c>
      <c r="O447" s="306" t="str">
        <f t="shared" si="167"/>
        <v>NA</v>
      </c>
      <c r="P447" s="306" t="str">
        <f t="shared" si="168"/>
        <v>NA</v>
      </c>
      <c r="Q447" s="306" t="str">
        <f t="shared" si="169"/>
        <v>NA</v>
      </c>
      <c r="R447" s="306" t="str">
        <f t="shared" si="170"/>
        <v>NA</v>
      </c>
      <c r="S447" s="306" t="str">
        <f t="shared" si="171"/>
        <v>NA</v>
      </c>
      <c r="T447" s="306" t="str">
        <f t="shared" si="172"/>
        <v>NA</v>
      </c>
      <c r="U447" s="306" t="str">
        <f t="shared" si="173"/>
        <v>NA</v>
      </c>
      <c r="V447" s="306" t="str">
        <f>IF($B447&gt;remaning_months,"NA",V$3*Payoff!$BS450)</f>
        <v>NA</v>
      </c>
      <c r="W447" s="306" t="str">
        <f>IF($B447&gt;remaning_months,"NA",W$3*Payoff!$BS450)</f>
        <v>NA</v>
      </c>
      <c r="X447" s="306" t="str">
        <f t="shared" si="174"/>
        <v>NA</v>
      </c>
      <c r="Y447" s="306" t="str">
        <f t="shared" si="175"/>
        <v>NA</v>
      </c>
      <c r="Z447" s="306" t="str">
        <f t="shared" si="176"/>
        <v>NA</v>
      </c>
      <c r="AA447" s="306" t="str">
        <f t="shared" si="177"/>
        <v>NA</v>
      </c>
      <c r="AB447" s="306" t="str">
        <f t="shared" si="178"/>
        <v>NA</v>
      </c>
      <c r="AC447" s="306" t="str">
        <f>IF($B447&gt;remaning_months,"NA",Payoff!AY450*Feq_coupon)</f>
        <v>NA</v>
      </c>
      <c r="AD447" s="306" t="str">
        <f>IF($B447&lt;=remaning_months,(AD446*(1-Payoff!BR450)-Payoff!Y450-Payoff!Z450+Payoff!BY450),"NA")</f>
        <v>NA</v>
      </c>
      <c r="AE447" s="306" t="str">
        <f>IF($B447&gt;remaning_months,"NA",Payoff!BC450)</f>
        <v>NA</v>
      </c>
      <c r="AF447" s="306" t="str">
        <f>IF($B447&gt;remaning_months,"NA",MAX(0,SUM(Payoff!V450:X450)))</f>
        <v>NA</v>
      </c>
      <c r="AG447" s="306" t="str">
        <f>IF($B447&gt;remaning_months,"NA",MAX(0,SUM(Payoff!V450:Y450)))</f>
        <v>NA</v>
      </c>
      <c r="AH447" s="306" t="str">
        <f>IF($B447&gt;remaning_months,"NA",Payoff!AC450)</f>
        <v>NA</v>
      </c>
      <c r="AI447" s="306" t="str">
        <f>IF($B447&gt;remaning_months,"NA",Payoff!BA450)</f>
        <v>NA</v>
      </c>
      <c r="AJ447" s="306" t="str">
        <f>IF($B447&gt;remaning_months,"NA",IF(AF447&lt;=0,0,AL446*(1+Payoff!X450/SUM(Payoff!V450:W450))))</f>
        <v>NA</v>
      </c>
      <c r="AK447" s="306" t="str">
        <f>IF($B447&gt;remaning_months,"NA",IF(AG447&lt;=0,0,AJ447*(1+SUM(Payoff!Y450:Z450)/SUM(Payoff!V450:W450))))</f>
        <v>NA</v>
      </c>
      <c r="AL447" s="306" t="str">
        <f>IF($B447&gt;remaning_months,"NA",IF(AH447&lt;=0,0,AK447*(1+SUM(Payoff!AA450:AB450)/SUM(Payoff!V450:W450))))</f>
        <v>NA</v>
      </c>
      <c r="AM447" s="306" t="str">
        <f t="shared" si="179"/>
        <v>NA</v>
      </c>
      <c r="AN447" s="306" t="str">
        <f>IF($B447&gt;remaning_months,"NA",AN446*(1+Payoff!Q450))</f>
        <v>NA</v>
      </c>
    </row>
    <row r="448" spans="2:40">
      <c r="B448" s="23">
        <v>445</v>
      </c>
      <c r="C448" s="306" t="str">
        <f t="shared" si="155"/>
        <v>NA</v>
      </c>
      <c r="D448" s="306" t="str">
        <f t="shared" si="156"/>
        <v>NA</v>
      </c>
      <c r="E448" s="306" t="str">
        <f t="shared" si="157"/>
        <v>NA</v>
      </c>
      <c r="F448" s="306" t="str">
        <f t="shared" si="158"/>
        <v>NA</v>
      </c>
      <c r="G448" s="306" t="str">
        <f t="shared" si="159"/>
        <v>NA</v>
      </c>
      <c r="H448" s="306" t="str">
        <f t="shared" si="160"/>
        <v>NA</v>
      </c>
      <c r="I448" s="306" t="str">
        <f t="shared" si="161"/>
        <v>NA</v>
      </c>
      <c r="J448" s="306" t="str">
        <f t="shared" si="162"/>
        <v>NA</v>
      </c>
      <c r="K448" s="306" t="str">
        <f t="shared" si="163"/>
        <v>NA</v>
      </c>
      <c r="L448" s="306" t="str">
        <f t="shared" si="164"/>
        <v>NA</v>
      </c>
      <c r="M448" s="306" t="str">
        <f t="shared" si="165"/>
        <v>NA</v>
      </c>
      <c r="N448" s="306" t="str">
        <f t="shared" si="166"/>
        <v>NA</v>
      </c>
      <c r="O448" s="306" t="str">
        <f t="shared" si="167"/>
        <v>NA</v>
      </c>
      <c r="P448" s="306" t="str">
        <f t="shared" si="168"/>
        <v>NA</v>
      </c>
      <c r="Q448" s="306" t="str">
        <f t="shared" si="169"/>
        <v>NA</v>
      </c>
      <c r="R448" s="306" t="str">
        <f t="shared" si="170"/>
        <v>NA</v>
      </c>
      <c r="S448" s="306" t="str">
        <f t="shared" si="171"/>
        <v>NA</v>
      </c>
      <c r="T448" s="306" t="str">
        <f t="shared" si="172"/>
        <v>NA</v>
      </c>
      <c r="U448" s="306" t="str">
        <f t="shared" si="173"/>
        <v>NA</v>
      </c>
      <c r="V448" s="306" t="str">
        <f>IF($B448&gt;remaning_months,"NA",V$3*Payoff!$BS451)</f>
        <v>NA</v>
      </c>
      <c r="W448" s="306" t="str">
        <f>IF($B448&gt;remaning_months,"NA",W$3*Payoff!$BS451)</f>
        <v>NA</v>
      </c>
      <c r="X448" s="306" t="str">
        <f t="shared" si="174"/>
        <v>NA</v>
      </c>
      <c r="Y448" s="306" t="str">
        <f t="shared" si="175"/>
        <v>NA</v>
      </c>
      <c r="Z448" s="306" t="str">
        <f t="shared" si="176"/>
        <v>NA</v>
      </c>
      <c r="AA448" s="306" t="str">
        <f t="shared" si="177"/>
        <v>NA</v>
      </c>
      <c r="AB448" s="306" t="str">
        <f t="shared" si="178"/>
        <v>NA</v>
      </c>
      <c r="AC448" s="306" t="str">
        <f>IF($B448&gt;remaning_months,"NA",Payoff!AY451*Feq_coupon)</f>
        <v>NA</v>
      </c>
      <c r="AD448" s="306" t="str">
        <f>IF($B448&lt;=remaning_months,(AD447*(1-Payoff!BR451)-Payoff!Y451-Payoff!Z451+Payoff!BY451),"NA")</f>
        <v>NA</v>
      </c>
      <c r="AE448" s="306" t="str">
        <f>IF($B448&gt;remaning_months,"NA",Payoff!BC451)</f>
        <v>NA</v>
      </c>
      <c r="AF448" s="306" t="str">
        <f>IF($B448&gt;remaning_months,"NA",MAX(0,SUM(Payoff!V451:X451)))</f>
        <v>NA</v>
      </c>
      <c r="AG448" s="306" t="str">
        <f>IF($B448&gt;remaning_months,"NA",MAX(0,SUM(Payoff!V451:Y451)))</f>
        <v>NA</v>
      </c>
      <c r="AH448" s="306" t="str">
        <f>IF($B448&gt;remaning_months,"NA",Payoff!AC451)</f>
        <v>NA</v>
      </c>
      <c r="AI448" s="306" t="str">
        <f>IF($B448&gt;remaning_months,"NA",Payoff!BA451)</f>
        <v>NA</v>
      </c>
      <c r="AJ448" s="306" t="str">
        <f>IF($B448&gt;remaning_months,"NA",IF(AF448&lt;=0,0,AL447*(1+Payoff!X451/SUM(Payoff!V451:W451))))</f>
        <v>NA</v>
      </c>
      <c r="AK448" s="306" t="str">
        <f>IF($B448&gt;remaning_months,"NA",IF(AG448&lt;=0,0,AJ448*(1+SUM(Payoff!Y451:Z451)/SUM(Payoff!V451:W451))))</f>
        <v>NA</v>
      </c>
      <c r="AL448" s="306" t="str">
        <f>IF($B448&gt;remaning_months,"NA",IF(AH448&lt;=0,0,AK448*(1+SUM(Payoff!AA451:AB451)/SUM(Payoff!V451:W451))))</f>
        <v>NA</v>
      </c>
      <c r="AM448" s="306" t="str">
        <f t="shared" si="179"/>
        <v>NA</v>
      </c>
      <c r="AN448" s="306" t="str">
        <f>IF($B448&gt;remaning_months,"NA",AN447*(1+Payoff!Q451))</f>
        <v>NA</v>
      </c>
    </row>
    <row r="449" spans="2:40">
      <c r="B449" s="23">
        <v>446</v>
      </c>
      <c r="C449" s="306" t="str">
        <f t="shared" si="155"/>
        <v>NA</v>
      </c>
      <c r="D449" s="306" t="str">
        <f t="shared" si="156"/>
        <v>NA</v>
      </c>
      <c r="E449" s="306" t="str">
        <f t="shared" si="157"/>
        <v>NA</v>
      </c>
      <c r="F449" s="306" t="str">
        <f t="shared" si="158"/>
        <v>NA</v>
      </c>
      <c r="G449" s="306" t="str">
        <f t="shared" si="159"/>
        <v>NA</v>
      </c>
      <c r="H449" s="306" t="str">
        <f t="shared" si="160"/>
        <v>NA</v>
      </c>
      <c r="I449" s="306" t="str">
        <f t="shared" si="161"/>
        <v>NA</v>
      </c>
      <c r="J449" s="306" t="str">
        <f t="shared" si="162"/>
        <v>NA</v>
      </c>
      <c r="K449" s="306" t="str">
        <f t="shared" si="163"/>
        <v>NA</v>
      </c>
      <c r="L449" s="306" t="str">
        <f t="shared" si="164"/>
        <v>NA</v>
      </c>
      <c r="M449" s="306" t="str">
        <f t="shared" si="165"/>
        <v>NA</v>
      </c>
      <c r="N449" s="306" t="str">
        <f t="shared" si="166"/>
        <v>NA</v>
      </c>
      <c r="O449" s="306" t="str">
        <f t="shared" si="167"/>
        <v>NA</v>
      </c>
      <c r="P449" s="306" t="str">
        <f t="shared" si="168"/>
        <v>NA</v>
      </c>
      <c r="Q449" s="306" t="str">
        <f t="shared" si="169"/>
        <v>NA</v>
      </c>
      <c r="R449" s="306" t="str">
        <f t="shared" si="170"/>
        <v>NA</v>
      </c>
      <c r="S449" s="306" t="str">
        <f t="shared" si="171"/>
        <v>NA</v>
      </c>
      <c r="T449" s="306" t="str">
        <f t="shared" si="172"/>
        <v>NA</v>
      </c>
      <c r="U449" s="306" t="str">
        <f t="shared" si="173"/>
        <v>NA</v>
      </c>
      <c r="V449" s="306" t="str">
        <f>IF($B449&gt;remaning_months,"NA",V$3*Payoff!$BS452)</f>
        <v>NA</v>
      </c>
      <c r="W449" s="306" t="str">
        <f>IF($B449&gt;remaning_months,"NA",W$3*Payoff!$BS452)</f>
        <v>NA</v>
      </c>
      <c r="X449" s="306" t="str">
        <f t="shared" si="174"/>
        <v>NA</v>
      </c>
      <c r="Y449" s="306" t="str">
        <f t="shared" si="175"/>
        <v>NA</v>
      </c>
      <c r="Z449" s="306" t="str">
        <f t="shared" si="176"/>
        <v>NA</v>
      </c>
      <c r="AA449" s="306" t="str">
        <f t="shared" si="177"/>
        <v>NA</v>
      </c>
      <c r="AB449" s="306" t="str">
        <f t="shared" si="178"/>
        <v>NA</v>
      </c>
      <c r="AC449" s="306" t="str">
        <f>IF($B449&gt;remaning_months,"NA",Payoff!AY452*Feq_coupon)</f>
        <v>NA</v>
      </c>
      <c r="AD449" s="306" t="str">
        <f>IF($B449&lt;=remaning_months,(AD448*(1-Payoff!BR452)-Payoff!Y452-Payoff!Z452+Payoff!BY452),"NA")</f>
        <v>NA</v>
      </c>
      <c r="AE449" s="306" t="str">
        <f>IF($B449&gt;remaning_months,"NA",Payoff!BC452)</f>
        <v>NA</v>
      </c>
      <c r="AF449" s="306" t="str">
        <f>IF($B449&gt;remaning_months,"NA",MAX(0,SUM(Payoff!V452:X452)))</f>
        <v>NA</v>
      </c>
      <c r="AG449" s="306" t="str">
        <f>IF($B449&gt;remaning_months,"NA",MAX(0,SUM(Payoff!V452:Y452)))</f>
        <v>NA</v>
      </c>
      <c r="AH449" s="306" t="str">
        <f>IF($B449&gt;remaning_months,"NA",Payoff!AC452)</f>
        <v>NA</v>
      </c>
      <c r="AI449" s="306" t="str">
        <f>IF($B449&gt;remaning_months,"NA",Payoff!BA452)</f>
        <v>NA</v>
      </c>
      <c r="AJ449" s="306" t="str">
        <f>IF($B449&gt;remaning_months,"NA",IF(AF449&lt;=0,0,AL448*(1+Payoff!X452/SUM(Payoff!V452:W452))))</f>
        <v>NA</v>
      </c>
      <c r="AK449" s="306" t="str">
        <f>IF($B449&gt;remaning_months,"NA",IF(AG449&lt;=0,0,AJ449*(1+SUM(Payoff!Y452:Z452)/SUM(Payoff!V452:W452))))</f>
        <v>NA</v>
      </c>
      <c r="AL449" s="306" t="str">
        <f>IF($B449&gt;remaning_months,"NA",IF(AH449&lt;=0,0,AK449*(1+SUM(Payoff!AA452:AB452)/SUM(Payoff!V452:W452))))</f>
        <v>NA</v>
      </c>
      <c r="AM449" s="306" t="str">
        <f t="shared" si="179"/>
        <v>NA</v>
      </c>
      <c r="AN449" s="306" t="str">
        <f>IF($B449&gt;remaning_months,"NA",AN448*(1+Payoff!Q452))</f>
        <v>NA</v>
      </c>
    </row>
    <row r="450" spans="2:40">
      <c r="B450" s="23">
        <v>447</v>
      </c>
      <c r="C450" s="306" t="str">
        <f t="shared" si="155"/>
        <v>NA</v>
      </c>
      <c r="D450" s="306" t="str">
        <f t="shared" si="156"/>
        <v>NA</v>
      </c>
      <c r="E450" s="306" t="str">
        <f t="shared" si="157"/>
        <v>NA</v>
      </c>
      <c r="F450" s="306" t="str">
        <f t="shared" si="158"/>
        <v>NA</v>
      </c>
      <c r="G450" s="306" t="str">
        <f t="shared" si="159"/>
        <v>NA</v>
      </c>
      <c r="H450" s="306" t="str">
        <f t="shared" si="160"/>
        <v>NA</v>
      </c>
      <c r="I450" s="306" t="str">
        <f t="shared" si="161"/>
        <v>NA</v>
      </c>
      <c r="J450" s="306" t="str">
        <f t="shared" si="162"/>
        <v>NA</v>
      </c>
      <c r="K450" s="306" t="str">
        <f t="shared" si="163"/>
        <v>NA</v>
      </c>
      <c r="L450" s="306" t="str">
        <f t="shared" si="164"/>
        <v>NA</v>
      </c>
      <c r="M450" s="306" t="str">
        <f t="shared" si="165"/>
        <v>NA</v>
      </c>
      <c r="N450" s="306" t="str">
        <f t="shared" si="166"/>
        <v>NA</v>
      </c>
      <c r="O450" s="306" t="str">
        <f t="shared" si="167"/>
        <v>NA</v>
      </c>
      <c r="P450" s="306" t="str">
        <f t="shared" si="168"/>
        <v>NA</v>
      </c>
      <c r="Q450" s="306" t="str">
        <f t="shared" si="169"/>
        <v>NA</v>
      </c>
      <c r="R450" s="306" t="str">
        <f t="shared" si="170"/>
        <v>NA</v>
      </c>
      <c r="S450" s="306" t="str">
        <f t="shared" si="171"/>
        <v>NA</v>
      </c>
      <c r="T450" s="306" t="str">
        <f t="shared" si="172"/>
        <v>NA</v>
      </c>
      <c r="U450" s="306" t="str">
        <f t="shared" si="173"/>
        <v>NA</v>
      </c>
      <c r="V450" s="306" t="str">
        <f>IF($B450&gt;remaning_months,"NA",V$3*Payoff!$BS453)</f>
        <v>NA</v>
      </c>
      <c r="W450" s="306" t="str">
        <f>IF($B450&gt;remaning_months,"NA",W$3*Payoff!$BS453)</f>
        <v>NA</v>
      </c>
      <c r="X450" s="306" t="str">
        <f t="shared" si="174"/>
        <v>NA</v>
      </c>
      <c r="Y450" s="306" t="str">
        <f t="shared" si="175"/>
        <v>NA</v>
      </c>
      <c r="Z450" s="306" t="str">
        <f t="shared" si="176"/>
        <v>NA</v>
      </c>
      <c r="AA450" s="306" t="str">
        <f t="shared" si="177"/>
        <v>NA</v>
      </c>
      <c r="AB450" s="306" t="str">
        <f t="shared" si="178"/>
        <v>NA</v>
      </c>
      <c r="AC450" s="306" t="str">
        <f>IF($B450&gt;remaning_months,"NA",Payoff!AY453*Feq_coupon)</f>
        <v>NA</v>
      </c>
      <c r="AD450" s="306" t="str">
        <f>IF($B450&lt;=remaning_months,(AD449*(1-Payoff!BR453)-Payoff!Y453-Payoff!Z453+Payoff!BY453),"NA")</f>
        <v>NA</v>
      </c>
      <c r="AE450" s="306" t="str">
        <f>IF($B450&gt;remaning_months,"NA",Payoff!BC453)</f>
        <v>NA</v>
      </c>
      <c r="AF450" s="306" t="str">
        <f>IF($B450&gt;remaning_months,"NA",MAX(0,SUM(Payoff!V453:X453)))</f>
        <v>NA</v>
      </c>
      <c r="AG450" s="306" t="str">
        <f>IF($B450&gt;remaning_months,"NA",MAX(0,SUM(Payoff!V453:Y453)))</f>
        <v>NA</v>
      </c>
      <c r="AH450" s="306" t="str">
        <f>IF($B450&gt;remaning_months,"NA",Payoff!AC453)</f>
        <v>NA</v>
      </c>
      <c r="AI450" s="306" t="str">
        <f>IF($B450&gt;remaning_months,"NA",Payoff!BA453)</f>
        <v>NA</v>
      </c>
      <c r="AJ450" s="306" t="str">
        <f>IF($B450&gt;remaning_months,"NA",IF(AF450&lt;=0,0,AL449*(1+Payoff!X453/SUM(Payoff!V453:W453))))</f>
        <v>NA</v>
      </c>
      <c r="AK450" s="306" t="str">
        <f>IF($B450&gt;remaning_months,"NA",IF(AG450&lt;=0,0,AJ450*(1+SUM(Payoff!Y453:Z453)/SUM(Payoff!V453:W453))))</f>
        <v>NA</v>
      </c>
      <c r="AL450" s="306" t="str">
        <f>IF($B450&gt;remaning_months,"NA",IF(AH450&lt;=0,0,AK450*(1+SUM(Payoff!AA453:AB453)/SUM(Payoff!V453:W453))))</f>
        <v>NA</v>
      </c>
      <c r="AM450" s="306" t="str">
        <f t="shared" si="179"/>
        <v>NA</v>
      </c>
      <c r="AN450" s="306" t="str">
        <f>IF($B450&gt;remaning_months,"NA",AN449*(1+Payoff!Q453))</f>
        <v>NA</v>
      </c>
    </row>
    <row r="451" spans="2:40">
      <c r="B451" s="23">
        <v>448</v>
      </c>
      <c r="C451" s="306" t="str">
        <f t="shared" si="155"/>
        <v>NA</v>
      </c>
      <c r="D451" s="306" t="str">
        <f t="shared" si="156"/>
        <v>NA</v>
      </c>
      <c r="E451" s="306" t="str">
        <f t="shared" si="157"/>
        <v>NA</v>
      </c>
      <c r="F451" s="306" t="str">
        <f t="shared" si="158"/>
        <v>NA</v>
      </c>
      <c r="G451" s="306" t="str">
        <f t="shared" si="159"/>
        <v>NA</v>
      </c>
      <c r="H451" s="306" t="str">
        <f t="shared" si="160"/>
        <v>NA</v>
      </c>
      <c r="I451" s="306" t="str">
        <f t="shared" si="161"/>
        <v>NA</v>
      </c>
      <c r="J451" s="306" t="str">
        <f t="shared" si="162"/>
        <v>NA</v>
      </c>
      <c r="K451" s="306" t="str">
        <f t="shared" si="163"/>
        <v>NA</v>
      </c>
      <c r="L451" s="306" t="str">
        <f t="shared" si="164"/>
        <v>NA</v>
      </c>
      <c r="M451" s="306" t="str">
        <f t="shared" si="165"/>
        <v>NA</v>
      </c>
      <c r="N451" s="306" t="str">
        <f t="shared" si="166"/>
        <v>NA</v>
      </c>
      <c r="O451" s="306" t="str">
        <f t="shared" si="167"/>
        <v>NA</v>
      </c>
      <c r="P451" s="306" t="str">
        <f t="shared" si="168"/>
        <v>NA</v>
      </c>
      <c r="Q451" s="306" t="str">
        <f t="shared" si="169"/>
        <v>NA</v>
      </c>
      <c r="R451" s="306" t="str">
        <f t="shared" si="170"/>
        <v>NA</v>
      </c>
      <c r="S451" s="306" t="str">
        <f t="shared" si="171"/>
        <v>NA</v>
      </c>
      <c r="T451" s="306" t="str">
        <f t="shared" si="172"/>
        <v>NA</v>
      </c>
      <c r="U451" s="306" t="str">
        <f t="shared" si="173"/>
        <v>NA</v>
      </c>
      <c r="V451" s="306" t="str">
        <f>IF($B451&gt;remaning_months,"NA",V$3*Payoff!$BS454)</f>
        <v>NA</v>
      </c>
      <c r="W451" s="306" t="str">
        <f>IF($B451&gt;remaning_months,"NA",W$3*Payoff!$BS454)</f>
        <v>NA</v>
      </c>
      <c r="X451" s="306" t="str">
        <f t="shared" si="174"/>
        <v>NA</v>
      </c>
      <c r="Y451" s="306" t="str">
        <f t="shared" si="175"/>
        <v>NA</v>
      </c>
      <c r="Z451" s="306" t="str">
        <f t="shared" si="176"/>
        <v>NA</v>
      </c>
      <c r="AA451" s="306" t="str">
        <f t="shared" si="177"/>
        <v>NA</v>
      </c>
      <c r="AB451" s="306" t="str">
        <f t="shared" si="178"/>
        <v>NA</v>
      </c>
      <c r="AC451" s="306" t="str">
        <f>IF($B451&gt;remaning_months,"NA",Payoff!AY454*Feq_coupon)</f>
        <v>NA</v>
      </c>
      <c r="AD451" s="306" t="str">
        <f>IF($B451&lt;=remaning_months,(AD450*(1-Payoff!BR454)-Payoff!Y454-Payoff!Z454+Payoff!BY454),"NA")</f>
        <v>NA</v>
      </c>
      <c r="AE451" s="306" t="str">
        <f>IF($B451&gt;remaning_months,"NA",Payoff!BC454)</f>
        <v>NA</v>
      </c>
      <c r="AF451" s="306" t="str">
        <f>IF($B451&gt;remaning_months,"NA",MAX(0,SUM(Payoff!V454:X454)))</f>
        <v>NA</v>
      </c>
      <c r="AG451" s="306" t="str">
        <f>IF($B451&gt;remaning_months,"NA",MAX(0,SUM(Payoff!V454:Y454)))</f>
        <v>NA</v>
      </c>
      <c r="AH451" s="306" t="str">
        <f>IF($B451&gt;remaning_months,"NA",Payoff!AC454)</f>
        <v>NA</v>
      </c>
      <c r="AI451" s="306" t="str">
        <f>IF($B451&gt;remaning_months,"NA",Payoff!BA454)</f>
        <v>NA</v>
      </c>
      <c r="AJ451" s="306" t="str">
        <f>IF($B451&gt;remaning_months,"NA",IF(AF451&lt;=0,0,AL450*(1+Payoff!X454/SUM(Payoff!V454:W454))))</f>
        <v>NA</v>
      </c>
      <c r="AK451" s="306" t="str">
        <f>IF($B451&gt;remaning_months,"NA",IF(AG451&lt;=0,0,AJ451*(1+SUM(Payoff!Y454:Z454)/SUM(Payoff!V454:W454))))</f>
        <v>NA</v>
      </c>
      <c r="AL451" s="306" t="str">
        <f>IF($B451&gt;remaning_months,"NA",IF(AH451&lt;=0,0,AK451*(1+SUM(Payoff!AA454:AB454)/SUM(Payoff!V454:W454))))</f>
        <v>NA</v>
      </c>
      <c r="AM451" s="306" t="str">
        <f t="shared" si="179"/>
        <v>NA</v>
      </c>
      <c r="AN451" s="306" t="str">
        <f>IF($B451&gt;remaning_months,"NA",AN450*(1+Payoff!Q454))</f>
        <v>NA</v>
      </c>
    </row>
    <row r="452" spans="2:40">
      <c r="B452" s="23">
        <v>449</v>
      </c>
      <c r="C452" s="306" t="str">
        <f t="shared" ref="C452:C515" si="180">IF($B452&gt;remaning_months,"NA",C451)</f>
        <v>NA</v>
      </c>
      <c r="D452" s="306" t="str">
        <f t="shared" ref="D452:D515" si="181">IF($B452&lt;=remaning_months,IF(RIGHT(LEFT(D451,6),2)*1&lt;&gt;12,D451+100,D451+8900),"NA")</f>
        <v>NA</v>
      </c>
      <c r="E452" s="306" t="str">
        <f t="shared" ref="E452:E515" si="182">IF($B452&gt;remaning_months,"NA",E451)</f>
        <v>NA</v>
      </c>
      <c r="F452" s="306" t="str">
        <f t="shared" ref="F452:F515" si="183">IF($B452&gt;remaning_months,"NA",F451)</f>
        <v>NA</v>
      </c>
      <c r="G452" s="306" t="str">
        <f t="shared" ref="G452:G515" si="184">IF($B452&gt;remaning_months,"NA",G451)</f>
        <v>NA</v>
      </c>
      <c r="H452" s="306" t="str">
        <f t="shared" ref="H452:H515" si="185">IF($B452&gt;remaning_months,"NA",H451)</f>
        <v>NA</v>
      </c>
      <c r="I452" s="306" t="str">
        <f t="shared" ref="I452:I515" si="186">IF($B452&gt;remaning_months,"NA",0)</f>
        <v>NA</v>
      </c>
      <c r="J452" s="306" t="str">
        <f t="shared" ref="J452:J515" si="187">IF($B452&gt;remaning_months,"NA",J451)</f>
        <v>NA</v>
      </c>
      <c r="K452" s="306" t="str">
        <f t="shared" ref="K452:K515" si="188">IF($B452&gt;remaning_months,"NA",K451)</f>
        <v>NA</v>
      </c>
      <c r="L452" s="306" t="str">
        <f t="shared" ref="L452:L515" si="189">IF($B452&gt;remaning_months,"NA",L451)</f>
        <v>NA</v>
      </c>
      <c r="M452" s="306" t="str">
        <f t="shared" ref="M452:M515" si="190">IF($B452&gt;remaning_months,"NA",M451)</f>
        <v>NA</v>
      </c>
      <c r="N452" s="306" t="str">
        <f t="shared" ref="N452:N515" si="191">IF($B452&gt;remaning_months,"NA",N451)</f>
        <v>NA</v>
      </c>
      <c r="O452" s="306" t="str">
        <f t="shared" ref="O452:O515" si="192">IF($B452&gt;remaning_months,"NA",O451)</f>
        <v>NA</v>
      </c>
      <c r="P452" s="306" t="str">
        <f t="shared" ref="P452:P515" si="193">IF($B452&gt;remaning_months,"NA",P451)</f>
        <v>NA</v>
      </c>
      <c r="Q452" s="306" t="str">
        <f t="shared" ref="Q452:Q515" si="194">IF($B452&gt;remaning_months,"NA",Q451)</f>
        <v>NA</v>
      </c>
      <c r="R452" s="306" t="str">
        <f t="shared" ref="R452:R515" si="195">IF($B452&gt;remaning_months,"NA",R451)</f>
        <v>NA</v>
      </c>
      <c r="S452" s="306" t="str">
        <f t="shared" ref="S452:S515" si="196">IF($B452&gt;remaning_months,"NA",S451)</f>
        <v>NA</v>
      </c>
      <c r="T452" s="306" t="str">
        <f t="shared" ref="T452:T515" si="197">IF($B452&gt;remaning_months,"NA",T451)</f>
        <v>NA</v>
      </c>
      <c r="U452" s="306" t="str">
        <f t="shared" ref="U452:U515" si="198">IF($B452&gt;remaning_months,"NA",U451)</f>
        <v>NA</v>
      </c>
      <c r="V452" s="306" t="str">
        <f>IF($B452&gt;remaning_months,"NA",V$3*Payoff!$BS455)</f>
        <v>NA</v>
      </c>
      <c r="W452" s="306" t="str">
        <f>IF($B452&gt;remaning_months,"NA",W$3*Payoff!$BS455)</f>
        <v>NA</v>
      </c>
      <c r="X452" s="306" t="str">
        <f t="shared" ref="X452:X515" si="199">IF($B452&gt;remaning_months,"NA",X451)</f>
        <v>NA</v>
      </c>
      <c r="Y452" s="306" t="str">
        <f t="shared" ref="Y452:Y515" si="200">IF($B452&gt;remaning_months,"NA",Y451)</f>
        <v>NA</v>
      </c>
      <c r="Z452" s="306" t="str">
        <f t="shared" ref="Z452:Z515" si="201">IF($B452&gt;remaning_months,"NA",Z451)</f>
        <v>NA</v>
      </c>
      <c r="AA452" s="306" t="str">
        <f t="shared" ref="AA452:AA515" si="202">IF($B452&gt;remaning_months,"NA",AA451)</f>
        <v>NA</v>
      </c>
      <c r="AB452" s="306" t="str">
        <f t="shared" ref="AB452:AB515" si="203">IF($B452&gt;remaning_months,"NA",AB451)</f>
        <v>NA</v>
      </c>
      <c r="AC452" s="306" t="str">
        <f>IF($B452&gt;remaning_months,"NA",Payoff!AY455*Feq_coupon)</f>
        <v>NA</v>
      </c>
      <c r="AD452" s="306" t="str">
        <f>IF($B452&lt;=remaning_months,(AD451*(1-Payoff!BR455)-Payoff!Y455-Payoff!Z455+Payoff!BY455),"NA")</f>
        <v>NA</v>
      </c>
      <c r="AE452" s="306" t="str">
        <f>IF($B452&gt;remaning_months,"NA",Payoff!BC455)</f>
        <v>NA</v>
      </c>
      <c r="AF452" s="306" t="str">
        <f>IF($B452&gt;remaning_months,"NA",MAX(0,SUM(Payoff!V455:X455)))</f>
        <v>NA</v>
      </c>
      <c r="AG452" s="306" t="str">
        <f>IF($B452&gt;remaning_months,"NA",MAX(0,SUM(Payoff!V455:Y455)))</f>
        <v>NA</v>
      </c>
      <c r="AH452" s="306" t="str">
        <f>IF($B452&gt;remaning_months,"NA",Payoff!AC455)</f>
        <v>NA</v>
      </c>
      <c r="AI452" s="306" t="str">
        <f>IF($B452&gt;remaning_months,"NA",Payoff!BA455)</f>
        <v>NA</v>
      </c>
      <c r="AJ452" s="306" t="str">
        <f>IF($B452&gt;remaning_months,"NA",IF(AF452&lt;=0,0,AL451*(1+Payoff!X455/SUM(Payoff!V455:W455))))</f>
        <v>NA</v>
      </c>
      <c r="AK452" s="306" t="str">
        <f>IF($B452&gt;remaning_months,"NA",IF(AG452&lt;=0,0,AJ452*(1+SUM(Payoff!Y455:Z455)/SUM(Payoff!V455:W455))))</f>
        <v>NA</v>
      </c>
      <c r="AL452" s="306" t="str">
        <f>IF($B452&gt;remaning_months,"NA",IF(AH452&lt;=0,0,AK452*(1+SUM(Payoff!AA455:AB455)/SUM(Payoff!V455:W455))))</f>
        <v>NA</v>
      </c>
      <c r="AM452" s="306" t="str">
        <f t="shared" ref="AM452:AM515" si="204">IF($B452&gt;remaning_months,"NA",AM451)</f>
        <v>NA</v>
      </c>
      <c r="AN452" s="306" t="str">
        <f>IF($B452&gt;remaning_months,"NA",AN451*(1+Payoff!Q455))</f>
        <v>NA</v>
      </c>
    </row>
    <row r="453" spans="2:40">
      <c r="B453" s="23">
        <v>450</v>
      </c>
      <c r="C453" s="306" t="str">
        <f t="shared" si="180"/>
        <v>NA</v>
      </c>
      <c r="D453" s="306" t="str">
        <f t="shared" si="181"/>
        <v>NA</v>
      </c>
      <c r="E453" s="306" t="str">
        <f t="shared" si="182"/>
        <v>NA</v>
      </c>
      <c r="F453" s="306" t="str">
        <f t="shared" si="183"/>
        <v>NA</v>
      </c>
      <c r="G453" s="306" t="str">
        <f t="shared" si="184"/>
        <v>NA</v>
      </c>
      <c r="H453" s="306" t="str">
        <f t="shared" si="185"/>
        <v>NA</v>
      </c>
      <c r="I453" s="306" t="str">
        <f t="shared" si="186"/>
        <v>NA</v>
      </c>
      <c r="J453" s="306" t="str">
        <f t="shared" si="187"/>
        <v>NA</v>
      </c>
      <c r="K453" s="306" t="str">
        <f t="shared" si="188"/>
        <v>NA</v>
      </c>
      <c r="L453" s="306" t="str">
        <f t="shared" si="189"/>
        <v>NA</v>
      </c>
      <c r="M453" s="306" t="str">
        <f t="shared" si="190"/>
        <v>NA</v>
      </c>
      <c r="N453" s="306" t="str">
        <f t="shared" si="191"/>
        <v>NA</v>
      </c>
      <c r="O453" s="306" t="str">
        <f t="shared" si="192"/>
        <v>NA</v>
      </c>
      <c r="P453" s="306" t="str">
        <f t="shared" si="193"/>
        <v>NA</v>
      </c>
      <c r="Q453" s="306" t="str">
        <f t="shared" si="194"/>
        <v>NA</v>
      </c>
      <c r="R453" s="306" t="str">
        <f t="shared" si="195"/>
        <v>NA</v>
      </c>
      <c r="S453" s="306" t="str">
        <f t="shared" si="196"/>
        <v>NA</v>
      </c>
      <c r="T453" s="306" t="str">
        <f t="shared" si="197"/>
        <v>NA</v>
      </c>
      <c r="U453" s="306" t="str">
        <f t="shared" si="198"/>
        <v>NA</v>
      </c>
      <c r="V453" s="306" t="str">
        <f>IF($B453&gt;remaning_months,"NA",V$3*Payoff!$BS456)</f>
        <v>NA</v>
      </c>
      <c r="W453" s="306" t="str">
        <f>IF($B453&gt;remaning_months,"NA",W$3*Payoff!$BS456)</f>
        <v>NA</v>
      </c>
      <c r="X453" s="306" t="str">
        <f t="shared" si="199"/>
        <v>NA</v>
      </c>
      <c r="Y453" s="306" t="str">
        <f t="shared" si="200"/>
        <v>NA</v>
      </c>
      <c r="Z453" s="306" t="str">
        <f t="shared" si="201"/>
        <v>NA</v>
      </c>
      <c r="AA453" s="306" t="str">
        <f t="shared" si="202"/>
        <v>NA</v>
      </c>
      <c r="AB453" s="306" t="str">
        <f t="shared" si="203"/>
        <v>NA</v>
      </c>
      <c r="AC453" s="306" t="str">
        <f>IF($B453&gt;remaning_months,"NA",Payoff!AY456*Feq_coupon)</f>
        <v>NA</v>
      </c>
      <c r="AD453" s="306" t="str">
        <f>IF($B453&lt;=remaning_months,(AD452*(1-Payoff!BR456)-Payoff!Y456-Payoff!Z456+Payoff!BY456),"NA")</f>
        <v>NA</v>
      </c>
      <c r="AE453" s="306" t="str">
        <f>IF($B453&gt;remaning_months,"NA",Payoff!BC456)</f>
        <v>NA</v>
      </c>
      <c r="AF453" s="306" t="str">
        <f>IF($B453&gt;remaning_months,"NA",MAX(0,SUM(Payoff!V456:X456)))</f>
        <v>NA</v>
      </c>
      <c r="AG453" s="306" t="str">
        <f>IF($B453&gt;remaning_months,"NA",MAX(0,SUM(Payoff!V456:Y456)))</f>
        <v>NA</v>
      </c>
      <c r="AH453" s="306" t="str">
        <f>IF($B453&gt;remaning_months,"NA",Payoff!AC456)</f>
        <v>NA</v>
      </c>
      <c r="AI453" s="306" t="str">
        <f>IF($B453&gt;remaning_months,"NA",Payoff!BA456)</f>
        <v>NA</v>
      </c>
      <c r="AJ453" s="306" t="str">
        <f>IF($B453&gt;remaning_months,"NA",IF(AF453&lt;=0,0,AL452*(1+Payoff!X456/SUM(Payoff!V456:W456))))</f>
        <v>NA</v>
      </c>
      <c r="AK453" s="306" t="str">
        <f>IF($B453&gt;remaning_months,"NA",IF(AG453&lt;=0,0,AJ453*(1+SUM(Payoff!Y456:Z456)/SUM(Payoff!V456:W456))))</f>
        <v>NA</v>
      </c>
      <c r="AL453" s="306" t="str">
        <f>IF($B453&gt;remaning_months,"NA",IF(AH453&lt;=0,0,AK453*(1+SUM(Payoff!AA456:AB456)/SUM(Payoff!V456:W456))))</f>
        <v>NA</v>
      </c>
      <c r="AM453" s="306" t="str">
        <f t="shared" si="204"/>
        <v>NA</v>
      </c>
      <c r="AN453" s="306" t="str">
        <f>IF($B453&gt;remaning_months,"NA",AN452*(1+Payoff!Q456))</f>
        <v>NA</v>
      </c>
    </row>
    <row r="454" spans="2:40">
      <c r="B454" s="23">
        <v>451</v>
      </c>
      <c r="C454" s="306" t="str">
        <f t="shared" si="180"/>
        <v>NA</v>
      </c>
      <c r="D454" s="306" t="str">
        <f t="shared" si="181"/>
        <v>NA</v>
      </c>
      <c r="E454" s="306" t="str">
        <f t="shared" si="182"/>
        <v>NA</v>
      </c>
      <c r="F454" s="306" t="str">
        <f t="shared" si="183"/>
        <v>NA</v>
      </c>
      <c r="G454" s="306" t="str">
        <f t="shared" si="184"/>
        <v>NA</v>
      </c>
      <c r="H454" s="306" t="str">
        <f t="shared" si="185"/>
        <v>NA</v>
      </c>
      <c r="I454" s="306" t="str">
        <f t="shared" si="186"/>
        <v>NA</v>
      </c>
      <c r="J454" s="306" t="str">
        <f t="shared" si="187"/>
        <v>NA</v>
      </c>
      <c r="K454" s="306" t="str">
        <f t="shared" si="188"/>
        <v>NA</v>
      </c>
      <c r="L454" s="306" t="str">
        <f t="shared" si="189"/>
        <v>NA</v>
      </c>
      <c r="M454" s="306" t="str">
        <f t="shared" si="190"/>
        <v>NA</v>
      </c>
      <c r="N454" s="306" t="str">
        <f t="shared" si="191"/>
        <v>NA</v>
      </c>
      <c r="O454" s="306" t="str">
        <f t="shared" si="192"/>
        <v>NA</v>
      </c>
      <c r="P454" s="306" t="str">
        <f t="shared" si="193"/>
        <v>NA</v>
      </c>
      <c r="Q454" s="306" t="str">
        <f t="shared" si="194"/>
        <v>NA</v>
      </c>
      <c r="R454" s="306" t="str">
        <f t="shared" si="195"/>
        <v>NA</v>
      </c>
      <c r="S454" s="306" t="str">
        <f t="shared" si="196"/>
        <v>NA</v>
      </c>
      <c r="T454" s="306" t="str">
        <f t="shared" si="197"/>
        <v>NA</v>
      </c>
      <c r="U454" s="306" t="str">
        <f t="shared" si="198"/>
        <v>NA</v>
      </c>
      <c r="V454" s="306" t="str">
        <f>IF($B454&gt;remaning_months,"NA",V$3*Payoff!$BS457)</f>
        <v>NA</v>
      </c>
      <c r="W454" s="306" t="str">
        <f>IF($B454&gt;remaning_months,"NA",W$3*Payoff!$BS457)</f>
        <v>NA</v>
      </c>
      <c r="X454" s="306" t="str">
        <f t="shared" si="199"/>
        <v>NA</v>
      </c>
      <c r="Y454" s="306" t="str">
        <f t="shared" si="200"/>
        <v>NA</v>
      </c>
      <c r="Z454" s="306" t="str">
        <f t="shared" si="201"/>
        <v>NA</v>
      </c>
      <c r="AA454" s="306" t="str">
        <f t="shared" si="202"/>
        <v>NA</v>
      </c>
      <c r="AB454" s="306" t="str">
        <f t="shared" si="203"/>
        <v>NA</v>
      </c>
      <c r="AC454" s="306" t="str">
        <f>IF($B454&gt;remaning_months,"NA",Payoff!AY457*Feq_coupon)</f>
        <v>NA</v>
      </c>
      <c r="AD454" s="306" t="str">
        <f>IF($B454&lt;=remaning_months,(AD453*(1-Payoff!BR457)-Payoff!Y457-Payoff!Z457+Payoff!BY457),"NA")</f>
        <v>NA</v>
      </c>
      <c r="AE454" s="306" t="str">
        <f>IF($B454&gt;remaning_months,"NA",Payoff!BC457)</f>
        <v>NA</v>
      </c>
      <c r="AF454" s="306" t="str">
        <f>IF($B454&gt;remaning_months,"NA",MAX(0,SUM(Payoff!V457:X457)))</f>
        <v>NA</v>
      </c>
      <c r="AG454" s="306" t="str">
        <f>IF($B454&gt;remaning_months,"NA",MAX(0,SUM(Payoff!V457:Y457)))</f>
        <v>NA</v>
      </c>
      <c r="AH454" s="306" t="str">
        <f>IF($B454&gt;remaning_months,"NA",Payoff!AC457)</f>
        <v>NA</v>
      </c>
      <c r="AI454" s="306" t="str">
        <f>IF($B454&gt;remaning_months,"NA",Payoff!BA457)</f>
        <v>NA</v>
      </c>
      <c r="AJ454" s="306" t="str">
        <f>IF($B454&gt;remaning_months,"NA",IF(AF454&lt;=0,0,AL453*(1+Payoff!X457/SUM(Payoff!V457:W457))))</f>
        <v>NA</v>
      </c>
      <c r="AK454" s="306" t="str">
        <f>IF($B454&gt;remaning_months,"NA",IF(AG454&lt;=0,0,AJ454*(1+SUM(Payoff!Y457:Z457)/SUM(Payoff!V457:W457))))</f>
        <v>NA</v>
      </c>
      <c r="AL454" s="306" t="str">
        <f>IF($B454&gt;remaning_months,"NA",IF(AH454&lt;=0,0,AK454*(1+SUM(Payoff!AA457:AB457)/SUM(Payoff!V457:W457))))</f>
        <v>NA</v>
      </c>
      <c r="AM454" s="306" t="str">
        <f t="shared" si="204"/>
        <v>NA</v>
      </c>
      <c r="AN454" s="306" t="str">
        <f>IF($B454&gt;remaning_months,"NA",AN453*(1+Payoff!Q457))</f>
        <v>NA</v>
      </c>
    </row>
    <row r="455" spans="2:40">
      <c r="B455" s="23">
        <v>452</v>
      </c>
      <c r="C455" s="306" t="str">
        <f t="shared" si="180"/>
        <v>NA</v>
      </c>
      <c r="D455" s="306" t="str">
        <f t="shared" si="181"/>
        <v>NA</v>
      </c>
      <c r="E455" s="306" t="str">
        <f t="shared" si="182"/>
        <v>NA</v>
      </c>
      <c r="F455" s="306" t="str">
        <f t="shared" si="183"/>
        <v>NA</v>
      </c>
      <c r="G455" s="306" t="str">
        <f t="shared" si="184"/>
        <v>NA</v>
      </c>
      <c r="H455" s="306" t="str">
        <f t="shared" si="185"/>
        <v>NA</v>
      </c>
      <c r="I455" s="306" t="str">
        <f t="shared" si="186"/>
        <v>NA</v>
      </c>
      <c r="J455" s="306" t="str">
        <f t="shared" si="187"/>
        <v>NA</v>
      </c>
      <c r="K455" s="306" t="str">
        <f t="shared" si="188"/>
        <v>NA</v>
      </c>
      <c r="L455" s="306" t="str">
        <f t="shared" si="189"/>
        <v>NA</v>
      </c>
      <c r="M455" s="306" t="str">
        <f t="shared" si="190"/>
        <v>NA</v>
      </c>
      <c r="N455" s="306" t="str">
        <f t="shared" si="191"/>
        <v>NA</v>
      </c>
      <c r="O455" s="306" t="str">
        <f t="shared" si="192"/>
        <v>NA</v>
      </c>
      <c r="P455" s="306" t="str">
        <f t="shared" si="193"/>
        <v>NA</v>
      </c>
      <c r="Q455" s="306" t="str">
        <f t="shared" si="194"/>
        <v>NA</v>
      </c>
      <c r="R455" s="306" t="str">
        <f t="shared" si="195"/>
        <v>NA</v>
      </c>
      <c r="S455" s="306" t="str">
        <f t="shared" si="196"/>
        <v>NA</v>
      </c>
      <c r="T455" s="306" t="str">
        <f t="shared" si="197"/>
        <v>NA</v>
      </c>
      <c r="U455" s="306" t="str">
        <f t="shared" si="198"/>
        <v>NA</v>
      </c>
      <c r="V455" s="306" t="str">
        <f>IF($B455&gt;remaning_months,"NA",V$3*Payoff!$BS458)</f>
        <v>NA</v>
      </c>
      <c r="W455" s="306" t="str">
        <f>IF($B455&gt;remaning_months,"NA",W$3*Payoff!$BS458)</f>
        <v>NA</v>
      </c>
      <c r="X455" s="306" t="str">
        <f t="shared" si="199"/>
        <v>NA</v>
      </c>
      <c r="Y455" s="306" t="str">
        <f t="shared" si="200"/>
        <v>NA</v>
      </c>
      <c r="Z455" s="306" t="str">
        <f t="shared" si="201"/>
        <v>NA</v>
      </c>
      <c r="AA455" s="306" t="str">
        <f t="shared" si="202"/>
        <v>NA</v>
      </c>
      <c r="AB455" s="306" t="str">
        <f t="shared" si="203"/>
        <v>NA</v>
      </c>
      <c r="AC455" s="306" t="str">
        <f>IF($B455&gt;remaning_months,"NA",Payoff!AY458*Feq_coupon)</f>
        <v>NA</v>
      </c>
      <c r="AD455" s="306" t="str">
        <f>IF($B455&lt;=remaning_months,(AD454*(1-Payoff!BR458)-Payoff!Y458-Payoff!Z458+Payoff!BY458),"NA")</f>
        <v>NA</v>
      </c>
      <c r="AE455" s="306" t="str">
        <f>IF($B455&gt;remaning_months,"NA",Payoff!BC458)</f>
        <v>NA</v>
      </c>
      <c r="AF455" s="306" t="str">
        <f>IF($B455&gt;remaning_months,"NA",MAX(0,SUM(Payoff!V458:X458)))</f>
        <v>NA</v>
      </c>
      <c r="AG455" s="306" t="str">
        <f>IF($B455&gt;remaning_months,"NA",MAX(0,SUM(Payoff!V458:Y458)))</f>
        <v>NA</v>
      </c>
      <c r="AH455" s="306" t="str">
        <f>IF($B455&gt;remaning_months,"NA",Payoff!AC458)</f>
        <v>NA</v>
      </c>
      <c r="AI455" s="306" t="str">
        <f>IF($B455&gt;remaning_months,"NA",Payoff!BA458)</f>
        <v>NA</v>
      </c>
      <c r="AJ455" s="306" t="str">
        <f>IF($B455&gt;remaning_months,"NA",IF(AF455&lt;=0,0,AL454*(1+Payoff!X458/SUM(Payoff!V458:W458))))</f>
        <v>NA</v>
      </c>
      <c r="AK455" s="306" t="str">
        <f>IF($B455&gt;remaning_months,"NA",IF(AG455&lt;=0,0,AJ455*(1+SUM(Payoff!Y458:Z458)/SUM(Payoff!V458:W458))))</f>
        <v>NA</v>
      </c>
      <c r="AL455" s="306" t="str">
        <f>IF($B455&gt;remaning_months,"NA",IF(AH455&lt;=0,0,AK455*(1+SUM(Payoff!AA458:AB458)/SUM(Payoff!V458:W458))))</f>
        <v>NA</v>
      </c>
      <c r="AM455" s="306" t="str">
        <f t="shared" si="204"/>
        <v>NA</v>
      </c>
      <c r="AN455" s="306" t="str">
        <f>IF($B455&gt;remaning_months,"NA",AN454*(1+Payoff!Q458))</f>
        <v>NA</v>
      </c>
    </row>
    <row r="456" spans="2:40">
      <c r="B456" s="23">
        <v>453</v>
      </c>
      <c r="C456" s="306" t="str">
        <f t="shared" si="180"/>
        <v>NA</v>
      </c>
      <c r="D456" s="306" t="str">
        <f t="shared" si="181"/>
        <v>NA</v>
      </c>
      <c r="E456" s="306" t="str">
        <f t="shared" si="182"/>
        <v>NA</v>
      </c>
      <c r="F456" s="306" t="str">
        <f t="shared" si="183"/>
        <v>NA</v>
      </c>
      <c r="G456" s="306" t="str">
        <f t="shared" si="184"/>
        <v>NA</v>
      </c>
      <c r="H456" s="306" t="str">
        <f t="shared" si="185"/>
        <v>NA</v>
      </c>
      <c r="I456" s="306" t="str">
        <f t="shared" si="186"/>
        <v>NA</v>
      </c>
      <c r="J456" s="306" t="str">
        <f t="shared" si="187"/>
        <v>NA</v>
      </c>
      <c r="K456" s="306" t="str">
        <f t="shared" si="188"/>
        <v>NA</v>
      </c>
      <c r="L456" s="306" t="str">
        <f t="shared" si="189"/>
        <v>NA</v>
      </c>
      <c r="M456" s="306" t="str">
        <f t="shared" si="190"/>
        <v>NA</v>
      </c>
      <c r="N456" s="306" t="str">
        <f t="shared" si="191"/>
        <v>NA</v>
      </c>
      <c r="O456" s="306" t="str">
        <f t="shared" si="192"/>
        <v>NA</v>
      </c>
      <c r="P456" s="306" t="str">
        <f t="shared" si="193"/>
        <v>NA</v>
      </c>
      <c r="Q456" s="306" t="str">
        <f t="shared" si="194"/>
        <v>NA</v>
      </c>
      <c r="R456" s="306" t="str">
        <f t="shared" si="195"/>
        <v>NA</v>
      </c>
      <c r="S456" s="306" t="str">
        <f t="shared" si="196"/>
        <v>NA</v>
      </c>
      <c r="T456" s="306" t="str">
        <f t="shared" si="197"/>
        <v>NA</v>
      </c>
      <c r="U456" s="306" t="str">
        <f t="shared" si="198"/>
        <v>NA</v>
      </c>
      <c r="V456" s="306" t="str">
        <f>IF($B456&gt;remaning_months,"NA",V$3*Payoff!$BS459)</f>
        <v>NA</v>
      </c>
      <c r="W456" s="306" t="str">
        <f>IF($B456&gt;remaning_months,"NA",W$3*Payoff!$BS459)</f>
        <v>NA</v>
      </c>
      <c r="X456" s="306" t="str">
        <f t="shared" si="199"/>
        <v>NA</v>
      </c>
      <c r="Y456" s="306" t="str">
        <f t="shared" si="200"/>
        <v>NA</v>
      </c>
      <c r="Z456" s="306" t="str">
        <f t="shared" si="201"/>
        <v>NA</v>
      </c>
      <c r="AA456" s="306" t="str">
        <f t="shared" si="202"/>
        <v>NA</v>
      </c>
      <c r="AB456" s="306" t="str">
        <f t="shared" si="203"/>
        <v>NA</v>
      </c>
      <c r="AC456" s="306" t="str">
        <f>IF($B456&gt;remaning_months,"NA",Payoff!AY459*Feq_coupon)</f>
        <v>NA</v>
      </c>
      <c r="AD456" s="306" t="str">
        <f>IF($B456&lt;=remaning_months,(AD455*(1-Payoff!BR459)-Payoff!Y459-Payoff!Z459+Payoff!BY459),"NA")</f>
        <v>NA</v>
      </c>
      <c r="AE456" s="306" t="str">
        <f>IF($B456&gt;remaning_months,"NA",Payoff!BC459)</f>
        <v>NA</v>
      </c>
      <c r="AF456" s="306" t="str">
        <f>IF($B456&gt;remaning_months,"NA",MAX(0,SUM(Payoff!V459:X459)))</f>
        <v>NA</v>
      </c>
      <c r="AG456" s="306" t="str">
        <f>IF($B456&gt;remaning_months,"NA",MAX(0,SUM(Payoff!V459:Y459)))</f>
        <v>NA</v>
      </c>
      <c r="AH456" s="306" t="str">
        <f>IF($B456&gt;remaning_months,"NA",Payoff!AC459)</f>
        <v>NA</v>
      </c>
      <c r="AI456" s="306" t="str">
        <f>IF($B456&gt;remaning_months,"NA",Payoff!BA459)</f>
        <v>NA</v>
      </c>
      <c r="AJ456" s="306" t="str">
        <f>IF($B456&gt;remaning_months,"NA",IF(AF456&lt;=0,0,AL455*(1+Payoff!X459/SUM(Payoff!V459:W459))))</f>
        <v>NA</v>
      </c>
      <c r="AK456" s="306" t="str">
        <f>IF($B456&gt;remaning_months,"NA",IF(AG456&lt;=0,0,AJ456*(1+SUM(Payoff!Y459:Z459)/SUM(Payoff!V459:W459))))</f>
        <v>NA</v>
      </c>
      <c r="AL456" s="306" t="str">
        <f>IF($B456&gt;remaning_months,"NA",IF(AH456&lt;=0,0,AK456*(1+SUM(Payoff!AA459:AB459)/SUM(Payoff!V459:W459))))</f>
        <v>NA</v>
      </c>
      <c r="AM456" s="306" t="str">
        <f t="shared" si="204"/>
        <v>NA</v>
      </c>
      <c r="AN456" s="306" t="str">
        <f>IF($B456&gt;remaning_months,"NA",AN455*(1+Payoff!Q459))</f>
        <v>NA</v>
      </c>
    </row>
    <row r="457" spans="2:40">
      <c r="B457" s="23">
        <v>454</v>
      </c>
      <c r="C457" s="306" t="str">
        <f t="shared" si="180"/>
        <v>NA</v>
      </c>
      <c r="D457" s="306" t="str">
        <f t="shared" si="181"/>
        <v>NA</v>
      </c>
      <c r="E457" s="306" t="str">
        <f t="shared" si="182"/>
        <v>NA</v>
      </c>
      <c r="F457" s="306" t="str">
        <f t="shared" si="183"/>
        <v>NA</v>
      </c>
      <c r="G457" s="306" t="str">
        <f t="shared" si="184"/>
        <v>NA</v>
      </c>
      <c r="H457" s="306" t="str">
        <f t="shared" si="185"/>
        <v>NA</v>
      </c>
      <c r="I457" s="306" t="str">
        <f t="shared" si="186"/>
        <v>NA</v>
      </c>
      <c r="J457" s="306" t="str">
        <f t="shared" si="187"/>
        <v>NA</v>
      </c>
      <c r="K457" s="306" t="str">
        <f t="shared" si="188"/>
        <v>NA</v>
      </c>
      <c r="L457" s="306" t="str">
        <f t="shared" si="189"/>
        <v>NA</v>
      </c>
      <c r="M457" s="306" t="str">
        <f t="shared" si="190"/>
        <v>NA</v>
      </c>
      <c r="N457" s="306" t="str">
        <f t="shared" si="191"/>
        <v>NA</v>
      </c>
      <c r="O457" s="306" t="str">
        <f t="shared" si="192"/>
        <v>NA</v>
      </c>
      <c r="P457" s="306" t="str">
        <f t="shared" si="193"/>
        <v>NA</v>
      </c>
      <c r="Q457" s="306" t="str">
        <f t="shared" si="194"/>
        <v>NA</v>
      </c>
      <c r="R457" s="306" t="str">
        <f t="shared" si="195"/>
        <v>NA</v>
      </c>
      <c r="S457" s="306" t="str">
        <f t="shared" si="196"/>
        <v>NA</v>
      </c>
      <c r="T457" s="306" t="str">
        <f t="shared" si="197"/>
        <v>NA</v>
      </c>
      <c r="U457" s="306" t="str">
        <f t="shared" si="198"/>
        <v>NA</v>
      </c>
      <c r="V457" s="306" t="str">
        <f>IF($B457&gt;remaning_months,"NA",V$3*Payoff!$BS460)</f>
        <v>NA</v>
      </c>
      <c r="W457" s="306" t="str">
        <f>IF($B457&gt;remaning_months,"NA",W$3*Payoff!$BS460)</f>
        <v>NA</v>
      </c>
      <c r="X457" s="306" t="str">
        <f t="shared" si="199"/>
        <v>NA</v>
      </c>
      <c r="Y457" s="306" t="str">
        <f t="shared" si="200"/>
        <v>NA</v>
      </c>
      <c r="Z457" s="306" t="str">
        <f t="shared" si="201"/>
        <v>NA</v>
      </c>
      <c r="AA457" s="306" t="str">
        <f t="shared" si="202"/>
        <v>NA</v>
      </c>
      <c r="AB457" s="306" t="str">
        <f t="shared" si="203"/>
        <v>NA</v>
      </c>
      <c r="AC457" s="306" t="str">
        <f>IF($B457&gt;remaning_months,"NA",Payoff!AY460*Feq_coupon)</f>
        <v>NA</v>
      </c>
      <c r="AD457" s="306" t="str">
        <f>IF($B457&lt;=remaning_months,(AD456*(1-Payoff!BR460)-Payoff!Y460-Payoff!Z460+Payoff!BY460),"NA")</f>
        <v>NA</v>
      </c>
      <c r="AE457" s="306" t="str">
        <f>IF($B457&gt;remaning_months,"NA",Payoff!BC460)</f>
        <v>NA</v>
      </c>
      <c r="AF457" s="306" t="str">
        <f>IF($B457&gt;remaning_months,"NA",MAX(0,SUM(Payoff!V460:X460)))</f>
        <v>NA</v>
      </c>
      <c r="AG457" s="306" t="str">
        <f>IF($B457&gt;remaning_months,"NA",MAX(0,SUM(Payoff!V460:Y460)))</f>
        <v>NA</v>
      </c>
      <c r="AH457" s="306" t="str">
        <f>IF($B457&gt;remaning_months,"NA",Payoff!AC460)</f>
        <v>NA</v>
      </c>
      <c r="AI457" s="306" t="str">
        <f>IF($B457&gt;remaning_months,"NA",Payoff!BA460)</f>
        <v>NA</v>
      </c>
      <c r="AJ457" s="306" t="str">
        <f>IF($B457&gt;remaning_months,"NA",IF(AF457&lt;=0,0,AL456*(1+Payoff!X460/SUM(Payoff!V460:W460))))</f>
        <v>NA</v>
      </c>
      <c r="AK457" s="306" t="str">
        <f>IF($B457&gt;remaning_months,"NA",IF(AG457&lt;=0,0,AJ457*(1+SUM(Payoff!Y460:Z460)/SUM(Payoff!V460:W460))))</f>
        <v>NA</v>
      </c>
      <c r="AL457" s="306" t="str">
        <f>IF($B457&gt;remaning_months,"NA",IF(AH457&lt;=0,0,AK457*(1+SUM(Payoff!AA460:AB460)/SUM(Payoff!V460:W460))))</f>
        <v>NA</v>
      </c>
      <c r="AM457" s="306" t="str">
        <f t="shared" si="204"/>
        <v>NA</v>
      </c>
      <c r="AN457" s="306" t="str">
        <f>IF($B457&gt;remaning_months,"NA",AN456*(1+Payoff!Q460))</f>
        <v>NA</v>
      </c>
    </row>
    <row r="458" spans="2:40">
      <c r="B458" s="23">
        <v>455</v>
      </c>
      <c r="C458" s="306" t="str">
        <f t="shared" si="180"/>
        <v>NA</v>
      </c>
      <c r="D458" s="306" t="str">
        <f t="shared" si="181"/>
        <v>NA</v>
      </c>
      <c r="E458" s="306" t="str">
        <f t="shared" si="182"/>
        <v>NA</v>
      </c>
      <c r="F458" s="306" t="str">
        <f t="shared" si="183"/>
        <v>NA</v>
      </c>
      <c r="G458" s="306" t="str">
        <f t="shared" si="184"/>
        <v>NA</v>
      </c>
      <c r="H458" s="306" t="str">
        <f t="shared" si="185"/>
        <v>NA</v>
      </c>
      <c r="I458" s="306" t="str">
        <f t="shared" si="186"/>
        <v>NA</v>
      </c>
      <c r="J458" s="306" t="str">
        <f t="shared" si="187"/>
        <v>NA</v>
      </c>
      <c r="K458" s="306" t="str">
        <f t="shared" si="188"/>
        <v>NA</v>
      </c>
      <c r="L458" s="306" t="str">
        <f t="shared" si="189"/>
        <v>NA</v>
      </c>
      <c r="M458" s="306" t="str">
        <f t="shared" si="190"/>
        <v>NA</v>
      </c>
      <c r="N458" s="306" t="str">
        <f t="shared" si="191"/>
        <v>NA</v>
      </c>
      <c r="O458" s="306" t="str">
        <f t="shared" si="192"/>
        <v>NA</v>
      </c>
      <c r="P458" s="306" t="str">
        <f t="shared" si="193"/>
        <v>NA</v>
      </c>
      <c r="Q458" s="306" t="str">
        <f t="shared" si="194"/>
        <v>NA</v>
      </c>
      <c r="R458" s="306" t="str">
        <f t="shared" si="195"/>
        <v>NA</v>
      </c>
      <c r="S458" s="306" t="str">
        <f t="shared" si="196"/>
        <v>NA</v>
      </c>
      <c r="T458" s="306" t="str">
        <f t="shared" si="197"/>
        <v>NA</v>
      </c>
      <c r="U458" s="306" t="str">
        <f t="shared" si="198"/>
        <v>NA</v>
      </c>
      <c r="V458" s="306" t="str">
        <f>IF($B458&gt;remaning_months,"NA",V$3*Payoff!$BS461)</f>
        <v>NA</v>
      </c>
      <c r="W458" s="306" t="str">
        <f>IF($B458&gt;remaning_months,"NA",W$3*Payoff!$BS461)</f>
        <v>NA</v>
      </c>
      <c r="X458" s="306" t="str">
        <f t="shared" si="199"/>
        <v>NA</v>
      </c>
      <c r="Y458" s="306" t="str">
        <f t="shared" si="200"/>
        <v>NA</v>
      </c>
      <c r="Z458" s="306" t="str">
        <f t="shared" si="201"/>
        <v>NA</v>
      </c>
      <c r="AA458" s="306" t="str">
        <f t="shared" si="202"/>
        <v>NA</v>
      </c>
      <c r="AB458" s="306" t="str">
        <f t="shared" si="203"/>
        <v>NA</v>
      </c>
      <c r="AC458" s="306" t="str">
        <f>IF($B458&gt;remaning_months,"NA",Payoff!AY461*Feq_coupon)</f>
        <v>NA</v>
      </c>
      <c r="AD458" s="306" t="str">
        <f>IF($B458&lt;=remaning_months,(AD457*(1-Payoff!BR461)-Payoff!Y461-Payoff!Z461+Payoff!BY461),"NA")</f>
        <v>NA</v>
      </c>
      <c r="AE458" s="306" t="str">
        <f>IF($B458&gt;remaning_months,"NA",Payoff!BC461)</f>
        <v>NA</v>
      </c>
      <c r="AF458" s="306" t="str">
        <f>IF($B458&gt;remaning_months,"NA",MAX(0,SUM(Payoff!V461:X461)))</f>
        <v>NA</v>
      </c>
      <c r="AG458" s="306" t="str">
        <f>IF($B458&gt;remaning_months,"NA",MAX(0,SUM(Payoff!V461:Y461)))</f>
        <v>NA</v>
      </c>
      <c r="AH458" s="306" t="str">
        <f>IF($B458&gt;remaning_months,"NA",Payoff!AC461)</f>
        <v>NA</v>
      </c>
      <c r="AI458" s="306" t="str">
        <f>IF($B458&gt;remaning_months,"NA",Payoff!BA461)</f>
        <v>NA</v>
      </c>
      <c r="AJ458" s="306" t="str">
        <f>IF($B458&gt;remaning_months,"NA",IF(AF458&lt;=0,0,AL457*(1+Payoff!X461/SUM(Payoff!V461:W461))))</f>
        <v>NA</v>
      </c>
      <c r="AK458" s="306" t="str">
        <f>IF($B458&gt;remaning_months,"NA",IF(AG458&lt;=0,0,AJ458*(1+SUM(Payoff!Y461:Z461)/SUM(Payoff!V461:W461))))</f>
        <v>NA</v>
      </c>
      <c r="AL458" s="306" t="str">
        <f>IF($B458&gt;remaning_months,"NA",IF(AH458&lt;=0,0,AK458*(1+SUM(Payoff!AA461:AB461)/SUM(Payoff!V461:W461))))</f>
        <v>NA</v>
      </c>
      <c r="AM458" s="306" t="str">
        <f t="shared" si="204"/>
        <v>NA</v>
      </c>
      <c r="AN458" s="306" t="str">
        <f>IF($B458&gt;remaning_months,"NA",AN457*(1+Payoff!Q461))</f>
        <v>NA</v>
      </c>
    </row>
    <row r="459" spans="2:40">
      <c r="B459" s="23">
        <v>456</v>
      </c>
      <c r="C459" s="306" t="str">
        <f t="shared" si="180"/>
        <v>NA</v>
      </c>
      <c r="D459" s="306" t="str">
        <f t="shared" si="181"/>
        <v>NA</v>
      </c>
      <c r="E459" s="306" t="str">
        <f t="shared" si="182"/>
        <v>NA</v>
      </c>
      <c r="F459" s="306" t="str">
        <f t="shared" si="183"/>
        <v>NA</v>
      </c>
      <c r="G459" s="306" t="str">
        <f t="shared" si="184"/>
        <v>NA</v>
      </c>
      <c r="H459" s="306" t="str">
        <f t="shared" si="185"/>
        <v>NA</v>
      </c>
      <c r="I459" s="306" t="str">
        <f t="shared" si="186"/>
        <v>NA</v>
      </c>
      <c r="J459" s="306" t="str">
        <f t="shared" si="187"/>
        <v>NA</v>
      </c>
      <c r="K459" s="306" t="str">
        <f t="shared" si="188"/>
        <v>NA</v>
      </c>
      <c r="L459" s="306" t="str">
        <f t="shared" si="189"/>
        <v>NA</v>
      </c>
      <c r="M459" s="306" t="str">
        <f t="shared" si="190"/>
        <v>NA</v>
      </c>
      <c r="N459" s="306" t="str">
        <f t="shared" si="191"/>
        <v>NA</v>
      </c>
      <c r="O459" s="306" t="str">
        <f t="shared" si="192"/>
        <v>NA</v>
      </c>
      <c r="P459" s="306" t="str">
        <f t="shared" si="193"/>
        <v>NA</v>
      </c>
      <c r="Q459" s="306" t="str">
        <f t="shared" si="194"/>
        <v>NA</v>
      </c>
      <c r="R459" s="306" t="str">
        <f t="shared" si="195"/>
        <v>NA</v>
      </c>
      <c r="S459" s="306" t="str">
        <f t="shared" si="196"/>
        <v>NA</v>
      </c>
      <c r="T459" s="306" t="str">
        <f t="shared" si="197"/>
        <v>NA</v>
      </c>
      <c r="U459" s="306" t="str">
        <f t="shared" si="198"/>
        <v>NA</v>
      </c>
      <c r="V459" s="306" t="str">
        <f>IF($B459&gt;remaning_months,"NA",V$3*Payoff!$BS462)</f>
        <v>NA</v>
      </c>
      <c r="W459" s="306" t="str">
        <f>IF($B459&gt;remaning_months,"NA",W$3*Payoff!$BS462)</f>
        <v>NA</v>
      </c>
      <c r="X459" s="306" t="str">
        <f t="shared" si="199"/>
        <v>NA</v>
      </c>
      <c r="Y459" s="306" t="str">
        <f t="shared" si="200"/>
        <v>NA</v>
      </c>
      <c r="Z459" s="306" t="str">
        <f t="shared" si="201"/>
        <v>NA</v>
      </c>
      <c r="AA459" s="306" t="str">
        <f t="shared" si="202"/>
        <v>NA</v>
      </c>
      <c r="AB459" s="306" t="str">
        <f t="shared" si="203"/>
        <v>NA</v>
      </c>
      <c r="AC459" s="306" t="str">
        <f>IF($B459&gt;remaning_months,"NA",Payoff!AY462*Feq_coupon)</f>
        <v>NA</v>
      </c>
      <c r="AD459" s="306" t="str">
        <f>IF($B459&lt;=remaning_months,(AD458*(1-Payoff!BR462)-Payoff!Y462-Payoff!Z462+Payoff!BY462),"NA")</f>
        <v>NA</v>
      </c>
      <c r="AE459" s="306" t="str">
        <f>IF($B459&gt;remaning_months,"NA",Payoff!BC462)</f>
        <v>NA</v>
      </c>
      <c r="AF459" s="306" t="str">
        <f>IF($B459&gt;remaning_months,"NA",MAX(0,SUM(Payoff!V462:X462)))</f>
        <v>NA</v>
      </c>
      <c r="AG459" s="306" t="str">
        <f>IF($B459&gt;remaning_months,"NA",MAX(0,SUM(Payoff!V462:Y462)))</f>
        <v>NA</v>
      </c>
      <c r="AH459" s="306" t="str">
        <f>IF($B459&gt;remaning_months,"NA",Payoff!AC462)</f>
        <v>NA</v>
      </c>
      <c r="AI459" s="306" t="str">
        <f>IF($B459&gt;remaning_months,"NA",Payoff!BA462)</f>
        <v>NA</v>
      </c>
      <c r="AJ459" s="306" t="str">
        <f>IF($B459&gt;remaning_months,"NA",IF(AF459&lt;=0,0,AL458*(1+Payoff!X462/SUM(Payoff!V462:W462))))</f>
        <v>NA</v>
      </c>
      <c r="AK459" s="306" t="str">
        <f>IF($B459&gt;remaning_months,"NA",IF(AG459&lt;=0,0,AJ459*(1+SUM(Payoff!Y462:Z462)/SUM(Payoff!V462:W462))))</f>
        <v>NA</v>
      </c>
      <c r="AL459" s="306" t="str">
        <f>IF($B459&gt;remaning_months,"NA",IF(AH459&lt;=0,0,AK459*(1+SUM(Payoff!AA462:AB462)/SUM(Payoff!V462:W462))))</f>
        <v>NA</v>
      </c>
      <c r="AM459" s="306" t="str">
        <f t="shared" si="204"/>
        <v>NA</v>
      </c>
      <c r="AN459" s="306" t="str">
        <f>IF($B459&gt;remaning_months,"NA",AN458*(1+Payoff!Q462))</f>
        <v>NA</v>
      </c>
    </row>
    <row r="460" spans="2:40">
      <c r="B460" s="23">
        <v>457</v>
      </c>
      <c r="C460" s="306" t="str">
        <f t="shared" si="180"/>
        <v>NA</v>
      </c>
      <c r="D460" s="306" t="str">
        <f t="shared" si="181"/>
        <v>NA</v>
      </c>
      <c r="E460" s="306" t="str">
        <f t="shared" si="182"/>
        <v>NA</v>
      </c>
      <c r="F460" s="306" t="str">
        <f t="shared" si="183"/>
        <v>NA</v>
      </c>
      <c r="G460" s="306" t="str">
        <f t="shared" si="184"/>
        <v>NA</v>
      </c>
      <c r="H460" s="306" t="str">
        <f t="shared" si="185"/>
        <v>NA</v>
      </c>
      <c r="I460" s="306" t="str">
        <f t="shared" si="186"/>
        <v>NA</v>
      </c>
      <c r="J460" s="306" t="str">
        <f t="shared" si="187"/>
        <v>NA</v>
      </c>
      <c r="K460" s="306" t="str">
        <f t="shared" si="188"/>
        <v>NA</v>
      </c>
      <c r="L460" s="306" t="str">
        <f t="shared" si="189"/>
        <v>NA</v>
      </c>
      <c r="M460" s="306" t="str">
        <f t="shared" si="190"/>
        <v>NA</v>
      </c>
      <c r="N460" s="306" t="str">
        <f t="shared" si="191"/>
        <v>NA</v>
      </c>
      <c r="O460" s="306" t="str">
        <f t="shared" si="192"/>
        <v>NA</v>
      </c>
      <c r="P460" s="306" t="str">
        <f t="shared" si="193"/>
        <v>NA</v>
      </c>
      <c r="Q460" s="306" t="str">
        <f t="shared" si="194"/>
        <v>NA</v>
      </c>
      <c r="R460" s="306" t="str">
        <f t="shared" si="195"/>
        <v>NA</v>
      </c>
      <c r="S460" s="306" t="str">
        <f t="shared" si="196"/>
        <v>NA</v>
      </c>
      <c r="T460" s="306" t="str">
        <f t="shared" si="197"/>
        <v>NA</v>
      </c>
      <c r="U460" s="306" t="str">
        <f t="shared" si="198"/>
        <v>NA</v>
      </c>
      <c r="V460" s="306" t="str">
        <f>IF($B460&gt;remaning_months,"NA",V$3*Payoff!$BS463)</f>
        <v>NA</v>
      </c>
      <c r="W460" s="306" t="str">
        <f>IF($B460&gt;remaning_months,"NA",W$3*Payoff!$BS463)</f>
        <v>NA</v>
      </c>
      <c r="X460" s="306" t="str">
        <f t="shared" si="199"/>
        <v>NA</v>
      </c>
      <c r="Y460" s="306" t="str">
        <f t="shared" si="200"/>
        <v>NA</v>
      </c>
      <c r="Z460" s="306" t="str">
        <f t="shared" si="201"/>
        <v>NA</v>
      </c>
      <c r="AA460" s="306" t="str">
        <f t="shared" si="202"/>
        <v>NA</v>
      </c>
      <c r="AB460" s="306" t="str">
        <f t="shared" si="203"/>
        <v>NA</v>
      </c>
      <c r="AC460" s="306" t="str">
        <f>IF($B460&gt;remaning_months,"NA",Payoff!AY463*Feq_coupon)</f>
        <v>NA</v>
      </c>
      <c r="AD460" s="306" t="str">
        <f>IF($B460&lt;=remaning_months,(AD459*(1-Payoff!BR463)-Payoff!Y463-Payoff!Z463+Payoff!BY463),"NA")</f>
        <v>NA</v>
      </c>
      <c r="AE460" s="306" t="str">
        <f>IF($B460&gt;remaning_months,"NA",Payoff!BC463)</f>
        <v>NA</v>
      </c>
      <c r="AF460" s="306" t="str">
        <f>IF($B460&gt;remaning_months,"NA",MAX(0,SUM(Payoff!V463:X463)))</f>
        <v>NA</v>
      </c>
      <c r="AG460" s="306" t="str">
        <f>IF($B460&gt;remaning_months,"NA",MAX(0,SUM(Payoff!V463:Y463)))</f>
        <v>NA</v>
      </c>
      <c r="AH460" s="306" t="str">
        <f>IF($B460&gt;remaning_months,"NA",Payoff!AC463)</f>
        <v>NA</v>
      </c>
      <c r="AI460" s="306" t="str">
        <f>IF($B460&gt;remaning_months,"NA",Payoff!BA463)</f>
        <v>NA</v>
      </c>
      <c r="AJ460" s="306" t="str">
        <f>IF($B460&gt;remaning_months,"NA",IF(AF460&lt;=0,0,AL459*(1+Payoff!X463/SUM(Payoff!V463:W463))))</f>
        <v>NA</v>
      </c>
      <c r="AK460" s="306" t="str">
        <f>IF($B460&gt;remaning_months,"NA",IF(AG460&lt;=0,0,AJ460*(1+SUM(Payoff!Y463:Z463)/SUM(Payoff!V463:W463))))</f>
        <v>NA</v>
      </c>
      <c r="AL460" s="306" t="str">
        <f>IF($B460&gt;remaning_months,"NA",IF(AH460&lt;=0,0,AK460*(1+SUM(Payoff!AA463:AB463)/SUM(Payoff!V463:W463))))</f>
        <v>NA</v>
      </c>
      <c r="AM460" s="306" t="str">
        <f t="shared" si="204"/>
        <v>NA</v>
      </c>
      <c r="AN460" s="306" t="str">
        <f>IF($B460&gt;remaning_months,"NA",AN459*(1+Payoff!Q463))</f>
        <v>NA</v>
      </c>
    </row>
    <row r="461" spans="2:40">
      <c r="B461" s="23">
        <v>458</v>
      </c>
      <c r="C461" s="306" t="str">
        <f t="shared" si="180"/>
        <v>NA</v>
      </c>
      <c r="D461" s="306" t="str">
        <f t="shared" si="181"/>
        <v>NA</v>
      </c>
      <c r="E461" s="306" t="str">
        <f t="shared" si="182"/>
        <v>NA</v>
      </c>
      <c r="F461" s="306" t="str">
        <f t="shared" si="183"/>
        <v>NA</v>
      </c>
      <c r="G461" s="306" t="str">
        <f t="shared" si="184"/>
        <v>NA</v>
      </c>
      <c r="H461" s="306" t="str">
        <f t="shared" si="185"/>
        <v>NA</v>
      </c>
      <c r="I461" s="306" t="str">
        <f t="shared" si="186"/>
        <v>NA</v>
      </c>
      <c r="J461" s="306" t="str">
        <f t="shared" si="187"/>
        <v>NA</v>
      </c>
      <c r="K461" s="306" t="str">
        <f t="shared" si="188"/>
        <v>NA</v>
      </c>
      <c r="L461" s="306" t="str">
        <f t="shared" si="189"/>
        <v>NA</v>
      </c>
      <c r="M461" s="306" t="str">
        <f t="shared" si="190"/>
        <v>NA</v>
      </c>
      <c r="N461" s="306" t="str">
        <f t="shared" si="191"/>
        <v>NA</v>
      </c>
      <c r="O461" s="306" t="str">
        <f t="shared" si="192"/>
        <v>NA</v>
      </c>
      <c r="P461" s="306" t="str">
        <f t="shared" si="193"/>
        <v>NA</v>
      </c>
      <c r="Q461" s="306" t="str">
        <f t="shared" si="194"/>
        <v>NA</v>
      </c>
      <c r="R461" s="306" t="str">
        <f t="shared" si="195"/>
        <v>NA</v>
      </c>
      <c r="S461" s="306" t="str">
        <f t="shared" si="196"/>
        <v>NA</v>
      </c>
      <c r="T461" s="306" t="str">
        <f t="shared" si="197"/>
        <v>NA</v>
      </c>
      <c r="U461" s="306" t="str">
        <f t="shared" si="198"/>
        <v>NA</v>
      </c>
      <c r="V461" s="306" t="str">
        <f>IF($B461&gt;remaning_months,"NA",V$3*Payoff!$BS464)</f>
        <v>NA</v>
      </c>
      <c r="W461" s="306" t="str">
        <f>IF($B461&gt;remaning_months,"NA",W$3*Payoff!$BS464)</f>
        <v>NA</v>
      </c>
      <c r="X461" s="306" t="str">
        <f t="shared" si="199"/>
        <v>NA</v>
      </c>
      <c r="Y461" s="306" t="str">
        <f t="shared" si="200"/>
        <v>NA</v>
      </c>
      <c r="Z461" s="306" t="str">
        <f t="shared" si="201"/>
        <v>NA</v>
      </c>
      <c r="AA461" s="306" t="str">
        <f t="shared" si="202"/>
        <v>NA</v>
      </c>
      <c r="AB461" s="306" t="str">
        <f t="shared" si="203"/>
        <v>NA</v>
      </c>
      <c r="AC461" s="306" t="str">
        <f>IF($B461&gt;remaning_months,"NA",Payoff!AY464*Feq_coupon)</f>
        <v>NA</v>
      </c>
      <c r="AD461" s="306" t="str">
        <f>IF($B461&lt;=remaning_months,(AD460*(1-Payoff!BR464)-Payoff!Y464-Payoff!Z464+Payoff!BY464),"NA")</f>
        <v>NA</v>
      </c>
      <c r="AE461" s="306" t="str">
        <f>IF($B461&gt;remaning_months,"NA",Payoff!BC464)</f>
        <v>NA</v>
      </c>
      <c r="AF461" s="306" t="str">
        <f>IF($B461&gt;remaning_months,"NA",MAX(0,SUM(Payoff!V464:X464)))</f>
        <v>NA</v>
      </c>
      <c r="AG461" s="306" t="str">
        <f>IF($B461&gt;remaning_months,"NA",MAX(0,SUM(Payoff!V464:Y464)))</f>
        <v>NA</v>
      </c>
      <c r="AH461" s="306" t="str">
        <f>IF($B461&gt;remaning_months,"NA",Payoff!AC464)</f>
        <v>NA</v>
      </c>
      <c r="AI461" s="306" t="str">
        <f>IF($B461&gt;remaning_months,"NA",Payoff!BA464)</f>
        <v>NA</v>
      </c>
      <c r="AJ461" s="306" t="str">
        <f>IF($B461&gt;remaning_months,"NA",IF(AF461&lt;=0,0,AL460*(1+Payoff!X464/SUM(Payoff!V464:W464))))</f>
        <v>NA</v>
      </c>
      <c r="AK461" s="306" t="str">
        <f>IF($B461&gt;remaning_months,"NA",IF(AG461&lt;=0,0,AJ461*(1+SUM(Payoff!Y464:Z464)/SUM(Payoff!V464:W464))))</f>
        <v>NA</v>
      </c>
      <c r="AL461" s="306" t="str">
        <f>IF($B461&gt;remaning_months,"NA",IF(AH461&lt;=0,0,AK461*(1+SUM(Payoff!AA464:AB464)/SUM(Payoff!V464:W464))))</f>
        <v>NA</v>
      </c>
      <c r="AM461" s="306" t="str">
        <f t="shared" si="204"/>
        <v>NA</v>
      </c>
      <c r="AN461" s="306" t="str">
        <f>IF($B461&gt;remaning_months,"NA",AN460*(1+Payoff!Q464))</f>
        <v>NA</v>
      </c>
    </row>
    <row r="462" spans="2:40">
      <c r="B462" s="23">
        <v>459</v>
      </c>
      <c r="C462" s="306" t="str">
        <f t="shared" si="180"/>
        <v>NA</v>
      </c>
      <c r="D462" s="306" t="str">
        <f t="shared" si="181"/>
        <v>NA</v>
      </c>
      <c r="E462" s="306" t="str">
        <f t="shared" si="182"/>
        <v>NA</v>
      </c>
      <c r="F462" s="306" t="str">
        <f t="shared" si="183"/>
        <v>NA</v>
      </c>
      <c r="G462" s="306" t="str">
        <f t="shared" si="184"/>
        <v>NA</v>
      </c>
      <c r="H462" s="306" t="str">
        <f t="shared" si="185"/>
        <v>NA</v>
      </c>
      <c r="I462" s="306" t="str">
        <f t="shared" si="186"/>
        <v>NA</v>
      </c>
      <c r="J462" s="306" t="str">
        <f t="shared" si="187"/>
        <v>NA</v>
      </c>
      <c r="K462" s="306" t="str">
        <f t="shared" si="188"/>
        <v>NA</v>
      </c>
      <c r="L462" s="306" t="str">
        <f t="shared" si="189"/>
        <v>NA</v>
      </c>
      <c r="M462" s="306" t="str">
        <f t="shared" si="190"/>
        <v>NA</v>
      </c>
      <c r="N462" s="306" t="str">
        <f t="shared" si="191"/>
        <v>NA</v>
      </c>
      <c r="O462" s="306" t="str">
        <f t="shared" si="192"/>
        <v>NA</v>
      </c>
      <c r="P462" s="306" t="str">
        <f t="shared" si="193"/>
        <v>NA</v>
      </c>
      <c r="Q462" s="306" t="str">
        <f t="shared" si="194"/>
        <v>NA</v>
      </c>
      <c r="R462" s="306" t="str">
        <f t="shared" si="195"/>
        <v>NA</v>
      </c>
      <c r="S462" s="306" t="str">
        <f t="shared" si="196"/>
        <v>NA</v>
      </c>
      <c r="T462" s="306" t="str">
        <f t="shared" si="197"/>
        <v>NA</v>
      </c>
      <c r="U462" s="306" t="str">
        <f t="shared" si="198"/>
        <v>NA</v>
      </c>
      <c r="V462" s="306" t="str">
        <f>IF($B462&gt;remaning_months,"NA",V$3*Payoff!$BS465)</f>
        <v>NA</v>
      </c>
      <c r="W462" s="306" t="str">
        <f>IF($B462&gt;remaning_months,"NA",W$3*Payoff!$BS465)</f>
        <v>NA</v>
      </c>
      <c r="X462" s="306" t="str">
        <f t="shared" si="199"/>
        <v>NA</v>
      </c>
      <c r="Y462" s="306" t="str">
        <f t="shared" si="200"/>
        <v>NA</v>
      </c>
      <c r="Z462" s="306" t="str">
        <f t="shared" si="201"/>
        <v>NA</v>
      </c>
      <c r="AA462" s="306" t="str">
        <f t="shared" si="202"/>
        <v>NA</v>
      </c>
      <c r="AB462" s="306" t="str">
        <f t="shared" si="203"/>
        <v>NA</v>
      </c>
      <c r="AC462" s="306" t="str">
        <f>IF($B462&gt;remaning_months,"NA",Payoff!AY465*Feq_coupon)</f>
        <v>NA</v>
      </c>
      <c r="AD462" s="306" t="str">
        <f>IF($B462&lt;=remaning_months,(AD461*(1-Payoff!BR465)-Payoff!Y465-Payoff!Z465+Payoff!BY465),"NA")</f>
        <v>NA</v>
      </c>
      <c r="AE462" s="306" t="str">
        <f>IF($B462&gt;remaning_months,"NA",Payoff!BC465)</f>
        <v>NA</v>
      </c>
      <c r="AF462" s="306" t="str">
        <f>IF($B462&gt;remaning_months,"NA",MAX(0,SUM(Payoff!V465:X465)))</f>
        <v>NA</v>
      </c>
      <c r="AG462" s="306" t="str">
        <f>IF($B462&gt;remaning_months,"NA",MAX(0,SUM(Payoff!V465:Y465)))</f>
        <v>NA</v>
      </c>
      <c r="AH462" s="306" t="str">
        <f>IF($B462&gt;remaning_months,"NA",Payoff!AC465)</f>
        <v>NA</v>
      </c>
      <c r="AI462" s="306" t="str">
        <f>IF($B462&gt;remaning_months,"NA",Payoff!BA465)</f>
        <v>NA</v>
      </c>
      <c r="AJ462" s="306" t="str">
        <f>IF($B462&gt;remaning_months,"NA",IF(AF462&lt;=0,0,AL461*(1+Payoff!X465/SUM(Payoff!V465:W465))))</f>
        <v>NA</v>
      </c>
      <c r="AK462" s="306" t="str">
        <f>IF($B462&gt;remaning_months,"NA",IF(AG462&lt;=0,0,AJ462*(1+SUM(Payoff!Y465:Z465)/SUM(Payoff!V465:W465))))</f>
        <v>NA</v>
      </c>
      <c r="AL462" s="306" t="str">
        <f>IF($B462&gt;remaning_months,"NA",IF(AH462&lt;=0,0,AK462*(1+SUM(Payoff!AA465:AB465)/SUM(Payoff!V465:W465))))</f>
        <v>NA</v>
      </c>
      <c r="AM462" s="306" t="str">
        <f t="shared" si="204"/>
        <v>NA</v>
      </c>
      <c r="AN462" s="306" t="str">
        <f>IF($B462&gt;remaning_months,"NA",AN461*(1+Payoff!Q465))</f>
        <v>NA</v>
      </c>
    </row>
    <row r="463" spans="2:40">
      <c r="B463" s="23">
        <v>460</v>
      </c>
      <c r="C463" s="306" t="str">
        <f t="shared" si="180"/>
        <v>NA</v>
      </c>
      <c r="D463" s="306" t="str">
        <f t="shared" si="181"/>
        <v>NA</v>
      </c>
      <c r="E463" s="306" t="str">
        <f t="shared" si="182"/>
        <v>NA</v>
      </c>
      <c r="F463" s="306" t="str">
        <f t="shared" si="183"/>
        <v>NA</v>
      </c>
      <c r="G463" s="306" t="str">
        <f t="shared" si="184"/>
        <v>NA</v>
      </c>
      <c r="H463" s="306" t="str">
        <f t="shared" si="185"/>
        <v>NA</v>
      </c>
      <c r="I463" s="306" t="str">
        <f t="shared" si="186"/>
        <v>NA</v>
      </c>
      <c r="J463" s="306" t="str">
        <f t="shared" si="187"/>
        <v>NA</v>
      </c>
      <c r="K463" s="306" t="str">
        <f t="shared" si="188"/>
        <v>NA</v>
      </c>
      <c r="L463" s="306" t="str">
        <f t="shared" si="189"/>
        <v>NA</v>
      </c>
      <c r="M463" s="306" t="str">
        <f t="shared" si="190"/>
        <v>NA</v>
      </c>
      <c r="N463" s="306" t="str">
        <f t="shared" si="191"/>
        <v>NA</v>
      </c>
      <c r="O463" s="306" t="str">
        <f t="shared" si="192"/>
        <v>NA</v>
      </c>
      <c r="P463" s="306" t="str">
        <f t="shared" si="193"/>
        <v>NA</v>
      </c>
      <c r="Q463" s="306" t="str">
        <f t="shared" si="194"/>
        <v>NA</v>
      </c>
      <c r="R463" s="306" t="str">
        <f t="shared" si="195"/>
        <v>NA</v>
      </c>
      <c r="S463" s="306" t="str">
        <f t="shared" si="196"/>
        <v>NA</v>
      </c>
      <c r="T463" s="306" t="str">
        <f t="shared" si="197"/>
        <v>NA</v>
      </c>
      <c r="U463" s="306" t="str">
        <f t="shared" si="198"/>
        <v>NA</v>
      </c>
      <c r="V463" s="306" t="str">
        <f>IF($B463&gt;remaning_months,"NA",V$3*Payoff!$BS466)</f>
        <v>NA</v>
      </c>
      <c r="W463" s="306" t="str">
        <f>IF($B463&gt;remaning_months,"NA",W$3*Payoff!$BS466)</f>
        <v>NA</v>
      </c>
      <c r="X463" s="306" t="str">
        <f t="shared" si="199"/>
        <v>NA</v>
      </c>
      <c r="Y463" s="306" t="str">
        <f t="shared" si="200"/>
        <v>NA</v>
      </c>
      <c r="Z463" s="306" t="str">
        <f t="shared" si="201"/>
        <v>NA</v>
      </c>
      <c r="AA463" s="306" t="str">
        <f t="shared" si="202"/>
        <v>NA</v>
      </c>
      <c r="AB463" s="306" t="str">
        <f t="shared" si="203"/>
        <v>NA</v>
      </c>
      <c r="AC463" s="306" t="str">
        <f>IF($B463&gt;remaning_months,"NA",Payoff!AY466*Feq_coupon)</f>
        <v>NA</v>
      </c>
      <c r="AD463" s="306" t="str">
        <f>IF($B463&lt;=remaning_months,(AD462*(1-Payoff!BR466)-Payoff!Y466-Payoff!Z466+Payoff!BY466),"NA")</f>
        <v>NA</v>
      </c>
      <c r="AE463" s="306" t="str">
        <f>IF($B463&gt;remaning_months,"NA",Payoff!BC466)</f>
        <v>NA</v>
      </c>
      <c r="AF463" s="306" t="str">
        <f>IF($B463&gt;remaning_months,"NA",MAX(0,SUM(Payoff!V466:X466)))</f>
        <v>NA</v>
      </c>
      <c r="AG463" s="306" t="str">
        <f>IF($B463&gt;remaning_months,"NA",MAX(0,SUM(Payoff!V466:Y466)))</f>
        <v>NA</v>
      </c>
      <c r="AH463" s="306" t="str">
        <f>IF($B463&gt;remaning_months,"NA",Payoff!AC466)</f>
        <v>NA</v>
      </c>
      <c r="AI463" s="306" t="str">
        <f>IF($B463&gt;remaning_months,"NA",Payoff!BA466)</f>
        <v>NA</v>
      </c>
      <c r="AJ463" s="306" t="str">
        <f>IF($B463&gt;remaning_months,"NA",IF(AF463&lt;=0,0,AL462*(1+Payoff!X466/SUM(Payoff!V466:W466))))</f>
        <v>NA</v>
      </c>
      <c r="AK463" s="306" t="str">
        <f>IF($B463&gt;remaning_months,"NA",IF(AG463&lt;=0,0,AJ463*(1+SUM(Payoff!Y466:Z466)/SUM(Payoff!V466:W466))))</f>
        <v>NA</v>
      </c>
      <c r="AL463" s="306" t="str">
        <f>IF($B463&gt;remaning_months,"NA",IF(AH463&lt;=0,0,AK463*(1+SUM(Payoff!AA466:AB466)/SUM(Payoff!V466:W466))))</f>
        <v>NA</v>
      </c>
      <c r="AM463" s="306" t="str">
        <f t="shared" si="204"/>
        <v>NA</v>
      </c>
      <c r="AN463" s="306" t="str">
        <f>IF($B463&gt;remaning_months,"NA",AN462*(1+Payoff!Q466))</f>
        <v>NA</v>
      </c>
    </row>
    <row r="464" spans="2:40">
      <c r="B464" s="23">
        <v>461</v>
      </c>
      <c r="C464" s="306" t="str">
        <f t="shared" si="180"/>
        <v>NA</v>
      </c>
      <c r="D464" s="306" t="str">
        <f t="shared" si="181"/>
        <v>NA</v>
      </c>
      <c r="E464" s="306" t="str">
        <f t="shared" si="182"/>
        <v>NA</v>
      </c>
      <c r="F464" s="306" t="str">
        <f t="shared" si="183"/>
        <v>NA</v>
      </c>
      <c r="G464" s="306" t="str">
        <f t="shared" si="184"/>
        <v>NA</v>
      </c>
      <c r="H464" s="306" t="str">
        <f t="shared" si="185"/>
        <v>NA</v>
      </c>
      <c r="I464" s="306" t="str">
        <f t="shared" si="186"/>
        <v>NA</v>
      </c>
      <c r="J464" s="306" t="str">
        <f t="shared" si="187"/>
        <v>NA</v>
      </c>
      <c r="K464" s="306" t="str">
        <f t="shared" si="188"/>
        <v>NA</v>
      </c>
      <c r="L464" s="306" t="str">
        <f t="shared" si="189"/>
        <v>NA</v>
      </c>
      <c r="M464" s="306" t="str">
        <f t="shared" si="190"/>
        <v>NA</v>
      </c>
      <c r="N464" s="306" t="str">
        <f t="shared" si="191"/>
        <v>NA</v>
      </c>
      <c r="O464" s="306" t="str">
        <f t="shared" si="192"/>
        <v>NA</v>
      </c>
      <c r="P464" s="306" t="str">
        <f t="shared" si="193"/>
        <v>NA</v>
      </c>
      <c r="Q464" s="306" t="str">
        <f t="shared" si="194"/>
        <v>NA</v>
      </c>
      <c r="R464" s="306" t="str">
        <f t="shared" si="195"/>
        <v>NA</v>
      </c>
      <c r="S464" s="306" t="str">
        <f t="shared" si="196"/>
        <v>NA</v>
      </c>
      <c r="T464" s="306" t="str">
        <f t="shared" si="197"/>
        <v>NA</v>
      </c>
      <c r="U464" s="306" t="str">
        <f t="shared" si="198"/>
        <v>NA</v>
      </c>
      <c r="V464" s="306" t="str">
        <f>IF($B464&gt;remaning_months,"NA",V$3*Payoff!$BS467)</f>
        <v>NA</v>
      </c>
      <c r="W464" s="306" t="str">
        <f>IF($B464&gt;remaning_months,"NA",W$3*Payoff!$BS467)</f>
        <v>NA</v>
      </c>
      <c r="X464" s="306" t="str">
        <f t="shared" si="199"/>
        <v>NA</v>
      </c>
      <c r="Y464" s="306" t="str">
        <f t="shared" si="200"/>
        <v>NA</v>
      </c>
      <c r="Z464" s="306" t="str">
        <f t="shared" si="201"/>
        <v>NA</v>
      </c>
      <c r="AA464" s="306" t="str">
        <f t="shared" si="202"/>
        <v>NA</v>
      </c>
      <c r="AB464" s="306" t="str">
        <f t="shared" si="203"/>
        <v>NA</v>
      </c>
      <c r="AC464" s="306" t="str">
        <f>IF($B464&gt;remaning_months,"NA",Payoff!AY467*Feq_coupon)</f>
        <v>NA</v>
      </c>
      <c r="AD464" s="306" t="str">
        <f>IF($B464&lt;=remaning_months,(AD463*(1-Payoff!BR467)-Payoff!Y467-Payoff!Z467+Payoff!BY467),"NA")</f>
        <v>NA</v>
      </c>
      <c r="AE464" s="306" t="str">
        <f>IF($B464&gt;remaning_months,"NA",Payoff!BC467)</f>
        <v>NA</v>
      </c>
      <c r="AF464" s="306" t="str">
        <f>IF($B464&gt;remaning_months,"NA",MAX(0,SUM(Payoff!V467:X467)))</f>
        <v>NA</v>
      </c>
      <c r="AG464" s="306" t="str">
        <f>IF($B464&gt;remaning_months,"NA",MAX(0,SUM(Payoff!V467:Y467)))</f>
        <v>NA</v>
      </c>
      <c r="AH464" s="306" t="str">
        <f>IF($B464&gt;remaning_months,"NA",Payoff!AC467)</f>
        <v>NA</v>
      </c>
      <c r="AI464" s="306" t="str">
        <f>IF($B464&gt;remaning_months,"NA",Payoff!BA467)</f>
        <v>NA</v>
      </c>
      <c r="AJ464" s="306" t="str">
        <f>IF($B464&gt;remaning_months,"NA",IF(AF464&lt;=0,0,AL463*(1+Payoff!X467/SUM(Payoff!V467:W467))))</f>
        <v>NA</v>
      </c>
      <c r="AK464" s="306" t="str">
        <f>IF($B464&gt;remaning_months,"NA",IF(AG464&lt;=0,0,AJ464*(1+SUM(Payoff!Y467:Z467)/SUM(Payoff!V467:W467))))</f>
        <v>NA</v>
      </c>
      <c r="AL464" s="306" t="str">
        <f>IF($B464&gt;remaning_months,"NA",IF(AH464&lt;=0,0,AK464*(1+SUM(Payoff!AA467:AB467)/SUM(Payoff!V467:W467))))</f>
        <v>NA</v>
      </c>
      <c r="AM464" s="306" t="str">
        <f t="shared" si="204"/>
        <v>NA</v>
      </c>
      <c r="AN464" s="306" t="str">
        <f>IF($B464&gt;remaning_months,"NA",AN463*(1+Payoff!Q467))</f>
        <v>NA</v>
      </c>
    </row>
    <row r="465" spans="2:40">
      <c r="B465" s="23">
        <v>462</v>
      </c>
      <c r="C465" s="306" t="str">
        <f t="shared" si="180"/>
        <v>NA</v>
      </c>
      <c r="D465" s="306" t="str">
        <f t="shared" si="181"/>
        <v>NA</v>
      </c>
      <c r="E465" s="306" t="str">
        <f t="shared" si="182"/>
        <v>NA</v>
      </c>
      <c r="F465" s="306" t="str">
        <f t="shared" si="183"/>
        <v>NA</v>
      </c>
      <c r="G465" s="306" t="str">
        <f t="shared" si="184"/>
        <v>NA</v>
      </c>
      <c r="H465" s="306" t="str">
        <f t="shared" si="185"/>
        <v>NA</v>
      </c>
      <c r="I465" s="306" t="str">
        <f t="shared" si="186"/>
        <v>NA</v>
      </c>
      <c r="J465" s="306" t="str">
        <f t="shared" si="187"/>
        <v>NA</v>
      </c>
      <c r="K465" s="306" t="str">
        <f t="shared" si="188"/>
        <v>NA</v>
      </c>
      <c r="L465" s="306" t="str">
        <f t="shared" si="189"/>
        <v>NA</v>
      </c>
      <c r="M465" s="306" t="str">
        <f t="shared" si="190"/>
        <v>NA</v>
      </c>
      <c r="N465" s="306" t="str">
        <f t="shared" si="191"/>
        <v>NA</v>
      </c>
      <c r="O465" s="306" t="str">
        <f t="shared" si="192"/>
        <v>NA</v>
      </c>
      <c r="P465" s="306" t="str">
        <f t="shared" si="193"/>
        <v>NA</v>
      </c>
      <c r="Q465" s="306" t="str">
        <f t="shared" si="194"/>
        <v>NA</v>
      </c>
      <c r="R465" s="306" t="str">
        <f t="shared" si="195"/>
        <v>NA</v>
      </c>
      <c r="S465" s="306" t="str">
        <f t="shared" si="196"/>
        <v>NA</v>
      </c>
      <c r="T465" s="306" t="str">
        <f t="shared" si="197"/>
        <v>NA</v>
      </c>
      <c r="U465" s="306" t="str">
        <f t="shared" si="198"/>
        <v>NA</v>
      </c>
      <c r="V465" s="306" t="str">
        <f>IF($B465&gt;remaning_months,"NA",V$3*Payoff!$BS468)</f>
        <v>NA</v>
      </c>
      <c r="W465" s="306" t="str">
        <f>IF($B465&gt;remaning_months,"NA",W$3*Payoff!$BS468)</f>
        <v>NA</v>
      </c>
      <c r="X465" s="306" t="str">
        <f t="shared" si="199"/>
        <v>NA</v>
      </c>
      <c r="Y465" s="306" t="str">
        <f t="shared" si="200"/>
        <v>NA</v>
      </c>
      <c r="Z465" s="306" t="str">
        <f t="shared" si="201"/>
        <v>NA</v>
      </c>
      <c r="AA465" s="306" t="str">
        <f t="shared" si="202"/>
        <v>NA</v>
      </c>
      <c r="AB465" s="306" t="str">
        <f t="shared" si="203"/>
        <v>NA</v>
      </c>
      <c r="AC465" s="306" t="str">
        <f>IF($B465&gt;remaning_months,"NA",Payoff!AY468*Feq_coupon)</f>
        <v>NA</v>
      </c>
      <c r="AD465" s="306" t="str">
        <f>IF($B465&lt;=remaning_months,(AD464*(1-Payoff!BR468)-Payoff!Y468-Payoff!Z468+Payoff!BY468),"NA")</f>
        <v>NA</v>
      </c>
      <c r="AE465" s="306" t="str">
        <f>IF($B465&gt;remaning_months,"NA",Payoff!BC468)</f>
        <v>NA</v>
      </c>
      <c r="AF465" s="306" t="str">
        <f>IF($B465&gt;remaning_months,"NA",MAX(0,SUM(Payoff!V468:X468)))</f>
        <v>NA</v>
      </c>
      <c r="AG465" s="306" t="str">
        <f>IF($B465&gt;remaning_months,"NA",MAX(0,SUM(Payoff!V468:Y468)))</f>
        <v>NA</v>
      </c>
      <c r="AH465" s="306" t="str">
        <f>IF($B465&gt;remaning_months,"NA",Payoff!AC468)</f>
        <v>NA</v>
      </c>
      <c r="AI465" s="306" t="str">
        <f>IF($B465&gt;remaning_months,"NA",Payoff!BA468)</f>
        <v>NA</v>
      </c>
      <c r="AJ465" s="306" t="str">
        <f>IF($B465&gt;remaning_months,"NA",IF(AF465&lt;=0,0,AL464*(1+Payoff!X468/SUM(Payoff!V468:W468))))</f>
        <v>NA</v>
      </c>
      <c r="AK465" s="306" t="str">
        <f>IF($B465&gt;remaning_months,"NA",IF(AG465&lt;=0,0,AJ465*(1+SUM(Payoff!Y468:Z468)/SUM(Payoff!V468:W468))))</f>
        <v>NA</v>
      </c>
      <c r="AL465" s="306" t="str">
        <f>IF($B465&gt;remaning_months,"NA",IF(AH465&lt;=0,0,AK465*(1+SUM(Payoff!AA468:AB468)/SUM(Payoff!V468:W468))))</f>
        <v>NA</v>
      </c>
      <c r="AM465" s="306" t="str">
        <f t="shared" si="204"/>
        <v>NA</v>
      </c>
      <c r="AN465" s="306" t="str">
        <f>IF($B465&gt;remaning_months,"NA",AN464*(1+Payoff!Q468))</f>
        <v>NA</v>
      </c>
    </row>
    <row r="466" spans="2:40">
      <c r="B466" s="23">
        <v>463</v>
      </c>
      <c r="C466" s="306" t="str">
        <f t="shared" si="180"/>
        <v>NA</v>
      </c>
      <c r="D466" s="306" t="str">
        <f t="shared" si="181"/>
        <v>NA</v>
      </c>
      <c r="E466" s="306" t="str">
        <f t="shared" si="182"/>
        <v>NA</v>
      </c>
      <c r="F466" s="306" t="str">
        <f t="shared" si="183"/>
        <v>NA</v>
      </c>
      <c r="G466" s="306" t="str">
        <f t="shared" si="184"/>
        <v>NA</v>
      </c>
      <c r="H466" s="306" t="str">
        <f t="shared" si="185"/>
        <v>NA</v>
      </c>
      <c r="I466" s="306" t="str">
        <f t="shared" si="186"/>
        <v>NA</v>
      </c>
      <c r="J466" s="306" t="str">
        <f t="shared" si="187"/>
        <v>NA</v>
      </c>
      <c r="K466" s="306" t="str">
        <f t="shared" si="188"/>
        <v>NA</v>
      </c>
      <c r="L466" s="306" t="str">
        <f t="shared" si="189"/>
        <v>NA</v>
      </c>
      <c r="M466" s="306" t="str">
        <f t="shared" si="190"/>
        <v>NA</v>
      </c>
      <c r="N466" s="306" t="str">
        <f t="shared" si="191"/>
        <v>NA</v>
      </c>
      <c r="O466" s="306" t="str">
        <f t="shared" si="192"/>
        <v>NA</v>
      </c>
      <c r="P466" s="306" t="str">
        <f t="shared" si="193"/>
        <v>NA</v>
      </c>
      <c r="Q466" s="306" t="str">
        <f t="shared" si="194"/>
        <v>NA</v>
      </c>
      <c r="R466" s="306" t="str">
        <f t="shared" si="195"/>
        <v>NA</v>
      </c>
      <c r="S466" s="306" t="str">
        <f t="shared" si="196"/>
        <v>NA</v>
      </c>
      <c r="T466" s="306" t="str">
        <f t="shared" si="197"/>
        <v>NA</v>
      </c>
      <c r="U466" s="306" t="str">
        <f t="shared" si="198"/>
        <v>NA</v>
      </c>
      <c r="V466" s="306" t="str">
        <f>IF($B466&gt;remaning_months,"NA",V$3*Payoff!$BS469)</f>
        <v>NA</v>
      </c>
      <c r="W466" s="306" t="str">
        <f>IF($B466&gt;remaning_months,"NA",W$3*Payoff!$BS469)</f>
        <v>NA</v>
      </c>
      <c r="X466" s="306" t="str">
        <f t="shared" si="199"/>
        <v>NA</v>
      </c>
      <c r="Y466" s="306" t="str">
        <f t="shared" si="200"/>
        <v>NA</v>
      </c>
      <c r="Z466" s="306" t="str">
        <f t="shared" si="201"/>
        <v>NA</v>
      </c>
      <c r="AA466" s="306" t="str">
        <f t="shared" si="202"/>
        <v>NA</v>
      </c>
      <c r="AB466" s="306" t="str">
        <f t="shared" si="203"/>
        <v>NA</v>
      </c>
      <c r="AC466" s="306" t="str">
        <f>IF($B466&gt;remaning_months,"NA",Payoff!AY469*Feq_coupon)</f>
        <v>NA</v>
      </c>
      <c r="AD466" s="306" t="str">
        <f>IF($B466&lt;=remaning_months,(AD465*(1-Payoff!BR469)-Payoff!Y469-Payoff!Z469+Payoff!BY469),"NA")</f>
        <v>NA</v>
      </c>
      <c r="AE466" s="306" t="str">
        <f>IF($B466&gt;remaning_months,"NA",Payoff!BC469)</f>
        <v>NA</v>
      </c>
      <c r="AF466" s="306" t="str">
        <f>IF($B466&gt;remaning_months,"NA",MAX(0,SUM(Payoff!V469:X469)))</f>
        <v>NA</v>
      </c>
      <c r="AG466" s="306" t="str">
        <f>IF($B466&gt;remaning_months,"NA",MAX(0,SUM(Payoff!V469:Y469)))</f>
        <v>NA</v>
      </c>
      <c r="AH466" s="306" t="str">
        <f>IF($B466&gt;remaning_months,"NA",Payoff!AC469)</f>
        <v>NA</v>
      </c>
      <c r="AI466" s="306" t="str">
        <f>IF($B466&gt;remaning_months,"NA",Payoff!BA469)</f>
        <v>NA</v>
      </c>
      <c r="AJ466" s="306" t="str">
        <f>IF($B466&gt;remaning_months,"NA",IF(AF466&lt;=0,0,AL465*(1+Payoff!X469/SUM(Payoff!V469:W469))))</f>
        <v>NA</v>
      </c>
      <c r="AK466" s="306" t="str">
        <f>IF($B466&gt;remaning_months,"NA",IF(AG466&lt;=0,0,AJ466*(1+SUM(Payoff!Y469:Z469)/SUM(Payoff!V469:W469))))</f>
        <v>NA</v>
      </c>
      <c r="AL466" s="306" t="str">
        <f>IF($B466&gt;remaning_months,"NA",IF(AH466&lt;=0,0,AK466*(1+SUM(Payoff!AA469:AB469)/SUM(Payoff!V469:W469))))</f>
        <v>NA</v>
      </c>
      <c r="AM466" s="306" t="str">
        <f t="shared" si="204"/>
        <v>NA</v>
      </c>
      <c r="AN466" s="306" t="str">
        <f>IF($B466&gt;remaning_months,"NA",AN465*(1+Payoff!Q469))</f>
        <v>NA</v>
      </c>
    </row>
    <row r="467" spans="2:40">
      <c r="B467" s="23">
        <v>464</v>
      </c>
      <c r="C467" s="306" t="str">
        <f t="shared" si="180"/>
        <v>NA</v>
      </c>
      <c r="D467" s="306" t="str">
        <f t="shared" si="181"/>
        <v>NA</v>
      </c>
      <c r="E467" s="306" t="str">
        <f t="shared" si="182"/>
        <v>NA</v>
      </c>
      <c r="F467" s="306" t="str">
        <f t="shared" si="183"/>
        <v>NA</v>
      </c>
      <c r="G467" s="306" t="str">
        <f t="shared" si="184"/>
        <v>NA</v>
      </c>
      <c r="H467" s="306" t="str">
        <f t="shared" si="185"/>
        <v>NA</v>
      </c>
      <c r="I467" s="306" t="str">
        <f t="shared" si="186"/>
        <v>NA</v>
      </c>
      <c r="J467" s="306" t="str">
        <f t="shared" si="187"/>
        <v>NA</v>
      </c>
      <c r="K467" s="306" t="str">
        <f t="shared" si="188"/>
        <v>NA</v>
      </c>
      <c r="L467" s="306" t="str">
        <f t="shared" si="189"/>
        <v>NA</v>
      </c>
      <c r="M467" s="306" t="str">
        <f t="shared" si="190"/>
        <v>NA</v>
      </c>
      <c r="N467" s="306" t="str">
        <f t="shared" si="191"/>
        <v>NA</v>
      </c>
      <c r="O467" s="306" t="str">
        <f t="shared" si="192"/>
        <v>NA</v>
      </c>
      <c r="P467" s="306" t="str">
        <f t="shared" si="193"/>
        <v>NA</v>
      </c>
      <c r="Q467" s="306" t="str">
        <f t="shared" si="194"/>
        <v>NA</v>
      </c>
      <c r="R467" s="306" t="str">
        <f t="shared" si="195"/>
        <v>NA</v>
      </c>
      <c r="S467" s="306" t="str">
        <f t="shared" si="196"/>
        <v>NA</v>
      </c>
      <c r="T467" s="306" t="str">
        <f t="shared" si="197"/>
        <v>NA</v>
      </c>
      <c r="U467" s="306" t="str">
        <f t="shared" si="198"/>
        <v>NA</v>
      </c>
      <c r="V467" s="306" t="str">
        <f>IF($B467&gt;remaning_months,"NA",V$3*Payoff!$BS470)</f>
        <v>NA</v>
      </c>
      <c r="W467" s="306" t="str">
        <f>IF($B467&gt;remaning_months,"NA",W$3*Payoff!$BS470)</f>
        <v>NA</v>
      </c>
      <c r="X467" s="306" t="str">
        <f t="shared" si="199"/>
        <v>NA</v>
      </c>
      <c r="Y467" s="306" t="str">
        <f t="shared" si="200"/>
        <v>NA</v>
      </c>
      <c r="Z467" s="306" t="str">
        <f t="shared" si="201"/>
        <v>NA</v>
      </c>
      <c r="AA467" s="306" t="str">
        <f t="shared" si="202"/>
        <v>NA</v>
      </c>
      <c r="AB467" s="306" t="str">
        <f t="shared" si="203"/>
        <v>NA</v>
      </c>
      <c r="AC467" s="306" t="str">
        <f>IF($B467&gt;remaning_months,"NA",Payoff!AY470*Feq_coupon)</f>
        <v>NA</v>
      </c>
      <c r="AD467" s="306" t="str">
        <f>IF($B467&lt;=remaning_months,(AD466*(1-Payoff!BR470)-Payoff!Y470-Payoff!Z470+Payoff!BY470),"NA")</f>
        <v>NA</v>
      </c>
      <c r="AE467" s="306" t="str">
        <f>IF($B467&gt;remaning_months,"NA",Payoff!BC470)</f>
        <v>NA</v>
      </c>
      <c r="AF467" s="306" t="str">
        <f>IF($B467&gt;remaning_months,"NA",MAX(0,SUM(Payoff!V470:X470)))</f>
        <v>NA</v>
      </c>
      <c r="AG467" s="306" t="str">
        <f>IF($B467&gt;remaning_months,"NA",MAX(0,SUM(Payoff!V470:Y470)))</f>
        <v>NA</v>
      </c>
      <c r="AH467" s="306" t="str">
        <f>IF($B467&gt;remaning_months,"NA",Payoff!AC470)</f>
        <v>NA</v>
      </c>
      <c r="AI467" s="306" t="str">
        <f>IF($B467&gt;remaning_months,"NA",Payoff!BA470)</f>
        <v>NA</v>
      </c>
      <c r="AJ467" s="306" t="str">
        <f>IF($B467&gt;remaning_months,"NA",IF(AF467&lt;=0,0,AL466*(1+Payoff!X470/SUM(Payoff!V470:W470))))</f>
        <v>NA</v>
      </c>
      <c r="AK467" s="306" t="str">
        <f>IF($B467&gt;remaning_months,"NA",IF(AG467&lt;=0,0,AJ467*(1+SUM(Payoff!Y470:Z470)/SUM(Payoff!V470:W470))))</f>
        <v>NA</v>
      </c>
      <c r="AL467" s="306" t="str">
        <f>IF($B467&gt;remaning_months,"NA",IF(AH467&lt;=0,0,AK467*(1+SUM(Payoff!AA470:AB470)/SUM(Payoff!V470:W470))))</f>
        <v>NA</v>
      </c>
      <c r="AM467" s="306" t="str">
        <f t="shared" si="204"/>
        <v>NA</v>
      </c>
      <c r="AN467" s="306" t="str">
        <f>IF($B467&gt;remaning_months,"NA",AN466*(1+Payoff!Q470))</f>
        <v>NA</v>
      </c>
    </row>
    <row r="468" spans="2:40">
      <c r="B468" s="23">
        <v>465</v>
      </c>
      <c r="C468" s="306" t="str">
        <f t="shared" si="180"/>
        <v>NA</v>
      </c>
      <c r="D468" s="306" t="str">
        <f t="shared" si="181"/>
        <v>NA</v>
      </c>
      <c r="E468" s="306" t="str">
        <f t="shared" si="182"/>
        <v>NA</v>
      </c>
      <c r="F468" s="306" t="str">
        <f t="shared" si="183"/>
        <v>NA</v>
      </c>
      <c r="G468" s="306" t="str">
        <f t="shared" si="184"/>
        <v>NA</v>
      </c>
      <c r="H468" s="306" t="str">
        <f t="shared" si="185"/>
        <v>NA</v>
      </c>
      <c r="I468" s="306" t="str">
        <f t="shared" si="186"/>
        <v>NA</v>
      </c>
      <c r="J468" s="306" t="str">
        <f t="shared" si="187"/>
        <v>NA</v>
      </c>
      <c r="K468" s="306" t="str">
        <f t="shared" si="188"/>
        <v>NA</v>
      </c>
      <c r="L468" s="306" t="str">
        <f t="shared" si="189"/>
        <v>NA</v>
      </c>
      <c r="M468" s="306" t="str">
        <f t="shared" si="190"/>
        <v>NA</v>
      </c>
      <c r="N468" s="306" t="str">
        <f t="shared" si="191"/>
        <v>NA</v>
      </c>
      <c r="O468" s="306" t="str">
        <f t="shared" si="192"/>
        <v>NA</v>
      </c>
      <c r="P468" s="306" t="str">
        <f t="shared" si="193"/>
        <v>NA</v>
      </c>
      <c r="Q468" s="306" t="str">
        <f t="shared" si="194"/>
        <v>NA</v>
      </c>
      <c r="R468" s="306" t="str">
        <f t="shared" si="195"/>
        <v>NA</v>
      </c>
      <c r="S468" s="306" t="str">
        <f t="shared" si="196"/>
        <v>NA</v>
      </c>
      <c r="T468" s="306" t="str">
        <f t="shared" si="197"/>
        <v>NA</v>
      </c>
      <c r="U468" s="306" t="str">
        <f t="shared" si="198"/>
        <v>NA</v>
      </c>
      <c r="V468" s="306" t="str">
        <f>IF($B468&gt;remaning_months,"NA",V$3*Payoff!$BS471)</f>
        <v>NA</v>
      </c>
      <c r="W468" s="306" t="str">
        <f>IF($B468&gt;remaning_months,"NA",W$3*Payoff!$BS471)</f>
        <v>NA</v>
      </c>
      <c r="X468" s="306" t="str">
        <f t="shared" si="199"/>
        <v>NA</v>
      </c>
      <c r="Y468" s="306" t="str">
        <f t="shared" si="200"/>
        <v>NA</v>
      </c>
      <c r="Z468" s="306" t="str">
        <f t="shared" si="201"/>
        <v>NA</v>
      </c>
      <c r="AA468" s="306" t="str">
        <f t="shared" si="202"/>
        <v>NA</v>
      </c>
      <c r="AB468" s="306" t="str">
        <f t="shared" si="203"/>
        <v>NA</v>
      </c>
      <c r="AC468" s="306" t="str">
        <f>IF($B468&gt;remaning_months,"NA",Payoff!AY471*Feq_coupon)</f>
        <v>NA</v>
      </c>
      <c r="AD468" s="306" t="str">
        <f>IF($B468&lt;=remaning_months,(AD467*(1-Payoff!BR471)-Payoff!Y471-Payoff!Z471+Payoff!BY471),"NA")</f>
        <v>NA</v>
      </c>
      <c r="AE468" s="306" t="str">
        <f>IF($B468&gt;remaning_months,"NA",Payoff!BC471)</f>
        <v>NA</v>
      </c>
      <c r="AF468" s="306" t="str">
        <f>IF($B468&gt;remaning_months,"NA",MAX(0,SUM(Payoff!V471:X471)))</f>
        <v>NA</v>
      </c>
      <c r="AG468" s="306" t="str">
        <f>IF($B468&gt;remaning_months,"NA",MAX(0,SUM(Payoff!V471:Y471)))</f>
        <v>NA</v>
      </c>
      <c r="AH468" s="306" t="str">
        <f>IF($B468&gt;remaning_months,"NA",Payoff!AC471)</f>
        <v>NA</v>
      </c>
      <c r="AI468" s="306" t="str">
        <f>IF($B468&gt;remaning_months,"NA",Payoff!BA471)</f>
        <v>NA</v>
      </c>
      <c r="AJ468" s="306" t="str">
        <f>IF($B468&gt;remaning_months,"NA",IF(AF468&lt;=0,0,AL467*(1+Payoff!X471/SUM(Payoff!V471:W471))))</f>
        <v>NA</v>
      </c>
      <c r="AK468" s="306" t="str">
        <f>IF($B468&gt;remaning_months,"NA",IF(AG468&lt;=0,0,AJ468*(1+SUM(Payoff!Y471:Z471)/SUM(Payoff!V471:W471))))</f>
        <v>NA</v>
      </c>
      <c r="AL468" s="306" t="str">
        <f>IF($B468&gt;remaning_months,"NA",IF(AH468&lt;=0,0,AK468*(1+SUM(Payoff!AA471:AB471)/SUM(Payoff!V471:W471))))</f>
        <v>NA</v>
      </c>
      <c r="AM468" s="306" t="str">
        <f t="shared" si="204"/>
        <v>NA</v>
      </c>
      <c r="AN468" s="306" t="str">
        <f>IF($B468&gt;remaning_months,"NA",AN467*(1+Payoff!Q471))</f>
        <v>NA</v>
      </c>
    </row>
    <row r="469" spans="2:40">
      <c r="B469" s="23">
        <v>466</v>
      </c>
      <c r="C469" s="306" t="str">
        <f t="shared" si="180"/>
        <v>NA</v>
      </c>
      <c r="D469" s="306" t="str">
        <f t="shared" si="181"/>
        <v>NA</v>
      </c>
      <c r="E469" s="306" t="str">
        <f t="shared" si="182"/>
        <v>NA</v>
      </c>
      <c r="F469" s="306" t="str">
        <f t="shared" si="183"/>
        <v>NA</v>
      </c>
      <c r="G469" s="306" t="str">
        <f t="shared" si="184"/>
        <v>NA</v>
      </c>
      <c r="H469" s="306" t="str">
        <f t="shared" si="185"/>
        <v>NA</v>
      </c>
      <c r="I469" s="306" t="str">
        <f t="shared" si="186"/>
        <v>NA</v>
      </c>
      <c r="J469" s="306" t="str">
        <f t="shared" si="187"/>
        <v>NA</v>
      </c>
      <c r="K469" s="306" t="str">
        <f t="shared" si="188"/>
        <v>NA</v>
      </c>
      <c r="L469" s="306" t="str">
        <f t="shared" si="189"/>
        <v>NA</v>
      </c>
      <c r="M469" s="306" t="str">
        <f t="shared" si="190"/>
        <v>NA</v>
      </c>
      <c r="N469" s="306" t="str">
        <f t="shared" si="191"/>
        <v>NA</v>
      </c>
      <c r="O469" s="306" t="str">
        <f t="shared" si="192"/>
        <v>NA</v>
      </c>
      <c r="P469" s="306" t="str">
        <f t="shared" si="193"/>
        <v>NA</v>
      </c>
      <c r="Q469" s="306" t="str">
        <f t="shared" si="194"/>
        <v>NA</v>
      </c>
      <c r="R469" s="306" t="str">
        <f t="shared" si="195"/>
        <v>NA</v>
      </c>
      <c r="S469" s="306" t="str">
        <f t="shared" si="196"/>
        <v>NA</v>
      </c>
      <c r="T469" s="306" t="str">
        <f t="shared" si="197"/>
        <v>NA</v>
      </c>
      <c r="U469" s="306" t="str">
        <f t="shared" si="198"/>
        <v>NA</v>
      </c>
      <c r="V469" s="306" t="str">
        <f>IF($B469&gt;remaning_months,"NA",V$3*Payoff!$BS472)</f>
        <v>NA</v>
      </c>
      <c r="W469" s="306" t="str">
        <f>IF($B469&gt;remaning_months,"NA",W$3*Payoff!$BS472)</f>
        <v>NA</v>
      </c>
      <c r="X469" s="306" t="str">
        <f t="shared" si="199"/>
        <v>NA</v>
      </c>
      <c r="Y469" s="306" t="str">
        <f t="shared" si="200"/>
        <v>NA</v>
      </c>
      <c r="Z469" s="306" t="str">
        <f t="shared" si="201"/>
        <v>NA</v>
      </c>
      <c r="AA469" s="306" t="str">
        <f t="shared" si="202"/>
        <v>NA</v>
      </c>
      <c r="AB469" s="306" t="str">
        <f t="shared" si="203"/>
        <v>NA</v>
      </c>
      <c r="AC469" s="306" t="str">
        <f>IF($B469&gt;remaning_months,"NA",Payoff!AY472*Feq_coupon)</f>
        <v>NA</v>
      </c>
      <c r="AD469" s="306" t="str">
        <f>IF($B469&lt;=remaning_months,(AD468*(1-Payoff!BR472)-Payoff!Y472-Payoff!Z472+Payoff!BY472),"NA")</f>
        <v>NA</v>
      </c>
      <c r="AE469" s="306" t="str">
        <f>IF($B469&gt;remaning_months,"NA",Payoff!BC472)</f>
        <v>NA</v>
      </c>
      <c r="AF469" s="306" t="str">
        <f>IF($B469&gt;remaning_months,"NA",MAX(0,SUM(Payoff!V472:X472)))</f>
        <v>NA</v>
      </c>
      <c r="AG469" s="306" t="str">
        <f>IF($B469&gt;remaning_months,"NA",MAX(0,SUM(Payoff!V472:Y472)))</f>
        <v>NA</v>
      </c>
      <c r="AH469" s="306" t="str">
        <f>IF($B469&gt;remaning_months,"NA",Payoff!AC472)</f>
        <v>NA</v>
      </c>
      <c r="AI469" s="306" t="str">
        <f>IF($B469&gt;remaning_months,"NA",Payoff!BA472)</f>
        <v>NA</v>
      </c>
      <c r="AJ469" s="306" t="str">
        <f>IF($B469&gt;remaning_months,"NA",IF(AF469&lt;=0,0,AL468*(1+Payoff!X472/SUM(Payoff!V472:W472))))</f>
        <v>NA</v>
      </c>
      <c r="AK469" s="306" t="str">
        <f>IF($B469&gt;remaning_months,"NA",IF(AG469&lt;=0,0,AJ469*(1+SUM(Payoff!Y472:Z472)/SUM(Payoff!V472:W472))))</f>
        <v>NA</v>
      </c>
      <c r="AL469" s="306" t="str">
        <f>IF($B469&gt;remaning_months,"NA",IF(AH469&lt;=0,0,AK469*(1+SUM(Payoff!AA472:AB472)/SUM(Payoff!V472:W472))))</f>
        <v>NA</v>
      </c>
      <c r="AM469" s="306" t="str">
        <f t="shared" si="204"/>
        <v>NA</v>
      </c>
      <c r="AN469" s="306" t="str">
        <f>IF($B469&gt;remaning_months,"NA",AN468*(1+Payoff!Q472))</f>
        <v>NA</v>
      </c>
    </row>
    <row r="470" spans="2:40">
      <c r="B470" s="23">
        <v>467</v>
      </c>
      <c r="C470" s="306" t="str">
        <f t="shared" si="180"/>
        <v>NA</v>
      </c>
      <c r="D470" s="306" t="str">
        <f t="shared" si="181"/>
        <v>NA</v>
      </c>
      <c r="E470" s="306" t="str">
        <f t="shared" si="182"/>
        <v>NA</v>
      </c>
      <c r="F470" s="306" t="str">
        <f t="shared" si="183"/>
        <v>NA</v>
      </c>
      <c r="G470" s="306" t="str">
        <f t="shared" si="184"/>
        <v>NA</v>
      </c>
      <c r="H470" s="306" t="str">
        <f t="shared" si="185"/>
        <v>NA</v>
      </c>
      <c r="I470" s="306" t="str">
        <f t="shared" si="186"/>
        <v>NA</v>
      </c>
      <c r="J470" s="306" t="str">
        <f t="shared" si="187"/>
        <v>NA</v>
      </c>
      <c r="K470" s="306" t="str">
        <f t="shared" si="188"/>
        <v>NA</v>
      </c>
      <c r="L470" s="306" t="str">
        <f t="shared" si="189"/>
        <v>NA</v>
      </c>
      <c r="M470" s="306" t="str">
        <f t="shared" si="190"/>
        <v>NA</v>
      </c>
      <c r="N470" s="306" t="str">
        <f t="shared" si="191"/>
        <v>NA</v>
      </c>
      <c r="O470" s="306" t="str">
        <f t="shared" si="192"/>
        <v>NA</v>
      </c>
      <c r="P470" s="306" t="str">
        <f t="shared" si="193"/>
        <v>NA</v>
      </c>
      <c r="Q470" s="306" t="str">
        <f t="shared" si="194"/>
        <v>NA</v>
      </c>
      <c r="R470" s="306" t="str">
        <f t="shared" si="195"/>
        <v>NA</v>
      </c>
      <c r="S470" s="306" t="str">
        <f t="shared" si="196"/>
        <v>NA</v>
      </c>
      <c r="T470" s="306" t="str">
        <f t="shared" si="197"/>
        <v>NA</v>
      </c>
      <c r="U470" s="306" t="str">
        <f t="shared" si="198"/>
        <v>NA</v>
      </c>
      <c r="V470" s="306" t="str">
        <f>IF($B470&gt;remaning_months,"NA",V$3*Payoff!$BS473)</f>
        <v>NA</v>
      </c>
      <c r="W470" s="306" t="str">
        <f>IF($B470&gt;remaning_months,"NA",W$3*Payoff!$BS473)</f>
        <v>NA</v>
      </c>
      <c r="X470" s="306" t="str">
        <f t="shared" si="199"/>
        <v>NA</v>
      </c>
      <c r="Y470" s="306" t="str">
        <f t="shared" si="200"/>
        <v>NA</v>
      </c>
      <c r="Z470" s="306" t="str">
        <f t="shared" si="201"/>
        <v>NA</v>
      </c>
      <c r="AA470" s="306" t="str">
        <f t="shared" si="202"/>
        <v>NA</v>
      </c>
      <c r="AB470" s="306" t="str">
        <f t="shared" si="203"/>
        <v>NA</v>
      </c>
      <c r="AC470" s="306" t="str">
        <f>IF($B470&gt;remaning_months,"NA",Payoff!AY473*Feq_coupon)</f>
        <v>NA</v>
      </c>
      <c r="AD470" s="306" t="str">
        <f>IF($B470&lt;=remaning_months,(AD469*(1-Payoff!BR473)-Payoff!Y473-Payoff!Z473+Payoff!BY473),"NA")</f>
        <v>NA</v>
      </c>
      <c r="AE470" s="306" t="str">
        <f>IF($B470&gt;remaning_months,"NA",Payoff!BC473)</f>
        <v>NA</v>
      </c>
      <c r="AF470" s="306" t="str">
        <f>IF($B470&gt;remaning_months,"NA",MAX(0,SUM(Payoff!V473:X473)))</f>
        <v>NA</v>
      </c>
      <c r="AG470" s="306" t="str">
        <f>IF($B470&gt;remaning_months,"NA",MAX(0,SUM(Payoff!V473:Y473)))</f>
        <v>NA</v>
      </c>
      <c r="AH470" s="306" t="str">
        <f>IF($B470&gt;remaning_months,"NA",Payoff!AC473)</f>
        <v>NA</v>
      </c>
      <c r="AI470" s="306" t="str">
        <f>IF($B470&gt;remaning_months,"NA",Payoff!BA473)</f>
        <v>NA</v>
      </c>
      <c r="AJ470" s="306" t="str">
        <f>IF($B470&gt;remaning_months,"NA",IF(AF470&lt;=0,0,AL469*(1+Payoff!X473/SUM(Payoff!V473:W473))))</f>
        <v>NA</v>
      </c>
      <c r="AK470" s="306" t="str">
        <f>IF($B470&gt;remaning_months,"NA",IF(AG470&lt;=0,0,AJ470*(1+SUM(Payoff!Y473:Z473)/SUM(Payoff!V473:W473))))</f>
        <v>NA</v>
      </c>
      <c r="AL470" s="306" t="str">
        <f>IF($B470&gt;remaning_months,"NA",IF(AH470&lt;=0,0,AK470*(1+SUM(Payoff!AA473:AB473)/SUM(Payoff!V473:W473))))</f>
        <v>NA</v>
      </c>
      <c r="AM470" s="306" t="str">
        <f t="shared" si="204"/>
        <v>NA</v>
      </c>
      <c r="AN470" s="306" t="str">
        <f>IF($B470&gt;remaning_months,"NA",AN469*(1+Payoff!Q473))</f>
        <v>NA</v>
      </c>
    </row>
    <row r="471" spans="2:40">
      <c r="B471" s="23">
        <v>468</v>
      </c>
      <c r="C471" s="306" t="str">
        <f t="shared" si="180"/>
        <v>NA</v>
      </c>
      <c r="D471" s="306" t="str">
        <f t="shared" si="181"/>
        <v>NA</v>
      </c>
      <c r="E471" s="306" t="str">
        <f t="shared" si="182"/>
        <v>NA</v>
      </c>
      <c r="F471" s="306" t="str">
        <f t="shared" si="183"/>
        <v>NA</v>
      </c>
      <c r="G471" s="306" t="str">
        <f t="shared" si="184"/>
        <v>NA</v>
      </c>
      <c r="H471" s="306" t="str">
        <f t="shared" si="185"/>
        <v>NA</v>
      </c>
      <c r="I471" s="306" t="str">
        <f t="shared" si="186"/>
        <v>NA</v>
      </c>
      <c r="J471" s="306" t="str">
        <f t="shared" si="187"/>
        <v>NA</v>
      </c>
      <c r="K471" s="306" t="str">
        <f t="shared" si="188"/>
        <v>NA</v>
      </c>
      <c r="L471" s="306" t="str">
        <f t="shared" si="189"/>
        <v>NA</v>
      </c>
      <c r="M471" s="306" t="str">
        <f t="shared" si="190"/>
        <v>NA</v>
      </c>
      <c r="N471" s="306" t="str">
        <f t="shared" si="191"/>
        <v>NA</v>
      </c>
      <c r="O471" s="306" t="str">
        <f t="shared" si="192"/>
        <v>NA</v>
      </c>
      <c r="P471" s="306" t="str">
        <f t="shared" si="193"/>
        <v>NA</v>
      </c>
      <c r="Q471" s="306" t="str">
        <f t="shared" si="194"/>
        <v>NA</v>
      </c>
      <c r="R471" s="306" t="str">
        <f t="shared" si="195"/>
        <v>NA</v>
      </c>
      <c r="S471" s="306" t="str">
        <f t="shared" si="196"/>
        <v>NA</v>
      </c>
      <c r="T471" s="306" t="str">
        <f t="shared" si="197"/>
        <v>NA</v>
      </c>
      <c r="U471" s="306" t="str">
        <f t="shared" si="198"/>
        <v>NA</v>
      </c>
      <c r="V471" s="306" t="str">
        <f>IF($B471&gt;remaning_months,"NA",V$3*Payoff!$BS474)</f>
        <v>NA</v>
      </c>
      <c r="W471" s="306" t="str">
        <f>IF($B471&gt;remaning_months,"NA",W$3*Payoff!$BS474)</f>
        <v>NA</v>
      </c>
      <c r="X471" s="306" t="str">
        <f t="shared" si="199"/>
        <v>NA</v>
      </c>
      <c r="Y471" s="306" t="str">
        <f t="shared" si="200"/>
        <v>NA</v>
      </c>
      <c r="Z471" s="306" t="str">
        <f t="shared" si="201"/>
        <v>NA</v>
      </c>
      <c r="AA471" s="306" t="str">
        <f t="shared" si="202"/>
        <v>NA</v>
      </c>
      <c r="AB471" s="306" t="str">
        <f t="shared" si="203"/>
        <v>NA</v>
      </c>
      <c r="AC471" s="306" t="str">
        <f>IF($B471&gt;remaning_months,"NA",Payoff!AY474*Feq_coupon)</f>
        <v>NA</v>
      </c>
      <c r="AD471" s="306" t="str">
        <f>IF($B471&lt;=remaning_months,(AD470*(1-Payoff!BR474)-Payoff!Y474-Payoff!Z474+Payoff!BY474),"NA")</f>
        <v>NA</v>
      </c>
      <c r="AE471" s="306" t="str">
        <f>IF($B471&gt;remaning_months,"NA",Payoff!BC474)</f>
        <v>NA</v>
      </c>
      <c r="AF471" s="306" t="str">
        <f>IF($B471&gt;remaning_months,"NA",MAX(0,SUM(Payoff!V474:X474)))</f>
        <v>NA</v>
      </c>
      <c r="AG471" s="306" t="str">
        <f>IF($B471&gt;remaning_months,"NA",MAX(0,SUM(Payoff!V474:Y474)))</f>
        <v>NA</v>
      </c>
      <c r="AH471" s="306" t="str">
        <f>IF($B471&gt;remaning_months,"NA",Payoff!AC474)</f>
        <v>NA</v>
      </c>
      <c r="AI471" s="306" t="str">
        <f>IF($B471&gt;remaning_months,"NA",Payoff!BA474)</f>
        <v>NA</v>
      </c>
      <c r="AJ471" s="306" t="str">
        <f>IF($B471&gt;remaning_months,"NA",IF(AF471&lt;=0,0,AL470*(1+Payoff!X474/SUM(Payoff!V474:W474))))</f>
        <v>NA</v>
      </c>
      <c r="AK471" s="306" t="str">
        <f>IF($B471&gt;remaning_months,"NA",IF(AG471&lt;=0,0,AJ471*(1+SUM(Payoff!Y474:Z474)/SUM(Payoff!V474:W474))))</f>
        <v>NA</v>
      </c>
      <c r="AL471" s="306" t="str">
        <f>IF($B471&gt;remaning_months,"NA",IF(AH471&lt;=0,0,AK471*(1+SUM(Payoff!AA474:AB474)/SUM(Payoff!V474:W474))))</f>
        <v>NA</v>
      </c>
      <c r="AM471" s="306" t="str">
        <f t="shared" si="204"/>
        <v>NA</v>
      </c>
      <c r="AN471" s="306" t="str">
        <f>IF($B471&gt;remaning_months,"NA",AN470*(1+Payoff!Q474))</f>
        <v>NA</v>
      </c>
    </row>
    <row r="472" spans="2:40">
      <c r="B472" s="23">
        <v>469</v>
      </c>
      <c r="C472" s="306" t="str">
        <f t="shared" si="180"/>
        <v>NA</v>
      </c>
      <c r="D472" s="306" t="str">
        <f t="shared" si="181"/>
        <v>NA</v>
      </c>
      <c r="E472" s="306" t="str">
        <f t="shared" si="182"/>
        <v>NA</v>
      </c>
      <c r="F472" s="306" t="str">
        <f t="shared" si="183"/>
        <v>NA</v>
      </c>
      <c r="G472" s="306" t="str">
        <f t="shared" si="184"/>
        <v>NA</v>
      </c>
      <c r="H472" s="306" t="str">
        <f t="shared" si="185"/>
        <v>NA</v>
      </c>
      <c r="I472" s="306" t="str">
        <f t="shared" si="186"/>
        <v>NA</v>
      </c>
      <c r="J472" s="306" t="str">
        <f t="shared" si="187"/>
        <v>NA</v>
      </c>
      <c r="K472" s="306" t="str">
        <f t="shared" si="188"/>
        <v>NA</v>
      </c>
      <c r="L472" s="306" t="str">
        <f t="shared" si="189"/>
        <v>NA</v>
      </c>
      <c r="M472" s="306" t="str">
        <f t="shared" si="190"/>
        <v>NA</v>
      </c>
      <c r="N472" s="306" t="str">
        <f t="shared" si="191"/>
        <v>NA</v>
      </c>
      <c r="O472" s="306" t="str">
        <f t="shared" si="192"/>
        <v>NA</v>
      </c>
      <c r="P472" s="306" t="str">
        <f t="shared" si="193"/>
        <v>NA</v>
      </c>
      <c r="Q472" s="306" t="str">
        <f t="shared" si="194"/>
        <v>NA</v>
      </c>
      <c r="R472" s="306" t="str">
        <f t="shared" si="195"/>
        <v>NA</v>
      </c>
      <c r="S472" s="306" t="str">
        <f t="shared" si="196"/>
        <v>NA</v>
      </c>
      <c r="T472" s="306" t="str">
        <f t="shared" si="197"/>
        <v>NA</v>
      </c>
      <c r="U472" s="306" t="str">
        <f t="shared" si="198"/>
        <v>NA</v>
      </c>
      <c r="V472" s="306" t="str">
        <f>IF($B472&gt;remaning_months,"NA",V$3*Payoff!$BS475)</f>
        <v>NA</v>
      </c>
      <c r="W472" s="306" t="str">
        <f>IF($B472&gt;remaning_months,"NA",W$3*Payoff!$BS475)</f>
        <v>NA</v>
      </c>
      <c r="X472" s="306" t="str">
        <f t="shared" si="199"/>
        <v>NA</v>
      </c>
      <c r="Y472" s="306" t="str">
        <f t="shared" si="200"/>
        <v>NA</v>
      </c>
      <c r="Z472" s="306" t="str">
        <f t="shared" si="201"/>
        <v>NA</v>
      </c>
      <c r="AA472" s="306" t="str">
        <f t="shared" si="202"/>
        <v>NA</v>
      </c>
      <c r="AB472" s="306" t="str">
        <f t="shared" si="203"/>
        <v>NA</v>
      </c>
      <c r="AC472" s="306" t="str">
        <f>IF($B472&gt;remaning_months,"NA",Payoff!AY475*Feq_coupon)</f>
        <v>NA</v>
      </c>
      <c r="AD472" s="306" t="str">
        <f>IF($B472&lt;=remaning_months,(AD471*(1-Payoff!BR475)-Payoff!Y475-Payoff!Z475+Payoff!BY475),"NA")</f>
        <v>NA</v>
      </c>
      <c r="AE472" s="306" t="str">
        <f>IF($B472&gt;remaning_months,"NA",Payoff!BC475)</f>
        <v>NA</v>
      </c>
      <c r="AF472" s="306" t="str">
        <f>IF($B472&gt;remaning_months,"NA",MAX(0,SUM(Payoff!V475:X475)))</f>
        <v>NA</v>
      </c>
      <c r="AG472" s="306" t="str">
        <f>IF($B472&gt;remaning_months,"NA",MAX(0,SUM(Payoff!V475:Y475)))</f>
        <v>NA</v>
      </c>
      <c r="AH472" s="306" t="str">
        <f>IF($B472&gt;remaning_months,"NA",Payoff!AC475)</f>
        <v>NA</v>
      </c>
      <c r="AI472" s="306" t="str">
        <f>IF($B472&gt;remaning_months,"NA",Payoff!BA475)</f>
        <v>NA</v>
      </c>
      <c r="AJ472" s="306" t="str">
        <f>IF($B472&gt;remaning_months,"NA",IF(AF472&lt;=0,0,AL471*(1+Payoff!X475/SUM(Payoff!V475:W475))))</f>
        <v>NA</v>
      </c>
      <c r="AK472" s="306" t="str">
        <f>IF($B472&gt;remaning_months,"NA",IF(AG472&lt;=0,0,AJ472*(1+SUM(Payoff!Y475:Z475)/SUM(Payoff!V475:W475))))</f>
        <v>NA</v>
      </c>
      <c r="AL472" s="306" t="str">
        <f>IF($B472&gt;remaning_months,"NA",IF(AH472&lt;=0,0,AK472*(1+SUM(Payoff!AA475:AB475)/SUM(Payoff!V475:W475))))</f>
        <v>NA</v>
      </c>
      <c r="AM472" s="306" t="str">
        <f t="shared" si="204"/>
        <v>NA</v>
      </c>
      <c r="AN472" s="306" t="str">
        <f>IF($B472&gt;remaning_months,"NA",AN471*(1+Payoff!Q475))</f>
        <v>NA</v>
      </c>
    </row>
    <row r="473" spans="2:40">
      <c r="B473" s="23">
        <v>470</v>
      </c>
      <c r="C473" s="306" t="str">
        <f t="shared" si="180"/>
        <v>NA</v>
      </c>
      <c r="D473" s="306" t="str">
        <f t="shared" si="181"/>
        <v>NA</v>
      </c>
      <c r="E473" s="306" t="str">
        <f t="shared" si="182"/>
        <v>NA</v>
      </c>
      <c r="F473" s="306" t="str">
        <f t="shared" si="183"/>
        <v>NA</v>
      </c>
      <c r="G473" s="306" t="str">
        <f t="shared" si="184"/>
        <v>NA</v>
      </c>
      <c r="H473" s="306" t="str">
        <f t="shared" si="185"/>
        <v>NA</v>
      </c>
      <c r="I473" s="306" t="str">
        <f t="shared" si="186"/>
        <v>NA</v>
      </c>
      <c r="J473" s="306" t="str">
        <f t="shared" si="187"/>
        <v>NA</v>
      </c>
      <c r="K473" s="306" t="str">
        <f t="shared" si="188"/>
        <v>NA</v>
      </c>
      <c r="L473" s="306" t="str">
        <f t="shared" si="189"/>
        <v>NA</v>
      </c>
      <c r="M473" s="306" t="str">
        <f t="shared" si="190"/>
        <v>NA</v>
      </c>
      <c r="N473" s="306" t="str">
        <f t="shared" si="191"/>
        <v>NA</v>
      </c>
      <c r="O473" s="306" t="str">
        <f t="shared" si="192"/>
        <v>NA</v>
      </c>
      <c r="P473" s="306" t="str">
        <f t="shared" si="193"/>
        <v>NA</v>
      </c>
      <c r="Q473" s="306" t="str">
        <f t="shared" si="194"/>
        <v>NA</v>
      </c>
      <c r="R473" s="306" t="str">
        <f t="shared" si="195"/>
        <v>NA</v>
      </c>
      <c r="S473" s="306" t="str">
        <f t="shared" si="196"/>
        <v>NA</v>
      </c>
      <c r="T473" s="306" t="str">
        <f t="shared" si="197"/>
        <v>NA</v>
      </c>
      <c r="U473" s="306" t="str">
        <f t="shared" si="198"/>
        <v>NA</v>
      </c>
      <c r="V473" s="306" t="str">
        <f>IF($B473&gt;remaning_months,"NA",V$3*Payoff!$BS476)</f>
        <v>NA</v>
      </c>
      <c r="W473" s="306" t="str">
        <f>IF($B473&gt;remaning_months,"NA",W$3*Payoff!$BS476)</f>
        <v>NA</v>
      </c>
      <c r="X473" s="306" t="str">
        <f t="shared" si="199"/>
        <v>NA</v>
      </c>
      <c r="Y473" s="306" t="str">
        <f t="shared" si="200"/>
        <v>NA</v>
      </c>
      <c r="Z473" s="306" t="str">
        <f t="shared" si="201"/>
        <v>NA</v>
      </c>
      <c r="AA473" s="306" t="str">
        <f t="shared" si="202"/>
        <v>NA</v>
      </c>
      <c r="AB473" s="306" t="str">
        <f t="shared" si="203"/>
        <v>NA</v>
      </c>
      <c r="AC473" s="306" t="str">
        <f>IF($B473&gt;remaning_months,"NA",Payoff!AY476*Feq_coupon)</f>
        <v>NA</v>
      </c>
      <c r="AD473" s="306" t="str">
        <f>IF($B473&lt;=remaning_months,(AD472*(1-Payoff!BR476)-Payoff!Y476-Payoff!Z476+Payoff!BY476),"NA")</f>
        <v>NA</v>
      </c>
      <c r="AE473" s="306" t="str">
        <f>IF($B473&gt;remaning_months,"NA",Payoff!BC476)</f>
        <v>NA</v>
      </c>
      <c r="AF473" s="306" t="str">
        <f>IF($B473&gt;remaning_months,"NA",MAX(0,SUM(Payoff!V476:X476)))</f>
        <v>NA</v>
      </c>
      <c r="AG473" s="306" t="str">
        <f>IF($B473&gt;remaning_months,"NA",MAX(0,SUM(Payoff!V476:Y476)))</f>
        <v>NA</v>
      </c>
      <c r="AH473" s="306" t="str">
        <f>IF($B473&gt;remaning_months,"NA",Payoff!AC476)</f>
        <v>NA</v>
      </c>
      <c r="AI473" s="306" t="str">
        <f>IF($B473&gt;remaning_months,"NA",Payoff!BA476)</f>
        <v>NA</v>
      </c>
      <c r="AJ473" s="306" t="str">
        <f>IF($B473&gt;remaning_months,"NA",IF(AF473&lt;=0,0,AL472*(1+Payoff!X476/SUM(Payoff!V476:W476))))</f>
        <v>NA</v>
      </c>
      <c r="AK473" s="306" t="str">
        <f>IF($B473&gt;remaning_months,"NA",IF(AG473&lt;=0,0,AJ473*(1+SUM(Payoff!Y476:Z476)/SUM(Payoff!V476:W476))))</f>
        <v>NA</v>
      </c>
      <c r="AL473" s="306" t="str">
        <f>IF($B473&gt;remaning_months,"NA",IF(AH473&lt;=0,0,AK473*(1+SUM(Payoff!AA476:AB476)/SUM(Payoff!V476:W476))))</f>
        <v>NA</v>
      </c>
      <c r="AM473" s="306" t="str">
        <f t="shared" si="204"/>
        <v>NA</v>
      </c>
      <c r="AN473" s="306" t="str">
        <f>IF($B473&gt;remaning_months,"NA",AN472*(1+Payoff!Q476))</f>
        <v>NA</v>
      </c>
    </row>
    <row r="474" spans="2:40">
      <c r="B474" s="23">
        <v>471</v>
      </c>
      <c r="C474" s="306" t="str">
        <f t="shared" si="180"/>
        <v>NA</v>
      </c>
      <c r="D474" s="306" t="str">
        <f t="shared" si="181"/>
        <v>NA</v>
      </c>
      <c r="E474" s="306" t="str">
        <f t="shared" si="182"/>
        <v>NA</v>
      </c>
      <c r="F474" s="306" t="str">
        <f t="shared" si="183"/>
        <v>NA</v>
      </c>
      <c r="G474" s="306" t="str">
        <f t="shared" si="184"/>
        <v>NA</v>
      </c>
      <c r="H474" s="306" t="str">
        <f t="shared" si="185"/>
        <v>NA</v>
      </c>
      <c r="I474" s="306" t="str">
        <f t="shared" si="186"/>
        <v>NA</v>
      </c>
      <c r="J474" s="306" t="str">
        <f t="shared" si="187"/>
        <v>NA</v>
      </c>
      <c r="K474" s="306" t="str">
        <f t="shared" si="188"/>
        <v>NA</v>
      </c>
      <c r="L474" s="306" t="str">
        <f t="shared" si="189"/>
        <v>NA</v>
      </c>
      <c r="M474" s="306" t="str">
        <f t="shared" si="190"/>
        <v>NA</v>
      </c>
      <c r="N474" s="306" t="str">
        <f t="shared" si="191"/>
        <v>NA</v>
      </c>
      <c r="O474" s="306" t="str">
        <f t="shared" si="192"/>
        <v>NA</v>
      </c>
      <c r="P474" s="306" t="str">
        <f t="shared" si="193"/>
        <v>NA</v>
      </c>
      <c r="Q474" s="306" t="str">
        <f t="shared" si="194"/>
        <v>NA</v>
      </c>
      <c r="R474" s="306" t="str">
        <f t="shared" si="195"/>
        <v>NA</v>
      </c>
      <c r="S474" s="306" t="str">
        <f t="shared" si="196"/>
        <v>NA</v>
      </c>
      <c r="T474" s="306" t="str">
        <f t="shared" si="197"/>
        <v>NA</v>
      </c>
      <c r="U474" s="306" t="str">
        <f t="shared" si="198"/>
        <v>NA</v>
      </c>
      <c r="V474" s="306" t="str">
        <f>IF($B474&gt;remaning_months,"NA",V$3*Payoff!$BS477)</f>
        <v>NA</v>
      </c>
      <c r="W474" s="306" t="str">
        <f>IF($B474&gt;remaning_months,"NA",W$3*Payoff!$BS477)</f>
        <v>NA</v>
      </c>
      <c r="X474" s="306" t="str">
        <f t="shared" si="199"/>
        <v>NA</v>
      </c>
      <c r="Y474" s="306" t="str">
        <f t="shared" si="200"/>
        <v>NA</v>
      </c>
      <c r="Z474" s="306" t="str">
        <f t="shared" si="201"/>
        <v>NA</v>
      </c>
      <c r="AA474" s="306" t="str">
        <f t="shared" si="202"/>
        <v>NA</v>
      </c>
      <c r="AB474" s="306" t="str">
        <f t="shared" si="203"/>
        <v>NA</v>
      </c>
      <c r="AC474" s="306" t="str">
        <f>IF($B474&gt;remaning_months,"NA",Payoff!AY477*Feq_coupon)</f>
        <v>NA</v>
      </c>
      <c r="AD474" s="306" t="str">
        <f>IF($B474&lt;=remaning_months,(AD473*(1-Payoff!BR477)-Payoff!Y477-Payoff!Z477+Payoff!BY477),"NA")</f>
        <v>NA</v>
      </c>
      <c r="AE474" s="306" t="str">
        <f>IF($B474&gt;remaning_months,"NA",Payoff!BC477)</f>
        <v>NA</v>
      </c>
      <c r="AF474" s="306" t="str">
        <f>IF($B474&gt;remaning_months,"NA",MAX(0,SUM(Payoff!V477:X477)))</f>
        <v>NA</v>
      </c>
      <c r="AG474" s="306" t="str">
        <f>IF($B474&gt;remaning_months,"NA",MAX(0,SUM(Payoff!V477:Y477)))</f>
        <v>NA</v>
      </c>
      <c r="AH474" s="306" t="str">
        <f>IF($B474&gt;remaning_months,"NA",Payoff!AC477)</f>
        <v>NA</v>
      </c>
      <c r="AI474" s="306" t="str">
        <f>IF($B474&gt;remaning_months,"NA",Payoff!BA477)</f>
        <v>NA</v>
      </c>
      <c r="AJ474" s="306" t="str">
        <f>IF($B474&gt;remaning_months,"NA",IF(AF474&lt;=0,0,AL473*(1+Payoff!X477/SUM(Payoff!V477:W477))))</f>
        <v>NA</v>
      </c>
      <c r="AK474" s="306" t="str">
        <f>IF($B474&gt;remaning_months,"NA",IF(AG474&lt;=0,0,AJ474*(1+SUM(Payoff!Y477:Z477)/SUM(Payoff!V477:W477))))</f>
        <v>NA</v>
      </c>
      <c r="AL474" s="306" t="str">
        <f>IF($B474&gt;remaning_months,"NA",IF(AH474&lt;=0,0,AK474*(1+SUM(Payoff!AA477:AB477)/SUM(Payoff!V477:W477))))</f>
        <v>NA</v>
      </c>
      <c r="AM474" s="306" t="str">
        <f t="shared" si="204"/>
        <v>NA</v>
      </c>
      <c r="AN474" s="306" t="str">
        <f>IF($B474&gt;remaning_months,"NA",AN473*(1+Payoff!Q477))</f>
        <v>NA</v>
      </c>
    </row>
    <row r="475" spans="2:40">
      <c r="B475" s="23">
        <v>472</v>
      </c>
      <c r="C475" s="306" t="str">
        <f t="shared" si="180"/>
        <v>NA</v>
      </c>
      <c r="D475" s="306" t="str">
        <f t="shared" si="181"/>
        <v>NA</v>
      </c>
      <c r="E475" s="306" t="str">
        <f t="shared" si="182"/>
        <v>NA</v>
      </c>
      <c r="F475" s="306" t="str">
        <f t="shared" si="183"/>
        <v>NA</v>
      </c>
      <c r="G475" s="306" t="str">
        <f t="shared" si="184"/>
        <v>NA</v>
      </c>
      <c r="H475" s="306" t="str">
        <f t="shared" si="185"/>
        <v>NA</v>
      </c>
      <c r="I475" s="306" t="str">
        <f t="shared" si="186"/>
        <v>NA</v>
      </c>
      <c r="J475" s="306" t="str">
        <f t="shared" si="187"/>
        <v>NA</v>
      </c>
      <c r="K475" s="306" t="str">
        <f t="shared" si="188"/>
        <v>NA</v>
      </c>
      <c r="L475" s="306" t="str">
        <f t="shared" si="189"/>
        <v>NA</v>
      </c>
      <c r="M475" s="306" t="str">
        <f t="shared" si="190"/>
        <v>NA</v>
      </c>
      <c r="N475" s="306" t="str">
        <f t="shared" si="191"/>
        <v>NA</v>
      </c>
      <c r="O475" s="306" t="str">
        <f t="shared" si="192"/>
        <v>NA</v>
      </c>
      <c r="P475" s="306" t="str">
        <f t="shared" si="193"/>
        <v>NA</v>
      </c>
      <c r="Q475" s="306" t="str">
        <f t="shared" si="194"/>
        <v>NA</v>
      </c>
      <c r="R475" s="306" t="str">
        <f t="shared" si="195"/>
        <v>NA</v>
      </c>
      <c r="S475" s="306" t="str">
        <f t="shared" si="196"/>
        <v>NA</v>
      </c>
      <c r="T475" s="306" t="str">
        <f t="shared" si="197"/>
        <v>NA</v>
      </c>
      <c r="U475" s="306" t="str">
        <f t="shared" si="198"/>
        <v>NA</v>
      </c>
      <c r="V475" s="306" t="str">
        <f>IF($B475&gt;remaning_months,"NA",V$3*Payoff!$BS478)</f>
        <v>NA</v>
      </c>
      <c r="W475" s="306" t="str">
        <f>IF($B475&gt;remaning_months,"NA",W$3*Payoff!$BS478)</f>
        <v>NA</v>
      </c>
      <c r="X475" s="306" t="str">
        <f t="shared" si="199"/>
        <v>NA</v>
      </c>
      <c r="Y475" s="306" t="str">
        <f t="shared" si="200"/>
        <v>NA</v>
      </c>
      <c r="Z475" s="306" t="str">
        <f t="shared" si="201"/>
        <v>NA</v>
      </c>
      <c r="AA475" s="306" t="str">
        <f t="shared" si="202"/>
        <v>NA</v>
      </c>
      <c r="AB475" s="306" t="str">
        <f t="shared" si="203"/>
        <v>NA</v>
      </c>
      <c r="AC475" s="306" t="str">
        <f>IF($B475&gt;remaning_months,"NA",Payoff!AY478*Feq_coupon)</f>
        <v>NA</v>
      </c>
      <c r="AD475" s="306" t="str">
        <f>IF($B475&lt;=remaning_months,(AD474*(1-Payoff!BR478)-Payoff!Y478-Payoff!Z478+Payoff!BY478),"NA")</f>
        <v>NA</v>
      </c>
      <c r="AE475" s="306" t="str">
        <f>IF($B475&gt;remaning_months,"NA",Payoff!BC478)</f>
        <v>NA</v>
      </c>
      <c r="AF475" s="306" t="str">
        <f>IF($B475&gt;remaning_months,"NA",MAX(0,SUM(Payoff!V478:X478)))</f>
        <v>NA</v>
      </c>
      <c r="AG475" s="306" t="str">
        <f>IF($B475&gt;remaning_months,"NA",MAX(0,SUM(Payoff!V478:Y478)))</f>
        <v>NA</v>
      </c>
      <c r="AH475" s="306" t="str">
        <f>IF($B475&gt;remaning_months,"NA",Payoff!AC478)</f>
        <v>NA</v>
      </c>
      <c r="AI475" s="306" t="str">
        <f>IF($B475&gt;remaning_months,"NA",Payoff!BA478)</f>
        <v>NA</v>
      </c>
      <c r="AJ475" s="306" t="str">
        <f>IF($B475&gt;remaning_months,"NA",IF(AF475&lt;=0,0,AL474*(1+Payoff!X478/SUM(Payoff!V478:W478))))</f>
        <v>NA</v>
      </c>
      <c r="AK475" s="306" t="str">
        <f>IF($B475&gt;remaning_months,"NA",IF(AG475&lt;=0,0,AJ475*(1+SUM(Payoff!Y478:Z478)/SUM(Payoff!V478:W478))))</f>
        <v>NA</v>
      </c>
      <c r="AL475" s="306" t="str">
        <f>IF($B475&gt;remaning_months,"NA",IF(AH475&lt;=0,0,AK475*(1+SUM(Payoff!AA478:AB478)/SUM(Payoff!V478:W478))))</f>
        <v>NA</v>
      </c>
      <c r="AM475" s="306" t="str">
        <f t="shared" si="204"/>
        <v>NA</v>
      </c>
      <c r="AN475" s="306" t="str">
        <f>IF($B475&gt;remaning_months,"NA",AN474*(1+Payoff!Q478))</f>
        <v>NA</v>
      </c>
    </row>
    <row r="476" spans="2:40">
      <c r="B476" s="23">
        <v>473</v>
      </c>
      <c r="C476" s="306" t="str">
        <f t="shared" si="180"/>
        <v>NA</v>
      </c>
      <c r="D476" s="306" t="str">
        <f t="shared" si="181"/>
        <v>NA</v>
      </c>
      <c r="E476" s="306" t="str">
        <f t="shared" si="182"/>
        <v>NA</v>
      </c>
      <c r="F476" s="306" t="str">
        <f t="shared" si="183"/>
        <v>NA</v>
      </c>
      <c r="G476" s="306" t="str">
        <f t="shared" si="184"/>
        <v>NA</v>
      </c>
      <c r="H476" s="306" t="str">
        <f t="shared" si="185"/>
        <v>NA</v>
      </c>
      <c r="I476" s="306" t="str">
        <f t="shared" si="186"/>
        <v>NA</v>
      </c>
      <c r="J476" s="306" t="str">
        <f t="shared" si="187"/>
        <v>NA</v>
      </c>
      <c r="K476" s="306" t="str">
        <f t="shared" si="188"/>
        <v>NA</v>
      </c>
      <c r="L476" s="306" t="str">
        <f t="shared" si="189"/>
        <v>NA</v>
      </c>
      <c r="M476" s="306" t="str">
        <f t="shared" si="190"/>
        <v>NA</v>
      </c>
      <c r="N476" s="306" t="str">
        <f t="shared" si="191"/>
        <v>NA</v>
      </c>
      <c r="O476" s="306" t="str">
        <f t="shared" si="192"/>
        <v>NA</v>
      </c>
      <c r="P476" s="306" t="str">
        <f t="shared" si="193"/>
        <v>NA</v>
      </c>
      <c r="Q476" s="306" t="str">
        <f t="shared" si="194"/>
        <v>NA</v>
      </c>
      <c r="R476" s="306" t="str">
        <f t="shared" si="195"/>
        <v>NA</v>
      </c>
      <c r="S476" s="306" t="str">
        <f t="shared" si="196"/>
        <v>NA</v>
      </c>
      <c r="T476" s="306" t="str">
        <f t="shared" si="197"/>
        <v>NA</v>
      </c>
      <c r="U476" s="306" t="str">
        <f t="shared" si="198"/>
        <v>NA</v>
      </c>
      <c r="V476" s="306" t="str">
        <f>IF($B476&gt;remaning_months,"NA",V$3*Payoff!$BS479)</f>
        <v>NA</v>
      </c>
      <c r="W476" s="306" t="str">
        <f>IF($B476&gt;remaning_months,"NA",W$3*Payoff!$BS479)</f>
        <v>NA</v>
      </c>
      <c r="X476" s="306" t="str">
        <f t="shared" si="199"/>
        <v>NA</v>
      </c>
      <c r="Y476" s="306" t="str">
        <f t="shared" si="200"/>
        <v>NA</v>
      </c>
      <c r="Z476" s="306" t="str">
        <f t="shared" si="201"/>
        <v>NA</v>
      </c>
      <c r="AA476" s="306" t="str">
        <f t="shared" si="202"/>
        <v>NA</v>
      </c>
      <c r="AB476" s="306" t="str">
        <f t="shared" si="203"/>
        <v>NA</v>
      </c>
      <c r="AC476" s="306" t="str">
        <f>IF($B476&gt;remaning_months,"NA",Payoff!AY479*Feq_coupon)</f>
        <v>NA</v>
      </c>
      <c r="AD476" s="306" t="str">
        <f>IF($B476&lt;=remaning_months,(AD475*(1-Payoff!BR479)-Payoff!Y479-Payoff!Z479+Payoff!BY479),"NA")</f>
        <v>NA</v>
      </c>
      <c r="AE476" s="306" t="str">
        <f>IF($B476&gt;remaning_months,"NA",Payoff!BC479)</f>
        <v>NA</v>
      </c>
      <c r="AF476" s="306" t="str">
        <f>IF($B476&gt;remaning_months,"NA",MAX(0,SUM(Payoff!V479:X479)))</f>
        <v>NA</v>
      </c>
      <c r="AG476" s="306" t="str">
        <f>IF($B476&gt;remaning_months,"NA",MAX(0,SUM(Payoff!V479:Y479)))</f>
        <v>NA</v>
      </c>
      <c r="AH476" s="306" t="str">
        <f>IF($B476&gt;remaning_months,"NA",Payoff!AC479)</f>
        <v>NA</v>
      </c>
      <c r="AI476" s="306" t="str">
        <f>IF($B476&gt;remaning_months,"NA",Payoff!BA479)</f>
        <v>NA</v>
      </c>
      <c r="AJ476" s="306" t="str">
        <f>IF($B476&gt;remaning_months,"NA",IF(AF476&lt;=0,0,AL475*(1+Payoff!X479/SUM(Payoff!V479:W479))))</f>
        <v>NA</v>
      </c>
      <c r="AK476" s="306" t="str">
        <f>IF($B476&gt;remaning_months,"NA",IF(AG476&lt;=0,0,AJ476*(1+SUM(Payoff!Y479:Z479)/SUM(Payoff!V479:W479))))</f>
        <v>NA</v>
      </c>
      <c r="AL476" s="306" t="str">
        <f>IF($B476&gt;remaning_months,"NA",IF(AH476&lt;=0,0,AK476*(1+SUM(Payoff!AA479:AB479)/SUM(Payoff!V479:W479))))</f>
        <v>NA</v>
      </c>
      <c r="AM476" s="306" t="str">
        <f t="shared" si="204"/>
        <v>NA</v>
      </c>
      <c r="AN476" s="306" t="str">
        <f>IF($B476&gt;remaning_months,"NA",AN475*(1+Payoff!Q479))</f>
        <v>NA</v>
      </c>
    </row>
    <row r="477" spans="2:40">
      <c r="B477" s="23">
        <v>474</v>
      </c>
      <c r="C477" s="306" t="str">
        <f t="shared" si="180"/>
        <v>NA</v>
      </c>
      <c r="D477" s="306" t="str">
        <f t="shared" si="181"/>
        <v>NA</v>
      </c>
      <c r="E477" s="306" t="str">
        <f t="shared" si="182"/>
        <v>NA</v>
      </c>
      <c r="F477" s="306" t="str">
        <f t="shared" si="183"/>
        <v>NA</v>
      </c>
      <c r="G477" s="306" t="str">
        <f t="shared" si="184"/>
        <v>NA</v>
      </c>
      <c r="H477" s="306" t="str">
        <f t="shared" si="185"/>
        <v>NA</v>
      </c>
      <c r="I477" s="306" t="str">
        <f t="shared" si="186"/>
        <v>NA</v>
      </c>
      <c r="J477" s="306" t="str">
        <f t="shared" si="187"/>
        <v>NA</v>
      </c>
      <c r="K477" s="306" t="str">
        <f t="shared" si="188"/>
        <v>NA</v>
      </c>
      <c r="L477" s="306" t="str">
        <f t="shared" si="189"/>
        <v>NA</v>
      </c>
      <c r="M477" s="306" t="str">
        <f t="shared" si="190"/>
        <v>NA</v>
      </c>
      <c r="N477" s="306" t="str">
        <f t="shared" si="191"/>
        <v>NA</v>
      </c>
      <c r="O477" s="306" t="str">
        <f t="shared" si="192"/>
        <v>NA</v>
      </c>
      <c r="P477" s="306" t="str">
        <f t="shared" si="193"/>
        <v>NA</v>
      </c>
      <c r="Q477" s="306" t="str">
        <f t="shared" si="194"/>
        <v>NA</v>
      </c>
      <c r="R477" s="306" t="str">
        <f t="shared" si="195"/>
        <v>NA</v>
      </c>
      <c r="S477" s="306" t="str">
        <f t="shared" si="196"/>
        <v>NA</v>
      </c>
      <c r="T477" s="306" t="str">
        <f t="shared" si="197"/>
        <v>NA</v>
      </c>
      <c r="U477" s="306" t="str">
        <f t="shared" si="198"/>
        <v>NA</v>
      </c>
      <c r="V477" s="306" t="str">
        <f>IF($B477&gt;remaning_months,"NA",V$3*Payoff!$BS480)</f>
        <v>NA</v>
      </c>
      <c r="W477" s="306" t="str">
        <f>IF($B477&gt;remaning_months,"NA",W$3*Payoff!$BS480)</f>
        <v>NA</v>
      </c>
      <c r="X477" s="306" t="str">
        <f t="shared" si="199"/>
        <v>NA</v>
      </c>
      <c r="Y477" s="306" t="str">
        <f t="shared" si="200"/>
        <v>NA</v>
      </c>
      <c r="Z477" s="306" t="str">
        <f t="shared" si="201"/>
        <v>NA</v>
      </c>
      <c r="AA477" s="306" t="str">
        <f t="shared" si="202"/>
        <v>NA</v>
      </c>
      <c r="AB477" s="306" t="str">
        <f t="shared" si="203"/>
        <v>NA</v>
      </c>
      <c r="AC477" s="306" t="str">
        <f>IF($B477&gt;remaning_months,"NA",Payoff!AY480*Feq_coupon)</f>
        <v>NA</v>
      </c>
      <c r="AD477" s="306" t="str">
        <f>IF($B477&lt;=remaning_months,(AD476*(1-Payoff!BR480)-Payoff!Y480-Payoff!Z480+Payoff!BY480),"NA")</f>
        <v>NA</v>
      </c>
      <c r="AE477" s="306" t="str">
        <f>IF($B477&gt;remaning_months,"NA",Payoff!BC480)</f>
        <v>NA</v>
      </c>
      <c r="AF477" s="306" t="str">
        <f>IF($B477&gt;remaning_months,"NA",MAX(0,SUM(Payoff!V480:X480)))</f>
        <v>NA</v>
      </c>
      <c r="AG477" s="306" t="str">
        <f>IF($B477&gt;remaning_months,"NA",MAX(0,SUM(Payoff!V480:Y480)))</f>
        <v>NA</v>
      </c>
      <c r="AH477" s="306" t="str">
        <f>IF($B477&gt;remaning_months,"NA",Payoff!AC480)</f>
        <v>NA</v>
      </c>
      <c r="AI477" s="306" t="str">
        <f>IF($B477&gt;remaning_months,"NA",Payoff!BA480)</f>
        <v>NA</v>
      </c>
      <c r="AJ477" s="306" t="str">
        <f>IF($B477&gt;remaning_months,"NA",IF(AF477&lt;=0,0,AL476*(1+Payoff!X480/SUM(Payoff!V480:W480))))</f>
        <v>NA</v>
      </c>
      <c r="AK477" s="306" t="str">
        <f>IF($B477&gt;remaning_months,"NA",IF(AG477&lt;=0,0,AJ477*(1+SUM(Payoff!Y480:Z480)/SUM(Payoff!V480:W480))))</f>
        <v>NA</v>
      </c>
      <c r="AL477" s="306" t="str">
        <f>IF($B477&gt;remaning_months,"NA",IF(AH477&lt;=0,0,AK477*(1+SUM(Payoff!AA480:AB480)/SUM(Payoff!V480:W480))))</f>
        <v>NA</v>
      </c>
      <c r="AM477" s="306" t="str">
        <f t="shared" si="204"/>
        <v>NA</v>
      </c>
      <c r="AN477" s="306" t="str">
        <f>IF($B477&gt;remaning_months,"NA",AN476*(1+Payoff!Q480))</f>
        <v>NA</v>
      </c>
    </row>
    <row r="478" spans="2:40">
      <c r="B478" s="23">
        <v>475</v>
      </c>
      <c r="C478" s="306" t="str">
        <f t="shared" si="180"/>
        <v>NA</v>
      </c>
      <c r="D478" s="306" t="str">
        <f t="shared" si="181"/>
        <v>NA</v>
      </c>
      <c r="E478" s="306" t="str">
        <f t="shared" si="182"/>
        <v>NA</v>
      </c>
      <c r="F478" s="306" t="str">
        <f t="shared" si="183"/>
        <v>NA</v>
      </c>
      <c r="G478" s="306" t="str">
        <f t="shared" si="184"/>
        <v>NA</v>
      </c>
      <c r="H478" s="306" t="str">
        <f t="shared" si="185"/>
        <v>NA</v>
      </c>
      <c r="I478" s="306" t="str">
        <f t="shared" si="186"/>
        <v>NA</v>
      </c>
      <c r="J478" s="306" t="str">
        <f t="shared" si="187"/>
        <v>NA</v>
      </c>
      <c r="K478" s="306" t="str">
        <f t="shared" si="188"/>
        <v>NA</v>
      </c>
      <c r="L478" s="306" t="str">
        <f t="shared" si="189"/>
        <v>NA</v>
      </c>
      <c r="M478" s="306" t="str">
        <f t="shared" si="190"/>
        <v>NA</v>
      </c>
      <c r="N478" s="306" t="str">
        <f t="shared" si="191"/>
        <v>NA</v>
      </c>
      <c r="O478" s="306" t="str">
        <f t="shared" si="192"/>
        <v>NA</v>
      </c>
      <c r="P478" s="306" t="str">
        <f t="shared" si="193"/>
        <v>NA</v>
      </c>
      <c r="Q478" s="306" t="str">
        <f t="shared" si="194"/>
        <v>NA</v>
      </c>
      <c r="R478" s="306" t="str">
        <f t="shared" si="195"/>
        <v>NA</v>
      </c>
      <c r="S478" s="306" t="str">
        <f t="shared" si="196"/>
        <v>NA</v>
      </c>
      <c r="T478" s="306" t="str">
        <f t="shared" si="197"/>
        <v>NA</v>
      </c>
      <c r="U478" s="306" t="str">
        <f t="shared" si="198"/>
        <v>NA</v>
      </c>
      <c r="V478" s="306" t="str">
        <f>IF($B478&gt;remaning_months,"NA",V$3*Payoff!$BS481)</f>
        <v>NA</v>
      </c>
      <c r="W478" s="306" t="str">
        <f>IF($B478&gt;remaning_months,"NA",W$3*Payoff!$BS481)</f>
        <v>NA</v>
      </c>
      <c r="X478" s="306" t="str">
        <f t="shared" si="199"/>
        <v>NA</v>
      </c>
      <c r="Y478" s="306" t="str">
        <f t="shared" si="200"/>
        <v>NA</v>
      </c>
      <c r="Z478" s="306" t="str">
        <f t="shared" si="201"/>
        <v>NA</v>
      </c>
      <c r="AA478" s="306" t="str">
        <f t="shared" si="202"/>
        <v>NA</v>
      </c>
      <c r="AB478" s="306" t="str">
        <f t="shared" si="203"/>
        <v>NA</v>
      </c>
      <c r="AC478" s="306" t="str">
        <f>IF($B478&gt;remaning_months,"NA",Payoff!AY481*Feq_coupon)</f>
        <v>NA</v>
      </c>
      <c r="AD478" s="306" t="str">
        <f>IF($B478&lt;=remaning_months,(AD477*(1-Payoff!BR481)-Payoff!Y481-Payoff!Z481+Payoff!BY481),"NA")</f>
        <v>NA</v>
      </c>
      <c r="AE478" s="306" t="str">
        <f>IF($B478&gt;remaning_months,"NA",Payoff!BC481)</f>
        <v>NA</v>
      </c>
      <c r="AF478" s="306" t="str">
        <f>IF($B478&gt;remaning_months,"NA",MAX(0,SUM(Payoff!V481:X481)))</f>
        <v>NA</v>
      </c>
      <c r="AG478" s="306" t="str">
        <f>IF($B478&gt;remaning_months,"NA",MAX(0,SUM(Payoff!V481:Y481)))</f>
        <v>NA</v>
      </c>
      <c r="AH478" s="306" t="str">
        <f>IF($B478&gt;remaning_months,"NA",Payoff!AC481)</f>
        <v>NA</v>
      </c>
      <c r="AI478" s="306" t="str">
        <f>IF($B478&gt;remaning_months,"NA",Payoff!BA481)</f>
        <v>NA</v>
      </c>
      <c r="AJ478" s="306" t="str">
        <f>IF($B478&gt;remaning_months,"NA",IF(AF478&lt;=0,0,AL477*(1+Payoff!X481/SUM(Payoff!V481:W481))))</f>
        <v>NA</v>
      </c>
      <c r="AK478" s="306" t="str">
        <f>IF($B478&gt;remaning_months,"NA",IF(AG478&lt;=0,0,AJ478*(1+SUM(Payoff!Y481:Z481)/SUM(Payoff!V481:W481))))</f>
        <v>NA</v>
      </c>
      <c r="AL478" s="306" t="str">
        <f>IF($B478&gt;remaning_months,"NA",IF(AH478&lt;=0,0,AK478*(1+SUM(Payoff!AA481:AB481)/SUM(Payoff!V481:W481))))</f>
        <v>NA</v>
      </c>
      <c r="AM478" s="306" t="str">
        <f t="shared" si="204"/>
        <v>NA</v>
      </c>
      <c r="AN478" s="306" t="str">
        <f>IF($B478&gt;remaning_months,"NA",AN477*(1+Payoff!Q481))</f>
        <v>NA</v>
      </c>
    </row>
    <row r="479" spans="2:40">
      <c r="B479" s="23">
        <v>476</v>
      </c>
      <c r="C479" s="306" t="str">
        <f t="shared" si="180"/>
        <v>NA</v>
      </c>
      <c r="D479" s="306" t="str">
        <f t="shared" si="181"/>
        <v>NA</v>
      </c>
      <c r="E479" s="306" t="str">
        <f t="shared" si="182"/>
        <v>NA</v>
      </c>
      <c r="F479" s="306" t="str">
        <f t="shared" si="183"/>
        <v>NA</v>
      </c>
      <c r="G479" s="306" t="str">
        <f t="shared" si="184"/>
        <v>NA</v>
      </c>
      <c r="H479" s="306" t="str">
        <f t="shared" si="185"/>
        <v>NA</v>
      </c>
      <c r="I479" s="306" t="str">
        <f t="shared" si="186"/>
        <v>NA</v>
      </c>
      <c r="J479" s="306" t="str">
        <f t="shared" si="187"/>
        <v>NA</v>
      </c>
      <c r="K479" s="306" t="str">
        <f t="shared" si="188"/>
        <v>NA</v>
      </c>
      <c r="L479" s="306" t="str">
        <f t="shared" si="189"/>
        <v>NA</v>
      </c>
      <c r="M479" s="306" t="str">
        <f t="shared" si="190"/>
        <v>NA</v>
      </c>
      <c r="N479" s="306" t="str">
        <f t="shared" si="191"/>
        <v>NA</v>
      </c>
      <c r="O479" s="306" t="str">
        <f t="shared" si="192"/>
        <v>NA</v>
      </c>
      <c r="P479" s="306" t="str">
        <f t="shared" si="193"/>
        <v>NA</v>
      </c>
      <c r="Q479" s="306" t="str">
        <f t="shared" si="194"/>
        <v>NA</v>
      </c>
      <c r="R479" s="306" t="str">
        <f t="shared" si="195"/>
        <v>NA</v>
      </c>
      <c r="S479" s="306" t="str">
        <f t="shared" si="196"/>
        <v>NA</v>
      </c>
      <c r="T479" s="306" t="str">
        <f t="shared" si="197"/>
        <v>NA</v>
      </c>
      <c r="U479" s="306" t="str">
        <f t="shared" si="198"/>
        <v>NA</v>
      </c>
      <c r="V479" s="306" t="str">
        <f>IF($B479&gt;remaning_months,"NA",V$3*Payoff!$BS482)</f>
        <v>NA</v>
      </c>
      <c r="W479" s="306" t="str">
        <f>IF($B479&gt;remaning_months,"NA",W$3*Payoff!$BS482)</f>
        <v>NA</v>
      </c>
      <c r="X479" s="306" t="str">
        <f t="shared" si="199"/>
        <v>NA</v>
      </c>
      <c r="Y479" s="306" t="str">
        <f t="shared" si="200"/>
        <v>NA</v>
      </c>
      <c r="Z479" s="306" t="str">
        <f t="shared" si="201"/>
        <v>NA</v>
      </c>
      <c r="AA479" s="306" t="str">
        <f t="shared" si="202"/>
        <v>NA</v>
      </c>
      <c r="AB479" s="306" t="str">
        <f t="shared" si="203"/>
        <v>NA</v>
      </c>
      <c r="AC479" s="306" t="str">
        <f>IF($B479&gt;remaning_months,"NA",Payoff!AY482*Feq_coupon)</f>
        <v>NA</v>
      </c>
      <c r="AD479" s="306" t="str">
        <f>IF($B479&lt;=remaning_months,(AD478*(1-Payoff!BR482)-Payoff!Y482-Payoff!Z482+Payoff!BY482),"NA")</f>
        <v>NA</v>
      </c>
      <c r="AE479" s="306" t="str">
        <f>IF($B479&gt;remaning_months,"NA",Payoff!BC482)</f>
        <v>NA</v>
      </c>
      <c r="AF479" s="306" t="str">
        <f>IF($B479&gt;remaning_months,"NA",MAX(0,SUM(Payoff!V482:X482)))</f>
        <v>NA</v>
      </c>
      <c r="AG479" s="306" t="str">
        <f>IF($B479&gt;remaning_months,"NA",MAX(0,SUM(Payoff!V482:Y482)))</f>
        <v>NA</v>
      </c>
      <c r="AH479" s="306" t="str">
        <f>IF($B479&gt;remaning_months,"NA",Payoff!AC482)</f>
        <v>NA</v>
      </c>
      <c r="AI479" s="306" t="str">
        <f>IF($B479&gt;remaning_months,"NA",Payoff!BA482)</f>
        <v>NA</v>
      </c>
      <c r="AJ479" s="306" t="str">
        <f>IF($B479&gt;remaning_months,"NA",IF(AF479&lt;=0,0,AL478*(1+Payoff!X482/SUM(Payoff!V482:W482))))</f>
        <v>NA</v>
      </c>
      <c r="AK479" s="306" t="str">
        <f>IF($B479&gt;remaning_months,"NA",IF(AG479&lt;=0,0,AJ479*(1+SUM(Payoff!Y482:Z482)/SUM(Payoff!V482:W482))))</f>
        <v>NA</v>
      </c>
      <c r="AL479" s="306" t="str">
        <f>IF($B479&gt;remaning_months,"NA",IF(AH479&lt;=0,0,AK479*(1+SUM(Payoff!AA482:AB482)/SUM(Payoff!V482:W482))))</f>
        <v>NA</v>
      </c>
      <c r="AM479" s="306" t="str">
        <f t="shared" si="204"/>
        <v>NA</v>
      </c>
      <c r="AN479" s="306" t="str">
        <f>IF($B479&gt;remaning_months,"NA",AN478*(1+Payoff!Q482))</f>
        <v>NA</v>
      </c>
    </row>
    <row r="480" spans="2:40">
      <c r="B480" s="23">
        <v>477</v>
      </c>
      <c r="C480" s="306" t="str">
        <f t="shared" si="180"/>
        <v>NA</v>
      </c>
      <c r="D480" s="306" t="str">
        <f t="shared" si="181"/>
        <v>NA</v>
      </c>
      <c r="E480" s="306" t="str">
        <f t="shared" si="182"/>
        <v>NA</v>
      </c>
      <c r="F480" s="306" t="str">
        <f t="shared" si="183"/>
        <v>NA</v>
      </c>
      <c r="G480" s="306" t="str">
        <f t="shared" si="184"/>
        <v>NA</v>
      </c>
      <c r="H480" s="306" t="str">
        <f t="shared" si="185"/>
        <v>NA</v>
      </c>
      <c r="I480" s="306" t="str">
        <f t="shared" si="186"/>
        <v>NA</v>
      </c>
      <c r="J480" s="306" t="str">
        <f t="shared" si="187"/>
        <v>NA</v>
      </c>
      <c r="K480" s="306" t="str">
        <f t="shared" si="188"/>
        <v>NA</v>
      </c>
      <c r="L480" s="306" t="str">
        <f t="shared" si="189"/>
        <v>NA</v>
      </c>
      <c r="M480" s="306" t="str">
        <f t="shared" si="190"/>
        <v>NA</v>
      </c>
      <c r="N480" s="306" t="str">
        <f t="shared" si="191"/>
        <v>NA</v>
      </c>
      <c r="O480" s="306" t="str">
        <f t="shared" si="192"/>
        <v>NA</v>
      </c>
      <c r="P480" s="306" t="str">
        <f t="shared" si="193"/>
        <v>NA</v>
      </c>
      <c r="Q480" s="306" t="str">
        <f t="shared" si="194"/>
        <v>NA</v>
      </c>
      <c r="R480" s="306" t="str">
        <f t="shared" si="195"/>
        <v>NA</v>
      </c>
      <c r="S480" s="306" t="str">
        <f t="shared" si="196"/>
        <v>NA</v>
      </c>
      <c r="T480" s="306" t="str">
        <f t="shared" si="197"/>
        <v>NA</v>
      </c>
      <c r="U480" s="306" t="str">
        <f t="shared" si="198"/>
        <v>NA</v>
      </c>
      <c r="V480" s="306" t="str">
        <f>IF($B480&gt;remaning_months,"NA",V$3*Payoff!$BS483)</f>
        <v>NA</v>
      </c>
      <c r="W480" s="306" t="str">
        <f>IF($B480&gt;remaning_months,"NA",W$3*Payoff!$BS483)</f>
        <v>NA</v>
      </c>
      <c r="X480" s="306" t="str">
        <f t="shared" si="199"/>
        <v>NA</v>
      </c>
      <c r="Y480" s="306" t="str">
        <f t="shared" si="200"/>
        <v>NA</v>
      </c>
      <c r="Z480" s="306" t="str">
        <f t="shared" si="201"/>
        <v>NA</v>
      </c>
      <c r="AA480" s="306" t="str">
        <f t="shared" si="202"/>
        <v>NA</v>
      </c>
      <c r="AB480" s="306" t="str">
        <f t="shared" si="203"/>
        <v>NA</v>
      </c>
      <c r="AC480" s="306" t="str">
        <f>IF($B480&gt;remaning_months,"NA",Payoff!AY483*Feq_coupon)</f>
        <v>NA</v>
      </c>
      <c r="AD480" s="306" t="str">
        <f>IF($B480&lt;=remaning_months,(AD479*(1-Payoff!BR483)-Payoff!Y483-Payoff!Z483+Payoff!BY483),"NA")</f>
        <v>NA</v>
      </c>
      <c r="AE480" s="306" t="str">
        <f>IF($B480&gt;remaning_months,"NA",Payoff!BC483)</f>
        <v>NA</v>
      </c>
      <c r="AF480" s="306" t="str">
        <f>IF($B480&gt;remaning_months,"NA",MAX(0,SUM(Payoff!V483:X483)))</f>
        <v>NA</v>
      </c>
      <c r="AG480" s="306" t="str">
        <f>IF($B480&gt;remaning_months,"NA",MAX(0,SUM(Payoff!V483:Y483)))</f>
        <v>NA</v>
      </c>
      <c r="AH480" s="306" t="str">
        <f>IF($B480&gt;remaning_months,"NA",Payoff!AC483)</f>
        <v>NA</v>
      </c>
      <c r="AI480" s="306" t="str">
        <f>IF($B480&gt;remaning_months,"NA",Payoff!BA483)</f>
        <v>NA</v>
      </c>
      <c r="AJ480" s="306" t="str">
        <f>IF($B480&gt;remaning_months,"NA",IF(AF480&lt;=0,0,AL479*(1+Payoff!X483/SUM(Payoff!V483:W483))))</f>
        <v>NA</v>
      </c>
      <c r="AK480" s="306" t="str">
        <f>IF($B480&gt;remaning_months,"NA",IF(AG480&lt;=0,0,AJ480*(1+SUM(Payoff!Y483:Z483)/SUM(Payoff!V483:W483))))</f>
        <v>NA</v>
      </c>
      <c r="AL480" s="306" t="str">
        <f>IF($B480&gt;remaning_months,"NA",IF(AH480&lt;=0,0,AK480*(1+SUM(Payoff!AA483:AB483)/SUM(Payoff!V483:W483))))</f>
        <v>NA</v>
      </c>
      <c r="AM480" s="306" t="str">
        <f t="shared" si="204"/>
        <v>NA</v>
      </c>
      <c r="AN480" s="306" t="str">
        <f>IF($B480&gt;remaning_months,"NA",AN479*(1+Payoff!Q483))</f>
        <v>NA</v>
      </c>
    </row>
    <row r="481" spans="2:40">
      <c r="B481" s="23">
        <v>478</v>
      </c>
      <c r="C481" s="306" t="str">
        <f t="shared" si="180"/>
        <v>NA</v>
      </c>
      <c r="D481" s="306" t="str">
        <f t="shared" si="181"/>
        <v>NA</v>
      </c>
      <c r="E481" s="306" t="str">
        <f t="shared" si="182"/>
        <v>NA</v>
      </c>
      <c r="F481" s="306" t="str">
        <f t="shared" si="183"/>
        <v>NA</v>
      </c>
      <c r="G481" s="306" t="str">
        <f t="shared" si="184"/>
        <v>NA</v>
      </c>
      <c r="H481" s="306" t="str">
        <f t="shared" si="185"/>
        <v>NA</v>
      </c>
      <c r="I481" s="306" t="str">
        <f t="shared" si="186"/>
        <v>NA</v>
      </c>
      <c r="J481" s="306" t="str">
        <f t="shared" si="187"/>
        <v>NA</v>
      </c>
      <c r="K481" s="306" t="str">
        <f t="shared" si="188"/>
        <v>NA</v>
      </c>
      <c r="L481" s="306" t="str">
        <f t="shared" si="189"/>
        <v>NA</v>
      </c>
      <c r="M481" s="306" t="str">
        <f t="shared" si="190"/>
        <v>NA</v>
      </c>
      <c r="N481" s="306" t="str">
        <f t="shared" si="191"/>
        <v>NA</v>
      </c>
      <c r="O481" s="306" t="str">
        <f t="shared" si="192"/>
        <v>NA</v>
      </c>
      <c r="P481" s="306" t="str">
        <f t="shared" si="193"/>
        <v>NA</v>
      </c>
      <c r="Q481" s="306" t="str">
        <f t="shared" si="194"/>
        <v>NA</v>
      </c>
      <c r="R481" s="306" t="str">
        <f t="shared" si="195"/>
        <v>NA</v>
      </c>
      <c r="S481" s="306" t="str">
        <f t="shared" si="196"/>
        <v>NA</v>
      </c>
      <c r="T481" s="306" t="str">
        <f t="shared" si="197"/>
        <v>NA</v>
      </c>
      <c r="U481" s="306" t="str">
        <f t="shared" si="198"/>
        <v>NA</v>
      </c>
      <c r="V481" s="306" t="str">
        <f>IF($B481&gt;remaning_months,"NA",V$3*Payoff!$BS484)</f>
        <v>NA</v>
      </c>
      <c r="W481" s="306" t="str">
        <f>IF($B481&gt;remaning_months,"NA",W$3*Payoff!$BS484)</f>
        <v>NA</v>
      </c>
      <c r="X481" s="306" t="str">
        <f t="shared" si="199"/>
        <v>NA</v>
      </c>
      <c r="Y481" s="306" t="str">
        <f t="shared" si="200"/>
        <v>NA</v>
      </c>
      <c r="Z481" s="306" t="str">
        <f t="shared" si="201"/>
        <v>NA</v>
      </c>
      <c r="AA481" s="306" t="str">
        <f t="shared" si="202"/>
        <v>NA</v>
      </c>
      <c r="AB481" s="306" t="str">
        <f t="shared" si="203"/>
        <v>NA</v>
      </c>
      <c r="AC481" s="306" t="str">
        <f>IF($B481&gt;remaning_months,"NA",Payoff!AY484*Feq_coupon)</f>
        <v>NA</v>
      </c>
      <c r="AD481" s="306" t="str">
        <f>IF($B481&lt;=remaning_months,(AD480*(1-Payoff!BR484)-Payoff!Y484-Payoff!Z484+Payoff!BY484),"NA")</f>
        <v>NA</v>
      </c>
      <c r="AE481" s="306" t="str">
        <f>IF($B481&gt;remaning_months,"NA",Payoff!BC484)</f>
        <v>NA</v>
      </c>
      <c r="AF481" s="306" t="str">
        <f>IF($B481&gt;remaning_months,"NA",MAX(0,SUM(Payoff!V484:X484)))</f>
        <v>NA</v>
      </c>
      <c r="AG481" s="306" t="str">
        <f>IF($B481&gt;remaning_months,"NA",MAX(0,SUM(Payoff!V484:Y484)))</f>
        <v>NA</v>
      </c>
      <c r="AH481" s="306" t="str">
        <f>IF($B481&gt;remaning_months,"NA",Payoff!AC484)</f>
        <v>NA</v>
      </c>
      <c r="AI481" s="306" t="str">
        <f>IF($B481&gt;remaning_months,"NA",Payoff!BA484)</f>
        <v>NA</v>
      </c>
      <c r="AJ481" s="306" t="str">
        <f>IF($B481&gt;remaning_months,"NA",IF(AF481&lt;=0,0,AL480*(1+Payoff!X484/SUM(Payoff!V484:W484))))</f>
        <v>NA</v>
      </c>
      <c r="AK481" s="306" t="str">
        <f>IF($B481&gt;remaning_months,"NA",IF(AG481&lt;=0,0,AJ481*(1+SUM(Payoff!Y484:Z484)/SUM(Payoff!V484:W484))))</f>
        <v>NA</v>
      </c>
      <c r="AL481" s="306" t="str">
        <f>IF($B481&gt;remaning_months,"NA",IF(AH481&lt;=0,0,AK481*(1+SUM(Payoff!AA484:AB484)/SUM(Payoff!V484:W484))))</f>
        <v>NA</v>
      </c>
      <c r="AM481" s="306" t="str">
        <f t="shared" si="204"/>
        <v>NA</v>
      </c>
      <c r="AN481" s="306" t="str">
        <f>IF($B481&gt;remaning_months,"NA",AN480*(1+Payoff!Q484))</f>
        <v>NA</v>
      </c>
    </row>
    <row r="482" spans="2:40">
      <c r="B482" s="23">
        <v>479</v>
      </c>
      <c r="C482" s="306" t="str">
        <f t="shared" si="180"/>
        <v>NA</v>
      </c>
      <c r="D482" s="306" t="str">
        <f t="shared" si="181"/>
        <v>NA</v>
      </c>
      <c r="E482" s="306" t="str">
        <f t="shared" si="182"/>
        <v>NA</v>
      </c>
      <c r="F482" s="306" t="str">
        <f t="shared" si="183"/>
        <v>NA</v>
      </c>
      <c r="G482" s="306" t="str">
        <f t="shared" si="184"/>
        <v>NA</v>
      </c>
      <c r="H482" s="306" t="str">
        <f t="shared" si="185"/>
        <v>NA</v>
      </c>
      <c r="I482" s="306" t="str">
        <f t="shared" si="186"/>
        <v>NA</v>
      </c>
      <c r="J482" s="306" t="str">
        <f t="shared" si="187"/>
        <v>NA</v>
      </c>
      <c r="K482" s="306" t="str">
        <f t="shared" si="188"/>
        <v>NA</v>
      </c>
      <c r="L482" s="306" t="str">
        <f t="shared" si="189"/>
        <v>NA</v>
      </c>
      <c r="M482" s="306" t="str">
        <f t="shared" si="190"/>
        <v>NA</v>
      </c>
      <c r="N482" s="306" t="str">
        <f t="shared" si="191"/>
        <v>NA</v>
      </c>
      <c r="O482" s="306" t="str">
        <f t="shared" si="192"/>
        <v>NA</v>
      </c>
      <c r="P482" s="306" t="str">
        <f t="shared" si="193"/>
        <v>NA</v>
      </c>
      <c r="Q482" s="306" t="str">
        <f t="shared" si="194"/>
        <v>NA</v>
      </c>
      <c r="R482" s="306" t="str">
        <f t="shared" si="195"/>
        <v>NA</v>
      </c>
      <c r="S482" s="306" t="str">
        <f t="shared" si="196"/>
        <v>NA</v>
      </c>
      <c r="T482" s="306" t="str">
        <f t="shared" si="197"/>
        <v>NA</v>
      </c>
      <c r="U482" s="306" t="str">
        <f t="shared" si="198"/>
        <v>NA</v>
      </c>
      <c r="V482" s="306" t="str">
        <f>IF($B482&gt;remaning_months,"NA",V$3*Payoff!$BS485)</f>
        <v>NA</v>
      </c>
      <c r="W482" s="306" t="str">
        <f>IF($B482&gt;remaning_months,"NA",W$3*Payoff!$BS485)</f>
        <v>NA</v>
      </c>
      <c r="X482" s="306" t="str">
        <f t="shared" si="199"/>
        <v>NA</v>
      </c>
      <c r="Y482" s="306" t="str">
        <f t="shared" si="200"/>
        <v>NA</v>
      </c>
      <c r="Z482" s="306" t="str">
        <f t="shared" si="201"/>
        <v>NA</v>
      </c>
      <c r="AA482" s="306" t="str">
        <f t="shared" si="202"/>
        <v>NA</v>
      </c>
      <c r="AB482" s="306" t="str">
        <f t="shared" si="203"/>
        <v>NA</v>
      </c>
      <c r="AC482" s="306" t="str">
        <f>IF($B482&gt;remaning_months,"NA",Payoff!AY485*Feq_coupon)</f>
        <v>NA</v>
      </c>
      <c r="AD482" s="306" t="str">
        <f>IF($B482&lt;=remaning_months,(AD481*(1-Payoff!BR485)-Payoff!Y485-Payoff!Z485+Payoff!BY485),"NA")</f>
        <v>NA</v>
      </c>
      <c r="AE482" s="306" t="str">
        <f>IF($B482&gt;remaning_months,"NA",Payoff!BC485)</f>
        <v>NA</v>
      </c>
      <c r="AF482" s="306" t="str">
        <f>IF($B482&gt;remaning_months,"NA",MAX(0,SUM(Payoff!V485:X485)))</f>
        <v>NA</v>
      </c>
      <c r="AG482" s="306" t="str">
        <f>IF($B482&gt;remaning_months,"NA",MAX(0,SUM(Payoff!V485:Y485)))</f>
        <v>NA</v>
      </c>
      <c r="AH482" s="306" t="str">
        <f>IF($B482&gt;remaning_months,"NA",Payoff!AC485)</f>
        <v>NA</v>
      </c>
      <c r="AI482" s="306" t="str">
        <f>IF($B482&gt;remaning_months,"NA",Payoff!BA485)</f>
        <v>NA</v>
      </c>
      <c r="AJ482" s="306" t="str">
        <f>IF($B482&gt;remaning_months,"NA",IF(AF482&lt;=0,0,AL481*(1+Payoff!X485/SUM(Payoff!V485:W485))))</f>
        <v>NA</v>
      </c>
      <c r="AK482" s="306" t="str">
        <f>IF($B482&gt;remaning_months,"NA",IF(AG482&lt;=0,0,AJ482*(1+SUM(Payoff!Y485:Z485)/SUM(Payoff!V485:W485))))</f>
        <v>NA</v>
      </c>
      <c r="AL482" s="306" t="str">
        <f>IF($B482&gt;remaning_months,"NA",IF(AH482&lt;=0,0,AK482*(1+SUM(Payoff!AA485:AB485)/SUM(Payoff!V485:W485))))</f>
        <v>NA</v>
      </c>
      <c r="AM482" s="306" t="str">
        <f t="shared" si="204"/>
        <v>NA</v>
      </c>
      <c r="AN482" s="306" t="str">
        <f>IF($B482&gt;remaning_months,"NA",AN481*(1+Payoff!Q485))</f>
        <v>NA</v>
      </c>
    </row>
    <row r="483" spans="2:40">
      <c r="B483" s="23">
        <v>480</v>
      </c>
      <c r="C483" s="306" t="str">
        <f t="shared" si="180"/>
        <v>NA</v>
      </c>
      <c r="D483" s="306" t="str">
        <f t="shared" si="181"/>
        <v>NA</v>
      </c>
      <c r="E483" s="306" t="str">
        <f t="shared" si="182"/>
        <v>NA</v>
      </c>
      <c r="F483" s="306" t="str">
        <f t="shared" si="183"/>
        <v>NA</v>
      </c>
      <c r="G483" s="306" t="str">
        <f t="shared" si="184"/>
        <v>NA</v>
      </c>
      <c r="H483" s="306" t="str">
        <f t="shared" si="185"/>
        <v>NA</v>
      </c>
      <c r="I483" s="306" t="str">
        <f t="shared" si="186"/>
        <v>NA</v>
      </c>
      <c r="J483" s="306" t="str">
        <f t="shared" si="187"/>
        <v>NA</v>
      </c>
      <c r="K483" s="306" t="str">
        <f t="shared" si="188"/>
        <v>NA</v>
      </c>
      <c r="L483" s="306" t="str">
        <f t="shared" si="189"/>
        <v>NA</v>
      </c>
      <c r="M483" s="306" t="str">
        <f t="shared" si="190"/>
        <v>NA</v>
      </c>
      <c r="N483" s="306" t="str">
        <f t="shared" si="191"/>
        <v>NA</v>
      </c>
      <c r="O483" s="306" t="str">
        <f t="shared" si="192"/>
        <v>NA</v>
      </c>
      <c r="P483" s="306" t="str">
        <f t="shared" si="193"/>
        <v>NA</v>
      </c>
      <c r="Q483" s="306" t="str">
        <f t="shared" si="194"/>
        <v>NA</v>
      </c>
      <c r="R483" s="306" t="str">
        <f t="shared" si="195"/>
        <v>NA</v>
      </c>
      <c r="S483" s="306" t="str">
        <f t="shared" si="196"/>
        <v>NA</v>
      </c>
      <c r="T483" s="306" t="str">
        <f t="shared" si="197"/>
        <v>NA</v>
      </c>
      <c r="U483" s="306" t="str">
        <f t="shared" si="198"/>
        <v>NA</v>
      </c>
      <c r="V483" s="306" t="str">
        <f>IF($B483&gt;remaning_months,"NA",V$3*Payoff!$BS486)</f>
        <v>NA</v>
      </c>
      <c r="W483" s="306" t="str">
        <f>IF($B483&gt;remaning_months,"NA",W$3*Payoff!$BS486)</f>
        <v>NA</v>
      </c>
      <c r="X483" s="306" t="str">
        <f t="shared" si="199"/>
        <v>NA</v>
      </c>
      <c r="Y483" s="306" t="str">
        <f t="shared" si="200"/>
        <v>NA</v>
      </c>
      <c r="Z483" s="306" t="str">
        <f t="shared" si="201"/>
        <v>NA</v>
      </c>
      <c r="AA483" s="306" t="str">
        <f t="shared" si="202"/>
        <v>NA</v>
      </c>
      <c r="AB483" s="306" t="str">
        <f t="shared" si="203"/>
        <v>NA</v>
      </c>
      <c r="AC483" s="306" t="str">
        <f>IF($B483&gt;remaning_months,"NA",Payoff!AY486*Feq_coupon)</f>
        <v>NA</v>
      </c>
      <c r="AD483" s="306" t="str">
        <f>IF($B483&lt;=remaning_months,(AD482*(1-Payoff!BR486)-Payoff!Y486-Payoff!Z486+Payoff!BY486),"NA")</f>
        <v>NA</v>
      </c>
      <c r="AE483" s="306" t="str">
        <f>IF($B483&gt;remaning_months,"NA",Payoff!BC486)</f>
        <v>NA</v>
      </c>
      <c r="AF483" s="306" t="str">
        <f>IF($B483&gt;remaning_months,"NA",MAX(0,SUM(Payoff!V486:X486)))</f>
        <v>NA</v>
      </c>
      <c r="AG483" s="306" t="str">
        <f>IF($B483&gt;remaning_months,"NA",MAX(0,SUM(Payoff!V486:Y486)))</f>
        <v>NA</v>
      </c>
      <c r="AH483" s="306" t="str">
        <f>IF($B483&gt;remaning_months,"NA",Payoff!AC486)</f>
        <v>NA</v>
      </c>
      <c r="AI483" s="306" t="str">
        <f>IF($B483&gt;remaning_months,"NA",Payoff!BA486)</f>
        <v>NA</v>
      </c>
      <c r="AJ483" s="306" t="str">
        <f>IF($B483&gt;remaning_months,"NA",IF(AF483&lt;=0,0,AL482*(1+Payoff!X486/SUM(Payoff!V486:W486))))</f>
        <v>NA</v>
      </c>
      <c r="AK483" s="306" t="str">
        <f>IF($B483&gt;remaning_months,"NA",IF(AG483&lt;=0,0,AJ483*(1+SUM(Payoff!Y486:Z486)/SUM(Payoff!V486:W486))))</f>
        <v>NA</v>
      </c>
      <c r="AL483" s="306" t="str">
        <f>IF($B483&gt;remaning_months,"NA",IF(AH483&lt;=0,0,AK483*(1+SUM(Payoff!AA486:AB486)/SUM(Payoff!V486:W486))))</f>
        <v>NA</v>
      </c>
      <c r="AM483" s="306" t="str">
        <f t="shared" si="204"/>
        <v>NA</v>
      </c>
      <c r="AN483" s="306" t="str">
        <f>IF($B483&gt;remaning_months,"NA",AN482*(1+Payoff!Q486))</f>
        <v>NA</v>
      </c>
    </row>
    <row r="484" spans="2:40">
      <c r="B484" s="23">
        <v>481</v>
      </c>
      <c r="C484" s="306" t="str">
        <f t="shared" si="180"/>
        <v>NA</v>
      </c>
      <c r="D484" s="306" t="str">
        <f t="shared" si="181"/>
        <v>NA</v>
      </c>
      <c r="E484" s="306" t="str">
        <f t="shared" si="182"/>
        <v>NA</v>
      </c>
      <c r="F484" s="306" t="str">
        <f t="shared" si="183"/>
        <v>NA</v>
      </c>
      <c r="G484" s="306" t="str">
        <f t="shared" si="184"/>
        <v>NA</v>
      </c>
      <c r="H484" s="306" t="str">
        <f t="shared" si="185"/>
        <v>NA</v>
      </c>
      <c r="I484" s="306" t="str">
        <f t="shared" si="186"/>
        <v>NA</v>
      </c>
      <c r="J484" s="306" t="str">
        <f t="shared" si="187"/>
        <v>NA</v>
      </c>
      <c r="K484" s="306" t="str">
        <f t="shared" si="188"/>
        <v>NA</v>
      </c>
      <c r="L484" s="306" t="str">
        <f t="shared" si="189"/>
        <v>NA</v>
      </c>
      <c r="M484" s="306" t="str">
        <f t="shared" si="190"/>
        <v>NA</v>
      </c>
      <c r="N484" s="306" t="str">
        <f t="shared" si="191"/>
        <v>NA</v>
      </c>
      <c r="O484" s="306" t="str">
        <f t="shared" si="192"/>
        <v>NA</v>
      </c>
      <c r="P484" s="306" t="str">
        <f t="shared" si="193"/>
        <v>NA</v>
      </c>
      <c r="Q484" s="306" t="str">
        <f t="shared" si="194"/>
        <v>NA</v>
      </c>
      <c r="R484" s="306" t="str">
        <f t="shared" si="195"/>
        <v>NA</v>
      </c>
      <c r="S484" s="306" t="str">
        <f t="shared" si="196"/>
        <v>NA</v>
      </c>
      <c r="T484" s="306" t="str">
        <f t="shared" si="197"/>
        <v>NA</v>
      </c>
      <c r="U484" s="306" t="str">
        <f t="shared" si="198"/>
        <v>NA</v>
      </c>
      <c r="V484" s="306" t="str">
        <f>IF($B484&gt;remaning_months,"NA",V$3*Payoff!$BS487)</f>
        <v>NA</v>
      </c>
      <c r="W484" s="306" t="str">
        <f>IF($B484&gt;remaning_months,"NA",W$3*Payoff!$BS487)</f>
        <v>NA</v>
      </c>
      <c r="X484" s="306" t="str">
        <f t="shared" si="199"/>
        <v>NA</v>
      </c>
      <c r="Y484" s="306" t="str">
        <f t="shared" si="200"/>
        <v>NA</v>
      </c>
      <c r="Z484" s="306" t="str">
        <f t="shared" si="201"/>
        <v>NA</v>
      </c>
      <c r="AA484" s="306" t="str">
        <f t="shared" si="202"/>
        <v>NA</v>
      </c>
      <c r="AB484" s="306" t="str">
        <f t="shared" si="203"/>
        <v>NA</v>
      </c>
      <c r="AC484" s="306" t="str">
        <f>IF($B484&gt;remaning_months,"NA",Payoff!AY487*Feq_coupon)</f>
        <v>NA</v>
      </c>
      <c r="AD484" s="306" t="str">
        <f>IF($B484&lt;=remaning_months,(AD483*(1-Payoff!BR487)-Payoff!Y487-Payoff!Z487+Payoff!BY487),"NA")</f>
        <v>NA</v>
      </c>
      <c r="AE484" s="306" t="str">
        <f>IF($B484&gt;remaning_months,"NA",Payoff!BC487)</f>
        <v>NA</v>
      </c>
      <c r="AF484" s="306" t="str">
        <f>IF($B484&gt;remaning_months,"NA",MAX(0,SUM(Payoff!V487:X487)))</f>
        <v>NA</v>
      </c>
      <c r="AG484" s="306" t="str">
        <f>IF($B484&gt;remaning_months,"NA",MAX(0,SUM(Payoff!V487:Y487)))</f>
        <v>NA</v>
      </c>
      <c r="AH484" s="306" t="str">
        <f>IF($B484&gt;remaning_months,"NA",Payoff!AC487)</f>
        <v>NA</v>
      </c>
      <c r="AI484" s="306" t="str">
        <f>IF($B484&gt;remaning_months,"NA",Payoff!BA487)</f>
        <v>NA</v>
      </c>
      <c r="AJ484" s="306" t="str">
        <f>IF($B484&gt;remaning_months,"NA",IF(AF484&lt;=0,0,AL483*(1+Payoff!X487/SUM(Payoff!V487:W487))))</f>
        <v>NA</v>
      </c>
      <c r="AK484" s="306" t="str">
        <f>IF($B484&gt;remaning_months,"NA",IF(AG484&lt;=0,0,AJ484*(1+SUM(Payoff!Y487:Z487)/SUM(Payoff!V487:W487))))</f>
        <v>NA</v>
      </c>
      <c r="AL484" s="306" t="str">
        <f>IF($B484&gt;remaning_months,"NA",IF(AH484&lt;=0,0,AK484*(1+SUM(Payoff!AA487:AB487)/SUM(Payoff!V487:W487))))</f>
        <v>NA</v>
      </c>
      <c r="AM484" s="306" t="str">
        <f t="shared" si="204"/>
        <v>NA</v>
      </c>
      <c r="AN484" s="306" t="str">
        <f>IF($B484&gt;remaning_months,"NA",AN483*(1+Payoff!Q487))</f>
        <v>NA</v>
      </c>
    </row>
    <row r="485" spans="2:40">
      <c r="B485" s="23">
        <v>482</v>
      </c>
      <c r="C485" s="306" t="str">
        <f t="shared" si="180"/>
        <v>NA</v>
      </c>
      <c r="D485" s="306" t="str">
        <f t="shared" si="181"/>
        <v>NA</v>
      </c>
      <c r="E485" s="306" t="str">
        <f t="shared" si="182"/>
        <v>NA</v>
      </c>
      <c r="F485" s="306" t="str">
        <f t="shared" si="183"/>
        <v>NA</v>
      </c>
      <c r="G485" s="306" t="str">
        <f t="shared" si="184"/>
        <v>NA</v>
      </c>
      <c r="H485" s="306" t="str">
        <f t="shared" si="185"/>
        <v>NA</v>
      </c>
      <c r="I485" s="306" t="str">
        <f t="shared" si="186"/>
        <v>NA</v>
      </c>
      <c r="J485" s="306" t="str">
        <f t="shared" si="187"/>
        <v>NA</v>
      </c>
      <c r="K485" s="306" t="str">
        <f t="shared" si="188"/>
        <v>NA</v>
      </c>
      <c r="L485" s="306" t="str">
        <f t="shared" si="189"/>
        <v>NA</v>
      </c>
      <c r="M485" s="306" t="str">
        <f t="shared" si="190"/>
        <v>NA</v>
      </c>
      <c r="N485" s="306" t="str">
        <f t="shared" si="191"/>
        <v>NA</v>
      </c>
      <c r="O485" s="306" t="str">
        <f t="shared" si="192"/>
        <v>NA</v>
      </c>
      <c r="P485" s="306" t="str">
        <f t="shared" si="193"/>
        <v>NA</v>
      </c>
      <c r="Q485" s="306" t="str">
        <f t="shared" si="194"/>
        <v>NA</v>
      </c>
      <c r="R485" s="306" t="str">
        <f t="shared" si="195"/>
        <v>NA</v>
      </c>
      <c r="S485" s="306" t="str">
        <f t="shared" si="196"/>
        <v>NA</v>
      </c>
      <c r="T485" s="306" t="str">
        <f t="shared" si="197"/>
        <v>NA</v>
      </c>
      <c r="U485" s="306" t="str">
        <f t="shared" si="198"/>
        <v>NA</v>
      </c>
      <c r="V485" s="306" t="str">
        <f>IF($B485&gt;remaning_months,"NA",V$3*Payoff!$BS488)</f>
        <v>NA</v>
      </c>
      <c r="W485" s="306" t="str">
        <f>IF($B485&gt;remaning_months,"NA",W$3*Payoff!$BS488)</f>
        <v>NA</v>
      </c>
      <c r="X485" s="306" t="str">
        <f t="shared" si="199"/>
        <v>NA</v>
      </c>
      <c r="Y485" s="306" t="str">
        <f t="shared" si="200"/>
        <v>NA</v>
      </c>
      <c r="Z485" s="306" t="str">
        <f t="shared" si="201"/>
        <v>NA</v>
      </c>
      <c r="AA485" s="306" t="str">
        <f t="shared" si="202"/>
        <v>NA</v>
      </c>
      <c r="AB485" s="306" t="str">
        <f t="shared" si="203"/>
        <v>NA</v>
      </c>
      <c r="AC485" s="306" t="str">
        <f>IF($B485&gt;remaning_months,"NA",Payoff!AY488*Feq_coupon)</f>
        <v>NA</v>
      </c>
      <c r="AD485" s="306" t="str">
        <f>IF($B485&lt;=remaning_months,(AD484*(1-Payoff!BR488)-Payoff!Y488-Payoff!Z488+Payoff!BY488),"NA")</f>
        <v>NA</v>
      </c>
      <c r="AE485" s="306" t="str">
        <f>IF($B485&gt;remaning_months,"NA",Payoff!BC488)</f>
        <v>NA</v>
      </c>
      <c r="AF485" s="306" t="str">
        <f>IF($B485&gt;remaning_months,"NA",MAX(0,SUM(Payoff!V488:X488)))</f>
        <v>NA</v>
      </c>
      <c r="AG485" s="306" t="str">
        <f>IF($B485&gt;remaning_months,"NA",MAX(0,SUM(Payoff!V488:Y488)))</f>
        <v>NA</v>
      </c>
      <c r="AH485" s="306" t="str">
        <f>IF($B485&gt;remaning_months,"NA",Payoff!AC488)</f>
        <v>NA</v>
      </c>
      <c r="AI485" s="306" t="str">
        <f>IF($B485&gt;remaning_months,"NA",Payoff!BA488)</f>
        <v>NA</v>
      </c>
      <c r="AJ485" s="306" t="str">
        <f>IF($B485&gt;remaning_months,"NA",IF(AF485&lt;=0,0,AL484*(1+Payoff!X488/SUM(Payoff!V488:W488))))</f>
        <v>NA</v>
      </c>
      <c r="AK485" s="306" t="str">
        <f>IF($B485&gt;remaning_months,"NA",IF(AG485&lt;=0,0,AJ485*(1+SUM(Payoff!Y488:Z488)/SUM(Payoff!V488:W488))))</f>
        <v>NA</v>
      </c>
      <c r="AL485" s="306" t="str">
        <f>IF($B485&gt;remaning_months,"NA",IF(AH485&lt;=0,0,AK485*(1+SUM(Payoff!AA488:AB488)/SUM(Payoff!V488:W488))))</f>
        <v>NA</v>
      </c>
      <c r="AM485" s="306" t="str">
        <f t="shared" si="204"/>
        <v>NA</v>
      </c>
      <c r="AN485" s="306" t="str">
        <f>IF($B485&gt;remaning_months,"NA",AN484*(1+Payoff!Q488))</f>
        <v>NA</v>
      </c>
    </row>
    <row r="486" spans="2:40">
      <c r="B486" s="23">
        <v>483</v>
      </c>
      <c r="C486" s="306" t="str">
        <f t="shared" si="180"/>
        <v>NA</v>
      </c>
      <c r="D486" s="306" t="str">
        <f t="shared" si="181"/>
        <v>NA</v>
      </c>
      <c r="E486" s="306" t="str">
        <f t="shared" si="182"/>
        <v>NA</v>
      </c>
      <c r="F486" s="306" t="str">
        <f t="shared" si="183"/>
        <v>NA</v>
      </c>
      <c r="G486" s="306" t="str">
        <f t="shared" si="184"/>
        <v>NA</v>
      </c>
      <c r="H486" s="306" t="str">
        <f t="shared" si="185"/>
        <v>NA</v>
      </c>
      <c r="I486" s="306" t="str">
        <f t="shared" si="186"/>
        <v>NA</v>
      </c>
      <c r="J486" s="306" t="str">
        <f t="shared" si="187"/>
        <v>NA</v>
      </c>
      <c r="K486" s="306" t="str">
        <f t="shared" si="188"/>
        <v>NA</v>
      </c>
      <c r="L486" s="306" t="str">
        <f t="shared" si="189"/>
        <v>NA</v>
      </c>
      <c r="M486" s="306" t="str">
        <f t="shared" si="190"/>
        <v>NA</v>
      </c>
      <c r="N486" s="306" t="str">
        <f t="shared" si="191"/>
        <v>NA</v>
      </c>
      <c r="O486" s="306" t="str">
        <f t="shared" si="192"/>
        <v>NA</v>
      </c>
      <c r="P486" s="306" t="str">
        <f t="shared" si="193"/>
        <v>NA</v>
      </c>
      <c r="Q486" s="306" t="str">
        <f t="shared" si="194"/>
        <v>NA</v>
      </c>
      <c r="R486" s="306" t="str">
        <f t="shared" si="195"/>
        <v>NA</v>
      </c>
      <c r="S486" s="306" t="str">
        <f t="shared" si="196"/>
        <v>NA</v>
      </c>
      <c r="T486" s="306" t="str">
        <f t="shared" si="197"/>
        <v>NA</v>
      </c>
      <c r="U486" s="306" t="str">
        <f t="shared" si="198"/>
        <v>NA</v>
      </c>
      <c r="V486" s="306" t="str">
        <f>IF($B486&gt;remaning_months,"NA",V$3*Payoff!$BS489)</f>
        <v>NA</v>
      </c>
      <c r="W486" s="306" t="str">
        <f>IF($B486&gt;remaning_months,"NA",W$3*Payoff!$BS489)</f>
        <v>NA</v>
      </c>
      <c r="X486" s="306" t="str">
        <f t="shared" si="199"/>
        <v>NA</v>
      </c>
      <c r="Y486" s="306" t="str">
        <f t="shared" si="200"/>
        <v>NA</v>
      </c>
      <c r="Z486" s="306" t="str">
        <f t="shared" si="201"/>
        <v>NA</v>
      </c>
      <c r="AA486" s="306" t="str">
        <f t="shared" si="202"/>
        <v>NA</v>
      </c>
      <c r="AB486" s="306" t="str">
        <f t="shared" si="203"/>
        <v>NA</v>
      </c>
      <c r="AC486" s="306" t="str">
        <f>IF($B486&gt;remaning_months,"NA",Payoff!AY489*Feq_coupon)</f>
        <v>NA</v>
      </c>
      <c r="AD486" s="306" t="str">
        <f>IF($B486&lt;=remaning_months,(AD485*(1-Payoff!BR489)-Payoff!Y489-Payoff!Z489+Payoff!BY489),"NA")</f>
        <v>NA</v>
      </c>
      <c r="AE486" s="306" t="str">
        <f>IF($B486&gt;remaning_months,"NA",Payoff!BC489)</f>
        <v>NA</v>
      </c>
      <c r="AF486" s="306" t="str">
        <f>IF($B486&gt;remaning_months,"NA",MAX(0,SUM(Payoff!V489:X489)))</f>
        <v>NA</v>
      </c>
      <c r="AG486" s="306" t="str">
        <f>IF($B486&gt;remaning_months,"NA",MAX(0,SUM(Payoff!V489:Y489)))</f>
        <v>NA</v>
      </c>
      <c r="AH486" s="306" t="str">
        <f>IF($B486&gt;remaning_months,"NA",Payoff!AC489)</f>
        <v>NA</v>
      </c>
      <c r="AI486" s="306" t="str">
        <f>IF($B486&gt;remaning_months,"NA",Payoff!BA489)</f>
        <v>NA</v>
      </c>
      <c r="AJ486" s="306" t="str">
        <f>IF($B486&gt;remaning_months,"NA",IF(AF486&lt;=0,0,AL485*(1+Payoff!X489/SUM(Payoff!V489:W489))))</f>
        <v>NA</v>
      </c>
      <c r="AK486" s="306" t="str">
        <f>IF($B486&gt;remaning_months,"NA",IF(AG486&lt;=0,0,AJ486*(1+SUM(Payoff!Y489:Z489)/SUM(Payoff!V489:W489))))</f>
        <v>NA</v>
      </c>
      <c r="AL486" s="306" t="str">
        <f>IF($B486&gt;remaning_months,"NA",IF(AH486&lt;=0,0,AK486*(1+SUM(Payoff!AA489:AB489)/SUM(Payoff!V489:W489))))</f>
        <v>NA</v>
      </c>
      <c r="AM486" s="306" t="str">
        <f t="shared" si="204"/>
        <v>NA</v>
      </c>
      <c r="AN486" s="306" t="str">
        <f>IF($B486&gt;remaning_months,"NA",AN485*(1+Payoff!Q489))</f>
        <v>NA</v>
      </c>
    </row>
    <row r="487" spans="2:40">
      <c r="B487" s="23">
        <v>484</v>
      </c>
      <c r="C487" s="306" t="str">
        <f t="shared" si="180"/>
        <v>NA</v>
      </c>
      <c r="D487" s="306" t="str">
        <f t="shared" si="181"/>
        <v>NA</v>
      </c>
      <c r="E487" s="306" t="str">
        <f t="shared" si="182"/>
        <v>NA</v>
      </c>
      <c r="F487" s="306" t="str">
        <f t="shared" si="183"/>
        <v>NA</v>
      </c>
      <c r="G487" s="306" t="str">
        <f t="shared" si="184"/>
        <v>NA</v>
      </c>
      <c r="H487" s="306" t="str">
        <f t="shared" si="185"/>
        <v>NA</v>
      </c>
      <c r="I487" s="306" t="str">
        <f t="shared" si="186"/>
        <v>NA</v>
      </c>
      <c r="J487" s="306" t="str">
        <f t="shared" si="187"/>
        <v>NA</v>
      </c>
      <c r="K487" s="306" t="str">
        <f t="shared" si="188"/>
        <v>NA</v>
      </c>
      <c r="L487" s="306" t="str">
        <f t="shared" si="189"/>
        <v>NA</v>
      </c>
      <c r="M487" s="306" t="str">
        <f t="shared" si="190"/>
        <v>NA</v>
      </c>
      <c r="N487" s="306" t="str">
        <f t="shared" si="191"/>
        <v>NA</v>
      </c>
      <c r="O487" s="306" t="str">
        <f t="shared" si="192"/>
        <v>NA</v>
      </c>
      <c r="P487" s="306" t="str">
        <f t="shared" si="193"/>
        <v>NA</v>
      </c>
      <c r="Q487" s="306" t="str">
        <f t="shared" si="194"/>
        <v>NA</v>
      </c>
      <c r="R487" s="306" t="str">
        <f t="shared" si="195"/>
        <v>NA</v>
      </c>
      <c r="S487" s="306" t="str">
        <f t="shared" si="196"/>
        <v>NA</v>
      </c>
      <c r="T487" s="306" t="str">
        <f t="shared" si="197"/>
        <v>NA</v>
      </c>
      <c r="U487" s="306" t="str">
        <f t="shared" si="198"/>
        <v>NA</v>
      </c>
      <c r="V487" s="306" t="str">
        <f>IF($B487&gt;remaning_months,"NA",V$3*Payoff!$BS490)</f>
        <v>NA</v>
      </c>
      <c r="W487" s="306" t="str">
        <f>IF($B487&gt;remaning_months,"NA",W$3*Payoff!$BS490)</f>
        <v>NA</v>
      </c>
      <c r="X487" s="306" t="str">
        <f t="shared" si="199"/>
        <v>NA</v>
      </c>
      <c r="Y487" s="306" t="str">
        <f t="shared" si="200"/>
        <v>NA</v>
      </c>
      <c r="Z487" s="306" t="str">
        <f t="shared" si="201"/>
        <v>NA</v>
      </c>
      <c r="AA487" s="306" t="str">
        <f t="shared" si="202"/>
        <v>NA</v>
      </c>
      <c r="AB487" s="306" t="str">
        <f t="shared" si="203"/>
        <v>NA</v>
      </c>
      <c r="AC487" s="306" t="str">
        <f>IF($B487&gt;remaning_months,"NA",Payoff!AY490*Feq_coupon)</f>
        <v>NA</v>
      </c>
      <c r="AD487" s="306" t="str">
        <f>IF($B487&lt;=remaning_months,(AD486*(1-Payoff!BR490)-Payoff!Y490-Payoff!Z490+Payoff!BY490),"NA")</f>
        <v>NA</v>
      </c>
      <c r="AE487" s="306" t="str">
        <f>IF($B487&gt;remaning_months,"NA",Payoff!BC490)</f>
        <v>NA</v>
      </c>
      <c r="AF487" s="306" t="str">
        <f>IF($B487&gt;remaning_months,"NA",MAX(0,SUM(Payoff!V490:X490)))</f>
        <v>NA</v>
      </c>
      <c r="AG487" s="306" t="str">
        <f>IF($B487&gt;remaning_months,"NA",MAX(0,SUM(Payoff!V490:Y490)))</f>
        <v>NA</v>
      </c>
      <c r="AH487" s="306" t="str">
        <f>IF($B487&gt;remaning_months,"NA",Payoff!AC490)</f>
        <v>NA</v>
      </c>
      <c r="AI487" s="306" t="str">
        <f>IF($B487&gt;remaning_months,"NA",Payoff!BA490)</f>
        <v>NA</v>
      </c>
      <c r="AJ487" s="306" t="str">
        <f>IF($B487&gt;remaning_months,"NA",IF(AF487&lt;=0,0,AL486*(1+Payoff!X490/SUM(Payoff!V490:W490))))</f>
        <v>NA</v>
      </c>
      <c r="AK487" s="306" t="str">
        <f>IF($B487&gt;remaning_months,"NA",IF(AG487&lt;=0,0,AJ487*(1+SUM(Payoff!Y490:Z490)/SUM(Payoff!V490:W490))))</f>
        <v>NA</v>
      </c>
      <c r="AL487" s="306" t="str">
        <f>IF($B487&gt;remaning_months,"NA",IF(AH487&lt;=0,0,AK487*(1+SUM(Payoff!AA490:AB490)/SUM(Payoff!V490:W490))))</f>
        <v>NA</v>
      </c>
      <c r="AM487" s="306" t="str">
        <f t="shared" si="204"/>
        <v>NA</v>
      </c>
      <c r="AN487" s="306" t="str">
        <f>IF($B487&gt;remaning_months,"NA",AN486*(1+Payoff!Q490))</f>
        <v>NA</v>
      </c>
    </row>
    <row r="488" spans="2:40">
      <c r="B488" s="23">
        <v>485</v>
      </c>
      <c r="C488" s="306" t="str">
        <f t="shared" si="180"/>
        <v>NA</v>
      </c>
      <c r="D488" s="306" t="str">
        <f t="shared" si="181"/>
        <v>NA</v>
      </c>
      <c r="E488" s="306" t="str">
        <f t="shared" si="182"/>
        <v>NA</v>
      </c>
      <c r="F488" s="306" t="str">
        <f t="shared" si="183"/>
        <v>NA</v>
      </c>
      <c r="G488" s="306" t="str">
        <f t="shared" si="184"/>
        <v>NA</v>
      </c>
      <c r="H488" s="306" t="str">
        <f t="shared" si="185"/>
        <v>NA</v>
      </c>
      <c r="I488" s="306" t="str">
        <f t="shared" si="186"/>
        <v>NA</v>
      </c>
      <c r="J488" s="306" t="str">
        <f t="shared" si="187"/>
        <v>NA</v>
      </c>
      <c r="K488" s="306" t="str">
        <f t="shared" si="188"/>
        <v>NA</v>
      </c>
      <c r="L488" s="306" t="str">
        <f t="shared" si="189"/>
        <v>NA</v>
      </c>
      <c r="M488" s="306" t="str">
        <f t="shared" si="190"/>
        <v>NA</v>
      </c>
      <c r="N488" s="306" t="str">
        <f t="shared" si="191"/>
        <v>NA</v>
      </c>
      <c r="O488" s="306" t="str">
        <f t="shared" si="192"/>
        <v>NA</v>
      </c>
      <c r="P488" s="306" t="str">
        <f t="shared" si="193"/>
        <v>NA</v>
      </c>
      <c r="Q488" s="306" t="str">
        <f t="shared" si="194"/>
        <v>NA</v>
      </c>
      <c r="R488" s="306" t="str">
        <f t="shared" si="195"/>
        <v>NA</v>
      </c>
      <c r="S488" s="306" t="str">
        <f t="shared" si="196"/>
        <v>NA</v>
      </c>
      <c r="T488" s="306" t="str">
        <f t="shared" si="197"/>
        <v>NA</v>
      </c>
      <c r="U488" s="306" t="str">
        <f t="shared" si="198"/>
        <v>NA</v>
      </c>
      <c r="V488" s="306" t="str">
        <f>IF($B488&gt;remaning_months,"NA",V$3*Payoff!$BS491)</f>
        <v>NA</v>
      </c>
      <c r="W488" s="306" t="str">
        <f>IF($B488&gt;remaning_months,"NA",W$3*Payoff!$BS491)</f>
        <v>NA</v>
      </c>
      <c r="X488" s="306" t="str">
        <f t="shared" si="199"/>
        <v>NA</v>
      </c>
      <c r="Y488" s="306" t="str">
        <f t="shared" si="200"/>
        <v>NA</v>
      </c>
      <c r="Z488" s="306" t="str">
        <f t="shared" si="201"/>
        <v>NA</v>
      </c>
      <c r="AA488" s="306" t="str">
        <f t="shared" si="202"/>
        <v>NA</v>
      </c>
      <c r="AB488" s="306" t="str">
        <f t="shared" si="203"/>
        <v>NA</v>
      </c>
      <c r="AC488" s="306" t="str">
        <f>IF($B488&gt;remaning_months,"NA",Payoff!AY491*Feq_coupon)</f>
        <v>NA</v>
      </c>
      <c r="AD488" s="306" t="str">
        <f>IF($B488&lt;=remaning_months,(AD487*(1-Payoff!BR491)-Payoff!Y491-Payoff!Z491+Payoff!BY491),"NA")</f>
        <v>NA</v>
      </c>
      <c r="AE488" s="306" t="str">
        <f>IF($B488&gt;remaning_months,"NA",Payoff!BC491)</f>
        <v>NA</v>
      </c>
      <c r="AF488" s="306" t="str">
        <f>IF($B488&gt;remaning_months,"NA",MAX(0,SUM(Payoff!V491:X491)))</f>
        <v>NA</v>
      </c>
      <c r="AG488" s="306" t="str">
        <f>IF($B488&gt;remaning_months,"NA",MAX(0,SUM(Payoff!V491:Y491)))</f>
        <v>NA</v>
      </c>
      <c r="AH488" s="306" t="str">
        <f>IF($B488&gt;remaning_months,"NA",Payoff!AC491)</f>
        <v>NA</v>
      </c>
      <c r="AI488" s="306" t="str">
        <f>IF($B488&gt;remaning_months,"NA",Payoff!BA491)</f>
        <v>NA</v>
      </c>
      <c r="AJ488" s="306" t="str">
        <f>IF($B488&gt;remaning_months,"NA",IF(AF488&lt;=0,0,AL487*(1+Payoff!X491/SUM(Payoff!V491:W491))))</f>
        <v>NA</v>
      </c>
      <c r="AK488" s="306" t="str">
        <f>IF($B488&gt;remaning_months,"NA",IF(AG488&lt;=0,0,AJ488*(1+SUM(Payoff!Y491:Z491)/SUM(Payoff!V491:W491))))</f>
        <v>NA</v>
      </c>
      <c r="AL488" s="306" t="str">
        <f>IF($B488&gt;remaning_months,"NA",IF(AH488&lt;=0,0,AK488*(1+SUM(Payoff!AA491:AB491)/SUM(Payoff!V491:W491))))</f>
        <v>NA</v>
      </c>
      <c r="AM488" s="306" t="str">
        <f t="shared" si="204"/>
        <v>NA</v>
      </c>
      <c r="AN488" s="306" t="str">
        <f>IF($B488&gt;remaning_months,"NA",AN487*(1+Payoff!Q491))</f>
        <v>NA</v>
      </c>
    </row>
    <row r="489" spans="2:40">
      <c r="B489" s="23">
        <v>486</v>
      </c>
      <c r="C489" s="306" t="str">
        <f t="shared" si="180"/>
        <v>NA</v>
      </c>
      <c r="D489" s="306" t="str">
        <f t="shared" si="181"/>
        <v>NA</v>
      </c>
      <c r="E489" s="306" t="str">
        <f t="shared" si="182"/>
        <v>NA</v>
      </c>
      <c r="F489" s="306" t="str">
        <f t="shared" si="183"/>
        <v>NA</v>
      </c>
      <c r="G489" s="306" t="str">
        <f t="shared" si="184"/>
        <v>NA</v>
      </c>
      <c r="H489" s="306" t="str">
        <f t="shared" si="185"/>
        <v>NA</v>
      </c>
      <c r="I489" s="306" t="str">
        <f t="shared" si="186"/>
        <v>NA</v>
      </c>
      <c r="J489" s="306" t="str">
        <f t="shared" si="187"/>
        <v>NA</v>
      </c>
      <c r="K489" s="306" t="str">
        <f t="shared" si="188"/>
        <v>NA</v>
      </c>
      <c r="L489" s="306" t="str">
        <f t="shared" si="189"/>
        <v>NA</v>
      </c>
      <c r="M489" s="306" t="str">
        <f t="shared" si="190"/>
        <v>NA</v>
      </c>
      <c r="N489" s="306" t="str">
        <f t="shared" si="191"/>
        <v>NA</v>
      </c>
      <c r="O489" s="306" t="str">
        <f t="shared" si="192"/>
        <v>NA</v>
      </c>
      <c r="P489" s="306" t="str">
        <f t="shared" si="193"/>
        <v>NA</v>
      </c>
      <c r="Q489" s="306" t="str">
        <f t="shared" si="194"/>
        <v>NA</v>
      </c>
      <c r="R489" s="306" t="str">
        <f t="shared" si="195"/>
        <v>NA</v>
      </c>
      <c r="S489" s="306" t="str">
        <f t="shared" si="196"/>
        <v>NA</v>
      </c>
      <c r="T489" s="306" t="str">
        <f t="shared" si="197"/>
        <v>NA</v>
      </c>
      <c r="U489" s="306" t="str">
        <f t="shared" si="198"/>
        <v>NA</v>
      </c>
      <c r="V489" s="306" t="str">
        <f>IF($B489&gt;remaning_months,"NA",V$3*Payoff!$BS492)</f>
        <v>NA</v>
      </c>
      <c r="W489" s="306" t="str">
        <f>IF($B489&gt;remaning_months,"NA",W$3*Payoff!$BS492)</f>
        <v>NA</v>
      </c>
      <c r="X489" s="306" t="str">
        <f t="shared" si="199"/>
        <v>NA</v>
      </c>
      <c r="Y489" s="306" t="str">
        <f t="shared" si="200"/>
        <v>NA</v>
      </c>
      <c r="Z489" s="306" t="str">
        <f t="shared" si="201"/>
        <v>NA</v>
      </c>
      <c r="AA489" s="306" t="str">
        <f t="shared" si="202"/>
        <v>NA</v>
      </c>
      <c r="AB489" s="306" t="str">
        <f t="shared" si="203"/>
        <v>NA</v>
      </c>
      <c r="AC489" s="306" t="str">
        <f>IF($B489&gt;remaning_months,"NA",Payoff!AY492*Feq_coupon)</f>
        <v>NA</v>
      </c>
      <c r="AD489" s="306" t="str">
        <f>IF($B489&lt;=remaning_months,(AD488*(1-Payoff!BR492)-Payoff!Y492-Payoff!Z492+Payoff!BY492),"NA")</f>
        <v>NA</v>
      </c>
      <c r="AE489" s="306" t="str">
        <f>IF($B489&gt;remaning_months,"NA",Payoff!BC492)</f>
        <v>NA</v>
      </c>
      <c r="AF489" s="306" t="str">
        <f>IF($B489&gt;remaning_months,"NA",MAX(0,SUM(Payoff!V492:X492)))</f>
        <v>NA</v>
      </c>
      <c r="AG489" s="306" t="str">
        <f>IF($B489&gt;remaning_months,"NA",MAX(0,SUM(Payoff!V492:Y492)))</f>
        <v>NA</v>
      </c>
      <c r="AH489" s="306" t="str">
        <f>IF($B489&gt;remaning_months,"NA",Payoff!AC492)</f>
        <v>NA</v>
      </c>
      <c r="AI489" s="306" t="str">
        <f>IF($B489&gt;remaning_months,"NA",Payoff!BA492)</f>
        <v>NA</v>
      </c>
      <c r="AJ489" s="306" t="str">
        <f>IF($B489&gt;remaning_months,"NA",IF(AF489&lt;=0,0,AL488*(1+Payoff!X492/SUM(Payoff!V492:W492))))</f>
        <v>NA</v>
      </c>
      <c r="AK489" s="306" t="str">
        <f>IF($B489&gt;remaning_months,"NA",IF(AG489&lt;=0,0,AJ489*(1+SUM(Payoff!Y492:Z492)/SUM(Payoff!V492:W492))))</f>
        <v>NA</v>
      </c>
      <c r="AL489" s="306" t="str">
        <f>IF($B489&gt;remaning_months,"NA",IF(AH489&lt;=0,0,AK489*(1+SUM(Payoff!AA492:AB492)/SUM(Payoff!V492:W492))))</f>
        <v>NA</v>
      </c>
      <c r="AM489" s="306" t="str">
        <f t="shared" si="204"/>
        <v>NA</v>
      </c>
      <c r="AN489" s="306" t="str">
        <f>IF($B489&gt;remaning_months,"NA",AN488*(1+Payoff!Q492))</f>
        <v>NA</v>
      </c>
    </row>
    <row r="490" spans="2:40">
      <c r="B490" s="23">
        <v>487</v>
      </c>
      <c r="C490" s="306" t="str">
        <f t="shared" si="180"/>
        <v>NA</v>
      </c>
      <c r="D490" s="306" t="str">
        <f t="shared" si="181"/>
        <v>NA</v>
      </c>
      <c r="E490" s="306" t="str">
        <f t="shared" si="182"/>
        <v>NA</v>
      </c>
      <c r="F490" s="306" t="str">
        <f t="shared" si="183"/>
        <v>NA</v>
      </c>
      <c r="G490" s="306" t="str">
        <f t="shared" si="184"/>
        <v>NA</v>
      </c>
      <c r="H490" s="306" t="str">
        <f t="shared" si="185"/>
        <v>NA</v>
      </c>
      <c r="I490" s="306" t="str">
        <f t="shared" si="186"/>
        <v>NA</v>
      </c>
      <c r="J490" s="306" t="str">
        <f t="shared" si="187"/>
        <v>NA</v>
      </c>
      <c r="K490" s="306" t="str">
        <f t="shared" si="188"/>
        <v>NA</v>
      </c>
      <c r="L490" s="306" t="str">
        <f t="shared" si="189"/>
        <v>NA</v>
      </c>
      <c r="M490" s="306" t="str">
        <f t="shared" si="190"/>
        <v>NA</v>
      </c>
      <c r="N490" s="306" t="str">
        <f t="shared" si="191"/>
        <v>NA</v>
      </c>
      <c r="O490" s="306" t="str">
        <f t="shared" si="192"/>
        <v>NA</v>
      </c>
      <c r="P490" s="306" t="str">
        <f t="shared" si="193"/>
        <v>NA</v>
      </c>
      <c r="Q490" s="306" t="str">
        <f t="shared" si="194"/>
        <v>NA</v>
      </c>
      <c r="R490" s="306" t="str">
        <f t="shared" si="195"/>
        <v>NA</v>
      </c>
      <c r="S490" s="306" t="str">
        <f t="shared" si="196"/>
        <v>NA</v>
      </c>
      <c r="T490" s="306" t="str">
        <f t="shared" si="197"/>
        <v>NA</v>
      </c>
      <c r="U490" s="306" t="str">
        <f t="shared" si="198"/>
        <v>NA</v>
      </c>
      <c r="V490" s="306" t="str">
        <f>IF($B490&gt;remaning_months,"NA",V$3*Payoff!$BS493)</f>
        <v>NA</v>
      </c>
      <c r="W490" s="306" t="str">
        <f>IF($B490&gt;remaning_months,"NA",W$3*Payoff!$BS493)</f>
        <v>NA</v>
      </c>
      <c r="X490" s="306" t="str">
        <f t="shared" si="199"/>
        <v>NA</v>
      </c>
      <c r="Y490" s="306" t="str">
        <f t="shared" si="200"/>
        <v>NA</v>
      </c>
      <c r="Z490" s="306" t="str">
        <f t="shared" si="201"/>
        <v>NA</v>
      </c>
      <c r="AA490" s="306" t="str">
        <f t="shared" si="202"/>
        <v>NA</v>
      </c>
      <c r="AB490" s="306" t="str">
        <f t="shared" si="203"/>
        <v>NA</v>
      </c>
      <c r="AC490" s="306" t="str">
        <f>IF($B490&gt;remaning_months,"NA",Payoff!AY493*Feq_coupon)</f>
        <v>NA</v>
      </c>
      <c r="AD490" s="306" t="str">
        <f>IF($B490&lt;=remaning_months,(AD489*(1-Payoff!BR493)-Payoff!Y493-Payoff!Z493+Payoff!BY493),"NA")</f>
        <v>NA</v>
      </c>
      <c r="AE490" s="306" t="str">
        <f>IF($B490&gt;remaning_months,"NA",Payoff!BC493)</f>
        <v>NA</v>
      </c>
      <c r="AF490" s="306" t="str">
        <f>IF($B490&gt;remaning_months,"NA",MAX(0,SUM(Payoff!V493:X493)))</f>
        <v>NA</v>
      </c>
      <c r="AG490" s="306" t="str">
        <f>IF($B490&gt;remaning_months,"NA",MAX(0,SUM(Payoff!V493:Y493)))</f>
        <v>NA</v>
      </c>
      <c r="AH490" s="306" t="str">
        <f>IF($B490&gt;remaning_months,"NA",Payoff!AC493)</f>
        <v>NA</v>
      </c>
      <c r="AI490" s="306" t="str">
        <f>IF($B490&gt;remaning_months,"NA",Payoff!BA493)</f>
        <v>NA</v>
      </c>
      <c r="AJ490" s="306" t="str">
        <f>IF($B490&gt;remaning_months,"NA",IF(AF490&lt;=0,0,AL489*(1+Payoff!X493/SUM(Payoff!V493:W493))))</f>
        <v>NA</v>
      </c>
      <c r="AK490" s="306" t="str">
        <f>IF($B490&gt;remaning_months,"NA",IF(AG490&lt;=0,0,AJ490*(1+SUM(Payoff!Y493:Z493)/SUM(Payoff!V493:W493))))</f>
        <v>NA</v>
      </c>
      <c r="AL490" s="306" t="str">
        <f>IF($B490&gt;remaning_months,"NA",IF(AH490&lt;=0,0,AK490*(1+SUM(Payoff!AA493:AB493)/SUM(Payoff!V493:W493))))</f>
        <v>NA</v>
      </c>
      <c r="AM490" s="306" t="str">
        <f t="shared" si="204"/>
        <v>NA</v>
      </c>
      <c r="AN490" s="306" t="str">
        <f>IF($B490&gt;remaning_months,"NA",AN489*(1+Payoff!Q493))</f>
        <v>NA</v>
      </c>
    </row>
    <row r="491" spans="2:40">
      <c r="B491" s="23">
        <v>488</v>
      </c>
      <c r="C491" s="306" t="str">
        <f t="shared" si="180"/>
        <v>NA</v>
      </c>
      <c r="D491" s="306" t="str">
        <f t="shared" si="181"/>
        <v>NA</v>
      </c>
      <c r="E491" s="306" t="str">
        <f t="shared" si="182"/>
        <v>NA</v>
      </c>
      <c r="F491" s="306" t="str">
        <f t="shared" si="183"/>
        <v>NA</v>
      </c>
      <c r="G491" s="306" t="str">
        <f t="shared" si="184"/>
        <v>NA</v>
      </c>
      <c r="H491" s="306" t="str">
        <f t="shared" si="185"/>
        <v>NA</v>
      </c>
      <c r="I491" s="306" t="str">
        <f t="shared" si="186"/>
        <v>NA</v>
      </c>
      <c r="J491" s="306" t="str">
        <f t="shared" si="187"/>
        <v>NA</v>
      </c>
      <c r="K491" s="306" t="str">
        <f t="shared" si="188"/>
        <v>NA</v>
      </c>
      <c r="L491" s="306" t="str">
        <f t="shared" si="189"/>
        <v>NA</v>
      </c>
      <c r="M491" s="306" t="str">
        <f t="shared" si="190"/>
        <v>NA</v>
      </c>
      <c r="N491" s="306" t="str">
        <f t="shared" si="191"/>
        <v>NA</v>
      </c>
      <c r="O491" s="306" t="str">
        <f t="shared" si="192"/>
        <v>NA</v>
      </c>
      <c r="P491" s="306" t="str">
        <f t="shared" si="193"/>
        <v>NA</v>
      </c>
      <c r="Q491" s="306" t="str">
        <f t="shared" si="194"/>
        <v>NA</v>
      </c>
      <c r="R491" s="306" t="str">
        <f t="shared" si="195"/>
        <v>NA</v>
      </c>
      <c r="S491" s="306" t="str">
        <f t="shared" si="196"/>
        <v>NA</v>
      </c>
      <c r="T491" s="306" t="str">
        <f t="shared" si="197"/>
        <v>NA</v>
      </c>
      <c r="U491" s="306" t="str">
        <f t="shared" si="198"/>
        <v>NA</v>
      </c>
      <c r="V491" s="306" t="str">
        <f>IF($B491&gt;remaning_months,"NA",V$3*Payoff!$BS494)</f>
        <v>NA</v>
      </c>
      <c r="W491" s="306" t="str">
        <f>IF($B491&gt;remaning_months,"NA",W$3*Payoff!$BS494)</f>
        <v>NA</v>
      </c>
      <c r="X491" s="306" t="str">
        <f t="shared" si="199"/>
        <v>NA</v>
      </c>
      <c r="Y491" s="306" t="str">
        <f t="shared" si="200"/>
        <v>NA</v>
      </c>
      <c r="Z491" s="306" t="str">
        <f t="shared" si="201"/>
        <v>NA</v>
      </c>
      <c r="AA491" s="306" t="str">
        <f t="shared" si="202"/>
        <v>NA</v>
      </c>
      <c r="AB491" s="306" t="str">
        <f t="shared" si="203"/>
        <v>NA</v>
      </c>
      <c r="AC491" s="306" t="str">
        <f>IF($B491&gt;remaning_months,"NA",Payoff!AY494*Feq_coupon)</f>
        <v>NA</v>
      </c>
      <c r="AD491" s="306" t="str">
        <f>IF($B491&lt;=remaning_months,(AD490*(1-Payoff!BR494)-Payoff!Y494-Payoff!Z494+Payoff!BY494),"NA")</f>
        <v>NA</v>
      </c>
      <c r="AE491" s="306" t="str">
        <f>IF($B491&gt;remaning_months,"NA",Payoff!BC494)</f>
        <v>NA</v>
      </c>
      <c r="AF491" s="306" t="str">
        <f>IF($B491&gt;remaning_months,"NA",MAX(0,SUM(Payoff!V494:X494)))</f>
        <v>NA</v>
      </c>
      <c r="AG491" s="306" t="str">
        <f>IF($B491&gt;remaning_months,"NA",MAX(0,SUM(Payoff!V494:Y494)))</f>
        <v>NA</v>
      </c>
      <c r="AH491" s="306" t="str">
        <f>IF($B491&gt;remaning_months,"NA",Payoff!AC494)</f>
        <v>NA</v>
      </c>
      <c r="AI491" s="306" t="str">
        <f>IF($B491&gt;remaning_months,"NA",Payoff!BA494)</f>
        <v>NA</v>
      </c>
      <c r="AJ491" s="306" t="str">
        <f>IF($B491&gt;remaning_months,"NA",IF(AF491&lt;=0,0,AL490*(1+Payoff!X494/SUM(Payoff!V494:W494))))</f>
        <v>NA</v>
      </c>
      <c r="AK491" s="306" t="str">
        <f>IF($B491&gt;remaning_months,"NA",IF(AG491&lt;=0,0,AJ491*(1+SUM(Payoff!Y494:Z494)/SUM(Payoff!V494:W494))))</f>
        <v>NA</v>
      </c>
      <c r="AL491" s="306" t="str">
        <f>IF($B491&gt;remaning_months,"NA",IF(AH491&lt;=0,0,AK491*(1+SUM(Payoff!AA494:AB494)/SUM(Payoff!V494:W494))))</f>
        <v>NA</v>
      </c>
      <c r="AM491" s="306" t="str">
        <f t="shared" si="204"/>
        <v>NA</v>
      </c>
      <c r="AN491" s="306" t="str">
        <f>IF($B491&gt;remaning_months,"NA",AN490*(1+Payoff!Q494))</f>
        <v>NA</v>
      </c>
    </row>
    <row r="492" spans="2:40">
      <c r="B492" s="23">
        <v>489</v>
      </c>
      <c r="C492" s="306" t="str">
        <f t="shared" si="180"/>
        <v>NA</v>
      </c>
      <c r="D492" s="306" t="str">
        <f t="shared" si="181"/>
        <v>NA</v>
      </c>
      <c r="E492" s="306" t="str">
        <f t="shared" si="182"/>
        <v>NA</v>
      </c>
      <c r="F492" s="306" t="str">
        <f t="shared" si="183"/>
        <v>NA</v>
      </c>
      <c r="G492" s="306" t="str">
        <f t="shared" si="184"/>
        <v>NA</v>
      </c>
      <c r="H492" s="306" t="str">
        <f t="shared" si="185"/>
        <v>NA</v>
      </c>
      <c r="I492" s="306" t="str">
        <f t="shared" si="186"/>
        <v>NA</v>
      </c>
      <c r="J492" s="306" t="str">
        <f t="shared" si="187"/>
        <v>NA</v>
      </c>
      <c r="K492" s="306" t="str">
        <f t="shared" si="188"/>
        <v>NA</v>
      </c>
      <c r="L492" s="306" t="str">
        <f t="shared" si="189"/>
        <v>NA</v>
      </c>
      <c r="M492" s="306" t="str">
        <f t="shared" si="190"/>
        <v>NA</v>
      </c>
      <c r="N492" s="306" t="str">
        <f t="shared" si="191"/>
        <v>NA</v>
      </c>
      <c r="O492" s="306" t="str">
        <f t="shared" si="192"/>
        <v>NA</v>
      </c>
      <c r="P492" s="306" t="str">
        <f t="shared" si="193"/>
        <v>NA</v>
      </c>
      <c r="Q492" s="306" t="str">
        <f t="shared" si="194"/>
        <v>NA</v>
      </c>
      <c r="R492" s="306" t="str">
        <f t="shared" si="195"/>
        <v>NA</v>
      </c>
      <c r="S492" s="306" t="str">
        <f t="shared" si="196"/>
        <v>NA</v>
      </c>
      <c r="T492" s="306" t="str">
        <f t="shared" si="197"/>
        <v>NA</v>
      </c>
      <c r="U492" s="306" t="str">
        <f t="shared" si="198"/>
        <v>NA</v>
      </c>
      <c r="V492" s="306" t="str">
        <f>IF($B492&gt;remaning_months,"NA",V$3*Payoff!$BS495)</f>
        <v>NA</v>
      </c>
      <c r="W492" s="306" t="str">
        <f>IF($B492&gt;remaning_months,"NA",W$3*Payoff!$BS495)</f>
        <v>NA</v>
      </c>
      <c r="X492" s="306" t="str">
        <f t="shared" si="199"/>
        <v>NA</v>
      </c>
      <c r="Y492" s="306" t="str">
        <f t="shared" si="200"/>
        <v>NA</v>
      </c>
      <c r="Z492" s="306" t="str">
        <f t="shared" si="201"/>
        <v>NA</v>
      </c>
      <c r="AA492" s="306" t="str">
        <f t="shared" si="202"/>
        <v>NA</v>
      </c>
      <c r="AB492" s="306" t="str">
        <f t="shared" si="203"/>
        <v>NA</v>
      </c>
      <c r="AC492" s="306" t="str">
        <f>IF($B492&gt;remaning_months,"NA",Payoff!AY495*Feq_coupon)</f>
        <v>NA</v>
      </c>
      <c r="AD492" s="306" t="str">
        <f>IF($B492&lt;=remaning_months,(AD491*(1-Payoff!BR495)-Payoff!Y495-Payoff!Z495+Payoff!BY495),"NA")</f>
        <v>NA</v>
      </c>
      <c r="AE492" s="306" t="str">
        <f>IF($B492&gt;remaning_months,"NA",Payoff!BC495)</f>
        <v>NA</v>
      </c>
      <c r="AF492" s="306" t="str">
        <f>IF($B492&gt;remaning_months,"NA",MAX(0,SUM(Payoff!V495:X495)))</f>
        <v>NA</v>
      </c>
      <c r="AG492" s="306" t="str">
        <f>IF($B492&gt;remaning_months,"NA",MAX(0,SUM(Payoff!V495:Y495)))</f>
        <v>NA</v>
      </c>
      <c r="AH492" s="306" t="str">
        <f>IF($B492&gt;remaning_months,"NA",Payoff!AC495)</f>
        <v>NA</v>
      </c>
      <c r="AI492" s="306" t="str">
        <f>IF($B492&gt;remaning_months,"NA",Payoff!BA495)</f>
        <v>NA</v>
      </c>
      <c r="AJ492" s="306" t="str">
        <f>IF($B492&gt;remaning_months,"NA",IF(AF492&lt;=0,0,AL491*(1+Payoff!X495/SUM(Payoff!V495:W495))))</f>
        <v>NA</v>
      </c>
      <c r="AK492" s="306" t="str">
        <f>IF($B492&gt;remaning_months,"NA",IF(AG492&lt;=0,0,AJ492*(1+SUM(Payoff!Y495:Z495)/SUM(Payoff!V495:W495))))</f>
        <v>NA</v>
      </c>
      <c r="AL492" s="306" t="str">
        <f>IF($B492&gt;remaning_months,"NA",IF(AH492&lt;=0,0,AK492*(1+SUM(Payoff!AA495:AB495)/SUM(Payoff!V495:W495))))</f>
        <v>NA</v>
      </c>
      <c r="AM492" s="306" t="str">
        <f t="shared" si="204"/>
        <v>NA</v>
      </c>
      <c r="AN492" s="306" t="str">
        <f>IF($B492&gt;remaning_months,"NA",AN491*(1+Payoff!Q495))</f>
        <v>NA</v>
      </c>
    </row>
    <row r="493" spans="2:40">
      <c r="B493" s="23">
        <v>490</v>
      </c>
      <c r="C493" s="306" t="str">
        <f t="shared" si="180"/>
        <v>NA</v>
      </c>
      <c r="D493" s="306" t="str">
        <f t="shared" si="181"/>
        <v>NA</v>
      </c>
      <c r="E493" s="306" t="str">
        <f t="shared" si="182"/>
        <v>NA</v>
      </c>
      <c r="F493" s="306" t="str">
        <f t="shared" si="183"/>
        <v>NA</v>
      </c>
      <c r="G493" s="306" t="str">
        <f t="shared" si="184"/>
        <v>NA</v>
      </c>
      <c r="H493" s="306" t="str">
        <f t="shared" si="185"/>
        <v>NA</v>
      </c>
      <c r="I493" s="306" t="str">
        <f t="shared" si="186"/>
        <v>NA</v>
      </c>
      <c r="J493" s="306" t="str">
        <f t="shared" si="187"/>
        <v>NA</v>
      </c>
      <c r="K493" s="306" t="str">
        <f t="shared" si="188"/>
        <v>NA</v>
      </c>
      <c r="L493" s="306" t="str">
        <f t="shared" si="189"/>
        <v>NA</v>
      </c>
      <c r="M493" s="306" t="str">
        <f t="shared" si="190"/>
        <v>NA</v>
      </c>
      <c r="N493" s="306" t="str">
        <f t="shared" si="191"/>
        <v>NA</v>
      </c>
      <c r="O493" s="306" t="str">
        <f t="shared" si="192"/>
        <v>NA</v>
      </c>
      <c r="P493" s="306" t="str">
        <f t="shared" si="193"/>
        <v>NA</v>
      </c>
      <c r="Q493" s="306" t="str">
        <f t="shared" si="194"/>
        <v>NA</v>
      </c>
      <c r="R493" s="306" t="str">
        <f t="shared" si="195"/>
        <v>NA</v>
      </c>
      <c r="S493" s="306" t="str">
        <f t="shared" si="196"/>
        <v>NA</v>
      </c>
      <c r="T493" s="306" t="str">
        <f t="shared" si="197"/>
        <v>NA</v>
      </c>
      <c r="U493" s="306" t="str">
        <f t="shared" si="198"/>
        <v>NA</v>
      </c>
      <c r="V493" s="306" t="str">
        <f>IF($B493&gt;remaning_months,"NA",V$3*Payoff!$BS496)</f>
        <v>NA</v>
      </c>
      <c r="W493" s="306" t="str">
        <f>IF($B493&gt;remaning_months,"NA",W$3*Payoff!$BS496)</f>
        <v>NA</v>
      </c>
      <c r="X493" s="306" t="str">
        <f t="shared" si="199"/>
        <v>NA</v>
      </c>
      <c r="Y493" s="306" t="str">
        <f t="shared" si="200"/>
        <v>NA</v>
      </c>
      <c r="Z493" s="306" t="str">
        <f t="shared" si="201"/>
        <v>NA</v>
      </c>
      <c r="AA493" s="306" t="str">
        <f t="shared" si="202"/>
        <v>NA</v>
      </c>
      <c r="AB493" s="306" t="str">
        <f t="shared" si="203"/>
        <v>NA</v>
      </c>
      <c r="AC493" s="306" t="str">
        <f>IF($B493&gt;remaning_months,"NA",Payoff!AY496*Feq_coupon)</f>
        <v>NA</v>
      </c>
      <c r="AD493" s="306" t="str">
        <f>IF($B493&lt;=remaning_months,(AD492*(1-Payoff!BR496)-Payoff!Y496-Payoff!Z496+Payoff!BY496),"NA")</f>
        <v>NA</v>
      </c>
      <c r="AE493" s="306" t="str">
        <f>IF($B493&gt;remaning_months,"NA",Payoff!BC496)</f>
        <v>NA</v>
      </c>
      <c r="AF493" s="306" t="str">
        <f>IF($B493&gt;remaning_months,"NA",MAX(0,SUM(Payoff!V496:X496)))</f>
        <v>NA</v>
      </c>
      <c r="AG493" s="306" t="str">
        <f>IF($B493&gt;remaning_months,"NA",MAX(0,SUM(Payoff!V496:Y496)))</f>
        <v>NA</v>
      </c>
      <c r="AH493" s="306" t="str">
        <f>IF($B493&gt;remaning_months,"NA",Payoff!AC496)</f>
        <v>NA</v>
      </c>
      <c r="AI493" s="306" t="str">
        <f>IF($B493&gt;remaning_months,"NA",Payoff!BA496)</f>
        <v>NA</v>
      </c>
      <c r="AJ493" s="306" t="str">
        <f>IF($B493&gt;remaning_months,"NA",IF(AF493&lt;=0,0,AL492*(1+Payoff!X496/SUM(Payoff!V496:W496))))</f>
        <v>NA</v>
      </c>
      <c r="AK493" s="306" t="str">
        <f>IF($B493&gt;remaning_months,"NA",IF(AG493&lt;=0,0,AJ493*(1+SUM(Payoff!Y496:Z496)/SUM(Payoff!V496:W496))))</f>
        <v>NA</v>
      </c>
      <c r="AL493" s="306" t="str">
        <f>IF($B493&gt;remaning_months,"NA",IF(AH493&lt;=0,0,AK493*(1+SUM(Payoff!AA496:AB496)/SUM(Payoff!V496:W496))))</f>
        <v>NA</v>
      </c>
      <c r="AM493" s="306" t="str">
        <f t="shared" si="204"/>
        <v>NA</v>
      </c>
      <c r="AN493" s="306" t="str">
        <f>IF($B493&gt;remaning_months,"NA",AN492*(1+Payoff!Q496))</f>
        <v>NA</v>
      </c>
    </row>
    <row r="494" spans="2:40">
      <c r="B494" s="23">
        <v>491</v>
      </c>
      <c r="C494" s="306" t="str">
        <f t="shared" si="180"/>
        <v>NA</v>
      </c>
      <c r="D494" s="306" t="str">
        <f t="shared" si="181"/>
        <v>NA</v>
      </c>
      <c r="E494" s="306" t="str">
        <f t="shared" si="182"/>
        <v>NA</v>
      </c>
      <c r="F494" s="306" t="str">
        <f t="shared" si="183"/>
        <v>NA</v>
      </c>
      <c r="G494" s="306" t="str">
        <f t="shared" si="184"/>
        <v>NA</v>
      </c>
      <c r="H494" s="306" t="str">
        <f t="shared" si="185"/>
        <v>NA</v>
      </c>
      <c r="I494" s="306" t="str">
        <f t="shared" si="186"/>
        <v>NA</v>
      </c>
      <c r="J494" s="306" t="str">
        <f t="shared" si="187"/>
        <v>NA</v>
      </c>
      <c r="K494" s="306" t="str">
        <f t="shared" si="188"/>
        <v>NA</v>
      </c>
      <c r="L494" s="306" t="str">
        <f t="shared" si="189"/>
        <v>NA</v>
      </c>
      <c r="M494" s="306" t="str">
        <f t="shared" si="190"/>
        <v>NA</v>
      </c>
      <c r="N494" s="306" t="str">
        <f t="shared" si="191"/>
        <v>NA</v>
      </c>
      <c r="O494" s="306" t="str">
        <f t="shared" si="192"/>
        <v>NA</v>
      </c>
      <c r="P494" s="306" t="str">
        <f t="shared" si="193"/>
        <v>NA</v>
      </c>
      <c r="Q494" s="306" t="str">
        <f t="shared" si="194"/>
        <v>NA</v>
      </c>
      <c r="R494" s="306" t="str">
        <f t="shared" si="195"/>
        <v>NA</v>
      </c>
      <c r="S494" s="306" t="str">
        <f t="shared" si="196"/>
        <v>NA</v>
      </c>
      <c r="T494" s="306" t="str">
        <f t="shared" si="197"/>
        <v>NA</v>
      </c>
      <c r="U494" s="306" t="str">
        <f t="shared" si="198"/>
        <v>NA</v>
      </c>
      <c r="V494" s="306" t="str">
        <f>IF($B494&gt;remaning_months,"NA",V$3*Payoff!$BS497)</f>
        <v>NA</v>
      </c>
      <c r="W494" s="306" t="str">
        <f>IF($B494&gt;remaning_months,"NA",W$3*Payoff!$BS497)</f>
        <v>NA</v>
      </c>
      <c r="X494" s="306" t="str">
        <f t="shared" si="199"/>
        <v>NA</v>
      </c>
      <c r="Y494" s="306" t="str">
        <f t="shared" si="200"/>
        <v>NA</v>
      </c>
      <c r="Z494" s="306" t="str">
        <f t="shared" si="201"/>
        <v>NA</v>
      </c>
      <c r="AA494" s="306" t="str">
        <f t="shared" si="202"/>
        <v>NA</v>
      </c>
      <c r="AB494" s="306" t="str">
        <f t="shared" si="203"/>
        <v>NA</v>
      </c>
      <c r="AC494" s="306" t="str">
        <f>IF($B494&gt;remaning_months,"NA",Payoff!AY497*Feq_coupon)</f>
        <v>NA</v>
      </c>
      <c r="AD494" s="306" t="str">
        <f>IF($B494&lt;=remaning_months,(AD493*(1-Payoff!BR497)-Payoff!Y497-Payoff!Z497+Payoff!BY497),"NA")</f>
        <v>NA</v>
      </c>
      <c r="AE494" s="306" t="str">
        <f>IF($B494&gt;remaning_months,"NA",Payoff!BC497)</f>
        <v>NA</v>
      </c>
      <c r="AF494" s="306" t="str">
        <f>IF($B494&gt;remaning_months,"NA",MAX(0,SUM(Payoff!V497:X497)))</f>
        <v>NA</v>
      </c>
      <c r="AG494" s="306" t="str">
        <f>IF($B494&gt;remaning_months,"NA",MAX(0,SUM(Payoff!V497:Y497)))</f>
        <v>NA</v>
      </c>
      <c r="AH494" s="306" t="str">
        <f>IF($B494&gt;remaning_months,"NA",Payoff!AC497)</f>
        <v>NA</v>
      </c>
      <c r="AI494" s="306" t="str">
        <f>IF($B494&gt;remaning_months,"NA",Payoff!BA497)</f>
        <v>NA</v>
      </c>
      <c r="AJ494" s="306" t="str">
        <f>IF($B494&gt;remaning_months,"NA",IF(AF494&lt;=0,0,AL493*(1+Payoff!X497/SUM(Payoff!V497:W497))))</f>
        <v>NA</v>
      </c>
      <c r="AK494" s="306" t="str">
        <f>IF($B494&gt;remaning_months,"NA",IF(AG494&lt;=0,0,AJ494*(1+SUM(Payoff!Y497:Z497)/SUM(Payoff!V497:W497))))</f>
        <v>NA</v>
      </c>
      <c r="AL494" s="306" t="str">
        <f>IF($B494&gt;remaning_months,"NA",IF(AH494&lt;=0,0,AK494*(1+SUM(Payoff!AA497:AB497)/SUM(Payoff!V497:W497))))</f>
        <v>NA</v>
      </c>
      <c r="AM494" s="306" t="str">
        <f t="shared" si="204"/>
        <v>NA</v>
      </c>
      <c r="AN494" s="306" t="str">
        <f>IF($B494&gt;remaning_months,"NA",AN493*(1+Payoff!Q497))</f>
        <v>NA</v>
      </c>
    </row>
    <row r="495" spans="2:40">
      <c r="B495" s="23">
        <v>492</v>
      </c>
      <c r="C495" s="306" t="str">
        <f t="shared" si="180"/>
        <v>NA</v>
      </c>
      <c r="D495" s="306" t="str">
        <f t="shared" si="181"/>
        <v>NA</v>
      </c>
      <c r="E495" s="306" t="str">
        <f t="shared" si="182"/>
        <v>NA</v>
      </c>
      <c r="F495" s="306" t="str">
        <f t="shared" si="183"/>
        <v>NA</v>
      </c>
      <c r="G495" s="306" t="str">
        <f t="shared" si="184"/>
        <v>NA</v>
      </c>
      <c r="H495" s="306" t="str">
        <f t="shared" si="185"/>
        <v>NA</v>
      </c>
      <c r="I495" s="306" t="str">
        <f t="shared" si="186"/>
        <v>NA</v>
      </c>
      <c r="J495" s="306" t="str">
        <f t="shared" si="187"/>
        <v>NA</v>
      </c>
      <c r="K495" s="306" t="str">
        <f t="shared" si="188"/>
        <v>NA</v>
      </c>
      <c r="L495" s="306" t="str">
        <f t="shared" si="189"/>
        <v>NA</v>
      </c>
      <c r="M495" s="306" t="str">
        <f t="shared" si="190"/>
        <v>NA</v>
      </c>
      <c r="N495" s="306" t="str">
        <f t="shared" si="191"/>
        <v>NA</v>
      </c>
      <c r="O495" s="306" t="str">
        <f t="shared" si="192"/>
        <v>NA</v>
      </c>
      <c r="P495" s="306" t="str">
        <f t="shared" si="193"/>
        <v>NA</v>
      </c>
      <c r="Q495" s="306" t="str">
        <f t="shared" si="194"/>
        <v>NA</v>
      </c>
      <c r="R495" s="306" t="str">
        <f t="shared" si="195"/>
        <v>NA</v>
      </c>
      <c r="S495" s="306" t="str">
        <f t="shared" si="196"/>
        <v>NA</v>
      </c>
      <c r="T495" s="306" t="str">
        <f t="shared" si="197"/>
        <v>NA</v>
      </c>
      <c r="U495" s="306" t="str">
        <f t="shared" si="198"/>
        <v>NA</v>
      </c>
      <c r="V495" s="306" t="str">
        <f>IF($B495&gt;remaning_months,"NA",V$3*Payoff!$BS498)</f>
        <v>NA</v>
      </c>
      <c r="W495" s="306" t="str">
        <f>IF($B495&gt;remaning_months,"NA",W$3*Payoff!$BS498)</f>
        <v>NA</v>
      </c>
      <c r="X495" s="306" t="str">
        <f t="shared" si="199"/>
        <v>NA</v>
      </c>
      <c r="Y495" s="306" t="str">
        <f t="shared" si="200"/>
        <v>NA</v>
      </c>
      <c r="Z495" s="306" t="str">
        <f t="shared" si="201"/>
        <v>NA</v>
      </c>
      <c r="AA495" s="306" t="str">
        <f t="shared" si="202"/>
        <v>NA</v>
      </c>
      <c r="AB495" s="306" t="str">
        <f t="shared" si="203"/>
        <v>NA</v>
      </c>
      <c r="AC495" s="306" t="str">
        <f>IF($B495&gt;remaning_months,"NA",Payoff!AY498*Feq_coupon)</f>
        <v>NA</v>
      </c>
      <c r="AD495" s="306" t="str">
        <f>IF($B495&lt;=remaning_months,(AD494*(1-Payoff!BR498)-Payoff!Y498-Payoff!Z498+Payoff!BY498),"NA")</f>
        <v>NA</v>
      </c>
      <c r="AE495" s="306" t="str">
        <f>IF($B495&gt;remaning_months,"NA",Payoff!BC498)</f>
        <v>NA</v>
      </c>
      <c r="AF495" s="306" t="str">
        <f>IF($B495&gt;remaning_months,"NA",MAX(0,SUM(Payoff!V498:X498)))</f>
        <v>NA</v>
      </c>
      <c r="AG495" s="306" t="str">
        <f>IF($B495&gt;remaning_months,"NA",MAX(0,SUM(Payoff!V498:Y498)))</f>
        <v>NA</v>
      </c>
      <c r="AH495" s="306" t="str">
        <f>IF($B495&gt;remaning_months,"NA",Payoff!AC498)</f>
        <v>NA</v>
      </c>
      <c r="AI495" s="306" t="str">
        <f>IF($B495&gt;remaning_months,"NA",Payoff!BA498)</f>
        <v>NA</v>
      </c>
      <c r="AJ495" s="306" t="str">
        <f>IF($B495&gt;remaning_months,"NA",IF(AF495&lt;=0,0,AL494*(1+Payoff!X498/SUM(Payoff!V498:W498))))</f>
        <v>NA</v>
      </c>
      <c r="AK495" s="306" t="str">
        <f>IF($B495&gt;remaning_months,"NA",IF(AG495&lt;=0,0,AJ495*(1+SUM(Payoff!Y498:Z498)/SUM(Payoff!V498:W498))))</f>
        <v>NA</v>
      </c>
      <c r="AL495" s="306" t="str">
        <f>IF($B495&gt;remaning_months,"NA",IF(AH495&lt;=0,0,AK495*(1+SUM(Payoff!AA498:AB498)/SUM(Payoff!V498:W498))))</f>
        <v>NA</v>
      </c>
      <c r="AM495" s="306" t="str">
        <f t="shared" si="204"/>
        <v>NA</v>
      </c>
      <c r="AN495" s="306" t="str">
        <f>IF($B495&gt;remaning_months,"NA",AN494*(1+Payoff!Q498))</f>
        <v>NA</v>
      </c>
    </row>
    <row r="496" spans="2:40">
      <c r="B496" s="23">
        <v>493</v>
      </c>
      <c r="C496" s="306" t="str">
        <f t="shared" si="180"/>
        <v>NA</v>
      </c>
      <c r="D496" s="306" t="str">
        <f t="shared" si="181"/>
        <v>NA</v>
      </c>
      <c r="E496" s="306" t="str">
        <f t="shared" si="182"/>
        <v>NA</v>
      </c>
      <c r="F496" s="306" t="str">
        <f t="shared" si="183"/>
        <v>NA</v>
      </c>
      <c r="G496" s="306" t="str">
        <f t="shared" si="184"/>
        <v>NA</v>
      </c>
      <c r="H496" s="306" t="str">
        <f t="shared" si="185"/>
        <v>NA</v>
      </c>
      <c r="I496" s="306" t="str">
        <f t="shared" si="186"/>
        <v>NA</v>
      </c>
      <c r="J496" s="306" t="str">
        <f t="shared" si="187"/>
        <v>NA</v>
      </c>
      <c r="K496" s="306" t="str">
        <f t="shared" si="188"/>
        <v>NA</v>
      </c>
      <c r="L496" s="306" t="str">
        <f t="shared" si="189"/>
        <v>NA</v>
      </c>
      <c r="M496" s="306" t="str">
        <f t="shared" si="190"/>
        <v>NA</v>
      </c>
      <c r="N496" s="306" t="str">
        <f t="shared" si="191"/>
        <v>NA</v>
      </c>
      <c r="O496" s="306" t="str">
        <f t="shared" si="192"/>
        <v>NA</v>
      </c>
      <c r="P496" s="306" t="str">
        <f t="shared" si="193"/>
        <v>NA</v>
      </c>
      <c r="Q496" s="306" t="str">
        <f t="shared" si="194"/>
        <v>NA</v>
      </c>
      <c r="R496" s="306" t="str">
        <f t="shared" si="195"/>
        <v>NA</v>
      </c>
      <c r="S496" s="306" t="str">
        <f t="shared" si="196"/>
        <v>NA</v>
      </c>
      <c r="T496" s="306" t="str">
        <f t="shared" si="197"/>
        <v>NA</v>
      </c>
      <c r="U496" s="306" t="str">
        <f t="shared" si="198"/>
        <v>NA</v>
      </c>
      <c r="V496" s="306" t="str">
        <f>IF($B496&gt;remaning_months,"NA",V$3*Payoff!$BS499)</f>
        <v>NA</v>
      </c>
      <c r="W496" s="306" t="str">
        <f>IF($B496&gt;remaning_months,"NA",W$3*Payoff!$BS499)</f>
        <v>NA</v>
      </c>
      <c r="X496" s="306" t="str">
        <f t="shared" si="199"/>
        <v>NA</v>
      </c>
      <c r="Y496" s="306" t="str">
        <f t="shared" si="200"/>
        <v>NA</v>
      </c>
      <c r="Z496" s="306" t="str">
        <f t="shared" si="201"/>
        <v>NA</v>
      </c>
      <c r="AA496" s="306" t="str">
        <f t="shared" si="202"/>
        <v>NA</v>
      </c>
      <c r="AB496" s="306" t="str">
        <f t="shared" si="203"/>
        <v>NA</v>
      </c>
      <c r="AC496" s="306" t="str">
        <f>IF($B496&gt;remaning_months,"NA",Payoff!AY499*Feq_coupon)</f>
        <v>NA</v>
      </c>
      <c r="AD496" s="306" t="str">
        <f>IF($B496&lt;=remaning_months,(AD495*(1-Payoff!BR499)-Payoff!Y499-Payoff!Z499+Payoff!BY499),"NA")</f>
        <v>NA</v>
      </c>
      <c r="AE496" s="306" t="str">
        <f>IF($B496&gt;remaning_months,"NA",Payoff!BC499)</f>
        <v>NA</v>
      </c>
      <c r="AF496" s="306" t="str">
        <f>IF($B496&gt;remaning_months,"NA",MAX(0,SUM(Payoff!V499:X499)))</f>
        <v>NA</v>
      </c>
      <c r="AG496" s="306" t="str">
        <f>IF($B496&gt;remaning_months,"NA",MAX(0,SUM(Payoff!V499:Y499)))</f>
        <v>NA</v>
      </c>
      <c r="AH496" s="306" t="str">
        <f>IF($B496&gt;remaning_months,"NA",Payoff!AC499)</f>
        <v>NA</v>
      </c>
      <c r="AI496" s="306" t="str">
        <f>IF($B496&gt;remaning_months,"NA",Payoff!BA499)</f>
        <v>NA</v>
      </c>
      <c r="AJ496" s="306" t="str">
        <f>IF($B496&gt;remaning_months,"NA",IF(AF496&lt;=0,0,AL495*(1+Payoff!X499/SUM(Payoff!V499:W499))))</f>
        <v>NA</v>
      </c>
      <c r="AK496" s="306" t="str">
        <f>IF($B496&gt;remaning_months,"NA",IF(AG496&lt;=0,0,AJ496*(1+SUM(Payoff!Y499:Z499)/SUM(Payoff!V499:W499))))</f>
        <v>NA</v>
      </c>
      <c r="AL496" s="306" t="str">
        <f>IF($B496&gt;remaning_months,"NA",IF(AH496&lt;=0,0,AK496*(1+SUM(Payoff!AA499:AB499)/SUM(Payoff!V499:W499))))</f>
        <v>NA</v>
      </c>
      <c r="AM496" s="306" t="str">
        <f t="shared" si="204"/>
        <v>NA</v>
      </c>
      <c r="AN496" s="306" t="str">
        <f>IF($B496&gt;remaning_months,"NA",AN495*(1+Payoff!Q499))</f>
        <v>NA</v>
      </c>
    </row>
    <row r="497" spans="2:40">
      <c r="B497" s="23">
        <v>494</v>
      </c>
      <c r="C497" s="306" t="str">
        <f t="shared" si="180"/>
        <v>NA</v>
      </c>
      <c r="D497" s="306" t="str">
        <f t="shared" si="181"/>
        <v>NA</v>
      </c>
      <c r="E497" s="306" t="str">
        <f t="shared" si="182"/>
        <v>NA</v>
      </c>
      <c r="F497" s="306" t="str">
        <f t="shared" si="183"/>
        <v>NA</v>
      </c>
      <c r="G497" s="306" t="str">
        <f t="shared" si="184"/>
        <v>NA</v>
      </c>
      <c r="H497" s="306" t="str">
        <f t="shared" si="185"/>
        <v>NA</v>
      </c>
      <c r="I497" s="306" t="str">
        <f t="shared" si="186"/>
        <v>NA</v>
      </c>
      <c r="J497" s="306" t="str">
        <f t="shared" si="187"/>
        <v>NA</v>
      </c>
      <c r="K497" s="306" t="str">
        <f t="shared" si="188"/>
        <v>NA</v>
      </c>
      <c r="L497" s="306" t="str">
        <f t="shared" si="189"/>
        <v>NA</v>
      </c>
      <c r="M497" s="306" t="str">
        <f t="shared" si="190"/>
        <v>NA</v>
      </c>
      <c r="N497" s="306" t="str">
        <f t="shared" si="191"/>
        <v>NA</v>
      </c>
      <c r="O497" s="306" t="str">
        <f t="shared" si="192"/>
        <v>NA</v>
      </c>
      <c r="P497" s="306" t="str">
        <f t="shared" si="193"/>
        <v>NA</v>
      </c>
      <c r="Q497" s="306" t="str">
        <f t="shared" si="194"/>
        <v>NA</v>
      </c>
      <c r="R497" s="306" t="str">
        <f t="shared" si="195"/>
        <v>NA</v>
      </c>
      <c r="S497" s="306" t="str">
        <f t="shared" si="196"/>
        <v>NA</v>
      </c>
      <c r="T497" s="306" t="str">
        <f t="shared" si="197"/>
        <v>NA</v>
      </c>
      <c r="U497" s="306" t="str">
        <f t="shared" si="198"/>
        <v>NA</v>
      </c>
      <c r="V497" s="306" t="str">
        <f>IF($B497&gt;remaning_months,"NA",V$3*Payoff!$BS500)</f>
        <v>NA</v>
      </c>
      <c r="W497" s="306" t="str">
        <f>IF($B497&gt;remaning_months,"NA",W$3*Payoff!$BS500)</f>
        <v>NA</v>
      </c>
      <c r="X497" s="306" t="str">
        <f t="shared" si="199"/>
        <v>NA</v>
      </c>
      <c r="Y497" s="306" t="str">
        <f t="shared" si="200"/>
        <v>NA</v>
      </c>
      <c r="Z497" s="306" t="str">
        <f t="shared" si="201"/>
        <v>NA</v>
      </c>
      <c r="AA497" s="306" t="str">
        <f t="shared" si="202"/>
        <v>NA</v>
      </c>
      <c r="AB497" s="306" t="str">
        <f t="shared" si="203"/>
        <v>NA</v>
      </c>
      <c r="AC497" s="306" t="str">
        <f>IF($B497&gt;remaning_months,"NA",Payoff!AY500*Feq_coupon)</f>
        <v>NA</v>
      </c>
      <c r="AD497" s="306" t="str">
        <f>IF($B497&lt;=remaning_months,(AD496*(1-Payoff!BR500)-Payoff!Y500-Payoff!Z500+Payoff!BY500),"NA")</f>
        <v>NA</v>
      </c>
      <c r="AE497" s="306" t="str">
        <f>IF($B497&gt;remaning_months,"NA",Payoff!BC500)</f>
        <v>NA</v>
      </c>
      <c r="AF497" s="306" t="str">
        <f>IF($B497&gt;remaning_months,"NA",MAX(0,SUM(Payoff!V500:X500)))</f>
        <v>NA</v>
      </c>
      <c r="AG497" s="306" t="str">
        <f>IF($B497&gt;remaning_months,"NA",MAX(0,SUM(Payoff!V500:Y500)))</f>
        <v>NA</v>
      </c>
      <c r="AH497" s="306" t="str">
        <f>IF($B497&gt;remaning_months,"NA",Payoff!AC500)</f>
        <v>NA</v>
      </c>
      <c r="AI497" s="306" t="str">
        <f>IF($B497&gt;remaning_months,"NA",Payoff!BA500)</f>
        <v>NA</v>
      </c>
      <c r="AJ497" s="306" t="str">
        <f>IF($B497&gt;remaning_months,"NA",IF(AF497&lt;=0,0,AL496*(1+Payoff!X500/SUM(Payoff!V500:W500))))</f>
        <v>NA</v>
      </c>
      <c r="AK497" s="306" t="str">
        <f>IF($B497&gt;remaning_months,"NA",IF(AG497&lt;=0,0,AJ497*(1+SUM(Payoff!Y500:Z500)/SUM(Payoff!V500:W500))))</f>
        <v>NA</v>
      </c>
      <c r="AL497" s="306" t="str">
        <f>IF($B497&gt;remaning_months,"NA",IF(AH497&lt;=0,0,AK497*(1+SUM(Payoff!AA500:AB500)/SUM(Payoff!V500:W500))))</f>
        <v>NA</v>
      </c>
      <c r="AM497" s="306" t="str">
        <f t="shared" si="204"/>
        <v>NA</v>
      </c>
      <c r="AN497" s="306" t="str">
        <f>IF($B497&gt;remaning_months,"NA",AN496*(1+Payoff!Q500))</f>
        <v>NA</v>
      </c>
    </row>
    <row r="498" spans="2:40">
      <c r="B498" s="23">
        <v>495</v>
      </c>
      <c r="C498" s="306" t="str">
        <f t="shared" si="180"/>
        <v>NA</v>
      </c>
      <c r="D498" s="306" t="str">
        <f t="shared" si="181"/>
        <v>NA</v>
      </c>
      <c r="E498" s="306" t="str">
        <f t="shared" si="182"/>
        <v>NA</v>
      </c>
      <c r="F498" s="306" t="str">
        <f t="shared" si="183"/>
        <v>NA</v>
      </c>
      <c r="G498" s="306" t="str">
        <f t="shared" si="184"/>
        <v>NA</v>
      </c>
      <c r="H498" s="306" t="str">
        <f t="shared" si="185"/>
        <v>NA</v>
      </c>
      <c r="I498" s="306" t="str">
        <f t="shared" si="186"/>
        <v>NA</v>
      </c>
      <c r="J498" s="306" t="str">
        <f t="shared" si="187"/>
        <v>NA</v>
      </c>
      <c r="K498" s="306" t="str">
        <f t="shared" si="188"/>
        <v>NA</v>
      </c>
      <c r="L498" s="306" t="str">
        <f t="shared" si="189"/>
        <v>NA</v>
      </c>
      <c r="M498" s="306" t="str">
        <f t="shared" si="190"/>
        <v>NA</v>
      </c>
      <c r="N498" s="306" t="str">
        <f t="shared" si="191"/>
        <v>NA</v>
      </c>
      <c r="O498" s="306" t="str">
        <f t="shared" si="192"/>
        <v>NA</v>
      </c>
      <c r="P498" s="306" t="str">
        <f t="shared" si="193"/>
        <v>NA</v>
      </c>
      <c r="Q498" s="306" t="str">
        <f t="shared" si="194"/>
        <v>NA</v>
      </c>
      <c r="R498" s="306" t="str">
        <f t="shared" si="195"/>
        <v>NA</v>
      </c>
      <c r="S498" s="306" t="str">
        <f t="shared" si="196"/>
        <v>NA</v>
      </c>
      <c r="T498" s="306" t="str">
        <f t="shared" si="197"/>
        <v>NA</v>
      </c>
      <c r="U498" s="306" t="str">
        <f t="shared" si="198"/>
        <v>NA</v>
      </c>
      <c r="V498" s="306" t="str">
        <f>IF($B498&gt;remaning_months,"NA",V$3*Payoff!$BS501)</f>
        <v>NA</v>
      </c>
      <c r="W498" s="306" t="str">
        <f>IF($B498&gt;remaning_months,"NA",W$3*Payoff!$BS501)</f>
        <v>NA</v>
      </c>
      <c r="X498" s="306" t="str">
        <f t="shared" si="199"/>
        <v>NA</v>
      </c>
      <c r="Y498" s="306" t="str">
        <f t="shared" si="200"/>
        <v>NA</v>
      </c>
      <c r="Z498" s="306" t="str">
        <f t="shared" si="201"/>
        <v>NA</v>
      </c>
      <c r="AA498" s="306" t="str">
        <f t="shared" si="202"/>
        <v>NA</v>
      </c>
      <c r="AB498" s="306" t="str">
        <f t="shared" si="203"/>
        <v>NA</v>
      </c>
      <c r="AC498" s="306" t="str">
        <f>IF($B498&gt;remaning_months,"NA",Payoff!AY501*Feq_coupon)</f>
        <v>NA</v>
      </c>
      <c r="AD498" s="306" t="str">
        <f>IF($B498&lt;=remaning_months,(AD497*(1-Payoff!BR501)-Payoff!Y501-Payoff!Z501+Payoff!BY501),"NA")</f>
        <v>NA</v>
      </c>
      <c r="AE498" s="306" t="str">
        <f>IF($B498&gt;remaning_months,"NA",Payoff!BC501)</f>
        <v>NA</v>
      </c>
      <c r="AF498" s="306" t="str">
        <f>IF($B498&gt;remaning_months,"NA",MAX(0,SUM(Payoff!V501:X501)))</f>
        <v>NA</v>
      </c>
      <c r="AG498" s="306" t="str">
        <f>IF($B498&gt;remaning_months,"NA",MAX(0,SUM(Payoff!V501:Y501)))</f>
        <v>NA</v>
      </c>
      <c r="AH498" s="306" t="str">
        <f>IF($B498&gt;remaning_months,"NA",Payoff!AC501)</f>
        <v>NA</v>
      </c>
      <c r="AI498" s="306" t="str">
        <f>IF($B498&gt;remaning_months,"NA",Payoff!BA501)</f>
        <v>NA</v>
      </c>
      <c r="AJ498" s="306" t="str">
        <f>IF($B498&gt;remaning_months,"NA",IF(AF498&lt;=0,0,AL497*(1+Payoff!X501/SUM(Payoff!V501:W501))))</f>
        <v>NA</v>
      </c>
      <c r="AK498" s="306" t="str">
        <f>IF($B498&gt;remaning_months,"NA",IF(AG498&lt;=0,0,AJ498*(1+SUM(Payoff!Y501:Z501)/SUM(Payoff!V501:W501))))</f>
        <v>NA</v>
      </c>
      <c r="AL498" s="306" t="str">
        <f>IF($B498&gt;remaning_months,"NA",IF(AH498&lt;=0,0,AK498*(1+SUM(Payoff!AA501:AB501)/SUM(Payoff!V501:W501))))</f>
        <v>NA</v>
      </c>
      <c r="AM498" s="306" t="str">
        <f t="shared" si="204"/>
        <v>NA</v>
      </c>
      <c r="AN498" s="306" t="str">
        <f>IF($B498&gt;remaning_months,"NA",AN497*(1+Payoff!Q501))</f>
        <v>NA</v>
      </c>
    </row>
    <row r="499" spans="2:40">
      <c r="B499" s="23">
        <v>496</v>
      </c>
      <c r="C499" s="306" t="str">
        <f t="shared" si="180"/>
        <v>NA</v>
      </c>
      <c r="D499" s="306" t="str">
        <f t="shared" si="181"/>
        <v>NA</v>
      </c>
      <c r="E499" s="306" t="str">
        <f t="shared" si="182"/>
        <v>NA</v>
      </c>
      <c r="F499" s="306" t="str">
        <f t="shared" si="183"/>
        <v>NA</v>
      </c>
      <c r="G499" s="306" t="str">
        <f t="shared" si="184"/>
        <v>NA</v>
      </c>
      <c r="H499" s="306" t="str">
        <f t="shared" si="185"/>
        <v>NA</v>
      </c>
      <c r="I499" s="306" t="str">
        <f t="shared" si="186"/>
        <v>NA</v>
      </c>
      <c r="J499" s="306" t="str">
        <f t="shared" si="187"/>
        <v>NA</v>
      </c>
      <c r="K499" s="306" t="str">
        <f t="shared" si="188"/>
        <v>NA</v>
      </c>
      <c r="L499" s="306" t="str">
        <f t="shared" si="189"/>
        <v>NA</v>
      </c>
      <c r="M499" s="306" t="str">
        <f t="shared" si="190"/>
        <v>NA</v>
      </c>
      <c r="N499" s="306" t="str">
        <f t="shared" si="191"/>
        <v>NA</v>
      </c>
      <c r="O499" s="306" t="str">
        <f t="shared" si="192"/>
        <v>NA</v>
      </c>
      <c r="P499" s="306" t="str">
        <f t="shared" si="193"/>
        <v>NA</v>
      </c>
      <c r="Q499" s="306" t="str">
        <f t="shared" si="194"/>
        <v>NA</v>
      </c>
      <c r="R499" s="306" t="str">
        <f t="shared" si="195"/>
        <v>NA</v>
      </c>
      <c r="S499" s="306" t="str">
        <f t="shared" si="196"/>
        <v>NA</v>
      </c>
      <c r="T499" s="306" t="str">
        <f t="shared" si="197"/>
        <v>NA</v>
      </c>
      <c r="U499" s="306" t="str">
        <f t="shared" si="198"/>
        <v>NA</v>
      </c>
      <c r="V499" s="306" t="str">
        <f>IF($B499&gt;remaning_months,"NA",V$3*Payoff!$BS502)</f>
        <v>NA</v>
      </c>
      <c r="W499" s="306" t="str">
        <f>IF($B499&gt;remaning_months,"NA",W$3*Payoff!$BS502)</f>
        <v>NA</v>
      </c>
      <c r="X499" s="306" t="str">
        <f t="shared" si="199"/>
        <v>NA</v>
      </c>
      <c r="Y499" s="306" t="str">
        <f t="shared" si="200"/>
        <v>NA</v>
      </c>
      <c r="Z499" s="306" t="str">
        <f t="shared" si="201"/>
        <v>NA</v>
      </c>
      <c r="AA499" s="306" t="str">
        <f t="shared" si="202"/>
        <v>NA</v>
      </c>
      <c r="AB499" s="306" t="str">
        <f t="shared" si="203"/>
        <v>NA</v>
      </c>
      <c r="AC499" s="306" t="str">
        <f>IF($B499&gt;remaning_months,"NA",Payoff!AY502*Feq_coupon)</f>
        <v>NA</v>
      </c>
      <c r="AD499" s="306" t="str">
        <f>IF($B499&lt;=remaning_months,(AD498*(1-Payoff!BR502)-Payoff!Y502-Payoff!Z502+Payoff!BY502),"NA")</f>
        <v>NA</v>
      </c>
      <c r="AE499" s="306" t="str">
        <f>IF($B499&gt;remaning_months,"NA",Payoff!BC502)</f>
        <v>NA</v>
      </c>
      <c r="AF499" s="306" t="str">
        <f>IF($B499&gt;remaning_months,"NA",MAX(0,SUM(Payoff!V502:X502)))</f>
        <v>NA</v>
      </c>
      <c r="AG499" s="306" t="str">
        <f>IF($B499&gt;remaning_months,"NA",MAX(0,SUM(Payoff!V502:Y502)))</f>
        <v>NA</v>
      </c>
      <c r="AH499" s="306" t="str">
        <f>IF($B499&gt;remaning_months,"NA",Payoff!AC502)</f>
        <v>NA</v>
      </c>
      <c r="AI499" s="306" t="str">
        <f>IF($B499&gt;remaning_months,"NA",Payoff!BA502)</f>
        <v>NA</v>
      </c>
      <c r="AJ499" s="306" t="str">
        <f>IF($B499&gt;remaning_months,"NA",IF(AF499&lt;=0,0,AL498*(1+Payoff!X502/SUM(Payoff!V502:W502))))</f>
        <v>NA</v>
      </c>
      <c r="AK499" s="306" t="str">
        <f>IF($B499&gt;remaning_months,"NA",IF(AG499&lt;=0,0,AJ499*(1+SUM(Payoff!Y502:Z502)/SUM(Payoff!V502:W502))))</f>
        <v>NA</v>
      </c>
      <c r="AL499" s="306" t="str">
        <f>IF($B499&gt;remaning_months,"NA",IF(AH499&lt;=0,0,AK499*(1+SUM(Payoff!AA502:AB502)/SUM(Payoff!V502:W502))))</f>
        <v>NA</v>
      </c>
      <c r="AM499" s="306" t="str">
        <f t="shared" si="204"/>
        <v>NA</v>
      </c>
      <c r="AN499" s="306" t="str">
        <f>IF($B499&gt;remaning_months,"NA",AN498*(1+Payoff!Q502))</f>
        <v>NA</v>
      </c>
    </row>
    <row r="500" spans="2:40">
      <c r="B500" s="23">
        <v>497</v>
      </c>
      <c r="C500" s="306" t="str">
        <f t="shared" si="180"/>
        <v>NA</v>
      </c>
      <c r="D500" s="306" t="str">
        <f t="shared" si="181"/>
        <v>NA</v>
      </c>
      <c r="E500" s="306" t="str">
        <f t="shared" si="182"/>
        <v>NA</v>
      </c>
      <c r="F500" s="306" t="str">
        <f t="shared" si="183"/>
        <v>NA</v>
      </c>
      <c r="G500" s="306" t="str">
        <f t="shared" si="184"/>
        <v>NA</v>
      </c>
      <c r="H500" s="306" t="str">
        <f t="shared" si="185"/>
        <v>NA</v>
      </c>
      <c r="I500" s="306" t="str">
        <f t="shared" si="186"/>
        <v>NA</v>
      </c>
      <c r="J500" s="306" t="str">
        <f t="shared" si="187"/>
        <v>NA</v>
      </c>
      <c r="K500" s="306" t="str">
        <f t="shared" si="188"/>
        <v>NA</v>
      </c>
      <c r="L500" s="306" t="str">
        <f t="shared" si="189"/>
        <v>NA</v>
      </c>
      <c r="M500" s="306" t="str">
        <f t="shared" si="190"/>
        <v>NA</v>
      </c>
      <c r="N500" s="306" t="str">
        <f t="shared" si="191"/>
        <v>NA</v>
      </c>
      <c r="O500" s="306" t="str">
        <f t="shared" si="192"/>
        <v>NA</v>
      </c>
      <c r="P500" s="306" t="str">
        <f t="shared" si="193"/>
        <v>NA</v>
      </c>
      <c r="Q500" s="306" t="str">
        <f t="shared" si="194"/>
        <v>NA</v>
      </c>
      <c r="R500" s="306" t="str">
        <f t="shared" si="195"/>
        <v>NA</v>
      </c>
      <c r="S500" s="306" t="str">
        <f t="shared" si="196"/>
        <v>NA</v>
      </c>
      <c r="T500" s="306" t="str">
        <f t="shared" si="197"/>
        <v>NA</v>
      </c>
      <c r="U500" s="306" t="str">
        <f t="shared" si="198"/>
        <v>NA</v>
      </c>
      <c r="V500" s="306" t="str">
        <f>IF($B500&gt;remaning_months,"NA",V$3*Payoff!$BS503)</f>
        <v>NA</v>
      </c>
      <c r="W500" s="306" t="str">
        <f>IF($B500&gt;remaning_months,"NA",W$3*Payoff!$BS503)</f>
        <v>NA</v>
      </c>
      <c r="X500" s="306" t="str">
        <f t="shared" si="199"/>
        <v>NA</v>
      </c>
      <c r="Y500" s="306" t="str">
        <f t="shared" si="200"/>
        <v>NA</v>
      </c>
      <c r="Z500" s="306" t="str">
        <f t="shared" si="201"/>
        <v>NA</v>
      </c>
      <c r="AA500" s="306" t="str">
        <f t="shared" si="202"/>
        <v>NA</v>
      </c>
      <c r="AB500" s="306" t="str">
        <f t="shared" si="203"/>
        <v>NA</v>
      </c>
      <c r="AC500" s="306" t="str">
        <f>IF($B500&gt;remaning_months,"NA",Payoff!AY503*Feq_coupon)</f>
        <v>NA</v>
      </c>
      <c r="AD500" s="306" t="str">
        <f>IF($B500&lt;=remaning_months,(AD499*(1-Payoff!BR503)-Payoff!Y503-Payoff!Z503+Payoff!BY503),"NA")</f>
        <v>NA</v>
      </c>
      <c r="AE500" s="306" t="str">
        <f>IF($B500&gt;remaning_months,"NA",Payoff!BC503)</f>
        <v>NA</v>
      </c>
      <c r="AF500" s="306" t="str">
        <f>IF($B500&gt;remaning_months,"NA",MAX(0,SUM(Payoff!V503:X503)))</f>
        <v>NA</v>
      </c>
      <c r="AG500" s="306" t="str">
        <f>IF($B500&gt;remaning_months,"NA",MAX(0,SUM(Payoff!V503:Y503)))</f>
        <v>NA</v>
      </c>
      <c r="AH500" s="306" t="str">
        <f>IF($B500&gt;remaning_months,"NA",Payoff!AC503)</f>
        <v>NA</v>
      </c>
      <c r="AI500" s="306" t="str">
        <f>IF($B500&gt;remaning_months,"NA",Payoff!BA503)</f>
        <v>NA</v>
      </c>
      <c r="AJ500" s="306" t="str">
        <f>IF($B500&gt;remaning_months,"NA",IF(AF500&lt;=0,0,AL499*(1+Payoff!X503/SUM(Payoff!V503:W503))))</f>
        <v>NA</v>
      </c>
      <c r="AK500" s="306" t="str">
        <f>IF($B500&gt;remaning_months,"NA",IF(AG500&lt;=0,0,AJ500*(1+SUM(Payoff!Y503:Z503)/SUM(Payoff!V503:W503))))</f>
        <v>NA</v>
      </c>
      <c r="AL500" s="306" t="str">
        <f>IF($B500&gt;remaning_months,"NA",IF(AH500&lt;=0,0,AK500*(1+SUM(Payoff!AA503:AB503)/SUM(Payoff!V503:W503))))</f>
        <v>NA</v>
      </c>
      <c r="AM500" s="306" t="str">
        <f t="shared" si="204"/>
        <v>NA</v>
      </c>
      <c r="AN500" s="306" t="str">
        <f>IF($B500&gt;remaning_months,"NA",AN499*(1+Payoff!Q503))</f>
        <v>NA</v>
      </c>
    </row>
    <row r="501" spans="2:40">
      <c r="B501" s="23">
        <v>498</v>
      </c>
      <c r="C501" s="306" t="str">
        <f t="shared" si="180"/>
        <v>NA</v>
      </c>
      <c r="D501" s="306" t="str">
        <f t="shared" si="181"/>
        <v>NA</v>
      </c>
      <c r="E501" s="306" t="str">
        <f t="shared" si="182"/>
        <v>NA</v>
      </c>
      <c r="F501" s="306" t="str">
        <f t="shared" si="183"/>
        <v>NA</v>
      </c>
      <c r="G501" s="306" t="str">
        <f t="shared" si="184"/>
        <v>NA</v>
      </c>
      <c r="H501" s="306" t="str">
        <f t="shared" si="185"/>
        <v>NA</v>
      </c>
      <c r="I501" s="306" t="str">
        <f t="shared" si="186"/>
        <v>NA</v>
      </c>
      <c r="J501" s="306" t="str">
        <f t="shared" si="187"/>
        <v>NA</v>
      </c>
      <c r="K501" s="306" t="str">
        <f t="shared" si="188"/>
        <v>NA</v>
      </c>
      <c r="L501" s="306" t="str">
        <f t="shared" si="189"/>
        <v>NA</v>
      </c>
      <c r="M501" s="306" t="str">
        <f t="shared" si="190"/>
        <v>NA</v>
      </c>
      <c r="N501" s="306" t="str">
        <f t="shared" si="191"/>
        <v>NA</v>
      </c>
      <c r="O501" s="306" t="str">
        <f t="shared" si="192"/>
        <v>NA</v>
      </c>
      <c r="P501" s="306" t="str">
        <f t="shared" si="193"/>
        <v>NA</v>
      </c>
      <c r="Q501" s="306" t="str">
        <f t="shared" si="194"/>
        <v>NA</v>
      </c>
      <c r="R501" s="306" t="str">
        <f t="shared" si="195"/>
        <v>NA</v>
      </c>
      <c r="S501" s="306" t="str">
        <f t="shared" si="196"/>
        <v>NA</v>
      </c>
      <c r="T501" s="306" t="str">
        <f t="shared" si="197"/>
        <v>NA</v>
      </c>
      <c r="U501" s="306" t="str">
        <f t="shared" si="198"/>
        <v>NA</v>
      </c>
      <c r="V501" s="306" t="str">
        <f>IF($B501&gt;remaning_months,"NA",V$3*Payoff!$BS504)</f>
        <v>NA</v>
      </c>
      <c r="W501" s="306" t="str">
        <f>IF($B501&gt;remaning_months,"NA",W$3*Payoff!$BS504)</f>
        <v>NA</v>
      </c>
      <c r="X501" s="306" t="str">
        <f t="shared" si="199"/>
        <v>NA</v>
      </c>
      <c r="Y501" s="306" t="str">
        <f t="shared" si="200"/>
        <v>NA</v>
      </c>
      <c r="Z501" s="306" t="str">
        <f t="shared" si="201"/>
        <v>NA</v>
      </c>
      <c r="AA501" s="306" t="str">
        <f t="shared" si="202"/>
        <v>NA</v>
      </c>
      <c r="AB501" s="306" t="str">
        <f t="shared" si="203"/>
        <v>NA</v>
      </c>
      <c r="AC501" s="306" t="str">
        <f>IF($B501&gt;remaning_months,"NA",Payoff!AY504*Feq_coupon)</f>
        <v>NA</v>
      </c>
      <c r="AD501" s="306" t="str">
        <f>IF($B501&lt;=remaning_months,(AD500*(1-Payoff!BR504)-Payoff!Y504-Payoff!Z504+Payoff!BY504),"NA")</f>
        <v>NA</v>
      </c>
      <c r="AE501" s="306" t="str">
        <f>IF($B501&gt;remaning_months,"NA",Payoff!BC504)</f>
        <v>NA</v>
      </c>
      <c r="AF501" s="306" t="str">
        <f>IF($B501&gt;remaning_months,"NA",MAX(0,SUM(Payoff!V504:X504)))</f>
        <v>NA</v>
      </c>
      <c r="AG501" s="306" t="str">
        <f>IF($B501&gt;remaning_months,"NA",MAX(0,SUM(Payoff!V504:Y504)))</f>
        <v>NA</v>
      </c>
      <c r="AH501" s="306" t="str">
        <f>IF($B501&gt;remaning_months,"NA",Payoff!AC504)</f>
        <v>NA</v>
      </c>
      <c r="AI501" s="306" t="str">
        <f>IF($B501&gt;remaning_months,"NA",Payoff!BA504)</f>
        <v>NA</v>
      </c>
      <c r="AJ501" s="306" t="str">
        <f>IF($B501&gt;remaning_months,"NA",IF(AF501&lt;=0,0,AL500*(1+Payoff!X504/SUM(Payoff!V504:W504))))</f>
        <v>NA</v>
      </c>
      <c r="AK501" s="306" t="str">
        <f>IF($B501&gt;remaning_months,"NA",IF(AG501&lt;=0,0,AJ501*(1+SUM(Payoff!Y504:Z504)/SUM(Payoff!V504:W504))))</f>
        <v>NA</v>
      </c>
      <c r="AL501" s="306" t="str">
        <f>IF($B501&gt;remaning_months,"NA",IF(AH501&lt;=0,0,AK501*(1+SUM(Payoff!AA504:AB504)/SUM(Payoff!V504:W504))))</f>
        <v>NA</v>
      </c>
      <c r="AM501" s="306" t="str">
        <f t="shared" si="204"/>
        <v>NA</v>
      </c>
      <c r="AN501" s="306" t="str">
        <f>IF($B501&gt;remaning_months,"NA",AN500*(1+Payoff!Q504))</f>
        <v>NA</v>
      </c>
    </row>
    <row r="502" spans="2:40">
      <c r="B502" s="23">
        <v>499</v>
      </c>
      <c r="C502" s="306" t="str">
        <f t="shared" si="180"/>
        <v>NA</v>
      </c>
      <c r="D502" s="306" t="str">
        <f t="shared" si="181"/>
        <v>NA</v>
      </c>
      <c r="E502" s="306" t="str">
        <f t="shared" si="182"/>
        <v>NA</v>
      </c>
      <c r="F502" s="306" t="str">
        <f t="shared" si="183"/>
        <v>NA</v>
      </c>
      <c r="G502" s="306" t="str">
        <f t="shared" si="184"/>
        <v>NA</v>
      </c>
      <c r="H502" s="306" t="str">
        <f t="shared" si="185"/>
        <v>NA</v>
      </c>
      <c r="I502" s="306" t="str">
        <f t="shared" si="186"/>
        <v>NA</v>
      </c>
      <c r="J502" s="306" t="str">
        <f t="shared" si="187"/>
        <v>NA</v>
      </c>
      <c r="K502" s="306" t="str">
        <f t="shared" si="188"/>
        <v>NA</v>
      </c>
      <c r="L502" s="306" t="str">
        <f t="shared" si="189"/>
        <v>NA</v>
      </c>
      <c r="M502" s="306" t="str">
        <f t="shared" si="190"/>
        <v>NA</v>
      </c>
      <c r="N502" s="306" t="str">
        <f t="shared" si="191"/>
        <v>NA</v>
      </c>
      <c r="O502" s="306" t="str">
        <f t="shared" si="192"/>
        <v>NA</v>
      </c>
      <c r="P502" s="306" t="str">
        <f t="shared" si="193"/>
        <v>NA</v>
      </c>
      <c r="Q502" s="306" t="str">
        <f t="shared" si="194"/>
        <v>NA</v>
      </c>
      <c r="R502" s="306" t="str">
        <f t="shared" si="195"/>
        <v>NA</v>
      </c>
      <c r="S502" s="306" t="str">
        <f t="shared" si="196"/>
        <v>NA</v>
      </c>
      <c r="T502" s="306" t="str">
        <f t="shared" si="197"/>
        <v>NA</v>
      </c>
      <c r="U502" s="306" t="str">
        <f t="shared" si="198"/>
        <v>NA</v>
      </c>
      <c r="V502" s="306" t="str">
        <f>IF($B502&gt;remaning_months,"NA",V$3*Payoff!$BS505)</f>
        <v>NA</v>
      </c>
      <c r="W502" s="306" t="str">
        <f>IF($B502&gt;remaning_months,"NA",W$3*Payoff!$BS505)</f>
        <v>NA</v>
      </c>
      <c r="X502" s="306" t="str">
        <f t="shared" si="199"/>
        <v>NA</v>
      </c>
      <c r="Y502" s="306" t="str">
        <f t="shared" si="200"/>
        <v>NA</v>
      </c>
      <c r="Z502" s="306" t="str">
        <f t="shared" si="201"/>
        <v>NA</v>
      </c>
      <c r="AA502" s="306" t="str">
        <f t="shared" si="202"/>
        <v>NA</v>
      </c>
      <c r="AB502" s="306" t="str">
        <f t="shared" si="203"/>
        <v>NA</v>
      </c>
      <c r="AC502" s="306" t="str">
        <f>IF($B502&gt;remaning_months,"NA",Payoff!AY505*Feq_coupon)</f>
        <v>NA</v>
      </c>
      <c r="AD502" s="306" t="str">
        <f>IF($B502&lt;=remaning_months,(AD501*(1-Payoff!BR505)-Payoff!Y505-Payoff!Z505+Payoff!BY505),"NA")</f>
        <v>NA</v>
      </c>
      <c r="AE502" s="306" t="str">
        <f>IF($B502&gt;remaning_months,"NA",Payoff!BC505)</f>
        <v>NA</v>
      </c>
      <c r="AF502" s="306" t="str">
        <f>IF($B502&gt;remaning_months,"NA",MAX(0,SUM(Payoff!V505:X505)))</f>
        <v>NA</v>
      </c>
      <c r="AG502" s="306" t="str">
        <f>IF($B502&gt;remaning_months,"NA",MAX(0,SUM(Payoff!V505:Y505)))</f>
        <v>NA</v>
      </c>
      <c r="AH502" s="306" t="str">
        <f>IF($B502&gt;remaning_months,"NA",Payoff!AC505)</f>
        <v>NA</v>
      </c>
      <c r="AI502" s="306" t="str">
        <f>IF($B502&gt;remaning_months,"NA",Payoff!BA505)</f>
        <v>NA</v>
      </c>
      <c r="AJ502" s="306" t="str">
        <f>IF($B502&gt;remaning_months,"NA",IF(AF502&lt;=0,0,AL501*(1+Payoff!X505/SUM(Payoff!V505:W505))))</f>
        <v>NA</v>
      </c>
      <c r="AK502" s="306" t="str">
        <f>IF($B502&gt;remaning_months,"NA",IF(AG502&lt;=0,0,AJ502*(1+SUM(Payoff!Y505:Z505)/SUM(Payoff!V505:W505))))</f>
        <v>NA</v>
      </c>
      <c r="AL502" s="306" t="str">
        <f>IF($B502&gt;remaning_months,"NA",IF(AH502&lt;=0,0,AK502*(1+SUM(Payoff!AA505:AB505)/SUM(Payoff!V505:W505))))</f>
        <v>NA</v>
      </c>
      <c r="AM502" s="306" t="str">
        <f t="shared" si="204"/>
        <v>NA</v>
      </c>
      <c r="AN502" s="306" t="str">
        <f>IF($B502&gt;remaning_months,"NA",AN501*(1+Payoff!Q505))</f>
        <v>NA</v>
      </c>
    </row>
    <row r="503" spans="2:40">
      <c r="B503" s="23">
        <v>500</v>
      </c>
      <c r="C503" s="306" t="str">
        <f t="shared" si="180"/>
        <v>NA</v>
      </c>
      <c r="D503" s="306" t="str">
        <f t="shared" si="181"/>
        <v>NA</v>
      </c>
      <c r="E503" s="306" t="str">
        <f t="shared" si="182"/>
        <v>NA</v>
      </c>
      <c r="F503" s="306" t="str">
        <f t="shared" si="183"/>
        <v>NA</v>
      </c>
      <c r="G503" s="306" t="str">
        <f t="shared" si="184"/>
        <v>NA</v>
      </c>
      <c r="H503" s="306" t="str">
        <f t="shared" si="185"/>
        <v>NA</v>
      </c>
      <c r="I503" s="306" t="str">
        <f t="shared" si="186"/>
        <v>NA</v>
      </c>
      <c r="J503" s="306" t="str">
        <f t="shared" si="187"/>
        <v>NA</v>
      </c>
      <c r="K503" s="306" t="str">
        <f t="shared" si="188"/>
        <v>NA</v>
      </c>
      <c r="L503" s="306" t="str">
        <f t="shared" si="189"/>
        <v>NA</v>
      </c>
      <c r="M503" s="306" t="str">
        <f t="shared" si="190"/>
        <v>NA</v>
      </c>
      <c r="N503" s="306" t="str">
        <f t="shared" si="191"/>
        <v>NA</v>
      </c>
      <c r="O503" s="306" t="str">
        <f t="shared" si="192"/>
        <v>NA</v>
      </c>
      <c r="P503" s="306" t="str">
        <f t="shared" si="193"/>
        <v>NA</v>
      </c>
      <c r="Q503" s="306" t="str">
        <f t="shared" si="194"/>
        <v>NA</v>
      </c>
      <c r="R503" s="306" t="str">
        <f t="shared" si="195"/>
        <v>NA</v>
      </c>
      <c r="S503" s="306" t="str">
        <f t="shared" si="196"/>
        <v>NA</v>
      </c>
      <c r="T503" s="306" t="str">
        <f t="shared" si="197"/>
        <v>NA</v>
      </c>
      <c r="U503" s="306" t="str">
        <f t="shared" si="198"/>
        <v>NA</v>
      </c>
      <c r="V503" s="306" t="str">
        <f>IF($B503&gt;remaning_months,"NA",V$3*Payoff!$BS506)</f>
        <v>NA</v>
      </c>
      <c r="W503" s="306" t="str">
        <f>IF($B503&gt;remaning_months,"NA",W$3*Payoff!$BS506)</f>
        <v>NA</v>
      </c>
      <c r="X503" s="306" t="str">
        <f t="shared" si="199"/>
        <v>NA</v>
      </c>
      <c r="Y503" s="306" t="str">
        <f t="shared" si="200"/>
        <v>NA</v>
      </c>
      <c r="Z503" s="306" t="str">
        <f t="shared" si="201"/>
        <v>NA</v>
      </c>
      <c r="AA503" s="306" t="str">
        <f t="shared" si="202"/>
        <v>NA</v>
      </c>
      <c r="AB503" s="306" t="str">
        <f t="shared" si="203"/>
        <v>NA</v>
      </c>
      <c r="AC503" s="306" t="str">
        <f>IF($B503&gt;remaning_months,"NA",Payoff!AY506*Feq_coupon)</f>
        <v>NA</v>
      </c>
      <c r="AD503" s="306" t="str">
        <f>IF($B503&lt;=remaning_months,(AD502*(1-Payoff!BR506)-Payoff!Y506-Payoff!Z506+Payoff!BY506),"NA")</f>
        <v>NA</v>
      </c>
      <c r="AE503" s="306" t="str">
        <f>IF($B503&gt;remaning_months,"NA",Payoff!BC506)</f>
        <v>NA</v>
      </c>
      <c r="AF503" s="306" t="str">
        <f>IF($B503&gt;remaning_months,"NA",MAX(0,SUM(Payoff!V506:X506)))</f>
        <v>NA</v>
      </c>
      <c r="AG503" s="306" t="str">
        <f>IF($B503&gt;remaning_months,"NA",MAX(0,SUM(Payoff!V506:Y506)))</f>
        <v>NA</v>
      </c>
      <c r="AH503" s="306" t="str">
        <f>IF($B503&gt;remaning_months,"NA",Payoff!AC506)</f>
        <v>NA</v>
      </c>
      <c r="AI503" s="306" t="str">
        <f>IF($B503&gt;remaning_months,"NA",Payoff!BA506)</f>
        <v>NA</v>
      </c>
      <c r="AJ503" s="306" t="str">
        <f>IF($B503&gt;remaning_months,"NA",IF(AF503&lt;=0,0,AL502*(1+Payoff!X506/SUM(Payoff!V506:W506))))</f>
        <v>NA</v>
      </c>
      <c r="AK503" s="306" t="str">
        <f>IF($B503&gt;remaning_months,"NA",IF(AG503&lt;=0,0,AJ503*(1+SUM(Payoff!Y506:Z506)/SUM(Payoff!V506:W506))))</f>
        <v>NA</v>
      </c>
      <c r="AL503" s="306" t="str">
        <f>IF($B503&gt;remaning_months,"NA",IF(AH503&lt;=0,0,AK503*(1+SUM(Payoff!AA506:AB506)/SUM(Payoff!V506:W506))))</f>
        <v>NA</v>
      </c>
      <c r="AM503" s="306" t="str">
        <f t="shared" si="204"/>
        <v>NA</v>
      </c>
      <c r="AN503" s="306" t="str">
        <f>IF($B503&gt;remaning_months,"NA",AN502*(1+Payoff!Q506))</f>
        <v>NA</v>
      </c>
    </row>
    <row r="504" spans="2:40">
      <c r="B504" s="23">
        <v>501</v>
      </c>
      <c r="C504" s="306" t="str">
        <f t="shared" si="180"/>
        <v>NA</v>
      </c>
      <c r="D504" s="306" t="str">
        <f t="shared" si="181"/>
        <v>NA</v>
      </c>
      <c r="E504" s="306" t="str">
        <f t="shared" si="182"/>
        <v>NA</v>
      </c>
      <c r="F504" s="306" t="str">
        <f t="shared" si="183"/>
        <v>NA</v>
      </c>
      <c r="G504" s="306" t="str">
        <f t="shared" si="184"/>
        <v>NA</v>
      </c>
      <c r="H504" s="306" t="str">
        <f t="shared" si="185"/>
        <v>NA</v>
      </c>
      <c r="I504" s="306" t="str">
        <f t="shared" si="186"/>
        <v>NA</v>
      </c>
      <c r="J504" s="306" t="str">
        <f t="shared" si="187"/>
        <v>NA</v>
      </c>
      <c r="K504" s="306" t="str">
        <f t="shared" si="188"/>
        <v>NA</v>
      </c>
      <c r="L504" s="306" t="str">
        <f t="shared" si="189"/>
        <v>NA</v>
      </c>
      <c r="M504" s="306" t="str">
        <f t="shared" si="190"/>
        <v>NA</v>
      </c>
      <c r="N504" s="306" t="str">
        <f t="shared" si="191"/>
        <v>NA</v>
      </c>
      <c r="O504" s="306" t="str">
        <f t="shared" si="192"/>
        <v>NA</v>
      </c>
      <c r="P504" s="306" t="str">
        <f t="shared" si="193"/>
        <v>NA</v>
      </c>
      <c r="Q504" s="306" t="str">
        <f t="shared" si="194"/>
        <v>NA</v>
      </c>
      <c r="R504" s="306" t="str">
        <f t="shared" si="195"/>
        <v>NA</v>
      </c>
      <c r="S504" s="306" t="str">
        <f t="shared" si="196"/>
        <v>NA</v>
      </c>
      <c r="T504" s="306" t="str">
        <f t="shared" si="197"/>
        <v>NA</v>
      </c>
      <c r="U504" s="306" t="str">
        <f t="shared" si="198"/>
        <v>NA</v>
      </c>
      <c r="V504" s="306" t="str">
        <f>IF($B504&gt;remaning_months,"NA",V$3*Payoff!$BS507)</f>
        <v>NA</v>
      </c>
      <c r="W504" s="306" t="str">
        <f>IF($B504&gt;remaning_months,"NA",W$3*Payoff!$BS507)</f>
        <v>NA</v>
      </c>
      <c r="X504" s="306" t="str">
        <f t="shared" si="199"/>
        <v>NA</v>
      </c>
      <c r="Y504" s="306" t="str">
        <f t="shared" si="200"/>
        <v>NA</v>
      </c>
      <c r="Z504" s="306" t="str">
        <f t="shared" si="201"/>
        <v>NA</v>
      </c>
      <c r="AA504" s="306" t="str">
        <f t="shared" si="202"/>
        <v>NA</v>
      </c>
      <c r="AB504" s="306" t="str">
        <f t="shared" si="203"/>
        <v>NA</v>
      </c>
      <c r="AC504" s="306" t="str">
        <f>IF($B504&gt;remaning_months,"NA",Payoff!AY507*Feq_coupon)</f>
        <v>NA</v>
      </c>
      <c r="AD504" s="306" t="str">
        <f>IF($B504&lt;=remaning_months,(AD503*(1-Payoff!BR507)-Payoff!Y507-Payoff!Z507+Payoff!BY507),"NA")</f>
        <v>NA</v>
      </c>
      <c r="AE504" s="306" t="str">
        <f>IF($B504&gt;remaning_months,"NA",Payoff!BC507)</f>
        <v>NA</v>
      </c>
      <c r="AF504" s="306" t="str">
        <f>IF($B504&gt;remaning_months,"NA",MAX(0,SUM(Payoff!V507:X507)))</f>
        <v>NA</v>
      </c>
      <c r="AG504" s="306" t="str">
        <f>IF($B504&gt;remaning_months,"NA",MAX(0,SUM(Payoff!V507:Y507)))</f>
        <v>NA</v>
      </c>
      <c r="AH504" s="306" t="str">
        <f>IF($B504&gt;remaning_months,"NA",Payoff!AC507)</f>
        <v>NA</v>
      </c>
      <c r="AI504" s="306" t="str">
        <f>IF($B504&gt;remaning_months,"NA",Payoff!BA507)</f>
        <v>NA</v>
      </c>
      <c r="AJ504" s="306" t="str">
        <f>IF($B504&gt;remaning_months,"NA",IF(AF504&lt;=0,0,AL503*(1+Payoff!X507/SUM(Payoff!V507:W507))))</f>
        <v>NA</v>
      </c>
      <c r="AK504" s="306" t="str">
        <f>IF($B504&gt;remaning_months,"NA",IF(AG504&lt;=0,0,AJ504*(1+SUM(Payoff!Y507:Z507)/SUM(Payoff!V507:W507))))</f>
        <v>NA</v>
      </c>
      <c r="AL504" s="306" t="str">
        <f>IF($B504&gt;remaning_months,"NA",IF(AH504&lt;=0,0,AK504*(1+SUM(Payoff!AA507:AB507)/SUM(Payoff!V507:W507))))</f>
        <v>NA</v>
      </c>
      <c r="AM504" s="306" t="str">
        <f t="shared" si="204"/>
        <v>NA</v>
      </c>
      <c r="AN504" s="306" t="str">
        <f>IF($B504&gt;remaning_months,"NA",AN503*(1+Payoff!Q507))</f>
        <v>NA</v>
      </c>
    </row>
    <row r="505" spans="2:40">
      <c r="B505" s="23">
        <v>502</v>
      </c>
      <c r="C505" s="306" t="str">
        <f t="shared" si="180"/>
        <v>NA</v>
      </c>
      <c r="D505" s="306" t="str">
        <f t="shared" si="181"/>
        <v>NA</v>
      </c>
      <c r="E505" s="306" t="str">
        <f t="shared" si="182"/>
        <v>NA</v>
      </c>
      <c r="F505" s="306" t="str">
        <f t="shared" si="183"/>
        <v>NA</v>
      </c>
      <c r="G505" s="306" t="str">
        <f t="shared" si="184"/>
        <v>NA</v>
      </c>
      <c r="H505" s="306" t="str">
        <f t="shared" si="185"/>
        <v>NA</v>
      </c>
      <c r="I505" s="306" t="str">
        <f t="shared" si="186"/>
        <v>NA</v>
      </c>
      <c r="J505" s="306" t="str">
        <f t="shared" si="187"/>
        <v>NA</v>
      </c>
      <c r="K505" s="306" t="str">
        <f t="shared" si="188"/>
        <v>NA</v>
      </c>
      <c r="L505" s="306" t="str">
        <f t="shared" si="189"/>
        <v>NA</v>
      </c>
      <c r="M505" s="306" t="str">
        <f t="shared" si="190"/>
        <v>NA</v>
      </c>
      <c r="N505" s="306" t="str">
        <f t="shared" si="191"/>
        <v>NA</v>
      </c>
      <c r="O505" s="306" t="str">
        <f t="shared" si="192"/>
        <v>NA</v>
      </c>
      <c r="P505" s="306" t="str">
        <f t="shared" si="193"/>
        <v>NA</v>
      </c>
      <c r="Q505" s="306" t="str">
        <f t="shared" si="194"/>
        <v>NA</v>
      </c>
      <c r="R505" s="306" t="str">
        <f t="shared" si="195"/>
        <v>NA</v>
      </c>
      <c r="S505" s="306" t="str">
        <f t="shared" si="196"/>
        <v>NA</v>
      </c>
      <c r="T505" s="306" t="str">
        <f t="shared" si="197"/>
        <v>NA</v>
      </c>
      <c r="U505" s="306" t="str">
        <f t="shared" si="198"/>
        <v>NA</v>
      </c>
      <c r="V505" s="306" t="str">
        <f>IF($B505&gt;remaning_months,"NA",V$3*Payoff!$BS508)</f>
        <v>NA</v>
      </c>
      <c r="W505" s="306" t="str">
        <f>IF($B505&gt;remaning_months,"NA",W$3*Payoff!$BS508)</f>
        <v>NA</v>
      </c>
      <c r="X505" s="306" t="str">
        <f t="shared" si="199"/>
        <v>NA</v>
      </c>
      <c r="Y505" s="306" t="str">
        <f t="shared" si="200"/>
        <v>NA</v>
      </c>
      <c r="Z505" s="306" t="str">
        <f t="shared" si="201"/>
        <v>NA</v>
      </c>
      <c r="AA505" s="306" t="str">
        <f t="shared" si="202"/>
        <v>NA</v>
      </c>
      <c r="AB505" s="306" t="str">
        <f t="shared" si="203"/>
        <v>NA</v>
      </c>
      <c r="AC505" s="306" t="str">
        <f>IF($B505&gt;remaning_months,"NA",Payoff!AY508*Feq_coupon)</f>
        <v>NA</v>
      </c>
      <c r="AD505" s="306" t="str">
        <f>IF($B505&lt;=remaning_months,(AD504*(1-Payoff!BR508)-Payoff!Y508-Payoff!Z508+Payoff!BY508),"NA")</f>
        <v>NA</v>
      </c>
      <c r="AE505" s="306" t="str">
        <f>IF($B505&gt;remaning_months,"NA",Payoff!BC508)</f>
        <v>NA</v>
      </c>
      <c r="AF505" s="306" t="str">
        <f>IF($B505&gt;remaning_months,"NA",MAX(0,SUM(Payoff!V508:X508)))</f>
        <v>NA</v>
      </c>
      <c r="AG505" s="306" t="str">
        <f>IF($B505&gt;remaning_months,"NA",MAX(0,SUM(Payoff!V508:Y508)))</f>
        <v>NA</v>
      </c>
      <c r="AH505" s="306" t="str">
        <f>IF($B505&gt;remaning_months,"NA",Payoff!AC508)</f>
        <v>NA</v>
      </c>
      <c r="AI505" s="306" t="str">
        <f>IF($B505&gt;remaning_months,"NA",Payoff!BA508)</f>
        <v>NA</v>
      </c>
      <c r="AJ505" s="306" t="str">
        <f>IF($B505&gt;remaning_months,"NA",IF(AF505&lt;=0,0,AL504*(1+Payoff!X508/SUM(Payoff!V508:W508))))</f>
        <v>NA</v>
      </c>
      <c r="AK505" s="306" t="str">
        <f>IF($B505&gt;remaning_months,"NA",IF(AG505&lt;=0,0,AJ505*(1+SUM(Payoff!Y508:Z508)/SUM(Payoff!V508:W508))))</f>
        <v>NA</v>
      </c>
      <c r="AL505" s="306" t="str">
        <f>IF($B505&gt;remaning_months,"NA",IF(AH505&lt;=0,0,AK505*(1+SUM(Payoff!AA508:AB508)/SUM(Payoff!V508:W508))))</f>
        <v>NA</v>
      </c>
      <c r="AM505" s="306" t="str">
        <f t="shared" si="204"/>
        <v>NA</v>
      </c>
      <c r="AN505" s="306" t="str">
        <f>IF($B505&gt;remaning_months,"NA",AN504*(1+Payoff!Q508))</f>
        <v>NA</v>
      </c>
    </row>
    <row r="506" spans="2:40">
      <c r="B506" s="23">
        <v>503</v>
      </c>
      <c r="C506" s="306" t="str">
        <f t="shared" si="180"/>
        <v>NA</v>
      </c>
      <c r="D506" s="306" t="str">
        <f t="shared" si="181"/>
        <v>NA</v>
      </c>
      <c r="E506" s="306" t="str">
        <f t="shared" si="182"/>
        <v>NA</v>
      </c>
      <c r="F506" s="306" t="str">
        <f t="shared" si="183"/>
        <v>NA</v>
      </c>
      <c r="G506" s="306" t="str">
        <f t="shared" si="184"/>
        <v>NA</v>
      </c>
      <c r="H506" s="306" t="str">
        <f t="shared" si="185"/>
        <v>NA</v>
      </c>
      <c r="I506" s="306" t="str">
        <f t="shared" si="186"/>
        <v>NA</v>
      </c>
      <c r="J506" s="306" t="str">
        <f t="shared" si="187"/>
        <v>NA</v>
      </c>
      <c r="K506" s="306" t="str">
        <f t="shared" si="188"/>
        <v>NA</v>
      </c>
      <c r="L506" s="306" t="str">
        <f t="shared" si="189"/>
        <v>NA</v>
      </c>
      <c r="M506" s="306" t="str">
        <f t="shared" si="190"/>
        <v>NA</v>
      </c>
      <c r="N506" s="306" t="str">
        <f t="shared" si="191"/>
        <v>NA</v>
      </c>
      <c r="O506" s="306" t="str">
        <f t="shared" si="192"/>
        <v>NA</v>
      </c>
      <c r="P506" s="306" t="str">
        <f t="shared" si="193"/>
        <v>NA</v>
      </c>
      <c r="Q506" s="306" t="str">
        <f t="shared" si="194"/>
        <v>NA</v>
      </c>
      <c r="R506" s="306" t="str">
        <f t="shared" si="195"/>
        <v>NA</v>
      </c>
      <c r="S506" s="306" t="str">
        <f t="shared" si="196"/>
        <v>NA</v>
      </c>
      <c r="T506" s="306" t="str">
        <f t="shared" si="197"/>
        <v>NA</v>
      </c>
      <c r="U506" s="306" t="str">
        <f t="shared" si="198"/>
        <v>NA</v>
      </c>
      <c r="V506" s="306" t="str">
        <f>IF($B506&gt;remaning_months,"NA",V$3*Payoff!$BS509)</f>
        <v>NA</v>
      </c>
      <c r="W506" s="306" t="str">
        <f>IF($B506&gt;remaning_months,"NA",W$3*Payoff!$BS509)</f>
        <v>NA</v>
      </c>
      <c r="X506" s="306" t="str">
        <f t="shared" si="199"/>
        <v>NA</v>
      </c>
      <c r="Y506" s="306" t="str">
        <f t="shared" si="200"/>
        <v>NA</v>
      </c>
      <c r="Z506" s="306" t="str">
        <f t="shared" si="201"/>
        <v>NA</v>
      </c>
      <c r="AA506" s="306" t="str">
        <f t="shared" si="202"/>
        <v>NA</v>
      </c>
      <c r="AB506" s="306" t="str">
        <f t="shared" si="203"/>
        <v>NA</v>
      </c>
      <c r="AC506" s="306" t="str">
        <f>IF($B506&gt;remaning_months,"NA",Payoff!AY509*Feq_coupon)</f>
        <v>NA</v>
      </c>
      <c r="AD506" s="306" t="str">
        <f>IF($B506&lt;=remaning_months,(AD505*(1-Payoff!BR509)-Payoff!Y509-Payoff!Z509+Payoff!BY509),"NA")</f>
        <v>NA</v>
      </c>
      <c r="AE506" s="306" t="str">
        <f>IF($B506&gt;remaning_months,"NA",Payoff!BC509)</f>
        <v>NA</v>
      </c>
      <c r="AF506" s="306" t="str">
        <f>IF($B506&gt;remaning_months,"NA",MAX(0,SUM(Payoff!V509:X509)))</f>
        <v>NA</v>
      </c>
      <c r="AG506" s="306" t="str">
        <f>IF($B506&gt;remaning_months,"NA",MAX(0,SUM(Payoff!V509:Y509)))</f>
        <v>NA</v>
      </c>
      <c r="AH506" s="306" t="str">
        <f>IF($B506&gt;remaning_months,"NA",Payoff!AC509)</f>
        <v>NA</v>
      </c>
      <c r="AI506" s="306" t="str">
        <f>IF($B506&gt;remaning_months,"NA",Payoff!BA509)</f>
        <v>NA</v>
      </c>
      <c r="AJ506" s="306" t="str">
        <f>IF($B506&gt;remaning_months,"NA",IF(AF506&lt;=0,0,AL505*(1+Payoff!X509/SUM(Payoff!V509:W509))))</f>
        <v>NA</v>
      </c>
      <c r="AK506" s="306" t="str">
        <f>IF($B506&gt;remaning_months,"NA",IF(AG506&lt;=0,0,AJ506*(1+SUM(Payoff!Y509:Z509)/SUM(Payoff!V509:W509))))</f>
        <v>NA</v>
      </c>
      <c r="AL506" s="306" t="str">
        <f>IF($B506&gt;remaning_months,"NA",IF(AH506&lt;=0,0,AK506*(1+SUM(Payoff!AA509:AB509)/SUM(Payoff!V509:W509))))</f>
        <v>NA</v>
      </c>
      <c r="AM506" s="306" t="str">
        <f t="shared" si="204"/>
        <v>NA</v>
      </c>
      <c r="AN506" s="306" t="str">
        <f>IF($B506&gt;remaning_months,"NA",AN505*(1+Payoff!Q509))</f>
        <v>NA</v>
      </c>
    </row>
    <row r="507" spans="2:40">
      <c r="B507" s="23">
        <v>504</v>
      </c>
      <c r="C507" s="306" t="str">
        <f t="shared" si="180"/>
        <v>NA</v>
      </c>
      <c r="D507" s="306" t="str">
        <f t="shared" si="181"/>
        <v>NA</v>
      </c>
      <c r="E507" s="306" t="str">
        <f t="shared" si="182"/>
        <v>NA</v>
      </c>
      <c r="F507" s="306" t="str">
        <f t="shared" si="183"/>
        <v>NA</v>
      </c>
      <c r="G507" s="306" t="str">
        <f t="shared" si="184"/>
        <v>NA</v>
      </c>
      <c r="H507" s="306" t="str">
        <f t="shared" si="185"/>
        <v>NA</v>
      </c>
      <c r="I507" s="306" t="str">
        <f t="shared" si="186"/>
        <v>NA</v>
      </c>
      <c r="J507" s="306" t="str">
        <f t="shared" si="187"/>
        <v>NA</v>
      </c>
      <c r="K507" s="306" t="str">
        <f t="shared" si="188"/>
        <v>NA</v>
      </c>
      <c r="L507" s="306" t="str">
        <f t="shared" si="189"/>
        <v>NA</v>
      </c>
      <c r="M507" s="306" t="str">
        <f t="shared" si="190"/>
        <v>NA</v>
      </c>
      <c r="N507" s="306" t="str">
        <f t="shared" si="191"/>
        <v>NA</v>
      </c>
      <c r="O507" s="306" t="str">
        <f t="shared" si="192"/>
        <v>NA</v>
      </c>
      <c r="P507" s="306" t="str">
        <f t="shared" si="193"/>
        <v>NA</v>
      </c>
      <c r="Q507" s="306" t="str">
        <f t="shared" si="194"/>
        <v>NA</v>
      </c>
      <c r="R507" s="306" t="str">
        <f t="shared" si="195"/>
        <v>NA</v>
      </c>
      <c r="S507" s="306" t="str">
        <f t="shared" si="196"/>
        <v>NA</v>
      </c>
      <c r="T507" s="306" t="str">
        <f t="shared" si="197"/>
        <v>NA</v>
      </c>
      <c r="U507" s="306" t="str">
        <f t="shared" si="198"/>
        <v>NA</v>
      </c>
      <c r="V507" s="306" t="str">
        <f>IF($B507&gt;remaning_months,"NA",V$3*Payoff!$BS510)</f>
        <v>NA</v>
      </c>
      <c r="W507" s="306" t="str">
        <f>IF($B507&gt;remaning_months,"NA",W$3*Payoff!$BS510)</f>
        <v>NA</v>
      </c>
      <c r="X507" s="306" t="str">
        <f t="shared" si="199"/>
        <v>NA</v>
      </c>
      <c r="Y507" s="306" t="str">
        <f t="shared" si="200"/>
        <v>NA</v>
      </c>
      <c r="Z507" s="306" t="str">
        <f t="shared" si="201"/>
        <v>NA</v>
      </c>
      <c r="AA507" s="306" t="str">
        <f t="shared" si="202"/>
        <v>NA</v>
      </c>
      <c r="AB507" s="306" t="str">
        <f t="shared" si="203"/>
        <v>NA</v>
      </c>
      <c r="AC507" s="306" t="str">
        <f>IF($B507&gt;remaning_months,"NA",Payoff!AY510*Feq_coupon)</f>
        <v>NA</v>
      </c>
      <c r="AD507" s="306" t="str">
        <f>IF($B507&lt;=remaning_months,(AD506*(1-Payoff!BR510)-Payoff!Y510-Payoff!Z510+Payoff!BY510),"NA")</f>
        <v>NA</v>
      </c>
      <c r="AE507" s="306" t="str">
        <f>IF($B507&gt;remaning_months,"NA",Payoff!BC510)</f>
        <v>NA</v>
      </c>
      <c r="AF507" s="306" t="str">
        <f>IF($B507&gt;remaning_months,"NA",MAX(0,SUM(Payoff!V510:X510)))</f>
        <v>NA</v>
      </c>
      <c r="AG507" s="306" t="str">
        <f>IF($B507&gt;remaning_months,"NA",MAX(0,SUM(Payoff!V510:Y510)))</f>
        <v>NA</v>
      </c>
      <c r="AH507" s="306" t="str">
        <f>IF($B507&gt;remaning_months,"NA",Payoff!AC510)</f>
        <v>NA</v>
      </c>
      <c r="AI507" s="306" t="str">
        <f>IF($B507&gt;remaning_months,"NA",Payoff!BA510)</f>
        <v>NA</v>
      </c>
      <c r="AJ507" s="306" t="str">
        <f>IF($B507&gt;remaning_months,"NA",IF(AF507&lt;=0,0,AL506*(1+Payoff!X510/SUM(Payoff!V510:W510))))</f>
        <v>NA</v>
      </c>
      <c r="AK507" s="306" t="str">
        <f>IF($B507&gt;remaning_months,"NA",IF(AG507&lt;=0,0,AJ507*(1+SUM(Payoff!Y510:Z510)/SUM(Payoff!V510:W510))))</f>
        <v>NA</v>
      </c>
      <c r="AL507" s="306" t="str">
        <f>IF($B507&gt;remaning_months,"NA",IF(AH507&lt;=0,0,AK507*(1+SUM(Payoff!AA510:AB510)/SUM(Payoff!V510:W510))))</f>
        <v>NA</v>
      </c>
      <c r="AM507" s="306" t="str">
        <f t="shared" si="204"/>
        <v>NA</v>
      </c>
      <c r="AN507" s="306" t="str">
        <f>IF($B507&gt;remaning_months,"NA",AN506*(1+Payoff!Q510))</f>
        <v>NA</v>
      </c>
    </row>
    <row r="508" spans="2:40">
      <c r="B508" s="23">
        <v>505</v>
      </c>
      <c r="C508" s="306" t="str">
        <f t="shared" si="180"/>
        <v>NA</v>
      </c>
      <c r="D508" s="306" t="str">
        <f t="shared" si="181"/>
        <v>NA</v>
      </c>
      <c r="E508" s="306" t="str">
        <f t="shared" si="182"/>
        <v>NA</v>
      </c>
      <c r="F508" s="306" t="str">
        <f t="shared" si="183"/>
        <v>NA</v>
      </c>
      <c r="G508" s="306" t="str">
        <f t="shared" si="184"/>
        <v>NA</v>
      </c>
      <c r="H508" s="306" t="str">
        <f t="shared" si="185"/>
        <v>NA</v>
      </c>
      <c r="I508" s="306" t="str">
        <f t="shared" si="186"/>
        <v>NA</v>
      </c>
      <c r="J508" s="306" t="str">
        <f t="shared" si="187"/>
        <v>NA</v>
      </c>
      <c r="K508" s="306" t="str">
        <f t="shared" si="188"/>
        <v>NA</v>
      </c>
      <c r="L508" s="306" t="str">
        <f t="shared" si="189"/>
        <v>NA</v>
      </c>
      <c r="M508" s="306" t="str">
        <f t="shared" si="190"/>
        <v>NA</v>
      </c>
      <c r="N508" s="306" t="str">
        <f t="shared" si="191"/>
        <v>NA</v>
      </c>
      <c r="O508" s="306" t="str">
        <f t="shared" si="192"/>
        <v>NA</v>
      </c>
      <c r="P508" s="306" t="str">
        <f t="shared" si="193"/>
        <v>NA</v>
      </c>
      <c r="Q508" s="306" t="str">
        <f t="shared" si="194"/>
        <v>NA</v>
      </c>
      <c r="R508" s="306" t="str">
        <f t="shared" si="195"/>
        <v>NA</v>
      </c>
      <c r="S508" s="306" t="str">
        <f t="shared" si="196"/>
        <v>NA</v>
      </c>
      <c r="T508" s="306" t="str">
        <f t="shared" si="197"/>
        <v>NA</v>
      </c>
      <c r="U508" s="306" t="str">
        <f t="shared" si="198"/>
        <v>NA</v>
      </c>
      <c r="V508" s="306" t="str">
        <f>IF($B508&gt;remaning_months,"NA",V$3*Payoff!$BS511)</f>
        <v>NA</v>
      </c>
      <c r="W508" s="306" t="str">
        <f>IF($B508&gt;remaning_months,"NA",W$3*Payoff!$BS511)</f>
        <v>NA</v>
      </c>
      <c r="X508" s="306" t="str">
        <f t="shared" si="199"/>
        <v>NA</v>
      </c>
      <c r="Y508" s="306" t="str">
        <f t="shared" si="200"/>
        <v>NA</v>
      </c>
      <c r="Z508" s="306" t="str">
        <f t="shared" si="201"/>
        <v>NA</v>
      </c>
      <c r="AA508" s="306" t="str">
        <f t="shared" si="202"/>
        <v>NA</v>
      </c>
      <c r="AB508" s="306" t="str">
        <f t="shared" si="203"/>
        <v>NA</v>
      </c>
      <c r="AC508" s="306" t="str">
        <f>IF($B508&gt;remaning_months,"NA",Payoff!AY511*Feq_coupon)</f>
        <v>NA</v>
      </c>
      <c r="AD508" s="306" t="str">
        <f>IF($B508&lt;=remaning_months,(AD507*(1-Payoff!BR511)-Payoff!Y511-Payoff!Z511+Payoff!BY511),"NA")</f>
        <v>NA</v>
      </c>
      <c r="AE508" s="306" t="str">
        <f>IF($B508&gt;remaning_months,"NA",Payoff!BC511)</f>
        <v>NA</v>
      </c>
      <c r="AF508" s="306" t="str">
        <f>IF($B508&gt;remaning_months,"NA",MAX(0,SUM(Payoff!V511:X511)))</f>
        <v>NA</v>
      </c>
      <c r="AG508" s="306" t="str">
        <f>IF($B508&gt;remaning_months,"NA",MAX(0,SUM(Payoff!V511:Y511)))</f>
        <v>NA</v>
      </c>
      <c r="AH508" s="306" t="str">
        <f>IF($B508&gt;remaning_months,"NA",Payoff!AC511)</f>
        <v>NA</v>
      </c>
      <c r="AI508" s="306" t="str">
        <f>IF($B508&gt;remaning_months,"NA",Payoff!BA511)</f>
        <v>NA</v>
      </c>
      <c r="AJ508" s="306" t="str">
        <f>IF($B508&gt;remaning_months,"NA",IF(AF508&lt;=0,0,AL507*(1+Payoff!X511/SUM(Payoff!V511:W511))))</f>
        <v>NA</v>
      </c>
      <c r="AK508" s="306" t="str">
        <f>IF($B508&gt;remaning_months,"NA",IF(AG508&lt;=0,0,AJ508*(1+SUM(Payoff!Y511:Z511)/SUM(Payoff!V511:W511))))</f>
        <v>NA</v>
      </c>
      <c r="AL508" s="306" t="str">
        <f>IF($B508&gt;remaning_months,"NA",IF(AH508&lt;=0,0,AK508*(1+SUM(Payoff!AA511:AB511)/SUM(Payoff!V511:W511))))</f>
        <v>NA</v>
      </c>
      <c r="AM508" s="306" t="str">
        <f t="shared" si="204"/>
        <v>NA</v>
      </c>
      <c r="AN508" s="306" t="str">
        <f>IF($B508&gt;remaning_months,"NA",AN507*(1+Payoff!Q511))</f>
        <v>NA</v>
      </c>
    </row>
    <row r="509" spans="2:40">
      <c r="B509" s="23">
        <v>506</v>
      </c>
      <c r="C509" s="306" t="str">
        <f t="shared" si="180"/>
        <v>NA</v>
      </c>
      <c r="D509" s="306" t="str">
        <f t="shared" si="181"/>
        <v>NA</v>
      </c>
      <c r="E509" s="306" t="str">
        <f t="shared" si="182"/>
        <v>NA</v>
      </c>
      <c r="F509" s="306" t="str">
        <f t="shared" si="183"/>
        <v>NA</v>
      </c>
      <c r="G509" s="306" t="str">
        <f t="shared" si="184"/>
        <v>NA</v>
      </c>
      <c r="H509" s="306" t="str">
        <f t="shared" si="185"/>
        <v>NA</v>
      </c>
      <c r="I509" s="306" t="str">
        <f t="shared" si="186"/>
        <v>NA</v>
      </c>
      <c r="J509" s="306" t="str">
        <f t="shared" si="187"/>
        <v>NA</v>
      </c>
      <c r="K509" s="306" t="str">
        <f t="shared" si="188"/>
        <v>NA</v>
      </c>
      <c r="L509" s="306" t="str">
        <f t="shared" si="189"/>
        <v>NA</v>
      </c>
      <c r="M509" s="306" t="str">
        <f t="shared" si="190"/>
        <v>NA</v>
      </c>
      <c r="N509" s="306" t="str">
        <f t="shared" si="191"/>
        <v>NA</v>
      </c>
      <c r="O509" s="306" t="str">
        <f t="shared" si="192"/>
        <v>NA</v>
      </c>
      <c r="P509" s="306" t="str">
        <f t="shared" si="193"/>
        <v>NA</v>
      </c>
      <c r="Q509" s="306" t="str">
        <f t="shared" si="194"/>
        <v>NA</v>
      </c>
      <c r="R509" s="306" t="str">
        <f t="shared" si="195"/>
        <v>NA</v>
      </c>
      <c r="S509" s="306" t="str">
        <f t="shared" si="196"/>
        <v>NA</v>
      </c>
      <c r="T509" s="306" t="str">
        <f t="shared" si="197"/>
        <v>NA</v>
      </c>
      <c r="U509" s="306" t="str">
        <f t="shared" si="198"/>
        <v>NA</v>
      </c>
      <c r="V509" s="306" t="str">
        <f>IF($B509&gt;remaning_months,"NA",V$3*Payoff!$BS512)</f>
        <v>NA</v>
      </c>
      <c r="W509" s="306" t="str">
        <f>IF($B509&gt;remaning_months,"NA",W$3*Payoff!$BS512)</f>
        <v>NA</v>
      </c>
      <c r="X509" s="306" t="str">
        <f t="shared" si="199"/>
        <v>NA</v>
      </c>
      <c r="Y509" s="306" t="str">
        <f t="shared" si="200"/>
        <v>NA</v>
      </c>
      <c r="Z509" s="306" t="str">
        <f t="shared" si="201"/>
        <v>NA</v>
      </c>
      <c r="AA509" s="306" t="str">
        <f t="shared" si="202"/>
        <v>NA</v>
      </c>
      <c r="AB509" s="306" t="str">
        <f t="shared" si="203"/>
        <v>NA</v>
      </c>
      <c r="AC509" s="306" t="str">
        <f>IF($B509&gt;remaning_months,"NA",Payoff!AY512*Feq_coupon)</f>
        <v>NA</v>
      </c>
      <c r="AD509" s="306" t="str">
        <f>IF($B509&lt;=remaning_months,(AD508*(1-Payoff!BR512)-Payoff!Y512-Payoff!Z512+Payoff!BY512),"NA")</f>
        <v>NA</v>
      </c>
      <c r="AE509" s="306" t="str">
        <f>IF($B509&gt;remaning_months,"NA",Payoff!BC512)</f>
        <v>NA</v>
      </c>
      <c r="AF509" s="306" t="str">
        <f>IF($B509&gt;remaning_months,"NA",MAX(0,SUM(Payoff!V512:X512)))</f>
        <v>NA</v>
      </c>
      <c r="AG509" s="306" t="str">
        <f>IF($B509&gt;remaning_months,"NA",MAX(0,SUM(Payoff!V512:Y512)))</f>
        <v>NA</v>
      </c>
      <c r="AH509" s="306" t="str">
        <f>IF($B509&gt;remaning_months,"NA",Payoff!AC512)</f>
        <v>NA</v>
      </c>
      <c r="AI509" s="306" t="str">
        <f>IF($B509&gt;remaning_months,"NA",Payoff!BA512)</f>
        <v>NA</v>
      </c>
      <c r="AJ509" s="306" t="str">
        <f>IF($B509&gt;remaning_months,"NA",IF(AF509&lt;=0,0,AL508*(1+Payoff!X512/SUM(Payoff!V512:W512))))</f>
        <v>NA</v>
      </c>
      <c r="AK509" s="306" t="str">
        <f>IF($B509&gt;remaning_months,"NA",IF(AG509&lt;=0,0,AJ509*(1+SUM(Payoff!Y512:Z512)/SUM(Payoff!V512:W512))))</f>
        <v>NA</v>
      </c>
      <c r="AL509" s="306" t="str">
        <f>IF($B509&gt;remaning_months,"NA",IF(AH509&lt;=0,0,AK509*(1+SUM(Payoff!AA512:AB512)/SUM(Payoff!V512:W512))))</f>
        <v>NA</v>
      </c>
      <c r="AM509" s="306" t="str">
        <f t="shared" si="204"/>
        <v>NA</v>
      </c>
      <c r="AN509" s="306" t="str">
        <f>IF($B509&gt;remaning_months,"NA",AN508*(1+Payoff!Q512))</f>
        <v>NA</v>
      </c>
    </row>
    <row r="510" spans="2:40">
      <c r="B510" s="23">
        <v>507</v>
      </c>
      <c r="C510" s="306" t="str">
        <f t="shared" si="180"/>
        <v>NA</v>
      </c>
      <c r="D510" s="306" t="str">
        <f t="shared" si="181"/>
        <v>NA</v>
      </c>
      <c r="E510" s="306" t="str">
        <f t="shared" si="182"/>
        <v>NA</v>
      </c>
      <c r="F510" s="306" t="str">
        <f t="shared" si="183"/>
        <v>NA</v>
      </c>
      <c r="G510" s="306" t="str">
        <f t="shared" si="184"/>
        <v>NA</v>
      </c>
      <c r="H510" s="306" t="str">
        <f t="shared" si="185"/>
        <v>NA</v>
      </c>
      <c r="I510" s="306" t="str">
        <f t="shared" si="186"/>
        <v>NA</v>
      </c>
      <c r="J510" s="306" t="str">
        <f t="shared" si="187"/>
        <v>NA</v>
      </c>
      <c r="K510" s="306" t="str">
        <f t="shared" si="188"/>
        <v>NA</v>
      </c>
      <c r="L510" s="306" t="str">
        <f t="shared" si="189"/>
        <v>NA</v>
      </c>
      <c r="M510" s="306" t="str">
        <f t="shared" si="190"/>
        <v>NA</v>
      </c>
      <c r="N510" s="306" t="str">
        <f t="shared" si="191"/>
        <v>NA</v>
      </c>
      <c r="O510" s="306" t="str">
        <f t="shared" si="192"/>
        <v>NA</v>
      </c>
      <c r="P510" s="306" t="str">
        <f t="shared" si="193"/>
        <v>NA</v>
      </c>
      <c r="Q510" s="306" t="str">
        <f t="shared" si="194"/>
        <v>NA</v>
      </c>
      <c r="R510" s="306" t="str">
        <f t="shared" si="195"/>
        <v>NA</v>
      </c>
      <c r="S510" s="306" t="str">
        <f t="shared" si="196"/>
        <v>NA</v>
      </c>
      <c r="T510" s="306" t="str">
        <f t="shared" si="197"/>
        <v>NA</v>
      </c>
      <c r="U510" s="306" t="str">
        <f t="shared" si="198"/>
        <v>NA</v>
      </c>
      <c r="V510" s="306" t="str">
        <f>IF($B510&gt;remaning_months,"NA",V$3*Payoff!$BS513)</f>
        <v>NA</v>
      </c>
      <c r="W510" s="306" t="str">
        <f>IF($B510&gt;remaning_months,"NA",W$3*Payoff!$BS513)</f>
        <v>NA</v>
      </c>
      <c r="X510" s="306" t="str">
        <f t="shared" si="199"/>
        <v>NA</v>
      </c>
      <c r="Y510" s="306" t="str">
        <f t="shared" si="200"/>
        <v>NA</v>
      </c>
      <c r="Z510" s="306" t="str">
        <f t="shared" si="201"/>
        <v>NA</v>
      </c>
      <c r="AA510" s="306" t="str">
        <f t="shared" si="202"/>
        <v>NA</v>
      </c>
      <c r="AB510" s="306" t="str">
        <f t="shared" si="203"/>
        <v>NA</v>
      </c>
      <c r="AC510" s="306" t="str">
        <f>IF($B510&gt;remaning_months,"NA",Payoff!AY513*Feq_coupon)</f>
        <v>NA</v>
      </c>
      <c r="AD510" s="306" t="str">
        <f>IF($B510&lt;=remaning_months,(AD509*(1-Payoff!BR513)-Payoff!Y513-Payoff!Z513+Payoff!BY513),"NA")</f>
        <v>NA</v>
      </c>
      <c r="AE510" s="306" t="str">
        <f>IF($B510&gt;remaning_months,"NA",Payoff!BC513)</f>
        <v>NA</v>
      </c>
      <c r="AF510" s="306" t="str">
        <f>IF($B510&gt;remaning_months,"NA",MAX(0,SUM(Payoff!V513:X513)))</f>
        <v>NA</v>
      </c>
      <c r="AG510" s="306" t="str">
        <f>IF($B510&gt;remaning_months,"NA",MAX(0,SUM(Payoff!V513:Y513)))</f>
        <v>NA</v>
      </c>
      <c r="AH510" s="306" t="str">
        <f>IF($B510&gt;remaning_months,"NA",Payoff!AC513)</f>
        <v>NA</v>
      </c>
      <c r="AI510" s="306" t="str">
        <f>IF($B510&gt;remaning_months,"NA",Payoff!BA513)</f>
        <v>NA</v>
      </c>
      <c r="AJ510" s="306" t="str">
        <f>IF($B510&gt;remaning_months,"NA",IF(AF510&lt;=0,0,AL509*(1+Payoff!X513/SUM(Payoff!V513:W513))))</f>
        <v>NA</v>
      </c>
      <c r="AK510" s="306" t="str">
        <f>IF($B510&gt;remaning_months,"NA",IF(AG510&lt;=0,0,AJ510*(1+SUM(Payoff!Y513:Z513)/SUM(Payoff!V513:W513))))</f>
        <v>NA</v>
      </c>
      <c r="AL510" s="306" t="str">
        <f>IF($B510&gt;remaning_months,"NA",IF(AH510&lt;=0,0,AK510*(1+SUM(Payoff!AA513:AB513)/SUM(Payoff!V513:W513))))</f>
        <v>NA</v>
      </c>
      <c r="AM510" s="306" t="str">
        <f t="shared" si="204"/>
        <v>NA</v>
      </c>
      <c r="AN510" s="306" t="str">
        <f>IF($B510&gt;remaning_months,"NA",AN509*(1+Payoff!Q513))</f>
        <v>NA</v>
      </c>
    </row>
    <row r="511" spans="2:40">
      <c r="B511" s="23">
        <v>508</v>
      </c>
      <c r="C511" s="306" t="str">
        <f t="shared" si="180"/>
        <v>NA</v>
      </c>
      <c r="D511" s="306" t="str">
        <f t="shared" si="181"/>
        <v>NA</v>
      </c>
      <c r="E511" s="306" t="str">
        <f t="shared" si="182"/>
        <v>NA</v>
      </c>
      <c r="F511" s="306" t="str">
        <f t="shared" si="183"/>
        <v>NA</v>
      </c>
      <c r="G511" s="306" t="str">
        <f t="shared" si="184"/>
        <v>NA</v>
      </c>
      <c r="H511" s="306" t="str">
        <f t="shared" si="185"/>
        <v>NA</v>
      </c>
      <c r="I511" s="306" t="str">
        <f t="shared" si="186"/>
        <v>NA</v>
      </c>
      <c r="J511" s="306" t="str">
        <f t="shared" si="187"/>
        <v>NA</v>
      </c>
      <c r="K511" s="306" t="str">
        <f t="shared" si="188"/>
        <v>NA</v>
      </c>
      <c r="L511" s="306" t="str">
        <f t="shared" si="189"/>
        <v>NA</v>
      </c>
      <c r="M511" s="306" t="str">
        <f t="shared" si="190"/>
        <v>NA</v>
      </c>
      <c r="N511" s="306" t="str">
        <f t="shared" si="191"/>
        <v>NA</v>
      </c>
      <c r="O511" s="306" t="str">
        <f t="shared" si="192"/>
        <v>NA</v>
      </c>
      <c r="P511" s="306" t="str">
        <f t="shared" si="193"/>
        <v>NA</v>
      </c>
      <c r="Q511" s="306" t="str">
        <f t="shared" si="194"/>
        <v>NA</v>
      </c>
      <c r="R511" s="306" t="str">
        <f t="shared" si="195"/>
        <v>NA</v>
      </c>
      <c r="S511" s="306" t="str">
        <f t="shared" si="196"/>
        <v>NA</v>
      </c>
      <c r="T511" s="306" t="str">
        <f t="shared" si="197"/>
        <v>NA</v>
      </c>
      <c r="U511" s="306" t="str">
        <f t="shared" si="198"/>
        <v>NA</v>
      </c>
      <c r="V511" s="306" t="str">
        <f>IF($B511&gt;remaning_months,"NA",V$3*Payoff!$BS514)</f>
        <v>NA</v>
      </c>
      <c r="W511" s="306" t="str">
        <f>IF($B511&gt;remaning_months,"NA",W$3*Payoff!$BS514)</f>
        <v>NA</v>
      </c>
      <c r="X511" s="306" t="str">
        <f t="shared" si="199"/>
        <v>NA</v>
      </c>
      <c r="Y511" s="306" t="str">
        <f t="shared" si="200"/>
        <v>NA</v>
      </c>
      <c r="Z511" s="306" t="str">
        <f t="shared" si="201"/>
        <v>NA</v>
      </c>
      <c r="AA511" s="306" t="str">
        <f t="shared" si="202"/>
        <v>NA</v>
      </c>
      <c r="AB511" s="306" t="str">
        <f t="shared" si="203"/>
        <v>NA</v>
      </c>
      <c r="AC511" s="306" t="str">
        <f>IF($B511&gt;remaning_months,"NA",Payoff!AY514*Feq_coupon)</f>
        <v>NA</v>
      </c>
      <c r="AD511" s="306" t="str">
        <f>IF($B511&lt;=remaning_months,(AD510*(1-Payoff!BR514)-Payoff!Y514-Payoff!Z514+Payoff!BY514),"NA")</f>
        <v>NA</v>
      </c>
      <c r="AE511" s="306" t="str">
        <f>IF($B511&gt;remaning_months,"NA",Payoff!BC514)</f>
        <v>NA</v>
      </c>
      <c r="AF511" s="306" t="str">
        <f>IF($B511&gt;remaning_months,"NA",MAX(0,SUM(Payoff!V514:X514)))</f>
        <v>NA</v>
      </c>
      <c r="AG511" s="306" t="str">
        <f>IF($B511&gt;remaning_months,"NA",MAX(0,SUM(Payoff!V514:Y514)))</f>
        <v>NA</v>
      </c>
      <c r="AH511" s="306" t="str">
        <f>IF($B511&gt;remaning_months,"NA",Payoff!AC514)</f>
        <v>NA</v>
      </c>
      <c r="AI511" s="306" t="str">
        <f>IF($B511&gt;remaning_months,"NA",Payoff!BA514)</f>
        <v>NA</v>
      </c>
      <c r="AJ511" s="306" t="str">
        <f>IF($B511&gt;remaning_months,"NA",IF(AF511&lt;=0,0,AL510*(1+Payoff!X514/SUM(Payoff!V514:W514))))</f>
        <v>NA</v>
      </c>
      <c r="AK511" s="306" t="str">
        <f>IF($B511&gt;remaning_months,"NA",IF(AG511&lt;=0,0,AJ511*(1+SUM(Payoff!Y514:Z514)/SUM(Payoff!V514:W514))))</f>
        <v>NA</v>
      </c>
      <c r="AL511" s="306" t="str">
        <f>IF($B511&gt;remaning_months,"NA",IF(AH511&lt;=0,0,AK511*(1+SUM(Payoff!AA514:AB514)/SUM(Payoff!V514:W514))))</f>
        <v>NA</v>
      </c>
      <c r="AM511" s="306" t="str">
        <f t="shared" si="204"/>
        <v>NA</v>
      </c>
      <c r="AN511" s="306" t="str">
        <f>IF($B511&gt;remaning_months,"NA",AN510*(1+Payoff!Q514))</f>
        <v>NA</v>
      </c>
    </row>
    <row r="512" spans="2:40">
      <c r="B512" s="23">
        <v>509</v>
      </c>
      <c r="C512" s="306" t="str">
        <f t="shared" si="180"/>
        <v>NA</v>
      </c>
      <c r="D512" s="306" t="str">
        <f t="shared" si="181"/>
        <v>NA</v>
      </c>
      <c r="E512" s="306" t="str">
        <f t="shared" si="182"/>
        <v>NA</v>
      </c>
      <c r="F512" s="306" t="str">
        <f t="shared" si="183"/>
        <v>NA</v>
      </c>
      <c r="G512" s="306" t="str">
        <f t="shared" si="184"/>
        <v>NA</v>
      </c>
      <c r="H512" s="306" t="str">
        <f t="shared" si="185"/>
        <v>NA</v>
      </c>
      <c r="I512" s="306" t="str">
        <f t="shared" si="186"/>
        <v>NA</v>
      </c>
      <c r="J512" s="306" t="str">
        <f t="shared" si="187"/>
        <v>NA</v>
      </c>
      <c r="K512" s="306" t="str">
        <f t="shared" si="188"/>
        <v>NA</v>
      </c>
      <c r="L512" s="306" t="str">
        <f t="shared" si="189"/>
        <v>NA</v>
      </c>
      <c r="M512" s="306" t="str">
        <f t="shared" si="190"/>
        <v>NA</v>
      </c>
      <c r="N512" s="306" t="str">
        <f t="shared" si="191"/>
        <v>NA</v>
      </c>
      <c r="O512" s="306" t="str">
        <f t="shared" si="192"/>
        <v>NA</v>
      </c>
      <c r="P512" s="306" t="str">
        <f t="shared" si="193"/>
        <v>NA</v>
      </c>
      <c r="Q512" s="306" t="str">
        <f t="shared" si="194"/>
        <v>NA</v>
      </c>
      <c r="R512" s="306" t="str">
        <f t="shared" si="195"/>
        <v>NA</v>
      </c>
      <c r="S512" s="306" t="str">
        <f t="shared" si="196"/>
        <v>NA</v>
      </c>
      <c r="T512" s="306" t="str">
        <f t="shared" si="197"/>
        <v>NA</v>
      </c>
      <c r="U512" s="306" t="str">
        <f t="shared" si="198"/>
        <v>NA</v>
      </c>
      <c r="V512" s="306" t="str">
        <f>IF($B512&gt;remaning_months,"NA",V$3*Payoff!$BS515)</f>
        <v>NA</v>
      </c>
      <c r="W512" s="306" t="str">
        <f>IF($B512&gt;remaning_months,"NA",W$3*Payoff!$BS515)</f>
        <v>NA</v>
      </c>
      <c r="X512" s="306" t="str">
        <f t="shared" si="199"/>
        <v>NA</v>
      </c>
      <c r="Y512" s="306" t="str">
        <f t="shared" si="200"/>
        <v>NA</v>
      </c>
      <c r="Z512" s="306" t="str">
        <f t="shared" si="201"/>
        <v>NA</v>
      </c>
      <c r="AA512" s="306" t="str">
        <f t="shared" si="202"/>
        <v>NA</v>
      </c>
      <c r="AB512" s="306" t="str">
        <f t="shared" si="203"/>
        <v>NA</v>
      </c>
      <c r="AC512" s="306" t="str">
        <f>IF($B512&gt;remaning_months,"NA",Payoff!AY515*Feq_coupon)</f>
        <v>NA</v>
      </c>
      <c r="AD512" s="306" t="str">
        <f>IF($B512&lt;=remaning_months,(AD511*(1-Payoff!BR515)-Payoff!Y515-Payoff!Z515+Payoff!BY515),"NA")</f>
        <v>NA</v>
      </c>
      <c r="AE512" s="306" t="str">
        <f>IF($B512&gt;remaning_months,"NA",Payoff!BC515)</f>
        <v>NA</v>
      </c>
      <c r="AF512" s="306" t="str">
        <f>IF($B512&gt;remaning_months,"NA",MAX(0,SUM(Payoff!V515:X515)))</f>
        <v>NA</v>
      </c>
      <c r="AG512" s="306" t="str">
        <f>IF($B512&gt;remaning_months,"NA",MAX(0,SUM(Payoff!V515:Y515)))</f>
        <v>NA</v>
      </c>
      <c r="AH512" s="306" t="str">
        <f>IF($B512&gt;remaning_months,"NA",Payoff!AC515)</f>
        <v>NA</v>
      </c>
      <c r="AI512" s="306" t="str">
        <f>IF($B512&gt;remaning_months,"NA",Payoff!BA515)</f>
        <v>NA</v>
      </c>
      <c r="AJ512" s="306" t="str">
        <f>IF($B512&gt;remaning_months,"NA",IF(AF512&lt;=0,0,AL511*(1+Payoff!X515/SUM(Payoff!V515:W515))))</f>
        <v>NA</v>
      </c>
      <c r="AK512" s="306" t="str">
        <f>IF($B512&gt;remaning_months,"NA",IF(AG512&lt;=0,0,AJ512*(1+SUM(Payoff!Y515:Z515)/SUM(Payoff!V515:W515))))</f>
        <v>NA</v>
      </c>
      <c r="AL512" s="306" t="str">
        <f>IF($B512&gt;remaning_months,"NA",IF(AH512&lt;=0,0,AK512*(1+SUM(Payoff!AA515:AB515)/SUM(Payoff!V515:W515))))</f>
        <v>NA</v>
      </c>
      <c r="AM512" s="306" t="str">
        <f t="shared" si="204"/>
        <v>NA</v>
      </c>
      <c r="AN512" s="306" t="str">
        <f>IF($B512&gt;remaning_months,"NA",AN511*(1+Payoff!Q515))</f>
        <v>NA</v>
      </c>
    </row>
    <row r="513" spans="2:40">
      <c r="B513" s="23">
        <v>510</v>
      </c>
      <c r="C513" s="306" t="str">
        <f t="shared" si="180"/>
        <v>NA</v>
      </c>
      <c r="D513" s="306" t="str">
        <f t="shared" si="181"/>
        <v>NA</v>
      </c>
      <c r="E513" s="306" t="str">
        <f t="shared" si="182"/>
        <v>NA</v>
      </c>
      <c r="F513" s="306" t="str">
        <f t="shared" si="183"/>
        <v>NA</v>
      </c>
      <c r="G513" s="306" t="str">
        <f t="shared" si="184"/>
        <v>NA</v>
      </c>
      <c r="H513" s="306" t="str">
        <f t="shared" si="185"/>
        <v>NA</v>
      </c>
      <c r="I513" s="306" t="str">
        <f t="shared" si="186"/>
        <v>NA</v>
      </c>
      <c r="J513" s="306" t="str">
        <f t="shared" si="187"/>
        <v>NA</v>
      </c>
      <c r="K513" s="306" t="str">
        <f t="shared" si="188"/>
        <v>NA</v>
      </c>
      <c r="L513" s="306" t="str">
        <f t="shared" si="189"/>
        <v>NA</v>
      </c>
      <c r="M513" s="306" t="str">
        <f t="shared" si="190"/>
        <v>NA</v>
      </c>
      <c r="N513" s="306" t="str">
        <f t="shared" si="191"/>
        <v>NA</v>
      </c>
      <c r="O513" s="306" t="str">
        <f t="shared" si="192"/>
        <v>NA</v>
      </c>
      <c r="P513" s="306" t="str">
        <f t="shared" si="193"/>
        <v>NA</v>
      </c>
      <c r="Q513" s="306" t="str">
        <f t="shared" si="194"/>
        <v>NA</v>
      </c>
      <c r="R513" s="306" t="str">
        <f t="shared" si="195"/>
        <v>NA</v>
      </c>
      <c r="S513" s="306" t="str">
        <f t="shared" si="196"/>
        <v>NA</v>
      </c>
      <c r="T513" s="306" t="str">
        <f t="shared" si="197"/>
        <v>NA</v>
      </c>
      <c r="U513" s="306" t="str">
        <f t="shared" si="198"/>
        <v>NA</v>
      </c>
      <c r="V513" s="306" t="str">
        <f>IF($B513&gt;remaning_months,"NA",V$3*Payoff!$BS516)</f>
        <v>NA</v>
      </c>
      <c r="W513" s="306" t="str">
        <f>IF($B513&gt;remaning_months,"NA",W$3*Payoff!$BS516)</f>
        <v>NA</v>
      </c>
      <c r="X513" s="306" t="str">
        <f t="shared" si="199"/>
        <v>NA</v>
      </c>
      <c r="Y513" s="306" t="str">
        <f t="shared" si="200"/>
        <v>NA</v>
      </c>
      <c r="Z513" s="306" t="str">
        <f t="shared" si="201"/>
        <v>NA</v>
      </c>
      <c r="AA513" s="306" t="str">
        <f t="shared" si="202"/>
        <v>NA</v>
      </c>
      <c r="AB513" s="306" t="str">
        <f t="shared" si="203"/>
        <v>NA</v>
      </c>
      <c r="AC513" s="306" t="str">
        <f>IF($B513&gt;remaning_months,"NA",Payoff!AY516*Feq_coupon)</f>
        <v>NA</v>
      </c>
      <c r="AD513" s="306" t="str">
        <f>IF($B513&lt;=remaning_months,(AD512*(1-Payoff!BR516)-Payoff!Y516-Payoff!Z516+Payoff!BY516),"NA")</f>
        <v>NA</v>
      </c>
      <c r="AE513" s="306" t="str">
        <f>IF($B513&gt;remaning_months,"NA",Payoff!BC516)</f>
        <v>NA</v>
      </c>
      <c r="AF513" s="306" t="str">
        <f>IF($B513&gt;remaning_months,"NA",MAX(0,SUM(Payoff!V516:X516)))</f>
        <v>NA</v>
      </c>
      <c r="AG513" s="306" t="str">
        <f>IF($B513&gt;remaning_months,"NA",MAX(0,SUM(Payoff!V516:Y516)))</f>
        <v>NA</v>
      </c>
      <c r="AH513" s="306" t="str">
        <f>IF($B513&gt;remaning_months,"NA",Payoff!AC516)</f>
        <v>NA</v>
      </c>
      <c r="AI513" s="306" t="str">
        <f>IF($B513&gt;remaning_months,"NA",Payoff!BA516)</f>
        <v>NA</v>
      </c>
      <c r="AJ513" s="306" t="str">
        <f>IF($B513&gt;remaning_months,"NA",IF(AF513&lt;=0,0,AL512*(1+Payoff!X516/SUM(Payoff!V516:W516))))</f>
        <v>NA</v>
      </c>
      <c r="AK513" s="306" t="str">
        <f>IF($B513&gt;remaning_months,"NA",IF(AG513&lt;=0,0,AJ513*(1+SUM(Payoff!Y516:Z516)/SUM(Payoff!V516:W516))))</f>
        <v>NA</v>
      </c>
      <c r="AL513" s="306" t="str">
        <f>IF($B513&gt;remaning_months,"NA",IF(AH513&lt;=0,0,AK513*(1+SUM(Payoff!AA516:AB516)/SUM(Payoff!V516:W516))))</f>
        <v>NA</v>
      </c>
      <c r="AM513" s="306" t="str">
        <f t="shared" si="204"/>
        <v>NA</v>
      </c>
      <c r="AN513" s="306" t="str">
        <f>IF($B513&gt;remaning_months,"NA",AN512*(1+Payoff!Q516))</f>
        <v>NA</v>
      </c>
    </row>
    <row r="514" spans="2:40">
      <c r="B514" s="23">
        <v>511</v>
      </c>
      <c r="C514" s="306" t="str">
        <f t="shared" si="180"/>
        <v>NA</v>
      </c>
      <c r="D514" s="306" t="str">
        <f t="shared" si="181"/>
        <v>NA</v>
      </c>
      <c r="E514" s="306" t="str">
        <f t="shared" si="182"/>
        <v>NA</v>
      </c>
      <c r="F514" s="306" t="str">
        <f t="shared" si="183"/>
        <v>NA</v>
      </c>
      <c r="G514" s="306" t="str">
        <f t="shared" si="184"/>
        <v>NA</v>
      </c>
      <c r="H514" s="306" t="str">
        <f t="shared" si="185"/>
        <v>NA</v>
      </c>
      <c r="I514" s="306" t="str">
        <f t="shared" si="186"/>
        <v>NA</v>
      </c>
      <c r="J514" s="306" t="str">
        <f t="shared" si="187"/>
        <v>NA</v>
      </c>
      <c r="K514" s="306" t="str">
        <f t="shared" si="188"/>
        <v>NA</v>
      </c>
      <c r="L514" s="306" t="str">
        <f t="shared" si="189"/>
        <v>NA</v>
      </c>
      <c r="M514" s="306" t="str">
        <f t="shared" si="190"/>
        <v>NA</v>
      </c>
      <c r="N514" s="306" t="str">
        <f t="shared" si="191"/>
        <v>NA</v>
      </c>
      <c r="O514" s="306" t="str">
        <f t="shared" si="192"/>
        <v>NA</v>
      </c>
      <c r="P514" s="306" t="str">
        <f t="shared" si="193"/>
        <v>NA</v>
      </c>
      <c r="Q514" s="306" t="str">
        <f t="shared" si="194"/>
        <v>NA</v>
      </c>
      <c r="R514" s="306" t="str">
        <f t="shared" si="195"/>
        <v>NA</v>
      </c>
      <c r="S514" s="306" t="str">
        <f t="shared" si="196"/>
        <v>NA</v>
      </c>
      <c r="T514" s="306" t="str">
        <f t="shared" si="197"/>
        <v>NA</v>
      </c>
      <c r="U514" s="306" t="str">
        <f t="shared" si="198"/>
        <v>NA</v>
      </c>
      <c r="V514" s="306" t="str">
        <f>IF($B514&gt;remaning_months,"NA",V$3*Payoff!$BS517)</f>
        <v>NA</v>
      </c>
      <c r="W514" s="306" t="str">
        <f>IF($B514&gt;remaning_months,"NA",W$3*Payoff!$BS517)</f>
        <v>NA</v>
      </c>
      <c r="X514" s="306" t="str">
        <f t="shared" si="199"/>
        <v>NA</v>
      </c>
      <c r="Y514" s="306" t="str">
        <f t="shared" si="200"/>
        <v>NA</v>
      </c>
      <c r="Z514" s="306" t="str">
        <f t="shared" si="201"/>
        <v>NA</v>
      </c>
      <c r="AA514" s="306" t="str">
        <f t="shared" si="202"/>
        <v>NA</v>
      </c>
      <c r="AB514" s="306" t="str">
        <f t="shared" si="203"/>
        <v>NA</v>
      </c>
      <c r="AC514" s="306" t="str">
        <f>IF($B514&gt;remaning_months,"NA",Payoff!AY517*Feq_coupon)</f>
        <v>NA</v>
      </c>
      <c r="AD514" s="306" t="str">
        <f>IF($B514&lt;=remaning_months,(AD513*(1-Payoff!BR517)-Payoff!Y517-Payoff!Z517+Payoff!BY517),"NA")</f>
        <v>NA</v>
      </c>
      <c r="AE514" s="306" t="str">
        <f>IF($B514&gt;remaning_months,"NA",Payoff!BC517)</f>
        <v>NA</v>
      </c>
      <c r="AF514" s="306" t="str">
        <f>IF($B514&gt;remaning_months,"NA",MAX(0,SUM(Payoff!V517:X517)))</f>
        <v>NA</v>
      </c>
      <c r="AG514" s="306" t="str">
        <f>IF($B514&gt;remaning_months,"NA",MAX(0,SUM(Payoff!V517:Y517)))</f>
        <v>NA</v>
      </c>
      <c r="AH514" s="306" t="str">
        <f>IF($B514&gt;remaning_months,"NA",Payoff!AC517)</f>
        <v>NA</v>
      </c>
      <c r="AI514" s="306" t="str">
        <f>IF($B514&gt;remaning_months,"NA",Payoff!BA517)</f>
        <v>NA</v>
      </c>
      <c r="AJ514" s="306" t="str">
        <f>IF($B514&gt;remaning_months,"NA",IF(AF514&lt;=0,0,AL513*(1+Payoff!X517/SUM(Payoff!V517:W517))))</f>
        <v>NA</v>
      </c>
      <c r="AK514" s="306" t="str">
        <f>IF($B514&gt;remaning_months,"NA",IF(AG514&lt;=0,0,AJ514*(1+SUM(Payoff!Y517:Z517)/SUM(Payoff!V517:W517))))</f>
        <v>NA</v>
      </c>
      <c r="AL514" s="306" t="str">
        <f>IF($B514&gt;remaning_months,"NA",IF(AH514&lt;=0,0,AK514*(1+SUM(Payoff!AA517:AB517)/SUM(Payoff!V517:W517))))</f>
        <v>NA</v>
      </c>
      <c r="AM514" s="306" t="str">
        <f t="shared" si="204"/>
        <v>NA</v>
      </c>
      <c r="AN514" s="306" t="str">
        <f>IF($B514&gt;remaning_months,"NA",AN513*(1+Payoff!Q517))</f>
        <v>NA</v>
      </c>
    </row>
    <row r="515" spans="2:40">
      <c r="B515" s="23">
        <v>512</v>
      </c>
      <c r="C515" s="306" t="str">
        <f t="shared" si="180"/>
        <v>NA</v>
      </c>
      <c r="D515" s="306" t="str">
        <f t="shared" si="181"/>
        <v>NA</v>
      </c>
      <c r="E515" s="306" t="str">
        <f t="shared" si="182"/>
        <v>NA</v>
      </c>
      <c r="F515" s="306" t="str">
        <f t="shared" si="183"/>
        <v>NA</v>
      </c>
      <c r="G515" s="306" t="str">
        <f t="shared" si="184"/>
        <v>NA</v>
      </c>
      <c r="H515" s="306" t="str">
        <f t="shared" si="185"/>
        <v>NA</v>
      </c>
      <c r="I515" s="306" t="str">
        <f t="shared" si="186"/>
        <v>NA</v>
      </c>
      <c r="J515" s="306" t="str">
        <f t="shared" si="187"/>
        <v>NA</v>
      </c>
      <c r="K515" s="306" t="str">
        <f t="shared" si="188"/>
        <v>NA</v>
      </c>
      <c r="L515" s="306" t="str">
        <f t="shared" si="189"/>
        <v>NA</v>
      </c>
      <c r="M515" s="306" t="str">
        <f t="shared" si="190"/>
        <v>NA</v>
      </c>
      <c r="N515" s="306" t="str">
        <f t="shared" si="191"/>
        <v>NA</v>
      </c>
      <c r="O515" s="306" t="str">
        <f t="shared" si="192"/>
        <v>NA</v>
      </c>
      <c r="P515" s="306" t="str">
        <f t="shared" si="193"/>
        <v>NA</v>
      </c>
      <c r="Q515" s="306" t="str">
        <f t="shared" si="194"/>
        <v>NA</v>
      </c>
      <c r="R515" s="306" t="str">
        <f t="shared" si="195"/>
        <v>NA</v>
      </c>
      <c r="S515" s="306" t="str">
        <f t="shared" si="196"/>
        <v>NA</v>
      </c>
      <c r="T515" s="306" t="str">
        <f t="shared" si="197"/>
        <v>NA</v>
      </c>
      <c r="U515" s="306" t="str">
        <f t="shared" si="198"/>
        <v>NA</v>
      </c>
      <c r="V515" s="306" t="str">
        <f>IF($B515&gt;remaning_months,"NA",V$3*Payoff!$BS518)</f>
        <v>NA</v>
      </c>
      <c r="W515" s="306" t="str">
        <f>IF($B515&gt;remaning_months,"NA",W$3*Payoff!$BS518)</f>
        <v>NA</v>
      </c>
      <c r="X515" s="306" t="str">
        <f t="shared" si="199"/>
        <v>NA</v>
      </c>
      <c r="Y515" s="306" t="str">
        <f t="shared" si="200"/>
        <v>NA</v>
      </c>
      <c r="Z515" s="306" t="str">
        <f t="shared" si="201"/>
        <v>NA</v>
      </c>
      <c r="AA515" s="306" t="str">
        <f t="shared" si="202"/>
        <v>NA</v>
      </c>
      <c r="AB515" s="306" t="str">
        <f t="shared" si="203"/>
        <v>NA</v>
      </c>
      <c r="AC515" s="306" t="str">
        <f>IF($B515&gt;remaning_months,"NA",Payoff!AY518*Feq_coupon)</f>
        <v>NA</v>
      </c>
      <c r="AD515" s="306" t="str">
        <f>IF($B515&lt;=remaning_months,(AD514*(1-Payoff!BR518)-Payoff!Y518-Payoff!Z518+Payoff!BY518),"NA")</f>
        <v>NA</v>
      </c>
      <c r="AE515" s="306" t="str">
        <f>IF($B515&gt;remaning_months,"NA",Payoff!BC518)</f>
        <v>NA</v>
      </c>
      <c r="AF515" s="306" t="str">
        <f>IF($B515&gt;remaning_months,"NA",MAX(0,SUM(Payoff!V518:X518)))</f>
        <v>NA</v>
      </c>
      <c r="AG515" s="306" t="str">
        <f>IF($B515&gt;remaning_months,"NA",MAX(0,SUM(Payoff!V518:Y518)))</f>
        <v>NA</v>
      </c>
      <c r="AH515" s="306" t="str">
        <f>IF($B515&gt;remaning_months,"NA",Payoff!AC518)</f>
        <v>NA</v>
      </c>
      <c r="AI515" s="306" t="str">
        <f>IF($B515&gt;remaning_months,"NA",Payoff!BA518)</f>
        <v>NA</v>
      </c>
      <c r="AJ515" s="306" t="str">
        <f>IF($B515&gt;remaning_months,"NA",IF(AF515&lt;=0,0,AL514*(1+Payoff!X518/SUM(Payoff!V518:W518))))</f>
        <v>NA</v>
      </c>
      <c r="AK515" s="306" t="str">
        <f>IF($B515&gt;remaning_months,"NA",IF(AG515&lt;=0,0,AJ515*(1+SUM(Payoff!Y518:Z518)/SUM(Payoff!V518:W518))))</f>
        <v>NA</v>
      </c>
      <c r="AL515" s="306" t="str">
        <f>IF($B515&gt;remaning_months,"NA",IF(AH515&lt;=0,0,AK515*(1+SUM(Payoff!AA518:AB518)/SUM(Payoff!V518:W518))))</f>
        <v>NA</v>
      </c>
      <c r="AM515" s="306" t="str">
        <f t="shared" si="204"/>
        <v>NA</v>
      </c>
      <c r="AN515" s="306" t="str">
        <f>IF($B515&gt;remaning_months,"NA",AN514*(1+Payoff!Q518))</f>
        <v>NA</v>
      </c>
    </row>
    <row r="516" spans="2:40">
      <c r="B516" s="23">
        <v>513</v>
      </c>
      <c r="C516" s="306" t="str">
        <f t="shared" ref="C516:C579" si="205">IF($B516&gt;remaning_months,"NA",C515)</f>
        <v>NA</v>
      </c>
      <c r="D516" s="306" t="str">
        <f t="shared" ref="D516:D579" si="206">IF($B516&lt;=remaning_months,IF(RIGHT(LEFT(D515,6),2)*1&lt;&gt;12,D515+100,D515+8900),"NA")</f>
        <v>NA</v>
      </c>
      <c r="E516" s="306" t="str">
        <f t="shared" ref="E516:E579" si="207">IF($B516&gt;remaning_months,"NA",E515)</f>
        <v>NA</v>
      </c>
      <c r="F516" s="306" t="str">
        <f t="shared" ref="F516:F579" si="208">IF($B516&gt;remaning_months,"NA",F515)</f>
        <v>NA</v>
      </c>
      <c r="G516" s="306" t="str">
        <f t="shared" ref="G516:G579" si="209">IF($B516&gt;remaning_months,"NA",G515)</f>
        <v>NA</v>
      </c>
      <c r="H516" s="306" t="str">
        <f t="shared" ref="H516:H579" si="210">IF($B516&gt;remaning_months,"NA",H515)</f>
        <v>NA</v>
      </c>
      <c r="I516" s="306" t="str">
        <f t="shared" ref="I516:I579" si="211">IF($B516&gt;remaning_months,"NA",0)</f>
        <v>NA</v>
      </c>
      <c r="J516" s="306" t="str">
        <f t="shared" ref="J516:J579" si="212">IF($B516&gt;remaning_months,"NA",J515)</f>
        <v>NA</v>
      </c>
      <c r="K516" s="306" t="str">
        <f t="shared" ref="K516:K579" si="213">IF($B516&gt;remaning_months,"NA",K515)</f>
        <v>NA</v>
      </c>
      <c r="L516" s="306" t="str">
        <f t="shared" ref="L516:L579" si="214">IF($B516&gt;remaning_months,"NA",L515)</f>
        <v>NA</v>
      </c>
      <c r="M516" s="306" t="str">
        <f t="shared" ref="M516:M579" si="215">IF($B516&gt;remaning_months,"NA",M515)</f>
        <v>NA</v>
      </c>
      <c r="N516" s="306" t="str">
        <f t="shared" ref="N516:N579" si="216">IF($B516&gt;remaning_months,"NA",N515)</f>
        <v>NA</v>
      </c>
      <c r="O516" s="306" t="str">
        <f t="shared" ref="O516:O579" si="217">IF($B516&gt;remaning_months,"NA",O515)</f>
        <v>NA</v>
      </c>
      <c r="P516" s="306" t="str">
        <f t="shared" ref="P516:P579" si="218">IF($B516&gt;remaning_months,"NA",P515)</f>
        <v>NA</v>
      </c>
      <c r="Q516" s="306" t="str">
        <f t="shared" ref="Q516:Q579" si="219">IF($B516&gt;remaning_months,"NA",Q515)</f>
        <v>NA</v>
      </c>
      <c r="R516" s="306" t="str">
        <f t="shared" ref="R516:R579" si="220">IF($B516&gt;remaning_months,"NA",R515)</f>
        <v>NA</v>
      </c>
      <c r="S516" s="306" t="str">
        <f t="shared" ref="S516:S579" si="221">IF($B516&gt;remaning_months,"NA",S515)</f>
        <v>NA</v>
      </c>
      <c r="T516" s="306" t="str">
        <f t="shared" ref="T516:T579" si="222">IF($B516&gt;remaning_months,"NA",T515)</f>
        <v>NA</v>
      </c>
      <c r="U516" s="306" t="str">
        <f t="shared" ref="U516:U579" si="223">IF($B516&gt;remaning_months,"NA",U515)</f>
        <v>NA</v>
      </c>
      <c r="V516" s="306" t="str">
        <f>IF($B516&gt;remaning_months,"NA",V$3*Payoff!$BS519)</f>
        <v>NA</v>
      </c>
      <c r="W516" s="306" t="str">
        <f>IF($B516&gt;remaning_months,"NA",W$3*Payoff!$BS519)</f>
        <v>NA</v>
      </c>
      <c r="X516" s="306" t="str">
        <f t="shared" ref="X516:X579" si="224">IF($B516&gt;remaning_months,"NA",X515)</f>
        <v>NA</v>
      </c>
      <c r="Y516" s="306" t="str">
        <f t="shared" ref="Y516:Y579" si="225">IF($B516&gt;remaning_months,"NA",Y515)</f>
        <v>NA</v>
      </c>
      <c r="Z516" s="306" t="str">
        <f t="shared" ref="Z516:Z579" si="226">IF($B516&gt;remaning_months,"NA",Z515)</f>
        <v>NA</v>
      </c>
      <c r="AA516" s="306" t="str">
        <f t="shared" ref="AA516:AA579" si="227">IF($B516&gt;remaning_months,"NA",AA515)</f>
        <v>NA</v>
      </c>
      <c r="AB516" s="306" t="str">
        <f t="shared" ref="AB516:AB579" si="228">IF($B516&gt;remaning_months,"NA",AB515)</f>
        <v>NA</v>
      </c>
      <c r="AC516" s="306" t="str">
        <f>IF($B516&gt;remaning_months,"NA",Payoff!AY519*Feq_coupon)</f>
        <v>NA</v>
      </c>
      <c r="AD516" s="306" t="str">
        <f>IF($B516&lt;=remaning_months,(AD515*(1-Payoff!BR519)-Payoff!Y519-Payoff!Z519+Payoff!BY519),"NA")</f>
        <v>NA</v>
      </c>
      <c r="AE516" s="306" t="str">
        <f>IF($B516&gt;remaning_months,"NA",Payoff!BC519)</f>
        <v>NA</v>
      </c>
      <c r="AF516" s="306" t="str">
        <f>IF($B516&gt;remaning_months,"NA",MAX(0,SUM(Payoff!V519:X519)))</f>
        <v>NA</v>
      </c>
      <c r="AG516" s="306" t="str">
        <f>IF($B516&gt;remaning_months,"NA",MAX(0,SUM(Payoff!V519:Y519)))</f>
        <v>NA</v>
      </c>
      <c r="AH516" s="306" t="str">
        <f>IF($B516&gt;remaning_months,"NA",Payoff!AC519)</f>
        <v>NA</v>
      </c>
      <c r="AI516" s="306" t="str">
        <f>IF($B516&gt;remaning_months,"NA",Payoff!BA519)</f>
        <v>NA</v>
      </c>
      <c r="AJ516" s="306" t="str">
        <f>IF($B516&gt;remaning_months,"NA",IF(AF516&lt;=0,0,AL515*(1+Payoff!X519/SUM(Payoff!V519:W519))))</f>
        <v>NA</v>
      </c>
      <c r="AK516" s="306" t="str">
        <f>IF($B516&gt;remaning_months,"NA",IF(AG516&lt;=0,0,AJ516*(1+SUM(Payoff!Y519:Z519)/SUM(Payoff!V519:W519))))</f>
        <v>NA</v>
      </c>
      <c r="AL516" s="306" t="str">
        <f>IF($B516&gt;remaning_months,"NA",IF(AH516&lt;=0,0,AK516*(1+SUM(Payoff!AA519:AB519)/SUM(Payoff!V519:W519))))</f>
        <v>NA</v>
      </c>
      <c r="AM516" s="306" t="str">
        <f t="shared" ref="AM516:AM579" si="229">IF($B516&gt;remaning_months,"NA",AM515)</f>
        <v>NA</v>
      </c>
      <c r="AN516" s="306" t="str">
        <f>IF($B516&gt;remaning_months,"NA",AN515*(1+Payoff!Q519))</f>
        <v>NA</v>
      </c>
    </row>
    <row r="517" spans="2:40">
      <c r="B517" s="23">
        <v>514</v>
      </c>
      <c r="C517" s="306" t="str">
        <f t="shared" si="205"/>
        <v>NA</v>
      </c>
      <c r="D517" s="306" t="str">
        <f t="shared" si="206"/>
        <v>NA</v>
      </c>
      <c r="E517" s="306" t="str">
        <f t="shared" si="207"/>
        <v>NA</v>
      </c>
      <c r="F517" s="306" t="str">
        <f t="shared" si="208"/>
        <v>NA</v>
      </c>
      <c r="G517" s="306" t="str">
        <f t="shared" si="209"/>
        <v>NA</v>
      </c>
      <c r="H517" s="306" t="str">
        <f t="shared" si="210"/>
        <v>NA</v>
      </c>
      <c r="I517" s="306" t="str">
        <f t="shared" si="211"/>
        <v>NA</v>
      </c>
      <c r="J517" s="306" t="str">
        <f t="shared" si="212"/>
        <v>NA</v>
      </c>
      <c r="K517" s="306" t="str">
        <f t="shared" si="213"/>
        <v>NA</v>
      </c>
      <c r="L517" s="306" t="str">
        <f t="shared" si="214"/>
        <v>NA</v>
      </c>
      <c r="M517" s="306" t="str">
        <f t="shared" si="215"/>
        <v>NA</v>
      </c>
      <c r="N517" s="306" t="str">
        <f t="shared" si="216"/>
        <v>NA</v>
      </c>
      <c r="O517" s="306" t="str">
        <f t="shared" si="217"/>
        <v>NA</v>
      </c>
      <c r="P517" s="306" t="str">
        <f t="shared" si="218"/>
        <v>NA</v>
      </c>
      <c r="Q517" s="306" t="str">
        <f t="shared" si="219"/>
        <v>NA</v>
      </c>
      <c r="R517" s="306" t="str">
        <f t="shared" si="220"/>
        <v>NA</v>
      </c>
      <c r="S517" s="306" t="str">
        <f t="shared" si="221"/>
        <v>NA</v>
      </c>
      <c r="T517" s="306" t="str">
        <f t="shared" si="222"/>
        <v>NA</v>
      </c>
      <c r="U517" s="306" t="str">
        <f t="shared" si="223"/>
        <v>NA</v>
      </c>
      <c r="V517" s="306" t="str">
        <f>IF($B517&gt;remaning_months,"NA",V$3*Payoff!$BS520)</f>
        <v>NA</v>
      </c>
      <c r="W517" s="306" t="str">
        <f>IF($B517&gt;remaning_months,"NA",W$3*Payoff!$BS520)</f>
        <v>NA</v>
      </c>
      <c r="X517" s="306" t="str">
        <f t="shared" si="224"/>
        <v>NA</v>
      </c>
      <c r="Y517" s="306" t="str">
        <f t="shared" si="225"/>
        <v>NA</v>
      </c>
      <c r="Z517" s="306" t="str">
        <f t="shared" si="226"/>
        <v>NA</v>
      </c>
      <c r="AA517" s="306" t="str">
        <f t="shared" si="227"/>
        <v>NA</v>
      </c>
      <c r="AB517" s="306" t="str">
        <f t="shared" si="228"/>
        <v>NA</v>
      </c>
      <c r="AC517" s="306" t="str">
        <f>IF($B517&gt;remaning_months,"NA",Payoff!AY520*Feq_coupon)</f>
        <v>NA</v>
      </c>
      <c r="AD517" s="306" t="str">
        <f>IF($B517&lt;=remaning_months,(AD516*(1-Payoff!BR520)-Payoff!Y520-Payoff!Z520+Payoff!BY520),"NA")</f>
        <v>NA</v>
      </c>
      <c r="AE517" s="306" t="str">
        <f>IF($B517&gt;remaning_months,"NA",Payoff!BC520)</f>
        <v>NA</v>
      </c>
      <c r="AF517" s="306" t="str">
        <f>IF($B517&gt;remaning_months,"NA",MAX(0,SUM(Payoff!V520:X520)))</f>
        <v>NA</v>
      </c>
      <c r="AG517" s="306" t="str">
        <f>IF($B517&gt;remaning_months,"NA",MAX(0,SUM(Payoff!V520:Y520)))</f>
        <v>NA</v>
      </c>
      <c r="AH517" s="306" t="str">
        <f>IF($B517&gt;remaning_months,"NA",Payoff!AC520)</f>
        <v>NA</v>
      </c>
      <c r="AI517" s="306" t="str">
        <f>IF($B517&gt;remaning_months,"NA",Payoff!BA520)</f>
        <v>NA</v>
      </c>
      <c r="AJ517" s="306" t="str">
        <f>IF($B517&gt;remaning_months,"NA",IF(AF517&lt;=0,0,AL516*(1+Payoff!X520/SUM(Payoff!V520:W520))))</f>
        <v>NA</v>
      </c>
      <c r="AK517" s="306" t="str">
        <f>IF($B517&gt;remaning_months,"NA",IF(AG517&lt;=0,0,AJ517*(1+SUM(Payoff!Y520:Z520)/SUM(Payoff!V520:W520))))</f>
        <v>NA</v>
      </c>
      <c r="AL517" s="306" t="str">
        <f>IF($B517&gt;remaning_months,"NA",IF(AH517&lt;=0,0,AK517*(1+SUM(Payoff!AA520:AB520)/SUM(Payoff!V520:W520))))</f>
        <v>NA</v>
      </c>
      <c r="AM517" s="306" t="str">
        <f t="shared" si="229"/>
        <v>NA</v>
      </c>
      <c r="AN517" s="306" t="str">
        <f>IF($B517&gt;remaning_months,"NA",AN516*(1+Payoff!Q520))</f>
        <v>NA</v>
      </c>
    </row>
    <row r="518" spans="2:40">
      <c r="B518" s="23">
        <v>515</v>
      </c>
      <c r="C518" s="306" t="str">
        <f t="shared" si="205"/>
        <v>NA</v>
      </c>
      <c r="D518" s="306" t="str">
        <f t="shared" si="206"/>
        <v>NA</v>
      </c>
      <c r="E518" s="306" t="str">
        <f t="shared" si="207"/>
        <v>NA</v>
      </c>
      <c r="F518" s="306" t="str">
        <f t="shared" si="208"/>
        <v>NA</v>
      </c>
      <c r="G518" s="306" t="str">
        <f t="shared" si="209"/>
        <v>NA</v>
      </c>
      <c r="H518" s="306" t="str">
        <f t="shared" si="210"/>
        <v>NA</v>
      </c>
      <c r="I518" s="306" t="str">
        <f t="shared" si="211"/>
        <v>NA</v>
      </c>
      <c r="J518" s="306" t="str">
        <f t="shared" si="212"/>
        <v>NA</v>
      </c>
      <c r="K518" s="306" t="str">
        <f t="shared" si="213"/>
        <v>NA</v>
      </c>
      <c r="L518" s="306" t="str">
        <f t="shared" si="214"/>
        <v>NA</v>
      </c>
      <c r="M518" s="306" t="str">
        <f t="shared" si="215"/>
        <v>NA</v>
      </c>
      <c r="N518" s="306" t="str">
        <f t="shared" si="216"/>
        <v>NA</v>
      </c>
      <c r="O518" s="306" t="str">
        <f t="shared" si="217"/>
        <v>NA</v>
      </c>
      <c r="P518" s="306" t="str">
        <f t="shared" si="218"/>
        <v>NA</v>
      </c>
      <c r="Q518" s="306" t="str">
        <f t="shared" si="219"/>
        <v>NA</v>
      </c>
      <c r="R518" s="306" t="str">
        <f t="shared" si="220"/>
        <v>NA</v>
      </c>
      <c r="S518" s="306" t="str">
        <f t="shared" si="221"/>
        <v>NA</v>
      </c>
      <c r="T518" s="306" t="str">
        <f t="shared" si="222"/>
        <v>NA</v>
      </c>
      <c r="U518" s="306" t="str">
        <f t="shared" si="223"/>
        <v>NA</v>
      </c>
      <c r="V518" s="306" t="str">
        <f>IF($B518&gt;remaning_months,"NA",V$3*Payoff!$BS521)</f>
        <v>NA</v>
      </c>
      <c r="W518" s="306" t="str">
        <f>IF($B518&gt;remaning_months,"NA",W$3*Payoff!$BS521)</f>
        <v>NA</v>
      </c>
      <c r="X518" s="306" t="str">
        <f t="shared" si="224"/>
        <v>NA</v>
      </c>
      <c r="Y518" s="306" t="str">
        <f t="shared" si="225"/>
        <v>NA</v>
      </c>
      <c r="Z518" s="306" t="str">
        <f t="shared" si="226"/>
        <v>NA</v>
      </c>
      <c r="AA518" s="306" t="str">
        <f t="shared" si="227"/>
        <v>NA</v>
      </c>
      <c r="AB518" s="306" t="str">
        <f t="shared" si="228"/>
        <v>NA</v>
      </c>
      <c r="AC518" s="306" t="str">
        <f>IF($B518&gt;remaning_months,"NA",Payoff!AY521*Feq_coupon)</f>
        <v>NA</v>
      </c>
      <c r="AD518" s="306" t="str">
        <f>IF($B518&lt;=remaning_months,(AD517*(1-Payoff!BR521)-Payoff!Y521-Payoff!Z521+Payoff!BY521),"NA")</f>
        <v>NA</v>
      </c>
      <c r="AE518" s="306" t="str">
        <f>IF($B518&gt;remaning_months,"NA",Payoff!BC521)</f>
        <v>NA</v>
      </c>
      <c r="AF518" s="306" t="str">
        <f>IF($B518&gt;remaning_months,"NA",MAX(0,SUM(Payoff!V521:X521)))</f>
        <v>NA</v>
      </c>
      <c r="AG518" s="306" t="str">
        <f>IF($B518&gt;remaning_months,"NA",MAX(0,SUM(Payoff!V521:Y521)))</f>
        <v>NA</v>
      </c>
      <c r="AH518" s="306" t="str">
        <f>IF($B518&gt;remaning_months,"NA",Payoff!AC521)</f>
        <v>NA</v>
      </c>
      <c r="AI518" s="306" t="str">
        <f>IF($B518&gt;remaning_months,"NA",Payoff!BA521)</f>
        <v>NA</v>
      </c>
      <c r="AJ518" s="306" t="str">
        <f>IF($B518&gt;remaning_months,"NA",IF(AF518&lt;=0,0,AL517*(1+Payoff!X521/SUM(Payoff!V521:W521))))</f>
        <v>NA</v>
      </c>
      <c r="AK518" s="306" t="str">
        <f>IF($B518&gt;remaning_months,"NA",IF(AG518&lt;=0,0,AJ518*(1+SUM(Payoff!Y521:Z521)/SUM(Payoff!V521:W521))))</f>
        <v>NA</v>
      </c>
      <c r="AL518" s="306" t="str">
        <f>IF($B518&gt;remaning_months,"NA",IF(AH518&lt;=0,0,AK518*(1+SUM(Payoff!AA521:AB521)/SUM(Payoff!V521:W521))))</f>
        <v>NA</v>
      </c>
      <c r="AM518" s="306" t="str">
        <f t="shared" si="229"/>
        <v>NA</v>
      </c>
      <c r="AN518" s="306" t="str">
        <f>IF($B518&gt;remaning_months,"NA",AN517*(1+Payoff!Q521))</f>
        <v>NA</v>
      </c>
    </row>
    <row r="519" spans="2:40">
      <c r="B519" s="23">
        <v>516</v>
      </c>
      <c r="C519" s="306" t="str">
        <f t="shared" si="205"/>
        <v>NA</v>
      </c>
      <c r="D519" s="306" t="str">
        <f t="shared" si="206"/>
        <v>NA</v>
      </c>
      <c r="E519" s="306" t="str">
        <f t="shared" si="207"/>
        <v>NA</v>
      </c>
      <c r="F519" s="306" t="str">
        <f t="shared" si="208"/>
        <v>NA</v>
      </c>
      <c r="G519" s="306" t="str">
        <f t="shared" si="209"/>
        <v>NA</v>
      </c>
      <c r="H519" s="306" t="str">
        <f t="shared" si="210"/>
        <v>NA</v>
      </c>
      <c r="I519" s="306" t="str">
        <f t="shared" si="211"/>
        <v>NA</v>
      </c>
      <c r="J519" s="306" t="str">
        <f t="shared" si="212"/>
        <v>NA</v>
      </c>
      <c r="K519" s="306" t="str">
        <f t="shared" si="213"/>
        <v>NA</v>
      </c>
      <c r="L519" s="306" t="str">
        <f t="shared" si="214"/>
        <v>NA</v>
      </c>
      <c r="M519" s="306" t="str">
        <f t="shared" si="215"/>
        <v>NA</v>
      </c>
      <c r="N519" s="306" t="str">
        <f t="shared" si="216"/>
        <v>NA</v>
      </c>
      <c r="O519" s="306" t="str">
        <f t="shared" si="217"/>
        <v>NA</v>
      </c>
      <c r="P519" s="306" t="str">
        <f t="shared" si="218"/>
        <v>NA</v>
      </c>
      <c r="Q519" s="306" t="str">
        <f t="shared" si="219"/>
        <v>NA</v>
      </c>
      <c r="R519" s="306" t="str">
        <f t="shared" si="220"/>
        <v>NA</v>
      </c>
      <c r="S519" s="306" t="str">
        <f t="shared" si="221"/>
        <v>NA</v>
      </c>
      <c r="T519" s="306" t="str">
        <f t="shared" si="222"/>
        <v>NA</v>
      </c>
      <c r="U519" s="306" t="str">
        <f t="shared" si="223"/>
        <v>NA</v>
      </c>
      <c r="V519" s="306" t="str">
        <f>IF($B519&gt;remaning_months,"NA",V$3*Payoff!$BS522)</f>
        <v>NA</v>
      </c>
      <c r="W519" s="306" t="str">
        <f>IF($B519&gt;remaning_months,"NA",W$3*Payoff!$BS522)</f>
        <v>NA</v>
      </c>
      <c r="X519" s="306" t="str">
        <f t="shared" si="224"/>
        <v>NA</v>
      </c>
      <c r="Y519" s="306" t="str">
        <f t="shared" si="225"/>
        <v>NA</v>
      </c>
      <c r="Z519" s="306" t="str">
        <f t="shared" si="226"/>
        <v>NA</v>
      </c>
      <c r="AA519" s="306" t="str">
        <f t="shared" si="227"/>
        <v>NA</v>
      </c>
      <c r="AB519" s="306" t="str">
        <f t="shared" si="228"/>
        <v>NA</v>
      </c>
      <c r="AC519" s="306" t="str">
        <f>IF($B519&gt;remaning_months,"NA",Payoff!AY522*Feq_coupon)</f>
        <v>NA</v>
      </c>
      <c r="AD519" s="306" t="str">
        <f>IF($B519&lt;=remaning_months,(AD518*(1-Payoff!BR522)-Payoff!Y522-Payoff!Z522+Payoff!BY522),"NA")</f>
        <v>NA</v>
      </c>
      <c r="AE519" s="306" t="str">
        <f>IF($B519&gt;remaning_months,"NA",Payoff!BC522)</f>
        <v>NA</v>
      </c>
      <c r="AF519" s="306" t="str">
        <f>IF($B519&gt;remaning_months,"NA",MAX(0,SUM(Payoff!V522:X522)))</f>
        <v>NA</v>
      </c>
      <c r="AG519" s="306" t="str">
        <f>IF($B519&gt;remaning_months,"NA",MAX(0,SUM(Payoff!V522:Y522)))</f>
        <v>NA</v>
      </c>
      <c r="AH519" s="306" t="str">
        <f>IF($B519&gt;remaning_months,"NA",Payoff!AC522)</f>
        <v>NA</v>
      </c>
      <c r="AI519" s="306" t="str">
        <f>IF($B519&gt;remaning_months,"NA",Payoff!BA522)</f>
        <v>NA</v>
      </c>
      <c r="AJ519" s="306" t="str">
        <f>IF($B519&gt;remaning_months,"NA",IF(AF519&lt;=0,0,AL518*(1+Payoff!X522/SUM(Payoff!V522:W522))))</f>
        <v>NA</v>
      </c>
      <c r="AK519" s="306" t="str">
        <f>IF($B519&gt;remaning_months,"NA",IF(AG519&lt;=0,0,AJ519*(1+SUM(Payoff!Y522:Z522)/SUM(Payoff!V522:W522))))</f>
        <v>NA</v>
      </c>
      <c r="AL519" s="306" t="str">
        <f>IF($B519&gt;remaning_months,"NA",IF(AH519&lt;=0,0,AK519*(1+SUM(Payoff!AA522:AB522)/SUM(Payoff!V522:W522))))</f>
        <v>NA</v>
      </c>
      <c r="AM519" s="306" t="str">
        <f t="shared" si="229"/>
        <v>NA</v>
      </c>
      <c r="AN519" s="306" t="str">
        <f>IF($B519&gt;remaning_months,"NA",AN518*(1+Payoff!Q522))</f>
        <v>NA</v>
      </c>
    </row>
    <row r="520" spans="2:40">
      <c r="B520" s="23">
        <v>517</v>
      </c>
      <c r="C520" s="306" t="str">
        <f t="shared" si="205"/>
        <v>NA</v>
      </c>
      <c r="D520" s="306" t="str">
        <f t="shared" si="206"/>
        <v>NA</v>
      </c>
      <c r="E520" s="306" t="str">
        <f t="shared" si="207"/>
        <v>NA</v>
      </c>
      <c r="F520" s="306" t="str">
        <f t="shared" si="208"/>
        <v>NA</v>
      </c>
      <c r="G520" s="306" t="str">
        <f t="shared" si="209"/>
        <v>NA</v>
      </c>
      <c r="H520" s="306" t="str">
        <f t="shared" si="210"/>
        <v>NA</v>
      </c>
      <c r="I520" s="306" t="str">
        <f t="shared" si="211"/>
        <v>NA</v>
      </c>
      <c r="J520" s="306" t="str">
        <f t="shared" si="212"/>
        <v>NA</v>
      </c>
      <c r="K520" s="306" t="str">
        <f t="shared" si="213"/>
        <v>NA</v>
      </c>
      <c r="L520" s="306" t="str">
        <f t="shared" si="214"/>
        <v>NA</v>
      </c>
      <c r="M520" s="306" t="str">
        <f t="shared" si="215"/>
        <v>NA</v>
      </c>
      <c r="N520" s="306" t="str">
        <f t="shared" si="216"/>
        <v>NA</v>
      </c>
      <c r="O520" s="306" t="str">
        <f t="shared" si="217"/>
        <v>NA</v>
      </c>
      <c r="P520" s="306" t="str">
        <f t="shared" si="218"/>
        <v>NA</v>
      </c>
      <c r="Q520" s="306" t="str">
        <f t="shared" si="219"/>
        <v>NA</v>
      </c>
      <c r="R520" s="306" t="str">
        <f t="shared" si="220"/>
        <v>NA</v>
      </c>
      <c r="S520" s="306" t="str">
        <f t="shared" si="221"/>
        <v>NA</v>
      </c>
      <c r="T520" s="306" t="str">
        <f t="shared" si="222"/>
        <v>NA</v>
      </c>
      <c r="U520" s="306" t="str">
        <f t="shared" si="223"/>
        <v>NA</v>
      </c>
      <c r="V520" s="306" t="str">
        <f>IF($B520&gt;remaning_months,"NA",V$3*Payoff!$BS523)</f>
        <v>NA</v>
      </c>
      <c r="W520" s="306" t="str">
        <f>IF($B520&gt;remaning_months,"NA",W$3*Payoff!$BS523)</f>
        <v>NA</v>
      </c>
      <c r="X520" s="306" t="str">
        <f t="shared" si="224"/>
        <v>NA</v>
      </c>
      <c r="Y520" s="306" t="str">
        <f t="shared" si="225"/>
        <v>NA</v>
      </c>
      <c r="Z520" s="306" t="str">
        <f t="shared" si="226"/>
        <v>NA</v>
      </c>
      <c r="AA520" s="306" t="str">
        <f t="shared" si="227"/>
        <v>NA</v>
      </c>
      <c r="AB520" s="306" t="str">
        <f t="shared" si="228"/>
        <v>NA</v>
      </c>
      <c r="AC520" s="306" t="str">
        <f>IF($B520&gt;remaning_months,"NA",Payoff!AY523*Feq_coupon)</f>
        <v>NA</v>
      </c>
      <c r="AD520" s="306" t="str">
        <f>IF($B520&lt;=remaning_months,(AD519*(1-Payoff!BR523)-Payoff!Y523-Payoff!Z523+Payoff!BY523),"NA")</f>
        <v>NA</v>
      </c>
      <c r="AE520" s="306" t="str">
        <f>IF($B520&gt;remaning_months,"NA",Payoff!BC523)</f>
        <v>NA</v>
      </c>
      <c r="AF520" s="306" t="str">
        <f>IF($B520&gt;remaning_months,"NA",MAX(0,SUM(Payoff!V523:X523)))</f>
        <v>NA</v>
      </c>
      <c r="AG520" s="306" t="str">
        <f>IF($B520&gt;remaning_months,"NA",MAX(0,SUM(Payoff!V523:Y523)))</f>
        <v>NA</v>
      </c>
      <c r="AH520" s="306" t="str">
        <f>IF($B520&gt;remaning_months,"NA",Payoff!AC523)</f>
        <v>NA</v>
      </c>
      <c r="AI520" s="306" t="str">
        <f>IF($B520&gt;remaning_months,"NA",Payoff!BA523)</f>
        <v>NA</v>
      </c>
      <c r="AJ520" s="306" t="str">
        <f>IF($B520&gt;remaning_months,"NA",IF(AF520&lt;=0,0,AL519*(1+Payoff!X523/SUM(Payoff!V523:W523))))</f>
        <v>NA</v>
      </c>
      <c r="AK520" s="306" t="str">
        <f>IF($B520&gt;remaning_months,"NA",IF(AG520&lt;=0,0,AJ520*(1+SUM(Payoff!Y523:Z523)/SUM(Payoff!V523:W523))))</f>
        <v>NA</v>
      </c>
      <c r="AL520" s="306" t="str">
        <f>IF($B520&gt;remaning_months,"NA",IF(AH520&lt;=0,0,AK520*(1+SUM(Payoff!AA523:AB523)/SUM(Payoff!V523:W523))))</f>
        <v>NA</v>
      </c>
      <c r="AM520" s="306" t="str">
        <f t="shared" si="229"/>
        <v>NA</v>
      </c>
      <c r="AN520" s="306" t="str">
        <f>IF($B520&gt;remaning_months,"NA",AN519*(1+Payoff!Q523))</f>
        <v>NA</v>
      </c>
    </row>
    <row r="521" spans="2:40">
      <c r="B521" s="23">
        <v>518</v>
      </c>
      <c r="C521" s="306" t="str">
        <f t="shared" si="205"/>
        <v>NA</v>
      </c>
      <c r="D521" s="306" t="str">
        <f t="shared" si="206"/>
        <v>NA</v>
      </c>
      <c r="E521" s="306" t="str">
        <f t="shared" si="207"/>
        <v>NA</v>
      </c>
      <c r="F521" s="306" t="str">
        <f t="shared" si="208"/>
        <v>NA</v>
      </c>
      <c r="G521" s="306" t="str">
        <f t="shared" si="209"/>
        <v>NA</v>
      </c>
      <c r="H521" s="306" t="str">
        <f t="shared" si="210"/>
        <v>NA</v>
      </c>
      <c r="I521" s="306" t="str">
        <f t="shared" si="211"/>
        <v>NA</v>
      </c>
      <c r="J521" s="306" t="str">
        <f t="shared" si="212"/>
        <v>NA</v>
      </c>
      <c r="K521" s="306" t="str">
        <f t="shared" si="213"/>
        <v>NA</v>
      </c>
      <c r="L521" s="306" t="str">
        <f t="shared" si="214"/>
        <v>NA</v>
      </c>
      <c r="M521" s="306" t="str">
        <f t="shared" si="215"/>
        <v>NA</v>
      </c>
      <c r="N521" s="306" t="str">
        <f t="shared" si="216"/>
        <v>NA</v>
      </c>
      <c r="O521" s="306" t="str">
        <f t="shared" si="217"/>
        <v>NA</v>
      </c>
      <c r="P521" s="306" t="str">
        <f t="shared" si="218"/>
        <v>NA</v>
      </c>
      <c r="Q521" s="306" t="str">
        <f t="shared" si="219"/>
        <v>NA</v>
      </c>
      <c r="R521" s="306" t="str">
        <f t="shared" si="220"/>
        <v>NA</v>
      </c>
      <c r="S521" s="306" t="str">
        <f t="shared" si="221"/>
        <v>NA</v>
      </c>
      <c r="T521" s="306" t="str">
        <f t="shared" si="222"/>
        <v>NA</v>
      </c>
      <c r="U521" s="306" t="str">
        <f t="shared" si="223"/>
        <v>NA</v>
      </c>
      <c r="V521" s="306" t="str">
        <f>IF($B521&gt;remaning_months,"NA",V$3*Payoff!$BS524)</f>
        <v>NA</v>
      </c>
      <c r="W521" s="306" t="str">
        <f>IF($B521&gt;remaning_months,"NA",W$3*Payoff!$BS524)</f>
        <v>NA</v>
      </c>
      <c r="X521" s="306" t="str">
        <f t="shared" si="224"/>
        <v>NA</v>
      </c>
      <c r="Y521" s="306" t="str">
        <f t="shared" si="225"/>
        <v>NA</v>
      </c>
      <c r="Z521" s="306" t="str">
        <f t="shared" si="226"/>
        <v>NA</v>
      </c>
      <c r="AA521" s="306" t="str">
        <f t="shared" si="227"/>
        <v>NA</v>
      </c>
      <c r="AB521" s="306" t="str">
        <f t="shared" si="228"/>
        <v>NA</v>
      </c>
      <c r="AC521" s="306" t="str">
        <f>IF($B521&gt;remaning_months,"NA",Payoff!AY524*Feq_coupon)</f>
        <v>NA</v>
      </c>
      <c r="AD521" s="306" t="str">
        <f>IF($B521&lt;=remaning_months,(AD520*(1-Payoff!BR524)-Payoff!Y524-Payoff!Z524+Payoff!BY524),"NA")</f>
        <v>NA</v>
      </c>
      <c r="AE521" s="306" t="str">
        <f>IF($B521&gt;remaning_months,"NA",Payoff!BC524)</f>
        <v>NA</v>
      </c>
      <c r="AF521" s="306" t="str">
        <f>IF($B521&gt;remaning_months,"NA",MAX(0,SUM(Payoff!V524:X524)))</f>
        <v>NA</v>
      </c>
      <c r="AG521" s="306" t="str">
        <f>IF($B521&gt;remaning_months,"NA",MAX(0,SUM(Payoff!V524:Y524)))</f>
        <v>NA</v>
      </c>
      <c r="AH521" s="306" t="str">
        <f>IF($B521&gt;remaning_months,"NA",Payoff!AC524)</f>
        <v>NA</v>
      </c>
      <c r="AI521" s="306" t="str">
        <f>IF($B521&gt;remaning_months,"NA",Payoff!BA524)</f>
        <v>NA</v>
      </c>
      <c r="AJ521" s="306" t="str">
        <f>IF($B521&gt;remaning_months,"NA",IF(AF521&lt;=0,0,AL520*(1+Payoff!X524/SUM(Payoff!V524:W524))))</f>
        <v>NA</v>
      </c>
      <c r="AK521" s="306" t="str">
        <f>IF($B521&gt;remaning_months,"NA",IF(AG521&lt;=0,0,AJ521*(1+SUM(Payoff!Y524:Z524)/SUM(Payoff!V524:W524))))</f>
        <v>NA</v>
      </c>
      <c r="AL521" s="306" t="str">
        <f>IF($B521&gt;remaning_months,"NA",IF(AH521&lt;=0,0,AK521*(1+SUM(Payoff!AA524:AB524)/SUM(Payoff!V524:W524))))</f>
        <v>NA</v>
      </c>
      <c r="AM521" s="306" t="str">
        <f t="shared" si="229"/>
        <v>NA</v>
      </c>
      <c r="AN521" s="306" t="str">
        <f>IF($B521&gt;remaning_months,"NA",AN520*(1+Payoff!Q524))</f>
        <v>NA</v>
      </c>
    </row>
    <row r="522" spans="2:40">
      <c r="B522" s="23">
        <v>519</v>
      </c>
      <c r="C522" s="306" t="str">
        <f t="shared" si="205"/>
        <v>NA</v>
      </c>
      <c r="D522" s="306" t="str">
        <f t="shared" si="206"/>
        <v>NA</v>
      </c>
      <c r="E522" s="306" t="str">
        <f t="shared" si="207"/>
        <v>NA</v>
      </c>
      <c r="F522" s="306" t="str">
        <f t="shared" si="208"/>
        <v>NA</v>
      </c>
      <c r="G522" s="306" t="str">
        <f t="shared" si="209"/>
        <v>NA</v>
      </c>
      <c r="H522" s="306" t="str">
        <f t="shared" si="210"/>
        <v>NA</v>
      </c>
      <c r="I522" s="306" t="str">
        <f t="shared" si="211"/>
        <v>NA</v>
      </c>
      <c r="J522" s="306" t="str">
        <f t="shared" si="212"/>
        <v>NA</v>
      </c>
      <c r="K522" s="306" t="str">
        <f t="shared" si="213"/>
        <v>NA</v>
      </c>
      <c r="L522" s="306" t="str">
        <f t="shared" si="214"/>
        <v>NA</v>
      </c>
      <c r="M522" s="306" t="str">
        <f t="shared" si="215"/>
        <v>NA</v>
      </c>
      <c r="N522" s="306" t="str">
        <f t="shared" si="216"/>
        <v>NA</v>
      </c>
      <c r="O522" s="306" t="str">
        <f t="shared" si="217"/>
        <v>NA</v>
      </c>
      <c r="P522" s="306" t="str">
        <f t="shared" si="218"/>
        <v>NA</v>
      </c>
      <c r="Q522" s="306" t="str">
        <f t="shared" si="219"/>
        <v>NA</v>
      </c>
      <c r="R522" s="306" t="str">
        <f t="shared" si="220"/>
        <v>NA</v>
      </c>
      <c r="S522" s="306" t="str">
        <f t="shared" si="221"/>
        <v>NA</v>
      </c>
      <c r="T522" s="306" t="str">
        <f t="shared" si="222"/>
        <v>NA</v>
      </c>
      <c r="U522" s="306" t="str">
        <f t="shared" si="223"/>
        <v>NA</v>
      </c>
      <c r="V522" s="306" t="str">
        <f>IF($B522&gt;remaning_months,"NA",V$3*Payoff!$BS525)</f>
        <v>NA</v>
      </c>
      <c r="W522" s="306" t="str">
        <f>IF($B522&gt;remaning_months,"NA",W$3*Payoff!$BS525)</f>
        <v>NA</v>
      </c>
      <c r="X522" s="306" t="str">
        <f t="shared" si="224"/>
        <v>NA</v>
      </c>
      <c r="Y522" s="306" t="str">
        <f t="shared" si="225"/>
        <v>NA</v>
      </c>
      <c r="Z522" s="306" t="str">
        <f t="shared" si="226"/>
        <v>NA</v>
      </c>
      <c r="AA522" s="306" t="str">
        <f t="shared" si="227"/>
        <v>NA</v>
      </c>
      <c r="AB522" s="306" t="str">
        <f t="shared" si="228"/>
        <v>NA</v>
      </c>
      <c r="AC522" s="306" t="str">
        <f>IF($B522&gt;remaning_months,"NA",Payoff!AY525*Feq_coupon)</f>
        <v>NA</v>
      </c>
      <c r="AD522" s="306" t="str">
        <f>IF($B522&lt;=remaning_months,(AD521*(1-Payoff!BR525)-Payoff!Y525-Payoff!Z525+Payoff!BY525),"NA")</f>
        <v>NA</v>
      </c>
      <c r="AE522" s="306" t="str">
        <f>IF($B522&gt;remaning_months,"NA",Payoff!BC525)</f>
        <v>NA</v>
      </c>
      <c r="AF522" s="306" t="str">
        <f>IF($B522&gt;remaning_months,"NA",MAX(0,SUM(Payoff!V525:X525)))</f>
        <v>NA</v>
      </c>
      <c r="AG522" s="306" t="str">
        <f>IF($B522&gt;remaning_months,"NA",MAX(0,SUM(Payoff!V525:Y525)))</f>
        <v>NA</v>
      </c>
      <c r="AH522" s="306" t="str">
        <f>IF($B522&gt;remaning_months,"NA",Payoff!AC525)</f>
        <v>NA</v>
      </c>
      <c r="AI522" s="306" t="str">
        <f>IF($B522&gt;remaning_months,"NA",Payoff!BA525)</f>
        <v>NA</v>
      </c>
      <c r="AJ522" s="306" t="str">
        <f>IF($B522&gt;remaning_months,"NA",IF(AF522&lt;=0,0,AL521*(1+Payoff!X525/SUM(Payoff!V525:W525))))</f>
        <v>NA</v>
      </c>
      <c r="AK522" s="306" t="str">
        <f>IF($B522&gt;remaning_months,"NA",IF(AG522&lt;=0,0,AJ522*(1+SUM(Payoff!Y525:Z525)/SUM(Payoff!V525:W525))))</f>
        <v>NA</v>
      </c>
      <c r="AL522" s="306" t="str">
        <f>IF($B522&gt;remaning_months,"NA",IF(AH522&lt;=0,0,AK522*(1+SUM(Payoff!AA525:AB525)/SUM(Payoff!V525:W525))))</f>
        <v>NA</v>
      </c>
      <c r="AM522" s="306" t="str">
        <f t="shared" si="229"/>
        <v>NA</v>
      </c>
      <c r="AN522" s="306" t="str">
        <f>IF($B522&gt;remaning_months,"NA",AN521*(1+Payoff!Q525))</f>
        <v>NA</v>
      </c>
    </row>
    <row r="523" spans="2:40">
      <c r="B523" s="23">
        <v>520</v>
      </c>
      <c r="C523" s="306" t="str">
        <f t="shared" si="205"/>
        <v>NA</v>
      </c>
      <c r="D523" s="306" t="str">
        <f t="shared" si="206"/>
        <v>NA</v>
      </c>
      <c r="E523" s="306" t="str">
        <f t="shared" si="207"/>
        <v>NA</v>
      </c>
      <c r="F523" s="306" t="str">
        <f t="shared" si="208"/>
        <v>NA</v>
      </c>
      <c r="G523" s="306" t="str">
        <f t="shared" si="209"/>
        <v>NA</v>
      </c>
      <c r="H523" s="306" t="str">
        <f t="shared" si="210"/>
        <v>NA</v>
      </c>
      <c r="I523" s="306" t="str">
        <f t="shared" si="211"/>
        <v>NA</v>
      </c>
      <c r="J523" s="306" t="str">
        <f t="shared" si="212"/>
        <v>NA</v>
      </c>
      <c r="K523" s="306" t="str">
        <f t="shared" si="213"/>
        <v>NA</v>
      </c>
      <c r="L523" s="306" t="str">
        <f t="shared" si="214"/>
        <v>NA</v>
      </c>
      <c r="M523" s="306" t="str">
        <f t="shared" si="215"/>
        <v>NA</v>
      </c>
      <c r="N523" s="306" t="str">
        <f t="shared" si="216"/>
        <v>NA</v>
      </c>
      <c r="O523" s="306" t="str">
        <f t="shared" si="217"/>
        <v>NA</v>
      </c>
      <c r="P523" s="306" t="str">
        <f t="shared" si="218"/>
        <v>NA</v>
      </c>
      <c r="Q523" s="306" t="str">
        <f t="shared" si="219"/>
        <v>NA</v>
      </c>
      <c r="R523" s="306" t="str">
        <f t="shared" si="220"/>
        <v>NA</v>
      </c>
      <c r="S523" s="306" t="str">
        <f t="shared" si="221"/>
        <v>NA</v>
      </c>
      <c r="T523" s="306" t="str">
        <f t="shared" si="222"/>
        <v>NA</v>
      </c>
      <c r="U523" s="306" t="str">
        <f t="shared" si="223"/>
        <v>NA</v>
      </c>
      <c r="V523" s="306" t="str">
        <f>IF($B523&gt;remaning_months,"NA",V$3*Payoff!$BS526)</f>
        <v>NA</v>
      </c>
      <c r="W523" s="306" t="str">
        <f>IF($B523&gt;remaning_months,"NA",W$3*Payoff!$BS526)</f>
        <v>NA</v>
      </c>
      <c r="X523" s="306" t="str">
        <f t="shared" si="224"/>
        <v>NA</v>
      </c>
      <c r="Y523" s="306" t="str">
        <f t="shared" si="225"/>
        <v>NA</v>
      </c>
      <c r="Z523" s="306" t="str">
        <f t="shared" si="226"/>
        <v>NA</v>
      </c>
      <c r="AA523" s="306" t="str">
        <f t="shared" si="227"/>
        <v>NA</v>
      </c>
      <c r="AB523" s="306" t="str">
        <f t="shared" si="228"/>
        <v>NA</v>
      </c>
      <c r="AC523" s="306" t="str">
        <f>IF($B523&gt;remaning_months,"NA",Payoff!AY526*Feq_coupon)</f>
        <v>NA</v>
      </c>
      <c r="AD523" s="306" t="str">
        <f>IF($B523&lt;=remaning_months,(AD522*(1-Payoff!BR526)-Payoff!Y526-Payoff!Z526+Payoff!BY526),"NA")</f>
        <v>NA</v>
      </c>
      <c r="AE523" s="306" t="str">
        <f>IF($B523&gt;remaning_months,"NA",Payoff!BC526)</f>
        <v>NA</v>
      </c>
      <c r="AF523" s="306" t="str">
        <f>IF($B523&gt;remaning_months,"NA",MAX(0,SUM(Payoff!V526:X526)))</f>
        <v>NA</v>
      </c>
      <c r="AG523" s="306" t="str">
        <f>IF($B523&gt;remaning_months,"NA",MAX(0,SUM(Payoff!V526:Y526)))</f>
        <v>NA</v>
      </c>
      <c r="AH523" s="306" t="str">
        <f>IF($B523&gt;remaning_months,"NA",Payoff!AC526)</f>
        <v>NA</v>
      </c>
      <c r="AI523" s="306" t="str">
        <f>IF($B523&gt;remaning_months,"NA",Payoff!BA526)</f>
        <v>NA</v>
      </c>
      <c r="AJ523" s="306" t="str">
        <f>IF($B523&gt;remaning_months,"NA",IF(AF523&lt;=0,0,AL522*(1+Payoff!X526/SUM(Payoff!V526:W526))))</f>
        <v>NA</v>
      </c>
      <c r="AK523" s="306" t="str">
        <f>IF($B523&gt;remaning_months,"NA",IF(AG523&lt;=0,0,AJ523*(1+SUM(Payoff!Y526:Z526)/SUM(Payoff!V526:W526))))</f>
        <v>NA</v>
      </c>
      <c r="AL523" s="306" t="str">
        <f>IF($B523&gt;remaning_months,"NA",IF(AH523&lt;=0,0,AK523*(1+SUM(Payoff!AA526:AB526)/SUM(Payoff!V526:W526))))</f>
        <v>NA</v>
      </c>
      <c r="AM523" s="306" t="str">
        <f t="shared" si="229"/>
        <v>NA</v>
      </c>
      <c r="AN523" s="306" t="str">
        <f>IF($B523&gt;remaning_months,"NA",AN522*(1+Payoff!Q526))</f>
        <v>NA</v>
      </c>
    </row>
    <row r="524" spans="2:40">
      <c r="B524" s="23">
        <v>521</v>
      </c>
      <c r="C524" s="306" t="str">
        <f t="shared" si="205"/>
        <v>NA</v>
      </c>
      <c r="D524" s="306" t="str">
        <f t="shared" si="206"/>
        <v>NA</v>
      </c>
      <c r="E524" s="306" t="str">
        <f t="shared" si="207"/>
        <v>NA</v>
      </c>
      <c r="F524" s="306" t="str">
        <f t="shared" si="208"/>
        <v>NA</v>
      </c>
      <c r="G524" s="306" t="str">
        <f t="shared" si="209"/>
        <v>NA</v>
      </c>
      <c r="H524" s="306" t="str">
        <f t="shared" si="210"/>
        <v>NA</v>
      </c>
      <c r="I524" s="306" t="str">
        <f t="shared" si="211"/>
        <v>NA</v>
      </c>
      <c r="J524" s="306" t="str">
        <f t="shared" si="212"/>
        <v>NA</v>
      </c>
      <c r="K524" s="306" t="str">
        <f t="shared" si="213"/>
        <v>NA</v>
      </c>
      <c r="L524" s="306" t="str">
        <f t="shared" si="214"/>
        <v>NA</v>
      </c>
      <c r="M524" s="306" t="str">
        <f t="shared" si="215"/>
        <v>NA</v>
      </c>
      <c r="N524" s="306" t="str">
        <f t="shared" si="216"/>
        <v>NA</v>
      </c>
      <c r="O524" s="306" t="str">
        <f t="shared" si="217"/>
        <v>NA</v>
      </c>
      <c r="P524" s="306" t="str">
        <f t="shared" si="218"/>
        <v>NA</v>
      </c>
      <c r="Q524" s="306" t="str">
        <f t="shared" si="219"/>
        <v>NA</v>
      </c>
      <c r="R524" s="306" t="str">
        <f t="shared" si="220"/>
        <v>NA</v>
      </c>
      <c r="S524" s="306" t="str">
        <f t="shared" si="221"/>
        <v>NA</v>
      </c>
      <c r="T524" s="306" t="str">
        <f t="shared" si="222"/>
        <v>NA</v>
      </c>
      <c r="U524" s="306" t="str">
        <f t="shared" si="223"/>
        <v>NA</v>
      </c>
      <c r="V524" s="306" t="str">
        <f>IF($B524&gt;remaning_months,"NA",V$3*Payoff!$BS527)</f>
        <v>NA</v>
      </c>
      <c r="W524" s="306" t="str">
        <f>IF($B524&gt;remaning_months,"NA",W$3*Payoff!$BS527)</f>
        <v>NA</v>
      </c>
      <c r="X524" s="306" t="str">
        <f t="shared" si="224"/>
        <v>NA</v>
      </c>
      <c r="Y524" s="306" t="str">
        <f t="shared" si="225"/>
        <v>NA</v>
      </c>
      <c r="Z524" s="306" t="str">
        <f t="shared" si="226"/>
        <v>NA</v>
      </c>
      <c r="AA524" s="306" t="str">
        <f t="shared" si="227"/>
        <v>NA</v>
      </c>
      <c r="AB524" s="306" t="str">
        <f t="shared" si="228"/>
        <v>NA</v>
      </c>
      <c r="AC524" s="306" t="str">
        <f>IF($B524&gt;remaning_months,"NA",Payoff!AY527*Feq_coupon)</f>
        <v>NA</v>
      </c>
      <c r="AD524" s="306" t="str">
        <f>IF($B524&lt;=remaning_months,(AD523*(1-Payoff!BR527)-Payoff!Y527-Payoff!Z527+Payoff!BY527),"NA")</f>
        <v>NA</v>
      </c>
      <c r="AE524" s="306" t="str">
        <f>IF($B524&gt;remaning_months,"NA",Payoff!BC527)</f>
        <v>NA</v>
      </c>
      <c r="AF524" s="306" t="str">
        <f>IF($B524&gt;remaning_months,"NA",MAX(0,SUM(Payoff!V527:X527)))</f>
        <v>NA</v>
      </c>
      <c r="AG524" s="306" t="str">
        <f>IF($B524&gt;remaning_months,"NA",MAX(0,SUM(Payoff!V527:Y527)))</f>
        <v>NA</v>
      </c>
      <c r="AH524" s="306" t="str">
        <f>IF($B524&gt;remaning_months,"NA",Payoff!AC527)</f>
        <v>NA</v>
      </c>
      <c r="AI524" s="306" t="str">
        <f>IF($B524&gt;remaning_months,"NA",Payoff!BA527)</f>
        <v>NA</v>
      </c>
      <c r="AJ524" s="306" t="str">
        <f>IF($B524&gt;remaning_months,"NA",IF(AF524&lt;=0,0,AL523*(1+Payoff!X527/SUM(Payoff!V527:W527))))</f>
        <v>NA</v>
      </c>
      <c r="AK524" s="306" t="str">
        <f>IF($B524&gt;remaning_months,"NA",IF(AG524&lt;=0,0,AJ524*(1+SUM(Payoff!Y527:Z527)/SUM(Payoff!V527:W527))))</f>
        <v>NA</v>
      </c>
      <c r="AL524" s="306" t="str">
        <f>IF($B524&gt;remaning_months,"NA",IF(AH524&lt;=0,0,AK524*(1+SUM(Payoff!AA527:AB527)/SUM(Payoff!V527:W527))))</f>
        <v>NA</v>
      </c>
      <c r="AM524" s="306" t="str">
        <f t="shared" si="229"/>
        <v>NA</v>
      </c>
      <c r="AN524" s="306" t="str">
        <f>IF($B524&gt;remaning_months,"NA",AN523*(1+Payoff!Q527))</f>
        <v>NA</v>
      </c>
    </row>
    <row r="525" spans="2:40">
      <c r="B525" s="23">
        <v>522</v>
      </c>
      <c r="C525" s="306" t="str">
        <f t="shared" si="205"/>
        <v>NA</v>
      </c>
      <c r="D525" s="306" t="str">
        <f t="shared" si="206"/>
        <v>NA</v>
      </c>
      <c r="E525" s="306" t="str">
        <f t="shared" si="207"/>
        <v>NA</v>
      </c>
      <c r="F525" s="306" t="str">
        <f t="shared" si="208"/>
        <v>NA</v>
      </c>
      <c r="G525" s="306" t="str">
        <f t="shared" si="209"/>
        <v>NA</v>
      </c>
      <c r="H525" s="306" t="str">
        <f t="shared" si="210"/>
        <v>NA</v>
      </c>
      <c r="I525" s="306" t="str">
        <f t="shared" si="211"/>
        <v>NA</v>
      </c>
      <c r="J525" s="306" t="str">
        <f t="shared" si="212"/>
        <v>NA</v>
      </c>
      <c r="K525" s="306" t="str">
        <f t="shared" si="213"/>
        <v>NA</v>
      </c>
      <c r="L525" s="306" t="str">
        <f t="shared" si="214"/>
        <v>NA</v>
      </c>
      <c r="M525" s="306" t="str">
        <f t="shared" si="215"/>
        <v>NA</v>
      </c>
      <c r="N525" s="306" t="str">
        <f t="shared" si="216"/>
        <v>NA</v>
      </c>
      <c r="O525" s="306" t="str">
        <f t="shared" si="217"/>
        <v>NA</v>
      </c>
      <c r="P525" s="306" t="str">
        <f t="shared" si="218"/>
        <v>NA</v>
      </c>
      <c r="Q525" s="306" t="str">
        <f t="shared" si="219"/>
        <v>NA</v>
      </c>
      <c r="R525" s="306" t="str">
        <f t="shared" si="220"/>
        <v>NA</v>
      </c>
      <c r="S525" s="306" t="str">
        <f t="shared" si="221"/>
        <v>NA</v>
      </c>
      <c r="T525" s="306" t="str">
        <f t="shared" si="222"/>
        <v>NA</v>
      </c>
      <c r="U525" s="306" t="str">
        <f t="shared" si="223"/>
        <v>NA</v>
      </c>
      <c r="V525" s="306" t="str">
        <f>IF($B525&gt;remaning_months,"NA",V$3*Payoff!$BS528)</f>
        <v>NA</v>
      </c>
      <c r="W525" s="306" t="str">
        <f>IF($B525&gt;remaning_months,"NA",W$3*Payoff!$BS528)</f>
        <v>NA</v>
      </c>
      <c r="X525" s="306" t="str">
        <f t="shared" si="224"/>
        <v>NA</v>
      </c>
      <c r="Y525" s="306" t="str">
        <f t="shared" si="225"/>
        <v>NA</v>
      </c>
      <c r="Z525" s="306" t="str">
        <f t="shared" si="226"/>
        <v>NA</v>
      </c>
      <c r="AA525" s="306" t="str">
        <f t="shared" si="227"/>
        <v>NA</v>
      </c>
      <c r="AB525" s="306" t="str">
        <f t="shared" si="228"/>
        <v>NA</v>
      </c>
      <c r="AC525" s="306" t="str">
        <f>IF($B525&gt;remaning_months,"NA",Payoff!AY528*Feq_coupon)</f>
        <v>NA</v>
      </c>
      <c r="AD525" s="306" t="str">
        <f>IF($B525&lt;=remaning_months,(AD524*(1-Payoff!BR528)-Payoff!Y528-Payoff!Z528+Payoff!BY528),"NA")</f>
        <v>NA</v>
      </c>
      <c r="AE525" s="306" t="str">
        <f>IF($B525&gt;remaning_months,"NA",Payoff!BC528)</f>
        <v>NA</v>
      </c>
      <c r="AF525" s="306" t="str">
        <f>IF($B525&gt;remaning_months,"NA",MAX(0,SUM(Payoff!V528:X528)))</f>
        <v>NA</v>
      </c>
      <c r="AG525" s="306" t="str">
        <f>IF($B525&gt;remaning_months,"NA",MAX(0,SUM(Payoff!V528:Y528)))</f>
        <v>NA</v>
      </c>
      <c r="AH525" s="306" t="str">
        <f>IF($B525&gt;remaning_months,"NA",Payoff!AC528)</f>
        <v>NA</v>
      </c>
      <c r="AI525" s="306" t="str">
        <f>IF($B525&gt;remaning_months,"NA",Payoff!BA528)</f>
        <v>NA</v>
      </c>
      <c r="AJ525" s="306" t="str">
        <f>IF($B525&gt;remaning_months,"NA",IF(AF525&lt;=0,0,AL524*(1+Payoff!X528/SUM(Payoff!V528:W528))))</f>
        <v>NA</v>
      </c>
      <c r="AK525" s="306" t="str">
        <f>IF($B525&gt;remaning_months,"NA",IF(AG525&lt;=0,0,AJ525*(1+SUM(Payoff!Y528:Z528)/SUM(Payoff!V528:W528))))</f>
        <v>NA</v>
      </c>
      <c r="AL525" s="306" t="str">
        <f>IF($B525&gt;remaning_months,"NA",IF(AH525&lt;=0,0,AK525*(1+SUM(Payoff!AA528:AB528)/SUM(Payoff!V528:W528))))</f>
        <v>NA</v>
      </c>
      <c r="AM525" s="306" t="str">
        <f t="shared" si="229"/>
        <v>NA</v>
      </c>
      <c r="AN525" s="306" t="str">
        <f>IF($B525&gt;remaning_months,"NA",AN524*(1+Payoff!Q528))</f>
        <v>NA</v>
      </c>
    </row>
    <row r="526" spans="2:40">
      <c r="B526" s="23">
        <v>523</v>
      </c>
      <c r="C526" s="306" t="str">
        <f t="shared" si="205"/>
        <v>NA</v>
      </c>
      <c r="D526" s="306" t="str">
        <f t="shared" si="206"/>
        <v>NA</v>
      </c>
      <c r="E526" s="306" t="str">
        <f t="shared" si="207"/>
        <v>NA</v>
      </c>
      <c r="F526" s="306" t="str">
        <f t="shared" si="208"/>
        <v>NA</v>
      </c>
      <c r="G526" s="306" t="str">
        <f t="shared" si="209"/>
        <v>NA</v>
      </c>
      <c r="H526" s="306" t="str">
        <f t="shared" si="210"/>
        <v>NA</v>
      </c>
      <c r="I526" s="306" t="str">
        <f t="shared" si="211"/>
        <v>NA</v>
      </c>
      <c r="J526" s="306" t="str">
        <f t="shared" si="212"/>
        <v>NA</v>
      </c>
      <c r="K526" s="306" t="str">
        <f t="shared" si="213"/>
        <v>NA</v>
      </c>
      <c r="L526" s="306" t="str">
        <f t="shared" si="214"/>
        <v>NA</v>
      </c>
      <c r="M526" s="306" t="str">
        <f t="shared" si="215"/>
        <v>NA</v>
      </c>
      <c r="N526" s="306" t="str">
        <f t="shared" si="216"/>
        <v>NA</v>
      </c>
      <c r="O526" s="306" t="str">
        <f t="shared" si="217"/>
        <v>NA</v>
      </c>
      <c r="P526" s="306" t="str">
        <f t="shared" si="218"/>
        <v>NA</v>
      </c>
      <c r="Q526" s="306" t="str">
        <f t="shared" si="219"/>
        <v>NA</v>
      </c>
      <c r="R526" s="306" t="str">
        <f t="shared" si="220"/>
        <v>NA</v>
      </c>
      <c r="S526" s="306" t="str">
        <f t="shared" si="221"/>
        <v>NA</v>
      </c>
      <c r="T526" s="306" t="str">
        <f t="shared" si="222"/>
        <v>NA</v>
      </c>
      <c r="U526" s="306" t="str">
        <f t="shared" si="223"/>
        <v>NA</v>
      </c>
      <c r="V526" s="306" t="str">
        <f>IF($B526&gt;remaning_months,"NA",V$3*Payoff!$BS529)</f>
        <v>NA</v>
      </c>
      <c r="W526" s="306" t="str">
        <f>IF($B526&gt;remaning_months,"NA",W$3*Payoff!$BS529)</f>
        <v>NA</v>
      </c>
      <c r="X526" s="306" t="str">
        <f t="shared" si="224"/>
        <v>NA</v>
      </c>
      <c r="Y526" s="306" t="str">
        <f t="shared" si="225"/>
        <v>NA</v>
      </c>
      <c r="Z526" s="306" t="str">
        <f t="shared" si="226"/>
        <v>NA</v>
      </c>
      <c r="AA526" s="306" t="str">
        <f t="shared" si="227"/>
        <v>NA</v>
      </c>
      <c r="AB526" s="306" t="str">
        <f t="shared" si="228"/>
        <v>NA</v>
      </c>
      <c r="AC526" s="306" t="str">
        <f>IF($B526&gt;remaning_months,"NA",Payoff!AY529*Feq_coupon)</f>
        <v>NA</v>
      </c>
      <c r="AD526" s="306" t="str">
        <f>IF($B526&lt;=remaning_months,(AD525*(1-Payoff!BR529)-Payoff!Y529-Payoff!Z529+Payoff!BY529),"NA")</f>
        <v>NA</v>
      </c>
      <c r="AE526" s="306" t="str">
        <f>IF($B526&gt;remaning_months,"NA",Payoff!BC529)</f>
        <v>NA</v>
      </c>
      <c r="AF526" s="306" t="str">
        <f>IF($B526&gt;remaning_months,"NA",MAX(0,SUM(Payoff!V529:X529)))</f>
        <v>NA</v>
      </c>
      <c r="AG526" s="306" t="str">
        <f>IF($B526&gt;remaning_months,"NA",MAX(0,SUM(Payoff!V529:Y529)))</f>
        <v>NA</v>
      </c>
      <c r="AH526" s="306" t="str">
        <f>IF($B526&gt;remaning_months,"NA",Payoff!AC529)</f>
        <v>NA</v>
      </c>
      <c r="AI526" s="306" t="str">
        <f>IF($B526&gt;remaning_months,"NA",Payoff!BA529)</f>
        <v>NA</v>
      </c>
      <c r="AJ526" s="306" t="str">
        <f>IF($B526&gt;remaning_months,"NA",IF(AF526&lt;=0,0,AL525*(1+Payoff!X529/SUM(Payoff!V529:W529))))</f>
        <v>NA</v>
      </c>
      <c r="AK526" s="306" t="str">
        <f>IF($B526&gt;remaning_months,"NA",IF(AG526&lt;=0,0,AJ526*(1+SUM(Payoff!Y529:Z529)/SUM(Payoff!V529:W529))))</f>
        <v>NA</v>
      </c>
      <c r="AL526" s="306" t="str">
        <f>IF($B526&gt;remaning_months,"NA",IF(AH526&lt;=0,0,AK526*(1+SUM(Payoff!AA529:AB529)/SUM(Payoff!V529:W529))))</f>
        <v>NA</v>
      </c>
      <c r="AM526" s="306" t="str">
        <f t="shared" si="229"/>
        <v>NA</v>
      </c>
      <c r="AN526" s="306" t="str">
        <f>IF($B526&gt;remaning_months,"NA",AN525*(1+Payoff!Q529))</f>
        <v>NA</v>
      </c>
    </row>
    <row r="527" spans="2:40">
      <c r="B527" s="23">
        <v>524</v>
      </c>
      <c r="C527" s="306" t="str">
        <f t="shared" si="205"/>
        <v>NA</v>
      </c>
      <c r="D527" s="306" t="str">
        <f t="shared" si="206"/>
        <v>NA</v>
      </c>
      <c r="E527" s="306" t="str">
        <f t="shared" si="207"/>
        <v>NA</v>
      </c>
      <c r="F527" s="306" t="str">
        <f t="shared" si="208"/>
        <v>NA</v>
      </c>
      <c r="G527" s="306" t="str">
        <f t="shared" si="209"/>
        <v>NA</v>
      </c>
      <c r="H527" s="306" t="str">
        <f t="shared" si="210"/>
        <v>NA</v>
      </c>
      <c r="I527" s="306" t="str">
        <f t="shared" si="211"/>
        <v>NA</v>
      </c>
      <c r="J527" s="306" t="str">
        <f t="shared" si="212"/>
        <v>NA</v>
      </c>
      <c r="K527" s="306" t="str">
        <f t="shared" si="213"/>
        <v>NA</v>
      </c>
      <c r="L527" s="306" t="str">
        <f t="shared" si="214"/>
        <v>NA</v>
      </c>
      <c r="M527" s="306" t="str">
        <f t="shared" si="215"/>
        <v>NA</v>
      </c>
      <c r="N527" s="306" t="str">
        <f t="shared" si="216"/>
        <v>NA</v>
      </c>
      <c r="O527" s="306" t="str">
        <f t="shared" si="217"/>
        <v>NA</v>
      </c>
      <c r="P527" s="306" t="str">
        <f t="shared" si="218"/>
        <v>NA</v>
      </c>
      <c r="Q527" s="306" t="str">
        <f t="shared" si="219"/>
        <v>NA</v>
      </c>
      <c r="R527" s="306" t="str">
        <f t="shared" si="220"/>
        <v>NA</v>
      </c>
      <c r="S527" s="306" t="str">
        <f t="shared" si="221"/>
        <v>NA</v>
      </c>
      <c r="T527" s="306" t="str">
        <f t="shared" si="222"/>
        <v>NA</v>
      </c>
      <c r="U527" s="306" t="str">
        <f t="shared" si="223"/>
        <v>NA</v>
      </c>
      <c r="V527" s="306" t="str">
        <f>IF($B527&gt;remaning_months,"NA",V$3*Payoff!$BS530)</f>
        <v>NA</v>
      </c>
      <c r="W527" s="306" t="str">
        <f>IF($B527&gt;remaning_months,"NA",W$3*Payoff!$BS530)</f>
        <v>NA</v>
      </c>
      <c r="X527" s="306" t="str">
        <f t="shared" si="224"/>
        <v>NA</v>
      </c>
      <c r="Y527" s="306" t="str">
        <f t="shared" si="225"/>
        <v>NA</v>
      </c>
      <c r="Z527" s="306" t="str">
        <f t="shared" si="226"/>
        <v>NA</v>
      </c>
      <c r="AA527" s="306" t="str">
        <f t="shared" si="227"/>
        <v>NA</v>
      </c>
      <c r="AB527" s="306" t="str">
        <f t="shared" si="228"/>
        <v>NA</v>
      </c>
      <c r="AC527" s="306" t="str">
        <f>IF($B527&gt;remaning_months,"NA",Payoff!AY530*Feq_coupon)</f>
        <v>NA</v>
      </c>
      <c r="AD527" s="306" t="str">
        <f>IF($B527&lt;=remaning_months,(AD526*(1-Payoff!BR530)-Payoff!Y530-Payoff!Z530+Payoff!BY530),"NA")</f>
        <v>NA</v>
      </c>
      <c r="AE527" s="306" t="str">
        <f>IF($B527&gt;remaning_months,"NA",Payoff!BC530)</f>
        <v>NA</v>
      </c>
      <c r="AF527" s="306" t="str">
        <f>IF($B527&gt;remaning_months,"NA",MAX(0,SUM(Payoff!V530:X530)))</f>
        <v>NA</v>
      </c>
      <c r="AG527" s="306" t="str">
        <f>IF($B527&gt;remaning_months,"NA",MAX(0,SUM(Payoff!V530:Y530)))</f>
        <v>NA</v>
      </c>
      <c r="AH527" s="306" t="str">
        <f>IF($B527&gt;remaning_months,"NA",Payoff!AC530)</f>
        <v>NA</v>
      </c>
      <c r="AI527" s="306" t="str">
        <f>IF($B527&gt;remaning_months,"NA",Payoff!BA530)</f>
        <v>NA</v>
      </c>
      <c r="AJ527" s="306" t="str">
        <f>IF($B527&gt;remaning_months,"NA",IF(AF527&lt;=0,0,AL526*(1+Payoff!X530/SUM(Payoff!V530:W530))))</f>
        <v>NA</v>
      </c>
      <c r="AK527" s="306" t="str">
        <f>IF($B527&gt;remaning_months,"NA",IF(AG527&lt;=0,0,AJ527*(1+SUM(Payoff!Y530:Z530)/SUM(Payoff!V530:W530))))</f>
        <v>NA</v>
      </c>
      <c r="AL527" s="306" t="str">
        <f>IF($B527&gt;remaning_months,"NA",IF(AH527&lt;=0,0,AK527*(1+SUM(Payoff!AA530:AB530)/SUM(Payoff!V530:W530))))</f>
        <v>NA</v>
      </c>
      <c r="AM527" s="306" t="str">
        <f t="shared" si="229"/>
        <v>NA</v>
      </c>
      <c r="AN527" s="306" t="str">
        <f>IF($B527&gt;remaning_months,"NA",AN526*(1+Payoff!Q530))</f>
        <v>NA</v>
      </c>
    </row>
    <row r="528" spans="2:40">
      <c r="B528" s="23">
        <v>525</v>
      </c>
      <c r="C528" s="306" t="str">
        <f t="shared" si="205"/>
        <v>NA</v>
      </c>
      <c r="D528" s="306" t="str">
        <f t="shared" si="206"/>
        <v>NA</v>
      </c>
      <c r="E528" s="306" t="str">
        <f t="shared" si="207"/>
        <v>NA</v>
      </c>
      <c r="F528" s="306" t="str">
        <f t="shared" si="208"/>
        <v>NA</v>
      </c>
      <c r="G528" s="306" t="str">
        <f t="shared" si="209"/>
        <v>NA</v>
      </c>
      <c r="H528" s="306" t="str">
        <f t="shared" si="210"/>
        <v>NA</v>
      </c>
      <c r="I528" s="306" t="str">
        <f t="shared" si="211"/>
        <v>NA</v>
      </c>
      <c r="J528" s="306" t="str">
        <f t="shared" si="212"/>
        <v>NA</v>
      </c>
      <c r="K528" s="306" t="str">
        <f t="shared" si="213"/>
        <v>NA</v>
      </c>
      <c r="L528" s="306" t="str">
        <f t="shared" si="214"/>
        <v>NA</v>
      </c>
      <c r="M528" s="306" t="str">
        <f t="shared" si="215"/>
        <v>NA</v>
      </c>
      <c r="N528" s="306" t="str">
        <f t="shared" si="216"/>
        <v>NA</v>
      </c>
      <c r="O528" s="306" t="str">
        <f t="shared" si="217"/>
        <v>NA</v>
      </c>
      <c r="P528" s="306" t="str">
        <f t="shared" si="218"/>
        <v>NA</v>
      </c>
      <c r="Q528" s="306" t="str">
        <f t="shared" si="219"/>
        <v>NA</v>
      </c>
      <c r="R528" s="306" t="str">
        <f t="shared" si="220"/>
        <v>NA</v>
      </c>
      <c r="S528" s="306" t="str">
        <f t="shared" si="221"/>
        <v>NA</v>
      </c>
      <c r="T528" s="306" t="str">
        <f t="shared" si="222"/>
        <v>NA</v>
      </c>
      <c r="U528" s="306" t="str">
        <f t="shared" si="223"/>
        <v>NA</v>
      </c>
      <c r="V528" s="306" t="str">
        <f>IF($B528&gt;remaning_months,"NA",V$3*Payoff!$BS531)</f>
        <v>NA</v>
      </c>
      <c r="W528" s="306" t="str">
        <f>IF($B528&gt;remaning_months,"NA",W$3*Payoff!$BS531)</f>
        <v>NA</v>
      </c>
      <c r="X528" s="306" t="str">
        <f t="shared" si="224"/>
        <v>NA</v>
      </c>
      <c r="Y528" s="306" t="str">
        <f t="shared" si="225"/>
        <v>NA</v>
      </c>
      <c r="Z528" s="306" t="str">
        <f t="shared" si="226"/>
        <v>NA</v>
      </c>
      <c r="AA528" s="306" t="str">
        <f t="shared" si="227"/>
        <v>NA</v>
      </c>
      <c r="AB528" s="306" t="str">
        <f t="shared" si="228"/>
        <v>NA</v>
      </c>
      <c r="AC528" s="306" t="str">
        <f>IF($B528&gt;remaning_months,"NA",Payoff!AY531*Feq_coupon)</f>
        <v>NA</v>
      </c>
      <c r="AD528" s="306" t="str">
        <f>IF($B528&lt;=remaning_months,(AD527*(1-Payoff!BR531)-Payoff!Y531-Payoff!Z531+Payoff!BY531),"NA")</f>
        <v>NA</v>
      </c>
      <c r="AE528" s="306" t="str">
        <f>IF($B528&gt;remaning_months,"NA",Payoff!BC531)</f>
        <v>NA</v>
      </c>
      <c r="AF528" s="306" t="str">
        <f>IF($B528&gt;remaning_months,"NA",MAX(0,SUM(Payoff!V531:X531)))</f>
        <v>NA</v>
      </c>
      <c r="AG528" s="306" t="str">
        <f>IF($B528&gt;remaning_months,"NA",MAX(0,SUM(Payoff!V531:Y531)))</f>
        <v>NA</v>
      </c>
      <c r="AH528" s="306" t="str">
        <f>IF($B528&gt;remaning_months,"NA",Payoff!AC531)</f>
        <v>NA</v>
      </c>
      <c r="AI528" s="306" t="str">
        <f>IF($B528&gt;remaning_months,"NA",Payoff!BA531)</f>
        <v>NA</v>
      </c>
      <c r="AJ528" s="306" t="str">
        <f>IF($B528&gt;remaning_months,"NA",IF(AF528&lt;=0,0,AL527*(1+Payoff!X531/SUM(Payoff!V531:W531))))</f>
        <v>NA</v>
      </c>
      <c r="AK528" s="306" t="str">
        <f>IF($B528&gt;remaning_months,"NA",IF(AG528&lt;=0,0,AJ528*(1+SUM(Payoff!Y531:Z531)/SUM(Payoff!V531:W531))))</f>
        <v>NA</v>
      </c>
      <c r="AL528" s="306" t="str">
        <f>IF($B528&gt;remaning_months,"NA",IF(AH528&lt;=0,0,AK528*(1+SUM(Payoff!AA531:AB531)/SUM(Payoff!V531:W531))))</f>
        <v>NA</v>
      </c>
      <c r="AM528" s="306" t="str">
        <f t="shared" si="229"/>
        <v>NA</v>
      </c>
      <c r="AN528" s="306" t="str">
        <f>IF($B528&gt;remaning_months,"NA",AN527*(1+Payoff!Q531))</f>
        <v>NA</v>
      </c>
    </row>
    <row r="529" spans="2:40">
      <c r="B529" s="23">
        <v>526</v>
      </c>
      <c r="C529" s="306" t="str">
        <f t="shared" si="205"/>
        <v>NA</v>
      </c>
      <c r="D529" s="306" t="str">
        <f t="shared" si="206"/>
        <v>NA</v>
      </c>
      <c r="E529" s="306" t="str">
        <f t="shared" si="207"/>
        <v>NA</v>
      </c>
      <c r="F529" s="306" t="str">
        <f t="shared" si="208"/>
        <v>NA</v>
      </c>
      <c r="G529" s="306" t="str">
        <f t="shared" si="209"/>
        <v>NA</v>
      </c>
      <c r="H529" s="306" t="str">
        <f t="shared" si="210"/>
        <v>NA</v>
      </c>
      <c r="I529" s="306" t="str">
        <f t="shared" si="211"/>
        <v>NA</v>
      </c>
      <c r="J529" s="306" t="str">
        <f t="shared" si="212"/>
        <v>NA</v>
      </c>
      <c r="K529" s="306" t="str">
        <f t="shared" si="213"/>
        <v>NA</v>
      </c>
      <c r="L529" s="306" t="str">
        <f t="shared" si="214"/>
        <v>NA</v>
      </c>
      <c r="M529" s="306" t="str">
        <f t="shared" si="215"/>
        <v>NA</v>
      </c>
      <c r="N529" s="306" t="str">
        <f t="shared" si="216"/>
        <v>NA</v>
      </c>
      <c r="O529" s="306" t="str">
        <f t="shared" si="217"/>
        <v>NA</v>
      </c>
      <c r="P529" s="306" t="str">
        <f t="shared" si="218"/>
        <v>NA</v>
      </c>
      <c r="Q529" s="306" t="str">
        <f t="shared" si="219"/>
        <v>NA</v>
      </c>
      <c r="R529" s="306" t="str">
        <f t="shared" si="220"/>
        <v>NA</v>
      </c>
      <c r="S529" s="306" t="str">
        <f t="shared" si="221"/>
        <v>NA</v>
      </c>
      <c r="T529" s="306" t="str">
        <f t="shared" si="222"/>
        <v>NA</v>
      </c>
      <c r="U529" s="306" t="str">
        <f t="shared" si="223"/>
        <v>NA</v>
      </c>
      <c r="V529" s="306" t="str">
        <f>IF($B529&gt;remaning_months,"NA",V$3*Payoff!$BS532)</f>
        <v>NA</v>
      </c>
      <c r="W529" s="306" t="str">
        <f>IF($B529&gt;remaning_months,"NA",W$3*Payoff!$BS532)</f>
        <v>NA</v>
      </c>
      <c r="X529" s="306" t="str">
        <f t="shared" si="224"/>
        <v>NA</v>
      </c>
      <c r="Y529" s="306" t="str">
        <f t="shared" si="225"/>
        <v>NA</v>
      </c>
      <c r="Z529" s="306" t="str">
        <f t="shared" si="226"/>
        <v>NA</v>
      </c>
      <c r="AA529" s="306" t="str">
        <f t="shared" si="227"/>
        <v>NA</v>
      </c>
      <c r="AB529" s="306" t="str">
        <f t="shared" si="228"/>
        <v>NA</v>
      </c>
      <c r="AC529" s="306" t="str">
        <f>IF($B529&gt;remaning_months,"NA",Payoff!AY532*Feq_coupon)</f>
        <v>NA</v>
      </c>
      <c r="AD529" s="306" t="str">
        <f>IF($B529&lt;=remaning_months,(AD528*(1-Payoff!BR532)-Payoff!Y532-Payoff!Z532+Payoff!BY532),"NA")</f>
        <v>NA</v>
      </c>
      <c r="AE529" s="306" t="str">
        <f>IF($B529&gt;remaning_months,"NA",Payoff!BC532)</f>
        <v>NA</v>
      </c>
      <c r="AF529" s="306" t="str">
        <f>IF($B529&gt;remaning_months,"NA",MAX(0,SUM(Payoff!V532:X532)))</f>
        <v>NA</v>
      </c>
      <c r="AG529" s="306" t="str">
        <f>IF($B529&gt;remaning_months,"NA",MAX(0,SUM(Payoff!V532:Y532)))</f>
        <v>NA</v>
      </c>
      <c r="AH529" s="306" t="str">
        <f>IF($B529&gt;remaning_months,"NA",Payoff!AC532)</f>
        <v>NA</v>
      </c>
      <c r="AI529" s="306" t="str">
        <f>IF($B529&gt;remaning_months,"NA",Payoff!BA532)</f>
        <v>NA</v>
      </c>
      <c r="AJ529" s="306" t="str">
        <f>IF($B529&gt;remaning_months,"NA",IF(AF529&lt;=0,0,AL528*(1+Payoff!X532/SUM(Payoff!V532:W532))))</f>
        <v>NA</v>
      </c>
      <c r="AK529" s="306" t="str">
        <f>IF($B529&gt;remaning_months,"NA",IF(AG529&lt;=0,0,AJ529*(1+SUM(Payoff!Y532:Z532)/SUM(Payoff!V532:W532))))</f>
        <v>NA</v>
      </c>
      <c r="AL529" s="306" t="str">
        <f>IF($B529&gt;remaning_months,"NA",IF(AH529&lt;=0,0,AK529*(1+SUM(Payoff!AA532:AB532)/SUM(Payoff!V532:W532))))</f>
        <v>NA</v>
      </c>
      <c r="AM529" s="306" t="str">
        <f t="shared" si="229"/>
        <v>NA</v>
      </c>
      <c r="AN529" s="306" t="str">
        <f>IF($B529&gt;remaning_months,"NA",AN528*(1+Payoff!Q532))</f>
        <v>NA</v>
      </c>
    </row>
    <row r="530" spans="2:40">
      <c r="B530" s="23">
        <v>527</v>
      </c>
      <c r="C530" s="306" t="str">
        <f t="shared" si="205"/>
        <v>NA</v>
      </c>
      <c r="D530" s="306" t="str">
        <f t="shared" si="206"/>
        <v>NA</v>
      </c>
      <c r="E530" s="306" t="str">
        <f t="shared" si="207"/>
        <v>NA</v>
      </c>
      <c r="F530" s="306" t="str">
        <f t="shared" si="208"/>
        <v>NA</v>
      </c>
      <c r="G530" s="306" t="str">
        <f t="shared" si="209"/>
        <v>NA</v>
      </c>
      <c r="H530" s="306" t="str">
        <f t="shared" si="210"/>
        <v>NA</v>
      </c>
      <c r="I530" s="306" t="str">
        <f t="shared" si="211"/>
        <v>NA</v>
      </c>
      <c r="J530" s="306" t="str">
        <f t="shared" si="212"/>
        <v>NA</v>
      </c>
      <c r="K530" s="306" t="str">
        <f t="shared" si="213"/>
        <v>NA</v>
      </c>
      <c r="L530" s="306" t="str">
        <f t="shared" si="214"/>
        <v>NA</v>
      </c>
      <c r="M530" s="306" t="str">
        <f t="shared" si="215"/>
        <v>NA</v>
      </c>
      <c r="N530" s="306" t="str">
        <f t="shared" si="216"/>
        <v>NA</v>
      </c>
      <c r="O530" s="306" t="str">
        <f t="shared" si="217"/>
        <v>NA</v>
      </c>
      <c r="P530" s="306" t="str">
        <f t="shared" si="218"/>
        <v>NA</v>
      </c>
      <c r="Q530" s="306" t="str">
        <f t="shared" si="219"/>
        <v>NA</v>
      </c>
      <c r="R530" s="306" t="str">
        <f t="shared" si="220"/>
        <v>NA</v>
      </c>
      <c r="S530" s="306" t="str">
        <f t="shared" si="221"/>
        <v>NA</v>
      </c>
      <c r="T530" s="306" t="str">
        <f t="shared" si="222"/>
        <v>NA</v>
      </c>
      <c r="U530" s="306" t="str">
        <f t="shared" si="223"/>
        <v>NA</v>
      </c>
      <c r="V530" s="306" t="str">
        <f>IF($B530&gt;remaning_months,"NA",V$3*Payoff!$BS533)</f>
        <v>NA</v>
      </c>
      <c r="W530" s="306" t="str">
        <f>IF($B530&gt;remaning_months,"NA",W$3*Payoff!$BS533)</f>
        <v>NA</v>
      </c>
      <c r="X530" s="306" t="str">
        <f t="shared" si="224"/>
        <v>NA</v>
      </c>
      <c r="Y530" s="306" t="str">
        <f t="shared" si="225"/>
        <v>NA</v>
      </c>
      <c r="Z530" s="306" t="str">
        <f t="shared" si="226"/>
        <v>NA</v>
      </c>
      <c r="AA530" s="306" t="str">
        <f t="shared" si="227"/>
        <v>NA</v>
      </c>
      <c r="AB530" s="306" t="str">
        <f t="shared" si="228"/>
        <v>NA</v>
      </c>
      <c r="AC530" s="306" t="str">
        <f>IF($B530&gt;remaning_months,"NA",Payoff!AY533*Feq_coupon)</f>
        <v>NA</v>
      </c>
      <c r="AD530" s="306" t="str">
        <f>IF($B530&lt;=remaning_months,(AD529*(1-Payoff!BR533)-Payoff!Y533-Payoff!Z533+Payoff!BY533),"NA")</f>
        <v>NA</v>
      </c>
      <c r="AE530" s="306" t="str">
        <f>IF($B530&gt;remaning_months,"NA",Payoff!BC533)</f>
        <v>NA</v>
      </c>
      <c r="AF530" s="306" t="str">
        <f>IF($B530&gt;remaning_months,"NA",MAX(0,SUM(Payoff!V533:X533)))</f>
        <v>NA</v>
      </c>
      <c r="AG530" s="306" t="str">
        <f>IF($B530&gt;remaning_months,"NA",MAX(0,SUM(Payoff!V533:Y533)))</f>
        <v>NA</v>
      </c>
      <c r="AH530" s="306" t="str">
        <f>IF($B530&gt;remaning_months,"NA",Payoff!AC533)</f>
        <v>NA</v>
      </c>
      <c r="AI530" s="306" t="str">
        <f>IF($B530&gt;remaning_months,"NA",Payoff!BA533)</f>
        <v>NA</v>
      </c>
      <c r="AJ530" s="306" t="str">
        <f>IF($B530&gt;remaning_months,"NA",IF(AF530&lt;=0,0,AL529*(1+Payoff!X533/SUM(Payoff!V533:W533))))</f>
        <v>NA</v>
      </c>
      <c r="AK530" s="306" t="str">
        <f>IF($B530&gt;remaning_months,"NA",IF(AG530&lt;=0,0,AJ530*(1+SUM(Payoff!Y533:Z533)/SUM(Payoff!V533:W533))))</f>
        <v>NA</v>
      </c>
      <c r="AL530" s="306" t="str">
        <f>IF($B530&gt;remaning_months,"NA",IF(AH530&lt;=0,0,AK530*(1+SUM(Payoff!AA533:AB533)/SUM(Payoff!V533:W533))))</f>
        <v>NA</v>
      </c>
      <c r="AM530" s="306" t="str">
        <f t="shared" si="229"/>
        <v>NA</v>
      </c>
      <c r="AN530" s="306" t="str">
        <f>IF($B530&gt;remaning_months,"NA",AN529*(1+Payoff!Q533))</f>
        <v>NA</v>
      </c>
    </row>
    <row r="531" spans="2:40">
      <c r="B531" s="23">
        <v>528</v>
      </c>
      <c r="C531" s="306" t="str">
        <f t="shared" si="205"/>
        <v>NA</v>
      </c>
      <c r="D531" s="306" t="str">
        <f t="shared" si="206"/>
        <v>NA</v>
      </c>
      <c r="E531" s="306" t="str">
        <f t="shared" si="207"/>
        <v>NA</v>
      </c>
      <c r="F531" s="306" t="str">
        <f t="shared" si="208"/>
        <v>NA</v>
      </c>
      <c r="G531" s="306" t="str">
        <f t="shared" si="209"/>
        <v>NA</v>
      </c>
      <c r="H531" s="306" t="str">
        <f t="shared" si="210"/>
        <v>NA</v>
      </c>
      <c r="I531" s="306" t="str">
        <f t="shared" si="211"/>
        <v>NA</v>
      </c>
      <c r="J531" s="306" t="str">
        <f t="shared" si="212"/>
        <v>NA</v>
      </c>
      <c r="K531" s="306" t="str">
        <f t="shared" si="213"/>
        <v>NA</v>
      </c>
      <c r="L531" s="306" t="str">
        <f t="shared" si="214"/>
        <v>NA</v>
      </c>
      <c r="M531" s="306" t="str">
        <f t="shared" si="215"/>
        <v>NA</v>
      </c>
      <c r="N531" s="306" t="str">
        <f t="shared" si="216"/>
        <v>NA</v>
      </c>
      <c r="O531" s="306" t="str">
        <f t="shared" si="217"/>
        <v>NA</v>
      </c>
      <c r="P531" s="306" t="str">
        <f t="shared" si="218"/>
        <v>NA</v>
      </c>
      <c r="Q531" s="306" t="str">
        <f t="shared" si="219"/>
        <v>NA</v>
      </c>
      <c r="R531" s="306" t="str">
        <f t="shared" si="220"/>
        <v>NA</v>
      </c>
      <c r="S531" s="306" t="str">
        <f t="shared" si="221"/>
        <v>NA</v>
      </c>
      <c r="T531" s="306" t="str">
        <f t="shared" si="222"/>
        <v>NA</v>
      </c>
      <c r="U531" s="306" t="str">
        <f t="shared" si="223"/>
        <v>NA</v>
      </c>
      <c r="V531" s="306" t="str">
        <f>IF($B531&gt;remaning_months,"NA",V$3*Payoff!$BS534)</f>
        <v>NA</v>
      </c>
      <c r="W531" s="306" t="str">
        <f>IF($B531&gt;remaning_months,"NA",W$3*Payoff!$BS534)</f>
        <v>NA</v>
      </c>
      <c r="X531" s="306" t="str">
        <f t="shared" si="224"/>
        <v>NA</v>
      </c>
      <c r="Y531" s="306" t="str">
        <f t="shared" si="225"/>
        <v>NA</v>
      </c>
      <c r="Z531" s="306" t="str">
        <f t="shared" si="226"/>
        <v>NA</v>
      </c>
      <c r="AA531" s="306" t="str">
        <f t="shared" si="227"/>
        <v>NA</v>
      </c>
      <c r="AB531" s="306" t="str">
        <f t="shared" si="228"/>
        <v>NA</v>
      </c>
      <c r="AC531" s="306" t="str">
        <f>IF($B531&gt;remaning_months,"NA",Payoff!AY534*Feq_coupon)</f>
        <v>NA</v>
      </c>
      <c r="AD531" s="306" t="str">
        <f>IF($B531&lt;=remaning_months,(AD530*(1-Payoff!BR534)-Payoff!Y534-Payoff!Z534+Payoff!BY534),"NA")</f>
        <v>NA</v>
      </c>
      <c r="AE531" s="306" t="str">
        <f>IF($B531&gt;remaning_months,"NA",Payoff!BC534)</f>
        <v>NA</v>
      </c>
      <c r="AF531" s="306" t="str">
        <f>IF($B531&gt;remaning_months,"NA",MAX(0,SUM(Payoff!V534:X534)))</f>
        <v>NA</v>
      </c>
      <c r="AG531" s="306" t="str">
        <f>IF($B531&gt;remaning_months,"NA",MAX(0,SUM(Payoff!V534:Y534)))</f>
        <v>NA</v>
      </c>
      <c r="AH531" s="306" t="str">
        <f>IF($B531&gt;remaning_months,"NA",Payoff!AC534)</f>
        <v>NA</v>
      </c>
      <c r="AI531" s="306" t="str">
        <f>IF($B531&gt;remaning_months,"NA",Payoff!BA534)</f>
        <v>NA</v>
      </c>
      <c r="AJ531" s="306" t="str">
        <f>IF($B531&gt;remaning_months,"NA",IF(AF531&lt;=0,0,AL530*(1+Payoff!X534/SUM(Payoff!V534:W534))))</f>
        <v>NA</v>
      </c>
      <c r="AK531" s="306" t="str">
        <f>IF($B531&gt;remaning_months,"NA",IF(AG531&lt;=0,0,AJ531*(1+SUM(Payoff!Y534:Z534)/SUM(Payoff!V534:W534))))</f>
        <v>NA</v>
      </c>
      <c r="AL531" s="306" t="str">
        <f>IF($B531&gt;remaning_months,"NA",IF(AH531&lt;=0,0,AK531*(1+SUM(Payoff!AA534:AB534)/SUM(Payoff!V534:W534))))</f>
        <v>NA</v>
      </c>
      <c r="AM531" s="306" t="str">
        <f t="shared" si="229"/>
        <v>NA</v>
      </c>
      <c r="AN531" s="306" t="str">
        <f>IF($B531&gt;remaning_months,"NA",AN530*(1+Payoff!Q534))</f>
        <v>NA</v>
      </c>
    </row>
    <row r="532" spans="2:40">
      <c r="B532" s="23">
        <v>529</v>
      </c>
      <c r="C532" s="306" t="str">
        <f t="shared" si="205"/>
        <v>NA</v>
      </c>
      <c r="D532" s="306" t="str">
        <f t="shared" si="206"/>
        <v>NA</v>
      </c>
      <c r="E532" s="306" t="str">
        <f t="shared" si="207"/>
        <v>NA</v>
      </c>
      <c r="F532" s="306" t="str">
        <f t="shared" si="208"/>
        <v>NA</v>
      </c>
      <c r="G532" s="306" t="str">
        <f t="shared" si="209"/>
        <v>NA</v>
      </c>
      <c r="H532" s="306" t="str">
        <f t="shared" si="210"/>
        <v>NA</v>
      </c>
      <c r="I532" s="306" t="str">
        <f t="shared" si="211"/>
        <v>NA</v>
      </c>
      <c r="J532" s="306" t="str">
        <f t="shared" si="212"/>
        <v>NA</v>
      </c>
      <c r="K532" s="306" t="str">
        <f t="shared" si="213"/>
        <v>NA</v>
      </c>
      <c r="L532" s="306" t="str">
        <f t="shared" si="214"/>
        <v>NA</v>
      </c>
      <c r="M532" s="306" t="str">
        <f t="shared" si="215"/>
        <v>NA</v>
      </c>
      <c r="N532" s="306" t="str">
        <f t="shared" si="216"/>
        <v>NA</v>
      </c>
      <c r="O532" s="306" t="str">
        <f t="shared" si="217"/>
        <v>NA</v>
      </c>
      <c r="P532" s="306" t="str">
        <f t="shared" si="218"/>
        <v>NA</v>
      </c>
      <c r="Q532" s="306" t="str">
        <f t="shared" si="219"/>
        <v>NA</v>
      </c>
      <c r="R532" s="306" t="str">
        <f t="shared" si="220"/>
        <v>NA</v>
      </c>
      <c r="S532" s="306" t="str">
        <f t="shared" si="221"/>
        <v>NA</v>
      </c>
      <c r="T532" s="306" t="str">
        <f t="shared" si="222"/>
        <v>NA</v>
      </c>
      <c r="U532" s="306" t="str">
        <f t="shared" si="223"/>
        <v>NA</v>
      </c>
      <c r="V532" s="306" t="str">
        <f>IF($B532&gt;remaning_months,"NA",V$3*Payoff!$BS535)</f>
        <v>NA</v>
      </c>
      <c r="W532" s="306" t="str">
        <f>IF($B532&gt;remaning_months,"NA",W$3*Payoff!$BS535)</f>
        <v>NA</v>
      </c>
      <c r="X532" s="306" t="str">
        <f t="shared" si="224"/>
        <v>NA</v>
      </c>
      <c r="Y532" s="306" t="str">
        <f t="shared" si="225"/>
        <v>NA</v>
      </c>
      <c r="Z532" s="306" t="str">
        <f t="shared" si="226"/>
        <v>NA</v>
      </c>
      <c r="AA532" s="306" t="str">
        <f t="shared" si="227"/>
        <v>NA</v>
      </c>
      <c r="AB532" s="306" t="str">
        <f t="shared" si="228"/>
        <v>NA</v>
      </c>
      <c r="AC532" s="306" t="str">
        <f>IF($B532&gt;remaning_months,"NA",Payoff!AY535*Feq_coupon)</f>
        <v>NA</v>
      </c>
      <c r="AD532" s="306" t="str">
        <f>IF($B532&lt;=remaning_months,(AD531*(1-Payoff!BR535)-Payoff!Y535-Payoff!Z535+Payoff!BY535),"NA")</f>
        <v>NA</v>
      </c>
      <c r="AE532" s="306" t="str">
        <f>IF($B532&gt;remaning_months,"NA",Payoff!BC535)</f>
        <v>NA</v>
      </c>
      <c r="AF532" s="306" t="str">
        <f>IF($B532&gt;remaning_months,"NA",MAX(0,SUM(Payoff!V535:X535)))</f>
        <v>NA</v>
      </c>
      <c r="AG532" s="306" t="str">
        <f>IF($B532&gt;remaning_months,"NA",MAX(0,SUM(Payoff!V535:Y535)))</f>
        <v>NA</v>
      </c>
      <c r="AH532" s="306" t="str">
        <f>IF($B532&gt;remaning_months,"NA",Payoff!AC535)</f>
        <v>NA</v>
      </c>
      <c r="AI532" s="306" t="str">
        <f>IF($B532&gt;remaning_months,"NA",Payoff!BA535)</f>
        <v>NA</v>
      </c>
      <c r="AJ532" s="306" t="str">
        <f>IF($B532&gt;remaning_months,"NA",IF(AF532&lt;=0,0,AL531*(1+Payoff!X535/SUM(Payoff!V535:W535))))</f>
        <v>NA</v>
      </c>
      <c r="AK532" s="306" t="str">
        <f>IF($B532&gt;remaning_months,"NA",IF(AG532&lt;=0,0,AJ532*(1+SUM(Payoff!Y535:Z535)/SUM(Payoff!V535:W535))))</f>
        <v>NA</v>
      </c>
      <c r="AL532" s="306" t="str">
        <f>IF($B532&gt;remaning_months,"NA",IF(AH532&lt;=0,0,AK532*(1+SUM(Payoff!AA535:AB535)/SUM(Payoff!V535:W535))))</f>
        <v>NA</v>
      </c>
      <c r="AM532" s="306" t="str">
        <f t="shared" si="229"/>
        <v>NA</v>
      </c>
      <c r="AN532" s="306" t="str">
        <f>IF($B532&gt;remaning_months,"NA",AN531*(1+Payoff!Q535))</f>
        <v>NA</v>
      </c>
    </row>
    <row r="533" spans="2:40">
      <c r="B533" s="23">
        <v>530</v>
      </c>
      <c r="C533" s="306" t="str">
        <f t="shared" si="205"/>
        <v>NA</v>
      </c>
      <c r="D533" s="306" t="str">
        <f t="shared" si="206"/>
        <v>NA</v>
      </c>
      <c r="E533" s="306" t="str">
        <f t="shared" si="207"/>
        <v>NA</v>
      </c>
      <c r="F533" s="306" t="str">
        <f t="shared" si="208"/>
        <v>NA</v>
      </c>
      <c r="G533" s="306" t="str">
        <f t="shared" si="209"/>
        <v>NA</v>
      </c>
      <c r="H533" s="306" t="str">
        <f t="shared" si="210"/>
        <v>NA</v>
      </c>
      <c r="I533" s="306" t="str">
        <f t="shared" si="211"/>
        <v>NA</v>
      </c>
      <c r="J533" s="306" t="str">
        <f t="shared" si="212"/>
        <v>NA</v>
      </c>
      <c r="K533" s="306" t="str">
        <f t="shared" si="213"/>
        <v>NA</v>
      </c>
      <c r="L533" s="306" t="str">
        <f t="shared" si="214"/>
        <v>NA</v>
      </c>
      <c r="M533" s="306" t="str">
        <f t="shared" si="215"/>
        <v>NA</v>
      </c>
      <c r="N533" s="306" t="str">
        <f t="shared" si="216"/>
        <v>NA</v>
      </c>
      <c r="O533" s="306" t="str">
        <f t="shared" si="217"/>
        <v>NA</v>
      </c>
      <c r="P533" s="306" t="str">
        <f t="shared" si="218"/>
        <v>NA</v>
      </c>
      <c r="Q533" s="306" t="str">
        <f t="shared" si="219"/>
        <v>NA</v>
      </c>
      <c r="R533" s="306" t="str">
        <f t="shared" si="220"/>
        <v>NA</v>
      </c>
      <c r="S533" s="306" t="str">
        <f t="shared" si="221"/>
        <v>NA</v>
      </c>
      <c r="T533" s="306" t="str">
        <f t="shared" si="222"/>
        <v>NA</v>
      </c>
      <c r="U533" s="306" t="str">
        <f t="shared" si="223"/>
        <v>NA</v>
      </c>
      <c r="V533" s="306" t="str">
        <f>IF($B533&gt;remaning_months,"NA",V$3*Payoff!$BS536)</f>
        <v>NA</v>
      </c>
      <c r="W533" s="306" t="str">
        <f>IF($B533&gt;remaning_months,"NA",W$3*Payoff!$BS536)</f>
        <v>NA</v>
      </c>
      <c r="X533" s="306" t="str">
        <f t="shared" si="224"/>
        <v>NA</v>
      </c>
      <c r="Y533" s="306" t="str">
        <f t="shared" si="225"/>
        <v>NA</v>
      </c>
      <c r="Z533" s="306" t="str">
        <f t="shared" si="226"/>
        <v>NA</v>
      </c>
      <c r="AA533" s="306" t="str">
        <f t="shared" si="227"/>
        <v>NA</v>
      </c>
      <c r="AB533" s="306" t="str">
        <f t="shared" si="228"/>
        <v>NA</v>
      </c>
      <c r="AC533" s="306" t="str">
        <f>IF($B533&gt;remaning_months,"NA",Payoff!AY536*Feq_coupon)</f>
        <v>NA</v>
      </c>
      <c r="AD533" s="306" t="str">
        <f>IF($B533&lt;=remaning_months,(AD532*(1-Payoff!BR536)-Payoff!Y536-Payoff!Z536+Payoff!BY536),"NA")</f>
        <v>NA</v>
      </c>
      <c r="AE533" s="306" t="str">
        <f>IF($B533&gt;remaning_months,"NA",Payoff!BC536)</f>
        <v>NA</v>
      </c>
      <c r="AF533" s="306" t="str">
        <f>IF($B533&gt;remaning_months,"NA",MAX(0,SUM(Payoff!V536:X536)))</f>
        <v>NA</v>
      </c>
      <c r="AG533" s="306" t="str">
        <f>IF($B533&gt;remaning_months,"NA",MAX(0,SUM(Payoff!V536:Y536)))</f>
        <v>NA</v>
      </c>
      <c r="AH533" s="306" t="str">
        <f>IF($B533&gt;remaning_months,"NA",Payoff!AC536)</f>
        <v>NA</v>
      </c>
      <c r="AI533" s="306" t="str">
        <f>IF($B533&gt;remaning_months,"NA",Payoff!BA536)</f>
        <v>NA</v>
      </c>
      <c r="AJ533" s="306" t="str">
        <f>IF($B533&gt;remaning_months,"NA",IF(AF533&lt;=0,0,AL532*(1+Payoff!X536/SUM(Payoff!V536:W536))))</f>
        <v>NA</v>
      </c>
      <c r="AK533" s="306" t="str">
        <f>IF($B533&gt;remaning_months,"NA",IF(AG533&lt;=0,0,AJ533*(1+SUM(Payoff!Y536:Z536)/SUM(Payoff!V536:W536))))</f>
        <v>NA</v>
      </c>
      <c r="AL533" s="306" t="str">
        <f>IF($B533&gt;remaning_months,"NA",IF(AH533&lt;=0,0,AK533*(1+SUM(Payoff!AA536:AB536)/SUM(Payoff!V536:W536))))</f>
        <v>NA</v>
      </c>
      <c r="AM533" s="306" t="str">
        <f t="shared" si="229"/>
        <v>NA</v>
      </c>
      <c r="AN533" s="306" t="str">
        <f>IF($B533&gt;remaning_months,"NA",AN532*(1+Payoff!Q536))</f>
        <v>NA</v>
      </c>
    </row>
    <row r="534" spans="2:40">
      <c r="B534" s="23">
        <v>531</v>
      </c>
      <c r="C534" s="306" t="str">
        <f t="shared" si="205"/>
        <v>NA</v>
      </c>
      <c r="D534" s="306" t="str">
        <f t="shared" si="206"/>
        <v>NA</v>
      </c>
      <c r="E534" s="306" t="str">
        <f t="shared" si="207"/>
        <v>NA</v>
      </c>
      <c r="F534" s="306" t="str">
        <f t="shared" si="208"/>
        <v>NA</v>
      </c>
      <c r="G534" s="306" t="str">
        <f t="shared" si="209"/>
        <v>NA</v>
      </c>
      <c r="H534" s="306" t="str">
        <f t="shared" si="210"/>
        <v>NA</v>
      </c>
      <c r="I534" s="306" t="str">
        <f t="shared" si="211"/>
        <v>NA</v>
      </c>
      <c r="J534" s="306" t="str">
        <f t="shared" si="212"/>
        <v>NA</v>
      </c>
      <c r="K534" s="306" t="str">
        <f t="shared" si="213"/>
        <v>NA</v>
      </c>
      <c r="L534" s="306" t="str">
        <f t="shared" si="214"/>
        <v>NA</v>
      </c>
      <c r="M534" s="306" t="str">
        <f t="shared" si="215"/>
        <v>NA</v>
      </c>
      <c r="N534" s="306" t="str">
        <f t="shared" si="216"/>
        <v>NA</v>
      </c>
      <c r="O534" s="306" t="str">
        <f t="shared" si="217"/>
        <v>NA</v>
      </c>
      <c r="P534" s="306" t="str">
        <f t="shared" si="218"/>
        <v>NA</v>
      </c>
      <c r="Q534" s="306" t="str">
        <f t="shared" si="219"/>
        <v>NA</v>
      </c>
      <c r="R534" s="306" t="str">
        <f t="shared" si="220"/>
        <v>NA</v>
      </c>
      <c r="S534" s="306" t="str">
        <f t="shared" si="221"/>
        <v>NA</v>
      </c>
      <c r="T534" s="306" t="str">
        <f t="shared" si="222"/>
        <v>NA</v>
      </c>
      <c r="U534" s="306" t="str">
        <f t="shared" si="223"/>
        <v>NA</v>
      </c>
      <c r="V534" s="306" t="str">
        <f>IF($B534&gt;remaning_months,"NA",V$3*Payoff!$BS537)</f>
        <v>NA</v>
      </c>
      <c r="W534" s="306" t="str">
        <f>IF($B534&gt;remaning_months,"NA",W$3*Payoff!$BS537)</f>
        <v>NA</v>
      </c>
      <c r="X534" s="306" t="str">
        <f t="shared" si="224"/>
        <v>NA</v>
      </c>
      <c r="Y534" s="306" t="str">
        <f t="shared" si="225"/>
        <v>NA</v>
      </c>
      <c r="Z534" s="306" t="str">
        <f t="shared" si="226"/>
        <v>NA</v>
      </c>
      <c r="AA534" s="306" t="str">
        <f t="shared" si="227"/>
        <v>NA</v>
      </c>
      <c r="AB534" s="306" t="str">
        <f t="shared" si="228"/>
        <v>NA</v>
      </c>
      <c r="AC534" s="306" t="str">
        <f>IF($B534&gt;remaning_months,"NA",Payoff!AY537*Feq_coupon)</f>
        <v>NA</v>
      </c>
      <c r="AD534" s="306" t="str">
        <f>IF($B534&lt;=remaning_months,(AD533*(1-Payoff!BR537)-Payoff!Y537-Payoff!Z537+Payoff!BY537),"NA")</f>
        <v>NA</v>
      </c>
      <c r="AE534" s="306" t="str">
        <f>IF($B534&gt;remaning_months,"NA",Payoff!BC537)</f>
        <v>NA</v>
      </c>
      <c r="AF534" s="306" t="str">
        <f>IF($B534&gt;remaning_months,"NA",MAX(0,SUM(Payoff!V537:X537)))</f>
        <v>NA</v>
      </c>
      <c r="AG534" s="306" t="str">
        <f>IF($B534&gt;remaning_months,"NA",MAX(0,SUM(Payoff!V537:Y537)))</f>
        <v>NA</v>
      </c>
      <c r="AH534" s="306" t="str">
        <f>IF($B534&gt;remaning_months,"NA",Payoff!AC537)</f>
        <v>NA</v>
      </c>
      <c r="AI534" s="306" t="str">
        <f>IF($B534&gt;remaning_months,"NA",Payoff!BA537)</f>
        <v>NA</v>
      </c>
      <c r="AJ534" s="306" t="str">
        <f>IF($B534&gt;remaning_months,"NA",IF(AF534&lt;=0,0,AL533*(1+Payoff!X537/SUM(Payoff!V537:W537))))</f>
        <v>NA</v>
      </c>
      <c r="AK534" s="306" t="str">
        <f>IF($B534&gt;remaning_months,"NA",IF(AG534&lt;=0,0,AJ534*(1+SUM(Payoff!Y537:Z537)/SUM(Payoff!V537:W537))))</f>
        <v>NA</v>
      </c>
      <c r="AL534" s="306" t="str">
        <f>IF($B534&gt;remaning_months,"NA",IF(AH534&lt;=0,0,AK534*(1+SUM(Payoff!AA537:AB537)/SUM(Payoff!V537:W537))))</f>
        <v>NA</v>
      </c>
      <c r="AM534" s="306" t="str">
        <f t="shared" si="229"/>
        <v>NA</v>
      </c>
      <c r="AN534" s="306" t="str">
        <f>IF($B534&gt;remaning_months,"NA",AN533*(1+Payoff!Q537))</f>
        <v>NA</v>
      </c>
    </row>
    <row r="535" spans="2:40">
      <c r="B535" s="23">
        <v>532</v>
      </c>
      <c r="C535" s="306" t="str">
        <f t="shared" si="205"/>
        <v>NA</v>
      </c>
      <c r="D535" s="306" t="str">
        <f t="shared" si="206"/>
        <v>NA</v>
      </c>
      <c r="E535" s="306" t="str">
        <f t="shared" si="207"/>
        <v>NA</v>
      </c>
      <c r="F535" s="306" t="str">
        <f t="shared" si="208"/>
        <v>NA</v>
      </c>
      <c r="G535" s="306" t="str">
        <f t="shared" si="209"/>
        <v>NA</v>
      </c>
      <c r="H535" s="306" t="str">
        <f t="shared" si="210"/>
        <v>NA</v>
      </c>
      <c r="I535" s="306" t="str">
        <f t="shared" si="211"/>
        <v>NA</v>
      </c>
      <c r="J535" s="306" t="str">
        <f t="shared" si="212"/>
        <v>NA</v>
      </c>
      <c r="K535" s="306" t="str">
        <f t="shared" si="213"/>
        <v>NA</v>
      </c>
      <c r="L535" s="306" t="str">
        <f t="shared" si="214"/>
        <v>NA</v>
      </c>
      <c r="M535" s="306" t="str">
        <f t="shared" si="215"/>
        <v>NA</v>
      </c>
      <c r="N535" s="306" t="str">
        <f t="shared" si="216"/>
        <v>NA</v>
      </c>
      <c r="O535" s="306" t="str">
        <f t="shared" si="217"/>
        <v>NA</v>
      </c>
      <c r="P535" s="306" t="str">
        <f t="shared" si="218"/>
        <v>NA</v>
      </c>
      <c r="Q535" s="306" t="str">
        <f t="shared" si="219"/>
        <v>NA</v>
      </c>
      <c r="R535" s="306" t="str">
        <f t="shared" si="220"/>
        <v>NA</v>
      </c>
      <c r="S535" s="306" t="str">
        <f t="shared" si="221"/>
        <v>NA</v>
      </c>
      <c r="T535" s="306" t="str">
        <f t="shared" si="222"/>
        <v>NA</v>
      </c>
      <c r="U535" s="306" t="str">
        <f t="shared" si="223"/>
        <v>NA</v>
      </c>
      <c r="V535" s="306" t="str">
        <f>IF($B535&gt;remaning_months,"NA",V$3*Payoff!$BS538)</f>
        <v>NA</v>
      </c>
      <c r="W535" s="306" t="str">
        <f>IF($B535&gt;remaning_months,"NA",W$3*Payoff!$BS538)</f>
        <v>NA</v>
      </c>
      <c r="X535" s="306" t="str">
        <f t="shared" si="224"/>
        <v>NA</v>
      </c>
      <c r="Y535" s="306" t="str">
        <f t="shared" si="225"/>
        <v>NA</v>
      </c>
      <c r="Z535" s="306" t="str">
        <f t="shared" si="226"/>
        <v>NA</v>
      </c>
      <c r="AA535" s="306" t="str">
        <f t="shared" si="227"/>
        <v>NA</v>
      </c>
      <c r="AB535" s="306" t="str">
        <f t="shared" si="228"/>
        <v>NA</v>
      </c>
      <c r="AC535" s="306" t="str">
        <f>IF($B535&gt;remaning_months,"NA",Payoff!AY538*Feq_coupon)</f>
        <v>NA</v>
      </c>
      <c r="AD535" s="306" t="str">
        <f>IF($B535&lt;=remaning_months,(AD534*(1-Payoff!BR538)-Payoff!Y538-Payoff!Z538+Payoff!BY538),"NA")</f>
        <v>NA</v>
      </c>
      <c r="AE535" s="306" t="str">
        <f>IF($B535&gt;remaning_months,"NA",Payoff!BC538)</f>
        <v>NA</v>
      </c>
      <c r="AF535" s="306" t="str">
        <f>IF($B535&gt;remaning_months,"NA",MAX(0,SUM(Payoff!V538:X538)))</f>
        <v>NA</v>
      </c>
      <c r="AG535" s="306" t="str">
        <f>IF($B535&gt;remaning_months,"NA",MAX(0,SUM(Payoff!V538:Y538)))</f>
        <v>NA</v>
      </c>
      <c r="AH535" s="306" t="str">
        <f>IF($B535&gt;remaning_months,"NA",Payoff!AC538)</f>
        <v>NA</v>
      </c>
      <c r="AI535" s="306" t="str">
        <f>IF($B535&gt;remaning_months,"NA",Payoff!BA538)</f>
        <v>NA</v>
      </c>
      <c r="AJ535" s="306" t="str">
        <f>IF($B535&gt;remaning_months,"NA",IF(AF535&lt;=0,0,AL534*(1+Payoff!X538/SUM(Payoff!V538:W538))))</f>
        <v>NA</v>
      </c>
      <c r="AK535" s="306" t="str">
        <f>IF($B535&gt;remaning_months,"NA",IF(AG535&lt;=0,0,AJ535*(1+SUM(Payoff!Y538:Z538)/SUM(Payoff!V538:W538))))</f>
        <v>NA</v>
      </c>
      <c r="AL535" s="306" t="str">
        <f>IF($B535&gt;remaning_months,"NA",IF(AH535&lt;=0,0,AK535*(1+SUM(Payoff!AA538:AB538)/SUM(Payoff!V538:W538))))</f>
        <v>NA</v>
      </c>
      <c r="AM535" s="306" t="str">
        <f t="shared" si="229"/>
        <v>NA</v>
      </c>
      <c r="AN535" s="306" t="str">
        <f>IF($B535&gt;remaning_months,"NA",AN534*(1+Payoff!Q538))</f>
        <v>NA</v>
      </c>
    </row>
    <row r="536" spans="2:40">
      <c r="B536" s="23">
        <v>533</v>
      </c>
      <c r="C536" s="306" t="str">
        <f t="shared" si="205"/>
        <v>NA</v>
      </c>
      <c r="D536" s="306" t="str">
        <f t="shared" si="206"/>
        <v>NA</v>
      </c>
      <c r="E536" s="306" t="str">
        <f t="shared" si="207"/>
        <v>NA</v>
      </c>
      <c r="F536" s="306" t="str">
        <f t="shared" si="208"/>
        <v>NA</v>
      </c>
      <c r="G536" s="306" t="str">
        <f t="shared" si="209"/>
        <v>NA</v>
      </c>
      <c r="H536" s="306" t="str">
        <f t="shared" si="210"/>
        <v>NA</v>
      </c>
      <c r="I536" s="306" t="str">
        <f t="shared" si="211"/>
        <v>NA</v>
      </c>
      <c r="J536" s="306" t="str">
        <f t="shared" si="212"/>
        <v>NA</v>
      </c>
      <c r="K536" s="306" t="str">
        <f t="shared" si="213"/>
        <v>NA</v>
      </c>
      <c r="L536" s="306" t="str">
        <f t="shared" si="214"/>
        <v>NA</v>
      </c>
      <c r="M536" s="306" t="str">
        <f t="shared" si="215"/>
        <v>NA</v>
      </c>
      <c r="N536" s="306" t="str">
        <f t="shared" si="216"/>
        <v>NA</v>
      </c>
      <c r="O536" s="306" t="str">
        <f t="shared" si="217"/>
        <v>NA</v>
      </c>
      <c r="P536" s="306" t="str">
        <f t="shared" si="218"/>
        <v>NA</v>
      </c>
      <c r="Q536" s="306" t="str">
        <f t="shared" si="219"/>
        <v>NA</v>
      </c>
      <c r="R536" s="306" t="str">
        <f t="shared" si="220"/>
        <v>NA</v>
      </c>
      <c r="S536" s="306" t="str">
        <f t="shared" si="221"/>
        <v>NA</v>
      </c>
      <c r="T536" s="306" t="str">
        <f t="shared" si="222"/>
        <v>NA</v>
      </c>
      <c r="U536" s="306" t="str">
        <f t="shared" si="223"/>
        <v>NA</v>
      </c>
      <c r="V536" s="306" t="str">
        <f>IF($B536&gt;remaning_months,"NA",V$3*Payoff!$BS539)</f>
        <v>NA</v>
      </c>
      <c r="W536" s="306" t="str">
        <f>IF($B536&gt;remaning_months,"NA",W$3*Payoff!$BS539)</f>
        <v>NA</v>
      </c>
      <c r="X536" s="306" t="str">
        <f t="shared" si="224"/>
        <v>NA</v>
      </c>
      <c r="Y536" s="306" t="str">
        <f t="shared" si="225"/>
        <v>NA</v>
      </c>
      <c r="Z536" s="306" t="str">
        <f t="shared" si="226"/>
        <v>NA</v>
      </c>
      <c r="AA536" s="306" t="str">
        <f t="shared" si="227"/>
        <v>NA</v>
      </c>
      <c r="AB536" s="306" t="str">
        <f t="shared" si="228"/>
        <v>NA</v>
      </c>
      <c r="AC536" s="306" t="str">
        <f>IF($B536&gt;remaning_months,"NA",Payoff!AY539*Feq_coupon)</f>
        <v>NA</v>
      </c>
      <c r="AD536" s="306" t="str">
        <f>IF($B536&lt;=remaning_months,(AD535*(1-Payoff!BR539)-Payoff!Y539-Payoff!Z539+Payoff!BY539),"NA")</f>
        <v>NA</v>
      </c>
      <c r="AE536" s="306" t="str">
        <f>IF($B536&gt;remaning_months,"NA",Payoff!BC539)</f>
        <v>NA</v>
      </c>
      <c r="AF536" s="306" t="str">
        <f>IF($B536&gt;remaning_months,"NA",MAX(0,SUM(Payoff!V539:X539)))</f>
        <v>NA</v>
      </c>
      <c r="AG536" s="306" t="str">
        <f>IF($B536&gt;remaning_months,"NA",MAX(0,SUM(Payoff!V539:Y539)))</f>
        <v>NA</v>
      </c>
      <c r="AH536" s="306" t="str">
        <f>IF($B536&gt;remaning_months,"NA",Payoff!AC539)</f>
        <v>NA</v>
      </c>
      <c r="AI536" s="306" t="str">
        <f>IF($B536&gt;remaning_months,"NA",Payoff!BA539)</f>
        <v>NA</v>
      </c>
      <c r="AJ536" s="306" t="str">
        <f>IF($B536&gt;remaning_months,"NA",IF(AF536&lt;=0,0,AL535*(1+Payoff!X539/SUM(Payoff!V539:W539))))</f>
        <v>NA</v>
      </c>
      <c r="AK536" s="306" t="str">
        <f>IF($B536&gt;remaning_months,"NA",IF(AG536&lt;=0,0,AJ536*(1+SUM(Payoff!Y539:Z539)/SUM(Payoff!V539:W539))))</f>
        <v>NA</v>
      </c>
      <c r="AL536" s="306" t="str">
        <f>IF($B536&gt;remaning_months,"NA",IF(AH536&lt;=0,0,AK536*(1+SUM(Payoff!AA539:AB539)/SUM(Payoff!V539:W539))))</f>
        <v>NA</v>
      </c>
      <c r="AM536" s="306" t="str">
        <f t="shared" si="229"/>
        <v>NA</v>
      </c>
      <c r="AN536" s="306" t="str">
        <f>IF($B536&gt;remaning_months,"NA",AN535*(1+Payoff!Q539))</f>
        <v>NA</v>
      </c>
    </row>
    <row r="537" spans="2:40">
      <c r="B537" s="23">
        <v>534</v>
      </c>
      <c r="C537" s="306" t="str">
        <f t="shared" si="205"/>
        <v>NA</v>
      </c>
      <c r="D537" s="306" t="str">
        <f t="shared" si="206"/>
        <v>NA</v>
      </c>
      <c r="E537" s="306" t="str">
        <f t="shared" si="207"/>
        <v>NA</v>
      </c>
      <c r="F537" s="306" t="str">
        <f t="shared" si="208"/>
        <v>NA</v>
      </c>
      <c r="G537" s="306" t="str">
        <f t="shared" si="209"/>
        <v>NA</v>
      </c>
      <c r="H537" s="306" t="str">
        <f t="shared" si="210"/>
        <v>NA</v>
      </c>
      <c r="I537" s="306" t="str">
        <f t="shared" si="211"/>
        <v>NA</v>
      </c>
      <c r="J537" s="306" t="str">
        <f t="shared" si="212"/>
        <v>NA</v>
      </c>
      <c r="K537" s="306" t="str">
        <f t="shared" si="213"/>
        <v>NA</v>
      </c>
      <c r="L537" s="306" t="str">
        <f t="shared" si="214"/>
        <v>NA</v>
      </c>
      <c r="M537" s="306" t="str">
        <f t="shared" si="215"/>
        <v>NA</v>
      </c>
      <c r="N537" s="306" t="str">
        <f t="shared" si="216"/>
        <v>NA</v>
      </c>
      <c r="O537" s="306" t="str">
        <f t="shared" si="217"/>
        <v>NA</v>
      </c>
      <c r="P537" s="306" t="str">
        <f t="shared" si="218"/>
        <v>NA</v>
      </c>
      <c r="Q537" s="306" t="str">
        <f t="shared" si="219"/>
        <v>NA</v>
      </c>
      <c r="R537" s="306" t="str">
        <f t="shared" si="220"/>
        <v>NA</v>
      </c>
      <c r="S537" s="306" t="str">
        <f t="shared" si="221"/>
        <v>NA</v>
      </c>
      <c r="T537" s="306" t="str">
        <f t="shared" si="222"/>
        <v>NA</v>
      </c>
      <c r="U537" s="306" t="str">
        <f t="shared" si="223"/>
        <v>NA</v>
      </c>
      <c r="V537" s="306" t="str">
        <f>IF($B537&gt;remaning_months,"NA",V$3*Payoff!$BS540)</f>
        <v>NA</v>
      </c>
      <c r="W537" s="306" t="str">
        <f>IF($B537&gt;remaning_months,"NA",W$3*Payoff!$BS540)</f>
        <v>NA</v>
      </c>
      <c r="X537" s="306" t="str">
        <f t="shared" si="224"/>
        <v>NA</v>
      </c>
      <c r="Y537" s="306" t="str">
        <f t="shared" si="225"/>
        <v>NA</v>
      </c>
      <c r="Z537" s="306" t="str">
        <f t="shared" si="226"/>
        <v>NA</v>
      </c>
      <c r="AA537" s="306" t="str">
        <f t="shared" si="227"/>
        <v>NA</v>
      </c>
      <c r="AB537" s="306" t="str">
        <f t="shared" si="228"/>
        <v>NA</v>
      </c>
      <c r="AC537" s="306" t="str">
        <f>IF($B537&gt;remaning_months,"NA",Payoff!AY540*Feq_coupon)</f>
        <v>NA</v>
      </c>
      <c r="AD537" s="306" t="str">
        <f>IF($B537&lt;=remaning_months,(AD536*(1-Payoff!BR540)-Payoff!Y540-Payoff!Z540+Payoff!BY540),"NA")</f>
        <v>NA</v>
      </c>
      <c r="AE537" s="306" t="str">
        <f>IF($B537&gt;remaning_months,"NA",Payoff!BC540)</f>
        <v>NA</v>
      </c>
      <c r="AF537" s="306" t="str">
        <f>IF($B537&gt;remaning_months,"NA",MAX(0,SUM(Payoff!V540:X540)))</f>
        <v>NA</v>
      </c>
      <c r="AG537" s="306" t="str">
        <f>IF($B537&gt;remaning_months,"NA",MAX(0,SUM(Payoff!V540:Y540)))</f>
        <v>NA</v>
      </c>
      <c r="AH537" s="306" t="str">
        <f>IF($B537&gt;remaning_months,"NA",Payoff!AC540)</f>
        <v>NA</v>
      </c>
      <c r="AI537" s="306" t="str">
        <f>IF($B537&gt;remaning_months,"NA",Payoff!BA540)</f>
        <v>NA</v>
      </c>
      <c r="AJ537" s="306" t="str">
        <f>IF($B537&gt;remaning_months,"NA",IF(AF537&lt;=0,0,AL536*(1+Payoff!X540/SUM(Payoff!V540:W540))))</f>
        <v>NA</v>
      </c>
      <c r="AK537" s="306" t="str">
        <f>IF($B537&gt;remaning_months,"NA",IF(AG537&lt;=0,0,AJ537*(1+SUM(Payoff!Y540:Z540)/SUM(Payoff!V540:W540))))</f>
        <v>NA</v>
      </c>
      <c r="AL537" s="306" t="str">
        <f>IF($B537&gt;remaning_months,"NA",IF(AH537&lt;=0,0,AK537*(1+SUM(Payoff!AA540:AB540)/SUM(Payoff!V540:W540))))</f>
        <v>NA</v>
      </c>
      <c r="AM537" s="306" t="str">
        <f t="shared" si="229"/>
        <v>NA</v>
      </c>
      <c r="AN537" s="306" t="str">
        <f>IF($B537&gt;remaning_months,"NA",AN536*(1+Payoff!Q540))</f>
        <v>NA</v>
      </c>
    </row>
    <row r="538" spans="2:40">
      <c r="B538" s="23">
        <v>535</v>
      </c>
      <c r="C538" s="306" t="str">
        <f t="shared" si="205"/>
        <v>NA</v>
      </c>
      <c r="D538" s="306" t="str">
        <f t="shared" si="206"/>
        <v>NA</v>
      </c>
      <c r="E538" s="306" t="str">
        <f t="shared" si="207"/>
        <v>NA</v>
      </c>
      <c r="F538" s="306" t="str">
        <f t="shared" si="208"/>
        <v>NA</v>
      </c>
      <c r="G538" s="306" t="str">
        <f t="shared" si="209"/>
        <v>NA</v>
      </c>
      <c r="H538" s="306" t="str">
        <f t="shared" si="210"/>
        <v>NA</v>
      </c>
      <c r="I538" s="306" t="str">
        <f t="shared" si="211"/>
        <v>NA</v>
      </c>
      <c r="J538" s="306" t="str">
        <f t="shared" si="212"/>
        <v>NA</v>
      </c>
      <c r="K538" s="306" t="str">
        <f t="shared" si="213"/>
        <v>NA</v>
      </c>
      <c r="L538" s="306" t="str">
        <f t="shared" si="214"/>
        <v>NA</v>
      </c>
      <c r="M538" s="306" t="str">
        <f t="shared" si="215"/>
        <v>NA</v>
      </c>
      <c r="N538" s="306" t="str">
        <f t="shared" si="216"/>
        <v>NA</v>
      </c>
      <c r="O538" s="306" t="str">
        <f t="shared" si="217"/>
        <v>NA</v>
      </c>
      <c r="P538" s="306" t="str">
        <f t="shared" si="218"/>
        <v>NA</v>
      </c>
      <c r="Q538" s="306" t="str">
        <f t="shared" si="219"/>
        <v>NA</v>
      </c>
      <c r="R538" s="306" t="str">
        <f t="shared" si="220"/>
        <v>NA</v>
      </c>
      <c r="S538" s="306" t="str">
        <f t="shared" si="221"/>
        <v>NA</v>
      </c>
      <c r="T538" s="306" t="str">
        <f t="shared" si="222"/>
        <v>NA</v>
      </c>
      <c r="U538" s="306" t="str">
        <f t="shared" si="223"/>
        <v>NA</v>
      </c>
      <c r="V538" s="306" t="str">
        <f>IF($B538&gt;remaning_months,"NA",V$3*Payoff!$BS541)</f>
        <v>NA</v>
      </c>
      <c r="W538" s="306" t="str">
        <f>IF($B538&gt;remaning_months,"NA",W$3*Payoff!$BS541)</f>
        <v>NA</v>
      </c>
      <c r="X538" s="306" t="str">
        <f t="shared" si="224"/>
        <v>NA</v>
      </c>
      <c r="Y538" s="306" t="str">
        <f t="shared" si="225"/>
        <v>NA</v>
      </c>
      <c r="Z538" s="306" t="str">
        <f t="shared" si="226"/>
        <v>NA</v>
      </c>
      <c r="AA538" s="306" t="str">
        <f t="shared" si="227"/>
        <v>NA</v>
      </c>
      <c r="AB538" s="306" t="str">
        <f t="shared" si="228"/>
        <v>NA</v>
      </c>
      <c r="AC538" s="306" t="str">
        <f>IF($B538&gt;remaning_months,"NA",Payoff!AY541*Feq_coupon)</f>
        <v>NA</v>
      </c>
      <c r="AD538" s="306" t="str">
        <f>IF($B538&lt;=remaning_months,(AD537*(1-Payoff!BR541)-Payoff!Y541-Payoff!Z541+Payoff!BY541),"NA")</f>
        <v>NA</v>
      </c>
      <c r="AE538" s="306" t="str">
        <f>IF($B538&gt;remaning_months,"NA",Payoff!BC541)</f>
        <v>NA</v>
      </c>
      <c r="AF538" s="306" t="str">
        <f>IF($B538&gt;remaning_months,"NA",MAX(0,SUM(Payoff!V541:X541)))</f>
        <v>NA</v>
      </c>
      <c r="AG538" s="306" t="str">
        <f>IF($B538&gt;remaning_months,"NA",MAX(0,SUM(Payoff!V541:Y541)))</f>
        <v>NA</v>
      </c>
      <c r="AH538" s="306" t="str">
        <f>IF($B538&gt;remaning_months,"NA",Payoff!AC541)</f>
        <v>NA</v>
      </c>
      <c r="AI538" s="306" t="str">
        <f>IF($B538&gt;remaning_months,"NA",Payoff!BA541)</f>
        <v>NA</v>
      </c>
      <c r="AJ538" s="306" t="str">
        <f>IF($B538&gt;remaning_months,"NA",IF(AF538&lt;=0,0,AL537*(1+Payoff!X541/SUM(Payoff!V541:W541))))</f>
        <v>NA</v>
      </c>
      <c r="AK538" s="306" t="str">
        <f>IF($B538&gt;remaning_months,"NA",IF(AG538&lt;=0,0,AJ538*(1+SUM(Payoff!Y541:Z541)/SUM(Payoff!V541:W541))))</f>
        <v>NA</v>
      </c>
      <c r="AL538" s="306" t="str">
        <f>IF($B538&gt;remaning_months,"NA",IF(AH538&lt;=0,0,AK538*(1+SUM(Payoff!AA541:AB541)/SUM(Payoff!V541:W541))))</f>
        <v>NA</v>
      </c>
      <c r="AM538" s="306" t="str">
        <f t="shared" si="229"/>
        <v>NA</v>
      </c>
      <c r="AN538" s="306" t="str">
        <f>IF($B538&gt;remaning_months,"NA",AN537*(1+Payoff!Q541))</f>
        <v>NA</v>
      </c>
    </row>
    <row r="539" spans="2:40">
      <c r="B539" s="23">
        <v>536</v>
      </c>
      <c r="C539" s="306" t="str">
        <f t="shared" si="205"/>
        <v>NA</v>
      </c>
      <c r="D539" s="306" t="str">
        <f t="shared" si="206"/>
        <v>NA</v>
      </c>
      <c r="E539" s="306" t="str">
        <f t="shared" si="207"/>
        <v>NA</v>
      </c>
      <c r="F539" s="306" t="str">
        <f t="shared" si="208"/>
        <v>NA</v>
      </c>
      <c r="G539" s="306" t="str">
        <f t="shared" si="209"/>
        <v>NA</v>
      </c>
      <c r="H539" s="306" t="str">
        <f t="shared" si="210"/>
        <v>NA</v>
      </c>
      <c r="I539" s="306" t="str">
        <f t="shared" si="211"/>
        <v>NA</v>
      </c>
      <c r="J539" s="306" t="str">
        <f t="shared" si="212"/>
        <v>NA</v>
      </c>
      <c r="K539" s="306" t="str">
        <f t="shared" si="213"/>
        <v>NA</v>
      </c>
      <c r="L539" s="306" t="str">
        <f t="shared" si="214"/>
        <v>NA</v>
      </c>
      <c r="M539" s="306" t="str">
        <f t="shared" si="215"/>
        <v>NA</v>
      </c>
      <c r="N539" s="306" t="str">
        <f t="shared" si="216"/>
        <v>NA</v>
      </c>
      <c r="O539" s="306" t="str">
        <f t="shared" si="217"/>
        <v>NA</v>
      </c>
      <c r="P539" s="306" t="str">
        <f t="shared" si="218"/>
        <v>NA</v>
      </c>
      <c r="Q539" s="306" t="str">
        <f t="shared" si="219"/>
        <v>NA</v>
      </c>
      <c r="R539" s="306" t="str">
        <f t="shared" si="220"/>
        <v>NA</v>
      </c>
      <c r="S539" s="306" t="str">
        <f t="shared" si="221"/>
        <v>NA</v>
      </c>
      <c r="T539" s="306" t="str">
        <f t="shared" si="222"/>
        <v>NA</v>
      </c>
      <c r="U539" s="306" t="str">
        <f t="shared" si="223"/>
        <v>NA</v>
      </c>
      <c r="V539" s="306" t="str">
        <f>IF($B539&gt;remaning_months,"NA",V$3*Payoff!$BS542)</f>
        <v>NA</v>
      </c>
      <c r="W539" s="306" t="str">
        <f>IF($B539&gt;remaning_months,"NA",W$3*Payoff!$BS542)</f>
        <v>NA</v>
      </c>
      <c r="X539" s="306" t="str">
        <f t="shared" si="224"/>
        <v>NA</v>
      </c>
      <c r="Y539" s="306" t="str">
        <f t="shared" si="225"/>
        <v>NA</v>
      </c>
      <c r="Z539" s="306" t="str">
        <f t="shared" si="226"/>
        <v>NA</v>
      </c>
      <c r="AA539" s="306" t="str">
        <f t="shared" si="227"/>
        <v>NA</v>
      </c>
      <c r="AB539" s="306" t="str">
        <f t="shared" si="228"/>
        <v>NA</v>
      </c>
      <c r="AC539" s="306" t="str">
        <f>IF($B539&gt;remaning_months,"NA",Payoff!AY542*Feq_coupon)</f>
        <v>NA</v>
      </c>
      <c r="AD539" s="306" t="str">
        <f>IF($B539&lt;=remaning_months,(AD538*(1-Payoff!BR542)-Payoff!Y542-Payoff!Z542+Payoff!BY542),"NA")</f>
        <v>NA</v>
      </c>
      <c r="AE539" s="306" t="str">
        <f>IF($B539&gt;remaning_months,"NA",Payoff!BC542)</f>
        <v>NA</v>
      </c>
      <c r="AF539" s="306" t="str">
        <f>IF($B539&gt;remaning_months,"NA",MAX(0,SUM(Payoff!V542:X542)))</f>
        <v>NA</v>
      </c>
      <c r="AG539" s="306" t="str">
        <f>IF($B539&gt;remaning_months,"NA",MAX(0,SUM(Payoff!V542:Y542)))</f>
        <v>NA</v>
      </c>
      <c r="AH539" s="306" t="str">
        <f>IF($B539&gt;remaning_months,"NA",Payoff!AC542)</f>
        <v>NA</v>
      </c>
      <c r="AI539" s="306" t="str">
        <f>IF($B539&gt;remaning_months,"NA",Payoff!BA542)</f>
        <v>NA</v>
      </c>
      <c r="AJ539" s="306" t="str">
        <f>IF($B539&gt;remaning_months,"NA",IF(AF539&lt;=0,0,AL538*(1+Payoff!X542/SUM(Payoff!V542:W542))))</f>
        <v>NA</v>
      </c>
      <c r="AK539" s="306" t="str">
        <f>IF($B539&gt;remaning_months,"NA",IF(AG539&lt;=0,0,AJ539*(1+SUM(Payoff!Y542:Z542)/SUM(Payoff!V542:W542))))</f>
        <v>NA</v>
      </c>
      <c r="AL539" s="306" t="str">
        <f>IF($B539&gt;remaning_months,"NA",IF(AH539&lt;=0,0,AK539*(1+SUM(Payoff!AA542:AB542)/SUM(Payoff!V542:W542))))</f>
        <v>NA</v>
      </c>
      <c r="AM539" s="306" t="str">
        <f t="shared" si="229"/>
        <v>NA</v>
      </c>
      <c r="AN539" s="306" t="str">
        <f>IF($B539&gt;remaning_months,"NA",AN538*(1+Payoff!Q542))</f>
        <v>NA</v>
      </c>
    </row>
    <row r="540" spans="2:40">
      <c r="B540" s="23">
        <v>537</v>
      </c>
      <c r="C540" s="306" t="str">
        <f t="shared" si="205"/>
        <v>NA</v>
      </c>
      <c r="D540" s="306" t="str">
        <f t="shared" si="206"/>
        <v>NA</v>
      </c>
      <c r="E540" s="306" t="str">
        <f t="shared" si="207"/>
        <v>NA</v>
      </c>
      <c r="F540" s="306" t="str">
        <f t="shared" si="208"/>
        <v>NA</v>
      </c>
      <c r="G540" s="306" t="str">
        <f t="shared" si="209"/>
        <v>NA</v>
      </c>
      <c r="H540" s="306" t="str">
        <f t="shared" si="210"/>
        <v>NA</v>
      </c>
      <c r="I540" s="306" t="str">
        <f t="shared" si="211"/>
        <v>NA</v>
      </c>
      <c r="J540" s="306" t="str">
        <f t="shared" si="212"/>
        <v>NA</v>
      </c>
      <c r="K540" s="306" t="str">
        <f t="shared" si="213"/>
        <v>NA</v>
      </c>
      <c r="L540" s="306" t="str">
        <f t="shared" si="214"/>
        <v>NA</v>
      </c>
      <c r="M540" s="306" t="str">
        <f t="shared" si="215"/>
        <v>NA</v>
      </c>
      <c r="N540" s="306" t="str">
        <f t="shared" si="216"/>
        <v>NA</v>
      </c>
      <c r="O540" s="306" t="str">
        <f t="shared" si="217"/>
        <v>NA</v>
      </c>
      <c r="P540" s="306" t="str">
        <f t="shared" si="218"/>
        <v>NA</v>
      </c>
      <c r="Q540" s="306" t="str">
        <f t="shared" si="219"/>
        <v>NA</v>
      </c>
      <c r="R540" s="306" t="str">
        <f t="shared" si="220"/>
        <v>NA</v>
      </c>
      <c r="S540" s="306" t="str">
        <f t="shared" si="221"/>
        <v>NA</v>
      </c>
      <c r="T540" s="306" t="str">
        <f t="shared" si="222"/>
        <v>NA</v>
      </c>
      <c r="U540" s="306" t="str">
        <f t="shared" si="223"/>
        <v>NA</v>
      </c>
      <c r="V540" s="306" t="str">
        <f>IF($B540&gt;remaning_months,"NA",V$3*Payoff!$BS543)</f>
        <v>NA</v>
      </c>
      <c r="W540" s="306" t="str">
        <f>IF($B540&gt;remaning_months,"NA",W$3*Payoff!$BS543)</f>
        <v>NA</v>
      </c>
      <c r="X540" s="306" t="str">
        <f t="shared" si="224"/>
        <v>NA</v>
      </c>
      <c r="Y540" s="306" t="str">
        <f t="shared" si="225"/>
        <v>NA</v>
      </c>
      <c r="Z540" s="306" t="str">
        <f t="shared" si="226"/>
        <v>NA</v>
      </c>
      <c r="AA540" s="306" t="str">
        <f t="shared" si="227"/>
        <v>NA</v>
      </c>
      <c r="AB540" s="306" t="str">
        <f t="shared" si="228"/>
        <v>NA</v>
      </c>
      <c r="AC540" s="306" t="str">
        <f>IF($B540&gt;remaning_months,"NA",Payoff!AY543*Feq_coupon)</f>
        <v>NA</v>
      </c>
      <c r="AD540" s="306" t="str">
        <f>IF($B540&lt;=remaning_months,(AD539*(1-Payoff!BR543)-Payoff!Y543-Payoff!Z543+Payoff!BY543),"NA")</f>
        <v>NA</v>
      </c>
      <c r="AE540" s="306" t="str">
        <f>IF($B540&gt;remaning_months,"NA",Payoff!BC543)</f>
        <v>NA</v>
      </c>
      <c r="AF540" s="306" t="str">
        <f>IF($B540&gt;remaning_months,"NA",MAX(0,SUM(Payoff!V543:X543)))</f>
        <v>NA</v>
      </c>
      <c r="AG540" s="306" t="str">
        <f>IF($B540&gt;remaning_months,"NA",MAX(0,SUM(Payoff!V543:Y543)))</f>
        <v>NA</v>
      </c>
      <c r="AH540" s="306" t="str">
        <f>IF($B540&gt;remaning_months,"NA",Payoff!AC543)</f>
        <v>NA</v>
      </c>
      <c r="AI540" s="306" t="str">
        <f>IF($B540&gt;remaning_months,"NA",Payoff!BA543)</f>
        <v>NA</v>
      </c>
      <c r="AJ540" s="306" t="str">
        <f>IF($B540&gt;remaning_months,"NA",IF(AF540&lt;=0,0,AL539*(1+Payoff!X543/SUM(Payoff!V543:W543))))</f>
        <v>NA</v>
      </c>
      <c r="AK540" s="306" t="str">
        <f>IF($B540&gt;remaning_months,"NA",IF(AG540&lt;=0,0,AJ540*(1+SUM(Payoff!Y543:Z543)/SUM(Payoff!V543:W543))))</f>
        <v>NA</v>
      </c>
      <c r="AL540" s="306" t="str">
        <f>IF($B540&gt;remaning_months,"NA",IF(AH540&lt;=0,0,AK540*(1+SUM(Payoff!AA543:AB543)/SUM(Payoff!V543:W543))))</f>
        <v>NA</v>
      </c>
      <c r="AM540" s="306" t="str">
        <f t="shared" si="229"/>
        <v>NA</v>
      </c>
      <c r="AN540" s="306" t="str">
        <f>IF($B540&gt;remaning_months,"NA",AN539*(1+Payoff!Q543))</f>
        <v>NA</v>
      </c>
    </row>
    <row r="541" spans="2:40">
      <c r="B541" s="23">
        <v>538</v>
      </c>
      <c r="C541" s="306" t="str">
        <f t="shared" si="205"/>
        <v>NA</v>
      </c>
      <c r="D541" s="306" t="str">
        <f t="shared" si="206"/>
        <v>NA</v>
      </c>
      <c r="E541" s="306" t="str">
        <f t="shared" si="207"/>
        <v>NA</v>
      </c>
      <c r="F541" s="306" t="str">
        <f t="shared" si="208"/>
        <v>NA</v>
      </c>
      <c r="G541" s="306" t="str">
        <f t="shared" si="209"/>
        <v>NA</v>
      </c>
      <c r="H541" s="306" t="str">
        <f t="shared" si="210"/>
        <v>NA</v>
      </c>
      <c r="I541" s="306" t="str">
        <f t="shared" si="211"/>
        <v>NA</v>
      </c>
      <c r="J541" s="306" t="str">
        <f t="shared" si="212"/>
        <v>NA</v>
      </c>
      <c r="K541" s="306" t="str">
        <f t="shared" si="213"/>
        <v>NA</v>
      </c>
      <c r="L541" s="306" t="str">
        <f t="shared" si="214"/>
        <v>NA</v>
      </c>
      <c r="M541" s="306" t="str">
        <f t="shared" si="215"/>
        <v>NA</v>
      </c>
      <c r="N541" s="306" t="str">
        <f t="shared" si="216"/>
        <v>NA</v>
      </c>
      <c r="O541" s="306" t="str">
        <f t="shared" si="217"/>
        <v>NA</v>
      </c>
      <c r="P541" s="306" t="str">
        <f t="shared" si="218"/>
        <v>NA</v>
      </c>
      <c r="Q541" s="306" t="str">
        <f t="shared" si="219"/>
        <v>NA</v>
      </c>
      <c r="R541" s="306" t="str">
        <f t="shared" si="220"/>
        <v>NA</v>
      </c>
      <c r="S541" s="306" t="str">
        <f t="shared" si="221"/>
        <v>NA</v>
      </c>
      <c r="T541" s="306" t="str">
        <f t="shared" si="222"/>
        <v>NA</v>
      </c>
      <c r="U541" s="306" t="str">
        <f t="shared" si="223"/>
        <v>NA</v>
      </c>
      <c r="V541" s="306" t="str">
        <f>IF($B541&gt;remaning_months,"NA",V$3*Payoff!$BS544)</f>
        <v>NA</v>
      </c>
      <c r="W541" s="306" t="str">
        <f>IF($B541&gt;remaning_months,"NA",W$3*Payoff!$BS544)</f>
        <v>NA</v>
      </c>
      <c r="X541" s="306" t="str">
        <f t="shared" si="224"/>
        <v>NA</v>
      </c>
      <c r="Y541" s="306" t="str">
        <f t="shared" si="225"/>
        <v>NA</v>
      </c>
      <c r="Z541" s="306" t="str">
        <f t="shared" si="226"/>
        <v>NA</v>
      </c>
      <c r="AA541" s="306" t="str">
        <f t="shared" si="227"/>
        <v>NA</v>
      </c>
      <c r="AB541" s="306" t="str">
        <f t="shared" si="228"/>
        <v>NA</v>
      </c>
      <c r="AC541" s="306" t="str">
        <f>IF($B541&gt;remaning_months,"NA",Payoff!AY544*Feq_coupon)</f>
        <v>NA</v>
      </c>
      <c r="AD541" s="306" t="str">
        <f>IF($B541&lt;=remaning_months,(AD540*(1-Payoff!BR544)-Payoff!Y544-Payoff!Z544+Payoff!BY544),"NA")</f>
        <v>NA</v>
      </c>
      <c r="AE541" s="306" t="str">
        <f>IF($B541&gt;remaning_months,"NA",Payoff!BC544)</f>
        <v>NA</v>
      </c>
      <c r="AF541" s="306" t="str">
        <f>IF($B541&gt;remaning_months,"NA",MAX(0,SUM(Payoff!V544:X544)))</f>
        <v>NA</v>
      </c>
      <c r="AG541" s="306" t="str">
        <f>IF($B541&gt;remaning_months,"NA",MAX(0,SUM(Payoff!V544:Y544)))</f>
        <v>NA</v>
      </c>
      <c r="AH541" s="306" t="str">
        <f>IF($B541&gt;remaning_months,"NA",Payoff!AC544)</f>
        <v>NA</v>
      </c>
      <c r="AI541" s="306" t="str">
        <f>IF($B541&gt;remaning_months,"NA",Payoff!BA544)</f>
        <v>NA</v>
      </c>
      <c r="AJ541" s="306" t="str">
        <f>IF($B541&gt;remaning_months,"NA",IF(AF541&lt;=0,0,AL540*(1+Payoff!X544/SUM(Payoff!V544:W544))))</f>
        <v>NA</v>
      </c>
      <c r="AK541" s="306" t="str">
        <f>IF($B541&gt;remaning_months,"NA",IF(AG541&lt;=0,0,AJ541*(1+SUM(Payoff!Y544:Z544)/SUM(Payoff!V544:W544))))</f>
        <v>NA</v>
      </c>
      <c r="AL541" s="306" t="str">
        <f>IF($B541&gt;remaning_months,"NA",IF(AH541&lt;=0,0,AK541*(1+SUM(Payoff!AA544:AB544)/SUM(Payoff!V544:W544))))</f>
        <v>NA</v>
      </c>
      <c r="AM541" s="306" t="str">
        <f t="shared" si="229"/>
        <v>NA</v>
      </c>
      <c r="AN541" s="306" t="str">
        <f>IF($B541&gt;remaning_months,"NA",AN540*(1+Payoff!Q544))</f>
        <v>NA</v>
      </c>
    </row>
    <row r="542" spans="2:40">
      <c r="B542" s="23">
        <v>539</v>
      </c>
      <c r="C542" s="306" t="str">
        <f t="shared" si="205"/>
        <v>NA</v>
      </c>
      <c r="D542" s="306" t="str">
        <f t="shared" si="206"/>
        <v>NA</v>
      </c>
      <c r="E542" s="306" t="str">
        <f t="shared" si="207"/>
        <v>NA</v>
      </c>
      <c r="F542" s="306" t="str">
        <f t="shared" si="208"/>
        <v>NA</v>
      </c>
      <c r="G542" s="306" t="str">
        <f t="shared" si="209"/>
        <v>NA</v>
      </c>
      <c r="H542" s="306" t="str">
        <f t="shared" si="210"/>
        <v>NA</v>
      </c>
      <c r="I542" s="306" t="str">
        <f t="shared" si="211"/>
        <v>NA</v>
      </c>
      <c r="J542" s="306" t="str">
        <f t="shared" si="212"/>
        <v>NA</v>
      </c>
      <c r="K542" s="306" t="str">
        <f t="shared" si="213"/>
        <v>NA</v>
      </c>
      <c r="L542" s="306" t="str">
        <f t="shared" si="214"/>
        <v>NA</v>
      </c>
      <c r="M542" s="306" t="str">
        <f t="shared" si="215"/>
        <v>NA</v>
      </c>
      <c r="N542" s="306" t="str">
        <f t="shared" si="216"/>
        <v>NA</v>
      </c>
      <c r="O542" s="306" t="str">
        <f t="shared" si="217"/>
        <v>NA</v>
      </c>
      <c r="P542" s="306" t="str">
        <f t="shared" si="218"/>
        <v>NA</v>
      </c>
      <c r="Q542" s="306" t="str">
        <f t="shared" si="219"/>
        <v>NA</v>
      </c>
      <c r="R542" s="306" t="str">
        <f t="shared" si="220"/>
        <v>NA</v>
      </c>
      <c r="S542" s="306" t="str">
        <f t="shared" si="221"/>
        <v>NA</v>
      </c>
      <c r="T542" s="306" t="str">
        <f t="shared" si="222"/>
        <v>NA</v>
      </c>
      <c r="U542" s="306" t="str">
        <f t="shared" si="223"/>
        <v>NA</v>
      </c>
      <c r="V542" s="306" t="str">
        <f>IF($B542&gt;remaning_months,"NA",V$3*Payoff!$BS545)</f>
        <v>NA</v>
      </c>
      <c r="W542" s="306" t="str">
        <f>IF($B542&gt;remaning_months,"NA",W$3*Payoff!$BS545)</f>
        <v>NA</v>
      </c>
      <c r="X542" s="306" t="str">
        <f t="shared" si="224"/>
        <v>NA</v>
      </c>
      <c r="Y542" s="306" t="str">
        <f t="shared" si="225"/>
        <v>NA</v>
      </c>
      <c r="Z542" s="306" t="str">
        <f t="shared" si="226"/>
        <v>NA</v>
      </c>
      <c r="AA542" s="306" t="str">
        <f t="shared" si="227"/>
        <v>NA</v>
      </c>
      <c r="AB542" s="306" t="str">
        <f t="shared" si="228"/>
        <v>NA</v>
      </c>
      <c r="AC542" s="306" t="str">
        <f>IF($B542&gt;remaning_months,"NA",Payoff!AY545*Feq_coupon)</f>
        <v>NA</v>
      </c>
      <c r="AD542" s="306" t="str">
        <f>IF($B542&lt;=remaning_months,(AD541*(1-Payoff!BR545)-Payoff!Y545-Payoff!Z545+Payoff!BY545),"NA")</f>
        <v>NA</v>
      </c>
      <c r="AE542" s="306" t="str">
        <f>IF($B542&gt;remaning_months,"NA",Payoff!BC545)</f>
        <v>NA</v>
      </c>
      <c r="AF542" s="306" t="str">
        <f>IF($B542&gt;remaning_months,"NA",MAX(0,SUM(Payoff!V545:X545)))</f>
        <v>NA</v>
      </c>
      <c r="AG542" s="306" t="str">
        <f>IF($B542&gt;remaning_months,"NA",MAX(0,SUM(Payoff!V545:Y545)))</f>
        <v>NA</v>
      </c>
      <c r="AH542" s="306" t="str">
        <f>IF($B542&gt;remaning_months,"NA",Payoff!AC545)</f>
        <v>NA</v>
      </c>
      <c r="AI542" s="306" t="str">
        <f>IF($B542&gt;remaning_months,"NA",Payoff!BA545)</f>
        <v>NA</v>
      </c>
      <c r="AJ542" s="306" t="str">
        <f>IF($B542&gt;remaning_months,"NA",IF(AF542&lt;=0,0,AL541*(1+Payoff!X545/SUM(Payoff!V545:W545))))</f>
        <v>NA</v>
      </c>
      <c r="AK542" s="306" t="str">
        <f>IF($B542&gt;remaning_months,"NA",IF(AG542&lt;=0,0,AJ542*(1+SUM(Payoff!Y545:Z545)/SUM(Payoff!V545:W545))))</f>
        <v>NA</v>
      </c>
      <c r="AL542" s="306" t="str">
        <f>IF($B542&gt;remaning_months,"NA",IF(AH542&lt;=0,0,AK542*(1+SUM(Payoff!AA545:AB545)/SUM(Payoff!V545:W545))))</f>
        <v>NA</v>
      </c>
      <c r="AM542" s="306" t="str">
        <f t="shared" si="229"/>
        <v>NA</v>
      </c>
      <c r="AN542" s="306" t="str">
        <f>IF($B542&gt;remaning_months,"NA",AN541*(1+Payoff!Q545))</f>
        <v>NA</v>
      </c>
    </row>
    <row r="543" spans="2:40">
      <c r="B543" s="23">
        <v>540</v>
      </c>
      <c r="C543" s="306" t="str">
        <f t="shared" si="205"/>
        <v>NA</v>
      </c>
      <c r="D543" s="306" t="str">
        <f t="shared" si="206"/>
        <v>NA</v>
      </c>
      <c r="E543" s="306" t="str">
        <f t="shared" si="207"/>
        <v>NA</v>
      </c>
      <c r="F543" s="306" t="str">
        <f t="shared" si="208"/>
        <v>NA</v>
      </c>
      <c r="G543" s="306" t="str">
        <f t="shared" si="209"/>
        <v>NA</v>
      </c>
      <c r="H543" s="306" t="str">
        <f t="shared" si="210"/>
        <v>NA</v>
      </c>
      <c r="I543" s="306" t="str">
        <f t="shared" si="211"/>
        <v>NA</v>
      </c>
      <c r="J543" s="306" t="str">
        <f t="shared" si="212"/>
        <v>NA</v>
      </c>
      <c r="K543" s="306" t="str">
        <f t="shared" si="213"/>
        <v>NA</v>
      </c>
      <c r="L543" s="306" t="str">
        <f t="shared" si="214"/>
        <v>NA</v>
      </c>
      <c r="M543" s="306" t="str">
        <f t="shared" si="215"/>
        <v>NA</v>
      </c>
      <c r="N543" s="306" t="str">
        <f t="shared" si="216"/>
        <v>NA</v>
      </c>
      <c r="O543" s="306" t="str">
        <f t="shared" si="217"/>
        <v>NA</v>
      </c>
      <c r="P543" s="306" t="str">
        <f t="shared" si="218"/>
        <v>NA</v>
      </c>
      <c r="Q543" s="306" t="str">
        <f t="shared" si="219"/>
        <v>NA</v>
      </c>
      <c r="R543" s="306" t="str">
        <f t="shared" si="220"/>
        <v>NA</v>
      </c>
      <c r="S543" s="306" t="str">
        <f t="shared" si="221"/>
        <v>NA</v>
      </c>
      <c r="T543" s="306" t="str">
        <f t="shared" si="222"/>
        <v>NA</v>
      </c>
      <c r="U543" s="306" t="str">
        <f t="shared" si="223"/>
        <v>NA</v>
      </c>
      <c r="V543" s="306" t="str">
        <f>IF($B543&gt;remaning_months,"NA",V$3*Payoff!$BS546)</f>
        <v>NA</v>
      </c>
      <c r="W543" s="306" t="str">
        <f>IF($B543&gt;remaning_months,"NA",W$3*Payoff!$BS546)</f>
        <v>NA</v>
      </c>
      <c r="X543" s="306" t="str">
        <f t="shared" si="224"/>
        <v>NA</v>
      </c>
      <c r="Y543" s="306" t="str">
        <f t="shared" si="225"/>
        <v>NA</v>
      </c>
      <c r="Z543" s="306" t="str">
        <f t="shared" si="226"/>
        <v>NA</v>
      </c>
      <c r="AA543" s="306" t="str">
        <f t="shared" si="227"/>
        <v>NA</v>
      </c>
      <c r="AB543" s="306" t="str">
        <f t="shared" si="228"/>
        <v>NA</v>
      </c>
      <c r="AC543" s="306" t="str">
        <f>IF($B543&gt;remaning_months,"NA",Payoff!AY546*Feq_coupon)</f>
        <v>NA</v>
      </c>
      <c r="AD543" s="306" t="str">
        <f>IF($B543&lt;=remaning_months,(AD542*(1-Payoff!BR546)-Payoff!Y546-Payoff!Z546+Payoff!BY546),"NA")</f>
        <v>NA</v>
      </c>
      <c r="AE543" s="306" t="str">
        <f>IF($B543&gt;remaning_months,"NA",Payoff!BC546)</f>
        <v>NA</v>
      </c>
      <c r="AF543" s="306" t="str">
        <f>IF($B543&gt;remaning_months,"NA",MAX(0,SUM(Payoff!V546:X546)))</f>
        <v>NA</v>
      </c>
      <c r="AG543" s="306" t="str">
        <f>IF($B543&gt;remaning_months,"NA",MAX(0,SUM(Payoff!V546:Y546)))</f>
        <v>NA</v>
      </c>
      <c r="AH543" s="306" t="str">
        <f>IF($B543&gt;remaning_months,"NA",Payoff!AC546)</f>
        <v>NA</v>
      </c>
      <c r="AI543" s="306" t="str">
        <f>IF($B543&gt;remaning_months,"NA",Payoff!BA546)</f>
        <v>NA</v>
      </c>
      <c r="AJ543" s="306" t="str">
        <f>IF($B543&gt;remaning_months,"NA",IF(AF543&lt;=0,0,AL542*(1+Payoff!X546/SUM(Payoff!V546:W546))))</f>
        <v>NA</v>
      </c>
      <c r="AK543" s="306" t="str">
        <f>IF($B543&gt;remaning_months,"NA",IF(AG543&lt;=0,0,AJ543*(1+SUM(Payoff!Y546:Z546)/SUM(Payoff!V546:W546))))</f>
        <v>NA</v>
      </c>
      <c r="AL543" s="306" t="str">
        <f>IF($B543&gt;remaning_months,"NA",IF(AH543&lt;=0,0,AK543*(1+SUM(Payoff!AA546:AB546)/SUM(Payoff!V546:W546))))</f>
        <v>NA</v>
      </c>
      <c r="AM543" s="306" t="str">
        <f t="shared" si="229"/>
        <v>NA</v>
      </c>
      <c r="AN543" s="306" t="str">
        <f>IF($B543&gt;remaning_months,"NA",AN542*(1+Payoff!Q546))</f>
        <v>NA</v>
      </c>
    </row>
    <row r="544" spans="2:40">
      <c r="B544" s="23">
        <v>541</v>
      </c>
      <c r="C544" s="306" t="str">
        <f t="shared" si="205"/>
        <v>NA</v>
      </c>
      <c r="D544" s="306" t="str">
        <f t="shared" si="206"/>
        <v>NA</v>
      </c>
      <c r="E544" s="306" t="str">
        <f t="shared" si="207"/>
        <v>NA</v>
      </c>
      <c r="F544" s="306" t="str">
        <f t="shared" si="208"/>
        <v>NA</v>
      </c>
      <c r="G544" s="306" t="str">
        <f t="shared" si="209"/>
        <v>NA</v>
      </c>
      <c r="H544" s="306" t="str">
        <f t="shared" si="210"/>
        <v>NA</v>
      </c>
      <c r="I544" s="306" t="str">
        <f t="shared" si="211"/>
        <v>NA</v>
      </c>
      <c r="J544" s="306" t="str">
        <f t="shared" si="212"/>
        <v>NA</v>
      </c>
      <c r="K544" s="306" t="str">
        <f t="shared" si="213"/>
        <v>NA</v>
      </c>
      <c r="L544" s="306" t="str">
        <f t="shared" si="214"/>
        <v>NA</v>
      </c>
      <c r="M544" s="306" t="str">
        <f t="shared" si="215"/>
        <v>NA</v>
      </c>
      <c r="N544" s="306" t="str">
        <f t="shared" si="216"/>
        <v>NA</v>
      </c>
      <c r="O544" s="306" t="str">
        <f t="shared" si="217"/>
        <v>NA</v>
      </c>
      <c r="P544" s="306" t="str">
        <f t="shared" si="218"/>
        <v>NA</v>
      </c>
      <c r="Q544" s="306" t="str">
        <f t="shared" si="219"/>
        <v>NA</v>
      </c>
      <c r="R544" s="306" t="str">
        <f t="shared" si="220"/>
        <v>NA</v>
      </c>
      <c r="S544" s="306" t="str">
        <f t="shared" si="221"/>
        <v>NA</v>
      </c>
      <c r="T544" s="306" t="str">
        <f t="shared" si="222"/>
        <v>NA</v>
      </c>
      <c r="U544" s="306" t="str">
        <f t="shared" si="223"/>
        <v>NA</v>
      </c>
      <c r="V544" s="306" t="str">
        <f>IF($B544&gt;remaning_months,"NA",V$3*Payoff!$BS547)</f>
        <v>NA</v>
      </c>
      <c r="W544" s="306" t="str">
        <f>IF($B544&gt;remaning_months,"NA",W$3*Payoff!$BS547)</f>
        <v>NA</v>
      </c>
      <c r="X544" s="306" t="str">
        <f t="shared" si="224"/>
        <v>NA</v>
      </c>
      <c r="Y544" s="306" t="str">
        <f t="shared" si="225"/>
        <v>NA</v>
      </c>
      <c r="Z544" s="306" t="str">
        <f t="shared" si="226"/>
        <v>NA</v>
      </c>
      <c r="AA544" s="306" t="str">
        <f t="shared" si="227"/>
        <v>NA</v>
      </c>
      <c r="AB544" s="306" t="str">
        <f t="shared" si="228"/>
        <v>NA</v>
      </c>
      <c r="AC544" s="306" t="str">
        <f>IF($B544&gt;remaning_months,"NA",Payoff!AY547*Feq_coupon)</f>
        <v>NA</v>
      </c>
      <c r="AD544" s="306" t="str">
        <f>IF($B544&lt;=remaning_months,(AD543*(1-Payoff!BR547)-Payoff!Y547-Payoff!Z547+Payoff!BY547),"NA")</f>
        <v>NA</v>
      </c>
      <c r="AE544" s="306" t="str">
        <f>IF($B544&gt;remaning_months,"NA",Payoff!BC547)</f>
        <v>NA</v>
      </c>
      <c r="AF544" s="306" t="str">
        <f>IF($B544&gt;remaning_months,"NA",MAX(0,SUM(Payoff!V547:X547)))</f>
        <v>NA</v>
      </c>
      <c r="AG544" s="306" t="str">
        <f>IF($B544&gt;remaning_months,"NA",MAX(0,SUM(Payoff!V547:Y547)))</f>
        <v>NA</v>
      </c>
      <c r="AH544" s="306" t="str">
        <f>IF($B544&gt;remaning_months,"NA",Payoff!AC547)</f>
        <v>NA</v>
      </c>
      <c r="AI544" s="306" t="str">
        <f>IF($B544&gt;remaning_months,"NA",Payoff!BA547)</f>
        <v>NA</v>
      </c>
      <c r="AJ544" s="306" t="str">
        <f>IF($B544&gt;remaning_months,"NA",IF(AF544&lt;=0,0,AL543*(1+Payoff!X547/SUM(Payoff!V547:W547))))</f>
        <v>NA</v>
      </c>
      <c r="AK544" s="306" t="str">
        <f>IF($B544&gt;remaning_months,"NA",IF(AG544&lt;=0,0,AJ544*(1+SUM(Payoff!Y547:Z547)/SUM(Payoff!V547:W547))))</f>
        <v>NA</v>
      </c>
      <c r="AL544" s="306" t="str">
        <f>IF($B544&gt;remaning_months,"NA",IF(AH544&lt;=0,0,AK544*(1+SUM(Payoff!AA547:AB547)/SUM(Payoff!V547:W547))))</f>
        <v>NA</v>
      </c>
      <c r="AM544" s="306" t="str">
        <f t="shared" si="229"/>
        <v>NA</v>
      </c>
      <c r="AN544" s="306" t="str">
        <f>IF($B544&gt;remaning_months,"NA",AN543*(1+Payoff!Q547))</f>
        <v>NA</v>
      </c>
    </row>
    <row r="545" spans="2:40">
      <c r="B545" s="23">
        <v>542</v>
      </c>
      <c r="C545" s="306" t="str">
        <f t="shared" si="205"/>
        <v>NA</v>
      </c>
      <c r="D545" s="306" t="str">
        <f t="shared" si="206"/>
        <v>NA</v>
      </c>
      <c r="E545" s="306" t="str">
        <f t="shared" si="207"/>
        <v>NA</v>
      </c>
      <c r="F545" s="306" t="str">
        <f t="shared" si="208"/>
        <v>NA</v>
      </c>
      <c r="G545" s="306" t="str">
        <f t="shared" si="209"/>
        <v>NA</v>
      </c>
      <c r="H545" s="306" t="str">
        <f t="shared" si="210"/>
        <v>NA</v>
      </c>
      <c r="I545" s="306" t="str">
        <f t="shared" si="211"/>
        <v>NA</v>
      </c>
      <c r="J545" s="306" t="str">
        <f t="shared" si="212"/>
        <v>NA</v>
      </c>
      <c r="K545" s="306" t="str">
        <f t="shared" si="213"/>
        <v>NA</v>
      </c>
      <c r="L545" s="306" t="str">
        <f t="shared" si="214"/>
        <v>NA</v>
      </c>
      <c r="M545" s="306" t="str">
        <f t="shared" si="215"/>
        <v>NA</v>
      </c>
      <c r="N545" s="306" t="str">
        <f t="shared" si="216"/>
        <v>NA</v>
      </c>
      <c r="O545" s="306" t="str">
        <f t="shared" si="217"/>
        <v>NA</v>
      </c>
      <c r="P545" s="306" t="str">
        <f t="shared" si="218"/>
        <v>NA</v>
      </c>
      <c r="Q545" s="306" t="str">
        <f t="shared" si="219"/>
        <v>NA</v>
      </c>
      <c r="R545" s="306" t="str">
        <f t="shared" si="220"/>
        <v>NA</v>
      </c>
      <c r="S545" s="306" t="str">
        <f t="shared" si="221"/>
        <v>NA</v>
      </c>
      <c r="T545" s="306" t="str">
        <f t="shared" si="222"/>
        <v>NA</v>
      </c>
      <c r="U545" s="306" t="str">
        <f t="shared" si="223"/>
        <v>NA</v>
      </c>
      <c r="V545" s="306" t="str">
        <f>IF($B545&gt;remaning_months,"NA",V$3*Payoff!$BS548)</f>
        <v>NA</v>
      </c>
      <c r="W545" s="306" t="str">
        <f>IF($B545&gt;remaning_months,"NA",W$3*Payoff!$BS548)</f>
        <v>NA</v>
      </c>
      <c r="X545" s="306" t="str">
        <f t="shared" si="224"/>
        <v>NA</v>
      </c>
      <c r="Y545" s="306" t="str">
        <f t="shared" si="225"/>
        <v>NA</v>
      </c>
      <c r="Z545" s="306" t="str">
        <f t="shared" si="226"/>
        <v>NA</v>
      </c>
      <c r="AA545" s="306" t="str">
        <f t="shared" si="227"/>
        <v>NA</v>
      </c>
      <c r="AB545" s="306" t="str">
        <f t="shared" si="228"/>
        <v>NA</v>
      </c>
      <c r="AC545" s="306" t="str">
        <f>IF($B545&gt;remaning_months,"NA",Payoff!AY548*Feq_coupon)</f>
        <v>NA</v>
      </c>
      <c r="AD545" s="306" t="str">
        <f>IF($B545&lt;=remaning_months,(AD544*(1-Payoff!BR548)-Payoff!Y548-Payoff!Z548+Payoff!BY548),"NA")</f>
        <v>NA</v>
      </c>
      <c r="AE545" s="306" t="str">
        <f>IF($B545&gt;remaning_months,"NA",Payoff!BC548)</f>
        <v>NA</v>
      </c>
      <c r="AF545" s="306" t="str">
        <f>IF($B545&gt;remaning_months,"NA",MAX(0,SUM(Payoff!V548:X548)))</f>
        <v>NA</v>
      </c>
      <c r="AG545" s="306" t="str">
        <f>IF($B545&gt;remaning_months,"NA",MAX(0,SUM(Payoff!V548:Y548)))</f>
        <v>NA</v>
      </c>
      <c r="AH545" s="306" t="str">
        <f>IF($B545&gt;remaning_months,"NA",Payoff!AC548)</f>
        <v>NA</v>
      </c>
      <c r="AI545" s="306" t="str">
        <f>IF($B545&gt;remaning_months,"NA",Payoff!BA548)</f>
        <v>NA</v>
      </c>
      <c r="AJ545" s="306" t="str">
        <f>IF($B545&gt;remaning_months,"NA",IF(AF545&lt;=0,0,AL544*(1+Payoff!X548/SUM(Payoff!V548:W548))))</f>
        <v>NA</v>
      </c>
      <c r="AK545" s="306" t="str">
        <f>IF($B545&gt;remaning_months,"NA",IF(AG545&lt;=0,0,AJ545*(1+SUM(Payoff!Y548:Z548)/SUM(Payoff!V548:W548))))</f>
        <v>NA</v>
      </c>
      <c r="AL545" s="306" t="str">
        <f>IF($B545&gt;remaning_months,"NA",IF(AH545&lt;=0,0,AK545*(1+SUM(Payoff!AA548:AB548)/SUM(Payoff!V548:W548))))</f>
        <v>NA</v>
      </c>
      <c r="AM545" s="306" t="str">
        <f t="shared" si="229"/>
        <v>NA</v>
      </c>
      <c r="AN545" s="306" t="str">
        <f>IF($B545&gt;remaning_months,"NA",AN544*(1+Payoff!Q548))</f>
        <v>NA</v>
      </c>
    </row>
    <row r="546" spans="2:40">
      <c r="B546" s="23">
        <v>543</v>
      </c>
      <c r="C546" s="306" t="str">
        <f t="shared" si="205"/>
        <v>NA</v>
      </c>
      <c r="D546" s="306" t="str">
        <f t="shared" si="206"/>
        <v>NA</v>
      </c>
      <c r="E546" s="306" t="str">
        <f t="shared" si="207"/>
        <v>NA</v>
      </c>
      <c r="F546" s="306" t="str">
        <f t="shared" si="208"/>
        <v>NA</v>
      </c>
      <c r="G546" s="306" t="str">
        <f t="shared" si="209"/>
        <v>NA</v>
      </c>
      <c r="H546" s="306" t="str">
        <f t="shared" si="210"/>
        <v>NA</v>
      </c>
      <c r="I546" s="306" t="str">
        <f t="shared" si="211"/>
        <v>NA</v>
      </c>
      <c r="J546" s="306" t="str">
        <f t="shared" si="212"/>
        <v>NA</v>
      </c>
      <c r="K546" s="306" t="str">
        <f t="shared" si="213"/>
        <v>NA</v>
      </c>
      <c r="L546" s="306" t="str">
        <f t="shared" si="214"/>
        <v>NA</v>
      </c>
      <c r="M546" s="306" t="str">
        <f t="shared" si="215"/>
        <v>NA</v>
      </c>
      <c r="N546" s="306" t="str">
        <f t="shared" si="216"/>
        <v>NA</v>
      </c>
      <c r="O546" s="306" t="str">
        <f t="shared" si="217"/>
        <v>NA</v>
      </c>
      <c r="P546" s="306" t="str">
        <f t="shared" si="218"/>
        <v>NA</v>
      </c>
      <c r="Q546" s="306" t="str">
        <f t="shared" si="219"/>
        <v>NA</v>
      </c>
      <c r="R546" s="306" t="str">
        <f t="shared" si="220"/>
        <v>NA</v>
      </c>
      <c r="S546" s="306" t="str">
        <f t="shared" si="221"/>
        <v>NA</v>
      </c>
      <c r="T546" s="306" t="str">
        <f t="shared" si="222"/>
        <v>NA</v>
      </c>
      <c r="U546" s="306" t="str">
        <f t="shared" si="223"/>
        <v>NA</v>
      </c>
      <c r="V546" s="306" t="str">
        <f>IF($B546&gt;remaning_months,"NA",V$3*Payoff!$BS549)</f>
        <v>NA</v>
      </c>
      <c r="W546" s="306" t="str">
        <f>IF($B546&gt;remaning_months,"NA",W$3*Payoff!$BS549)</f>
        <v>NA</v>
      </c>
      <c r="X546" s="306" t="str">
        <f t="shared" si="224"/>
        <v>NA</v>
      </c>
      <c r="Y546" s="306" t="str">
        <f t="shared" si="225"/>
        <v>NA</v>
      </c>
      <c r="Z546" s="306" t="str">
        <f t="shared" si="226"/>
        <v>NA</v>
      </c>
      <c r="AA546" s="306" t="str">
        <f t="shared" si="227"/>
        <v>NA</v>
      </c>
      <c r="AB546" s="306" t="str">
        <f t="shared" si="228"/>
        <v>NA</v>
      </c>
      <c r="AC546" s="306" t="str">
        <f>IF($B546&gt;remaning_months,"NA",Payoff!AY549*Feq_coupon)</f>
        <v>NA</v>
      </c>
      <c r="AD546" s="306" t="str">
        <f>IF($B546&lt;=remaning_months,(AD545*(1-Payoff!BR549)-Payoff!Y549-Payoff!Z549+Payoff!BY549),"NA")</f>
        <v>NA</v>
      </c>
      <c r="AE546" s="306" t="str">
        <f>IF($B546&gt;remaning_months,"NA",Payoff!BC549)</f>
        <v>NA</v>
      </c>
      <c r="AF546" s="306" t="str">
        <f>IF($B546&gt;remaning_months,"NA",MAX(0,SUM(Payoff!V549:X549)))</f>
        <v>NA</v>
      </c>
      <c r="AG546" s="306" t="str">
        <f>IF($B546&gt;remaning_months,"NA",MAX(0,SUM(Payoff!V549:Y549)))</f>
        <v>NA</v>
      </c>
      <c r="AH546" s="306" t="str">
        <f>IF($B546&gt;remaning_months,"NA",Payoff!AC549)</f>
        <v>NA</v>
      </c>
      <c r="AI546" s="306" t="str">
        <f>IF($B546&gt;remaning_months,"NA",Payoff!BA549)</f>
        <v>NA</v>
      </c>
      <c r="AJ546" s="306" t="str">
        <f>IF($B546&gt;remaning_months,"NA",IF(AF546&lt;=0,0,AL545*(1+Payoff!X549/SUM(Payoff!V549:W549))))</f>
        <v>NA</v>
      </c>
      <c r="AK546" s="306" t="str">
        <f>IF($B546&gt;remaning_months,"NA",IF(AG546&lt;=0,0,AJ546*(1+SUM(Payoff!Y549:Z549)/SUM(Payoff!V549:W549))))</f>
        <v>NA</v>
      </c>
      <c r="AL546" s="306" t="str">
        <f>IF($B546&gt;remaning_months,"NA",IF(AH546&lt;=0,0,AK546*(1+SUM(Payoff!AA549:AB549)/SUM(Payoff!V549:W549))))</f>
        <v>NA</v>
      </c>
      <c r="AM546" s="306" t="str">
        <f t="shared" si="229"/>
        <v>NA</v>
      </c>
      <c r="AN546" s="306" t="str">
        <f>IF($B546&gt;remaning_months,"NA",AN545*(1+Payoff!Q549))</f>
        <v>NA</v>
      </c>
    </row>
    <row r="547" spans="2:40">
      <c r="B547" s="23">
        <v>544</v>
      </c>
      <c r="C547" s="306" t="str">
        <f t="shared" si="205"/>
        <v>NA</v>
      </c>
      <c r="D547" s="306" t="str">
        <f t="shared" si="206"/>
        <v>NA</v>
      </c>
      <c r="E547" s="306" t="str">
        <f t="shared" si="207"/>
        <v>NA</v>
      </c>
      <c r="F547" s="306" t="str">
        <f t="shared" si="208"/>
        <v>NA</v>
      </c>
      <c r="G547" s="306" t="str">
        <f t="shared" si="209"/>
        <v>NA</v>
      </c>
      <c r="H547" s="306" t="str">
        <f t="shared" si="210"/>
        <v>NA</v>
      </c>
      <c r="I547" s="306" t="str">
        <f t="shared" si="211"/>
        <v>NA</v>
      </c>
      <c r="J547" s="306" t="str">
        <f t="shared" si="212"/>
        <v>NA</v>
      </c>
      <c r="K547" s="306" t="str">
        <f t="shared" si="213"/>
        <v>NA</v>
      </c>
      <c r="L547" s="306" t="str">
        <f t="shared" si="214"/>
        <v>NA</v>
      </c>
      <c r="M547" s="306" t="str">
        <f t="shared" si="215"/>
        <v>NA</v>
      </c>
      <c r="N547" s="306" t="str">
        <f t="shared" si="216"/>
        <v>NA</v>
      </c>
      <c r="O547" s="306" t="str">
        <f t="shared" si="217"/>
        <v>NA</v>
      </c>
      <c r="P547" s="306" t="str">
        <f t="shared" si="218"/>
        <v>NA</v>
      </c>
      <c r="Q547" s="306" t="str">
        <f t="shared" si="219"/>
        <v>NA</v>
      </c>
      <c r="R547" s="306" t="str">
        <f t="shared" si="220"/>
        <v>NA</v>
      </c>
      <c r="S547" s="306" t="str">
        <f t="shared" si="221"/>
        <v>NA</v>
      </c>
      <c r="T547" s="306" t="str">
        <f t="shared" si="222"/>
        <v>NA</v>
      </c>
      <c r="U547" s="306" t="str">
        <f t="shared" si="223"/>
        <v>NA</v>
      </c>
      <c r="V547" s="306" t="str">
        <f>IF($B547&gt;remaning_months,"NA",V$3*Payoff!$BS550)</f>
        <v>NA</v>
      </c>
      <c r="W547" s="306" t="str">
        <f>IF($B547&gt;remaning_months,"NA",W$3*Payoff!$BS550)</f>
        <v>NA</v>
      </c>
      <c r="X547" s="306" t="str">
        <f t="shared" si="224"/>
        <v>NA</v>
      </c>
      <c r="Y547" s="306" t="str">
        <f t="shared" si="225"/>
        <v>NA</v>
      </c>
      <c r="Z547" s="306" t="str">
        <f t="shared" si="226"/>
        <v>NA</v>
      </c>
      <c r="AA547" s="306" t="str">
        <f t="shared" si="227"/>
        <v>NA</v>
      </c>
      <c r="AB547" s="306" t="str">
        <f t="shared" si="228"/>
        <v>NA</v>
      </c>
      <c r="AC547" s="306" t="str">
        <f>IF($B547&gt;remaning_months,"NA",Payoff!AY550*Feq_coupon)</f>
        <v>NA</v>
      </c>
      <c r="AD547" s="306" t="str">
        <f>IF($B547&lt;=remaning_months,(AD546*(1-Payoff!BR550)-Payoff!Y550-Payoff!Z550+Payoff!BY550),"NA")</f>
        <v>NA</v>
      </c>
      <c r="AE547" s="306" t="str">
        <f>IF($B547&gt;remaning_months,"NA",Payoff!BC550)</f>
        <v>NA</v>
      </c>
      <c r="AF547" s="306" t="str">
        <f>IF($B547&gt;remaning_months,"NA",MAX(0,SUM(Payoff!V550:X550)))</f>
        <v>NA</v>
      </c>
      <c r="AG547" s="306" t="str">
        <f>IF($B547&gt;remaning_months,"NA",MAX(0,SUM(Payoff!V550:Y550)))</f>
        <v>NA</v>
      </c>
      <c r="AH547" s="306" t="str">
        <f>IF($B547&gt;remaning_months,"NA",Payoff!AC550)</f>
        <v>NA</v>
      </c>
      <c r="AI547" s="306" t="str">
        <f>IF($B547&gt;remaning_months,"NA",Payoff!BA550)</f>
        <v>NA</v>
      </c>
      <c r="AJ547" s="306" t="str">
        <f>IF($B547&gt;remaning_months,"NA",IF(AF547&lt;=0,0,AL546*(1+Payoff!X550/SUM(Payoff!V550:W550))))</f>
        <v>NA</v>
      </c>
      <c r="AK547" s="306" t="str">
        <f>IF($B547&gt;remaning_months,"NA",IF(AG547&lt;=0,0,AJ547*(1+SUM(Payoff!Y550:Z550)/SUM(Payoff!V550:W550))))</f>
        <v>NA</v>
      </c>
      <c r="AL547" s="306" t="str">
        <f>IF($B547&gt;remaning_months,"NA",IF(AH547&lt;=0,0,AK547*(1+SUM(Payoff!AA550:AB550)/SUM(Payoff!V550:W550))))</f>
        <v>NA</v>
      </c>
      <c r="AM547" s="306" t="str">
        <f t="shared" si="229"/>
        <v>NA</v>
      </c>
      <c r="AN547" s="306" t="str">
        <f>IF($B547&gt;remaning_months,"NA",AN546*(1+Payoff!Q550))</f>
        <v>NA</v>
      </c>
    </row>
    <row r="548" spans="2:40">
      <c r="B548" s="23">
        <v>545</v>
      </c>
      <c r="C548" s="306" t="str">
        <f t="shared" si="205"/>
        <v>NA</v>
      </c>
      <c r="D548" s="306" t="str">
        <f t="shared" si="206"/>
        <v>NA</v>
      </c>
      <c r="E548" s="306" t="str">
        <f t="shared" si="207"/>
        <v>NA</v>
      </c>
      <c r="F548" s="306" t="str">
        <f t="shared" si="208"/>
        <v>NA</v>
      </c>
      <c r="G548" s="306" t="str">
        <f t="shared" si="209"/>
        <v>NA</v>
      </c>
      <c r="H548" s="306" t="str">
        <f t="shared" si="210"/>
        <v>NA</v>
      </c>
      <c r="I548" s="306" t="str">
        <f t="shared" si="211"/>
        <v>NA</v>
      </c>
      <c r="J548" s="306" t="str">
        <f t="shared" si="212"/>
        <v>NA</v>
      </c>
      <c r="K548" s="306" t="str">
        <f t="shared" si="213"/>
        <v>NA</v>
      </c>
      <c r="L548" s="306" t="str">
        <f t="shared" si="214"/>
        <v>NA</v>
      </c>
      <c r="M548" s="306" t="str">
        <f t="shared" si="215"/>
        <v>NA</v>
      </c>
      <c r="N548" s="306" t="str">
        <f t="shared" si="216"/>
        <v>NA</v>
      </c>
      <c r="O548" s="306" t="str">
        <f t="shared" si="217"/>
        <v>NA</v>
      </c>
      <c r="P548" s="306" t="str">
        <f t="shared" si="218"/>
        <v>NA</v>
      </c>
      <c r="Q548" s="306" t="str">
        <f t="shared" si="219"/>
        <v>NA</v>
      </c>
      <c r="R548" s="306" t="str">
        <f t="shared" si="220"/>
        <v>NA</v>
      </c>
      <c r="S548" s="306" t="str">
        <f t="shared" si="221"/>
        <v>NA</v>
      </c>
      <c r="T548" s="306" t="str">
        <f t="shared" si="222"/>
        <v>NA</v>
      </c>
      <c r="U548" s="306" t="str">
        <f t="shared" si="223"/>
        <v>NA</v>
      </c>
      <c r="V548" s="306" t="str">
        <f>IF($B548&gt;remaning_months,"NA",V$3*Payoff!$BS551)</f>
        <v>NA</v>
      </c>
      <c r="W548" s="306" t="str">
        <f>IF($B548&gt;remaning_months,"NA",W$3*Payoff!$BS551)</f>
        <v>NA</v>
      </c>
      <c r="X548" s="306" t="str">
        <f t="shared" si="224"/>
        <v>NA</v>
      </c>
      <c r="Y548" s="306" t="str">
        <f t="shared" si="225"/>
        <v>NA</v>
      </c>
      <c r="Z548" s="306" t="str">
        <f t="shared" si="226"/>
        <v>NA</v>
      </c>
      <c r="AA548" s="306" t="str">
        <f t="shared" si="227"/>
        <v>NA</v>
      </c>
      <c r="AB548" s="306" t="str">
        <f t="shared" si="228"/>
        <v>NA</v>
      </c>
      <c r="AC548" s="306" t="str">
        <f>IF($B548&gt;remaning_months,"NA",Payoff!AY551*Feq_coupon)</f>
        <v>NA</v>
      </c>
      <c r="AD548" s="306" t="str">
        <f>IF($B548&lt;=remaning_months,(AD547*(1-Payoff!BR551)-Payoff!Y551-Payoff!Z551+Payoff!BY551),"NA")</f>
        <v>NA</v>
      </c>
      <c r="AE548" s="306" t="str">
        <f>IF($B548&gt;remaning_months,"NA",Payoff!BC551)</f>
        <v>NA</v>
      </c>
      <c r="AF548" s="306" t="str">
        <f>IF($B548&gt;remaning_months,"NA",MAX(0,SUM(Payoff!V551:X551)))</f>
        <v>NA</v>
      </c>
      <c r="AG548" s="306" t="str">
        <f>IF($B548&gt;remaning_months,"NA",MAX(0,SUM(Payoff!V551:Y551)))</f>
        <v>NA</v>
      </c>
      <c r="AH548" s="306" t="str">
        <f>IF($B548&gt;remaning_months,"NA",Payoff!AC551)</f>
        <v>NA</v>
      </c>
      <c r="AI548" s="306" t="str">
        <f>IF($B548&gt;remaning_months,"NA",Payoff!BA551)</f>
        <v>NA</v>
      </c>
      <c r="AJ548" s="306" t="str">
        <f>IF($B548&gt;remaning_months,"NA",IF(AF548&lt;=0,0,AL547*(1+Payoff!X551/SUM(Payoff!V551:W551))))</f>
        <v>NA</v>
      </c>
      <c r="AK548" s="306" t="str">
        <f>IF($B548&gt;remaning_months,"NA",IF(AG548&lt;=0,0,AJ548*(1+SUM(Payoff!Y551:Z551)/SUM(Payoff!V551:W551))))</f>
        <v>NA</v>
      </c>
      <c r="AL548" s="306" t="str">
        <f>IF($B548&gt;remaning_months,"NA",IF(AH548&lt;=0,0,AK548*(1+SUM(Payoff!AA551:AB551)/SUM(Payoff!V551:W551))))</f>
        <v>NA</v>
      </c>
      <c r="AM548" s="306" t="str">
        <f t="shared" si="229"/>
        <v>NA</v>
      </c>
      <c r="AN548" s="306" t="str">
        <f>IF($B548&gt;remaning_months,"NA",AN547*(1+Payoff!Q551))</f>
        <v>NA</v>
      </c>
    </row>
    <row r="549" spans="2:40">
      <c r="B549" s="23">
        <v>546</v>
      </c>
      <c r="C549" s="306" t="str">
        <f t="shared" si="205"/>
        <v>NA</v>
      </c>
      <c r="D549" s="306" t="str">
        <f t="shared" si="206"/>
        <v>NA</v>
      </c>
      <c r="E549" s="306" t="str">
        <f t="shared" si="207"/>
        <v>NA</v>
      </c>
      <c r="F549" s="306" t="str">
        <f t="shared" si="208"/>
        <v>NA</v>
      </c>
      <c r="G549" s="306" t="str">
        <f t="shared" si="209"/>
        <v>NA</v>
      </c>
      <c r="H549" s="306" t="str">
        <f t="shared" si="210"/>
        <v>NA</v>
      </c>
      <c r="I549" s="306" t="str">
        <f t="shared" si="211"/>
        <v>NA</v>
      </c>
      <c r="J549" s="306" t="str">
        <f t="shared" si="212"/>
        <v>NA</v>
      </c>
      <c r="K549" s="306" t="str">
        <f t="shared" si="213"/>
        <v>NA</v>
      </c>
      <c r="L549" s="306" t="str">
        <f t="shared" si="214"/>
        <v>NA</v>
      </c>
      <c r="M549" s="306" t="str">
        <f t="shared" si="215"/>
        <v>NA</v>
      </c>
      <c r="N549" s="306" t="str">
        <f t="shared" si="216"/>
        <v>NA</v>
      </c>
      <c r="O549" s="306" t="str">
        <f t="shared" si="217"/>
        <v>NA</v>
      </c>
      <c r="P549" s="306" t="str">
        <f t="shared" si="218"/>
        <v>NA</v>
      </c>
      <c r="Q549" s="306" t="str">
        <f t="shared" si="219"/>
        <v>NA</v>
      </c>
      <c r="R549" s="306" t="str">
        <f t="shared" si="220"/>
        <v>NA</v>
      </c>
      <c r="S549" s="306" t="str">
        <f t="shared" si="221"/>
        <v>NA</v>
      </c>
      <c r="T549" s="306" t="str">
        <f t="shared" si="222"/>
        <v>NA</v>
      </c>
      <c r="U549" s="306" t="str">
        <f t="shared" si="223"/>
        <v>NA</v>
      </c>
      <c r="V549" s="306" t="str">
        <f>IF($B549&gt;remaning_months,"NA",V$3*Payoff!$BS552)</f>
        <v>NA</v>
      </c>
      <c r="W549" s="306" t="str">
        <f>IF($B549&gt;remaning_months,"NA",W$3*Payoff!$BS552)</f>
        <v>NA</v>
      </c>
      <c r="X549" s="306" t="str">
        <f t="shared" si="224"/>
        <v>NA</v>
      </c>
      <c r="Y549" s="306" t="str">
        <f t="shared" si="225"/>
        <v>NA</v>
      </c>
      <c r="Z549" s="306" t="str">
        <f t="shared" si="226"/>
        <v>NA</v>
      </c>
      <c r="AA549" s="306" t="str">
        <f t="shared" si="227"/>
        <v>NA</v>
      </c>
      <c r="AB549" s="306" t="str">
        <f t="shared" si="228"/>
        <v>NA</v>
      </c>
      <c r="AC549" s="306" t="str">
        <f>IF($B549&gt;remaning_months,"NA",Payoff!AY552*Feq_coupon)</f>
        <v>NA</v>
      </c>
      <c r="AD549" s="306" t="str">
        <f>IF($B549&lt;=remaning_months,(AD548*(1-Payoff!BR552)-Payoff!Y552-Payoff!Z552+Payoff!BY552),"NA")</f>
        <v>NA</v>
      </c>
      <c r="AE549" s="306" t="str">
        <f>IF($B549&gt;remaning_months,"NA",Payoff!BC552)</f>
        <v>NA</v>
      </c>
      <c r="AF549" s="306" t="str">
        <f>IF($B549&gt;remaning_months,"NA",MAX(0,SUM(Payoff!V552:X552)))</f>
        <v>NA</v>
      </c>
      <c r="AG549" s="306" t="str">
        <f>IF($B549&gt;remaning_months,"NA",MAX(0,SUM(Payoff!V552:Y552)))</f>
        <v>NA</v>
      </c>
      <c r="AH549" s="306" t="str">
        <f>IF($B549&gt;remaning_months,"NA",Payoff!AC552)</f>
        <v>NA</v>
      </c>
      <c r="AI549" s="306" t="str">
        <f>IF($B549&gt;remaning_months,"NA",Payoff!BA552)</f>
        <v>NA</v>
      </c>
      <c r="AJ549" s="306" t="str">
        <f>IF($B549&gt;remaning_months,"NA",IF(AF549&lt;=0,0,AL548*(1+Payoff!X552/SUM(Payoff!V552:W552))))</f>
        <v>NA</v>
      </c>
      <c r="AK549" s="306" t="str">
        <f>IF($B549&gt;remaning_months,"NA",IF(AG549&lt;=0,0,AJ549*(1+SUM(Payoff!Y552:Z552)/SUM(Payoff!V552:W552))))</f>
        <v>NA</v>
      </c>
      <c r="AL549" s="306" t="str">
        <f>IF($B549&gt;remaning_months,"NA",IF(AH549&lt;=0,0,AK549*(1+SUM(Payoff!AA552:AB552)/SUM(Payoff!V552:W552))))</f>
        <v>NA</v>
      </c>
      <c r="AM549" s="306" t="str">
        <f t="shared" si="229"/>
        <v>NA</v>
      </c>
      <c r="AN549" s="306" t="str">
        <f>IF($B549&gt;remaning_months,"NA",AN548*(1+Payoff!Q552))</f>
        <v>NA</v>
      </c>
    </row>
    <row r="550" spans="2:40">
      <c r="B550" s="23">
        <v>547</v>
      </c>
      <c r="C550" s="306" t="str">
        <f t="shared" si="205"/>
        <v>NA</v>
      </c>
      <c r="D550" s="306" t="str">
        <f t="shared" si="206"/>
        <v>NA</v>
      </c>
      <c r="E550" s="306" t="str">
        <f t="shared" si="207"/>
        <v>NA</v>
      </c>
      <c r="F550" s="306" t="str">
        <f t="shared" si="208"/>
        <v>NA</v>
      </c>
      <c r="G550" s="306" t="str">
        <f t="shared" si="209"/>
        <v>NA</v>
      </c>
      <c r="H550" s="306" t="str">
        <f t="shared" si="210"/>
        <v>NA</v>
      </c>
      <c r="I550" s="306" t="str">
        <f t="shared" si="211"/>
        <v>NA</v>
      </c>
      <c r="J550" s="306" t="str">
        <f t="shared" si="212"/>
        <v>NA</v>
      </c>
      <c r="K550" s="306" t="str">
        <f t="shared" si="213"/>
        <v>NA</v>
      </c>
      <c r="L550" s="306" t="str">
        <f t="shared" si="214"/>
        <v>NA</v>
      </c>
      <c r="M550" s="306" t="str">
        <f t="shared" si="215"/>
        <v>NA</v>
      </c>
      <c r="N550" s="306" t="str">
        <f t="shared" si="216"/>
        <v>NA</v>
      </c>
      <c r="O550" s="306" t="str">
        <f t="shared" si="217"/>
        <v>NA</v>
      </c>
      <c r="P550" s="306" t="str">
        <f t="shared" si="218"/>
        <v>NA</v>
      </c>
      <c r="Q550" s="306" t="str">
        <f t="shared" si="219"/>
        <v>NA</v>
      </c>
      <c r="R550" s="306" t="str">
        <f t="shared" si="220"/>
        <v>NA</v>
      </c>
      <c r="S550" s="306" t="str">
        <f t="shared" si="221"/>
        <v>NA</v>
      </c>
      <c r="T550" s="306" t="str">
        <f t="shared" si="222"/>
        <v>NA</v>
      </c>
      <c r="U550" s="306" t="str">
        <f t="shared" si="223"/>
        <v>NA</v>
      </c>
      <c r="V550" s="306" t="str">
        <f>IF($B550&gt;remaning_months,"NA",V$3*Payoff!$BS553)</f>
        <v>NA</v>
      </c>
      <c r="W550" s="306" t="str">
        <f>IF($B550&gt;remaning_months,"NA",W$3*Payoff!$BS553)</f>
        <v>NA</v>
      </c>
      <c r="X550" s="306" t="str">
        <f t="shared" si="224"/>
        <v>NA</v>
      </c>
      <c r="Y550" s="306" t="str">
        <f t="shared" si="225"/>
        <v>NA</v>
      </c>
      <c r="Z550" s="306" t="str">
        <f t="shared" si="226"/>
        <v>NA</v>
      </c>
      <c r="AA550" s="306" t="str">
        <f t="shared" si="227"/>
        <v>NA</v>
      </c>
      <c r="AB550" s="306" t="str">
        <f t="shared" si="228"/>
        <v>NA</v>
      </c>
      <c r="AC550" s="306" t="str">
        <f>IF($B550&gt;remaning_months,"NA",Payoff!AY553*Feq_coupon)</f>
        <v>NA</v>
      </c>
      <c r="AD550" s="306" t="str">
        <f>IF($B550&lt;=remaning_months,(AD549*(1-Payoff!BR553)-Payoff!Y553-Payoff!Z553+Payoff!BY553),"NA")</f>
        <v>NA</v>
      </c>
      <c r="AE550" s="306" t="str">
        <f>IF($B550&gt;remaning_months,"NA",Payoff!BC553)</f>
        <v>NA</v>
      </c>
      <c r="AF550" s="306" t="str">
        <f>IF($B550&gt;remaning_months,"NA",MAX(0,SUM(Payoff!V553:X553)))</f>
        <v>NA</v>
      </c>
      <c r="AG550" s="306" t="str">
        <f>IF($B550&gt;remaning_months,"NA",MAX(0,SUM(Payoff!V553:Y553)))</f>
        <v>NA</v>
      </c>
      <c r="AH550" s="306" t="str">
        <f>IF($B550&gt;remaning_months,"NA",Payoff!AC553)</f>
        <v>NA</v>
      </c>
      <c r="AI550" s="306" t="str">
        <f>IF($B550&gt;remaning_months,"NA",Payoff!BA553)</f>
        <v>NA</v>
      </c>
      <c r="AJ550" s="306" t="str">
        <f>IF($B550&gt;remaning_months,"NA",IF(AF550&lt;=0,0,AL549*(1+Payoff!X553/SUM(Payoff!V553:W553))))</f>
        <v>NA</v>
      </c>
      <c r="AK550" s="306" t="str">
        <f>IF($B550&gt;remaning_months,"NA",IF(AG550&lt;=0,0,AJ550*(1+SUM(Payoff!Y553:Z553)/SUM(Payoff!V553:W553))))</f>
        <v>NA</v>
      </c>
      <c r="AL550" s="306" t="str">
        <f>IF($B550&gt;remaning_months,"NA",IF(AH550&lt;=0,0,AK550*(1+SUM(Payoff!AA553:AB553)/SUM(Payoff!V553:W553))))</f>
        <v>NA</v>
      </c>
      <c r="AM550" s="306" t="str">
        <f t="shared" si="229"/>
        <v>NA</v>
      </c>
      <c r="AN550" s="306" t="str">
        <f>IF($B550&gt;remaning_months,"NA",AN549*(1+Payoff!Q553))</f>
        <v>NA</v>
      </c>
    </row>
    <row r="551" spans="2:40">
      <c r="B551" s="23">
        <v>548</v>
      </c>
      <c r="C551" s="306" t="str">
        <f t="shared" si="205"/>
        <v>NA</v>
      </c>
      <c r="D551" s="306" t="str">
        <f t="shared" si="206"/>
        <v>NA</v>
      </c>
      <c r="E551" s="306" t="str">
        <f t="shared" si="207"/>
        <v>NA</v>
      </c>
      <c r="F551" s="306" t="str">
        <f t="shared" si="208"/>
        <v>NA</v>
      </c>
      <c r="G551" s="306" t="str">
        <f t="shared" si="209"/>
        <v>NA</v>
      </c>
      <c r="H551" s="306" t="str">
        <f t="shared" si="210"/>
        <v>NA</v>
      </c>
      <c r="I551" s="306" t="str">
        <f t="shared" si="211"/>
        <v>NA</v>
      </c>
      <c r="J551" s="306" t="str">
        <f t="shared" si="212"/>
        <v>NA</v>
      </c>
      <c r="K551" s="306" t="str">
        <f t="shared" si="213"/>
        <v>NA</v>
      </c>
      <c r="L551" s="306" t="str">
        <f t="shared" si="214"/>
        <v>NA</v>
      </c>
      <c r="M551" s="306" t="str">
        <f t="shared" si="215"/>
        <v>NA</v>
      </c>
      <c r="N551" s="306" t="str">
        <f t="shared" si="216"/>
        <v>NA</v>
      </c>
      <c r="O551" s="306" t="str">
        <f t="shared" si="217"/>
        <v>NA</v>
      </c>
      <c r="P551" s="306" t="str">
        <f t="shared" si="218"/>
        <v>NA</v>
      </c>
      <c r="Q551" s="306" t="str">
        <f t="shared" si="219"/>
        <v>NA</v>
      </c>
      <c r="R551" s="306" t="str">
        <f t="shared" si="220"/>
        <v>NA</v>
      </c>
      <c r="S551" s="306" t="str">
        <f t="shared" si="221"/>
        <v>NA</v>
      </c>
      <c r="T551" s="306" t="str">
        <f t="shared" si="222"/>
        <v>NA</v>
      </c>
      <c r="U551" s="306" t="str">
        <f t="shared" si="223"/>
        <v>NA</v>
      </c>
      <c r="V551" s="306" t="str">
        <f>IF($B551&gt;remaning_months,"NA",V$3*Payoff!$BS554)</f>
        <v>NA</v>
      </c>
      <c r="W551" s="306" t="str">
        <f>IF($B551&gt;remaning_months,"NA",W$3*Payoff!$BS554)</f>
        <v>NA</v>
      </c>
      <c r="X551" s="306" t="str">
        <f t="shared" si="224"/>
        <v>NA</v>
      </c>
      <c r="Y551" s="306" t="str">
        <f t="shared" si="225"/>
        <v>NA</v>
      </c>
      <c r="Z551" s="306" t="str">
        <f t="shared" si="226"/>
        <v>NA</v>
      </c>
      <c r="AA551" s="306" t="str">
        <f t="shared" si="227"/>
        <v>NA</v>
      </c>
      <c r="AB551" s="306" t="str">
        <f t="shared" si="228"/>
        <v>NA</v>
      </c>
      <c r="AC551" s="306" t="str">
        <f>IF($B551&gt;remaning_months,"NA",Payoff!AY554*Feq_coupon)</f>
        <v>NA</v>
      </c>
      <c r="AD551" s="306" t="str">
        <f>IF($B551&lt;=remaning_months,(AD550*(1-Payoff!BR554)-Payoff!Y554-Payoff!Z554+Payoff!BY554),"NA")</f>
        <v>NA</v>
      </c>
      <c r="AE551" s="306" t="str">
        <f>IF($B551&gt;remaning_months,"NA",Payoff!BC554)</f>
        <v>NA</v>
      </c>
      <c r="AF551" s="306" t="str">
        <f>IF($B551&gt;remaning_months,"NA",MAX(0,SUM(Payoff!V554:X554)))</f>
        <v>NA</v>
      </c>
      <c r="AG551" s="306" t="str">
        <f>IF($B551&gt;remaning_months,"NA",MAX(0,SUM(Payoff!V554:Y554)))</f>
        <v>NA</v>
      </c>
      <c r="AH551" s="306" t="str">
        <f>IF($B551&gt;remaning_months,"NA",Payoff!AC554)</f>
        <v>NA</v>
      </c>
      <c r="AI551" s="306" t="str">
        <f>IF($B551&gt;remaning_months,"NA",Payoff!BA554)</f>
        <v>NA</v>
      </c>
      <c r="AJ551" s="306" t="str">
        <f>IF($B551&gt;remaning_months,"NA",IF(AF551&lt;=0,0,AL550*(1+Payoff!X554/SUM(Payoff!V554:W554))))</f>
        <v>NA</v>
      </c>
      <c r="AK551" s="306" t="str">
        <f>IF($B551&gt;remaning_months,"NA",IF(AG551&lt;=0,0,AJ551*(1+SUM(Payoff!Y554:Z554)/SUM(Payoff!V554:W554))))</f>
        <v>NA</v>
      </c>
      <c r="AL551" s="306" t="str">
        <f>IF($B551&gt;remaning_months,"NA",IF(AH551&lt;=0,0,AK551*(1+SUM(Payoff!AA554:AB554)/SUM(Payoff!V554:W554))))</f>
        <v>NA</v>
      </c>
      <c r="AM551" s="306" t="str">
        <f t="shared" si="229"/>
        <v>NA</v>
      </c>
      <c r="AN551" s="306" t="str">
        <f>IF($B551&gt;remaning_months,"NA",AN550*(1+Payoff!Q554))</f>
        <v>NA</v>
      </c>
    </row>
    <row r="552" spans="2:40">
      <c r="B552" s="23">
        <v>549</v>
      </c>
      <c r="C552" s="306" t="str">
        <f t="shared" si="205"/>
        <v>NA</v>
      </c>
      <c r="D552" s="306" t="str">
        <f t="shared" si="206"/>
        <v>NA</v>
      </c>
      <c r="E552" s="306" t="str">
        <f t="shared" si="207"/>
        <v>NA</v>
      </c>
      <c r="F552" s="306" t="str">
        <f t="shared" si="208"/>
        <v>NA</v>
      </c>
      <c r="G552" s="306" t="str">
        <f t="shared" si="209"/>
        <v>NA</v>
      </c>
      <c r="H552" s="306" t="str">
        <f t="shared" si="210"/>
        <v>NA</v>
      </c>
      <c r="I552" s="306" t="str">
        <f t="shared" si="211"/>
        <v>NA</v>
      </c>
      <c r="J552" s="306" t="str">
        <f t="shared" si="212"/>
        <v>NA</v>
      </c>
      <c r="K552" s="306" t="str">
        <f t="shared" si="213"/>
        <v>NA</v>
      </c>
      <c r="L552" s="306" t="str">
        <f t="shared" si="214"/>
        <v>NA</v>
      </c>
      <c r="M552" s="306" t="str">
        <f t="shared" si="215"/>
        <v>NA</v>
      </c>
      <c r="N552" s="306" t="str">
        <f t="shared" si="216"/>
        <v>NA</v>
      </c>
      <c r="O552" s="306" t="str">
        <f t="shared" si="217"/>
        <v>NA</v>
      </c>
      <c r="P552" s="306" t="str">
        <f t="shared" si="218"/>
        <v>NA</v>
      </c>
      <c r="Q552" s="306" t="str">
        <f t="shared" si="219"/>
        <v>NA</v>
      </c>
      <c r="R552" s="306" t="str">
        <f t="shared" si="220"/>
        <v>NA</v>
      </c>
      <c r="S552" s="306" t="str">
        <f t="shared" si="221"/>
        <v>NA</v>
      </c>
      <c r="T552" s="306" t="str">
        <f t="shared" si="222"/>
        <v>NA</v>
      </c>
      <c r="U552" s="306" t="str">
        <f t="shared" si="223"/>
        <v>NA</v>
      </c>
      <c r="V552" s="306" t="str">
        <f>IF($B552&gt;remaning_months,"NA",V$3*Payoff!$BS555)</f>
        <v>NA</v>
      </c>
      <c r="W552" s="306" t="str">
        <f>IF($B552&gt;remaning_months,"NA",W$3*Payoff!$BS555)</f>
        <v>NA</v>
      </c>
      <c r="X552" s="306" t="str">
        <f t="shared" si="224"/>
        <v>NA</v>
      </c>
      <c r="Y552" s="306" t="str">
        <f t="shared" si="225"/>
        <v>NA</v>
      </c>
      <c r="Z552" s="306" t="str">
        <f t="shared" si="226"/>
        <v>NA</v>
      </c>
      <c r="AA552" s="306" t="str">
        <f t="shared" si="227"/>
        <v>NA</v>
      </c>
      <c r="AB552" s="306" t="str">
        <f t="shared" si="228"/>
        <v>NA</v>
      </c>
      <c r="AC552" s="306" t="str">
        <f>IF($B552&gt;remaning_months,"NA",Payoff!AY555*Feq_coupon)</f>
        <v>NA</v>
      </c>
      <c r="AD552" s="306" t="str">
        <f>IF($B552&lt;=remaning_months,(AD551*(1-Payoff!BR555)-Payoff!Y555-Payoff!Z555+Payoff!BY555),"NA")</f>
        <v>NA</v>
      </c>
      <c r="AE552" s="306" t="str">
        <f>IF($B552&gt;remaning_months,"NA",Payoff!BC555)</f>
        <v>NA</v>
      </c>
      <c r="AF552" s="306" t="str">
        <f>IF($B552&gt;remaning_months,"NA",MAX(0,SUM(Payoff!V555:X555)))</f>
        <v>NA</v>
      </c>
      <c r="AG552" s="306" t="str">
        <f>IF($B552&gt;remaning_months,"NA",MAX(0,SUM(Payoff!V555:Y555)))</f>
        <v>NA</v>
      </c>
      <c r="AH552" s="306" t="str">
        <f>IF($B552&gt;remaning_months,"NA",Payoff!AC555)</f>
        <v>NA</v>
      </c>
      <c r="AI552" s="306" t="str">
        <f>IF($B552&gt;remaning_months,"NA",Payoff!BA555)</f>
        <v>NA</v>
      </c>
      <c r="AJ552" s="306" t="str">
        <f>IF($B552&gt;remaning_months,"NA",IF(AF552&lt;=0,0,AL551*(1+Payoff!X555/SUM(Payoff!V555:W555))))</f>
        <v>NA</v>
      </c>
      <c r="AK552" s="306" t="str">
        <f>IF($B552&gt;remaning_months,"NA",IF(AG552&lt;=0,0,AJ552*(1+SUM(Payoff!Y555:Z555)/SUM(Payoff!V555:W555))))</f>
        <v>NA</v>
      </c>
      <c r="AL552" s="306" t="str">
        <f>IF($B552&gt;remaning_months,"NA",IF(AH552&lt;=0,0,AK552*(1+SUM(Payoff!AA555:AB555)/SUM(Payoff!V555:W555))))</f>
        <v>NA</v>
      </c>
      <c r="AM552" s="306" t="str">
        <f t="shared" si="229"/>
        <v>NA</v>
      </c>
      <c r="AN552" s="306" t="str">
        <f>IF($B552&gt;remaning_months,"NA",AN551*(1+Payoff!Q555))</f>
        <v>NA</v>
      </c>
    </row>
    <row r="553" spans="2:40">
      <c r="B553" s="23">
        <v>550</v>
      </c>
      <c r="C553" s="306" t="str">
        <f t="shared" si="205"/>
        <v>NA</v>
      </c>
      <c r="D553" s="306" t="str">
        <f t="shared" si="206"/>
        <v>NA</v>
      </c>
      <c r="E553" s="306" t="str">
        <f t="shared" si="207"/>
        <v>NA</v>
      </c>
      <c r="F553" s="306" t="str">
        <f t="shared" si="208"/>
        <v>NA</v>
      </c>
      <c r="G553" s="306" t="str">
        <f t="shared" si="209"/>
        <v>NA</v>
      </c>
      <c r="H553" s="306" t="str">
        <f t="shared" si="210"/>
        <v>NA</v>
      </c>
      <c r="I553" s="306" t="str">
        <f t="shared" si="211"/>
        <v>NA</v>
      </c>
      <c r="J553" s="306" t="str">
        <f t="shared" si="212"/>
        <v>NA</v>
      </c>
      <c r="K553" s="306" t="str">
        <f t="shared" si="213"/>
        <v>NA</v>
      </c>
      <c r="L553" s="306" t="str">
        <f t="shared" si="214"/>
        <v>NA</v>
      </c>
      <c r="M553" s="306" t="str">
        <f t="shared" si="215"/>
        <v>NA</v>
      </c>
      <c r="N553" s="306" t="str">
        <f t="shared" si="216"/>
        <v>NA</v>
      </c>
      <c r="O553" s="306" t="str">
        <f t="shared" si="217"/>
        <v>NA</v>
      </c>
      <c r="P553" s="306" t="str">
        <f t="shared" si="218"/>
        <v>NA</v>
      </c>
      <c r="Q553" s="306" t="str">
        <f t="shared" si="219"/>
        <v>NA</v>
      </c>
      <c r="R553" s="306" t="str">
        <f t="shared" si="220"/>
        <v>NA</v>
      </c>
      <c r="S553" s="306" t="str">
        <f t="shared" si="221"/>
        <v>NA</v>
      </c>
      <c r="T553" s="306" t="str">
        <f t="shared" si="222"/>
        <v>NA</v>
      </c>
      <c r="U553" s="306" t="str">
        <f t="shared" si="223"/>
        <v>NA</v>
      </c>
      <c r="V553" s="306" t="str">
        <f>IF($B553&gt;remaning_months,"NA",V$3*Payoff!$BS556)</f>
        <v>NA</v>
      </c>
      <c r="W553" s="306" t="str">
        <f>IF($B553&gt;remaning_months,"NA",W$3*Payoff!$BS556)</f>
        <v>NA</v>
      </c>
      <c r="X553" s="306" t="str">
        <f t="shared" si="224"/>
        <v>NA</v>
      </c>
      <c r="Y553" s="306" t="str">
        <f t="shared" si="225"/>
        <v>NA</v>
      </c>
      <c r="Z553" s="306" t="str">
        <f t="shared" si="226"/>
        <v>NA</v>
      </c>
      <c r="AA553" s="306" t="str">
        <f t="shared" si="227"/>
        <v>NA</v>
      </c>
      <c r="AB553" s="306" t="str">
        <f t="shared" si="228"/>
        <v>NA</v>
      </c>
      <c r="AC553" s="306" t="str">
        <f>IF($B553&gt;remaning_months,"NA",Payoff!AY556*Feq_coupon)</f>
        <v>NA</v>
      </c>
      <c r="AD553" s="306" t="str">
        <f>IF($B553&lt;=remaning_months,(AD552*(1-Payoff!BR556)-Payoff!Y556-Payoff!Z556+Payoff!BY556),"NA")</f>
        <v>NA</v>
      </c>
      <c r="AE553" s="306" t="str">
        <f>IF($B553&gt;remaning_months,"NA",Payoff!BC556)</f>
        <v>NA</v>
      </c>
      <c r="AF553" s="306" t="str">
        <f>IF($B553&gt;remaning_months,"NA",MAX(0,SUM(Payoff!V556:X556)))</f>
        <v>NA</v>
      </c>
      <c r="AG553" s="306" t="str">
        <f>IF($B553&gt;remaning_months,"NA",MAX(0,SUM(Payoff!V556:Y556)))</f>
        <v>NA</v>
      </c>
      <c r="AH553" s="306" t="str">
        <f>IF($B553&gt;remaning_months,"NA",Payoff!AC556)</f>
        <v>NA</v>
      </c>
      <c r="AI553" s="306" t="str">
        <f>IF($B553&gt;remaning_months,"NA",Payoff!BA556)</f>
        <v>NA</v>
      </c>
      <c r="AJ553" s="306" t="str">
        <f>IF($B553&gt;remaning_months,"NA",IF(AF553&lt;=0,0,AL552*(1+Payoff!X556/SUM(Payoff!V556:W556))))</f>
        <v>NA</v>
      </c>
      <c r="AK553" s="306" t="str">
        <f>IF($B553&gt;remaning_months,"NA",IF(AG553&lt;=0,0,AJ553*(1+SUM(Payoff!Y556:Z556)/SUM(Payoff!V556:W556))))</f>
        <v>NA</v>
      </c>
      <c r="AL553" s="306" t="str">
        <f>IF($B553&gt;remaning_months,"NA",IF(AH553&lt;=0,0,AK553*(1+SUM(Payoff!AA556:AB556)/SUM(Payoff!V556:W556))))</f>
        <v>NA</v>
      </c>
      <c r="AM553" s="306" t="str">
        <f t="shared" si="229"/>
        <v>NA</v>
      </c>
      <c r="AN553" s="306" t="str">
        <f>IF($B553&gt;remaning_months,"NA",AN552*(1+Payoff!Q556))</f>
        <v>NA</v>
      </c>
    </row>
    <row r="554" spans="2:40">
      <c r="B554" s="23">
        <v>551</v>
      </c>
      <c r="C554" s="306" t="str">
        <f t="shared" si="205"/>
        <v>NA</v>
      </c>
      <c r="D554" s="306" t="str">
        <f t="shared" si="206"/>
        <v>NA</v>
      </c>
      <c r="E554" s="306" t="str">
        <f t="shared" si="207"/>
        <v>NA</v>
      </c>
      <c r="F554" s="306" t="str">
        <f t="shared" si="208"/>
        <v>NA</v>
      </c>
      <c r="G554" s="306" t="str">
        <f t="shared" si="209"/>
        <v>NA</v>
      </c>
      <c r="H554" s="306" t="str">
        <f t="shared" si="210"/>
        <v>NA</v>
      </c>
      <c r="I554" s="306" t="str">
        <f t="shared" si="211"/>
        <v>NA</v>
      </c>
      <c r="J554" s="306" t="str">
        <f t="shared" si="212"/>
        <v>NA</v>
      </c>
      <c r="K554" s="306" t="str">
        <f t="shared" si="213"/>
        <v>NA</v>
      </c>
      <c r="L554" s="306" t="str">
        <f t="shared" si="214"/>
        <v>NA</v>
      </c>
      <c r="M554" s="306" t="str">
        <f t="shared" si="215"/>
        <v>NA</v>
      </c>
      <c r="N554" s="306" t="str">
        <f t="shared" si="216"/>
        <v>NA</v>
      </c>
      <c r="O554" s="306" t="str">
        <f t="shared" si="217"/>
        <v>NA</v>
      </c>
      <c r="P554" s="306" t="str">
        <f t="shared" si="218"/>
        <v>NA</v>
      </c>
      <c r="Q554" s="306" t="str">
        <f t="shared" si="219"/>
        <v>NA</v>
      </c>
      <c r="R554" s="306" t="str">
        <f t="shared" si="220"/>
        <v>NA</v>
      </c>
      <c r="S554" s="306" t="str">
        <f t="shared" si="221"/>
        <v>NA</v>
      </c>
      <c r="T554" s="306" t="str">
        <f t="shared" si="222"/>
        <v>NA</v>
      </c>
      <c r="U554" s="306" t="str">
        <f t="shared" si="223"/>
        <v>NA</v>
      </c>
      <c r="V554" s="306" t="str">
        <f>IF($B554&gt;remaning_months,"NA",V$3*Payoff!$BS557)</f>
        <v>NA</v>
      </c>
      <c r="W554" s="306" t="str">
        <f>IF($B554&gt;remaning_months,"NA",W$3*Payoff!$BS557)</f>
        <v>NA</v>
      </c>
      <c r="X554" s="306" t="str">
        <f t="shared" si="224"/>
        <v>NA</v>
      </c>
      <c r="Y554" s="306" t="str">
        <f t="shared" si="225"/>
        <v>NA</v>
      </c>
      <c r="Z554" s="306" t="str">
        <f t="shared" si="226"/>
        <v>NA</v>
      </c>
      <c r="AA554" s="306" t="str">
        <f t="shared" si="227"/>
        <v>NA</v>
      </c>
      <c r="AB554" s="306" t="str">
        <f t="shared" si="228"/>
        <v>NA</v>
      </c>
      <c r="AC554" s="306" t="str">
        <f>IF($B554&gt;remaning_months,"NA",Payoff!AY557*Feq_coupon)</f>
        <v>NA</v>
      </c>
      <c r="AD554" s="306" t="str">
        <f>IF($B554&lt;=remaning_months,(AD553*(1-Payoff!BR557)-Payoff!Y557-Payoff!Z557+Payoff!BY557),"NA")</f>
        <v>NA</v>
      </c>
      <c r="AE554" s="306" t="str">
        <f>IF($B554&gt;remaning_months,"NA",Payoff!BC557)</f>
        <v>NA</v>
      </c>
      <c r="AF554" s="306" t="str">
        <f>IF($B554&gt;remaning_months,"NA",MAX(0,SUM(Payoff!V557:X557)))</f>
        <v>NA</v>
      </c>
      <c r="AG554" s="306" t="str">
        <f>IF($B554&gt;remaning_months,"NA",MAX(0,SUM(Payoff!V557:Y557)))</f>
        <v>NA</v>
      </c>
      <c r="AH554" s="306" t="str">
        <f>IF($B554&gt;remaning_months,"NA",Payoff!AC557)</f>
        <v>NA</v>
      </c>
      <c r="AI554" s="306" t="str">
        <f>IF($B554&gt;remaning_months,"NA",Payoff!BA557)</f>
        <v>NA</v>
      </c>
      <c r="AJ554" s="306" t="str">
        <f>IF($B554&gt;remaning_months,"NA",IF(AF554&lt;=0,0,AL553*(1+Payoff!X557/SUM(Payoff!V557:W557))))</f>
        <v>NA</v>
      </c>
      <c r="AK554" s="306" t="str">
        <f>IF($B554&gt;remaning_months,"NA",IF(AG554&lt;=0,0,AJ554*(1+SUM(Payoff!Y557:Z557)/SUM(Payoff!V557:W557))))</f>
        <v>NA</v>
      </c>
      <c r="AL554" s="306" t="str">
        <f>IF($B554&gt;remaning_months,"NA",IF(AH554&lt;=0,0,AK554*(1+SUM(Payoff!AA557:AB557)/SUM(Payoff!V557:W557))))</f>
        <v>NA</v>
      </c>
      <c r="AM554" s="306" t="str">
        <f t="shared" si="229"/>
        <v>NA</v>
      </c>
      <c r="AN554" s="306" t="str">
        <f>IF($B554&gt;remaning_months,"NA",AN553*(1+Payoff!Q557))</f>
        <v>NA</v>
      </c>
    </row>
    <row r="555" spans="2:40">
      <c r="B555" s="23">
        <v>552</v>
      </c>
      <c r="C555" s="306" t="str">
        <f t="shared" si="205"/>
        <v>NA</v>
      </c>
      <c r="D555" s="306" t="str">
        <f t="shared" si="206"/>
        <v>NA</v>
      </c>
      <c r="E555" s="306" t="str">
        <f t="shared" si="207"/>
        <v>NA</v>
      </c>
      <c r="F555" s="306" t="str">
        <f t="shared" si="208"/>
        <v>NA</v>
      </c>
      <c r="G555" s="306" t="str">
        <f t="shared" si="209"/>
        <v>NA</v>
      </c>
      <c r="H555" s="306" t="str">
        <f t="shared" si="210"/>
        <v>NA</v>
      </c>
      <c r="I555" s="306" t="str">
        <f t="shared" si="211"/>
        <v>NA</v>
      </c>
      <c r="J555" s="306" t="str">
        <f t="shared" si="212"/>
        <v>NA</v>
      </c>
      <c r="K555" s="306" t="str">
        <f t="shared" si="213"/>
        <v>NA</v>
      </c>
      <c r="L555" s="306" t="str">
        <f t="shared" si="214"/>
        <v>NA</v>
      </c>
      <c r="M555" s="306" t="str">
        <f t="shared" si="215"/>
        <v>NA</v>
      </c>
      <c r="N555" s="306" t="str">
        <f t="shared" si="216"/>
        <v>NA</v>
      </c>
      <c r="O555" s="306" t="str">
        <f t="shared" si="217"/>
        <v>NA</v>
      </c>
      <c r="P555" s="306" t="str">
        <f t="shared" si="218"/>
        <v>NA</v>
      </c>
      <c r="Q555" s="306" t="str">
        <f t="shared" si="219"/>
        <v>NA</v>
      </c>
      <c r="R555" s="306" t="str">
        <f t="shared" si="220"/>
        <v>NA</v>
      </c>
      <c r="S555" s="306" t="str">
        <f t="shared" si="221"/>
        <v>NA</v>
      </c>
      <c r="T555" s="306" t="str">
        <f t="shared" si="222"/>
        <v>NA</v>
      </c>
      <c r="U555" s="306" t="str">
        <f t="shared" si="223"/>
        <v>NA</v>
      </c>
      <c r="V555" s="306" t="str">
        <f>IF($B555&gt;remaning_months,"NA",V$3*Payoff!$BS558)</f>
        <v>NA</v>
      </c>
      <c r="W555" s="306" t="str">
        <f>IF($B555&gt;remaning_months,"NA",W$3*Payoff!$BS558)</f>
        <v>NA</v>
      </c>
      <c r="X555" s="306" t="str">
        <f t="shared" si="224"/>
        <v>NA</v>
      </c>
      <c r="Y555" s="306" t="str">
        <f t="shared" si="225"/>
        <v>NA</v>
      </c>
      <c r="Z555" s="306" t="str">
        <f t="shared" si="226"/>
        <v>NA</v>
      </c>
      <c r="AA555" s="306" t="str">
        <f t="shared" si="227"/>
        <v>NA</v>
      </c>
      <c r="AB555" s="306" t="str">
        <f t="shared" si="228"/>
        <v>NA</v>
      </c>
      <c r="AC555" s="306" t="str">
        <f>IF($B555&gt;remaning_months,"NA",Payoff!AY558*Feq_coupon)</f>
        <v>NA</v>
      </c>
      <c r="AD555" s="306" t="str">
        <f>IF($B555&lt;=remaning_months,(AD554*(1-Payoff!BR558)-Payoff!Y558-Payoff!Z558+Payoff!BY558),"NA")</f>
        <v>NA</v>
      </c>
      <c r="AE555" s="306" t="str">
        <f>IF($B555&gt;remaning_months,"NA",Payoff!BC558)</f>
        <v>NA</v>
      </c>
      <c r="AF555" s="306" t="str">
        <f>IF($B555&gt;remaning_months,"NA",MAX(0,SUM(Payoff!V558:X558)))</f>
        <v>NA</v>
      </c>
      <c r="AG555" s="306" t="str">
        <f>IF($B555&gt;remaning_months,"NA",MAX(0,SUM(Payoff!V558:Y558)))</f>
        <v>NA</v>
      </c>
      <c r="AH555" s="306" t="str">
        <f>IF($B555&gt;remaning_months,"NA",Payoff!AC558)</f>
        <v>NA</v>
      </c>
      <c r="AI555" s="306" t="str">
        <f>IF($B555&gt;remaning_months,"NA",Payoff!BA558)</f>
        <v>NA</v>
      </c>
      <c r="AJ555" s="306" t="str">
        <f>IF($B555&gt;remaning_months,"NA",IF(AF555&lt;=0,0,AL554*(1+Payoff!X558/SUM(Payoff!V558:W558))))</f>
        <v>NA</v>
      </c>
      <c r="AK555" s="306" t="str">
        <f>IF($B555&gt;remaning_months,"NA",IF(AG555&lt;=0,0,AJ555*(1+SUM(Payoff!Y558:Z558)/SUM(Payoff!V558:W558))))</f>
        <v>NA</v>
      </c>
      <c r="AL555" s="306" t="str">
        <f>IF($B555&gt;remaning_months,"NA",IF(AH555&lt;=0,0,AK555*(1+SUM(Payoff!AA558:AB558)/SUM(Payoff!V558:W558))))</f>
        <v>NA</v>
      </c>
      <c r="AM555" s="306" t="str">
        <f t="shared" si="229"/>
        <v>NA</v>
      </c>
      <c r="AN555" s="306" t="str">
        <f>IF($B555&gt;remaning_months,"NA",AN554*(1+Payoff!Q558))</f>
        <v>NA</v>
      </c>
    </row>
    <row r="556" spans="2:40">
      <c r="B556" s="23">
        <v>553</v>
      </c>
      <c r="C556" s="306" t="str">
        <f t="shared" si="205"/>
        <v>NA</v>
      </c>
      <c r="D556" s="306" t="str">
        <f t="shared" si="206"/>
        <v>NA</v>
      </c>
      <c r="E556" s="306" t="str">
        <f t="shared" si="207"/>
        <v>NA</v>
      </c>
      <c r="F556" s="306" t="str">
        <f t="shared" si="208"/>
        <v>NA</v>
      </c>
      <c r="G556" s="306" t="str">
        <f t="shared" si="209"/>
        <v>NA</v>
      </c>
      <c r="H556" s="306" t="str">
        <f t="shared" si="210"/>
        <v>NA</v>
      </c>
      <c r="I556" s="306" t="str">
        <f t="shared" si="211"/>
        <v>NA</v>
      </c>
      <c r="J556" s="306" t="str">
        <f t="shared" si="212"/>
        <v>NA</v>
      </c>
      <c r="K556" s="306" t="str">
        <f t="shared" si="213"/>
        <v>NA</v>
      </c>
      <c r="L556" s="306" t="str">
        <f t="shared" si="214"/>
        <v>NA</v>
      </c>
      <c r="M556" s="306" t="str">
        <f t="shared" si="215"/>
        <v>NA</v>
      </c>
      <c r="N556" s="306" t="str">
        <f t="shared" si="216"/>
        <v>NA</v>
      </c>
      <c r="O556" s="306" t="str">
        <f t="shared" si="217"/>
        <v>NA</v>
      </c>
      <c r="P556" s="306" t="str">
        <f t="shared" si="218"/>
        <v>NA</v>
      </c>
      <c r="Q556" s="306" t="str">
        <f t="shared" si="219"/>
        <v>NA</v>
      </c>
      <c r="R556" s="306" t="str">
        <f t="shared" si="220"/>
        <v>NA</v>
      </c>
      <c r="S556" s="306" t="str">
        <f t="shared" si="221"/>
        <v>NA</v>
      </c>
      <c r="T556" s="306" t="str">
        <f t="shared" si="222"/>
        <v>NA</v>
      </c>
      <c r="U556" s="306" t="str">
        <f t="shared" si="223"/>
        <v>NA</v>
      </c>
      <c r="V556" s="306" t="str">
        <f>IF($B556&gt;remaning_months,"NA",V$3*Payoff!$BS559)</f>
        <v>NA</v>
      </c>
      <c r="W556" s="306" t="str">
        <f>IF($B556&gt;remaning_months,"NA",W$3*Payoff!$BS559)</f>
        <v>NA</v>
      </c>
      <c r="X556" s="306" t="str">
        <f t="shared" si="224"/>
        <v>NA</v>
      </c>
      <c r="Y556" s="306" t="str">
        <f t="shared" si="225"/>
        <v>NA</v>
      </c>
      <c r="Z556" s="306" t="str">
        <f t="shared" si="226"/>
        <v>NA</v>
      </c>
      <c r="AA556" s="306" t="str">
        <f t="shared" si="227"/>
        <v>NA</v>
      </c>
      <c r="AB556" s="306" t="str">
        <f t="shared" si="228"/>
        <v>NA</v>
      </c>
      <c r="AC556" s="306" t="str">
        <f>IF($B556&gt;remaning_months,"NA",Payoff!AY559*Feq_coupon)</f>
        <v>NA</v>
      </c>
      <c r="AD556" s="306" t="str">
        <f>IF($B556&lt;=remaning_months,(AD555*(1-Payoff!BR559)-Payoff!Y559-Payoff!Z559+Payoff!BY559),"NA")</f>
        <v>NA</v>
      </c>
      <c r="AE556" s="306" t="str">
        <f>IF($B556&gt;remaning_months,"NA",Payoff!BC559)</f>
        <v>NA</v>
      </c>
      <c r="AF556" s="306" t="str">
        <f>IF($B556&gt;remaning_months,"NA",MAX(0,SUM(Payoff!V559:X559)))</f>
        <v>NA</v>
      </c>
      <c r="AG556" s="306" t="str">
        <f>IF($B556&gt;remaning_months,"NA",MAX(0,SUM(Payoff!V559:Y559)))</f>
        <v>NA</v>
      </c>
      <c r="AH556" s="306" t="str">
        <f>IF($B556&gt;remaning_months,"NA",Payoff!AC559)</f>
        <v>NA</v>
      </c>
      <c r="AI556" s="306" t="str">
        <f>IF($B556&gt;remaning_months,"NA",Payoff!BA559)</f>
        <v>NA</v>
      </c>
      <c r="AJ556" s="306" t="str">
        <f>IF($B556&gt;remaning_months,"NA",IF(AF556&lt;=0,0,AL555*(1+Payoff!X559/SUM(Payoff!V559:W559))))</f>
        <v>NA</v>
      </c>
      <c r="AK556" s="306" t="str">
        <f>IF($B556&gt;remaning_months,"NA",IF(AG556&lt;=0,0,AJ556*(1+SUM(Payoff!Y559:Z559)/SUM(Payoff!V559:W559))))</f>
        <v>NA</v>
      </c>
      <c r="AL556" s="306" t="str">
        <f>IF($B556&gt;remaning_months,"NA",IF(AH556&lt;=0,0,AK556*(1+SUM(Payoff!AA559:AB559)/SUM(Payoff!V559:W559))))</f>
        <v>NA</v>
      </c>
      <c r="AM556" s="306" t="str">
        <f t="shared" si="229"/>
        <v>NA</v>
      </c>
      <c r="AN556" s="306" t="str">
        <f>IF($B556&gt;remaning_months,"NA",AN555*(1+Payoff!Q559))</f>
        <v>NA</v>
      </c>
    </row>
    <row r="557" spans="2:40">
      <c r="B557" s="23">
        <v>554</v>
      </c>
      <c r="C557" s="306" t="str">
        <f t="shared" si="205"/>
        <v>NA</v>
      </c>
      <c r="D557" s="306" t="str">
        <f t="shared" si="206"/>
        <v>NA</v>
      </c>
      <c r="E557" s="306" t="str">
        <f t="shared" si="207"/>
        <v>NA</v>
      </c>
      <c r="F557" s="306" t="str">
        <f t="shared" si="208"/>
        <v>NA</v>
      </c>
      <c r="G557" s="306" t="str">
        <f t="shared" si="209"/>
        <v>NA</v>
      </c>
      <c r="H557" s="306" t="str">
        <f t="shared" si="210"/>
        <v>NA</v>
      </c>
      <c r="I557" s="306" t="str">
        <f t="shared" si="211"/>
        <v>NA</v>
      </c>
      <c r="J557" s="306" t="str">
        <f t="shared" si="212"/>
        <v>NA</v>
      </c>
      <c r="K557" s="306" t="str">
        <f t="shared" si="213"/>
        <v>NA</v>
      </c>
      <c r="L557" s="306" t="str">
        <f t="shared" si="214"/>
        <v>NA</v>
      </c>
      <c r="M557" s="306" t="str">
        <f t="shared" si="215"/>
        <v>NA</v>
      </c>
      <c r="N557" s="306" t="str">
        <f t="shared" si="216"/>
        <v>NA</v>
      </c>
      <c r="O557" s="306" t="str">
        <f t="shared" si="217"/>
        <v>NA</v>
      </c>
      <c r="P557" s="306" t="str">
        <f t="shared" si="218"/>
        <v>NA</v>
      </c>
      <c r="Q557" s="306" t="str">
        <f t="shared" si="219"/>
        <v>NA</v>
      </c>
      <c r="R557" s="306" t="str">
        <f t="shared" si="220"/>
        <v>NA</v>
      </c>
      <c r="S557" s="306" t="str">
        <f t="shared" si="221"/>
        <v>NA</v>
      </c>
      <c r="T557" s="306" t="str">
        <f t="shared" si="222"/>
        <v>NA</v>
      </c>
      <c r="U557" s="306" t="str">
        <f t="shared" si="223"/>
        <v>NA</v>
      </c>
      <c r="V557" s="306" t="str">
        <f>IF($B557&gt;remaning_months,"NA",V$3*Payoff!$BS560)</f>
        <v>NA</v>
      </c>
      <c r="W557" s="306" t="str">
        <f>IF($B557&gt;remaning_months,"NA",W$3*Payoff!$BS560)</f>
        <v>NA</v>
      </c>
      <c r="X557" s="306" t="str">
        <f t="shared" si="224"/>
        <v>NA</v>
      </c>
      <c r="Y557" s="306" t="str">
        <f t="shared" si="225"/>
        <v>NA</v>
      </c>
      <c r="Z557" s="306" t="str">
        <f t="shared" si="226"/>
        <v>NA</v>
      </c>
      <c r="AA557" s="306" t="str">
        <f t="shared" si="227"/>
        <v>NA</v>
      </c>
      <c r="AB557" s="306" t="str">
        <f t="shared" si="228"/>
        <v>NA</v>
      </c>
      <c r="AC557" s="306" t="str">
        <f>IF($B557&gt;remaning_months,"NA",Payoff!AY560*Feq_coupon)</f>
        <v>NA</v>
      </c>
      <c r="AD557" s="306" t="str">
        <f>IF($B557&lt;=remaning_months,(AD556*(1-Payoff!BR560)-Payoff!Y560-Payoff!Z560+Payoff!BY560),"NA")</f>
        <v>NA</v>
      </c>
      <c r="AE557" s="306" t="str">
        <f>IF($B557&gt;remaning_months,"NA",Payoff!BC560)</f>
        <v>NA</v>
      </c>
      <c r="AF557" s="306" t="str">
        <f>IF($B557&gt;remaning_months,"NA",MAX(0,SUM(Payoff!V560:X560)))</f>
        <v>NA</v>
      </c>
      <c r="AG557" s="306" t="str">
        <f>IF($B557&gt;remaning_months,"NA",MAX(0,SUM(Payoff!V560:Y560)))</f>
        <v>NA</v>
      </c>
      <c r="AH557" s="306" t="str">
        <f>IF($B557&gt;remaning_months,"NA",Payoff!AC560)</f>
        <v>NA</v>
      </c>
      <c r="AI557" s="306" t="str">
        <f>IF($B557&gt;remaning_months,"NA",Payoff!BA560)</f>
        <v>NA</v>
      </c>
      <c r="AJ557" s="306" t="str">
        <f>IF($B557&gt;remaning_months,"NA",IF(AF557&lt;=0,0,AL556*(1+Payoff!X560/SUM(Payoff!V560:W560))))</f>
        <v>NA</v>
      </c>
      <c r="AK557" s="306" t="str">
        <f>IF($B557&gt;remaning_months,"NA",IF(AG557&lt;=0,0,AJ557*(1+SUM(Payoff!Y560:Z560)/SUM(Payoff!V560:W560))))</f>
        <v>NA</v>
      </c>
      <c r="AL557" s="306" t="str">
        <f>IF($B557&gt;remaning_months,"NA",IF(AH557&lt;=0,0,AK557*(1+SUM(Payoff!AA560:AB560)/SUM(Payoff!V560:W560))))</f>
        <v>NA</v>
      </c>
      <c r="AM557" s="306" t="str">
        <f t="shared" si="229"/>
        <v>NA</v>
      </c>
      <c r="AN557" s="306" t="str">
        <f>IF($B557&gt;remaning_months,"NA",AN556*(1+Payoff!Q560))</f>
        <v>NA</v>
      </c>
    </row>
    <row r="558" spans="2:40">
      <c r="B558" s="23">
        <v>555</v>
      </c>
      <c r="C558" s="306" t="str">
        <f t="shared" si="205"/>
        <v>NA</v>
      </c>
      <c r="D558" s="306" t="str">
        <f t="shared" si="206"/>
        <v>NA</v>
      </c>
      <c r="E558" s="306" t="str">
        <f t="shared" si="207"/>
        <v>NA</v>
      </c>
      <c r="F558" s="306" t="str">
        <f t="shared" si="208"/>
        <v>NA</v>
      </c>
      <c r="G558" s="306" t="str">
        <f t="shared" si="209"/>
        <v>NA</v>
      </c>
      <c r="H558" s="306" t="str">
        <f t="shared" si="210"/>
        <v>NA</v>
      </c>
      <c r="I558" s="306" t="str">
        <f t="shared" si="211"/>
        <v>NA</v>
      </c>
      <c r="J558" s="306" t="str">
        <f t="shared" si="212"/>
        <v>NA</v>
      </c>
      <c r="K558" s="306" t="str">
        <f t="shared" si="213"/>
        <v>NA</v>
      </c>
      <c r="L558" s="306" t="str">
        <f t="shared" si="214"/>
        <v>NA</v>
      </c>
      <c r="M558" s="306" t="str">
        <f t="shared" si="215"/>
        <v>NA</v>
      </c>
      <c r="N558" s="306" t="str">
        <f t="shared" si="216"/>
        <v>NA</v>
      </c>
      <c r="O558" s="306" t="str">
        <f t="shared" si="217"/>
        <v>NA</v>
      </c>
      <c r="P558" s="306" t="str">
        <f t="shared" si="218"/>
        <v>NA</v>
      </c>
      <c r="Q558" s="306" t="str">
        <f t="shared" si="219"/>
        <v>NA</v>
      </c>
      <c r="R558" s="306" t="str">
        <f t="shared" si="220"/>
        <v>NA</v>
      </c>
      <c r="S558" s="306" t="str">
        <f t="shared" si="221"/>
        <v>NA</v>
      </c>
      <c r="T558" s="306" t="str">
        <f t="shared" si="222"/>
        <v>NA</v>
      </c>
      <c r="U558" s="306" t="str">
        <f t="shared" si="223"/>
        <v>NA</v>
      </c>
      <c r="V558" s="306" t="str">
        <f>IF($B558&gt;remaning_months,"NA",V$3*Payoff!$BS561)</f>
        <v>NA</v>
      </c>
      <c r="W558" s="306" t="str">
        <f>IF($B558&gt;remaning_months,"NA",W$3*Payoff!$BS561)</f>
        <v>NA</v>
      </c>
      <c r="X558" s="306" t="str">
        <f t="shared" si="224"/>
        <v>NA</v>
      </c>
      <c r="Y558" s="306" t="str">
        <f t="shared" si="225"/>
        <v>NA</v>
      </c>
      <c r="Z558" s="306" t="str">
        <f t="shared" si="226"/>
        <v>NA</v>
      </c>
      <c r="AA558" s="306" t="str">
        <f t="shared" si="227"/>
        <v>NA</v>
      </c>
      <c r="AB558" s="306" t="str">
        <f t="shared" si="228"/>
        <v>NA</v>
      </c>
      <c r="AC558" s="306" t="str">
        <f>IF($B558&gt;remaning_months,"NA",Payoff!AY561*Feq_coupon)</f>
        <v>NA</v>
      </c>
      <c r="AD558" s="306" t="str">
        <f>IF($B558&lt;=remaning_months,(AD557*(1-Payoff!BR561)-Payoff!Y561-Payoff!Z561+Payoff!BY561),"NA")</f>
        <v>NA</v>
      </c>
      <c r="AE558" s="306" t="str">
        <f>IF($B558&gt;remaning_months,"NA",Payoff!BC561)</f>
        <v>NA</v>
      </c>
      <c r="AF558" s="306" t="str">
        <f>IF($B558&gt;remaning_months,"NA",MAX(0,SUM(Payoff!V561:X561)))</f>
        <v>NA</v>
      </c>
      <c r="AG558" s="306" t="str">
        <f>IF($B558&gt;remaning_months,"NA",MAX(0,SUM(Payoff!V561:Y561)))</f>
        <v>NA</v>
      </c>
      <c r="AH558" s="306" t="str">
        <f>IF($B558&gt;remaning_months,"NA",Payoff!AC561)</f>
        <v>NA</v>
      </c>
      <c r="AI558" s="306" t="str">
        <f>IF($B558&gt;remaning_months,"NA",Payoff!BA561)</f>
        <v>NA</v>
      </c>
      <c r="AJ558" s="306" t="str">
        <f>IF($B558&gt;remaning_months,"NA",IF(AF558&lt;=0,0,AL557*(1+Payoff!X561/SUM(Payoff!V561:W561))))</f>
        <v>NA</v>
      </c>
      <c r="AK558" s="306" t="str">
        <f>IF($B558&gt;remaning_months,"NA",IF(AG558&lt;=0,0,AJ558*(1+SUM(Payoff!Y561:Z561)/SUM(Payoff!V561:W561))))</f>
        <v>NA</v>
      </c>
      <c r="AL558" s="306" t="str">
        <f>IF($B558&gt;remaning_months,"NA",IF(AH558&lt;=0,0,AK558*(1+SUM(Payoff!AA561:AB561)/SUM(Payoff!V561:W561))))</f>
        <v>NA</v>
      </c>
      <c r="AM558" s="306" t="str">
        <f t="shared" si="229"/>
        <v>NA</v>
      </c>
      <c r="AN558" s="306" t="str">
        <f>IF($B558&gt;remaning_months,"NA",AN557*(1+Payoff!Q561))</f>
        <v>NA</v>
      </c>
    </row>
    <row r="559" spans="2:40">
      <c r="B559" s="23">
        <v>556</v>
      </c>
      <c r="C559" s="306" t="str">
        <f t="shared" si="205"/>
        <v>NA</v>
      </c>
      <c r="D559" s="306" t="str">
        <f t="shared" si="206"/>
        <v>NA</v>
      </c>
      <c r="E559" s="306" t="str">
        <f t="shared" si="207"/>
        <v>NA</v>
      </c>
      <c r="F559" s="306" t="str">
        <f t="shared" si="208"/>
        <v>NA</v>
      </c>
      <c r="G559" s="306" t="str">
        <f t="shared" si="209"/>
        <v>NA</v>
      </c>
      <c r="H559" s="306" t="str">
        <f t="shared" si="210"/>
        <v>NA</v>
      </c>
      <c r="I559" s="306" t="str">
        <f t="shared" si="211"/>
        <v>NA</v>
      </c>
      <c r="J559" s="306" t="str">
        <f t="shared" si="212"/>
        <v>NA</v>
      </c>
      <c r="K559" s="306" t="str">
        <f t="shared" si="213"/>
        <v>NA</v>
      </c>
      <c r="L559" s="306" t="str">
        <f t="shared" si="214"/>
        <v>NA</v>
      </c>
      <c r="M559" s="306" t="str">
        <f t="shared" si="215"/>
        <v>NA</v>
      </c>
      <c r="N559" s="306" t="str">
        <f t="shared" si="216"/>
        <v>NA</v>
      </c>
      <c r="O559" s="306" t="str">
        <f t="shared" si="217"/>
        <v>NA</v>
      </c>
      <c r="P559" s="306" t="str">
        <f t="shared" si="218"/>
        <v>NA</v>
      </c>
      <c r="Q559" s="306" t="str">
        <f t="shared" si="219"/>
        <v>NA</v>
      </c>
      <c r="R559" s="306" t="str">
        <f t="shared" si="220"/>
        <v>NA</v>
      </c>
      <c r="S559" s="306" t="str">
        <f t="shared" si="221"/>
        <v>NA</v>
      </c>
      <c r="T559" s="306" t="str">
        <f t="shared" si="222"/>
        <v>NA</v>
      </c>
      <c r="U559" s="306" t="str">
        <f t="shared" si="223"/>
        <v>NA</v>
      </c>
      <c r="V559" s="306" t="str">
        <f>IF($B559&gt;remaning_months,"NA",V$3*Payoff!$BS562)</f>
        <v>NA</v>
      </c>
      <c r="W559" s="306" t="str">
        <f>IF($B559&gt;remaning_months,"NA",W$3*Payoff!$BS562)</f>
        <v>NA</v>
      </c>
      <c r="X559" s="306" t="str">
        <f t="shared" si="224"/>
        <v>NA</v>
      </c>
      <c r="Y559" s="306" t="str">
        <f t="shared" si="225"/>
        <v>NA</v>
      </c>
      <c r="Z559" s="306" t="str">
        <f t="shared" si="226"/>
        <v>NA</v>
      </c>
      <c r="AA559" s="306" t="str">
        <f t="shared" si="227"/>
        <v>NA</v>
      </c>
      <c r="AB559" s="306" t="str">
        <f t="shared" si="228"/>
        <v>NA</v>
      </c>
      <c r="AC559" s="306" t="str">
        <f>IF($B559&gt;remaning_months,"NA",Payoff!AY562*Feq_coupon)</f>
        <v>NA</v>
      </c>
      <c r="AD559" s="306" t="str">
        <f>IF($B559&lt;=remaning_months,(AD558*(1-Payoff!BR562)-Payoff!Y562-Payoff!Z562+Payoff!BY562),"NA")</f>
        <v>NA</v>
      </c>
      <c r="AE559" s="306" t="str">
        <f>IF($B559&gt;remaning_months,"NA",Payoff!BC562)</f>
        <v>NA</v>
      </c>
      <c r="AF559" s="306" t="str">
        <f>IF($B559&gt;remaning_months,"NA",MAX(0,SUM(Payoff!V562:X562)))</f>
        <v>NA</v>
      </c>
      <c r="AG559" s="306" t="str">
        <f>IF($B559&gt;remaning_months,"NA",MAX(0,SUM(Payoff!V562:Y562)))</f>
        <v>NA</v>
      </c>
      <c r="AH559" s="306" t="str">
        <f>IF($B559&gt;remaning_months,"NA",Payoff!AC562)</f>
        <v>NA</v>
      </c>
      <c r="AI559" s="306" t="str">
        <f>IF($B559&gt;remaning_months,"NA",Payoff!BA562)</f>
        <v>NA</v>
      </c>
      <c r="AJ559" s="306" t="str">
        <f>IF($B559&gt;remaning_months,"NA",IF(AF559&lt;=0,0,AL558*(1+Payoff!X562/SUM(Payoff!V562:W562))))</f>
        <v>NA</v>
      </c>
      <c r="AK559" s="306" t="str">
        <f>IF($B559&gt;remaning_months,"NA",IF(AG559&lt;=0,0,AJ559*(1+SUM(Payoff!Y562:Z562)/SUM(Payoff!V562:W562))))</f>
        <v>NA</v>
      </c>
      <c r="AL559" s="306" t="str">
        <f>IF($B559&gt;remaning_months,"NA",IF(AH559&lt;=0,0,AK559*(1+SUM(Payoff!AA562:AB562)/SUM(Payoff!V562:W562))))</f>
        <v>NA</v>
      </c>
      <c r="AM559" s="306" t="str">
        <f t="shared" si="229"/>
        <v>NA</v>
      </c>
      <c r="AN559" s="306" t="str">
        <f>IF($B559&gt;remaning_months,"NA",AN558*(1+Payoff!Q562))</f>
        <v>NA</v>
      </c>
    </row>
    <row r="560" spans="2:40">
      <c r="B560" s="23">
        <v>557</v>
      </c>
      <c r="C560" s="306" t="str">
        <f t="shared" si="205"/>
        <v>NA</v>
      </c>
      <c r="D560" s="306" t="str">
        <f t="shared" si="206"/>
        <v>NA</v>
      </c>
      <c r="E560" s="306" t="str">
        <f t="shared" si="207"/>
        <v>NA</v>
      </c>
      <c r="F560" s="306" t="str">
        <f t="shared" si="208"/>
        <v>NA</v>
      </c>
      <c r="G560" s="306" t="str">
        <f t="shared" si="209"/>
        <v>NA</v>
      </c>
      <c r="H560" s="306" t="str">
        <f t="shared" si="210"/>
        <v>NA</v>
      </c>
      <c r="I560" s="306" t="str">
        <f t="shared" si="211"/>
        <v>NA</v>
      </c>
      <c r="J560" s="306" t="str">
        <f t="shared" si="212"/>
        <v>NA</v>
      </c>
      <c r="K560" s="306" t="str">
        <f t="shared" si="213"/>
        <v>NA</v>
      </c>
      <c r="L560" s="306" t="str">
        <f t="shared" si="214"/>
        <v>NA</v>
      </c>
      <c r="M560" s="306" t="str">
        <f t="shared" si="215"/>
        <v>NA</v>
      </c>
      <c r="N560" s="306" t="str">
        <f t="shared" si="216"/>
        <v>NA</v>
      </c>
      <c r="O560" s="306" t="str">
        <f t="shared" si="217"/>
        <v>NA</v>
      </c>
      <c r="P560" s="306" t="str">
        <f t="shared" si="218"/>
        <v>NA</v>
      </c>
      <c r="Q560" s="306" t="str">
        <f t="shared" si="219"/>
        <v>NA</v>
      </c>
      <c r="R560" s="306" t="str">
        <f t="shared" si="220"/>
        <v>NA</v>
      </c>
      <c r="S560" s="306" t="str">
        <f t="shared" si="221"/>
        <v>NA</v>
      </c>
      <c r="T560" s="306" t="str">
        <f t="shared" si="222"/>
        <v>NA</v>
      </c>
      <c r="U560" s="306" t="str">
        <f t="shared" si="223"/>
        <v>NA</v>
      </c>
      <c r="V560" s="306" t="str">
        <f>IF($B560&gt;remaning_months,"NA",V$3*Payoff!$BS563)</f>
        <v>NA</v>
      </c>
      <c r="W560" s="306" t="str">
        <f>IF($B560&gt;remaning_months,"NA",W$3*Payoff!$BS563)</f>
        <v>NA</v>
      </c>
      <c r="X560" s="306" t="str">
        <f t="shared" si="224"/>
        <v>NA</v>
      </c>
      <c r="Y560" s="306" t="str">
        <f t="shared" si="225"/>
        <v>NA</v>
      </c>
      <c r="Z560" s="306" t="str">
        <f t="shared" si="226"/>
        <v>NA</v>
      </c>
      <c r="AA560" s="306" t="str">
        <f t="shared" si="227"/>
        <v>NA</v>
      </c>
      <c r="AB560" s="306" t="str">
        <f t="shared" si="228"/>
        <v>NA</v>
      </c>
      <c r="AC560" s="306" t="str">
        <f>IF($B560&gt;remaning_months,"NA",Payoff!AY563*Feq_coupon)</f>
        <v>NA</v>
      </c>
      <c r="AD560" s="306" t="str">
        <f>IF($B560&lt;=remaning_months,(AD559*(1-Payoff!BR563)-Payoff!Y563-Payoff!Z563+Payoff!BY563),"NA")</f>
        <v>NA</v>
      </c>
      <c r="AE560" s="306" t="str">
        <f>IF($B560&gt;remaning_months,"NA",Payoff!BC563)</f>
        <v>NA</v>
      </c>
      <c r="AF560" s="306" t="str">
        <f>IF($B560&gt;remaning_months,"NA",MAX(0,SUM(Payoff!V563:X563)))</f>
        <v>NA</v>
      </c>
      <c r="AG560" s="306" t="str">
        <f>IF($B560&gt;remaning_months,"NA",MAX(0,SUM(Payoff!V563:Y563)))</f>
        <v>NA</v>
      </c>
      <c r="AH560" s="306" t="str">
        <f>IF($B560&gt;remaning_months,"NA",Payoff!AC563)</f>
        <v>NA</v>
      </c>
      <c r="AI560" s="306" t="str">
        <f>IF($B560&gt;remaning_months,"NA",Payoff!BA563)</f>
        <v>NA</v>
      </c>
      <c r="AJ560" s="306" t="str">
        <f>IF($B560&gt;remaning_months,"NA",IF(AF560&lt;=0,0,AL559*(1+Payoff!X563/SUM(Payoff!V563:W563))))</f>
        <v>NA</v>
      </c>
      <c r="AK560" s="306" t="str">
        <f>IF($B560&gt;remaning_months,"NA",IF(AG560&lt;=0,0,AJ560*(1+SUM(Payoff!Y563:Z563)/SUM(Payoff!V563:W563))))</f>
        <v>NA</v>
      </c>
      <c r="AL560" s="306" t="str">
        <f>IF($B560&gt;remaning_months,"NA",IF(AH560&lt;=0,0,AK560*(1+SUM(Payoff!AA563:AB563)/SUM(Payoff!V563:W563))))</f>
        <v>NA</v>
      </c>
      <c r="AM560" s="306" t="str">
        <f t="shared" si="229"/>
        <v>NA</v>
      </c>
      <c r="AN560" s="306" t="str">
        <f>IF($B560&gt;remaning_months,"NA",AN559*(1+Payoff!Q563))</f>
        <v>NA</v>
      </c>
    </row>
    <row r="561" spans="2:40">
      <c r="B561" s="23">
        <v>558</v>
      </c>
      <c r="C561" s="306" t="str">
        <f t="shared" si="205"/>
        <v>NA</v>
      </c>
      <c r="D561" s="306" t="str">
        <f t="shared" si="206"/>
        <v>NA</v>
      </c>
      <c r="E561" s="306" t="str">
        <f t="shared" si="207"/>
        <v>NA</v>
      </c>
      <c r="F561" s="306" t="str">
        <f t="shared" si="208"/>
        <v>NA</v>
      </c>
      <c r="G561" s="306" t="str">
        <f t="shared" si="209"/>
        <v>NA</v>
      </c>
      <c r="H561" s="306" t="str">
        <f t="shared" si="210"/>
        <v>NA</v>
      </c>
      <c r="I561" s="306" t="str">
        <f t="shared" si="211"/>
        <v>NA</v>
      </c>
      <c r="J561" s="306" t="str">
        <f t="shared" si="212"/>
        <v>NA</v>
      </c>
      <c r="K561" s="306" t="str">
        <f t="shared" si="213"/>
        <v>NA</v>
      </c>
      <c r="L561" s="306" t="str">
        <f t="shared" si="214"/>
        <v>NA</v>
      </c>
      <c r="M561" s="306" t="str">
        <f t="shared" si="215"/>
        <v>NA</v>
      </c>
      <c r="N561" s="306" t="str">
        <f t="shared" si="216"/>
        <v>NA</v>
      </c>
      <c r="O561" s="306" t="str">
        <f t="shared" si="217"/>
        <v>NA</v>
      </c>
      <c r="P561" s="306" t="str">
        <f t="shared" si="218"/>
        <v>NA</v>
      </c>
      <c r="Q561" s="306" t="str">
        <f t="shared" si="219"/>
        <v>NA</v>
      </c>
      <c r="R561" s="306" t="str">
        <f t="shared" si="220"/>
        <v>NA</v>
      </c>
      <c r="S561" s="306" t="str">
        <f t="shared" si="221"/>
        <v>NA</v>
      </c>
      <c r="T561" s="306" t="str">
        <f t="shared" si="222"/>
        <v>NA</v>
      </c>
      <c r="U561" s="306" t="str">
        <f t="shared" si="223"/>
        <v>NA</v>
      </c>
      <c r="V561" s="306" t="str">
        <f>IF($B561&gt;remaning_months,"NA",V$3*Payoff!$BS564)</f>
        <v>NA</v>
      </c>
      <c r="W561" s="306" t="str">
        <f>IF($B561&gt;remaning_months,"NA",W$3*Payoff!$BS564)</f>
        <v>NA</v>
      </c>
      <c r="X561" s="306" t="str">
        <f t="shared" si="224"/>
        <v>NA</v>
      </c>
      <c r="Y561" s="306" t="str">
        <f t="shared" si="225"/>
        <v>NA</v>
      </c>
      <c r="Z561" s="306" t="str">
        <f t="shared" si="226"/>
        <v>NA</v>
      </c>
      <c r="AA561" s="306" t="str">
        <f t="shared" si="227"/>
        <v>NA</v>
      </c>
      <c r="AB561" s="306" t="str">
        <f t="shared" si="228"/>
        <v>NA</v>
      </c>
      <c r="AC561" s="306" t="str">
        <f>IF($B561&gt;remaning_months,"NA",Payoff!AY564*Feq_coupon)</f>
        <v>NA</v>
      </c>
      <c r="AD561" s="306" t="str">
        <f>IF($B561&lt;=remaning_months,(AD560*(1-Payoff!BR564)-Payoff!Y564-Payoff!Z564+Payoff!BY564),"NA")</f>
        <v>NA</v>
      </c>
      <c r="AE561" s="306" t="str">
        <f>IF($B561&gt;remaning_months,"NA",Payoff!BC564)</f>
        <v>NA</v>
      </c>
      <c r="AF561" s="306" t="str">
        <f>IF($B561&gt;remaning_months,"NA",MAX(0,SUM(Payoff!V564:X564)))</f>
        <v>NA</v>
      </c>
      <c r="AG561" s="306" t="str">
        <f>IF($B561&gt;remaning_months,"NA",MAX(0,SUM(Payoff!V564:Y564)))</f>
        <v>NA</v>
      </c>
      <c r="AH561" s="306" t="str">
        <f>IF($B561&gt;remaning_months,"NA",Payoff!AC564)</f>
        <v>NA</v>
      </c>
      <c r="AI561" s="306" t="str">
        <f>IF($B561&gt;remaning_months,"NA",Payoff!BA564)</f>
        <v>NA</v>
      </c>
      <c r="AJ561" s="306" t="str">
        <f>IF($B561&gt;remaning_months,"NA",IF(AF561&lt;=0,0,AL560*(1+Payoff!X564/SUM(Payoff!V564:W564))))</f>
        <v>NA</v>
      </c>
      <c r="AK561" s="306" t="str">
        <f>IF($B561&gt;remaning_months,"NA",IF(AG561&lt;=0,0,AJ561*(1+SUM(Payoff!Y564:Z564)/SUM(Payoff!V564:W564))))</f>
        <v>NA</v>
      </c>
      <c r="AL561" s="306" t="str">
        <f>IF($B561&gt;remaning_months,"NA",IF(AH561&lt;=0,0,AK561*(1+SUM(Payoff!AA564:AB564)/SUM(Payoff!V564:W564))))</f>
        <v>NA</v>
      </c>
      <c r="AM561" s="306" t="str">
        <f t="shared" si="229"/>
        <v>NA</v>
      </c>
      <c r="AN561" s="306" t="str">
        <f>IF($B561&gt;remaning_months,"NA",AN560*(1+Payoff!Q564))</f>
        <v>NA</v>
      </c>
    </row>
    <row r="562" spans="2:40">
      <c r="B562" s="23">
        <v>559</v>
      </c>
      <c r="C562" s="306" t="str">
        <f t="shared" si="205"/>
        <v>NA</v>
      </c>
      <c r="D562" s="306" t="str">
        <f t="shared" si="206"/>
        <v>NA</v>
      </c>
      <c r="E562" s="306" t="str">
        <f t="shared" si="207"/>
        <v>NA</v>
      </c>
      <c r="F562" s="306" t="str">
        <f t="shared" si="208"/>
        <v>NA</v>
      </c>
      <c r="G562" s="306" t="str">
        <f t="shared" si="209"/>
        <v>NA</v>
      </c>
      <c r="H562" s="306" t="str">
        <f t="shared" si="210"/>
        <v>NA</v>
      </c>
      <c r="I562" s="306" t="str">
        <f t="shared" si="211"/>
        <v>NA</v>
      </c>
      <c r="J562" s="306" t="str">
        <f t="shared" si="212"/>
        <v>NA</v>
      </c>
      <c r="K562" s="306" t="str">
        <f t="shared" si="213"/>
        <v>NA</v>
      </c>
      <c r="L562" s="306" t="str">
        <f t="shared" si="214"/>
        <v>NA</v>
      </c>
      <c r="M562" s="306" t="str">
        <f t="shared" si="215"/>
        <v>NA</v>
      </c>
      <c r="N562" s="306" t="str">
        <f t="shared" si="216"/>
        <v>NA</v>
      </c>
      <c r="O562" s="306" t="str">
        <f t="shared" si="217"/>
        <v>NA</v>
      </c>
      <c r="P562" s="306" t="str">
        <f t="shared" si="218"/>
        <v>NA</v>
      </c>
      <c r="Q562" s="306" t="str">
        <f t="shared" si="219"/>
        <v>NA</v>
      </c>
      <c r="R562" s="306" t="str">
        <f t="shared" si="220"/>
        <v>NA</v>
      </c>
      <c r="S562" s="306" t="str">
        <f t="shared" si="221"/>
        <v>NA</v>
      </c>
      <c r="T562" s="306" t="str">
        <f t="shared" si="222"/>
        <v>NA</v>
      </c>
      <c r="U562" s="306" t="str">
        <f t="shared" si="223"/>
        <v>NA</v>
      </c>
      <c r="V562" s="306" t="str">
        <f>IF($B562&gt;remaning_months,"NA",V$3*Payoff!$BS565)</f>
        <v>NA</v>
      </c>
      <c r="W562" s="306" t="str">
        <f>IF($B562&gt;remaning_months,"NA",W$3*Payoff!$BS565)</f>
        <v>NA</v>
      </c>
      <c r="X562" s="306" t="str">
        <f t="shared" si="224"/>
        <v>NA</v>
      </c>
      <c r="Y562" s="306" t="str">
        <f t="shared" si="225"/>
        <v>NA</v>
      </c>
      <c r="Z562" s="306" t="str">
        <f t="shared" si="226"/>
        <v>NA</v>
      </c>
      <c r="AA562" s="306" t="str">
        <f t="shared" si="227"/>
        <v>NA</v>
      </c>
      <c r="AB562" s="306" t="str">
        <f t="shared" si="228"/>
        <v>NA</v>
      </c>
      <c r="AC562" s="306" t="str">
        <f>IF($B562&gt;remaning_months,"NA",Payoff!AY565*Feq_coupon)</f>
        <v>NA</v>
      </c>
      <c r="AD562" s="306" t="str">
        <f>IF($B562&lt;=remaning_months,(AD561*(1-Payoff!BR565)-Payoff!Y565-Payoff!Z565+Payoff!BY565),"NA")</f>
        <v>NA</v>
      </c>
      <c r="AE562" s="306" t="str">
        <f>IF($B562&gt;remaning_months,"NA",Payoff!BC565)</f>
        <v>NA</v>
      </c>
      <c r="AF562" s="306" t="str">
        <f>IF($B562&gt;remaning_months,"NA",MAX(0,SUM(Payoff!V565:X565)))</f>
        <v>NA</v>
      </c>
      <c r="AG562" s="306" t="str">
        <f>IF($B562&gt;remaning_months,"NA",MAX(0,SUM(Payoff!V565:Y565)))</f>
        <v>NA</v>
      </c>
      <c r="AH562" s="306" t="str">
        <f>IF($B562&gt;remaning_months,"NA",Payoff!AC565)</f>
        <v>NA</v>
      </c>
      <c r="AI562" s="306" t="str">
        <f>IF($B562&gt;remaning_months,"NA",Payoff!BA565)</f>
        <v>NA</v>
      </c>
      <c r="AJ562" s="306" t="str">
        <f>IF($B562&gt;remaning_months,"NA",IF(AF562&lt;=0,0,AL561*(1+Payoff!X565/SUM(Payoff!V565:W565))))</f>
        <v>NA</v>
      </c>
      <c r="AK562" s="306" t="str">
        <f>IF($B562&gt;remaning_months,"NA",IF(AG562&lt;=0,0,AJ562*(1+SUM(Payoff!Y565:Z565)/SUM(Payoff!V565:W565))))</f>
        <v>NA</v>
      </c>
      <c r="AL562" s="306" t="str">
        <f>IF($B562&gt;remaning_months,"NA",IF(AH562&lt;=0,0,AK562*(1+SUM(Payoff!AA565:AB565)/SUM(Payoff!V565:W565))))</f>
        <v>NA</v>
      </c>
      <c r="AM562" s="306" t="str">
        <f t="shared" si="229"/>
        <v>NA</v>
      </c>
      <c r="AN562" s="306" t="str">
        <f>IF($B562&gt;remaning_months,"NA",AN561*(1+Payoff!Q565))</f>
        <v>NA</v>
      </c>
    </row>
    <row r="563" spans="2:40">
      <c r="B563" s="23">
        <v>560</v>
      </c>
      <c r="C563" s="306" t="str">
        <f t="shared" si="205"/>
        <v>NA</v>
      </c>
      <c r="D563" s="306" t="str">
        <f t="shared" si="206"/>
        <v>NA</v>
      </c>
      <c r="E563" s="306" t="str">
        <f t="shared" si="207"/>
        <v>NA</v>
      </c>
      <c r="F563" s="306" t="str">
        <f t="shared" si="208"/>
        <v>NA</v>
      </c>
      <c r="G563" s="306" t="str">
        <f t="shared" si="209"/>
        <v>NA</v>
      </c>
      <c r="H563" s="306" t="str">
        <f t="shared" si="210"/>
        <v>NA</v>
      </c>
      <c r="I563" s="306" t="str">
        <f t="shared" si="211"/>
        <v>NA</v>
      </c>
      <c r="J563" s="306" t="str">
        <f t="shared" si="212"/>
        <v>NA</v>
      </c>
      <c r="K563" s="306" t="str">
        <f t="shared" si="213"/>
        <v>NA</v>
      </c>
      <c r="L563" s="306" t="str">
        <f t="shared" si="214"/>
        <v>NA</v>
      </c>
      <c r="M563" s="306" t="str">
        <f t="shared" si="215"/>
        <v>NA</v>
      </c>
      <c r="N563" s="306" t="str">
        <f t="shared" si="216"/>
        <v>NA</v>
      </c>
      <c r="O563" s="306" t="str">
        <f t="shared" si="217"/>
        <v>NA</v>
      </c>
      <c r="P563" s="306" t="str">
        <f t="shared" si="218"/>
        <v>NA</v>
      </c>
      <c r="Q563" s="306" t="str">
        <f t="shared" si="219"/>
        <v>NA</v>
      </c>
      <c r="R563" s="306" t="str">
        <f t="shared" si="220"/>
        <v>NA</v>
      </c>
      <c r="S563" s="306" t="str">
        <f t="shared" si="221"/>
        <v>NA</v>
      </c>
      <c r="T563" s="306" t="str">
        <f t="shared" si="222"/>
        <v>NA</v>
      </c>
      <c r="U563" s="306" t="str">
        <f t="shared" si="223"/>
        <v>NA</v>
      </c>
      <c r="V563" s="306" t="str">
        <f>IF($B563&gt;remaning_months,"NA",V$3*Payoff!$BS566)</f>
        <v>NA</v>
      </c>
      <c r="W563" s="306" t="str">
        <f>IF($B563&gt;remaning_months,"NA",W$3*Payoff!$BS566)</f>
        <v>NA</v>
      </c>
      <c r="X563" s="306" t="str">
        <f t="shared" si="224"/>
        <v>NA</v>
      </c>
      <c r="Y563" s="306" t="str">
        <f t="shared" si="225"/>
        <v>NA</v>
      </c>
      <c r="Z563" s="306" t="str">
        <f t="shared" si="226"/>
        <v>NA</v>
      </c>
      <c r="AA563" s="306" t="str">
        <f t="shared" si="227"/>
        <v>NA</v>
      </c>
      <c r="AB563" s="306" t="str">
        <f t="shared" si="228"/>
        <v>NA</v>
      </c>
      <c r="AC563" s="306" t="str">
        <f>IF($B563&gt;remaning_months,"NA",Payoff!AY566*Feq_coupon)</f>
        <v>NA</v>
      </c>
      <c r="AD563" s="306" t="str">
        <f>IF($B563&lt;=remaning_months,(AD562*(1-Payoff!BR566)-Payoff!Y566-Payoff!Z566+Payoff!BY566),"NA")</f>
        <v>NA</v>
      </c>
      <c r="AE563" s="306" t="str">
        <f>IF($B563&gt;remaning_months,"NA",Payoff!BC566)</f>
        <v>NA</v>
      </c>
      <c r="AF563" s="306" t="str">
        <f>IF($B563&gt;remaning_months,"NA",MAX(0,SUM(Payoff!V566:X566)))</f>
        <v>NA</v>
      </c>
      <c r="AG563" s="306" t="str">
        <f>IF($B563&gt;remaning_months,"NA",MAX(0,SUM(Payoff!V566:Y566)))</f>
        <v>NA</v>
      </c>
      <c r="AH563" s="306" t="str">
        <f>IF($B563&gt;remaning_months,"NA",Payoff!AC566)</f>
        <v>NA</v>
      </c>
      <c r="AI563" s="306" t="str">
        <f>IF($B563&gt;remaning_months,"NA",Payoff!BA566)</f>
        <v>NA</v>
      </c>
      <c r="AJ563" s="306" t="str">
        <f>IF($B563&gt;remaning_months,"NA",IF(AF563&lt;=0,0,AL562*(1+Payoff!X566/SUM(Payoff!V566:W566))))</f>
        <v>NA</v>
      </c>
      <c r="AK563" s="306" t="str">
        <f>IF($B563&gt;remaning_months,"NA",IF(AG563&lt;=0,0,AJ563*(1+SUM(Payoff!Y566:Z566)/SUM(Payoff!V566:W566))))</f>
        <v>NA</v>
      </c>
      <c r="AL563" s="306" t="str">
        <f>IF($B563&gt;remaning_months,"NA",IF(AH563&lt;=0,0,AK563*(1+SUM(Payoff!AA566:AB566)/SUM(Payoff!V566:W566))))</f>
        <v>NA</v>
      </c>
      <c r="AM563" s="306" t="str">
        <f t="shared" si="229"/>
        <v>NA</v>
      </c>
      <c r="AN563" s="306" t="str">
        <f>IF($B563&gt;remaning_months,"NA",AN562*(1+Payoff!Q566))</f>
        <v>NA</v>
      </c>
    </row>
    <row r="564" spans="2:40">
      <c r="B564" s="23">
        <v>561</v>
      </c>
      <c r="C564" s="306" t="str">
        <f t="shared" si="205"/>
        <v>NA</v>
      </c>
      <c r="D564" s="306" t="str">
        <f t="shared" si="206"/>
        <v>NA</v>
      </c>
      <c r="E564" s="306" t="str">
        <f t="shared" si="207"/>
        <v>NA</v>
      </c>
      <c r="F564" s="306" t="str">
        <f t="shared" si="208"/>
        <v>NA</v>
      </c>
      <c r="G564" s="306" t="str">
        <f t="shared" si="209"/>
        <v>NA</v>
      </c>
      <c r="H564" s="306" t="str">
        <f t="shared" si="210"/>
        <v>NA</v>
      </c>
      <c r="I564" s="306" t="str">
        <f t="shared" si="211"/>
        <v>NA</v>
      </c>
      <c r="J564" s="306" t="str">
        <f t="shared" si="212"/>
        <v>NA</v>
      </c>
      <c r="K564" s="306" t="str">
        <f t="shared" si="213"/>
        <v>NA</v>
      </c>
      <c r="L564" s="306" t="str">
        <f t="shared" si="214"/>
        <v>NA</v>
      </c>
      <c r="M564" s="306" t="str">
        <f t="shared" si="215"/>
        <v>NA</v>
      </c>
      <c r="N564" s="306" t="str">
        <f t="shared" si="216"/>
        <v>NA</v>
      </c>
      <c r="O564" s="306" t="str">
        <f t="shared" si="217"/>
        <v>NA</v>
      </c>
      <c r="P564" s="306" t="str">
        <f t="shared" si="218"/>
        <v>NA</v>
      </c>
      <c r="Q564" s="306" t="str">
        <f t="shared" si="219"/>
        <v>NA</v>
      </c>
      <c r="R564" s="306" t="str">
        <f t="shared" si="220"/>
        <v>NA</v>
      </c>
      <c r="S564" s="306" t="str">
        <f t="shared" si="221"/>
        <v>NA</v>
      </c>
      <c r="T564" s="306" t="str">
        <f t="shared" si="222"/>
        <v>NA</v>
      </c>
      <c r="U564" s="306" t="str">
        <f t="shared" si="223"/>
        <v>NA</v>
      </c>
      <c r="V564" s="306" t="str">
        <f>IF($B564&gt;remaning_months,"NA",V$3*Payoff!$BS567)</f>
        <v>NA</v>
      </c>
      <c r="W564" s="306" t="str">
        <f>IF($B564&gt;remaning_months,"NA",W$3*Payoff!$BS567)</f>
        <v>NA</v>
      </c>
      <c r="X564" s="306" t="str">
        <f t="shared" si="224"/>
        <v>NA</v>
      </c>
      <c r="Y564" s="306" t="str">
        <f t="shared" si="225"/>
        <v>NA</v>
      </c>
      <c r="Z564" s="306" t="str">
        <f t="shared" si="226"/>
        <v>NA</v>
      </c>
      <c r="AA564" s="306" t="str">
        <f t="shared" si="227"/>
        <v>NA</v>
      </c>
      <c r="AB564" s="306" t="str">
        <f t="shared" si="228"/>
        <v>NA</v>
      </c>
      <c r="AC564" s="306" t="str">
        <f>IF($B564&gt;remaning_months,"NA",Payoff!AY567*Feq_coupon)</f>
        <v>NA</v>
      </c>
      <c r="AD564" s="306" t="str">
        <f>IF($B564&lt;=remaning_months,(AD563*(1-Payoff!BR567)-Payoff!Y567-Payoff!Z567+Payoff!BY567),"NA")</f>
        <v>NA</v>
      </c>
      <c r="AE564" s="306" t="str">
        <f>IF($B564&gt;remaning_months,"NA",Payoff!BC567)</f>
        <v>NA</v>
      </c>
      <c r="AF564" s="306" t="str">
        <f>IF($B564&gt;remaning_months,"NA",MAX(0,SUM(Payoff!V567:X567)))</f>
        <v>NA</v>
      </c>
      <c r="AG564" s="306" t="str">
        <f>IF($B564&gt;remaning_months,"NA",MAX(0,SUM(Payoff!V567:Y567)))</f>
        <v>NA</v>
      </c>
      <c r="AH564" s="306" t="str">
        <f>IF($B564&gt;remaning_months,"NA",Payoff!AC567)</f>
        <v>NA</v>
      </c>
      <c r="AI564" s="306" t="str">
        <f>IF($B564&gt;remaning_months,"NA",Payoff!BA567)</f>
        <v>NA</v>
      </c>
      <c r="AJ564" s="306" t="str">
        <f>IF($B564&gt;remaning_months,"NA",IF(AF564&lt;=0,0,AL563*(1+Payoff!X567/SUM(Payoff!V567:W567))))</f>
        <v>NA</v>
      </c>
      <c r="AK564" s="306" t="str">
        <f>IF($B564&gt;remaning_months,"NA",IF(AG564&lt;=0,0,AJ564*(1+SUM(Payoff!Y567:Z567)/SUM(Payoff!V567:W567))))</f>
        <v>NA</v>
      </c>
      <c r="AL564" s="306" t="str">
        <f>IF($B564&gt;remaning_months,"NA",IF(AH564&lt;=0,0,AK564*(1+SUM(Payoff!AA567:AB567)/SUM(Payoff!V567:W567))))</f>
        <v>NA</v>
      </c>
      <c r="AM564" s="306" t="str">
        <f t="shared" si="229"/>
        <v>NA</v>
      </c>
      <c r="AN564" s="306" t="str">
        <f>IF($B564&gt;remaning_months,"NA",AN563*(1+Payoff!Q567))</f>
        <v>NA</v>
      </c>
    </row>
    <row r="565" spans="2:40">
      <c r="B565" s="23">
        <v>562</v>
      </c>
      <c r="C565" s="306" t="str">
        <f t="shared" si="205"/>
        <v>NA</v>
      </c>
      <c r="D565" s="306" t="str">
        <f t="shared" si="206"/>
        <v>NA</v>
      </c>
      <c r="E565" s="306" t="str">
        <f t="shared" si="207"/>
        <v>NA</v>
      </c>
      <c r="F565" s="306" t="str">
        <f t="shared" si="208"/>
        <v>NA</v>
      </c>
      <c r="G565" s="306" t="str">
        <f t="shared" si="209"/>
        <v>NA</v>
      </c>
      <c r="H565" s="306" t="str">
        <f t="shared" si="210"/>
        <v>NA</v>
      </c>
      <c r="I565" s="306" t="str">
        <f t="shared" si="211"/>
        <v>NA</v>
      </c>
      <c r="J565" s="306" t="str">
        <f t="shared" si="212"/>
        <v>NA</v>
      </c>
      <c r="K565" s="306" t="str">
        <f t="shared" si="213"/>
        <v>NA</v>
      </c>
      <c r="L565" s="306" t="str">
        <f t="shared" si="214"/>
        <v>NA</v>
      </c>
      <c r="M565" s="306" t="str">
        <f t="shared" si="215"/>
        <v>NA</v>
      </c>
      <c r="N565" s="306" t="str">
        <f t="shared" si="216"/>
        <v>NA</v>
      </c>
      <c r="O565" s="306" t="str">
        <f t="shared" si="217"/>
        <v>NA</v>
      </c>
      <c r="P565" s="306" t="str">
        <f t="shared" si="218"/>
        <v>NA</v>
      </c>
      <c r="Q565" s="306" t="str">
        <f t="shared" si="219"/>
        <v>NA</v>
      </c>
      <c r="R565" s="306" t="str">
        <f t="shared" si="220"/>
        <v>NA</v>
      </c>
      <c r="S565" s="306" t="str">
        <f t="shared" si="221"/>
        <v>NA</v>
      </c>
      <c r="T565" s="306" t="str">
        <f t="shared" si="222"/>
        <v>NA</v>
      </c>
      <c r="U565" s="306" t="str">
        <f t="shared" si="223"/>
        <v>NA</v>
      </c>
      <c r="V565" s="306" t="str">
        <f>IF($B565&gt;remaning_months,"NA",V$3*Payoff!$BS568)</f>
        <v>NA</v>
      </c>
      <c r="W565" s="306" t="str">
        <f>IF($B565&gt;remaning_months,"NA",W$3*Payoff!$BS568)</f>
        <v>NA</v>
      </c>
      <c r="X565" s="306" t="str">
        <f t="shared" si="224"/>
        <v>NA</v>
      </c>
      <c r="Y565" s="306" t="str">
        <f t="shared" si="225"/>
        <v>NA</v>
      </c>
      <c r="Z565" s="306" t="str">
        <f t="shared" si="226"/>
        <v>NA</v>
      </c>
      <c r="AA565" s="306" t="str">
        <f t="shared" si="227"/>
        <v>NA</v>
      </c>
      <c r="AB565" s="306" t="str">
        <f t="shared" si="228"/>
        <v>NA</v>
      </c>
      <c r="AC565" s="306" t="str">
        <f>IF($B565&gt;remaning_months,"NA",Payoff!AY568*Feq_coupon)</f>
        <v>NA</v>
      </c>
      <c r="AD565" s="306" t="str">
        <f>IF($B565&lt;=remaning_months,(AD564*(1-Payoff!BR568)-Payoff!Y568-Payoff!Z568+Payoff!BY568),"NA")</f>
        <v>NA</v>
      </c>
      <c r="AE565" s="306" t="str">
        <f>IF($B565&gt;remaning_months,"NA",Payoff!BC568)</f>
        <v>NA</v>
      </c>
      <c r="AF565" s="306" t="str">
        <f>IF($B565&gt;remaning_months,"NA",MAX(0,SUM(Payoff!V568:X568)))</f>
        <v>NA</v>
      </c>
      <c r="AG565" s="306" t="str">
        <f>IF($B565&gt;remaning_months,"NA",MAX(0,SUM(Payoff!V568:Y568)))</f>
        <v>NA</v>
      </c>
      <c r="AH565" s="306" t="str">
        <f>IF($B565&gt;remaning_months,"NA",Payoff!AC568)</f>
        <v>NA</v>
      </c>
      <c r="AI565" s="306" t="str">
        <f>IF($B565&gt;remaning_months,"NA",Payoff!BA568)</f>
        <v>NA</v>
      </c>
      <c r="AJ565" s="306" t="str">
        <f>IF($B565&gt;remaning_months,"NA",IF(AF565&lt;=0,0,AL564*(1+Payoff!X568/SUM(Payoff!V568:W568))))</f>
        <v>NA</v>
      </c>
      <c r="AK565" s="306" t="str">
        <f>IF($B565&gt;remaning_months,"NA",IF(AG565&lt;=0,0,AJ565*(1+SUM(Payoff!Y568:Z568)/SUM(Payoff!V568:W568))))</f>
        <v>NA</v>
      </c>
      <c r="AL565" s="306" t="str">
        <f>IF($B565&gt;remaning_months,"NA",IF(AH565&lt;=0,0,AK565*(1+SUM(Payoff!AA568:AB568)/SUM(Payoff!V568:W568))))</f>
        <v>NA</v>
      </c>
      <c r="AM565" s="306" t="str">
        <f t="shared" si="229"/>
        <v>NA</v>
      </c>
      <c r="AN565" s="306" t="str">
        <f>IF($B565&gt;remaning_months,"NA",AN564*(1+Payoff!Q568))</f>
        <v>NA</v>
      </c>
    </row>
    <row r="566" spans="2:40">
      <c r="B566" s="23">
        <v>563</v>
      </c>
      <c r="C566" s="306" t="str">
        <f t="shared" si="205"/>
        <v>NA</v>
      </c>
      <c r="D566" s="306" t="str">
        <f t="shared" si="206"/>
        <v>NA</v>
      </c>
      <c r="E566" s="306" t="str">
        <f t="shared" si="207"/>
        <v>NA</v>
      </c>
      <c r="F566" s="306" t="str">
        <f t="shared" si="208"/>
        <v>NA</v>
      </c>
      <c r="G566" s="306" t="str">
        <f t="shared" si="209"/>
        <v>NA</v>
      </c>
      <c r="H566" s="306" t="str">
        <f t="shared" si="210"/>
        <v>NA</v>
      </c>
      <c r="I566" s="306" t="str">
        <f t="shared" si="211"/>
        <v>NA</v>
      </c>
      <c r="J566" s="306" t="str">
        <f t="shared" si="212"/>
        <v>NA</v>
      </c>
      <c r="K566" s="306" t="str">
        <f t="shared" si="213"/>
        <v>NA</v>
      </c>
      <c r="L566" s="306" t="str">
        <f t="shared" si="214"/>
        <v>NA</v>
      </c>
      <c r="M566" s="306" t="str">
        <f t="shared" si="215"/>
        <v>NA</v>
      </c>
      <c r="N566" s="306" t="str">
        <f t="shared" si="216"/>
        <v>NA</v>
      </c>
      <c r="O566" s="306" t="str">
        <f t="shared" si="217"/>
        <v>NA</v>
      </c>
      <c r="P566" s="306" t="str">
        <f t="shared" si="218"/>
        <v>NA</v>
      </c>
      <c r="Q566" s="306" t="str">
        <f t="shared" si="219"/>
        <v>NA</v>
      </c>
      <c r="R566" s="306" t="str">
        <f t="shared" si="220"/>
        <v>NA</v>
      </c>
      <c r="S566" s="306" t="str">
        <f t="shared" si="221"/>
        <v>NA</v>
      </c>
      <c r="T566" s="306" t="str">
        <f t="shared" si="222"/>
        <v>NA</v>
      </c>
      <c r="U566" s="306" t="str">
        <f t="shared" si="223"/>
        <v>NA</v>
      </c>
      <c r="V566" s="306" t="str">
        <f>IF($B566&gt;remaning_months,"NA",V$3*Payoff!$BS569)</f>
        <v>NA</v>
      </c>
      <c r="W566" s="306" t="str">
        <f>IF($B566&gt;remaning_months,"NA",W$3*Payoff!$BS569)</f>
        <v>NA</v>
      </c>
      <c r="X566" s="306" t="str">
        <f t="shared" si="224"/>
        <v>NA</v>
      </c>
      <c r="Y566" s="306" t="str">
        <f t="shared" si="225"/>
        <v>NA</v>
      </c>
      <c r="Z566" s="306" t="str">
        <f t="shared" si="226"/>
        <v>NA</v>
      </c>
      <c r="AA566" s="306" t="str">
        <f t="shared" si="227"/>
        <v>NA</v>
      </c>
      <c r="AB566" s="306" t="str">
        <f t="shared" si="228"/>
        <v>NA</v>
      </c>
      <c r="AC566" s="306" t="str">
        <f>IF($B566&gt;remaning_months,"NA",Payoff!AY569*Feq_coupon)</f>
        <v>NA</v>
      </c>
      <c r="AD566" s="306" t="str">
        <f>IF($B566&lt;=remaning_months,(AD565*(1-Payoff!BR569)-Payoff!Y569-Payoff!Z569+Payoff!BY569),"NA")</f>
        <v>NA</v>
      </c>
      <c r="AE566" s="306" t="str">
        <f>IF($B566&gt;remaning_months,"NA",Payoff!BC569)</f>
        <v>NA</v>
      </c>
      <c r="AF566" s="306" t="str">
        <f>IF($B566&gt;remaning_months,"NA",MAX(0,SUM(Payoff!V569:X569)))</f>
        <v>NA</v>
      </c>
      <c r="AG566" s="306" t="str">
        <f>IF($B566&gt;remaning_months,"NA",MAX(0,SUM(Payoff!V569:Y569)))</f>
        <v>NA</v>
      </c>
      <c r="AH566" s="306" t="str">
        <f>IF($B566&gt;remaning_months,"NA",Payoff!AC569)</f>
        <v>NA</v>
      </c>
      <c r="AI566" s="306" t="str">
        <f>IF($B566&gt;remaning_months,"NA",Payoff!BA569)</f>
        <v>NA</v>
      </c>
      <c r="AJ566" s="306" t="str">
        <f>IF($B566&gt;remaning_months,"NA",IF(AF566&lt;=0,0,AL565*(1+Payoff!X569/SUM(Payoff!V569:W569))))</f>
        <v>NA</v>
      </c>
      <c r="AK566" s="306" t="str">
        <f>IF($B566&gt;remaning_months,"NA",IF(AG566&lt;=0,0,AJ566*(1+SUM(Payoff!Y569:Z569)/SUM(Payoff!V569:W569))))</f>
        <v>NA</v>
      </c>
      <c r="AL566" s="306" t="str">
        <f>IF($B566&gt;remaning_months,"NA",IF(AH566&lt;=0,0,AK566*(1+SUM(Payoff!AA569:AB569)/SUM(Payoff!V569:W569))))</f>
        <v>NA</v>
      </c>
      <c r="AM566" s="306" t="str">
        <f t="shared" si="229"/>
        <v>NA</v>
      </c>
      <c r="AN566" s="306" t="str">
        <f>IF($B566&gt;remaning_months,"NA",AN565*(1+Payoff!Q569))</f>
        <v>NA</v>
      </c>
    </row>
    <row r="567" spans="2:40">
      <c r="B567" s="23">
        <v>564</v>
      </c>
      <c r="C567" s="306" t="str">
        <f t="shared" si="205"/>
        <v>NA</v>
      </c>
      <c r="D567" s="306" t="str">
        <f t="shared" si="206"/>
        <v>NA</v>
      </c>
      <c r="E567" s="306" t="str">
        <f t="shared" si="207"/>
        <v>NA</v>
      </c>
      <c r="F567" s="306" t="str">
        <f t="shared" si="208"/>
        <v>NA</v>
      </c>
      <c r="G567" s="306" t="str">
        <f t="shared" si="209"/>
        <v>NA</v>
      </c>
      <c r="H567" s="306" t="str">
        <f t="shared" si="210"/>
        <v>NA</v>
      </c>
      <c r="I567" s="306" t="str">
        <f t="shared" si="211"/>
        <v>NA</v>
      </c>
      <c r="J567" s="306" t="str">
        <f t="shared" si="212"/>
        <v>NA</v>
      </c>
      <c r="K567" s="306" t="str">
        <f t="shared" si="213"/>
        <v>NA</v>
      </c>
      <c r="L567" s="306" t="str">
        <f t="shared" si="214"/>
        <v>NA</v>
      </c>
      <c r="M567" s="306" t="str">
        <f t="shared" si="215"/>
        <v>NA</v>
      </c>
      <c r="N567" s="306" t="str">
        <f t="shared" si="216"/>
        <v>NA</v>
      </c>
      <c r="O567" s="306" t="str">
        <f t="shared" si="217"/>
        <v>NA</v>
      </c>
      <c r="P567" s="306" t="str">
        <f t="shared" si="218"/>
        <v>NA</v>
      </c>
      <c r="Q567" s="306" t="str">
        <f t="shared" si="219"/>
        <v>NA</v>
      </c>
      <c r="R567" s="306" t="str">
        <f t="shared" si="220"/>
        <v>NA</v>
      </c>
      <c r="S567" s="306" t="str">
        <f t="shared" si="221"/>
        <v>NA</v>
      </c>
      <c r="T567" s="306" t="str">
        <f t="shared" si="222"/>
        <v>NA</v>
      </c>
      <c r="U567" s="306" t="str">
        <f t="shared" si="223"/>
        <v>NA</v>
      </c>
      <c r="V567" s="306" t="str">
        <f>IF($B567&gt;remaning_months,"NA",V$3*Payoff!$BS570)</f>
        <v>NA</v>
      </c>
      <c r="W567" s="306" t="str">
        <f>IF($B567&gt;remaning_months,"NA",W$3*Payoff!$BS570)</f>
        <v>NA</v>
      </c>
      <c r="X567" s="306" t="str">
        <f t="shared" si="224"/>
        <v>NA</v>
      </c>
      <c r="Y567" s="306" t="str">
        <f t="shared" si="225"/>
        <v>NA</v>
      </c>
      <c r="Z567" s="306" t="str">
        <f t="shared" si="226"/>
        <v>NA</v>
      </c>
      <c r="AA567" s="306" t="str">
        <f t="shared" si="227"/>
        <v>NA</v>
      </c>
      <c r="AB567" s="306" t="str">
        <f t="shared" si="228"/>
        <v>NA</v>
      </c>
      <c r="AC567" s="306" t="str">
        <f>IF($B567&gt;remaning_months,"NA",Payoff!AY570*Feq_coupon)</f>
        <v>NA</v>
      </c>
      <c r="AD567" s="306" t="str">
        <f>IF($B567&lt;=remaning_months,(AD566*(1-Payoff!BR570)-Payoff!Y570-Payoff!Z570+Payoff!BY570),"NA")</f>
        <v>NA</v>
      </c>
      <c r="AE567" s="306" t="str">
        <f>IF($B567&gt;remaning_months,"NA",Payoff!BC570)</f>
        <v>NA</v>
      </c>
      <c r="AF567" s="306" t="str">
        <f>IF($B567&gt;remaning_months,"NA",MAX(0,SUM(Payoff!V570:X570)))</f>
        <v>NA</v>
      </c>
      <c r="AG567" s="306" t="str">
        <f>IF($B567&gt;remaning_months,"NA",MAX(0,SUM(Payoff!V570:Y570)))</f>
        <v>NA</v>
      </c>
      <c r="AH567" s="306" t="str">
        <f>IF($B567&gt;remaning_months,"NA",Payoff!AC570)</f>
        <v>NA</v>
      </c>
      <c r="AI567" s="306" t="str">
        <f>IF($B567&gt;remaning_months,"NA",Payoff!BA570)</f>
        <v>NA</v>
      </c>
      <c r="AJ567" s="306" t="str">
        <f>IF($B567&gt;remaning_months,"NA",IF(AF567&lt;=0,0,AL566*(1+Payoff!X570/SUM(Payoff!V570:W570))))</f>
        <v>NA</v>
      </c>
      <c r="AK567" s="306" t="str">
        <f>IF($B567&gt;remaning_months,"NA",IF(AG567&lt;=0,0,AJ567*(1+SUM(Payoff!Y570:Z570)/SUM(Payoff!V570:W570))))</f>
        <v>NA</v>
      </c>
      <c r="AL567" s="306" t="str">
        <f>IF($B567&gt;remaning_months,"NA",IF(AH567&lt;=0,0,AK567*(1+SUM(Payoff!AA570:AB570)/SUM(Payoff!V570:W570))))</f>
        <v>NA</v>
      </c>
      <c r="AM567" s="306" t="str">
        <f t="shared" si="229"/>
        <v>NA</v>
      </c>
      <c r="AN567" s="306" t="str">
        <f>IF($B567&gt;remaning_months,"NA",AN566*(1+Payoff!Q570))</f>
        <v>NA</v>
      </c>
    </row>
    <row r="568" spans="2:40">
      <c r="B568" s="23">
        <v>565</v>
      </c>
      <c r="C568" s="306" t="str">
        <f t="shared" si="205"/>
        <v>NA</v>
      </c>
      <c r="D568" s="306" t="str">
        <f t="shared" si="206"/>
        <v>NA</v>
      </c>
      <c r="E568" s="306" t="str">
        <f t="shared" si="207"/>
        <v>NA</v>
      </c>
      <c r="F568" s="306" t="str">
        <f t="shared" si="208"/>
        <v>NA</v>
      </c>
      <c r="G568" s="306" t="str">
        <f t="shared" si="209"/>
        <v>NA</v>
      </c>
      <c r="H568" s="306" t="str">
        <f t="shared" si="210"/>
        <v>NA</v>
      </c>
      <c r="I568" s="306" t="str">
        <f t="shared" si="211"/>
        <v>NA</v>
      </c>
      <c r="J568" s="306" t="str">
        <f t="shared" si="212"/>
        <v>NA</v>
      </c>
      <c r="K568" s="306" t="str">
        <f t="shared" si="213"/>
        <v>NA</v>
      </c>
      <c r="L568" s="306" t="str">
        <f t="shared" si="214"/>
        <v>NA</v>
      </c>
      <c r="M568" s="306" t="str">
        <f t="shared" si="215"/>
        <v>NA</v>
      </c>
      <c r="N568" s="306" t="str">
        <f t="shared" si="216"/>
        <v>NA</v>
      </c>
      <c r="O568" s="306" t="str">
        <f t="shared" si="217"/>
        <v>NA</v>
      </c>
      <c r="P568" s="306" t="str">
        <f t="shared" si="218"/>
        <v>NA</v>
      </c>
      <c r="Q568" s="306" t="str">
        <f t="shared" si="219"/>
        <v>NA</v>
      </c>
      <c r="R568" s="306" t="str">
        <f t="shared" si="220"/>
        <v>NA</v>
      </c>
      <c r="S568" s="306" t="str">
        <f t="shared" si="221"/>
        <v>NA</v>
      </c>
      <c r="T568" s="306" t="str">
        <f t="shared" si="222"/>
        <v>NA</v>
      </c>
      <c r="U568" s="306" t="str">
        <f t="shared" si="223"/>
        <v>NA</v>
      </c>
      <c r="V568" s="306" t="str">
        <f>IF($B568&gt;remaning_months,"NA",V$3*Payoff!$BS571)</f>
        <v>NA</v>
      </c>
      <c r="W568" s="306" t="str">
        <f>IF($B568&gt;remaning_months,"NA",W$3*Payoff!$BS571)</f>
        <v>NA</v>
      </c>
      <c r="X568" s="306" t="str">
        <f t="shared" si="224"/>
        <v>NA</v>
      </c>
      <c r="Y568" s="306" t="str">
        <f t="shared" si="225"/>
        <v>NA</v>
      </c>
      <c r="Z568" s="306" t="str">
        <f t="shared" si="226"/>
        <v>NA</v>
      </c>
      <c r="AA568" s="306" t="str">
        <f t="shared" si="227"/>
        <v>NA</v>
      </c>
      <c r="AB568" s="306" t="str">
        <f t="shared" si="228"/>
        <v>NA</v>
      </c>
      <c r="AC568" s="306" t="str">
        <f>IF($B568&gt;remaning_months,"NA",Payoff!AY571*Feq_coupon)</f>
        <v>NA</v>
      </c>
      <c r="AD568" s="306" t="str">
        <f>IF($B568&lt;=remaning_months,(AD567*(1-Payoff!BR571)-Payoff!Y571-Payoff!Z571+Payoff!BY571),"NA")</f>
        <v>NA</v>
      </c>
      <c r="AE568" s="306" t="str">
        <f>IF($B568&gt;remaning_months,"NA",Payoff!BC571)</f>
        <v>NA</v>
      </c>
      <c r="AF568" s="306" t="str">
        <f>IF($B568&gt;remaning_months,"NA",MAX(0,SUM(Payoff!V571:X571)))</f>
        <v>NA</v>
      </c>
      <c r="AG568" s="306" t="str">
        <f>IF($B568&gt;remaning_months,"NA",MAX(0,SUM(Payoff!V571:Y571)))</f>
        <v>NA</v>
      </c>
      <c r="AH568" s="306" t="str">
        <f>IF($B568&gt;remaning_months,"NA",Payoff!AC571)</f>
        <v>NA</v>
      </c>
      <c r="AI568" s="306" t="str">
        <f>IF($B568&gt;remaning_months,"NA",Payoff!BA571)</f>
        <v>NA</v>
      </c>
      <c r="AJ568" s="306" t="str">
        <f>IF($B568&gt;remaning_months,"NA",IF(AF568&lt;=0,0,AL567*(1+Payoff!X571/SUM(Payoff!V571:W571))))</f>
        <v>NA</v>
      </c>
      <c r="AK568" s="306" t="str">
        <f>IF($B568&gt;remaning_months,"NA",IF(AG568&lt;=0,0,AJ568*(1+SUM(Payoff!Y571:Z571)/SUM(Payoff!V571:W571))))</f>
        <v>NA</v>
      </c>
      <c r="AL568" s="306" t="str">
        <f>IF($B568&gt;remaning_months,"NA",IF(AH568&lt;=0,0,AK568*(1+SUM(Payoff!AA571:AB571)/SUM(Payoff!V571:W571))))</f>
        <v>NA</v>
      </c>
      <c r="AM568" s="306" t="str">
        <f t="shared" si="229"/>
        <v>NA</v>
      </c>
      <c r="AN568" s="306" t="str">
        <f>IF($B568&gt;remaning_months,"NA",AN567*(1+Payoff!Q571))</f>
        <v>NA</v>
      </c>
    </row>
    <row r="569" spans="2:40">
      <c r="B569" s="23">
        <v>566</v>
      </c>
      <c r="C569" s="306" t="str">
        <f t="shared" si="205"/>
        <v>NA</v>
      </c>
      <c r="D569" s="306" t="str">
        <f t="shared" si="206"/>
        <v>NA</v>
      </c>
      <c r="E569" s="306" t="str">
        <f t="shared" si="207"/>
        <v>NA</v>
      </c>
      <c r="F569" s="306" t="str">
        <f t="shared" si="208"/>
        <v>NA</v>
      </c>
      <c r="G569" s="306" t="str">
        <f t="shared" si="209"/>
        <v>NA</v>
      </c>
      <c r="H569" s="306" t="str">
        <f t="shared" si="210"/>
        <v>NA</v>
      </c>
      <c r="I569" s="306" t="str">
        <f t="shared" si="211"/>
        <v>NA</v>
      </c>
      <c r="J569" s="306" t="str">
        <f t="shared" si="212"/>
        <v>NA</v>
      </c>
      <c r="K569" s="306" t="str">
        <f t="shared" si="213"/>
        <v>NA</v>
      </c>
      <c r="L569" s="306" t="str">
        <f t="shared" si="214"/>
        <v>NA</v>
      </c>
      <c r="M569" s="306" t="str">
        <f t="shared" si="215"/>
        <v>NA</v>
      </c>
      <c r="N569" s="306" t="str">
        <f t="shared" si="216"/>
        <v>NA</v>
      </c>
      <c r="O569" s="306" t="str">
        <f t="shared" si="217"/>
        <v>NA</v>
      </c>
      <c r="P569" s="306" t="str">
        <f t="shared" si="218"/>
        <v>NA</v>
      </c>
      <c r="Q569" s="306" t="str">
        <f t="shared" si="219"/>
        <v>NA</v>
      </c>
      <c r="R569" s="306" t="str">
        <f t="shared" si="220"/>
        <v>NA</v>
      </c>
      <c r="S569" s="306" t="str">
        <f t="shared" si="221"/>
        <v>NA</v>
      </c>
      <c r="T569" s="306" t="str">
        <f t="shared" si="222"/>
        <v>NA</v>
      </c>
      <c r="U569" s="306" t="str">
        <f t="shared" si="223"/>
        <v>NA</v>
      </c>
      <c r="V569" s="306" t="str">
        <f>IF($B569&gt;remaning_months,"NA",V$3*Payoff!$BS572)</f>
        <v>NA</v>
      </c>
      <c r="W569" s="306" t="str">
        <f>IF($B569&gt;remaning_months,"NA",W$3*Payoff!$BS572)</f>
        <v>NA</v>
      </c>
      <c r="X569" s="306" t="str">
        <f t="shared" si="224"/>
        <v>NA</v>
      </c>
      <c r="Y569" s="306" t="str">
        <f t="shared" si="225"/>
        <v>NA</v>
      </c>
      <c r="Z569" s="306" t="str">
        <f t="shared" si="226"/>
        <v>NA</v>
      </c>
      <c r="AA569" s="306" t="str">
        <f t="shared" si="227"/>
        <v>NA</v>
      </c>
      <c r="AB569" s="306" t="str">
        <f t="shared" si="228"/>
        <v>NA</v>
      </c>
      <c r="AC569" s="306" t="str">
        <f>IF($B569&gt;remaning_months,"NA",Payoff!AY572*Feq_coupon)</f>
        <v>NA</v>
      </c>
      <c r="AD569" s="306" t="str">
        <f>IF($B569&lt;=remaning_months,(AD568*(1-Payoff!BR572)-Payoff!Y572-Payoff!Z572+Payoff!BY572),"NA")</f>
        <v>NA</v>
      </c>
      <c r="AE569" s="306" t="str">
        <f>IF($B569&gt;remaning_months,"NA",Payoff!BC572)</f>
        <v>NA</v>
      </c>
      <c r="AF569" s="306" t="str">
        <f>IF($B569&gt;remaning_months,"NA",MAX(0,SUM(Payoff!V572:X572)))</f>
        <v>NA</v>
      </c>
      <c r="AG569" s="306" t="str">
        <f>IF($B569&gt;remaning_months,"NA",MAX(0,SUM(Payoff!V572:Y572)))</f>
        <v>NA</v>
      </c>
      <c r="AH569" s="306" t="str">
        <f>IF($B569&gt;remaning_months,"NA",Payoff!AC572)</f>
        <v>NA</v>
      </c>
      <c r="AI569" s="306" t="str">
        <f>IF($B569&gt;remaning_months,"NA",Payoff!BA572)</f>
        <v>NA</v>
      </c>
      <c r="AJ569" s="306" t="str">
        <f>IF($B569&gt;remaning_months,"NA",IF(AF569&lt;=0,0,AL568*(1+Payoff!X572/SUM(Payoff!V572:W572))))</f>
        <v>NA</v>
      </c>
      <c r="AK569" s="306" t="str">
        <f>IF($B569&gt;remaning_months,"NA",IF(AG569&lt;=0,0,AJ569*(1+SUM(Payoff!Y572:Z572)/SUM(Payoff!V572:W572))))</f>
        <v>NA</v>
      </c>
      <c r="AL569" s="306" t="str">
        <f>IF($B569&gt;remaning_months,"NA",IF(AH569&lt;=0,0,AK569*(1+SUM(Payoff!AA572:AB572)/SUM(Payoff!V572:W572))))</f>
        <v>NA</v>
      </c>
      <c r="AM569" s="306" t="str">
        <f t="shared" si="229"/>
        <v>NA</v>
      </c>
      <c r="AN569" s="306" t="str">
        <f>IF($B569&gt;remaning_months,"NA",AN568*(1+Payoff!Q572))</f>
        <v>NA</v>
      </c>
    </row>
    <row r="570" spans="2:40">
      <c r="B570" s="23">
        <v>567</v>
      </c>
      <c r="C570" s="306" t="str">
        <f t="shared" si="205"/>
        <v>NA</v>
      </c>
      <c r="D570" s="306" t="str">
        <f t="shared" si="206"/>
        <v>NA</v>
      </c>
      <c r="E570" s="306" t="str">
        <f t="shared" si="207"/>
        <v>NA</v>
      </c>
      <c r="F570" s="306" t="str">
        <f t="shared" si="208"/>
        <v>NA</v>
      </c>
      <c r="G570" s="306" t="str">
        <f t="shared" si="209"/>
        <v>NA</v>
      </c>
      <c r="H570" s="306" t="str">
        <f t="shared" si="210"/>
        <v>NA</v>
      </c>
      <c r="I570" s="306" t="str">
        <f t="shared" si="211"/>
        <v>NA</v>
      </c>
      <c r="J570" s="306" t="str">
        <f t="shared" si="212"/>
        <v>NA</v>
      </c>
      <c r="K570" s="306" t="str">
        <f t="shared" si="213"/>
        <v>NA</v>
      </c>
      <c r="L570" s="306" t="str">
        <f t="shared" si="214"/>
        <v>NA</v>
      </c>
      <c r="M570" s="306" t="str">
        <f t="shared" si="215"/>
        <v>NA</v>
      </c>
      <c r="N570" s="306" t="str">
        <f t="shared" si="216"/>
        <v>NA</v>
      </c>
      <c r="O570" s="306" t="str">
        <f t="shared" si="217"/>
        <v>NA</v>
      </c>
      <c r="P570" s="306" t="str">
        <f t="shared" si="218"/>
        <v>NA</v>
      </c>
      <c r="Q570" s="306" t="str">
        <f t="shared" si="219"/>
        <v>NA</v>
      </c>
      <c r="R570" s="306" t="str">
        <f t="shared" si="220"/>
        <v>NA</v>
      </c>
      <c r="S570" s="306" t="str">
        <f t="shared" si="221"/>
        <v>NA</v>
      </c>
      <c r="T570" s="306" t="str">
        <f t="shared" si="222"/>
        <v>NA</v>
      </c>
      <c r="U570" s="306" t="str">
        <f t="shared" si="223"/>
        <v>NA</v>
      </c>
      <c r="V570" s="306" t="str">
        <f>IF($B570&gt;remaning_months,"NA",V$3*Payoff!$BS573)</f>
        <v>NA</v>
      </c>
      <c r="W570" s="306" t="str">
        <f>IF($B570&gt;remaning_months,"NA",W$3*Payoff!$BS573)</f>
        <v>NA</v>
      </c>
      <c r="X570" s="306" t="str">
        <f t="shared" si="224"/>
        <v>NA</v>
      </c>
      <c r="Y570" s="306" t="str">
        <f t="shared" si="225"/>
        <v>NA</v>
      </c>
      <c r="Z570" s="306" t="str">
        <f t="shared" si="226"/>
        <v>NA</v>
      </c>
      <c r="AA570" s="306" t="str">
        <f t="shared" si="227"/>
        <v>NA</v>
      </c>
      <c r="AB570" s="306" t="str">
        <f t="shared" si="228"/>
        <v>NA</v>
      </c>
      <c r="AC570" s="306" t="str">
        <f>IF($B570&gt;remaning_months,"NA",Payoff!AY573*Feq_coupon)</f>
        <v>NA</v>
      </c>
      <c r="AD570" s="306" t="str">
        <f>IF($B570&lt;=remaning_months,(AD569*(1-Payoff!BR573)-Payoff!Y573-Payoff!Z573+Payoff!BY573),"NA")</f>
        <v>NA</v>
      </c>
      <c r="AE570" s="306" t="str">
        <f>IF($B570&gt;remaning_months,"NA",Payoff!BC573)</f>
        <v>NA</v>
      </c>
      <c r="AF570" s="306" t="str">
        <f>IF($B570&gt;remaning_months,"NA",MAX(0,SUM(Payoff!V573:X573)))</f>
        <v>NA</v>
      </c>
      <c r="AG570" s="306" t="str">
        <f>IF($B570&gt;remaning_months,"NA",MAX(0,SUM(Payoff!V573:Y573)))</f>
        <v>NA</v>
      </c>
      <c r="AH570" s="306" t="str">
        <f>IF($B570&gt;remaning_months,"NA",Payoff!AC573)</f>
        <v>NA</v>
      </c>
      <c r="AI570" s="306" t="str">
        <f>IF($B570&gt;remaning_months,"NA",Payoff!BA573)</f>
        <v>NA</v>
      </c>
      <c r="AJ570" s="306" t="str">
        <f>IF($B570&gt;remaning_months,"NA",IF(AF570&lt;=0,0,AL569*(1+Payoff!X573/SUM(Payoff!V573:W573))))</f>
        <v>NA</v>
      </c>
      <c r="AK570" s="306" t="str">
        <f>IF($B570&gt;remaning_months,"NA",IF(AG570&lt;=0,0,AJ570*(1+SUM(Payoff!Y573:Z573)/SUM(Payoff!V573:W573))))</f>
        <v>NA</v>
      </c>
      <c r="AL570" s="306" t="str">
        <f>IF($B570&gt;remaning_months,"NA",IF(AH570&lt;=0,0,AK570*(1+SUM(Payoff!AA573:AB573)/SUM(Payoff!V573:W573))))</f>
        <v>NA</v>
      </c>
      <c r="AM570" s="306" t="str">
        <f t="shared" si="229"/>
        <v>NA</v>
      </c>
      <c r="AN570" s="306" t="str">
        <f>IF($B570&gt;remaning_months,"NA",AN569*(1+Payoff!Q573))</f>
        <v>NA</v>
      </c>
    </row>
    <row r="571" spans="2:40">
      <c r="B571" s="23">
        <v>568</v>
      </c>
      <c r="C571" s="306" t="str">
        <f t="shared" si="205"/>
        <v>NA</v>
      </c>
      <c r="D571" s="306" t="str">
        <f t="shared" si="206"/>
        <v>NA</v>
      </c>
      <c r="E571" s="306" t="str">
        <f t="shared" si="207"/>
        <v>NA</v>
      </c>
      <c r="F571" s="306" t="str">
        <f t="shared" si="208"/>
        <v>NA</v>
      </c>
      <c r="G571" s="306" t="str">
        <f t="shared" si="209"/>
        <v>NA</v>
      </c>
      <c r="H571" s="306" t="str">
        <f t="shared" si="210"/>
        <v>NA</v>
      </c>
      <c r="I571" s="306" t="str">
        <f t="shared" si="211"/>
        <v>NA</v>
      </c>
      <c r="J571" s="306" t="str">
        <f t="shared" si="212"/>
        <v>NA</v>
      </c>
      <c r="K571" s="306" t="str">
        <f t="shared" si="213"/>
        <v>NA</v>
      </c>
      <c r="L571" s="306" t="str">
        <f t="shared" si="214"/>
        <v>NA</v>
      </c>
      <c r="M571" s="306" t="str">
        <f t="shared" si="215"/>
        <v>NA</v>
      </c>
      <c r="N571" s="306" t="str">
        <f t="shared" si="216"/>
        <v>NA</v>
      </c>
      <c r="O571" s="306" t="str">
        <f t="shared" si="217"/>
        <v>NA</v>
      </c>
      <c r="P571" s="306" t="str">
        <f t="shared" si="218"/>
        <v>NA</v>
      </c>
      <c r="Q571" s="306" t="str">
        <f t="shared" si="219"/>
        <v>NA</v>
      </c>
      <c r="R571" s="306" t="str">
        <f t="shared" si="220"/>
        <v>NA</v>
      </c>
      <c r="S571" s="306" t="str">
        <f t="shared" si="221"/>
        <v>NA</v>
      </c>
      <c r="T571" s="306" t="str">
        <f t="shared" si="222"/>
        <v>NA</v>
      </c>
      <c r="U571" s="306" t="str">
        <f t="shared" si="223"/>
        <v>NA</v>
      </c>
      <c r="V571" s="306" t="str">
        <f>IF($B571&gt;remaning_months,"NA",V$3*Payoff!$BS574)</f>
        <v>NA</v>
      </c>
      <c r="W571" s="306" t="str">
        <f>IF($B571&gt;remaning_months,"NA",W$3*Payoff!$BS574)</f>
        <v>NA</v>
      </c>
      <c r="X571" s="306" t="str">
        <f t="shared" si="224"/>
        <v>NA</v>
      </c>
      <c r="Y571" s="306" t="str">
        <f t="shared" si="225"/>
        <v>NA</v>
      </c>
      <c r="Z571" s="306" t="str">
        <f t="shared" si="226"/>
        <v>NA</v>
      </c>
      <c r="AA571" s="306" t="str">
        <f t="shared" si="227"/>
        <v>NA</v>
      </c>
      <c r="AB571" s="306" t="str">
        <f t="shared" si="228"/>
        <v>NA</v>
      </c>
      <c r="AC571" s="306" t="str">
        <f>IF($B571&gt;remaning_months,"NA",Payoff!AY574*Feq_coupon)</f>
        <v>NA</v>
      </c>
      <c r="AD571" s="306" t="str">
        <f>IF($B571&lt;=remaning_months,(AD570*(1-Payoff!BR574)-Payoff!Y574-Payoff!Z574+Payoff!BY574),"NA")</f>
        <v>NA</v>
      </c>
      <c r="AE571" s="306" t="str">
        <f>IF($B571&gt;remaning_months,"NA",Payoff!BC574)</f>
        <v>NA</v>
      </c>
      <c r="AF571" s="306" t="str">
        <f>IF($B571&gt;remaning_months,"NA",MAX(0,SUM(Payoff!V574:X574)))</f>
        <v>NA</v>
      </c>
      <c r="AG571" s="306" t="str">
        <f>IF($B571&gt;remaning_months,"NA",MAX(0,SUM(Payoff!V574:Y574)))</f>
        <v>NA</v>
      </c>
      <c r="AH571" s="306" t="str">
        <f>IF($B571&gt;remaning_months,"NA",Payoff!AC574)</f>
        <v>NA</v>
      </c>
      <c r="AI571" s="306" t="str">
        <f>IF($B571&gt;remaning_months,"NA",Payoff!BA574)</f>
        <v>NA</v>
      </c>
      <c r="AJ571" s="306" t="str">
        <f>IF($B571&gt;remaning_months,"NA",IF(AF571&lt;=0,0,AL570*(1+Payoff!X574/SUM(Payoff!V574:W574))))</f>
        <v>NA</v>
      </c>
      <c r="AK571" s="306" t="str">
        <f>IF($B571&gt;remaning_months,"NA",IF(AG571&lt;=0,0,AJ571*(1+SUM(Payoff!Y574:Z574)/SUM(Payoff!V574:W574))))</f>
        <v>NA</v>
      </c>
      <c r="AL571" s="306" t="str">
        <f>IF($B571&gt;remaning_months,"NA",IF(AH571&lt;=0,0,AK571*(1+SUM(Payoff!AA574:AB574)/SUM(Payoff!V574:W574))))</f>
        <v>NA</v>
      </c>
      <c r="AM571" s="306" t="str">
        <f t="shared" si="229"/>
        <v>NA</v>
      </c>
      <c r="AN571" s="306" t="str">
        <f>IF($B571&gt;remaning_months,"NA",AN570*(1+Payoff!Q574))</f>
        <v>NA</v>
      </c>
    </row>
    <row r="572" spans="2:40">
      <c r="B572" s="23">
        <v>569</v>
      </c>
      <c r="C572" s="306" t="str">
        <f t="shared" si="205"/>
        <v>NA</v>
      </c>
      <c r="D572" s="306" t="str">
        <f t="shared" si="206"/>
        <v>NA</v>
      </c>
      <c r="E572" s="306" t="str">
        <f t="shared" si="207"/>
        <v>NA</v>
      </c>
      <c r="F572" s="306" t="str">
        <f t="shared" si="208"/>
        <v>NA</v>
      </c>
      <c r="G572" s="306" t="str">
        <f t="shared" si="209"/>
        <v>NA</v>
      </c>
      <c r="H572" s="306" t="str">
        <f t="shared" si="210"/>
        <v>NA</v>
      </c>
      <c r="I572" s="306" t="str">
        <f t="shared" si="211"/>
        <v>NA</v>
      </c>
      <c r="J572" s="306" t="str">
        <f t="shared" si="212"/>
        <v>NA</v>
      </c>
      <c r="K572" s="306" t="str">
        <f t="shared" si="213"/>
        <v>NA</v>
      </c>
      <c r="L572" s="306" t="str">
        <f t="shared" si="214"/>
        <v>NA</v>
      </c>
      <c r="M572" s="306" t="str">
        <f t="shared" si="215"/>
        <v>NA</v>
      </c>
      <c r="N572" s="306" t="str">
        <f t="shared" si="216"/>
        <v>NA</v>
      </c>
      <c r="O572" s="306" t="str">
        <f t="shared" si="217"/>
        <v>NA</v>
      </c>
      <c r="P572" s="306" t="str">
        <f t="shared" si="218"/>
        <v>NA</v>
      </c>
      <c r="Q572" s="306" t="str">
        <f t="shared" si="219"/>
        <v>NA</v>
      </c>
      <c r="R572" s="306" t="str">
        <f t="shared" si="220"/>
        <v>NA</v>
      </c>
      <c r="S572" s="306" t="str">
        <f t="shared" si="221"/>
        <v>NA</v>
      </c>
      <c r="T572" s="306" t="str">
        <f t="shared" si="222"/>
        <v>NA</v>
      </c>
      <c r="U572" s="306" t="str">
        <f t="shared" si="223"/>
        <v>NA</v>
      </c>
      <c r="V572" s="306" t="str">
        <f>IF($B572&gt;remaning_months,"NA",V$3*Payoff!$BS575)</f>
        <v>NA</v>
      </c>
      <c r="W572" s="306" t="str">
        <f>IF($B572&gt;remaning_months,"NA",W$3*Payoff!$BS575)</f>
        <v>NA</v>
      </c>
      <c r="X572" s="306" t="str">
        <f t="shared" si="224"/>
        <v>NA</v>
      </c>
      <c r="Y572" s="306" t="str">
        <f t="shared" si="225"/>
        <v>NA</v>
      </c>
      <c r="Z572" s="306" t="str">
        <f t="shared" si="226"/>
        <v>NA</v>
      </c>
      <c r="AA572" s="306" t="str">
        <f t="shared" si="227"/>
        <v>NA</v>
      </c>
      <c r="AB572" s="306" t="str">
        <f t="shared" si="228"/>
        <v>NA</v>
      </c>
      <c r="AC572" s="306" t="str">
        <f>IF($B572&gt;remaning_months,"NA",Payoff!AY575*Feq_coupon)</f>
        <v>NA</v>
      </c>
      <c r="AD572" s="306" t="str">
        <f>IF($B572&lt;=remaning_months,(AD571*(1-Payoff!BR575)-Payoff!Y575-Payoff!Z575+Payoff!BY575),"NA")</f>
        <v>NA</v>
      </c>
      <c r="AE572" s="306" t="str">
        <f>IF($B572&gt;remaning_months,"NA",Payoff!BC575)</f>
        <v>NA</v>
      </c>
      <c r="AF572" s="306" t="str">
        <f>IF($B572&gt;remaning_months,"NA",MAX(0,SUM(Payoff!V575:X575)))</f>
        <v>NA</v>
      </c>
      <c r="AG572" s="306" t="str">
        <f>IF($B572&gt;remaning_months,"NA",MAX(0,SUM(Payoff!V575:Y575)))</f>
        <v>NA</v>
      </c>
      <c r="AH572" s="306" t="str">
        <f>IF($B572&gt;remaning_months,"NA",Payoff!AC575)</f>
        <v>NA</v>
      </c>
      <c r="AI572" s="306" t="str">
        <f>IF($B572&gt;remaning_months,"NA",Payoff!BA575)</f>
        <v>NA</v>
      </c>
      <c r="AJ572" s="306" t="str">
        <f>IF($B572&gt;remaning_months,"NA",IF(AF572&lt;=0,0,AL571*(1+Payoff!X575/SUM(Payoff!V575:W575))))</f>
        <v>NA</v>
      </c>
      <c r="AK572" s="306" t="str">
        <f>IF($B572&gt;remaning_months,"NA",IF(AG572&lt;=0,0,AJ572*(1+SUM(Payoff!Y575:Z575)/SUM(Payoff!V575:W575))))</f>
        <v>NA</v>
      </c>
      <c r="AL572" s="306" t="str">
        <f>IF($B572&gt;remaning_months,"NA",IF(AH572&lt;=0,0,AK572*(1+SUM(Payoff!AA575:AB575)/SUM(Payoff!V575:W575))))</f>
        <v>NA</v>
      </c>
      <c r="AM572" s="306" t="str">
        <f t="shared" si="229"/>
        <v>NA</v>
      </c>
      <c r="AN572" s="306" t="str">
        <f>IF($B572&gt;remaning_months,"NA",AN571*(1+Payoff!Q575))</f>
        <v>NA</v>
      </c>
    </row>
    <row r="573" spans="2:40">
      <c r="B573" s="23">
        <v>570</v>
      </c>
      <c r="C573" s="306" t="str">
        <f t="shared" si="205"/>
        <v>NA</v>
      </c>
      <c r="D573" s="306" t="str">
        <f t="shared" si="206"/>
        <v>NA</v>
      </c>
      <c r="E573" s="306" t="str">
        <f t="shared" si="207"/>
        <v>NA</v>
      </c>
      <c r="F573" s="306" t="str">
        <f t="shared" si="208"/>
        <v>NA</v>
      </c>
      <c r="G573" s="306" t="str">
        <f t="shared" si="209"/>
        <v>NA</v>
      </c>
      <c r="H573" s="306" t="str">
        <f t="shared" si="210"/>
        <v>NA</v>
      </c>
      <c r="I573" s="306" t="str">
        <f t="shared" si="211"/>
        <v>NA</v>
      </c>
      <c r="J573" s="306" t="str">
        <f t="shared" si="212"/>
        <v>NA</v>
      </c>
      <c r="K573" s="306" t="str">
        <f t="shared" si="213"/>
        <v>NA</v>
      </c>
      <c r="L573" s="306" t="str">
        <f t="shared" si="214"/>
        <v>NA</v>
      </c>
      <c r="M573" s="306" t="str">
        <f t="shared" si="215"/>
        <v>NA</v>
      </c>
      <c r="N573" s="306" t="str">
        <f t="shared" si="216"/>
        <v>NA</v>
      </c>
      <c r="O573" s="306" t="str">
        <f t="shared" si="217"/>
        <v>NA</v>
      </c>
      <c r="P573" s="306" t="str">
        <f t="shared" si="218"/>
        <v>NA</v>
      </c>
      <c r="Q573" s="306" t="str">
        <f t="shared" si="219"/>
        <v>NA</v>
      </c>
      <c r="R573" s="306" t="str">
        <f t="shared" si="220"/>
        <v>NA</v>
      </c>
      <c r="S573" s="306" t="str">
        <f t="shared" si="221"/>
        <v>NA</v>
      </c>
      <c r="T573" s="306" t="str">
        <f t="shared" si="222"/>
        <v>NA</v>
      </c>
      <c r="U573" s="306" t="str">
        <f t="shared" si="223"/>
        <v>NA</v>
      </c>
      <c r="V573" s="306" t="str">
        <f>IF($B573&gt;remaning_months,"NA",V$3*Payoff!$BS576)</f>
        <v>NA</v>
      </c>
      <c r="W573" s="306" t="str">
        <f>IF($B573&gt;remaning_months,"NA",W$3*Payoff!$BS576)</f>
        <v>NA</v>
      </c>
      <c r="X573" s="306" t="str">
        <f t="shared" si="224"/>
        <v>NA</v>
      </c>
      <c r="Y573" s="306" t="str">
        <f t="shared" si="225"/>
        <v>NA</v>
      </c>
      <c r="Z573" s="306" t="str">
        <f t="shared" si="226"/>
        <v>NA</v>
      </c>
      <c r="AA573" s="306" t="str">
        <f t="shared" si="227"/>
        <v>NA</v>
      </c>
      <c r="AB573" s="306" t="str">
        <f t="shared" si="228"/>
        <v>NA</v>
      </c>
      <c r="AC573" s="306" t="str">
        <f>IF($B573&gt;remaning_months,"NA",Payoff!AY576*Feq_coupon)</f>
        <v>NA</v>
      </c>
      <c r="AD573" s="306" t="str">
        <f>IF($B573&lt;=remaning_months,(AD572*(1-Payoff!BR576)-Payoff!Y576-Payoff!Z576+Payoff!BY576),"NA")</f>
        <v>NA</v>
      </c>
      <c r="AE573" s="306" t="str">
        <f>IF($B573&gt;remaning_months,"NA",Payoff!BC576)</f>
        <v>NA</v>
      </c>
      <c r="AF573" s="306" t="str">
        <f>IF($B573&gt;remaning_months,"NA",MAX(0,SUM(Payoff!V576:X576)))</f>
        <v>NA</v>
      </c>
      <c r="AG573" s="306" t="str">
        <f>IF($B573&gt;remaning_months,"NA",MAX(0,SUM(Payoff!V576:Y576)))</f>
        <v>NA</v>
      </c>
      <c r="AH573" s="306" t="str">
        <f>IF($B573&gt;remaning_months,"NA",Payoff!AC576)</f>
        <v>NA</v>
      </c>
      <c r="AI573" s="306" t="str">
        <f>IF($B573&gt;remaning_months,"NA",Payoff!BA576)</f>
        <v>NA</v>
      </c>
      <c r="AJ573" s="306" t="str">
        <f>IF($B573&gt;remaning_months,"NA",IF(AF573&lt;=0,0,AL572*(1+Payoff!X576/SUM(Payoff!V576:W576))))</f>
        <v>NA</v>
      </c>
      <c r="AK573" s="306" t="str">
        <f>IF($B573&gt;remaning_months,"NA",IF(AG573&lt;=0,0,AJ573*(1+SUM(Payoff!Y576:Z576)/SUM(Payoff!V576:W576))))</f>
        <v>NA</v>
      </c>
      <c r="AL573" s="306" t="str">
        <f>IF($B573&gt;remaning_months,"NA",IF(AH573&lt;=0,0,AK573*(1+SUM(Payoff!AA576:AB576)/SUM(Payoff!V576:W576))))</f>
        <v>NA</v>
      </c>
      <c r="AM573" s="306" t="str">
        <f t="shared" si="229"/>
        <v>NA</v>
      </c>
      <c r="AN573" s="306" t="str">
        <f>IF($B573&gt;remaning_months,"NA",AN572*(1+Payoff!Q576))</f>
        <v>NA</v>
      </c>
    </row>
    <row r="574" spans="2:40">
      <c r="B574" s="23">
        <v>571</v>
      </c>
      <c r="C574" s="306" t="str">
        <f t="shared" si="205"/>
        <v>NA</v>
      </c>
      <c r="D574" s="306" t="str">
        <f t="shared" si="206"/>
        <v>NA</v>
      </c>
      <c r="E574" s="306" t="str">
        <f t="shared" si="207"/>
        <v>NA</v>
      </c>
      <c r="F574" s="306" t="str">
        <f t="shared" si="208"/>
        <v>NA</v>
      </c>
      <c r="G574" s="306" t="str">
        <f t="shared" si="209"/>
        <v>NA</v>
      </c>
      <c r="H574" s="306" t="str">
        <f t="shared" si="210"/>
        <v>NA</v>
      </c>
      <c r="I574" s="306" t="str">
        <f t="shared" si="211"/>
        <v>NA</v>
      </c>
      <c r="J574" s="306" t="str">
        <f t="shared" si="212"/>
        <v>NA</v>
      </c>
      <c r="K574" s="306" t="str">
        <f t="shared" si="213"/>
        <v>NA</v>
      </c>
      <c r="L574" s="306" t="str">
        <f t="shared" si="214"/>
        <v>NA</v>
      </c>
      <c r="M574" s="306" t="str">
        <f t="shared" si="215"/>
        <v>NA</v>
      </c>
      <c r="N574" s="306" t="str">
        <f t="shared" si="216"/>
        <v>NA</v>
      </c>
      <c r="O574" s="306" t="str">
        <f t="shared" si="217"/>
        <v>NA</v>
      </c>
      <c r="P574" s="306" t="str">
        <f t="shared" si="218"/>
        <v>NA</v>
      </c>
      <c r="Q574" s="306" t="str">
        <f t="shared" si="219"/>
        <v>NA</v>
      </c>
      <c r="R574" s="306" t="str">
        <f t="shared" si="220"/>
        <v>NA</v>
      </c>
      <c r="S574" s="306" t="str">
        <f t="shared" si="221"/>
        <v>NA</v>
      </c>
      <c r="T574" s="306" t="str">
        <f t="shared" si="222"/>
        <v>NA</v>
      </c>
      <c r="U574" s="306" t="str">
        <f t="shared" si="223"/>
        <v>NA</v>
      </c>
      <c r="V574" s="306" t="str">
        <f>IF($B574&gt;remaning_months,"NA",V$3*Payoff!$BS577)</f>
        <v>NA</v>
      </c>
      <c r="W574" s="306" t="str">
        <f>IF($B574&gt;remaning_months,"NA",W$3*Payoff!$BS577)</f>
        <v>NA</v>
      </c>
      <c r="X574" s="306" t="str">
        <f t="shared" si="224"/>
        <v>NA</v>
      </c>
      <c r="Y574" s="306" t="str">
        <f t="shared" si="225"/>
        <v>NA</v>
      </c>
      <c r="Z574" s="306" t="str">
        <f t="shared" si="226"/>
        <v>NA</v>
      </c>
      <c r="AA574" s="306" t="str">
        <f t="shared" si="227"/>
        <v>NA</v>
      </c>
      <c r="AB574" s="306" t="str">
        <f t="shared" si="228"/>
        <v>NA</v>
      </c>
      <c r="AC574" s="306" t="str">
        <f>IF($B574&gt;remaning_months,"NA",Payoff!AY577*Feq_coupon)</f>
        <v>NA</v>
      </c>
      <c r="AD574" s="306" t="str">
        <f>IF($B574&lt;=remaning_months,(AD573*(1-Payoff!BR577)-Payoff!Y577-Payoff!Z577+Payoff!BY577),"NA")</f>
        <v>NA</v>
      </c>
      <c r="AE574" s="306" t="str">
        <f>IF($B574&gt;remaning_months,"NA",Payoff!BC577)</f>
        <v>NA</v>
      </c>
      <c r="AF574" s="306" t="str">
        <f>IF($B574&gt;remaning_months,"NA",MAX(0,SUM(Payoff!V577:X577)))</f>
        <v>NA</v>
      </c>
      <c r="AG574" s="306" t="str">
        <f>IF($B574&gt;remaning_months,"NA",MAX(0,SUM(Payoff!V577:Y577)))</f>
        <v>NA</v>
      </c>
      <c r="AH574" s="306" t="str">
        <f>IF($B574&gt;remaning_months,"NA",Payoff!AC577)</f>
        <v>NA</v>
      </c>
      <c r="AI574" s="306" t="str">
        <f>IF($B574&gt;remaning_months,"NA",Payoff!BA577)</f>
        <v>NA</v>
      </c>
      <c r="AJ574" s="306" t="str">
        <f>IF($B574&gt;remaning_months,"NA",IF(AF574&lt;=0,0,AL573*(1+Payoff!X577/SUM(Payoff!V577:W577))))</f>
        <v>NA</v>
      </c>
      <c r="AK574" s="306" t="str">
        <f>IF($B574&gt;remaning_months,"NA",IF(AG574&lt;=0,0,AJ574*(1+SUM(Payoff!Y577:Z577)/SUM(Payoff!V577:W577))))</f>
        <v>NA</v>
      </c>
      <c r="AL574" s="306" t="str">
        <f>IF($B574&gt;remaning_months,"NA",IF(AH574&lt;=0,0,AK574*(1+SUM(Payoff!AA577:AB577)/SUM(Payoff!V577:W577))))</f>
        <v>NA</v>
      </c>
      <c r="AM574" s="306" t="str">
        <f t="shared" si="229"/>
        <v>NA</v>
      </c>
      <c r="AN574" s="306" t="str">
        <f>IF($B574&gt;remaning_months,"NA",AN573*(1+Payoff!Q577))</f>
        <v>NA</v>
      </c>
    </row>
    <row r="575" spans="2:40">
      <c r="B575" s="23">
        <v>572</v>
      </c>
      <c r="C575" s="306" t="str">
        <f t="shared" si="205"/>
        <v>NA</v>
      </c>
      <c r="D575" s="306" t="str">
        <f t="shared" si="206"/>
        <v>NA</v>
      </c>
      <c r="E575" s="306" t="str">
        <f t="shared" si="207"/>
        <v>NA</v>
      </c>
      <c r="F575" s="306" t="str">
        <f t="shared" si="208"/>
        <v>NA</v>
      </c>
      <c r="G575" s="306" t="str">
        <f t="shared" si="209"/>
        <v>NA</v>
      </c>
      <c r="H575" s="306" t="str">
        <f t="shared" si="210"/>
        <v>NA</v>
      </c>
      <c r="I575" s="306" t="str">
        <f t="shared" si="211"/>
        <v>NA</v>
      </c>
      <c r="J575" s="306" t="str">
        <f t="shared" si="212"/>
        <v>NA</v>
      </c>
      <c r="K575" s="306" t="str">
        <f t="shared" si="213"/>
        <v>NA</v>
      </c>
      <c r="L575" s="306" t="str">
        <f t="shared" si="214"/>
        <v>NA</v>
      </c>
      <c r="M575" s="306" t="str">
        <f t="shared" si="215"/>
        <v>NA</v>
      </c>
      <c r="N575" s="306" t="str">
        <f t="shared" si="216"/>
        <v>NA</v>
      </c>
      <c r="O575" s="306" t="str">
        <f t="shared" si="217"/>
        <v>NA</v>
      </c>
      <c r="P575" s="306" t="str">
        <f t="shared" si="218"/>
        <v>NA</v>
      </c>
      <c r="Q575" s="306" t="str">
        <f t="shared" si="219"/>
        <v>NA</v>
      </c>
      <c r="R575" s="306" t="str">
        <f t="shared" si="220"/>
        <v>NA</v>
      </c>
      <c r="S575" s="306" t="str">
        <f t="shared" si="221"/>
        <v>NA</v>
      </c>
      <c r="T575" s="306" t="str">
        <f t="shared" si="222"/>
        <v>NA</v>
      </c>
      <c r="U575" s="306" t="str">
        <f t="shared" si="223"/>
        <v>NA</v>
      </c>
      <c r="V575" s="306" t="str">
        <f>IF($B575&gt;remaning_months,"NA",V$3*Payoff!$BS578)</f>
        <v>NA</v>
      </c>
      <c r="W575" s="306" t="str">
        <f>IF($B575&gt;remaning_months,"NA",W$3*Payoff!$BS578)</f>
        <v>NA</v>
      </c>
      <c r="X575" s="306" t="str">
        <f t="shared" si="224"/>
        <v>NA</v>
      </c>
      <c r="Y575" s="306" t="str">
        <f t="shared" si="225"/>
        <v>NA</v>
      </c>
      <c r="Z575" s="306" t="str">
        <f t="shared" si="226"/>
        <v>NA</v>
      </c>
      <c r="AA575" s="306" t="str">
        <f t="shared" si="227"/>
        <v>NA</v>
      </c>
      <c r="AB575" s="306" t="str">
        <f t="shared" si="228"/>
        <v>NA</v>
      </c>
      <c r="AC575" s="306" t="str">
        <f>IF($B575&gt;remaning_months,"NA",Payoff!AY578*Feq_coupon)</f>
        <v>NA</v>
      </c>
      <c r="AD575" s="306" t="str">
        <f>IF($B575&lt;=remaning_months,(AD574*(1-Payoff!BR578)-Payoff!Y578-Payoff!Z578+Payoff!BY578),"NA")</f>
        <v>NA</v>
      </c>
      <c r="AE575" s="306" t="str">
        <f>IF($B575&gt;remaning_months,"NA",Payoff!BC578)</f>
        <v>NA</v>
      </c>
      <c r="AF575" s="306" t="str">
        <f>IF($B575&gt;remaning_months,"NA",MAX(0,SUM(Payoff!V578:X578)))</f>
        <v>NA</v>
      </c>
      <c r="AG575" s="306" t="str">
        <f>IF($B575&gt;remaning_months,"NA",MAX(0,SUM(Payoff!V578:Y578)))</f>
        <v>NA</v>
      </c>
      <c r="AH575" s="306" t="str">
        <f>IF($B575&gt;remaning_months,"NA",Payoff!AC578)</f>
        <v>NA</v>
      </c>
      <c r="AI575" s="306" t="str">
        <f>IF($B575&gt;remaning_months,"NA",Payoff!BA578)</f>
        <v>NA</v>
      </c>
      <c r="AJ575" s="306" t="str">
        <f>IF($B575&gt;remaning_months,"NA",IF(AF575&lt;=0,0,AL574*(1+Payoff!X578/SUM(Payoff!V578:W578))))</f>
        <v>NA</v>
      </c>
      <c r="AK575" s="306" t="str">
        <f>IF($B575&gt;remaning_months,"NA",IF(AG575&lt;=0,0,AJ575*(1+SUM(Payoff!Y578:Z578)/SUM(Payoff!V578:W578))))</f>
        <v>NA</v>
      </c>
      <c r="AL575" s="306" t="str">
        <f>IF($B575&gt;remaning_months,"NA",IF(AH575&lt;=0,0,AK575*(1+SUM(Payoff!AA578:AB578)/SUM(Payoff!V578:W578))))</f>
        <v>NA</v>
      </c>
      <c r="AM575" s="306" t="str">
        <f t="shared" si="229"/>
        <v>NA</v>
      </c>
      <c r="AN575" s="306" t="str">
        <f>IF($B575&gt;remaning_months,"NA",AN574*(1+Payoff!Q578))</f>
        <v>NA</v>
      </c>
    </row>
    <row r="576" spans="2:40">
      <c r="B576" s="23">
        <v>573</v>
      </c>
      <c r="C576" s="306" t="str">
        <f t="shared" si="205"/>
        <v>NA</v>
      </c>
      <c r="D576" s="306" t="str">
        <f t="shared" si="206"/>
        <v>NA</v>
      </c>
      <c r="E576" s="306" t="str">
        <f t="shared" si="207"/>
        <v>NA</v>
      </c>
      <c r="F576" s="306" t="str">
        <f t="shared" si="208"/>
        <v>NA</v>
      </c>
      <c r="G576" s="306" t="str">
        <f t="shared" si="209"/>
        <v>NA</v>
      </c>
      <c r="H576" s="306" t="str">
        <f t="shared" si="210"/>
        <v>NA</v>
      </c>
      <c r="I576" s="306" t="str">
        <f t="shared" si="211"/>
        <v>NA</v>
      </c>
      <c r="J576" s="306" t="str">
        <f t="shared" si="212"/>
        <v>NA</v>
      </c>
      <c r="K576" s="306" t="str">
        <f t="shared" si="213"/>
        <v>NA</v>
      </c>
      <c r="L576" s="306" t="str">
        <f t="shared" si="214"/>
        <v>NA</v>
      </c>
      <c r="M576" s="306" t="str">
        <f t="shared" si="215"/>
        <v>NA</v>
      </c>
      <c r="N576" s="306" t="str">
        <f t="shared" si="216"/>
        <v>NA</v>
      </c>
      <c r="O576" s="306" t="str">
        <f t="shared" si="217"/>
        <v>NA</v>
      </c>
      <c r="P576" s="306" t="str">
        <f t="shared" si="218"/>
        <v>NA</v>
      </c>
      <c r="Q576" s="306" t="str">
        <f t="shared" si="219"/>
        <v>NA</v>
      </c>
      <c r="R576" s="306" t="str">
        <f t="shared" si="220"/>
        <v>NA</v>
      </c>
      <c r="S576" s="306" t="str">
        <f t="shared" si="221"/>
        <v>NA</v>
      </c>
      <c r="T576" s="306" t="str">
        <f t="shared" si="222"/>
        <v>NA</v>
      </c>
      <c r="U576" s="306" t="str">
        <f t="shared" si="223"/>
        <v>NA</v>
      </c>
      <c r="V576" s="306" t="str">
        <f>IF($B576&gt;remaning_months,"NA",V$3*Payoff!$BS579)</f>
        <v>NA</v>
      </c>
      <c r="W576" s="306" t="str">
        <f>IF($B576&gt;remaning_months,"NA",W$3*Payoff!$BS579)</f>
        <v>NA</v>
      </c>
      <c r="X576" s="306" t="str">
        <f t="shared" si="224"/>
        <v>NA</v>
      </c>
      <c r="Y576" s="306" t="str">
        <f t="shared" si="225"/>
        <v>NA</v>
      </c>
      <c r="Z576" s="306" t="str">
        <f t="shared" si="226"/>
        <v>NA</v>
      </c>
      <c r="AA576" s="306" t="str">
        <f t="shared" si="227"/>
        <v>NA</v>
      </c>
      <c r="AB576" s="306" t="str">
        <f t="shared" si="228"/>
        <v>NA</v>
      </c>
      <c r="AC576" s="306" t="str">
        <f>IF($B576&gt;remaning_months,"NA",Payoff!AY579*Feq_coupon)</f>
        <v>NA</v>
      </c>
      <c r="AD576" s="306" t="str">
        <f>IF($B576&lt;=remaning_months,(AD575*(1-Payoff!BR579)-Payoff!Y579-Payoff!Z579+Payoff!BY579),"NA")</f>
        <v>NA</v>
      </c>
      <c r="AE576" s="306" t="str">
        <f>IF($B576&gt;remaning_months,"NA",Payoff!BC579)</f>
        <v>NA</v>
      </c>
      <c r="AF576" s="306" t="str">
        <f>IF($B576&gt;remaning_months,"NA",MAX(0,SUM(Payoff!V579:X579)))</f>
        <v>NA</v>
      </c>
      <c r="AG576" s="306" t="str">
        <f>IF($B576&gt;remaning_months,"NA",MAX(0,SUM(Payoff!V579:Y579)))</f>
        <v>NA</v>
      </c>
      <c r="AH576" s="306" t="str">
        <f>IF($B576&gt;remaning_months,"NA",Payoff!AC579)</f>
        <v>NA</v>
      </c>
      <c r="AI576" s="306" t="str">
        <f>IF($B576&gt;remaning_months,"NA",Payoff!BA579)</f>
        <v>NA</v>
      </c>
      <c r="AJ576" s="306" t="str">
        <f>IF($B576&gt;remaning_months,"NA",IF(AF576&lt;=0,0,AL575*(1+Payoff!X579/SUM(Payoff!V579:W579))))</f>
        <v>NA</v>
      </c>
      <c r="AK576" s="306" t="str">
        <f>IF($B576&gt;remaning_months,"NA",IF(AG576&lt;=0,0,AJ576*(1+SUM(Payoff!Y579:Z579)/SUM(Payoff!V579:W579))))</f>
        <v>NA</v>
      </c>
      <c r="AL576" s="306" t="str">
        <f>IF($B576&gt;remaning_months,"NA",IF(AH576&lt;=0,0,AK576*(1+SUM(Payoff!AA579:AB579)/SUM(Payoff!V579:W579))))</f>
        <v>NA</v>
      </c>
      <c r="AM576" s="306" t="str">
        <f t="shared" si="229"/>
        <v>NA</v>
      </c>
      <c r="AN576" s="306" t="str">
        <f>IF($B576&gt;remaning_months,"NA",AN575*(1+Payoff!Q579))</f>
        <v>NA</v>
      </c>
    </row>
    <row r="577" spans="2:40">
      <c r="B577" s="23">
        <v>574</v>
      </c>
      <c r="C577" s="306" t="str">
        <f t="shared" si="205"/>
        <v>NA</v>
      </c>
      <c r="D577" s="306" t="str">
        <f t="shared" si="206"/>
        <v>NA</v>
      </c>
      <c r="E577" s="306" t="str">
        <f t="shared" si="207"/>
        <v>NA</v>
      </c>
      <c r="F577" s="306" t="str">
        <f t="shared" si="208"/>
        <v>NA</v>
      </c>
      <c r="G577" s="306" t="str">
        <f t="shared" si="209"/>
        <v>NA</v>
      </c>
      <c r="H577" s="306" t="str">
        <f t="shared" si="210"/>
        <v>NA</v>
      </c>
      <c r="I577" s="306" t="str">
        <f t="shared" si="211"/>
        <v>NA</v>
      </c>
      <c r="J577" s="306" t="str">
        <f t="shared" si="212"/>
        <v>NA</v>
      </c>
      <c r="K577" s="306" t="str">
        <f t="shared" si="213"/>
        <v>NA</v>
      </c>
      <c r="L577" s="306" t="str">
        <f t="shared" si="214"/>
        <v>NA</v>
      </c>
      <c r="M577" s="306" t="str">
        <f t="shared" si="215"/>
        <v>NA</v>
      </c>
      <c r="N577" s="306" t="str">
        <f t="shared" si="216"/>
        <v>NA</v>
      </c>
      <c r="O577" s="306" t="str">
        <f t="shared" si="217"/>
        <v>NA</v>
      </c>
      <c r="P577" s="306" t="str">
        <f t="shared" si="218"/>
        <v>NA</v>
      </c>
      <c r="Q577" s="306" t="str">
        <f t="shared" si="219"/>
        <v>NA</v>
      </c>
      <c r="R577" s="306" t="str">
        <f t="shared" si="220"/>
        <v>NA</v>
      </c>
      <c r="S577" s="306" t="str">
        <f t="shared" si="221"/>
        <v>NA</v>
      </c>
      <c r="T577" s="306" t="str">
        <f t="shared" si="222"/>
        <v>NA</v>
      </c>
      <c r="U577" s="306" t="str">
        <f t="shared" si="223"/>
        <v>NA</v>
      </c>
      <c r="V577" s="306" t="str">
        <f>IF($B577&gt;remaning_months,"NA",V$3*Payoff!$BS580)</f>
        <v>NA</v>
      </c>
      <c r="W577" s="306" t="str">
        <f>IF($B577&gt;remaning_months,"NA",W$3*Payoff!$BS580)</f>
        <v>NA</v>
      </c>
      <c r="X577" s="306" t="str">
        <f t="shared" si="224"/>
        <v>NA</v>
      </c>
      <c r="Y577" s="306" t="str">
        <f t="shared" si="225"/>
        <v>NA</v>
      </c>
      <c r="Z577" s="306" t="str">
        <f t="shared" si="226"/>
        <v>NA</v>
      </c>
      <c r="AA577" s="306" t="str">
        <f t="shared" si="227"/>
        <v>NA</v>
      </c>
      <c r="AB577" s="306" t="str">
        <f t="shared" si="228"/>
        <v>NA</v>
      </c>
      <c r="AC577" s="306" t="str">
        <f>IF($B577&gt;remaning_months,"NA",Payoff!AY580*Feq_coupon)</f>
        <v>NA</v>
      </c>
      <c r="AD577" s="306" t="str">
        <f>IF($B577&lt;=remaning_months,(AD576*(1-Payoff!BR580)-Payoff!Y580-Payoff!Z580+Payoff!BY580),"NA")</f>
        <v>NA</v>
      </c>
      <c r="AE577" s="306" t="str">
        <f>IF($B577&gt;remaning_months,"NA",Payoff!BC580)</f>
        <v>NA</v>
      </c>
      <c r="AF577" s="306" t="str">
        <f>IF($B577&gt;remaning_months,"NA",MAX(0,SUM(Payoff!V580:X580)))</f>
        <v>NA</v>
      </c>
      <c r="AG577" s="306" t="str">
        <f>IF($B577&gt;remaning_months,"NA",MAX(0,SUM(Payoff!V580:Y580)))</f>
        <v>NA</v>
      </c>
      <c r="AH577" s="306" t="str">
        <f>IF($B577&gt;remaning_months,"NA",Payoff!AC580)</f>
        <v>NA</v>
      </c>
      <c r="AI577" s="306" t="str">
        <f>IF($B577&gt;remaning_months,"NA",Payoff!BA580)</f>
        <v>NA</v>
      </c>
      <c r="AJ577" s="306" t="str">
        <f>IF($B577&gt;remaning_months,"NA",IF(AF577&lt;=0,0,AL576*(1+Payoff!X580/SUM(Payoff!V580:W580))))</f>
        <v>NA</v>
      </c>
      <c r="AK577" s="306" t="str">
        <f>IF($B577&gt;remaning_months,"NA",IF(AG577&lt;=0,0,AJ577*(1+SUM(Payoff!Y580:Z580)/SUM(Payoff!V580:W580))))</f>
        <v>NA</v>
      </c>
      <c r="AL577" s="306" t="str">
        <f>IF($B577&gt;remaning_months,"NA",IF(AH577&lt;=0,0,AK577*(1+SUM(Payoff!AA580:AB580)/SUM(Payoff!V580:W580))))</f>
        <v>NA</v>
      </c>
      <c r="AM577" s="306" t="str">
        <f t="shared" si="229"/>
        <v>NA</v>
      </c>
      <c r="AN577" s="306" t="str">
        <f>IF($B577&gt;remaning_months,"NA",AN576*(1+Payoff!Q580))</f>
        <v>NA</v>
      </c>
    </row>
    <row r="578" spans="2:40">
      <c r="B578" s="23">
        <v>575</v>
      </c>
      <c r="C578" s="306" t="str">
        <f t="shared" si="205"/>
        <v>NA</v>
      </c>
      <c r="D578" s="306" t="str">
        <f t="shared" si="206"/>
        <v>NA</v>
      </c>
      <c r="E578" s="306" t="str">
        <f t="shared" si="207"/>
        <v>NA</v>
      </c>
      <c r="F578" s="306" t="str">
        <f t="shared" si="208"/>
        <v>NA</v>
      </c>
      <c r="G578" s="306" t="str">
        <f t="shared" si="209"/>
        <v>NA</v>
      </c>
      <c r="H578" s="306" t="str">
        <f t="shared" si="210"/>
        <v>NA</v>
      </c>
      <c r="I578" s="306" t="str">
        <f t="shared" si="211"/>
        <v>NA</v>
      </c>
      <c r="J578" s="306" t="str">
        <f t="shared" si="212"/>
        <v>NA</v>
      </c>
      <c r="K578" s="306" t="str">
        <f t="shared" si="213"/>
        <v>NA</v>
      </c>
      <c r="L578" s="306" t="str">
        <f t="shared" si="214"/>
        <v>NA</v>
      </c>
      <c r="M578" s="306" t="str">
        <f t="shared" si="215"/>
        <v>NA</v>
      </c>
      <c r="N578" s="306" t="str">
        <f t="shared" si="216"/>
        <v>NA</v>
      </c>
      <c r="O578" s="306" t="str">
        <f t="shared" si="217"/>
        <v>NA</v>
      </c>
      <c r="P578" s="306" t="str">
        <f t="shared" si="218"/>
        <v>NA</v>
      </c>
      <c r="Q578" s="306" t="str">
        <f t="shared" si="219"/>
        <v>NA</v>
      </c>
      <c r="R578" s="306" t="str">
        <f t="shared" si="220"/>
        <v>NA</v>
      </c>
      <c r="S578" s="306" t="str">
        <f t="shared" si="221"/>
        <v>NA</v>
      </c>
      <c r="T578" s="306" t="str">
        <f t="shared" si="222"/>
        <v>NA</v>
      </c>
      <c r="U578" s="306" t="str">
        <f t="shared" si="223"/>
        <v>NA</v>
      </c>
      <c r="V578" s="306" t="str">
        <f>IF($B578&gt;remaning_months,"NA",V$3*Payoff!$BS581)</f>
        <v>NA</v>
      </c>
      <c r="W578" s="306" t="str">
        <f>IF($B578&gt;remaning_months,"NA",W$3*Payoff!$BS581)</f>
        <v>NA</v>
      </c>
      <c r="X578" s="306" t="str">
        <f t="shared" si="224"/>
        <v>NA</v>
      </c>
      <c r="Y578" s="306" t="str">
        <f t="shared" si="225"/>
        <v>NA</v>
      </c>
      <c r="Z578" s="306" t="str">
        <f t="shared" si="226"/>
        <v>NA</v>
      </c>
      <c r="AA578" s="306" t="str">
        <f t="shared" si="227"/>
        <v>NA</v>
      </c>
      <c r="AB578" s="306" t="str">
        <f t="shared" si="228"/>
        <v>NA</v>
      </c>
      <c r="AC578" s="306" t="str">
        <f>IF($B578&gt;remaning_months,"NA",Payoff!AY581*Feq_coupon)</f>
        <v>NA</v>
      </c>
      <c r="AD578" s="306" t="str">
        <f>IF($B578&lt;=remaning_months,(AD577*(1-Payoff!BR581)-Payoff!Y581-Payoff!Z581+Payoff!BY581),"NA")</f>
        <v>NA</v>
      </c>
      <c r="AE578" s="306" t="str">
        <f>IF($B578&gt;remaning_months,"NA",Payoff!BC581)</f>
        <v>NA</v>
      </c>
      <c r="AF578" s="306" t="str">
        <f>IF($B578&gt;remaning_months,"NA",MAX(0,SUM(Payoff!V581:X581)))</f>
        <v>NA</v>
      </c>
      <c r="AG578" s="306" t="str">
        <f>IF($B578&gt;remaning_months,"NA",MAX(0,SUM(Payoff!V581:Y581)))</f>
        <v>NA</v>
      </c>
      <c r="AH578" s="306" t="str">
        <f>IF($B578&gt;remaning_months,"NA",Payoff!AC581)</f>
        <v>NA</v>
      </c>
      <c r="AI578" s="306" t="str">
        <f>IF($B578&gt;remaning_months,"NA",Payoff!BA581)</f>
        <v>NA</v>
      </c>
      <c r="AJ578" s="306" t="str">
        <f>IF($B578&gt;remaning_months,"NA",IF(AF578&lt;=0,0,AL577*(1+Payoff!X581/SUM(Payoff!V581:W581))))</f>
        <v>NA</v>
      </c>
      <c r="AK578" s="306" t="str">
        <f>IF($B578&gt;remaning_months,"NA",IF(AG578&lt;=0,0,AJ578*(1+SUM(Payoff!Y581:Z581)/SUM(Payoff!V581:W581))))</f>
        <v>NA</v>
      </c>
      <c r="AL578" s="306" t="str">
        <f>IF($B578&gt;remaning_months,"NA",IF(AH578&lt;=0,0,AK578*(1+SUM(Payoff!AA581:AB581)/SUM(Payoff!V581:W581))))</f>
        <v>NA</v>
      </c>
      <c r="AM578" s="306" t="str">
        <f t="shared" si="229"/>
        <v>NA</v>
      </c>
      <c r="AN578" s="306" t="str">
        <f>IF($B578&gt;remaning_months,"NA",AN577*(1+Payoff!Q581))</f>
        <v>NA</v>
      </c>
    </row>
    <row r="579" spans="2:40">
      <c r="B579" s="23">
        <v>576</v>
      </c>
      <c r="C579" s="306" t="str">
        <f t="shared" si="205"/>
        <v>NA</v>
      </c>
      <c r="D579" s="306" t="str">
        <f t="shared" si="206"/>
        <v>NA</v>
      </c>
      <c r="E579" s="306" t="str">
        <f t="shared" si="207"/>
        <v>NA</v>
      </c>
      <c r="F579" s="306" t="str">
        <f t="shared" si="208"/>
        <v>NA</v>
      </c>
      <c r="G579" s="306" t="str">
        <f t="shared" si="209"/>
        <v>NA</v>
      </c>
      <c r="H579" s="306" t="str">
        <f t="shared" si="210"/>
        <v>NA</v>
      </c>
      <c r="I579" s="306" t="str">
        <f t="shared" si="211"/>
        <v>NA</v>
      </c>
      <c r="J579" s="306" t="str">
        <f t="shared" si="212"/>
        <v>NA</v>
      </c>
      <c r="K579" s="306" t="str">
        <f t="shared" si="213"/>
        <v>NA</v>
      </c>
      <c r="L579" s="306" t="str">
        <f t="shared" si="214"/>
        <v>NA</v>
      </c>
      <c r="M579" s="306" t="str">
        <f t="shared" si="215"/>
        <v>NA</v>
      </c>
      <c r="N579" s="306" t="str">
        <f t="shared" si="216"/>
        <v>NA</v>
      </c>
      <c r="O579" s="306" t="str">
        <f t="shared" si="217"/>
        <v>NA</v>
      </c>
      <c r="P579" s="306" t="str">
        <f t="shared" si="218"/>
        <v>NA</v>
      </c>
      <c r="Q579" s="306" t="str">
        <f t="shared" si="219"/>
        <v>NA</v>
      </c>
      <c r="R579" s="306" t="str">
        <f t="shared" si="220"/>
        <v>NA</v>
      </c>
      <c r="S579" s="306" t="str">
        <f t="shared" si="221"/>
        <v>NA</v>
      </c>
      <c r="T579" s="306" t="str">
        <f t="shared" si="222"/>
        <v>NA</v>
      </c>
      <c r="U579" s="306" t="str">
        <f t="shared" si="223"/>
        <v>NA</v>
      </c>
      <c r="V579" s="306" t="str">
        <f>IF($B579&gt;remaning_months,"NA",V$3*Payoff!$BS582)</f>
        <v>NA</v>
      </c>
      <c r="W579" s="306" t="str">
        <f>IF($B579&gt;remaning_months,"NA",W$3*Payoff!$BS582)</f>
        <v>NA</v>
      </c>
      <c r="X579" s="306" t="str">
        <f t="shared" si="224"/>
        <v>NA</v>
      </c>
      <c r="Y579" s="306" t="str">
        <f t="shared" si="225"/>
        <v>NA</v>
      </c>
      <c r="Z579" s="306" t="str">
        <f t="shared" si="226"/>
        <v>NA</v>
      </c>
      <c r="AA579" s="306" t="str">
        <f t="shared" si="227"/>
        <v>NA</v>
      </c>
      <c r="AB579" s="306" t="str">
        <f t="shared" si="228"/>
        <v>NA</v>
      </c>
      <c r="AC579" s="306" t="str">
        <f>IF($B579&gt;remaning_months,"NA",Payoff!AY582*Feq_coupon)</f>
        <v>NA</v>
      </c>
      <c r="AD579" s="306" t="str">
        <f>IF($B579&lt;=remaning_months,(AD578*(1-Payoff!BR582)-Payoff!Y582-Payoff!Z582+Payoff!BY582),"NA")</f>
        <v>NA</v>
      </c>
      <c r="AE579" s="306" t="str">
        <f>IF($B579&gt;remaning_months,"NA",Payoff!BC582)</f>
        <v>NA</v>
      </c>
      <c r="AF579" s="306" t="str">
        <f>IF($B579&gt;remaning_months,"NA",MAX(0,SUM(Payoff!V582:X582)))</f>
        <v>NA</v>
      </c>
      <c r="AG579" s="306" t="str">
        <f>IF($B579&gt;remaning_months,"NA",MAX(0,SUM(Payoff!V582:Y582)))</f>
        <v>NA</v>
      </c>
      <c r="AH579" s="306" t="str">
        <f>IF($B579&gt;remaning_months,"NA",Payoff!AC582)</f>
        <v>NA</v>
      </c>
      <c r="AI579" s="306" t="str">
        <f>IF($B579&gt;remaning_months,"NA",Payoff!BA582)</f>
        <v>NA</v>
      </c>
      <c r="AJ579" s="306" t="str">
        <f>IF($B579&gt;remaning_months,"NA",IF(AF579&lt;=0,0,AL578*(1+Payoff!X582/SUM(Payoff!V582:W582))))</f>
        <v>NA</v>
      </c>
      <c r="AK579" s="306" t="str">
        <f>IF($B579&gt;remaning_months,"NA",IF(AG579&lt;=0,0,AJ579*(1+SUM(Payoff!Y582:Z582)/SUM(Payoff!V582:W582))))</f>
        <v>NA</v>
      </c>
      <c r="AL579" s="306" t="str">
        <f>IF($B579&gt;remaning_months,"NA",IF(AH579&lt;=0,0,AK579*(1+SUM(Payoff!AA582:AB582)/SUM(Payoff!V582:W582))))</f>
        <v>NA</v>
      </c>
      <c r="AM579" s="306" t="str">
        <f t="shared" si="229"/>
        <v>NA</v>
      </c>
      <c r="AN579" s="306" t="str">
        <f>IF($B579&gt;remaning_months,"NA",AN578*(1+Payoff!Q582))</f>
        <v>NA</v>
      </c>
    </row>
    <row r="580" spans="2:40">
      <c r="B580" s="23">
        <v>577</v>
      </c>
      <c r="C580" s="306" t="str">
        <f t="shared" ref="C580:C643" si="230">IF($B580&gt;remaning_months,"NA",C579)</f>
        <v>NA</v>
      </c>
      <c r="D580" s="306" t="str">
        <f t="shared" ref="D580:D643" si="231">IF($B580&lt;=remaning_months,IF(RIGHT(LEFT(D579,6),2)*1&lt;&gt;12,D579+100,D579+8900),"NA")</f>
        <v>NA</v>
      </c>
      <c r="E580" s="306" t="str">
        <f t="shared" ref="E580:E643" si="232">IF($B580&gt;remaning_months,"NA",E579)</f>
        <v>NA</v>
      </c>
      <c r="F580" s="306" t="str">
        <f t="shared" ref="F580:F643" si="233">IF($B580&gt;remaning_months,"NA",F579)</f>
        <v>NA</v>
      </c>
      <c r="G580" s="306" t="str">
        <f t="shared" ref="G580:G643" si="234">IF($B580&gt;remaning_months,"NA",G579)</f>
        <v>NA</v>
      </c>
      <c r="H580" s="306" t="str">
        <f t="shared" ref="H580:H643" si="235">IF($B580&gt;remaning_months,"NA",H579)</f>
        <v>NA</v>
      </c>
      <c r="I580" s="306" t="str">
        <f t="shared" ref="I580:I643" si="236">IF($B580&gt;remaning_months,"NA",0)</f>
        <v>NA</v>
      </c>
      <c r="J580" s="306" t="str">
        <f t="shared" ref="J580:J643" si="237">IF($B580&gt;remaning_months,"NA",J579)</f>
        <v>NA</v>
      </c>
      <c r="K580" s="306" t="str">
        <f t="shared" ref="K580:K643" si="238">IF($B580&gt;remaning_months,"NA",K579)</f>
        <v>NA</v>
      </c>
      <c r="L580" s="306" t="str">
        <f t="shared" ref="L580:L643" si="239">IF($B580&gt;remaning_months,"NA",L579)</f>
        <v>NA</v>
      </c>
      <c r="M580" s="306" t="str">
        <f t="shared" ref="M580:M643" si="240">IF($B580&gt;remaning_months,"NA",M579)</f>
        <v>NA</v>
      </c>
      <c r="N580" s="306" t="str">
        <f t="shared" ref="N580:N643" si="241">IF($B580&gt;remaning_months,"NA",N579)</f>
        <v>NA</v>
      </c>
      <c r="O580" s="306" t="str">
        <f t="shared" ref="O580:O643" si="242">IF($B580&gt;remaning_months,"NA",O579)</f>
        <v>NA</v>
      </c>
      <c r="P580" s="306" t="str">
        <f t="shared" ref="P580:P643" si="243">IF($B580&gt;remaning_months,"NA",P579)</f>
        <v>NA</v>
      </c>
      <c r="Q580" s="306" t="str">
        <f t="shared" ref="Q580:Q643" si="244">IF($B580&gt;remaning_months,"NA",Q579)</f>
        <v>NA</v>
      </c>
      <c r="R580" s="306" t="str">
        <f t="shared" ref="R580:R643" si="245">IF($B580&gt;remaning_months,"NA",R579)</f>
        <v>NA</v>
      </c>
      <c r="S580" s="306" t="str">
        <f t="shared" ref="S580:S643" si="246">IF($B580&gt;remaning_months,"NA",S579)</f>
        <v>NA</v>
      </c>
      <c r="T580" s="306" t="str">
        <f t="shared" ref="T580:T643" si="247">IF($B580&gt;remaning_months,"NA",T579)</f>
        <v>NA</v>
      </c>
      <c r="U580" s="306" t="str">
        <f t="shared" ref="U580:U643" si="248">IF($B580&gt;remaning_months,"NA",U579)</f>
        <v>NA</v>
      </c>
      <c r="V580" s="306" t="str">
        <f>IF($B580&gt;remaning_months,"NA",V$3*Payoff!$BS583)</f>
        <v>NA</v>
      </c>
      <c r="W580" s="306" t="str">
        <f>IF($B580&gt;remaning_months,"NA",W$3*Payoff!$BS583)</f>
        <v>NA</v>
      </c>
      <c r="X580" s="306" t="str">
        <f t="shared" ref="X580:X643" si="249">IF($B580&gt;remaning_months,"NA",X579)</f>
        <v>NA</v>
      </c>
      <c r="Y580" s="306" t="str">
        <f t="shared" ref="Y580:Y643" si="250">IF($B580&gt;remaning_months,"NA",Y579)</f>
        <v>NA</v>
      </c>
      <c r="Z580" s="306" t="str">
        <f t="shared" ref="Z580:Z643" si="251">IF($B580&gt;remaning_months,"NA",Z579)</f>
        <v>NA</v>
      </c>
      <c r="AA580" s="306" t="str">
        <f t="shared" ref="AA580:AA643" si="252">IF($B580&gt;remaning_months,"NA",AA579)</f>
        <v>NA</v>
      </c>
      <c r="AB580" s="306" t="str">
        <f t="shared" ref="AB580:AB643" si="253">IF($B580&gt;remaning_months,"NA",AB579)</f>
        <v>NA</v>
      </c>
      <c r="AC580" s="306" t="str">
        <f>IF($B580&gt;remaning_months,"NA",Payoff!AY583*Feq_coupon)</f>
        <v>NA</v>
      </c>
      <c r="AD580" s="306" t="str">
        <f>IF($B580&lt;=remaning_months,(AD579*(1-Payoff!BR583)-Payoff!Y583-Payoff!Z583+Payoff!BY583),"NA")</f>
        <v>NA</v>
      </c>
      <c r="AE580" s="306" t="str">
        <f>IF($B580&gt;remaning_months,"NA",Payoff!BC583)</f>
        <v>NA</v>
      </c>
      <c r="AF580" s="306" t="str">
        <f>IF($B580&gt;remaning_months,"NA",MAX(0,SUM(Payoff!V583:X583)))</f>
        <v>NA</v>
      </c>
      <c r="AG580" s="306" t="str">
        <f>IF($B580&gt;remaning_months,"NA",MAX(0,SUM(Payoff!V583:Y583)))</f>
        <v>NA</v>
      </c>
      <c r="AH580" s="306" t="str">
        <f>IF($B580&gt;remaning_months,"NA",Payoff!AC583)</f>
        <v>NA</v>
      </c>
      <c r="AI580" s="306" t="str">
        <f>IF($B580&gt;remaning_months,"NA",Payoff!BA583)</f>
        <v>NA</v>
      </c>
      <c r="AJ580" s="306" t="str">
        <f>IF($B580&gt;remaning_months,"NA",IF(AF580&lt;=0,0,AL579*(1+Payoff!X583/SUM(Payoff!V583:W583))))</f>
        <v>NA</v>
      </c>
      <c r="AK580" s="306" t="str">
        <f>IF($B580&gt;remaning_months,"NA",IF(AG580&lt;=0,0,AJ580*(1+SUM(Payoff!Y583:Z583)/SUM(Payoff!V583:W583))))</f>
        <v>NA</v>
      </c>
      <c r="AL580" s="306" t="str">
        <f>IF($B580&gt;remaning_months,"NA",IF(AH580&lt;=0,0,AK580*(1+SUM(Payoff!AA583:AB583)/SUM(Payoff!V583:W583))))</f>
        <v>NA</v>
      </c>
      <c r="AM580" s="306" t="str">
        <f t="shared" ref="AM580:AM643" si="254">IF($B580&gt;remaning_months,"NA",AM579)</f>
        <v>NA</v>
      </c>
      <c r="AN580" s="306" t="str">
        <f>IF($B580&gt;remaning_months,"NA",AN579*(1+Payoff!Q583))</f>
        <v>NA</v>
      </c>
    </row>
    <row r="581" spans="2:40">
      <c r="B581" s="23">
        <v>578</v>
      </c>
      <c r="C581" s="306" t="str">
        <f t="shared" si="230"/>
        <v>NA</v>
      </c>
      <c r="D581" s="306" t="str">
        <f t="shared" si="231"/>
        <v>NA</v>
      </c>
      <c r="E581" s="306" t="str">
        <f t="shared" si="232"/>
        <v>NA</v>
      </c>
      <c r="F581" s="306" t="str">
        <f t="shared" si="233"/>
        <v>NA</v>
      </c>
      <c r="G581" s="306" t="str">
        <f t="shared" si="234"/>
        <v>NA</v>
      </c>
      <c r="H581" s="306" t="str">
        <f t="shared" si="235"/>
        <v>NA</v>
      </c>
      <c r="I581" s="306" t="str">
        <f t="shared" si="236"/>
        <v>NA</v>
      </c>
      <c r="J581" s="306" t="str">
        <f t="shared" si="237"/>
        <v>NA</v>
      </c>
      <c r="K581" s="306" t="str">
        <f t="shared" si="238"/>
        <v>NA</v>
      </c>
      <c r="L581" s="306" t="str">
        <f t="shared" si="239"/>
        <v>NA</v>
      </c>
      <c r="M581" s="306" t="str">
        <f t="shared" si="240"/>
        <v>NA</v>
      </c>
      <c r="N581" s="306" t="str">
        <f t="shared" si="241"/>
        <v>NA</v>
      </c>
      <c r="O581" s="306" t="str">
        <f t="shared" si="242"/>
        <v>NA</v>
      </c>
      <c r="P581" s="306" t="str">
        <f t="shared" si="243"/>
        <v>NA</v>
      </c>
      <c r="Q581" s="306" t="str">
        <f t="shared" si="244"/>
        <v>NA</v>
      </c>
      <c r="R581" s="306" t="str">
        <f t="shared" si="245"/>
        <v>NA</v>
      </c>
      <c r="S581" s="306" t="str">
        <f t="shared" si="246"/>
        <v>NA</v>
      </c>
      <c r="T581" s="306" t="str">
        <f t="shared" si="247"/>
        <v>NA</v>
      </c>
      <c r="U581" s="306" t="str">
        <f t="shared" si="248"/>
        <v>NA</v>
      </c>
      <c r="V581" s="306" t="str">
        <f>IF($B581&gt;remaning_months,"NA",V$3*Payoff!$BS584)</f>
        <v>NA</v>
      </c>
      <c r="W581" s="306" t="str">
        <f>IF($B581&gt;remaning_months,"NA",W$3*Payoff!$BS584)</f>
        <v>NA</v>
      </c>
      <c r="X581" s="306" t="str">
        <f t="shared" si="249"/>
        <v>NA</v>
      </c>
      <c r="Y581" s="306" t="str">
        <f t="shared" si="250"/>
        <v>NA</v>
      </c>
      <c r="Z581" s="306" t="str">
        <f t="shared" si="251"/>
        <v>NA</v>
      </c>
      <c r="AA581" s="306" t="str">
        <f t="shared" si="252"/>
        <v>NA</v>
      </c>
      <c r="AB581" s="306" t="str">
        <f t="shared" si="253"/>
        <v>NA</v>
      </c>
      <c r="AC581" s="306" t="str">
        <f>IF($B581&gt;remaning_months,"NA",Payoff!AY584*Feq_coupon)</f>
        <v>NA</v>
      </c>
      <c r="AD581" s="306" t="str">
        <f>IF($B581&lt;=remaning_months,(AD580*(1-Payoff!BR584)-Payoff!Y584-Payoff!Z584+Payoff!BY584),"NA")</f>
        <v>NA</v>
      </c>
      <c r="AE581" s="306" t="str">
        <f>IF($B581&gt;remaning_months,"NA",Payoff!BC584)</f>
        <v>NA</v>
      </c>
      <c r="AF581" s="306" t="str">
        <f>IF($B581&gt;remaning_months,"NA",MAX(0,SUM(Payoff!V584:X584)))</f>
        <v>NA</v>
      </c>
      <c r="AG581" s="306" t="str">
        <f>IF($B581&gt;remaning_months,"NA",MAX(0,SUM(Payoff!V584:Y584)))</f>
        <v>NA</v>
      </c>
      <c r="AH581" s="306" t="str">
        <f>IF($B581&gt;remaning_months,"NA",Payoff!AC584)</f>
        <v>NA</v>
      </c>
      <c r="AI581" s="306" t="str">
        <f>IF($B581&gt;remaning_months,"NA",Payoff!BA584)</f>
        <v>NA</v>
      </c>
      <c r="AJ581" s="306" t="str">
        <f>IF($B581&gt;remaning_months,"NA",IF(AF581&lt;=0,0,AL580*(1+Payoff!X584/SUM(Payoff!V584:W584))))</f>
        <v>NA</v>
      </c>
      <c r="AK581" s="306" t="str">
        <f>IF($B581&gt;remaning_months,"NA",IF(AG581&lt;=0,0,AJ581*(1+SUM(Payoff!Y584:Z584)/SUM(Payoff!V584:W584))))</f>
        <v>NA</v>
      </c>
      <c r="AL581" s="306" t="str">
        <f>IF($B581&gt;remaning_months,"NA",IF(AH581&lt;=0,0,AK581*(1+SUM(Payoff!AA584:AB584)/SUM(Payoff!V584:W584))))</f>
        <v>NA</v>
      </c>
      <c r="AM581" s="306" t="str">
        <f t="shared" si="254"/>
        <v>NA</v>
      </c>
      <c r="AN581" s="306" t="str">
        <f>IF($B581&gt;remaning_months,"NA",AN580*(1+Payoff!Q584))</f>
        <v>NA</v>
      </c>
    </row>
    <row r="582" spans="2:40">
      <c r="B582" s="23">
        <v>579</v>
      </c>
      <c r="C582" s="306" t="str">
        <f t="shared" si="230"/>
        <v>NA</v>
      </c>
      <c r="D582" s="306" t="str">
        <f t="shared" si="231"/>
        <v>NA</v>
      </c>
      <c r="E582" s="306" t="str">
        <f t="shared" si="232"/>
        <v>NA</v>
      </c>
      <c r="F582" s="306" t="str">
        <f t="shared" si="233"/>
        <v>NA</v>
      </c>
      <c r="G582" s="306" t="str">
        <f t="shared" si="234"/>
        <v>NA</v>
      </c>
      <c r="H582" s="306" t="str">
        <f t="shared" si="235"/>
        <v>NA</v>
      </c>
      <c r="I582" s="306" t="str">
        <f t="shared" si="236"/>
        <v>NA</v>
      </c>
      <c r="J582" s="306" t="str">
        <f t="shared" si="237"/>
        <v>NA</v>
      </c>
      <c r="K582" s="306" t="str">
        <f t="shared" si="238"/>
        <v>NA</v>
      </c>
      <c r="L582" s="306" t="str">
        <f t="shared" si="239"/>
        <v>NA</v>
      </c>
      <c r="M582" s="306" t="str">
        <f t="shared" si="240"/>
        <v>NA</v>
      </c>
      <c r="N582" s="306" t="str">
        <f t="shared" si="241"/>
        <v>NA</v>
      </c>
      <c r="O582" s="306" t="str">
        <f t="shared" si="242"/>
        <v>NA</v>
      </c>
      <c r="P582" s="306" t="str">
        <f t="shared" si="243"/>
        <v>NA</v>
      </c>
      <c r="Q582" s="306" t="str">
        <f t="shared" si="244"/>
        <v>NA</v>
      </c>
      <c r="R582" s="306" t="str">
        <f t="shared" si="245"/>
        <v>NA</v>
      </c>
      <c r="S582" s="306" t="str">
        <f t="shared" si="246"/>
        <v>NA</v>
      </c>
      <c r="T582" s="306" t="str">
        <f t="shared" si="247"/>
        <v>NA</v>
      </c>
      <c r="U582" s="306" t="str">
        <f t="shared" si="248"/>
        <v>NA</v>
      </c>
      <c r="V582" s="306" t="str">
        <f>IF($B582&gt;remaning_months,"NA",V$3*Payoff!$BS585)</f>
        <v>NA</v>
      </c>
      <c r="W582" s="306" t="str">
        <f>IF($B582&gt;remaning_months,"NA",W$3*Payoff!$BS585)</f>
        <v>NA</v>
      </c>
      <c r="X582" s="306" t="str">
        <f t="shared" si="249"/>
        <v>NA</v>
      </c>
      <c r="Y582" s="306" t="str">
        <f t="shared" si="250"/>
        <v>NA</v>
      </c>
      <c r="Z582" s="306" t="str">
        <f t="shared" si="251"/>
        <v>NA</v>
      </c>
      <c r="AA582" s="306" t="str">
        <f t="shared" si="252"/>
        <v>NA</v>
      </c>
      <c r="AB582" s="306" t="str">
        <f t="shared" si="253"/>
        <v>NA</v>
      </c>
      <c r="AC582" s="306" t="str">
        <f>IF($B582&gt;remaning_months,"NA",Payoff!AY585*Feq_coupon)</f>
        <v>NA</v>
      </c>
      <c r="AD582" s="306" t="str">
        <f>IF($B582&lt;=remaning_months,(AD581*(1-Payoff!BR585)-Payoff!Y585-Payoff!Z585+Payoff!BY585),"NA")</f>
        <v>NA</v>
      </c>
      <c r="AE582" s="306" t="str">
        <f>IF($B582&gt;remaning_months,"NA",Payoff!BC585)</f>
        <v>NA</v>
      </c>
      <c r="AF582" s="306" t="str">
        <f>IF($B582&gt;remaning_months,"NA",MAX(0,SUM(Payoff!V585:X585)))</f>
        <v>NA</v>
      </c>
      <c r="AG582" s="306" t="str">
        <f>IF($B582&gt;remaning_months,"NA",MAX(0,SUM(Payoff!V585:Y585)))</f>
        <v>NA</v>
      </c>
      <c r="AH582" s="306" t="str">
        <f>IF($B582&gt;remaning_months,"NA",Payoff!AC585)</f>
        <v>NA</v>
      </c>
      <c r="AI582" s="306" t="str">
        <f>IF($B582&gt;remaning_months,"NA",Payoff!BA585)</f>
        <v>NA</v>
      </c>
      <c r="AJ582" s="306" t="str">
        <f>IF($B582&gt;remaning_months,"NA",IF(AF582&lt;=0,0,AL581*(1+Payoff!X585/SUM(Payoff!V585:W585))))</f>
        <v>NA</v>
      </c>
      <c r="AK582" s="306" t="str">
        <f>IF($B582&gt;remaning_months,"NA",IF(AG582&lt;=0,0,AJ582*(1+SUM(Payoff!Y585:Z585)/SUM(Payoff!V585:W585))))</f>
        <v>NA</v>
      </c>
      <c r="AL582" s="306" t="str">
        <f>IF($B582&gt;remaning_months,"NA",IF(AH582&lt;=0,0,AK582*(1+SUM(Payoff!AA585:AB585)/SUM(Payoff!V585:W585))))</f>
        <v>NA</v>
      </c>
      <c r="AM582" s="306" t="str">
        <f t="shared" si="254"/>
        <v>NA</v>
      </c>
      <c r="AN582" s="306" t="str">
        <f>IF($B582&gt;remaning_months,"NA",AN581*(1+Payoff!Q585))</f>
        <v>NA</v>
      </c>
    </row>
    <row r="583" spans="2:40">
      <c r="B583" s="23">
        <v>580</v>
      </c>
      <c r="C583" s="306" t="str">
        <f t="shared" si="230"/>
        <v>NA</v>
      </c>
      <c r="D583" s="306" t="str">
        <f t="shared" si="231"/>
        <v>NA</v>
      </c>
      <c r="E583" s="306" t="str">
        <f t="shared" si="232"/>
        <v>NA</v>
      </c>
      <c r="F583" s="306" t="str">
        <f t="shared" si="233"/>
        <v>NA</v>
      </c>
      <c r="G583" s="306" t="str">
        <f t="shared" si="234"/>
        <v>NA</v>
      </c>
      <c r="H583" s="306" t="str">
        <f t="shared" si="235"/>
        <v>NA</v>
      </c>
      <c r="I583" s="306" t="str">
        <f t="shared" si="236"/>
        <v>NA</v>
      </c>
      <c r="J583" s="306" t="str">
        <f t="shared" si="237"/>
        <v>NA</v>
      </c>
      <c r="K583" s="306" t="str">
        <f t="shared" si="238"/>
        <v>NA</v>
      </c>
      <c r="L583" s="306" t="str">
        <f t="shared" si="239"/>
        <v>NA</v>
      </c>
      <c r="M583" s="306" t="str">
        <f t="shared" si="240"/>
        <v>NA</v>
      </c>
      <c r="N583" s="306" t="str">
        <f t="shared" si="241"/>
        <v>NA</v>
      </c>
      <c r="O583" s="306" t="str">
        <f t="shared" si="242"/>
        <v>NA</v>
      </c>
      <c r="P583" s="306" t="str">
        <f t="shared" si="243"/>
        <v>NA</v>
      </c>
      <c r="Q583" s="306" t="str">
        <f t="shared" si="244"/>
        <v>NA</v>
      </c>
      <c r="R583" s="306" t="str">
        <f t="shared" si="245"/>
        <v>NA</v>
      </c>
      <c r="S583" s="306" t="str">
        <f t="shared" si="246"/>
        <v>NA</v>
      </c>
      <c r="T583" s="306" t="str">
        <f t="shared" si="247"/>
        <v>NA</v>
      </c>
      <c r="U583" s="306" t="str">
        <f t="shared" si="248"/>
        <v>NA</v>
      </c>
      <c r="V583" s="306" t="str">
        <f>IF($B583&gt;remaning_months,"NA",V$3*Payoff!$BS586)</f>
        <v>NA</v>
      </c>
      <c r="W583" s="306" t="str">
        <f>IF($B583&gt;remaning_months,"NA",W$3*Payoff!$BS586)</f>
        <v>NA</v>
      </c>
      <c r="X583" s="306" t="str">
        <f t="shared" si="249"/>
        <v>NA</v>
      </c>
      <c r="Y583" s="306" t="str">
        <f t="shared" si="250"/>
        <v>NA</v>
      </c>
      <c r="Z583" s="306" t="str">
        <f t="shared" si="251"/>
        <v>NA</v>
      </c>
      <c r="AA583" s="306" t="str">
        <f t="shared" si="252"/>
        <v>NA</v>
      </c>
      <c r="AB583" s="306" t="str">
        <f t="shared" si="253"/>
        <v>NA</v>
      </c>
      <c r="AC583" s="306" t="str">
        <f>IF($B583&gt;remaning_months,"NA",Payoff!AY586*Feq_coupon)</f>
        <v>NA</v>
      </c>
      <c r="AD583" s="306" t="str">
        <f>IF($B583&lt;=remaning_months,(AD582*(1-Payoff!BR586)-Payoff!Y586-Payoff!Z586+Payoff!BY586),"NA")</f>
        <v>NA</v>
      </c>
      <c r="AE583" s="306" t="str">
        <f>IF($B583&gt;remaning_months,"NA",Payoff!BC586)</f>
        <v>NA</v>
      </c>
      <c r="AF583" s="306" t="str">
        <f>IF($B583&gt;remaning_months,"NA",MAX(0,SUM(Payoff!V586:X586)))</f>
        <v>NA</v>
      </c>
      <c r="AG583" s="306" t="str">
        <f>IF($B583&gt;remaning_months,"NA",MAX(0,SUM(Payoff!V586:Y586)))</f>
        <v>NA</v>
      </c>
      <c r="AH583" s="306" t="str">
        <f>IF($B583&gt;remaning_months,"NA",Payoff!AC586)</f>
        <v>NA</v>
      </c>
      <c r="AI583" s="306" t="str">
        <f>IF($B583&gt;remaning_months,"NA",Payoff!BA586)</f>
        <v>NA</v>
      </c>
      <c r="AJ583" s="306" t="str">
        <f>IF($B583&gt;remaning_months,"NA",IF(AF583&lt;=0,0,AL582*(1+Payoff!X586/SUM(Payoff!V586:W586))))</f>
        <v>NA</v>
      </c>
      <c r="AK583" s="306" t="str">
        <f>IF($B583&gt;remaning_months,"NA",IF(AG583&lt;=0,0,AJ583*(1+SUM(Payoff!Y586:Z586)/SUM(Payoff!V586:W586))))</f>
        <v>NA</v>
      </c>
      <c r="AL583" s="306" t="str">
        <f>IF($B583&gt;remaning_months,"NA",IF(AH583&lt;=0,0,AK583*(1+SUM(Payoff!AA586:AB586)/SUM(Payoff!V586:W586))))</f>
        <v>NA</v>
      </c>
      <c r="AM583" s="306" t="str">
        <f t="shared" si="254"/>
        <v>NA</v>
      </c>
      <c r="AN583" s="306" t="str">
        <f>IF($B583&gt;remaning_months,"NA",AN582*(1+Payoff!Q586))</f>
        <v>NA</v>
      </c>
    </row>
    <row r="584" spans="2:40">
      <c r="B584" s="23">
        <v>581</v>
      </c>
      <c r="C584" s="306" t="str">
        <f t="shared" si="230"/>
        <v>NA</v>
      </c>
      <c r="D584" s="306" t="str">
        <f t="shared" si="231"/>
        <v>NA</v>
      </c>
      <c r="E584" s="306" t="str">
        <f t="shared" si="232"/>
        <v>NA</v>
      </c>
      <c r="F584" s="306" t="str">
        <f t="shared" si="233"/>
        <v>NA</v>
      </c>
      <c r="G584" s="306" t="str">
        <f t="shared" si="234"/>
        <v>NA</v>
      </c>
      <c r="H584" s="306" t="str">
        <f t="shared" si="235"/>
        <v>NA</v>
      </c>
      <c r="I584" s="306" t="str">
        <f t="shared" si="236"/>
        <v>NA</v>
      </c>
      <c r="J584" s="306" t="str">
        <f t="shared" si="237"/>
        <v>NA</v>
      </c>
      <c r="K584" s="306" t="str">
        <f t="shared" si="238"/>
        <v>NA</v>
      </c>
      <c r="L584" s="306" t="str">
        <f t="shared" si="239"/>
        <v>NA</v>
      </c>
      <c r="M584" s="306" t="str">
        <f t="shared" si="240"/>
        <v>NA</v>
      </c>
      <c r="N584" s="306" t="str">
        <f t="shared" si="241"/>
        <v>NA</v>
      </c>
      <c r="O584" s="306" t="str">
        <f t="shared" si="242"/>
        <v>NA</v>
      </c>
      <c r="P584" s="306" t="str">
        <f t="shared" si="243"/>
        <v>NA</v>
      </c>
      <c r="Q584" s="306" t="str">
        <f t="shared" si="244"/>
        <v>NA</v>
      </c>
      <c r="R584" s="306" t="str">
        <f t="shared" si="245"/>
        <v>NA</v>
      </c>
      <c r="S584" s="306" t="str">
        <f t="shared" si="246"/>
        <v>NA</v>
      </c>
      <c r="T584" s="306" t="str">
        <f t="shared" si="247"/>
        <v>NA</v>
      </c>
      <c r="U584" s="306" t="str">
        <f t="shared" si="248"/>
        <v>NA</v>
      </c>
      <c r="V584" s="306" t="str">
        <f>IF($B584&gt;remaning_months,"NA",V$3*Payoff!$BS587)</f>
        <v>NA</v>
      </c>
      <c r="W584" s="306" t="str">
        <f>IF($B584&gt;remaning_months,"NA",W$3*Payoff!$BS587)</f>
        <v>NA</v>
      </c>
      <c r="X584" s="306" t="str">
        <f t="shared" si="249"/>
        <v>NA</v>
      </c>
      <c r="Y584" s="306" t="str">
        <f t="shared" si="250"/>
        <v>NA</v>
      </c>
      <c r="Z584" s="306" t="str">
        <f t="shared" si="251"/>
        <v>NA</v>
      </c>
      <c r="AA584" s="306" t="str">
        <f t="shared" si="252"/>
        <v>NA</v>
      </c>
      <c r="AB584" s="306" t="str">
        <f t="shared" si="253"/>
        <v>NA</v>
      </c>
      <c r="AC584" s="306" t="str">
        <f>IF($B584&gt;remaning_months,"NA",Payoff!AY587*Feq_coupon)</f>
        <v>NA</v>
      </c>
      <c r="AD584" s="306" t="str">
        <f>IF($B584&lt;=remaning_months,(AD583*(1-Payoff!BR587)-Payoff!Y587-Payoff!Z587+Payoff!BY587),"NA")</f>
        <v>NA</v>
      </c>
      <c r="AE584" s="306" t="str">
        <f>IF($B584&gt;remaning_months,"NA",Payoff!BC587)</f>
        <v>NA</v>
      </c>
      <c r="AF584" s="306" t="str">
        <f>IF($B584&gt;remaning_months,"NA",MAX(0,SUM(Payoff!V587:X587)))</f>
        <v>NA</v>
      </c>
      <c r="AG584" s="306" t="str">
        <f>IF($B584&gt;remaning_months,"NA",MAX(0,SUM(Payoff!V587:Y587)))</f>
        <v>NA</v>
      </c>
      <c r="AH584" s="306" t="str">
        <f>IF($B584&gt;remaning_months,"NA",Payoff!AC587)</f>
        <v>NA</v>
      </c>
      <c r="AI584" s="306" t="str">
        <f>IF($B584&gt;remaning_months,"NA",Payoff!BA587)</f>
        <v>NA</v>
      </c>
      <c r="AJ584" s="306" t="str">
        <f>IF($B584&gt;remaning_months,"NA",IF(AF584&lt;=0,0,AL583*(1+Payoff!X587/SUM(Payoff!V587:W587))))</f>
        <v>NA</v>
      </c>
      <c r="AK584" s="306" t="str">
        <f>IF($B584&gt;remaning_months,"NA",IF(AG584&lt;=0,0,AJ584*(1+SUM(Payoff!Y587:Z587)/SUM(Payoff!V587:W587))))</f>
        <v>NA</v>
      </c>
      <c r="AL584" s="306" t="str">
        <f>IF($B584&gt;remaning_months,"NA",IF(AH584&lt;=0,0,AK584*(1+SUM(Payoff!AA587:AB587)/SUM(Payoff!V587:W587))))</f>
        <v>NA</v>
      </c>
      <c r="AM584" s="306" t="str">
        <f t="shared" si="254"/>
        <v>NA</v>
      </c>
      <c r="AN584" s="306" t="str">
        <f>IF($B584&gt;remaning_months,"NA",AN583*(1+Payoff!Q587))</f>
        <v>NA</v>
      </c>
    </row>
    <row r="585" spans="2:40">
      <c r="B585" s="23">
        <v>582</v>
      </c>
      <c r="C585" s="306" t="str">
        <f t="shared" si="230"/>
        <v>NA</v>
      </c>
      <c r="D585" s="306" t="str">
        <f t="shared" si="231"/>
        <v>NA</v>
      </c>
      <c r="E585" s="306" t="str">
        <f t="shared" si="232"/>
        <v>NA</v>
      </c>
      <c r="F585" s="306" t="str">
        <f t="shared" si="233"/>
        <v>NA</v>
      </c>
      <c r="G585" s="306" t="str">
        <f t="shared" si="234"/>
        <v>NA</v>
      </c>
      <c r="H585" s="306" t="str">
        <f t="shared" si="235"/>
        <v>NA</v>
      </c>
      <c r="I585" s="306" t="str">
        <f t="shared" si="236"/>
        <v>NA</v>
      </c>
      <c r="J585" s="306" t="str">
        <f t="shared" si="237"/>
        <v>NA</v>
      </c>
      <c r="K585" s="306" t="str">
        <f t="shared" si="238"/>
        <v>NA</v>
      </c>
      <c r="L585" s="306" t="str">
        <f t="shared" si="239"/>
        <v>NA</v>
      </c>
      <c r="M585" s="306" t="str">
        <f t="shared" si="240"/>
        <v>NA</v>
      </c>
      <c r="N585" s="306" t="str">
        <f t="shared" si="241"/>
        <v>NA</v>
      </c>
      <c r="O585" s="306" t="str">
        <f t="shared" si="242"/>
        <v>NA</v>
      </c>
      <c r="P585" s="306" t="str">
        <f t="shared" si="243"/>
        <v>NA</v>
      </c>
      <c r="Q585" s="306" t="str">
        <f t="shared" si="244"/>
        <v>NA</v>
      </c>
      <c r="R585" s="306" t="str">
        <f t="shared" si="245"/>
        <v>NA</v>
      </c>
      <c r="S585" s="306" t="str">
        <f t="shared" si="246"/>
        <v>NA</v>
      </c>
      <c r="T585" s="306" t="str">
        <f t="shared" si="247"/>
        <v>NA</v>
      </c>
      <c r="U585" s="306" t="str">
        <f t="shared" si="248"/>
        <v>NA</v>
      </c>
      <c r="V585" s="306" t="str">
        <f>IF($B585&gt;remaning_months,"NA",V$3*Payoff!$BS588)</f>
        <v>NA</v>
      </c>
      <c r="W585" s="306" t="str">
        <f>IF($B585&gt;remaning_months,"NA",W$3*Payoff!$BS588)</f>
        <v>NA</v>
      </c>
      <c r="X585" s="306" t="str">
        <f t="shared" si="249"/>
        <v>NA</v>
      </c>
      <c r="Y585" s="306" t="str">
        <f t="shared" si="250"/>
        <v>NA</v>
      </c>
      <c r="Z585" s="306" t="str">
        <f t="shared" si="251"/>
        <v>NA</v>
      </c>
      <c r="AA585" s="306" t="str">
        <f t="shared" si="252"/>
        <v>NA</v>
      </c>
      <c r="AB585" s="306" t="str">
        <f t="shared" si="253"/>
        <v>NA</v>
      </c>
      <c r="AC585" s="306" t="str">
        <f>IF($B585&gt;remaning_months,"NA",Payoff!AY588*Feq_coupon)</f>
        <v>NA</v>
      </c>
      <c r="AD585" s="306" t="str">
        <f>IF($B585&lt;=remaning_months,(AD584*(1-Payoff!BR588)-Payoff!Y588-Payoff!Z588+Payoff!BY588),"NA")</f>
        <v>NA</v>
      </c>
      <c r="AE585" s="306" t="str">
        <f>IF($B585&gt;remaning_months,"NA",Payoff!BC588)</f>
        <v>NA</v>
      </c>
      <c r="AF585" s="306" t="str">
        <f>IF($B585&gt;remaning_months,"NA",MAX(0,SUM(Payoff!V588:X588)))</f>
        <v>NA</v>
      </c>
      <c r="AG585" s="306" t="str">
        <f>IF($B585&gt;remaning_months,"NA",MAX(0,SUM(Payoff!V588:Y588)))</f>
        <v>NA</v>
      </c>
      <c r="AH585" s="306" t="str">
        <f>IF($B585&gt;remaning_months,"NA",Payoff!AC588)</f>
        <v>NA</v>
      </c>
      <c r="AI585" s="306" t="str">
        <f>IF($B585&gt;remaning_months,"NA",Payoff!BA588)</f>
        <v>NA</v>
      </c>
      <c r="AJ585" s="306" t="str">
        <f>IF($B585&gt;remaning_months,"NA",IF(AF585&lt;=0,0,AL584*(1+Payoff!X588/SUM(Payoff!V588:W588))))</f>
        <v>NA</v>
      </c>
      <c r="AK585" s="306" t="str">
        <f>IF($B585&gt;remaning_months,"NA",IF(AG585&lt;=0,0,AJ585*(1+SUM(Payoff!Y588:Z588)/SUM(Payoff!V588:W588))))</f>
        <v>NA</v>
      </c>
      <c r="AL585" s="306" t="str">
        <f>IF($B585&gt;remaning_months,"NA",IF(AH585&lt;=0,0,AK585*(1+SUM(Payoff!AA588:AB588)/SUM(Payoff!V588:W588))))</f>
        <v>NA</v>
      </c>
      <c r="AM585" s="306" t="str">
        <f t="shared" si="254"/>
        <v>NA</v>
      </c>
      <c r="AN585" s="306" t="str">
        <f>IF($B585&gt;remaning_months,"NA",AN584*(1+Payoff!Q588))</f>
        <v>NA</v>
      </c>
    </row>
    <row r="586" spans="2:40">
      <c r="B586" s="23">
        <v>583</v>
      </c>
      <c r="C586" s="306" t="str">
        <f t="shared" si="230"/>
        <v>NA</v>
      </c>
      <c r="D586" s="306" t="str">
        <f t="shared" si="231"/>
        <v>NA</v>
      </c>
      <c r="E586" s="306" t="str">
        <f t="shared" si="232"/>
        <v>NA</v>
      </c>
      <c r="F586" s="306" t="str">
        <f t="shared" si="233"/>
        <v>NA</v>
      </c>
      <c r="G586" s="306" t="str">
        <f t="shared" si="234"/>
        <v>NA</v>
      </c>
      <c r="H586" s="306" t="str">
        <f t="shared" si="235"/>
        <v>NA</v>
      </c>
      <c r="I586" s="306" t="str">
        <f t="shared" si="236"/>
        <v>NA</v>
      </c>
      <c r="J586" s="306" t="str">
        <f t="shared" si="237"/>
        <v>NA</v>
      </c>
      <c r="K586" s="306" t="str">
        <f t="shared" si="238"/>
        <v>NA</v>
      </c>
      <c r="L586" s="306" t="str">
        <f t="shared" si="239"/>
        <v>NA</v>
      </c>
      <c r="M586" s="306" t="str">
        <f t="shared" si="240"/>
        <v>NA</v>
      </c>
      <c r="N586" s="306" t="str">
        <f t="shared" si="241"/>
        <v>NA</v>
      </c>
      <c r="O586" s="306" t="str">
        <f t="shared" si="242"/>
        <v>NA</v>
      </c>
      <c r="P586" s="306" t="str">
        <f t="shared" si="243"/>
        <v>NA</v>
      </c>
      <c r="Q586" s="306" t="str">
        <f t="shared" si="244"/>
        <v>NA</v>
      </c>
      <c r="R586" s="306" t="str">
        <f t="shared" si="245"/>
        <v>NA</v>
      </c>
      <c r="S586" s="306" t="str">
        <f t="shared" si="246"/>
        <v>NA</v>
      </c>
      <c r="T586" s="306" t="str">
        <f t="shared" si="247"/>
        <v>NA</v>
      </c>
      <c r="U586" s="306" t="str">
        <f t="shared" si="248"/>
        <v>NA</v>
      </c>
      <c r="V586" s="306" t="str">
        <f>IF($B586&gt;remaning_months,"NA",V$3*Payoff!$BS589)</f>
        <v>NA</v>
      </c>
      <c r="W586" s="306" t="str">
        <f>IF($B586&gt;remaning_months,"NA",W$3*Payoff!$BS589)</f>
        <v>NA</v>
      </c>
      <c r="X586" s="306" t="str">
        <f t="shared" si="249"/>
        <v>NA</v>
      </c>
      <c r="Y586" s="306" t="str">
        <f t="shared" si="250"/>
        <v>NA</v>
      </c>
      <c r="Z586" s="306" t="str">
        <f t="shared" si="251"/>
        <v>NA</v>
      </c>
      <c r="AA586" s="306" t="str">
        <f t="shared" si="252"/>
        <v>NA</v>
      </c>
      <c r="AB586" s="306" t="str">
        <f t="shared" si="253"/>
        <v>NA</v>
      </c>
      <c r="AC586" s="306" t="str">
        <f>IF($B586&gt;remaning_months,"NA",Payoff!AY589*Feq_coupon)</f>
        <v>NA</v>
      </c>
      <c r="AD586" s="306" t="str">
        <f>IF($B586&lt;=remaning_months,(AD585*(1-Payoff!BR589)-Payoff!Y589-Payoff!Z589+Payoff!BY589),"NA")</f>
        <v>NA</v>
      </c>
      <c r="AE586" s="306" t="str">
        <f>IF($B586&gt;remaning_months,"NA",Payoff!BC589)</f>
        <v>NA</v>
      </c>
      <c r="AF586" s="306" t="str">
        <f>IF($B586&gt;remaning_months,"NA",MAX(0,SUM(Payoff!V589:X589)))</f>
        <v>NA</v>
      </c>
      <c r="AG586" s="306" t="str">
        <f>IF($B586&gt;remaning_months,"NA",MAX(0,SUM(Payoff!V589:Y589)))</f>
        <v>NA</v>
      </c>
      <c r="AH586" s="306" t="str">
        <f>IF($B586&gt;remaning_months,"NA",Payoff!AC589)</f>
        <v>NA</v>
      </c>
      <c r="AI586" s="306" t="str">
        <f>IF($B586&gt;remaning_months,"NA",Payoff!BA589)</f>
        <v>NA</v>
      </c>
      <c r="AJ586" s="306" t="str">
        <f>IF($B586&gt;remaning_months,"NA",IF(AF586&lt;=0,0,AL585*(1+Payoff!X589/SUM(Payoff!V589:W589))))</f>
        <v>NA</v>
      </c>
      <c r="AK586" s="306" t="str">
        <f>IF($B586&gt;remaning_months,"NA",IF(AG586&lt;=0,0,AJ586*(1+SUM(Payoff!Y589:Z589)/SUM(Payoff!V589:W589))))</f>
        <v>NA</v>
      </c>
      <c r="AL586" s="306" t="str">
        <f>IF($B586&gt;remaning_months,"NA",IF(AH586&lt;=0,0,AK586*(1+SUM(Payoff!AA589:AB589)/SUM(Payoff!V589:W589))))</f>
        <v>NA</v>
      </c>
      <c r="AM586" s="306" t="str">
        <f t="shared" si="254"/>
        <v>NA</v>
      </c>
      <c r="AN586" s="306" t="str">
        <f>IF($B586&gt;remaning_months,"NA",AN585*(1+Payoff!Q589))</f>
        <v>NA</v>
      </c>
    </row>
    <row r="587" spans="2:40">
      <c r="B587" s="23">
        <v>584</v>
      </c>
      <c r="C587" s="306" t="str">
        <f t="shared" si="230"/>
        <v>NA</v>
      </c>
      <c r="D587" s="306" t="str">
        <f t="shared" si="231"/>
        <v>NA</v>
      </c>
      <c r="E587" s="306" t="str">
        <f t="shared" si="232"/>
        <v>NA</v>
      </c>
      <c r="F587" s="306" t="str">
        <f t="shared" si="233"/>
        <v>NA</v>
      </c>
      <c r="G587" s="306" t="str">
        <f t="shared" si="234"/>
        <v>NA</v>
      </c>
      <c r="H587" s="306" t="str">
        <f t="shared" si="235"/>
        <v>NA</v>
      </c>
      <c r="I587" s="306" t="str">
        <f t="shared" si="236"/>
        <v>NA</v>
      </c>
      <c r="J587" s="306" t="str">
        <f t="shared" si="237"/>
        <v>NA</v>
      </c>
      <c r="K587" s="306" t="str">
        <f t="shared" si="238"/>
        <v>NA</v>
      </c>
      <c r="L587" s="306" t="str">
        <f t="shared" si="239"/>
        <v>NA</v>
      </c>
      <c r="M587" s="306" t="str">
        <f t="shared" si="240"/>
        <v>NA</v>
      </c>
      <c r="N587" s="306" t="str">
        <f t="shared" si="241"/>
        <v>NA</v>
      </c>
      <c r="O587" s="306" t="str">
        <f t="shared" si="242"/>
        <v>NA</v>
      </c>
      <c r="P587" s="306" t="str">
        <f t="shared" si="243"/>
        <v>NA</v>
      </c>
      <c r="Q587" s="306" t="str">
        <f t="shared" si="244"/>
        <v>NA</v>
      </c>
      <c r="R587" s="306" t="str">
        <f t="shared" si="245"/>
        <v>NA</v>
      </c>
      <c r="S587" s="306" t="str">
        <f t="shared" si="246"/>
        <v>NA</v>
      </c>
      <c r="T587" s="306" t="str">
        <f t="shared" si="247"/>
        <v>NA</v>
      </c>
      <c r="U587" s="306" t="str">
        <f t="shared" si="248"/>
        <v>NA</v>
      </c>
      <c r="V587" s="306" t="str">
        <f>IF($B587&gt;remaning_months,"NA",V$3*Payoff!$BS590)</f>
        <v>NA</v>
      </c>
      <c r="W587" s="306" t="str">
        <f>IF($B587&gt;remaning_months,"NA",W$3*Payoff!$BS590)</f>
        <v>NA</v>
      </c>
      <c r="X587" s="306" t="str">
        <f t="shared" si="249"/>
        <v>NA</v>
      </c>
      <c r="Y587" s="306" t="str">
        <f t="shared" si="250"/>
        <v>NA</v>
      </c>
      <c r="Z587" s="306" t="str">
        <f t="shared" si="251"/>
        <v>NA</v>
      </c>
      <c r="AA587" s="306" t="str">
        <f t="shared" si="252"/>
        <v>NA</v>
      </c>
      <c r="AB587" s="306" t="str">
        <f t="shared" si="253"/>
        <v>NA</v>
      </c>
      <c r="AC587" s="306" t="str">
        <f>IF($B587&gt;remaning_months,"NA",Payoff!AY590*Feq_coupon)</f>
        <v>NA</v>
      </c>
      <c r="AD587" s="306" t="str">
        <f>IF($B587&lt;=remaning_months,(AD586*(1-Payoff!BR590)-Payoff!Y590-Payoff!Z590+Payoff!BY590),"NA")</f>
        <v>NA</v>
      </c>
      <c r="AE587" s="306" t="str">
        <f>IF($B587&gt;remaning_months,"NA",Payoff!BC590)</f>
        <v>NA</v>
      </c>
      <c r="AF587" s="306" t="str">
        <f>IF($B587&gt;remaning_months,"NA",MAX(0,SUM(Payoff!V590:X590)))</f>
        <v>NA</v>
      </c>
      <c r="AG587" s="306" t="str">
        <f>IF($B587&gt;remaning_months,"NA",MAX(0,SUM(Payoff!V590:Y590)))</f>
        <v>NA</v>
      </c>
      <c r="AH587" s="306" t="str">
        <f>IF($B587&gt;remaning_months,"NA",Payoff!AC590)</f>
        <v>NA</v>
      </c>
      <c r="AI587" s="306" t="str">
        <f>IF($B587&gt;remaning_months,"NA",Payoff!BA590)</f>
        <v>NA</v>
      </c>
      <c r="AJ587" s="306" t="str">
        <f>IF($B587&gt;remaning_months,"NA",IF(AF587&lt;=0,0,AL586*(1+Payoff!X590/SUM(Payoff!V590:W590))))</f>
        <v>NA</v>
      </c>
      <c r="AK587" s="306" t="str">
        <f>IF($B587&gt;remaning_months,"NA",IF(AG587&lt;=0,0,AJ587*(1+SUM(Payoff!Y590:Z590)/SUM(Payoff!V590:W590))))</f>
        <v>NA</v>
      </c>
      <c r="AL587" s="306" t="str">
        <f>IF($B587&gt;remaning_months,"NA",IF(AH587&lt;=0,0,AK587*(1+SUM(Payoff!AA590:AB590)/SUM(Payoff!V590:W590))))</f>
        <v>NA</v>
      </c>
      <c r="AM587" s="306" t="str">
        <f t="shared" si="254"/>
        <v>NA</v>
      </c>
      <c r="AN587" s="306" t="str">
        <f>IF($B587&gt;remaning_months,"NA",AN586*(1+Payoff!Q590))</f>
        <v>NA</v>
      </c>
    </row>
    <row r="588" spans="2:40">
      <c r="B588" s="23">
        <v>585</v>
      </c>
      <c r="C588" s="306" t="str">
        <f t="shared" si="230"/>
        <v>NA</v>
      </c>
      <c r="D588" s="306" t="str">
        <f t="shared" si="231"/>
        <v>NA</v>
      </c>
      <c r="E588" s="306" t="str">
        <f t="shared" si="232"/>
        <v>NA</v>
      </c>
      <c r="F588" s="306" t="str">
        <f t="shared" si="233"/>
        <v>NA</v>
      </c>
      <c r="G588" s="306" t="str">
        <f t="shared" si="234"/>
        <v>NA</v>
      </c>
      <c r="H588" s="306" t="str">
        <f t="shared" si="235"/>
        <v>NA</v>
      </c>
      <c r="I588" s="306" t="str">
        <f t="shared" si="236"/>
        <v>NA</v>
      </c>
      <c r="J588" s="306" t="str">
        <f t="shared" si="237"/>
        <v>NA</v>
      </c>
      <c r="K588" s="306" t="str">
        <f t="shared" si="238"/>
        <v>NA</v>
      </c>
      <c r="L588" s="306" t="str">
        <f t="shared" si="239"/>
        <v>NA</v>
      </c>
      <c r="M588" s="306" t="str">
        <f t="shared" si="240"/>
        <v>NA</v>
      </c>
      <c r="N588" s="306" t="str">
        <f t="shared" si="241"/>
        <v>NA</v>
      </c>
      <c r="O588" s="306" t="str">
        <f t="shared" si="242"/>
        <v>NA</v>
      </c>
      <c r="P588" s="306" t="str">
        <f t="shared" si="243"/>
        <v>NA</v>
      </c>
      <c r="Q588" s="306" t="str">
        <f t="shared" si="244"/>
        <v>NA</v>
      </c>
      <c r="R588" s="306" t="str">
        <f t="shared" si="245"/>
        <v>NA</v>
      </c>
      <c r="S588" s="306" t="str">
        <f t="shared" si="246"/>
        <v>NA</v>
      </c>
      <c r="T588" s="306" t="str">
        <f t="shared" si="247"/>
        <v>NA</v>
      </c>
      <c r="U588" s="306" t="str">
        <f t="shared" si="248"/>
        <v>NA</v>
      </c>
      <c r="V588" s="306" t="str">
        <f>IF($B588&gt;remaning_months,"NA",V$3*Payoff!$BS591)</f>
        <v>NA</v>
      </c>
      <c r="W588" s="306" t="str">
        <f>IF($B588&gt;remaning_months,"NA",W$3*Payoff!$BS591)</f>
        <v>NA</v>
      </c>
      <c r="X588" s="306" t="str">
        <f t="shared" si="249"/>
        <v>NA</v>
      </c>
      <c r="Y588" s="306" t="str">
        <f t="shared" si="250"/>
        <v>NA</v>
      </c>
      <c r="Z588" s="306" t="str">
        <f t="shared" si="251"/>
        <v>NA</v>
      </c>
      <c r="AA588" s="306" t="str">
        <f t="shared" si="252"/>
        <v>NA</v>
      </c>
      <c r="AB588" s="306" t="str">
        <f t="shared" si="253"/>
        <v>NA</v>
      </c>
      <c r="AC588" s="306" t="str">
        <f>IF($B588&gt;remaning_months,"NA",Payoff!AY591*Feq_coupon)</f>
        <v>NA</v>
      </c>
      <c r="AD588" s="306" t="str">
        <f>IF($B588&lt;=remaning_months,(AD587*(1-Payoff!BR591)-Payoff!Y591-Payoff!Z591+Payoff!BY591),"NA")</f>
        <v>NA</v>
      </c>
      <c r="AE588" s="306" t="str">
        <f>IF($B588&gt;remaning_months,"NA",Payoff!BC591)</f>
        <v>NA</v>
      </c>
      <c r="AF588" s="306" t="str">
        <f>IF($B588&gt;remaning_months,"NA",MAX(0,SUM(Payoff!V591:X591)))</f>
        <v>NA</v>
      </c>
      <c r="AG588" s="306" t="str">
        <f>IF($B588&gt;remaning_months,"NA",MAX(0,SUM(Payoff!V591:Y591)))</f>
        <v>NA</v>
      </c>
      <c r="AH588" s="306" t="str">
        <f>IF($B588&gt;remaning_months,"NA",Payoff!AC591)</f>
        <v>NA</v>
      </c>
      <c r="AI588" s="306" t="str">
        <f>IF($B588&gt;remaning_months,"NA",Payoff!BA591)</f>
        <v>NA</v>
      </c>
      <c r="AJ588" s="306" t="str">
        <f>IF($B588&gt;remaning_months,"NA",IF(AF588&lt;=0,0,AL587*(1+Payoff!X591/SUM(Payoff!V591:W591))))</f>
        <v>NA</v>
      </c>
      <c r="AK588" s="306" t="str">
        <f>IF($B588&gt;remaning_months,"NA",IF(AG588&lt;=0,0,AJ588*(1+SUM(Payoff!Y591:Z591)/SUM(Payoff!V591:W591))))</f>
        <v>NA</v>
      </c>
      <c r="AL588" s="306" t="str">
        <f>IF($B588&gt;remaning_months,"NA",IF(AH588&lt;=0,0,AK588*(1+SUM(Payoff!AA591:AB591)/SUM(Payoff!V591:W591))))</f>
        <v>NA</v>
      </c>
      <c r="AM588" s="306" t="str">
        <f t="shared" si="254"/>
        <v>NA</v>
      </c>
      <c r="AN588" s="306" t="str">
        <f>IF($B588&gt;remaning_months,"NA",AN587*(1+Payoff!Q591))</f>
        <v>NA</v>
      </c>
    </row>
    <row r="589" spans="2:40">
      <c r="B589" s="23">
        <v>586</v>
      </c>
      <c r="C589" s="306" t="str">
        <f t="shared" si="230"/>
        <v>NA</v>
      </c>
      <c r="D589" s="306" t="str">
        <f t="shared" si="231"/>
        <v>NA</v>
      </c>
      <c r="E589" s="306" t="str">
        <f t="shared" si="232"/>
        <v>NA</v>
      </c>
      <c r="F589" s="306" t="str">
        <f t="shared" si="233"/>
        <v>NA</v>
      </c>
      <c r="G589" s="306" t="str">
        <f t="shared" si="234"/>
        <v>NA</v>
      </c>
      <c r="H589" s="306" t="str">
        <f t="shared" si="235"/>
        <v>NA</v>
      </c>
      <c r="I589" s="306" t="str">
        <f t="shared" si="236"/>
        <v>NA</v>
      </c>
      <c r="J589" s="306" t="str">
        <f t="shared" si="237"/>
        <v>NA</v>
      </c>
      <c r="K589" s="306" t="str">
        <f t="shared" si="238"/>
        <v>NA</v>
      </c>
      <c r="L589" s="306" t="str">
        <f t="shared" si="239"/>
        <v>NA</v>
      </c>
      <c r="M589" s="306" t="str">
        <f t="shared" si="240"/>
        <v>NA</v>
      </c>
      <c r="N589" s="306" t="str">
        <f t="shared" si="241"/>
        <v>NA</v>
      </c>
      <c r="O589" s="306" t="str">
        <f t="shared" si="242"/>
        <v>NA</v>
      </c>
      <c r="P589" s="306" t="str">
        <f t="shared" si="243"/>
        <v>NA</v>
      </c>
      <c r="Q589" s="306" t="str">
        <f t="shared" si="244"/>
        <v>NA</v>
      </c>
      <c r="R589" s="306" t="str">
        <f t="shared" si="245"/>
        <v>NA</v>
      </c>
      <c r="S589" s="306" t="str">
        <f t="shared" si="246"/>
        <v>NA</v>
      </c>
      <c r="T589" s="306" t="str">
        <f t="shared" si="247"/>
        <v>NA</v>
      </c>
      <c r="U589" s="306" t="str">
        <f t="shared" si="248"/>
        <v>NA</v>
      </c>
      <c r="V589" s="306" t="str">
        <f>IF($B589&gt;remaning_months,"NA",V$3*Payoff!$BS592)</f>
        <v>NA</v>
      </c>
      <c r="W589" s="306" t="str">
        <f>IF($B589&gt;remaning_months,"NA",W$3*Payoff!$BS592)</f>
        <v>NA</v>
      </c>
      <c r="X589" s="306" t="str">
        <f t="shared" si="249"/>
        <v>NA</v>
      </c>
      <c r="Y589" s="306" t="str">
        <f t="shared" si="250"/>
        <v>NA</v>
      </c>
      <c r="Z589" s="306" t="str">
        <f t="shared" si="251"/>
        <v>NA</v>
      </c>
      <c r="AA589" s="306" t="str">
        <f t="shared" si="252"/>
        <v>NA</v>
      </c>
      <c r="AB589" s="306" t="str">
        <f t="shared" si="253"/>
        <v>NA</v>
      </c>
      <c r="AC589" s="306" t="str">
        <f>IF($B589&gt;remaning_months,"NA",Payoff!AY592*Feq_coupon)</f>
        <v>NA</v>
      </c>
      <c r="AD589" s="306" t="str">
        <f>IF($B589&lt;=remaning_months,(AD588*(1-Payoff!BR592)-Payoff!Y592-Payoff!Z592+Payoff!BY592),"NA")</f>
        <v>NA</v>
      </c>
      <c r="AE589" s="306" t="str">
        <f>IF($B589&gt;remaning_months,"NA",Payoff!BC592)</f>
        <v>NA</v>
      </c>
      <c r="AF589" s="306" t="str">
        <f>IF($B589&gt;remaning_months,"NA",MAX(0,SUM(Payoff!V592:X592)))</f>
        <v>NA</v>
      </c>
      <c r="AG589" s="306" t="str">
        <f>IF($B589&gt;remaning_months,"NA",MAX(0,SUM(Payoff!V592:Y592)))</f>
        <v>NA</v>
      </c>
      <c r="AH589" s="306" t="str">
        <f>IF($B589&gt;remaning_months,"NA",Payoff!AC592)</f>
        <v>NA</v>
      </c>
      <c r="AI589" s="306" t="str">
        <f>IF($B589&gt;remaning_months,"NA",Payoff!BA592)</f>
        <v>NA</v>
      </c>
      <c r="AJ589" s="306" t="str">
        <f>IF($B589&gt;remaning_months,"NA",IF(AF589&lt;=0,0,AL588*(1+Payoff!X592/SUM(Payoff!V592:W592))))</f>
        <v>NA</v>
      </c>
      <c r="AK589" s="306" t="str">
        <f>IF($B589&gt;remaning_months,"NA",IF(AG589&lt;=0,0,AJ589*(1+SUM(Payoff!Y592:Z592)/SUM(Payoff!V592:W592))))</f>
        <v>NA</v>
      </c>
      <c r="AL589" s="306" t="str">
        <f>IF($B589&gt;remaning_months,"NA",IF(AH589&lt;=0,0,AK589*(1+SUM(Payoff!AA592:AB592)/SUM(Payoff!V592:W592))))</f>
        <v>NA</v>
      </c>
      <c r="AM589" s="306" t="str">
        <f t="shared" si="254"/>
        <v>NA</v>
      </c>
      <c r="AN589" s="306" t="str">
        <f>IF($B589&gt;remaning_months,"NA",AN588*(1+Payoff!Q592))</f>
        <v>NA</v>
      </c>
    </row>
    <row r="590" spans="2:40">
      <c r="B590" s="23">
        <v>587</v>
      </c>
      <c r="C590" s="306" t="str">
        <f t="shared" si="230"/>
        <v>NA</v>
      </c>
      <c r="D590" s="306" t="str">
        <f t="shared" si="231"/>
        <v>NA</v>
      </c>
      <c r="E590" s="306" t="str">
        <f t="shared" si="232"/>
        <v>NA</v>
      </c>
      <c r="F590" s="306" t="str">
        <f t="shared" si="233"/>
        <v>NA</v>
      </c>
      <c r="G590" s="306" t="str">
        <f t="shared" si="234"/>
        <v>NA</v>
      </c>
      <c r="H590" s="306" t="str">
        <f t="shared" si="235"/>
        <v>NA</v>
      </c>
      <c r="I590" s="306" t="str">
        <f t="shared" si="236"/>
        <v>NA</v>
      </c>
      <c r="J590" s="306" t="str">
        <f t="shared" si="237"/>
        <v>NA</v>
      </c>
      <c r="K590" s="306" t="str">
        <f t="shared" si="238"/>
        <v>NA</v>
      </c>
      <c r="L590" s="306" t="str">
        <f t="shared" si="239"/>
        <v>NA</v>
      </c>
      <c r="M590" s="306" t="str">
        <f t="shared" si="240"/>
        <v>NA</v>
      </c>
      <c r="N590" s="306" t="str">
        <f t="shared" si="241"/>
        <v>NA</v>
      </c>
      <c r="O590" s="306" t="str">
        <f t="shared" si="242"/>
        <v>NA</v>
      </c>
      <c r="P590" s="306" t="str">
        <f t="shared" si="243"/>
        <v>NA</v>
      </c>
      <c r="Q590" s="306" t="str">
        <f t="shared" si="244"/>
        <v>NA</v>
      </c>
      <c r="R590" s="306" t="str">
        <f t="shared" si="245"/>
        <v>NA</v>
      </c>
      <c r="S590" s="306" t="str">
        <f t="shared" si="246"/>
        <v>NA</v>
      </c>
      <c r="T590" s="306" t="str">
        <f t="shared" si="247"/>
        <v>NA</v>
      </c>
      <c r="U590" s="306" t="str">
        <f t="shared" si="248"/>
        <v>NA</v>
      </c>
      <c r="V590" s="306" t="str">
        <f>IF($B590&gt;remaning_months,"NA",V$3*Payoff!$BS593)</f>
        <v>NA</v>
      </c>
      <c r="W590" s="306" t="str">
        <f>IF($B590&gt;remaning_months,"NA",W$3*Payoff!$BS593)</f>
        <v>NA</v>
      </c>
      <c r="X590" s="306" t="str">
        <f t="shared" si="249"/>
        <v>NA</v>
      </c>
      <c r="Y590" s="306" t="str">
        <f t="shared" si="250"/>
        <v>NA</v>
      </c>
      <c r="Z590" s="306" t="str">
        <f t="shared" si="251"/>
        <v>NA</v>
      </c>
      <c r="AA590" s="306" t="str">
        <f t="shared" si="252"/>
        <v>NA</v>
      </c>
      <c r="AB590" s="306" t="str">
        <f t="shared" si="253"/>
        <v>NA</v>
      </c>
      <c r="AC590" s="306" t="str">
        <f>IF($B590&gt;remaning_months,"NA",Payoff!AY593*Feq_coupon)</f>
        <v>NA</v>
      </c>
      <c r="AD590" s="306" t="str">
        <f>IF($B590&lt;=remaning_months,(AD589*(1-Payoff!BR593)-Payoff!Y593-Payoff!Z593+Payoff!BY593),"NA")</f>
        <v>NA</v>
      </c>
      <c r="AE590" s="306" t="str">
        <f>IF($B590&gt;remaning_months,"NA",Payoff!BC593)</f>
        <v>NA</v>
      </c>
      <c r="AF590" s="306" t="str">
        <f>IF($B590&gt;remaning_months,"NA",MAX(0,SUM(Payoff!V593:X593)))</f>
        <v>NA</v>
      </c>
      <c r="AG590" s="306" t="str">
        <f>IF($B590&gt;remaning_months,"NA",MAX(0,SUM(Payoff!V593:Y593)))</f>
        <v>NA</v>
      </c>
      <c r="AH590" s="306" t="str">
        <f>IF($B590&gt;remaning_months,"NA",Payoff!AC593)</f>
        <v>NA</v>
      </c>
      <c r="AI590" s="306" t="str">
        <f>IF($B590&gt;remaning_months,"NA",Payoff!BA593)</f>
        <v>NA</v>
      </c>
      <c r="AJ590" s="306" t="str">
        <f>IF($B590&gt;remaning_months,"NA",IF(AF590&lt;=0,0,AL589*(1+Payoff!X593/SUM(Payoff!V593:W593))))</f>
        <v>NA</v>
      </c>
      <c r="AK590" s="306" t="str">
        <f>IF($B590&gt;remaning_months,"NA",IF(AG590&lt;=0,0,AJ590*(1+SUM(Payoff!Y593:Z593)/SUM(Payoff!V593:W593))))</f>
        <v>NA</v>
      </c>
      <c r="AL590" s="306" t="str">
        <f>IF($B590&gt;remaning_months,"NA",IF(AH590&lt;=0,0,AK590*(1+SUM(Payoff!AA593:AB593)/SUM(Payoff!V593:W593))))</f>
        <v>NA</v>
      </c>
      <c r="AM590" s="306" t="str">
        <f t="shared" si="254"/>
        <v>NA</v>
      </c>
      <c r="AN590" s="306" t="str">
        <f>IF($B590&gt;remaning_months,"NA",AN589*(1+Payoff!Q593))</f>
        <v>NA</v>
      </c>
    </row>
    <row r="591" spans="2:40">
      <c r="B591" s="23">
        <v>588</v>
      </c>
      <c r="C591" s="306" t="str">
        <f t="shared" si="230"/>
        <v>NA</v>
      </c>
      <c r="D591" s="306" t="str">
        <f t="shared" si="231"/>
        <v>NA</v>
      </c>
      <c r="E591" s="306" t="str">
        <f t="shared" si="232"/>
        <v>NA</v>
      </c>
      <c r="F591" s="306" t="str">
        <f t="shared" si="233"/>
        <v>NA</v>
      </c>
      <c r="G591" s="306" t="str">
        <f t="shared" si="234"/>
        <v>NA</v>
      </c>
      <c r="H591" s="306" t="str">
        <f t="shared" si="235"/>
        <v>NA</v>
      </c>
      <c r="I591" s="306" t="str">
        <f t="shared" si="236"/>
        <v>NA</v>
      </c>
      <c r="J591" s="306" t="str">
        <f t="shared" si="237"/>
        <v>NA</v>
      </c>
      <c r="K591" s="306" t="str">
        <f t="shared" si="238"/>
        <v>NA</v>
      </c>
      <c r="L591" s="306" t="str">
        <f t="shared" si="239"/>
        <v>NA</v>
      </c>
      <c r="M591" s="306" t="str">
        <f t="shared" si="240"/>
        <v>NA</v>
      </c>
      <c r="N591" s="306" t="str">
        <f t="shared" si="241"/>
        <v>NA</v>
      </c>
      <c r="O591" s="306" t="str">
        <f t="shared" si="242"/>
        <v>NA</v>
      </c>
      <c r="P591" s="306" t="str">
        <f t="shared" si="243"/>
        <v>NA</v>
      </c>
      <c r="Q591" s="306" t="str">
        <f t="shared" si="244"/>
        <v>NA</v>
      </c>
      <c r="R591" s="306" t="str">
        <f t="shared" si="245"/>
        <v>NA</v>
      </c>
      <c r="S591" s="306" t="str">
        <f t="shared" si="246"/>
        <v>NA</v>
      </c>
      <c r="T591" s="306" t="str">
        <f t="shared" si="247"/>
        <v>NA</v>
      </c>
      <c r="U591" s="306" t="str">
        <f t="shared" si="248"/>
        <v>NA</v>
      </c>
      <c r="V591" s="306" t="str">
        <f>IF($B591&gt;remaning_months,"NA",V$3*Payoff!$BS594)</f>
        <v>NA</v>
      </c>
      <c r="W591" s="306" t="str">
        <f>IF($B591&gt;remaning_months,"NA",W$3*Payoff!$BS594)</f>
        <v>NA</v>
      </c>
      <c r="X591" s="306" t="str">
        <f t="shared" si="249"/>
        <v>NA</v>
      </c>
      <c r="Y591" s="306" t="str">
        <f t="shared" si="250"/>
        <v>NA</v>
      </c>
      <c r="Z591" s="306" t="str">
        <f t="shared" si="251"/>
        <v>NA</v>
      </c>
      <c r="AA591" s="306" t="str">
        <f t="shared" si="252"/>
        <v>NA</v>
      </c>
      <c r="AB591" s="306" t="str">
        <f t="shared" si="253"/>
        <v>NA</v>
      </c>
      <c r="AC591" s="306" t="str">
        <f>IF($B591&gt;remaning_months,"NA",Payoff!AY594*Feq_coupon)</f>
        <v>NA</v>
      </c>
      <c r="AD591" s="306" t="str">
        <f>IF($B591&lt;=remaning_months,(AD590*(1-Payoff!BR594)-Payoff!Y594-Payoff!Z594+Payoff!BY594),"NA")</f>
        <v>NA</v>
      </c>
      <c r="AE591" s="306" t="str">
        <f>IF($B591&gt;remaning_months,"NA",Payoff!BC594)</f>
        <v>NA</v>
      </c>
      <c r="AF591" s="306" t="str">
        <f>IF($B591&gt;remaning_months,"NA",MAX(0,SUM(Payoff!V594:X594)))</f>
        <v>NA</v>
      </c>
      <c r="AG591" s="306" t="str">
        <f>IF($B591&gt;remaning_months,"NA",MAX(0,SUM(Payoff!V594:Y594)))</f>
        <v>NA</v>
      </c>
      <c r="AH591" s="306" t="str">
        <f>IF($B591&gt;remaning_months,"NA",Payoff!AC594)</f>
        <v>NA</v>
      </c>
      <c r="AI591" s="306" t="str">
        <f>IF($B591&gt;remaning_months,"NA",Payoff!BA594)</f>
        <v>NA</v>
      </c>
      <c r="AJ591" s="306" t="str">
        <f>IF($B591&gt;remaning_months,"NA",IF(AF591&lt;=0,0,AL590*(1+Payoff!X594/SUM(Payoff!V594:W594))))</f>
        <v>NA</v>
      </c>
      <c r="AK591" s="306" t="str">
        <f>IF($B591&gt;remaning_months,"NA",IF(AG591&lt;=0,0,AJ591*(1+SUM(Payoff!Y594:Z594)/SUM(Payoff!V594:W594))))</f>
        <v>NA</v>
      </c>
      <c r="AL591" s="306" t="str">
        <f>IF($B591&gt;remaning_months,"NA",IF(AH591&lt;=0,0,AK591*(1+SUM(Payoff!AA594:AB594)/SUM(Payoff!V594:W594))))</f>
        <v>NA</v>
      </c>
      <c r="AM591" s="306" t="str">
        <f t="shared" si="254"/>
        <v>NA</v>
      </c>
      <c r="AN591" s="306" t="str">
        <f>IF($B591&gt;remaning_months,"NA",AN590*(1+Payoff!Q594))</f>
        <v>NA</v>
      </c>
    </row>
    <row r="592" spans="2:40">
      <c r="B592" s="23">
        <v>589</v>
      </c>
      <c r="C592" s="306" t="str">
        <f t="shared" si="230"/>
        <v>NA</v>
      </c>
      <c r="D592" s="306" t="str">
        <f t="shared" si="231"/>
        <v>NA</v>
      </c>
      <c r="E592" s="306" t="str">
        <f t="shared" si="232"/>
        <v>NA</v>
      </c>
      <c r="F592" s="306" t="str">
        <f t="shared" si="233"/>
        <v>NA</v>
      </c>
      <c r="G592" s="306" t="str">
        <f t="shared" si="234"/>
        <v>NA</v>
      </c>
      <c r="H592" s="306" t="str">
        <f t="shared" si="235"/>
        <v>NA</v>
      </c>
      <c r="I592" s="306" t="str">
        <f t="shared" si="236"/>
        <v>NA</v>
      </c>
      <c r="J592" s="306" t="str">
        <f t="shared" si="237"/>
        <v>NA</v>
      </c>
      <c r="K592" s="306" t="str">
        <f t="shared" si="238"/>
        <v>NA</v>
      </c>
      <c r="L592" s="306" t="str">
        <f t="shared" si="239"/>
        <v>NA</v>
      </c>
      <c r="M592" s="306" t="str">
        <f t="shared" si="240"/>
        <v>NA</v>
      </c>
      <c r="N592" s="306" t="str">
        <f t="shared" si="241"/>
        <v>NA</v>
      </c>
      <c r="O592" s="306" t="str">
        <f t="shared" si="242"/>
        <v>NA</v>
      </c>
      <c r="P592" s="306" t="str">
        <f t="shared" si="243"/>
        <v>NA</v>
      </c>
      <c r="Q592" s="306" t="str">
        <f t="shared" si="244"/>
        <v>NA</v>
      </c>
      <c r="R592" s="306" t="str">
        <f t="shared" si="245"/>
        <v>NA</v>
      </c>
      <c r="S592" s="306" t="str">
        <f t="shared" si="246"/>
        <v>NA</v>
      </c>
      <c r="T592" s="306" t="str">
        <f t="shared" si="247"/>
        <v>NA</v>
      </c>
      <c r="U592" s="306" t="str">
        <f t="shared" si="248"/>
        <v>NA</v>
      </c>
      <c r="V592" s="306" t="str">
        <f>IF($B592&gt;remaning_months,"NA",V$3*Payoff!$BS595)</f>
        <v>NA</v>
      </c>
      <c r="W592" s="306" t="str">
        <f>IF($B592&gt;remaning_months,"NA",W$3*Payoff!$BS595)</f>
        <v>NA</v>
      </c>
      <c r="X592" s="306" t="str">
        <f t="shared" si="249"/>
        <v>NA</v>
      </c>
      <c r="Y592" s="306" t="str">
        <f t="shared" si="250"/>
        <v>NA</v>
      </c>
      <c r="Z592" s="306" t="str">
        <f t="shared" si="251"/>
        <v>NA</v>
      </c>
      <c r="AA592" s="306" t="str">
        <f t="shared" si="252"/>
        <v>NA</v>
      </c>
      <c r="AB592" s="306" t="str">
        <f t="shared" si="253"/>
        <v>NA</v>
      </c>
      <c r="AC592" s="306" t="str">
        <f>IF($B592&gt;remaning_months,"NA",Payoff!AY595*Feq_coupon)</f>
        <v>NA</v>
      </c>
      <c r="AD592" s="306" t="str">
        <f>IF($B592&lt;=remaning_months,(AD591*(1-Payoff!BR595)-Payoff!Y595-Payoff!Z595+Payoff!BY595),"NA")</f>
        <v>NA</v>
      </c>
      <c r="AE592" s="306" t="str">
        <f>IF($B592&gt;remaning_months,"NA",Payoff!BC595)</f>
        <v>NA</v>
      </c>
      <c r="AF592" s="306" t="str">
        <f>IF($B592&gt;remaning_months,"NA",MAX(0,SUM(Payoff!V595:X595)))</f>
        <v>NA</v>
      </c>
      <c r="AG592" s="306" t="str">
        <f>IF($B592&gt;remaning_months,"NA",MAX(0,SUM(Payoff!V595:Y595)))</f>
        <v>NA</v>
      </c>
      <c r="AH592" s="306" t="str">
        <f>IF($B592&gt;remaning_months,"NA",Payoff!AC595)</f>
        <v>NA</v>
      </c>
      <c r="AI592" s="306" t="str">
        <f>IF($B592&gt;remaning_months,"NA",Payoff!BA595)</f>
        <v>NA</v>
      </c>
      <c r="AJ592" s="306" t="str">
        <f>IF($B592&gt;remaning_months,"NA",IF(AF592&lt;=0,0,AL591*(1+Payoff!X595/SUM(Payoff!V595:W595))))</f>
        <v>NA</v>
      </c>
      <c r="AK592" s="306" t="str">
        <f>IF($B592&gt;remaning_months,"NA",IF(AG592&lt;=0,0,AJ592*(1+SUM(Payoff!Y595:Z595)/SUM(Payoff!V595:W595))))</f>
        <v>NA</v>
      </c>
      <c r="AL592" s="306" t="str">
        <f>IF($B592&gt;remaning_months,"NA",IF(AH592&lt;=0,0,AK592*(1+SUM(Payoff!AA595:AB595)/SUM(Payoff!V595:W595))))</f>
        <v>NA</v>
      </c>
      <c r="AM592" s="306" t="str">
        <f t="shared" si="254"/>
        <v>NA</v>
      </c>
      <c r="AN592" s="306" t="str">
        <f>IF($B592&gt;remaning_months,"NA",AN591*(1+Payoff!Q595))</f>
        <v>NA</v>
      </c>
    </row>
    <row r="593" spans="2:40">
      <c r="B593" s="23">
        <v>590</v>
      </c>
      <c r="C593" s="306" t="str">
        <f t="shared" si="230"/>
        <v>NA</v>
      </c>
      <c r="D593" s="306" t="str">
        <f t="shared" si="231"/>
        <v>NA</v>
      </c>
      <c r="E593" s="306" t="str">
        <f t="shared" si="232"/>
        <v>NA</v>
      </c>
      <c r="F593" s="306" t="str">
        <f t="shared" si="233"/>
        <v>NA</v>
      </c>
      <c r="G593" s="306" t="str">
        <f t="shared" si="234"/>
        <v>NA</v>
      </c>
      <c r="H593" s="306" t="str">
        <f t="shared" si="235"/>
        <v>NA</v>
      </c>
      <c r="I593" s="306" t="str">
        <f t="shared" si="236"/>
        <v>NA</v>
      </c>
      <c r="J593" s="306" t="str">
        <f t="shared" si="237"/>
        <v>NA</v>
      </c>
      <c r="K593" s="306" t="str">
        <f t="shared" si="238"/>
        <v>NA</v>
      </c>
      <c r="L593" s="306" t="str">
        <f t="shared" si="239"/>
        <v>NA</v>
      </c>
      <c r="M593" s="306" t="str">
        <f t="shared" si="240"/>
        <v>NA</v>
      </c>
      <c r="N593" s="306" t="str">
        <f t="shared" si="241"/>
        <v>NA</v>
      </c>
      <c r="O593" s="306" t="str">
        <f t="shared" si="242"/>
        <v>NA</v>
      </c>
      <c r="P593" s="306" t="str">
        <f t="shared" si="243"/>
        <v>NA</v>
      </c>
      <c r="Q593" s="306" t="str">
        <f t="shared" si="244"/>
        <v>NA</v>
      </c>
      <c r="R593" s="306" t="str">
        <f t="shared" si="245"/>
        <v>NA</v>
      </c>
      <c r="S593" s="306" t="str">
        <f t="shared" si="246"/>
        <v>NA</v>
      </c>
      <c r="T593" s="306" t="str">
        <f t="shared" si="247"/>
        <v>NA</v>
      </c>
      <c r="U593" s="306" t="str">
        <f t="shared" si="248"/>
        <v>NA</v>
      </c>
      <c r="V593" s="306" t="str">
        <f>IF($B593&gt;remaning_months,"NA",V$3*Payoff!$BS596)</f>
        <v>NA</v>
      </c>
      <c r="W593" s="306" t="str">
        <f>IF($B593&gt;remaning_months,"NA",W$3*Payoff!$BS596)</f>
        <v>NA</v>
      </c>
      <c r="X593" s="306" t="str">
        <f t="shared" si="249"/>
        <v>NA</v>
      </c>
      <c r="Y593" s="306" t="str">
        <f t="shared" si="250"/>
        <v>NA</v>
      </c>
      <c r="Z593" s="306" t="str">
        <f t="shared" si="251"/>
        <v>NA</v>
      </c>
      <c r="AA593" s="306" t="str">
        <f t="shared" si="252"/>
        <v>NA</v>
      </c>
      <c r="AB593" s="306" t="str">
        <f t="shared" si="253"/>
        <v>NA</v>
      </c>
      <c r="AC593" s="306" t="str">
        <f>IF($B593&gt;remaning_months,"NA",Payoff!AY596*Feq_coupon)</f>
        <v>NA</v>
      </c>
      <c r="AD593" s="306" t="str">
        <f>IF($B593&lt;=remaning_months,(AD592*(1-Payoff!BR596)-Payoff!Y596-Payoff!Z596+Payoff!BY596),"NA")</f>
        <v>NA</v>
      </c>
      <c r="AE593" s="306" t="str">
        <f>IF($B593&gt;remaning_months,"NA",Payoff!BC596)</f>
        <v>NA</v>
      </c>
      <c r="AF593" s="306" t="str">
        <f>IF($B593&gt;remaning_months,"NA",MAX(0,SUM(Payoff!V596:X596)))</f>
        <v>NA</v>
      </c>
      <c r="AG593" s="306" t="str">
        <f>IF($B593&gt;remaning_months,"NA",MAX(0,SUM(Payoff!V596:Y596)))</f>
        <v>NA</v>
      </c>
      <c r="AH593" s="306" t="str">
        <f>IF($B593&gt;remaning_months,"NA",Payoff!AC596)</f>
        <v>NA</v>
      </c>
      <c r="AI593" s="306" t="str">
        <f>IF($B593&gt;remaning_months,"NA",Payoff!BA596)</f>
        <v>NA</v>
      </c>
      <c r="AJ593" s="306" t="str">
        <f>IF($B593&gt;remaning_months,"NA",IF(AF593&lt;=0,0,AL592*(1+Payoff!X596/SUM(Payoff!V596:W596))))</f>
        <v>NA</v>
      </c>
      <c r="AK593" s="306" t="str">
        <f>IF($B593&gt;remaning_months,"NA",IF(AG593&lt;=0,0,AJ593*(1+SUM(Payoff!Y596:Z596)/SUM(Payoff!V596:W596))))</f>
        <v>NA</v>
      </c>
      <c r="AL593" s="306" t="str">
        <f>IF($B593&gt;remaning_months,"NA",IF(AH593&lt;=0,0,AK593*(1+SUM(Payoff!AA596:AB596)/SUM(Payoff!V596:W596))))</f>
        <v>NA</v>
      </c>
      <c r="AM593" s="306" t="str">
        <f t="shared" si="254"/>
        <v>NA</v>
      </c>
      <c r="AN593" s="306" t="str">
        <f>IF($B593&gt;remaning_months,"NA",AN592*(1+Payoff!Q596))</f>
        <v>NA</v>
      </c>
    </row>
    <row r="594" spans="2:40">
      <c r="B594" s="23">
        <v>591</v>
      </c>
      <c r="C594" s="306" t="str">
        <f t="shared" si="230"/>
        <v>NA</v>
      </c>
      <c r="D594" s="306" t="str">
        <f t="shared" si="231"/>
        <v>NA</v>
      </c>
      <c r="E594" s="306" t="str">
        <f t="shared" si="232"/>
        <v>NA</v>
      </c>
      <c r="F594" s="306" t="str">
        <f t="shared" si="233"/>
        <v>NA</v>
      </c>
      <c r="G594" s="306" t="str">
        <f t="shared" si="234"/>
        <v>NA</v>
      </c>
      <c r="H594" s="306" t="str">
        <f t="shared" si="235"/>
        <v>NA</v>
      </c>
      <c r="I594" s="306" t="str">
        <f t="shared" si="236"/>
        <v>NA</v>
      </c>
      <c r="J594" s="306" t="str">
        <f t="shared" si="237"/>
        <v>NA</v>
      </c>
      <c r="K594" s="306" t="str">
        <f t="shared" si="238"/>
        <v>NA</v>
      </c>
      <c r="L594" s="306" t="str">
        <f t="shared" si="239"/>
        <v>NA</v>
      </c>
      <c r="M594" s="306" t="str">
        <f t="shared" si="240"/>
        <v>NA</v>
      </c>
      <c r="N594" s="306" t="str">
        <f t="shared" si="241"/>
        <v>NA</v>
      </c>
      <c r="O594" s="306" t="str">
        <f t="shared" si="242"/>
        <v>NA</v>
      </c>
      <c r="P594" s="306" t="str">
        <f t="shared" si="243"/>
        <v>NA</v>
      </c>
      <c r="Q594" s="306" t="str">
        <f t="shared" si="244"/>
        <v>NA</v>
      </c>
      <c r="R594" s="306" t="str">
        <f t="shared" si="245"/>
        <v>NA</v>
      </c>
      <c r="S594" s="306" t="str">
        <f t="shared" si="246"/>
        <v>NA</v>
      </c>
      <c r="T594" s="306" t="str">
        <f t="shared" si="247"/>
        <v>NA</v>
      </c>
      <c r="U594" s="306" t="str">
        <f t="shared" si="248"/>
        <v>NA</v>
      </c>
      <c r="V594" s="306" t="str">
        <f>IF($B594&gt;remaning_months,"NA",V$3*Payoff!$BS597)</f>
        <v>NA</v>
      </c>
      <c r="W594" s="306" t="str">
        <f>IF($B594&gt;remaning_months,"NA",W$3*Payoff!$BS597)</f>
        <v>NA</v>
      </c>
      <c r="X594" s="306" t="str">
        <f t="shared" si="249"/>
        <v>NA</v>
      </c>
      <c r="Y594" s="306" t="str">
        <f t="shared" si="250"/>
        <v>NA</v>
      </c>
      <c r="Z594" s="306" t="str">
        <f t="shared" si="251"/>
        <v>NA</v>
      </c>
      <c r="AA594" s="306" t="str">
        <f t="shared" si="252"/>
        <v>NA</v>
      </c>
      <c r="AB594" s="306" t="str">
        <f t="shared" si="253"/>
        <v>NA</v>
      </c>
      <c r="AC594" s="306" t="str">
        <f>IF($B594&gt;remaning_months,"NA",Payoff!AY597*Feq_coupon)</f>
        <v>NA</v>
      </c>
      <c r="AD594" s="306" t="str">
        <f>IF($B594&lt;=remaning_months,(AD593*(1-Payoff!BR597)-Payoff!Y597-Payoff!Z597+Payoff!BY597),"NA")</f>
        <v>NA</v>
      </c>
      <c r="AE594" s="306" t="str">
        <f>IF($B594&gt;remaning_months,"NA",Payoff!BC597)</f>
        <v>NA</v>
      </c>
      <c r="AF594" s="306" t="str">
        <f>IF($B594&gt;remaning_months,"NA",MAX(0,SUM(Payoff!V597:X597)))</f>
        <v>NA</v>
      </c>
      <c r="AG594" s="306" t="str">
        <f>IF($B594&gt;remaning_months,"NA",MAX(0,SUM(Payoff!V597:Y597)))</f>
        <v>NA</v>
      </c>
      <c r="AH594" s="306" t="str">
        <f>IF($B594&gt;remaning_months,"NA",Payoff!AC597)</f>
        <v>NA</v>
      </c>
      <c r="AI594" s="306" t="str">
        <f>IF($B594&gt;remaning_months,"NA",Payoff!BA597)</f>
        <v>NA</v>
      </c>
      <c r="AJ594" s="306" t="str">
        <f>IF($B594&gt;remaning_months,"NA",IF(AF594&lt;=0,0,AL593*(1+Payoff!X597/SUM(Payoff!V597:W597))))</f>
        <v>NA</v>
      </c>
      <c r="AK594" s="306" t="str">
        <f>IF($B594&gt;remaning_months,"NA",IF(AG594&lt;=0,0,AJ594*(1+SUM(Payoff!Y597:Z597)/SUM(Payoff!V597:W597))))</f>
        <v>NA</v>
      </c>
      <c r="AL594" s="306" t="str">
        <f>IF($B594&gt;remaning_months,"NA",IF(AH594&lt;=0,0,AK594*(1+SUM(Payoff!AA597:AB597)/SUM(Payoff!V597:W597))))</f>
        <v>NA</v>
      </c>
      <c r="AM594" s="306" t="str">
        <f t="shared" si="254"/>
        <v>NA</v>
      </c>
      <c r="AN594" s="306" t="str">
        <f>IF($B594&gt;remaning_months,"NA",AN593*(1+Payoff!Q597))</f>
        <v>NA</v>
      </c>
    </row>
    <row r="595" spans="2:40">
      <c r="B595" s="23">
        <v>592</v>
      </c>
      <c r="C595" s="306" t="str">
        <f t="shared" si="230"/>
        <v>NA</v>
      </c>
      <c r="D595" s="306" t="str">
        <f t="shared" si="231"/>
        <v>NA</v>
      </c>
      <c r="E595" s="306" t="str">
        <f t="shared" si="232"/>
        <v>NA</v>
      </c>
      <c r="F595" s="306" t="str">
        <f t="shared" si="233"/>
        <v>NA</v>
      </c>
      <c r="G595" s="306" t="str">
        <f t="shared" si="234"/>
        <v>NA</v>
      </c>
      <c r="H595" s="306" t="str">
        <f t="shared" si="235"/>
        <v>NA</v>
      </c>
      <c r="I595" s="306" t="str">
        <f t="shared" si="236"/>
        <v>NA</v>
      </c>
      <c r="J595" s="306" t="str">
        <f t="shared" si="237"/>
        <v>NA</v>
      </c>
      <c r="K595" s="306" t="str">
        <f t="shared" si="238"/>
        <v>NA</v>
      </c>
      <c r="L595" s="306" t="str">
        <f t="shared" si="239"/>
        <v>NA</v>
      </c>
      <c r="M595" s="306" t="str">
        <f t="shared" si="240"/>
        <v>NA</v>
      </c>
      <c r="N595" s="306" t="str">
        <f t="shared" si="241"/>
        <v>NA</v>
      </c>
      <c r="O595" s="306" t="str">
        <f t="shared" si="242"/>
        <v>NA</v>
      </c>
      <c r="P595" s="306" t="str">
        <f t="shared" si="243"/>
        <v>NA</v>
      </c>
      <c r="Q595" s="306" t="str">
        <f t="shared" si="244"/>
        <v>NA</v>
      </c>
      <c r="R595" s="306" t="str">
        <f t="shared" si="245"/>
        <v>NA</v>
      </c>
      <c r="S595" s="306" t="str">
        <f t="shared" si="246"/>
        <v>NA</v>
      </c>
      <c r="T595" s="306" t="str">
        <f t="shared" si="247"/>
        <v>NA</v>
      </c>
      <c r="U595" s="306" t="str">
        <f t="shared" si="248"/>
        <v>NA</v>
      </c>
      <c r="V595" s="306" t="str">
        <f>IF($B595&gt;remaning_months,"NA",V$3*Payoff!$BS598)</f>
        <v>NA</v>
      </c>
      <c r="W595" s="306" t="str">
        <f>IF($B595&gt;remaning_months,"NA",W$3*Payoff!$BS598)</f>
        <v>NA</v>
      </c>
      <c r="X595" s="306" t="str">
        <f t="shared" si="249"/>
        <v>NA</v>
      </c>
      <c r="Y595" s="306" t="str">
        <f t="shared" si="250"/>
        <v>NA</v>
      </c>
      <c r="Z595" s="306" t="str">
        <f t="shared" si="251"/>
        <v>NA</v>
      </c>
      <c r="AA595" s="306" t="str">
        <f t="shared" si="252"/>
        <v>NA</v>
      </c>
      <c r="AB595" s="306" t="str">
        <f t="shared" si="253"/>
        <v>NA</v>
      </c>
      <c r="AC595" s="306" t="str">
        <f>IF($B595&gt;remaning_months,"NA",Payoff!AY598*Feq_coupon)</f>
        <v>NA</v>
      </c>
      <c r="AD595" s="306" t="str">
        <f>IF($B595&lt;=remaning_months,(AD594*(1-Payoff!BR598)-Payoff!Y598-Payoff!Z598+Payoff!BY598),"NA")</f>
        <v>NA</v>
      </c>
      <c r="AE595" s="306" t="str">
        <f>IF($B595&gt;remaning_months,"NA",Payoff!BC598)</f>
        <v>NA</v>
      </c>
      <c r="AF595" s="306" t="str">
        <f>IF($B595&gt;remaning_months,"NA",MAX(0,SUM(Payoff!V598:X598)))</f>
        <v>NA</v>
      </c>
      <c r="AG595" s="306" t="str">
        <f>IF($B595&gt;remaning_months,"NA",MAX(0,SUM(Payoff!V598:Y598)))</f>
        <v>NA</v>
      </c>
      <c r="AH595" s="306" t="str">
        <f>IF($B595&gt;remaning_months,"NA",Payoff!AC598)</f>
        <v>NA</v>
      </c>
      <c r="AI595" s="306" t="str">
        <f>IF($B595&gt;remaning_months,"NA",Payoff!BA598)</f>
        <v>NA</v>
      </c>
      <c r="AJ595" s="306" t="str">
        <f>IF($B595&gt;remaning_months,"NA",IF(AF595&lt;=0,0,AL594*(1+Payoff!X598/SUM(Payoff!V598:W598))))</f>
        <v>NA</v>
      </c>
      <c r="AK595" s="306" t="str">
        <f>IF($B595&gt;remaning_months,"NA",IF(AG595&lt;=0,0,AJ595*(1+SUM(Payoff!Y598:Z598)/SUM(Payoff!V598:W598))))</f>
        <v>NA</v>
      </c>
      <c r="AL595" s="306" t="str">
        <f>IF($B595&gt;remaning_months,"NA",IF(AH595&lt;=0,0,AK595*(1+SUM(Payoff!AA598:AB598)/SUM(Payoff!V598:W598))))</f>
        <v>NA</v>
      </c>
      <c r="AM595" s="306" t="str">
        <f t="shared" si="254"/>
        <v>NA</v>
      </c>
      <c r="AN595" s="306" t="str">
        <f>IF($B595&gt;remaning_months,"NA",AN594*(1+Payoff!Q598))</f>
        <v>NA</v>
      </c>
    </row>
    <row r="596" spans="2:40">
      <c r="B596" s="23">
        <v>593</v>
      </c>
      <c r="C596" s="306" t="str">
        <f t="shared" si="230"/>
        <v>NA</v>
      </c>
      <c r="D596" s="306" t="str">
        <f t="shared" si="231"/>
        <v>NA</v>
      </c>
      <c r="E596" s="306" t="str">
        <f t="shared" si="232"/>
        <v>NA</v>
      </c>
      <c r="F596" s="306" t="str">
        <f t="shared" si="233"/>
        <v>NA</v>
      </c>
      <c r="G596" s="306" t="str">
        <f t="shared" si="234"/>
        <v>NA</v>
      </c>
      <c r="H596" s="306" t="str">
        <f t="shared" si="235"/>
        <v>NA</v>
      </c>
      <c r="I596" s="306" t="str">
        <f t="shared" si="236"/>
        <v>NA</v>
      </c>
      <c r="J596" s="306" t="str">
        <f t="shared" si="237"/>
        <v>NA</v>
      </c>
      <c r="K596" s="306" t="str">
        <f t="shared" si="238"/>
        <v>NA</v>
      </c>
      <c r="L596" s="306" t="str">
        <f t="shared" si="239"/>
        <v>NA</v>
      </c>
      <c r="M596" s="306" t="str">
        <f t="shared" si="240"/>
        <v>NA</v>
      </c>
      <c r="N596" s="306" t="str">
        <f t="shared" si="241"/>
        <v>NA</v>
      </c>
      <c r="O596" s="306" t="str">
        <f t="shared" si="242"/>
        <v>NA</v>
      </c>
      <c r="P596" s="306" t="str">
        <f t="shared" si="243"/>
        <v>NA</v>
      </c>
      <c r="Q596" s="306" t="str">
        <f t="shared" si="244"/>
        <v>NA</v>
      </c>
      <c r="R596" s="306" t="str">
        <f t="shared" si="245"/>
        <v>NA</v>
      </c>
      <c r="S596" s="306" t="str">
        <f t="shared" si="246"/>
        <v>NA</v>
      </c>
      <c r="T596" s="306" t="str">
        <f t="shared" si="247"/>
        <v>NA</v>
      </c>
      <c r="U596" s="306" t="str">
        <f t="shared" si="248"/>
        <v>NA</v>
      </c>
      <c r="V596" s="306" t="str">
        <f>IF($B596&gt;remaning_months,"NA",V$3*Payoff!$BS599)</f>
        <v>NA</v>
      </c>
      <c r="W596" s="306" t="str">
        <f>IF($B596&gt;remaning_months,"NA",W$3*Payoff!$BS599)</f>
        <v>NA</v>
      </c>
      <c r="X596" s="306" t="str">
        <f t="shared" si="249"/>
        <v>NA</v>
      </c>
      <c r="Y596" s="306" t="str">
        <f t="shared" si="250"/>
        <v>NA</v>
      </c>
      <c r="Z596" s="306" t="str">
        <f t="shared" si="251"/>
        <v>NA</v>
      </c>
      <c r="AA596" s="306" t="str">
        <f t="shared" si="252"/>
        <v>NA</v>
      </c>
      <c r="AB596" s="306" t="str">
        <f t="shared" si="253"/>
        <v>NA</v>
      </c>
      <c r="AC596" s="306" t="str">
        <f>IF($B596&gt;remaning_months,"NA",Payoff!AY599*Feq_coupon)</f>
        <v>NA</v>
      </c>
      <c r="AD596" s="306" t="str">
        <f>IF($B596&lt;=remaning_months,(AD595*(1-Payoff!BR599)-Payoff!Y599-Payoff!Z599+Payoff!BY599),"NA")</f>
        <v>NA</v>
      </c>
      <c r="AE596" s="306" t="str">
        <f>IF($B596&gt;remaning_months,"NA",Payoff!BC599)</f>
        <v>NA</v>
      </c>
      <c r="AF596" s="306" t="str">
        <f>IF($B596&gt;remaning_months,"NA",MAX(0,SUM(Payoff!V599:X599)))</f>
        <v>NA</v>
      </c>
      <c r="AG596" s="306" t="str">
        <f>IF($B596&gt;remaning_months,"NA",MAX(0,SUM(Payoff!V599:Y599)))</f>
        <v>NA</v>
      </c>
      <c r="AH596" s="306" t="str">
        <f>IF($B596&gt;remaning_months,"NA",Payoff!AC599)</f>
        <v>NA</v>
      </c>
      <c r="AI596" s="306" t="str">
        <f>IF($B596&gt;remaning_months,"NA",Payoff!BA599)</f>
        <v>NA</v>
      </c>
      <c r="AJ596" s="306" t="str">
        <f>IF($B596&gt;remaning_months,"NA",IF(AF596&lt;=0,0,AL595*(1+Payoff!X599/SUM(Payoff!V599:W599))))</f>
        <v>NA</v>
      </c>
      <c r="AK596" s="306" t="str">
        <f>IF($B596&gt;remaning_months,"NA",IF(AG596&lt;=0,0,AJ596*(1+SUM(Payoff!Y599:Z599)/SUM(Payoff!V599:W599))))</f>
        <v>NA</v>
      </c>
      <c r="AL596" s="306" t="str">
        <f>IF($B596&gt;remaning_months,"NA",IF(AH596&lt;=0,0,AK596*(1+SUM(Payoff!AA599:AB599)/SUM(Payoff!V599:W599))))</f>
        <v>NA</v>
      </c>
      <c r="AM596" s="306" t="str">
        <f t="shared" si="254"/>
        <v>NA</v>
      </c>
      <c r="AN596" s="306" t="str">
        <f>IF($B596&gt;remaning_months,"NA",AN595*(1+Payoff!Q599))</f>
        <v>NA</v>
      </c>
    </row>
    <row r="597" spans="2:40">
      <c r="B597" s="23">
        <v>594</v>
      </c>
      <c r="C597" s="306" t="str">
        <f t="shared" si="230"/>
        <v>NA</v>
      </c>
      <c r="D597" s="306" t="str">
        <f t="shared" si="231"/>
        <v>NA</v>
      </c>
      <c r="E597" s="306" t="str">
        <f t="shared" si="232"/>
        <v>NA</v>
      </c>
      <c r="F597" s="306" t="str">
        <f t="shared" si="233"/>
        <v>NA</v>
      </c>
      <c r="G597" s="306" t="str">
        <f t="shared" si="234"/>
        <v>NA</v>
      </c>
      <c r="H597" s="306" t="str">
        <f t="shared" si="235"/>
        <v>NA</v>
      </c>
      <c r="I597" s="306" t="str">
        <f t="shared" si="236"/>
        <v>NA</v>
      </c>
      <c r="J597" s="306" t="str">
        <f t="shared" si="237"/>
        <v>NA</v>
      </c>
      <c r="K597" s="306" t="str">
        <f t="shared" si="238"/>
        <v>NA</v>
      </c>
      <c r="L597" s="306" t="str">
        <f t="shared" si="239"/>
        <v>NA</v>
      </c>
      <c r="M597" s="306" t="str">
        <f t="shared" si="240"/>
        <v>NA</v>
      </c>
      <c r="N597" s="306" t="str">
        <f t="shared" si="241"/>
        <v>NA</v>
      </c>
      <c r="O597" s="306" t="str">
        <f t="shared" si="242"/>
        <v>NA</v>
      </c>
      <c r="P597" s="306" t="str">
        <f t="shared" si="243"/>
        <v>NA</v>
      </c>
      <c r="Q597" s="306" t="str">
        <f t="shared" si="244"/>
        <v>NA</v>
      </c>
      <c r="R597" s="306" t="str">
        <f t="shared" si="245"/>
        <v>NA</v>
      </c>
      <c r="S597" s="306" t="str">
        <f t="shared" si="246"/>
        <v>NA</v>
      </c>
      <c r="T597" s="306" t="str">
        <f t="shared" si="247"/>
        <v>NA</v>
      </c>
      <c r="U597" s="306" t="str">
        <f t="shared" si="248"/>
        <v>NA</v>
      </c>
      <c r="V597" s="306" t="str">
        <f>IF($B597&gt;remaning_months,"NA",V$3*Payoff!$BS600)</f>
        <v>NA</v>
      </c>
      <c r="W597" s="306" t="str">
        <f>IF($B597&gt;remaning_months,"NA",W$3*Payoff!$BS600)</f>
        <v>NA</v>
      </c>
      <c r="X597" s="306" t="str">
        <f t="shared" si="249"/>
        <v>NA</v>
      </c>
      <c r="Y597" s="306" t="str">
        <f t="shared" si="250"/>
        <v>NA</v>
      </c>
      <c r="Z597" s="306" t="str">
        <f t="shared" si="251"/>
        <v>NA</v>
      </c>
      <c r="AA597" s="306" t="str">
        <f t="shared" si="252"/>
        <v>NA</v>
      </c>
      <c r="AB597" s="306" t="str">
        <f t="shared" si="253"/>
        <v>NA</v>
      </c>
      <c r="AC597" s="306" t="str">
        <f>IF($B597&gt;remaning_months,"NA",Payoff!AY600*Feq_coupon)</f>
        <v>NA</v>
      </c>
      <c r="AD597" s="306" t="str">
        <f>IF($B597&lt;=remaning_months,(AD596*(1-Payoff!BR600)-Payoff!Y600-Payoff!Z600+Payoff!BY600),"NA")</f>
        <v>NA</v>
      </c>
      <c r="AE597" s="306" t="str">
        <f>IF($B597&gt;remaning_months,"NA",Payoff!BC600)</f>
        <v>NA</v>
      </c>
      <c r="AF597" s="306" t="str">
        <f>IF($B597&gt;remaning_months,"NA",MAX(0,SUM(Payoff!V600:X600)))</f>
        <v>NA</v>
      </c>
      <c r="AG597" s="306" t="str">
        <f>IF($B597&gt;remaning_months,"NA",MAX(0,SUM(Payoff!V600:Y600)))</f>
        <v>NA</v>
      </c>
      <c r="AH597" s="306" t="str">
        <f>IF($B597&gt;remaning_months,"NA",Payoff!AC600)</f>
        <v>NA</v>
      </c>
      <c r="AI597" s="306" t="str">
        <f>IF($B597&gt;remaning_months,"NA",Payoff!BA600)</f>
        <v>NA</v>
      </c>
      <c r="AJ597" s="306" t="str">
        <f>IF($B597&gt;remaning_months,"NA",IF(AF597&lt;=0,0,AL596*(1+Payoff!X600/SUM(Payoff!V600:W600))))</f>
        <v>NA</v>
      </c>
      <c r="AK597" s="306" t="str">
        <f>IF($B597&gt;remaning_months,"NA",IF(AG597&lt;=0,0,AJ597*(1+SUM(Payoff!Y600:Z600)/SUM(Payoff!V600:W600))))</f>
        <v>NA</v>
      </c>
      <c r="AL597" s="306" t="str">
        <f>IF($B597&gt;remaning_months,"NA",IF(AH597&lt;=0,0,AK597*(1+SUM(Payoff!AA600:AB600)/SUM(Payoff!V600:W600))))</f>
        <v>NA</v>
      </c>
      <c r="AM597" s="306" t="str">
        <f t="shared" si="254"/>
        <v>NA</v>
      </c>
      <c r="AN597" s="306" t="str">
        <f>IF($B597&gt;remaning_months,"NA",AN596*(1+Payoff!Q600))</f>
        <v>NA</v>
      </c>
    </row>
    <row r="598" spans="2:40">
      <c r="B598" s="23">
        <v>595</v>
      </c>
      <c r="C598" s="306" t="str">
        <f t="shared" si="230"/>
        <v>NA</v>
      </c>
      <c r="D598" s="306" t="str">
        <f t="shared" si="231"/>
        <v>NA</v>
      </c>
      <c r="E598" s="306" t="str">
        <f t="shared" si="232"/>
        <v>NA</v>
      </c>
      <c r="F598" s="306" t="str">
        <f t="shared" si="233"/>
        <v>NA</v>
      </c>
      <c r="G598" s="306" t="str">
        <f t="shared" si="234"/>
        <v>NA</v>
      </c>
      <c r="H598" s="306" t="str">
        <f t="shared" si="235"/>
        <v>NA</v>
      </c>
      <c r="I598" s="306" t="str">
        <f t="shared" si="236"/>
        <v>NA</v>
      </c>
      <c r="J598" s="306" t="str">
        <f t="shared" si="237"/>
        <v>NA</v>
      </c>
      <c r="K598" s="306" t="str">
        <f t="shared" si="238"/>
        <v>NA</v>
      </c>
      <c r="L598" s="306" t="str">
        <f t="shared" si="239"/>
        <v>NA</v>
      </c>
      <c r="M598" s="306" t="str">
        <f t="shared" si="240"/>
        <v>NA</v>
      </c>
      <c r="N598" s="306" t="str">
        <f t="shared" si="241"/>
        <v>NA</v>
      </c>
      <c r="O598" s="306" t="str">
        <f t="shared" si="242"/>
        <v>NA</v>
      </c>
      <c r="P598" s="306" t="str">
        <f t="shared" si="243"/>
        <v>NA</v>
      </c>
      <c r="Q598" s="306" t="str">
        <f t="shared" si="244"/>
        <v>NA</v>
      </c>
      <c r="R598" s="306" t="str">
        <f t="shared" si="245"/>
        <v>NA</v>
      </c>
      <c r="S598" s="306" t="str">
        <f t="shared" si="246"/>
        <v>NA</v>
      </c>
      <c r="T598" s="306" t="str">
        <f t="shared" si="247"/>
        <v>NA</v>
      </c>
      <c r="U598" s="306" t="str">
        <f t="shared" si="248"/>
        <v>NA</v>
      </c>
      <c r="V598" s="306" t="str">
        <f>IF($B598&gt;remaning_months,"NA",V$3*Payoff!$BS601)</f>
        <v>NA</v>
      </c>
      <c r="W598" s="306" t="str">
        <f>IF($B598&gt;remaning_months,"NA",W$3*Payoff!$BS601)</f>
        <v>NA</v>
      </c>
      <c r="X598" s="306" t="str">
        <f t="shared" si="249"/>
        <v>NA</v>
      </c>
      <c r="Y598" s="306" t="str">
        <f t="shared" si="250"/>
        <v>NA</v>
      </c>
      <c r="Z598" s="306" t="str">
        <f t="shared" si="251"/>
        <v>NA</v>
      </c>
      <c r="AA598" s="306" t="str">
        <f t="shared" si="252"/>
        <v>NA</v>
      </c>
      <c r="AB598" s="306" t="str">
        <f t="shared" si="253"/>
        <v>NA</v>
      </c>
      <c r="AC598" s="306" t="str">
        <f>IF($B598&gt;remaning_months,"NA",Payoff!AY601*Feq_coupon)</f>
        <v>NA</v>
      </c>
      <c r="AD598" s="306" t="str">
        <f>IF($B598&lt;=remaning_months,(AD597*(1-Payoff!BR601)-Payoff!Y601-Payoff!Z601+Payoff!BY601),"NA")</f>
        <v>NA</v>
      </c>
      <c r="AE598" s="306" t="str">
        <f>IF($B598&gt;remaning_months,"NA",Payoff!BC601)</f>
        <v>NA</v>
      </c>
      <c r="AF598" s="306" t="str">
        <f>IF($B598&gt;remaning_months,"NA",MAX(0,SUM(Payoff!V601:X601)))</f>
        <v>NA</v>
      </c>
      <c r="AG598" s="306" t="str">
        <f>IF($B598&gt;remaning_months,"NA",MAX(0,SUM(Payoff!V601:Y601)))</f>
        <v>NA</v>
      </c>
      <c r="AH598" s="306" t="str">
        <f>IF($B598&gt;remaning_months,"NA",Payoff!AC601)</f>
        <v>NA</v>
      </c>
      <c r="AI598" s="306" t="str">
        <f>IF($B598&gt;remaning_months,"NA",Payoff!BA601)</f>
        <v>NA</v>
      </c>
      <c r="AJ598" s="306" t="str">
        <f>IF($B598&gt;remaning_months,"NA",IF(AF598&lt;=0,0,AL597*(1+Payoff!X601/SUM(Payoff!V601:W601))))</f>
        <v>NA</v>
      </c>
      <c r="AK598" s="306" t="str">
        <f>IF($B598&gt;remaning_months,"NA",IF(AG598&lt;=0,0,AJ598*(1+SUM(Payoff!Y601:Z601)/SUM(Payoff!V601:W601))))</f>
        <v>NA</v>
      </c>
      <c r="AL598" s="306" t="str">
        <f>IF($B598&gt;remaning_months,"NA",IF(AH598&lt;=0,0,AK598*(1+SUM(Payoff!AA601:AB601)/SUM(Payoff!V601:W601))))</f>
        <v>NA</v>
      </c>
      <c r="AM598" s="306" t="str">
        <f t="shared" si="254"/>
        <v>NA</v>
      </c>
      <c r="AN598" s="306" t="str">
        <f>IF($B598&gt;remaning_months,"NA",AN597*(1+Payoff!Q601))</f>
        <v>NA</v>
      </c>
    </row>
    <row r="599" spans="2:40">
      <c r="B599" s="23">
        <v>596</v>
      </c>
      <c r="C599" s="306" t="str">
        <f t="shared" si="230"/>
        <v>NA</v>
      </c>
      <c r="D599" s="306" t="str">
        <f t="shared" si="231"/>
        <v>NA</v>
      </c>
      <c r="E599" s="306" t="str">
        <f t="shared" si="232"/>
        <v>NA</v>
      </c>
      <c r="F599" s="306" t="str">
        <f t="shared" si="233"/>
        <v>NA</v>
      </c>
      <c r="G599" s="306" t="str">
        <f t="shared" si="234"/>
        <v>NA</v>
      </c>
      <c r="H599" s="306" t="str">
        <f t="shared" si="235"/>
        <v>NA</v>
      </c>
      <c r="I599" s="306" t="str">
        <f t="shared" si="236"/>
        <v>NA</v>
      </c>
      <c r="J599" s="306" t="str">
        <f t="shared" si="237"/>
        <v>NA</v>
      </c>
      <c r="K599" s="306" t="str">
        <f t="shared" si="238"/>
        <v>NA</v>
      </c>
      <c r="L599" s="306" t="str">
        <f t="shared" si="239"/>
        <v>NA</v>
      </c>
      <c r="M599" s="306" t="str">
        <f t="shared" si="240"/>
        <v>NA</v>
      </c>
      <c r="N599" s="306" t="str">
        <f t="shared" si="241"/>
        <v>NA</v>
      </c>
      <c r="O599" s="306" t="str">
        <f t="shared" si="242"/>
        <v>NA</v>
      </c>
      <c r="P599" s="306" t="str">
        <f t="shared" si="243"/>
        <v>NA</v>
      </c>
      <c r="Q599" s="306" t="str">
        <f t="shared" si="244"/>
        <v>NA</v>
      </c>
      <c r="R599" s="306" t="str">
        <f t="shared" si="245"/>
        <v>NA</v>
      </c>
      <c r="S599" s="306" t="str">
        <f t="shared" si="246"/>
        <v>NA</v>
      </c>
      <c r="T599" s="306" t="str">
        <f t="shared" si="247"/>
        <v>NA</v>
      </c>
      <c r="U599" s="306" t="str">
        <f t="shared" si="248"/>
        <v>NA</v>
      </c>
      <c r="V599" s="306" t="str">
        <f>IF($B599&gt;remaning_months,"NA",V$3*Payoff!$BS602)</f>
        <v>NA</v>
      </c>
      <c r="W599" s="306" t="str">
        <f>IF($B599&gt;remaning_months,"NA",W$3*Payoff!$BS602)</f>
        <v>NA</v>
      </c>
      <c r="X599" s="306" t="str">
        <f t="shared" si="249"/>
        <v>NA</v>
      </c>
      <c r="Y599" s="306" t="str">
        <f t="shared" si="250"/>
        <v>NA</v>
      </c>
      <c r="Z599" s="306" t="str">
        <f t="shared" si="251"/>
        <v>NA</v>
      </c>
      <c r="AA599" s="306" t="str">
        <f t="shared" si="252"/>
        <v>NA</v>
      </c>
      <c r="AB599" s="306" t="str">
        <f t="shared" si="253"/>
        <v>NA</v>
      </c>
      <c r="AC599" s="306" t="str">
        <f>IF($B599&gt;remaning_months,"NA",Payoff!AY602*Feq_coupon)</f>
        <v>NA</v>
      </c>
      <c r="AD599" s="306" t="str">
        <f>IF($B599&lt;=remaning_months,(AD598*(1-Payoff!BR602)-Payoff!Y602-Payoff!Z602+Payoff!BY602),"NA")</f>
        <v>NA</v>
      </c>
      <c r="AE599" s="306" t="str">
        <f>IF($B599&gt;remaning_months,"NA",Payoff!BC602)</f>
        <v>NA</v>
      </c>
      <c r="AF599" s="306" t="str">
        <f>IF($B599&gt;remaning_months,"NA",MAX(0,SUM(Payoff!V602:X602)))</f>
        <v>NA</v>
      </c>
      <c r="AG599" s="306" t="str">
        <f>IF($B599&gt;remaning_months,"NA",MAX(0,SUM(Payoff!V602:Y602)))</f>
        <v>NA</v>
      </c>
      <c r="AH599" s="306" t="str">
        <f>IF($B599&gt;remaning_months,"NA",Payoff!AC602)</f>
        <v>NA</v>
      </c>
      <c r="AI599" s="306" t="str">
        <f>IF($B599&gt;remaning_months,"NA",Payoff!BA602)</f>
        <v>NA</v>
      </c>
      <c r="AJ599" s="306" t="str">
        <f>IF($B599&gt;remaning_months,"NA",IF(AF599&lt;=0,0,AL598*(1+Payoff!X602/SUM(Payoff!V602:W602))))</f>
        <v>NA</v>
      </c>
      <c r="AK599" s="306" t="str">
        <f>IF($B599&gt;remaning_months,"NA",IF(AG599&lt;=0,0,AJ599*(1+SUM(Payoff!Y602:Z602)/SUM(Payoff!V602:W602))))</f>
        <v>NA</v>
      </c>
      <c r="AL599" s="306" t="str">
        <f>IF($B599&gt;remaning_months,"NA",IF(AH599&lt;=0,0,AK599*(1+SUM(Payoff!AA602:AB602)/SUM(Payoff!V602:W602))))</f>
        <v>NA</v>
      </c>
      <c r="AM599" s="306" t="str">
        <f t="shared" si="254"/>
        <v>NA</v>
      </c>
      <c r="AN599" s="306" t="str">
        <f>IF($B599&gt;remaning_months,"NA",AN598*(1+Payoff!Q602))</f>
        <v>NA</v>
      </c>
    </row>
    <row r="600" spans="2:40">
      <c r="B600" s="23">
        <v>597</v>
      </c>
      <c r="C600" s="306" t="str">
        <f t="shared" si="230"/>
        <v>NA</v>
      </c>
      <c r="D600" s="306" t="str">
        <f t="shared" si="231"/>
        <v>NA</v>
      </c>
      <c r="E600" s="306" t="str">
        <f t="shared" si="232"/>
        <v>NA</v>
      </c>
      <c r="F600" s="306" t="str">
        <f t="shared" si="233"/>
        <v>NA</v>
      </c>
      <c r="G600" s="306" t="str">
        <f t="shared" si="234"/>
        <v>NA</v>
      </c>
      <c r="H600" s="306" t="str">
        <f t="shared" si="235"/>
        <v>NA</v>
      </c>
      <c r="I600" s="306" t="str">
        <f t="shared" si="236"/>
        <v>NA</v>
      </c>
      <c r="J600" s="306" t="str">
        <f t="shared" si="237"/>
        <v>NA</v>
      </c>
      <c r="K600" s="306" t="str">
        <f t="shared" si="238"/>
        <v>NA</v>
      </c>
      <c r="L600" s="306" t="str">
        <f t="shared" si="239"/>
        <v>NA</v>
      </c>
      <c r="M600" s="306" t="str">
        <f t="shared" si="240"/>
        <v>NA</v>
      </c>
      <c r="N600" s="306" t="str">
        <f t="shared" si="241"/>
        <v>NA</v>
      </c>
      <c r="O600" s="306" t="str">
        <f t="shared" si="242"/>
        <v>NA</v>
      </c>
      <c r="P600" s="306" t="str">
        <f t="shared" si="243"/>
        <v>NA</v>
      </c>
      <c r="Q600" s="306" t="str">
        <f t="shared" si="244"/>
        <v>NA</v>
      </c>
      <c r="R600" s="306" t="str">
        <f t="shared" si="245"/>
        <v>NA</v>
      </c>
      <c r="S600" s="306" t="str">
        <f t="shared" si="246"/>
        <v>NA</v>
      </c>
      <c r="T600" s="306" t="str">
        <f t="shared" si="247"/>
        <v>NA</v>
      </c>
      <c r="U600" s="306" t="str">
        <f t="shared" si="248"/>
        <v>NA</v>
      </c>
      <c r="V600" s="306" t="str">
        <f>IF($B600&gt;remaning_months,"NA",V$3*Payoff!$BS603)</f>
        <v>NA</v>
      </c>
      <c r="W600" s="306" t="str">
        <f>IF($B600&gt;remaning_months,"NA",W$3*Payoff!$BS603)</f>
        <v>NA</v>
      </c>
      <c r="X600" s="306" t="str">
        <f t="shared" si="249"/>
        <v>NA</v>
      </c>
      <c r="Y600" s="306" t="str">
        <f t="shared" si="250"/>
        <v>NA</v>
      </c>
      <c r="Z600" s="306" t="str">
        <f t="shared" si="251"/>
        <v>NA</v>
      </c>
      <c r="AA600" s="306" t="str">
        <f t="shared" si="252"/>
        <v>NA</v>
      </c>
      <c r="AB600" s="306" t="str">
        <f t="shared" si="253"/>
        <v>NA</v>
      </c>
      <c r="AC600" s="306" t="str">
        <f>IF($B600&gt;remaning_months,"NA",Payoff!AY603*Feq_coupon)</f>
        <v>NA</v>
      </c>
      <c r="AD600" s="306" t="str">
        <f>IF($B600&lt;=remaning_months,(AD599*(1-Payoff!BR603)-Payoff!Y603-Payoff!Z603+Payoff!BY603),"NA")</f>
        <v>NA</v>
      </c>
      <c r="AE600" s="306" t="str">
        <f>IF($B600&gt;remaning_months,"NA",Payoff!BC603)</f>
        <v>NA</v>
      </c>
      <c r="AF600" s="306" t="str">
        <f>IF($B600&gt;remaning_months,"NA",MAX(0,SUM(Payoff!V603:X603)))</f>
        <v>NA</v>
      </c>
      <c r="AG600" s="306" t="str">
        <f>IF($B600&gt;remaning_months,"NA",MAX(0,SUM(Payoff!V603:Y603)))</f>
        <v>NA</v>
      </c>
      <c r="AH600" s="306" t="str">
        <f>IF($B600&gt;remaning_months,"NA",Payoff!AC603)</f>
        <v>NA</v>
      </c>
      <c r="AI600" s="306" t="str">
        <f>IF($B600&gt;remaning_months,"NA",Payoff!BA603)</f>
        <v>NA</v>
      </c>
      <c r="AJ600" s="306" t="str">
        <f>IF($B600&gt;remaning_months,"NA",IF(AF600&lt;=0,0,AL599*(1+Payoff!X603/SUM(Payoff!V603:W603))))</f>
        <v>NA</v>
      </c>
      <c r="AK600" s="306" t="str">
        <f>IF($B600&gt;remaning_months,"NA",IF(AG600&lt;=0,0,AJ600*(1+SUM(Payoff!Y603:Z603)/SUM(Payoff!V603:W603))))</f>
        <v>NA</v>
      </c>
      <c r="AL600" s="306" t="str">
        <f>IF($B600&gt;remaning_months,"NA",IF(AH600&lt;=0,0,AK600*(1+SUM(Payoff!AA603:AB603)/SUM(Payoff!V603:W603))))</f>
        <v>NA</v>
      </c>
      <c r="AM600" s="306" t="str">
        <f t="shared" si="254"/>
        <v>NA</v>
      </c>
      <c r="AN600" s="306" t="str">
        <f>IF($B600&gt;remaning_months,"NA",AN599*(1+Payoff!Q603))</f>
        <v>NA</v>
      </c>
    </row>
    <row r="601" spans="2:40">
      <c r="B601" s="23">
        <v>598</v>
      </c>
      <c r="C601" s="306" t="str">
        <f t="shared" si="230"/>
        <v>NA</v>
      </c>
      <c r="D601" s="306" t="str">
        <f t="shared" si="231"/>
        <v>NA</v>
      </c>
      <c r="E601" s="306" t="str">
        <f t="shared" si="232"/>
        <v>NA</v>
      </c>
      <c r="F601" s="306" t="str">
        <f t="shared" si="233"/>
        <v>NA</v>
      </c>
      <c r="G601" s="306" t="str">
        <f t="shared" si="234"/>
        <v>NA</v>
      </c>
      <c r="H601" s="306" t="str">
        <f t="shared" si="235"/>
        <v>NA</v>
      </c>
      <c r="I601" s="306" t="str">
        <f t="shared" si="236"/>
        <v>NA</v>
      </c>
      <c r="J601" s="306" t="str">
        <f t="shared" si="237"/>
        <v>NA</v>
      </c>
      <c r="K601" s="306" t="str">
        <f t="shared" si="238"/>
        <v>NA</v>
      </c>
      <c r="L601" s="306" t="str">
        <f t="shared" si="239"/>
        <v>NA</v>
      </c>
      <c r="M601" s="306" t="str">
        <f t="shared" si="240"/>
        <v>NA</v>
      </c>
      <c r="N601" s="306" t="str">
        <f t="shared" si="241"/>
        <v>NA</v>
      </c>
      <c r="O601" s="306" t="str">
        <f t="shared" si="242"/>
        <v>NA</v>
      </c>
      <c r="P601" s="306" t="str">
        <f t="shared" si="243"/>
        <v>NA</v>
      </c>
      <c r="Q601" s="306" t="str">
        <f t="shared" si="244"/>
        <v>NA</v>
      </c>
      <c r="R601" s="306" t="str">
        <f t="shared" si="245"/>
        <v>NA</v>
      </c>
      <c r="S601" s="306" t="str">
        <f t="shared" si="246"/>
        <v>NA</v>
      </c>
      <c r="T601" s="306" t="str">
        <f t="shared" si="247"/>
        <v>NA</v>
      </c>
      <c r="U601" s="306" t="str">
        <f t="shared" si="248"/>
        <v>NA</v>
      </c>
      <c r="V601" s="306" t="str">
        <f>IF($B601&gt;remaning_months,"NA",V$3*Payoff!$BS604)</f>
        <v>NA</v>
      </c>
      <c r="W601" s="306" t="str">
        <f>IF($B601&gt;remaning_months,"NA",W$3*Payoff!$BS604)</f>
        <v>NA</v>
      </c>
      <c r="X601" s="306" t="str">
        <f t="shared" si="249"/>
        <v>NA</v>
      </c>
      <c r="Y601" s="306" t="str">
        <f t="shared" si="250"/>
        <v>NA</v>
      </c>
      <c r="Z601" s="306" t="str">
        <f t="shared" si="251"/>
        <v>NA</v>
      </c>
      <c r="AA601" s="306" t="str">
        <f t="shared" si="252"/>
        <v>NA</v>
      </c>
      <c r="AB601" s="306" t="str">
        <f t="shared" si="253"/>
        <v>NA</v>
      </c>
      <c r="AC601" s="306" t="str">
        <f>IF($B601&gt;remaning_months,"NA",Payoff!AY604*Feq_coupon)</f>
        <v>NA</v>
      </c>
      <c r="AD601" s="306" t="str">
        <f>IF($B601&lt;=remaning_months,(AD600*(1-Payoff!BR604)-Payoff!Y604-Payoff!Z604+Payoff!BY604),"NA")</f>
        <v>NA</v>
      </c>
      <c r="AE601" s="306" t="str">
        <f>IF($B601&gt;remaning_months,"NA",Payoff!BC604)</f>
        <v>NA</v>
      </c>
      <c r="AF601" s="306" t="str">
        <f>IF($B601&gt;remaning_months,"NA",MAX(0,SUM(Payoff!V604:X604)))</f>
        <v>NA</v>
      </c>
      <c r="AG601" s="306" t="str">
        <f>IF($B601&gt;remaning_months,"NA",MAX(0,SUM(Payoff!V604:Y604)))</f>
        <v>NA</v>
      </c>
      <c r="AH601" s="306" t="str">
        <f>IF($B601&gt;remaning_months,"NA",Payoff!AC604)</f>
        <v>NA</v>
      </c>
      <c r="AI601" s="306" t="str">
        <f>IF($B601&gt;remaning_months,"NA",Payoff!BA604)</f>
        <v>NA</v>
      </c>
      <c r="AJ601" s="306" t="str">
        <f>IF($B601&gt;remaning_months,"NA",IF(AF601&lt;=0,0,AL600*(1+Payoff!X604/SUM(Payoff!V604:W604))))</f>
        <v>NA</v>
      </c>
      <c r="AK601" s="306" t="str">
        <f>IF($B601&gt;remaning_months,"NA",IF(AG601&lt;=0,0,AJ601*(1+SUM(Payoff!Y604:Z604)/SUM(Payoff!V604:W604))))</f>
        <v>NA</v>
      </c>
      <c r="AL601" s="306" t="str">
        <f>IF($B601&gt;remaning_months,"NA",IF(AH601&lt;=0,0,AK601*(1+SUM(Payoff!AA604:AB604)/SUM(Payoff!V604:W604))))</f>
        <v>NA</v>
      </c>
      <c r="AM601" s="306" t="str">
        <f t="shared" si="254"/>
        <v>NA</v>
      </c>
      <c r="AN601" s="306" t="str">
        <f>IF($B601&gt;remaning_months,"NA",AN600*(1+Payoff!Q604))</f>
        <v>NA</v>
      </c>
    </row>
    <row r="602" spans="2:40">
      <c r="B602" s="23">
        <v>599</v>
      </c>
      <c r="C602" s="306" t="str">
        <f t="shared" si="230"/>
        <v>NA</v>
      </c>
      <c r="D602" s="306" t="str">
        <f t="shared" si="231"/>
        <v>NA</v>
      </c>
      <c r="E602" s="306" t="str">
        <f t="shared" si="232"/>
        <v>NA</v>
      </c>
      <c r="F602" s="306" t="str">
        <f t="shared" si="233"/>
        <v>NA</v>
      </c>
      <c r="G602" s="306" t="str">
        <f t="shared" si="234"/>
        <v>NA</v>
      </c>
      <c r="H602" s="306" t="str">
        <f t="shared" si="235"/>
        <v>NA</v>
      </c>
      <c r="I602" s="306" t="str">
        <f t="shared" si="236"/>
        <v>NA</v>
      </c>
      <c r="J602" s="306" t="str">
        <f t="shared" si="237"/>
        <v>NA</v>
      </c>
      <c r="K602" s="306" t="str">
        <f t="shared" si="238"/>
        <v>NA</v>
      </c>
      <c r="L602" s="306" t="str">
        <f t="shared" si="239"/>
        <v>NA</v>
      </c>
      <c r="M602" s="306" t="str">
        <f t="shared" si="240"/>
        <v>NA</v>
      </c>
      <c r="N602" s="306" t="str">
        <f t="shared" si="241"/>
        <v>NA</v>
      </c>
      <c r="O602" s="306" t="str">
        <f t="shared" si="242"/>
        <v>NA</v>
      </c>
      <c r="P602" s="306" t="str">
        <f t="shared" si="243"/>
        <v>NA</v>
      </c>
      <c r="Q602" s="306" t="str">
        <f t="shared" si="244"/>
        <v>NA</v>
      </c>
      <c r="R602" s="306" t="str">
        <f t="shared" si="245"/>
        <v>NA</v>
      </c>
      <c r="S602" s="306" t="str">
        <f t="shared" si="246"/>
        <v>NA</v>
      </c>
      <c r="T602" s="306" t="str">
        <f t="shared" si="247"/>
        <v>NA</v>
      </c>
      <c r="U602" s="306" t="str">
        <f t="shared" si="248"/>
        <v>NA</v>
      </c>
      <c r="V602" s="306" t="str">
        <f>IF($B602&gt;remaning_months,"NA",V$3*Payoff!$BS605)</f>
        <v>NA</v>
      </c>
      <c r="W602" s="306" t="str">
        <f>IF($B602&gt;remaning_months,"NA",W$3*Payoff!$BS605)</f>
        <v>NA</v>
      </c>
      <c r="X602" s="306" t="str">
        <f t="shared" si="249"/>
        <v>NA</v>
      </c>
      <c r="Y602" s="306" t="str">
        <f t="shared" si="250"/>
        <v>NA</v>
      </c>
      <c r="Z602" s="306" t="str">
        <f t="shared" si="251"/>
        <v>NA</v>
      </c>
      <c r="AA602" s="306" t="str">
        <f t="shared" si="252"/>
        <v>NA</v>
      </c>
      <c r="AB602" s="306" t="str">
        <f t="shared" si="253"/>
        <v>NA</v>
      </c>
      <c r="AC602" s="306" t="str">
        <f>IF($B602&gt;remaning_months,"NA",Payoff!AY605*Feq_coupon)</f>
        <v>NA</v>
      </c>
      <c r="AD602" s="306" t="str">
        <f>IF($B602&lt;=remaning_months,(AD601*(1-Payoff!BR605)-Payoff!Y605-Payoff!Z605+Payoff!BY605),"NA")</f>
        <v>NA</v>
      </c>
      <c r="AE602" s="306" t="str">
        <f>IF($B602&gt;remaning_months,"NA",Payoff!BC605)</f>
        <v>NA</v>
      </c>
      <c r="AF602" s="306" t="str">
        <f>IF($B602&gt;remaning_months,"NA",MAX(0,SUM(Payoff!V605:X605)))</f>
        <v>NA</v>
      </c>
      <c r="AG602" s="306" t="str">
        <f>IF($B602&gt;remaning_months,"NA",MAX(0,SUM(Payoff!V605:Y605)))</f>
        <v>NA</v>
      </c>
      <c r="AH602" s="306" t="str">
        <f>IF($B602&gt;remaning_months,"NA",Payoff!AC605)</f>
        <v>NA</v>
      </c>
      <c r="AI602" s="306" t="str">
        <f>IF($B602&gt;remaning_months,"NA",Payoff!BA605)</f>
        <v>NA</v>
      </c>
      <c r="AJ602" s="306" t="str">
        <f>IF($B602&gt;remaning_months,"NA",IF(AF602&lt;=0,0,AL601*(1+Payoff!X605/SUM(Payoff!V605:W605))))</f>
        <v>NA</v>
      </c>
      <c r="AK602" s="306" t="str">
        <f>IF($B602&gt;remaning_months,"NA",IF(AG602&lt;=0,0,AJ602*(1+SUM(Payoff!Y605:Z605)/SUM(Payoff!V605:W605))))</f>
        <v>NA</v>
      </c>
      <c r="AL602" s="306" t="str">
        <f>IF($B602&gt;remaning_months,"NA",IF(AH602&lt;=0,0,AK602*(1+SUM(Payoff!AA605:AB605)/SUM(Payoff!V605:W605))))</f>
        <v>NA</v>
      </c>
      <c r="AM602" s="306" t="str">
        <f t="shared" si="254"/>
        <v>NA</v>
      </c>
      <c r="AN602" s="306" t="str">
        <f>IF($B602&gt;remaning_months,"NA",AN601*(1+Payoff!Q605))</f>
        <v>NA</v>
      </c>
    </row>
    <row r="603" spans="2:40">
      <c r="B603" s="23">
        <v>600</v>
      </c>
      <c r="C603" s="306" t="str">
        <f t="shared" si="230"/>
        <v>NA</v>
      </c>
      <c r="D603" s="306" t="str">
        <f t="shared" si="231"/>
        <v>NA</v>
      </c>
      <c r="E603" s="306" t="str">
        <f t="shared" si="232"/>
        <v>NA</v>
      </c>
      <c r="F603" s="306" t="str">
        <f t="shared" si="233"/>
        <v>NA</v>
      </c>
      <c r="G603" s="306" t="str">
        <f t="shared" si="234"/>
        <v>NA</v>
      </c>
      <c r="H603" s="306" t="str">
        <f t="shared" si="235"/>
        <v>NA</v>
      </c>
      <c r="I603" s="306" t="str">
        <f t="shared" si="236"/>
        <v>NA</v>
      </c>
      <c r="J603" s="306" t="str">
        <f t="shared" si="237"/>
        <v>NA</v>
      </c>
      <c r="K603" s="306" t="str">
        <f t="shared" si="238"/>
        <v>NA</v>
      </c>
      <c r="L603" s="306" t="str">
        <f t="shared" si="239"/>
        <v>NA</v>
      </c>
      <c r="M603" s="306" t="str">
        <f t="shared" si="240"/>
        <v>NA</v>
      </c>
      <c r="N603" s="306" t="str">
        <f t="shared" si="241"/>
        <v>NA</v>
      </c>
      <c r="O603" s="306" t="str">
        <f t="shared" si="242"/>
        <v>NA</v>
      </c>
      <c r="P603" s="306" t="str">
        <f t="shared" si="243"/>
        <v>NA</v>
      </c>
      <c r="Q603" s="306" t="str">
        <f t="shared" si="244"/>
        <v>NA</v>
      </c>
      <c r="R603" s="306" t="str">
        <f t="shared" si="245"/>
        <v>NA</v>
      </c>
      <c r="S603" s="306" t="str">
        <f t="shared" si="246"/>
        <v>NA</v>
      </c>
      <c r="T603" s="306" t="str">
        <f t="shared" si="247"/>
        <v>NA</v>
      </c>
      <c r="U603" s="306" t="str">
        <f t="shared" si="248"/>
        <v>NA</v>
      </c>
      <c r="V603" s="306" t="str">
        <f>IF($B603&gt;remaning_months,"NA",V$3*Payoff!$BS606)</f>
        <v>NA</v>
      </c>
      <c r="W603" s="306" t="str">
        <f>IF($B603&gt;remaning_months,"NA",W$3*Payoff!$BS606)</f>
        <v>NA</v>
      </c>
      <c r="X603" s="306" t="str">
        <f t="shared" si="249"/>
        <v>NA</v>
      </c>
      <c r="Y603" s="306" t="str">
        <f t="shared" si="250"/>
        <v>NA</v>
      </c>
      <c r="Z603" s="306" t="str">
        <f t="shared" si="251"/>
        <v>NA</v>
      </c>
      <c r="AA603" s="306" t="str">
        <f t="shared" si="252"/>
        <v>NA</v>
      </c>
      <c r="AB603" s="306" t="str">
        <f t="shared" si="253"/>
        <v>NA</v>
      </c>
      <c r="AC603" s="306" t="str">
        <f>IF($B603&gt;remaning_months,"NA",Payoff!AY606*Feq_coupon)</f>
        <v>NA</v>
      </c>
      <c r="AD603" s="306" t="str">
        <f>IF($B603&lt;=remaning_months,(AD602*(1-Payoff!BR606)-Payoff!Y606-Payoff!Z606+Payoff!BY606),"NA")</f>
        <v>NA</v>
      </c>
      <c r="AE603" s="306" t="str">
        <f>IF($B603&gt;remaning_months,"NA",Payoff!BC606)</f>
        <v>NA</v>
      </c>
      <c r="AF603" s="306" t="str">
        <f>IF($B603&gt;remaning_months,"NA",MAX(0,SUM(Payoff!V606:X606)))</f>
        <v>NA</v>
      </c>
      <c r="AG603" s="306" t="str">
        <f>IF($B603&gt;remaning_months,"NA",MAX(0,SUM(Payoff!V606:Y606)))</f>
        <v>NA</v>
      </c>
      <c r="AH603" s="306" t="str">
        <f>IF($B603&gt;remaning_months,"NA",Payoff!AC606)</f>
        <v>NA</v>
      </c>
      <c r="AI603" s="306" t="str">
        <f>IF($B603&gt;remaning_months,"NA",Payoff!BA606)</f>
        <v>NA</v>
      </c>
      <c r="AJ603" s="306" t="str">
        <f>IF($B603&gt;remaning_months,"NA",IF(AF603&lt;=0,0,AL602*(1+Payoff!X606/SUM(Payoff!V606:W606))))</f>
        <v>NA</v>
      </c>
      <c r="AK603" s="306" t="str">
        <f>IF($B603&gt;remaning_months,"NA",IF(AG603&lt;=0,0,AJ603*(1+SUM(Payoff!Y606:Z606)/SUM(Payoff!V606:W606))))</f>
        <v>NA</v>
      </c>
      <c r="AL603" s="306" t="str">
        <f>IF($B603&gt;remaning_months,"NA",IF(AH603&lt;=0,0,AK603*(1+SUM(Payoff!AA606:AB606)/SUM(Payoff!V606:W606))))</f>
        <v>NA</v>
      </c>
      <c r="AM603" s="306" t="str">
        <f t="shared" si="254"/>
        <v>NA</v>
      </c>
      <c r="AN603" s="306" t="str">
        <f>IF($B603&gt;remaning_months,"NA",AN602*(1+Payoff!Q606))</f>
        <v>NA</v>
      </c>
    </row>
    <row r="604" spans="2:40">
      <c r="B604" s="23">
        <v>601</v>
      </c>
      <c r="C604" s="306" t="str">
        <f t="shared" si="230"/>
        <v>NA</v>
      </c>
      <c r="D604" s="306" t="str">
        <f t="shared" si="231"/>
        <v>NA</v>
      </c>
      <c r="E604" s="306" t="str">
        <f t="shared" si="232"/>
        <v>NA</v>
      </c>
      <c r="F604" s="306" t="str">
        <f t="shared" si="233"/>
        <v>NA</v>
      </c>
      <c r="G604" s="306" t="str">
        <f t="shared" si="234"/>
        <v>NA</v>
      </c>
      <c r="H604" s="306" t="str">
        <f t="shared" si="235"/>
        <v>NA</v>
      </c>
      <c r="I604" s="306" t="str">
        <f t="shared" si="236"/>
        <v>NA</v>
      </c>
      <c r="J604" s="306" t="str">
        <f t="shared" si="237"/>
        <v>NA</v>
      </c>
      <c r="K604" s="306" t="str">
        <f t="shared" si="238"/>
        <v>NA</v>
      </c>
      <c r="L604" s="306" t="str">
        <f t="shared" si="239"/>
        <v>NA</v>
      </c>
      <c r="M604" s="306" t="str">
        <f t="shared" si="240"/>
        <v>NA</v>
      </c>
      <c r="N604" s="306" t="str">
        <f t="shared" si="241"/>
        <v>NA</v>
      </c>
      <c r="O604" s="306" t="str">
        <f t="shared" si="242"/>
        <v>NA</v>
      </c>
      <c r="P604" s="306" t="str">
        <f t="shared" si="243"/>
        <v>NA</v>
      </c>
      <c r="Q604" s="306" t="str">
        <f t="shared" si="244"/>
        <v>NA</v>
      </c>
      <c r="R604" s="306" t="str">
        <f t="shared" si="245"/>
        <v>NA</v>
      </c>
      <c r="S604" s="306" t="str">
        <f t="shared" si="246"/>
        <v>NA</v>
      </c>
      <c r="T604" s="306" t="str">
        <f t="shared" si="247"/>
        <v>NA</v>
      </c>
      <c r="U604" s="306" t="str">
        <f t="shared" si="248"/>
        <v>NA</v>
      </c>
      <c r="V604" s="306" t="str">
        <f>IF($B604&gt;remaning_months,"NA",V$3*Payoff!$BS607)</f>
        <v>NA</v>
      </c>
      <c r="W604" s="306" t="str">
        <f>IF($B604&gt;remaning_months,"NA",W$3*Payoff!$BS607)</f>
        <v>NA</v>
      </c>
      <c r="X604" s="306" t="str">
        <f t="shared" si="249"/>
        <v>NA</v>
      </c>
      <c r="Y604" s="306" t="str">
        <f t="shared" si="250"/>
        <v>NA</v>
      </c>
      <c r="Z604" s="306" t="str">
        <f t="shared" si="251"/>
        <v>NA</v>
      </c>
      <c r="AA604" s="306" t="str">
        <f t="shared" si="252"/>
        <v>NA</v>
      </c>
      <c r="AB604" s="306" t="str">
        <f t="shared" si="253"/>
        <v>NA</v>
      </c>
      <c r="AC604" s="306" t="str">
        <f>IF($B604&gt;remaning_months,"NA",Payoff!AY607*Feq_coupon)</f>
        <v>NA</v>
      </c>
      <c r="AD604" s="306" t="str">
        <f>IF($B604&lt;=remaning_months,(AD603*(1-Payoff!BR607)-Payoff!Y607-Payoff!Z607+Payoff!BY607),"NA")</f>
        <v>NA</v>
      </c>
      <c r="AE604" s="306" t="str">
        <f>IF($B604&gt;remaning_months,"NA",Payoff!BC607)</f>
        <v>NA</v>
      </c>
      <c r="AF604" s="306" t="str">
        <f>IF($B604&gt;remaning_months,"NA",MAX(0,SUM(Payoff!V607:X607)))</f>
        <v>NA</v>
      </c>
      <c r="AG604" s="306" t="str">
        <f>IF($B604&gt;remaning_months,"NA",MAX(0,SUM(Payoff!V607:Y607)))</f>
        <v>NA</v>
      </c>
      <c r="AH604" s="306" t="str">
        <f>IF($B604&gt;remaning_months,"NA",Payoff!AC607)</f>
        <v>NA</v>
      </c>
      <c r="AI604" s="306" t="str">
        <f>IF($B604&gt;remaning_months,"NA",Payoff!BA607)</f>
        <v>NA</v>
      </c>
      <c r="AJ604" s="306" t="str">
        <f>IF($B604&gt;remaning_months,"NA",IF(AF604&lt;=0,0,AL603*(1+Payoff!X607/SUM(Payoff!V607:W607))))</f>
        <v>NA</v>
      </c>
      <c r="AK604" s="306" t="str">
        <f>IF($B604&gt;remaning_months,"NA",IF(AG604&lt;=0,0,AJ604*(1+SUM(Payoff!Y607:Z607)/SUM(Payoff!V607:W607))))</f>
        <v>NA</v>
      </c>
      <c r="AL604" s="306" t="str">
        <f>IF($B604&gt;remaning_months,"NA",IF(AH604&lt;=0,0,AK604*(1+SUM(Payoff!AA607:AB607)/SUM(Payoff!V607:W607))))</f>
        <v>NA</v>
      </c>
      <c r="AM604" s="306" t="str">
        <f t="shared" si="254"/>
        <v>NA</v>
      </c>
      <c r="AN604" s="306" t="str">
        <f>IF($B604&gt;remaning_months,"NA",AN603*(1+Payoff!Q607))</f>
        <v>NA</v>
      </c>
    </row>
    <row r="605" spans="2:40">
      <c r="B605" s="23">
        <v>602</v>
      </c>
      <c r="C605" s="306" t="str">
        <f t="shared" si="230"/>
        <v>NA</v>
      </c>
      <c r="D605" s="306" t="str">
        <f t="shared" si="231"/>
        <v>NA</v>
      </c>
      <c r="E605" s="306" t="str">
        <f t="shared" si="232"/>
        <v>NA</v>
      </c>
      <c r="F605" s="306" t="str">
        <f t="shared" si="233"/>
        <v>NA</v>
      </c>
      <c r="G605" s="306" t="str">
        <f t="shared" si="234"/>
        <v>NA</v>
      </c>
      <c r="H605" s="306" t="str">
        <f t="shared" si="235"/>
        <v>NA</v>
      </c>
      <c r="I605" s="306" t="str">
        <f t="shared" si="236"/>
        <v>NA</v>
      </c>
      <c r="J605" s="306" t="str">
        <f t="shared" si="237"/>
        <v>NA</v>
      </c>
      <c r="K605" s="306" t="str">
        <f t="shared" si="238"/>
        <v>NA</v>
      </c>
      <c r="L605" s="306" t="str">
        <f t="shared" si="239"/>
        <v>NA</v>
      </c>
      <c r="M605" s="306" t="str">
        <f t="shared" si="240"/>
        <v>NA</v>
      </c>
      <c r="N605" s="306" t="str">
        <f t="shared" si="241"/>
        <v>NA</v>
      </c>
      <c r="O605" s="306" t="str">
        <f t="shared" si="242"/>
        <v>NA</v>
      </c>
      <c r="P605" s="306" t="str">
        <f t="shared" si="243"/>
        <v>NA</v>
      </c>
      <c r="Q605" s="306" t="str">
        <f t="shared" si="244"/>
        <v>NA</v>
      </c>
      <c r="R605" s="306" t="str">
        <f t="shared" si="245"/>
        <v>NA</v>
      </c>
      <c r="S605" s="306" t="str">
        <f t="shared" si="246"/>
        <v>NA</v>
      </c>
      <c r="T605" s="306" t="str">
        <f t="shared" si="247"/>
        <v>NA</v>
      </c>
      <c r="U605" s="306" t="str">
        <f t="shared" si="248"/>
        <v>NA</v>
      </c>
      <c r="V605" s="306" t="str">
        <f>IF($B605&gt;remaning_months,"NA",V$3*Payoff!$BS608)</f>
        <v>NA</v>
      </c>
      <c r="W605" s="306" t="str">
        <f>IF($B605&gt;remaning_months,"NA",W$3*Payoff!$BS608)</f>
        <v>NA</v>
      </c>
      <c r="X605" s="306" t="str">
        <f t="shared" si="249"/>
        <v>NA</v>
      </c>
      <c r="Y605" s="306" t="str">
        <f t="shared" si="250"/>
        <v>NA</v>
      </c>
      <c r="Z605" s="306" t="str">
        <f t="shared" si="251"/>
        <v>NA</v>
      </c>
      <c r="AA605" s="306" t="str">
        <f t="shared" si="252"/>
        <v>NA</v>
      </c>
      <c r="AB605" s="306" t="str">
        <f t="shared" si="253"/>
        <v>NA</v>
      </c>
      <c r="AC605" s="306" t="str">
        <f>IF($B605&gt;remaning_months,"NA",Payoff!AY608*Feq_coupon)</f>
        <v>NA</v>
      </c>
      <c r="AD605" s="306" t="str">
        <f>IF($B605&lt;=remaning_months,(AD604*(1-Payoff!BR608)-Payoff!Y608-Payoff!Z608+Payoff!BY608),"NA")</f>
        <v>NA</v>
      </c>
      <c r="AE605" s="306" t="str">
        <f>IF($B605&gt;remaning_months,"NA",Payoff!BC608)</f>
        <v>NA</v>
      </c>
      <c r="AF605" s="306" t="str">
        <f>IF($B605&gt;remaning_months,"NA",MAX(0,SUM(Payoff!V608:X608)))</f>
        <v>NA</v>
      </c>
      <c r="AG605" s="306" t="str">
        <f>IF($B605&gt;remaning_months,"NA",MAX(0,SUM(Payoff!V608:Y608)))</f>
        <v>NA</v>
      </c>
      <c r="AH605" s="306" t="str">
        <f>IF($B605&gt;remaning_months,"NA",Payoff!AC608)</f>
        <v>NA</v>
      </c>
      <c r="AI605" s="306" t="str">
        <f>IF($B605&gt;remaning_months,"NA",Payoff!BA608)</f>
        <v>NA</v>
      </c>
      <c r="AJ605" s="306" t="str">
        <f>IF($B605&gt;remaning_months,"NA",IF(AF605&lt;=0,0,AL604*(1+Payoff!X608/SUM(Payoff!V608:W608))))</f>
        <v>NA</v>
      </c>
      <c r="AK605" s="306" t="str">
        <f>IF($B605&gt;remaning_months,"NA",IF(AG605&lt;=0,0,AJ605*(1+SUM(Payoff!Y608:Z608)/SUM(Payoff!V608:W608))))</f>
        <v>NA</v>
      </c>
      <c r="AL605" s="306" t="str">
        <f>IF($B605&gt;remaning_months,"NA",IF(AH605&lt;=0,0,AK605*(1+SUM(Payoff!AA608:AB608)/SUM(Payoff!V608:W608))))</f>
        <v>NA</v>
      </c>
      <c r="AM605" s="306" t="str">
        <f t="shared" si="254"/>
        <v>NA</v>
      </c>
      <c r="AN605" s="306" t="str">
        <f>IF($B605&gt;remaning_months,"NA",AN604*(1+Payoff!Q608))</f>
        <v>NA</v>
      </c>
    </row>
    <row r="606" spans="2:40">
      <c r="B606" s="23">
        <v>603</v>
      </c>
      <c r="C606" s="306" t="str">
        <f t="shared" si="230"/>
        <v>NA</v>
      </c>
      <c r="D606" s="306" t="str">
        <f t="shared" si="231"/>
        <v>NA</v>
      </c>
      <c r="E606" s="306" t="str">
        <f t="shared" si="232"/>
        <v>NA</v>
      </c>
      <c r="F606" s="306" t="str">
        <f t="shared" si="233"/>
        <v>NA</v>
      </c>
      <c r="G606" s="306" t="str">
        <f t="shared" si="234"/>
        <v>NA</v>
      </c>
      <c r="H606" s="306" t="str">
        <f t="shared" si="235"/>
        <v>NA</v>
      </c>
      <c r="I606" s="306" t="str">
        <f t="shared" si="236"/>
        <v>NA</v>
      </c>
      <c r="J606" s="306" t="str">
        <f t="shared" si="237"/>
        <v>NA</v>
      </c>
      <c r="K606" s="306" t="str">
        <f t="shared" si="238"/>
        <v>NA</v>
      </c>
      <c r="L606" s="306" t="str">
        <f t="shared" si="239"/>
        <v>NA</v>
      </c>
      <c r="M606" s="306" t="str">
        <f t="shared" si="240"/>
        <v>NA</v>
      </c>
      <c r="N606" s="306" t="str">
        <f t="shared" si="241"/>
        <v>NA</v>
      </c>
      <c r="O606" s="306" t="str">
        <f t="shared" si="242"/>
        <v>NA</v>
      </c>
      <c r="P606" s="306" t="str">
        <f t="shared" si="243"/>
        <v>NA</v>
      </c>
      <c r="Q606" s="306" t="str">
        <f t="shared" si="244"/>
        <v>NA</v>
      </c>
      <c r="R606" s="306" t="str">
        <f t="shared" si="245"/>
        <v>NA</v>
      </c>
      <c r="S606" s="306" t="str">
        <f t="shared" si="246"/>
        <v>NA</v>
      </c>
      <c r="T606" s="306" t="str">
        <f t="shared" si="247"/>
        <v>NA</v>
      </c>
      <c r="U606" s="306" t="str">
        <f t="shared" si="248"/>
        <v>NA</v>
      </c>
      <c r="V606" s="306" t="str">
        <f>IF($B606&gt;remaning_months,"NA",V$3*Payoff!$BS609)</f>
        <v>NA</v>
      </c>
      <c r="W606" s="306" t="str">
        <f>IF($B606&gt;remaning_months,"NA",W$3*Payoff!$BS609)</f>
        <v>NA</v>
      </c>
      <c r="X606" s="306" t="str">
        <f t="shared" si="249"/>
        <v>NA</v>
      </c>
      <c r="Y606" s="306" t="str">
        <f t="shared" si="250"/>
        <v>NA</v>
      </c>
      <c r="Z606" s="306" t="str">
        <f t="shared" si="251"/>
        <v>NA</v>
      </c>
      <c r="AA606" s="306" t="str">
        <f t="shared" si="252"/>
        <v>NA</v>
      </c>
      <c r="AB606" s="306" t="str">
        <f t="shared" si="253"/>
        <v>NA</v>
      </c>
      <c r="AC606" s="306" t="str">
        <f>IF($B606&gt;remaning_months,"NA",Payoff!AY609*Feq_coupon)</f>
        <v>NA</v>
      </c>
      <c r="AD606" s="306" t="str">
        <f>IF($B606&lt;=remaning_months,(AD605*(1-Payoff!BR609)-Payoff!Y609-Payoff!Z609+Payoff!BY609),"NA")</f>
        <v>NA</v>
      </c>
      <c r="AE606" s="306" t="str">
        <f>IF($B606&gt;remaning_months,"NA",Payoff!BC609)</f>
        <v>NA</v>
      </c>
      <c r="AF606" s="306" t="str">
        <f>IF($B606&gt;remaning_months,"NA",MAX(0,SUM(Payoff!V609:X609)))</f>
        <v>NA</v>
      </c>
      <c r="AG606" s="306" t="str">
        <f>IF($B606&gt;remaning_months,"NA",MAX(0,SUM(Payoff!V609:Y609)))</f>
        <v>NA</v>
      </c>
      <c r="AH606" s="306" t="str">
        <f>IF($B606&gt;remaning_months,"NA",Payoff!AC609)</f>
        <v>NA</v>
      </c>
      <c r="AI606" s="306" t="str">
        <f>IF($B606&gt;remaning_months,"NA",Payoff!BA609)</f>
        <v>NA</v>
      </c>
      <c r="AJ606" s="306" t="str">
        <f>IF($B606&gt;remaning_months,"NA",IF(AF606&lt;=0,0,AL605*(1+Payoff!X609/SUM(Payoff!V609:W609))))</f>
        <v>NA</v>
      </c>
      <c r="AK606" s="306" t="str">
        <f>IF($B606&gt;remaning_months,"NA",IF(AG606&lt;=0,0,AJ606*(1+SUM(Payoff!Y609:Z609)/SUM(Payoff!V609:W609))))</f>
        <v>NA</v>
      </c>
      <c r="AL606" s="306" t="str">
        <f>IF($B606&gt;remaning_months,"NA",IF(AH606&lt;=0,0,AK606*(1+SUM(Payoff!AA609:AB609)/SUM(Payoff!V609:W609))))</f>
        <v>NA</v>
      </c>
      <c r="AM606" s="306" t="str">
        <f t="shared" si="254"/>
        <v>NA</v>
      </c>
      <c r="AN606" s="306" t="str">
        <f>IF($B606&gt;remaning_months,"NA",AN605*(1+Payoff!Q609))</f>
        <v>NA</v>
      </c>
    </row>
    <row r="607" spans="2:40">
      <c r="B607" s="23">
        <v>604</v>
      </c>
      <c r="C607" s="306" t="str">
        <f t="shared" si="230"/>
        <v>NA</v>
      </c>
      <c r="D607" s="306" t="str">
        <f t="shared" si="231"/>
        <v>NA</v>
      </c>
      <c r="E607" s="306" t="str">
        <f t="shared" si="232"/>
        <v>NA</v>
      </c>
      <c r="F607" s="306" t="str">
        <f t="shared" si="233"/>
        <v>NA</v>
      </c>
      <c r="G607" s="306" t="str">
        <f t="shared" si="234"/>
        <v>NA</v>
      </c>
      <c r="H607" s="306" t="str">
        <f t="shared" si="235"/>
        <v>NA</v>
      </c>
      <c r="I607" s="306" t="str">
        <f t="shared" si="236"/>
        <v>NA</v>
      </c>
      <c r="J607" s="306" t="str">
        <f t="shared" si="237"/>
        <v>NA</v>
      </c>
      <c r="K607" s="306" t="str">
        <f t="shared" si="238"/>
        <v>NA</v>
      </c>
      <c r="L607" s="306" t="str">
        <f t="shared" si="239"/>
        <v>NA</v>
      </c>
      <c r="M607" s="306" t="str">
        <f t="shared" si="240"/>
        <v>NA</v>
      </c>
      <c r="N607" s="306" t="str">
        <f t="shared" si="241"/>
        <v>NA</v>
      </c>
      <c r="O607" s="306" t="str">
        <f t="shared" si="242"/>
        <v>NA</v>
      </c>
      <c r="P607" s="306" t="str">
        <f t="shared" si="243"/>
        <v>NA</v>
      </c>
      <c r="Q607" s="306" t="str">
        <f t="shared" si="244"/>
        <v>NA</v>
      </c>
      <c r="R607" s="306" t="str">
        <f t="shared" si="245"/>
        <v>NA</v>
      </c>
      <c r="S607" s="306" t="str">
        <f t="shared" si="246"/>
        <v>NA</v>
      </c>
      <c r="T607" s="306" t="str">
        <f t="shared" si="247"/>
        <v>NA</v>
      </c>
      <c r="U607" s="306" t="str">
        <f t="shared" si="248"/>
        <v>NA</v>
      </c>
      <c r="V607" s="306" t="str">
        <f>IF($B607&gt;remaning_months,"NA",V$3*Payoff!$BS610)</f>
        <v>NA</v>
      </c>
      <c r="W607" s="306" t="str">
        <f>IF($B607&gt;remaning_months,"NA",W$3*Payoff!$BS610)</f>
        <v>NA</v>
      </c>
      <c r="X607" s="306" t="str">
        <f t="shared" si="249"/>
        <v>NA</v>
      </c>
      <c r="Y607" s="306" t="str">
        <f t="shared" si="250"/>
        <v>NA</v>
      </c>
      <c r="Z607" s="306" t="str">
        <f t="shared" si="251"/>
        <v>NA</v>
      </c>
      <c r="AA607" s="306" t="str">
        <f t="shared" si="252"/>
        <v>NA</v>
      </c>
      <c r="AB607" s="306" t="str">
        <f t="shared" si="253"/>
        <v>NA</v>
      </c>
      <c r="AC607" s="306" t="str">
        <f>IF($B607&gt;remaning_months,"NA",Payoff!AY610*Feq_coupon)</f>
        <v>NA</v>
      </c>
      <c r="AD607" s="306" t="str">
        <f>IF($B607&lt;=remaning_months,(AD606*(1-Payoff!BR610)-Payoff!Y610-Payoff!Z610+Payoff!BY610),"NA")</f>
        <v>NA</v>
      </c>
      <c r="AE607" s="306" t="str">
        <f>IF($B607&gt;remaning_months,"NA",Payoff!BC610)</f>
        <v>NA</v>
      </c>
      <c r="AF607" s="306" t="str">
        <f>IF($B607&gt;remaning_months,"NA",MAX(0,SUM(Payoff!V610:X610)))</f>
        <v>NA</v>
      </c>
      <c r="AG607" s="306" t="str">
        <f>IF($B607&gt;remaning_months,"NA",MAX(0,SUM(Payoff!V610:Y610)))</f>
        <v>NA</v>
      </c>
      <c r="AH607" s="306" t="str">
        <f>IF($B607&gt;remaning_months,"NA",Payoff!AC610)</f>
        <v>NA</v>
      </c>
      <c r="AI607" s="306" t="str">
        <f>IF($B607&gt;remaning_months,"NA",Payoff!BA610)</f>
        <v>NA</v>
      </c>
      <c r="AJ607" s="306" t="str">
        <f>IF($B607&gt;remaning_months,"NA",IF(AF607&lt;=0,0,AL606*(1+Payoff!X610/SUM(Payoff!V610:W610))))</f>
        <v>NA</v>
      </c>
      <c r="AK607" s="306" t="str">
        <f>IF($B607&gt;remaning_months,"NA",IF(AG607&lt;=0,0,AJ607*(1+SUM(Payoff!Y610:Z610)/SUM(Payoff!V610:W610))))</f>
        <v>NA</v>
      </c>
      <c r="AL607" s="306" t="str">
        <f>IF($B607&gt;remaning_months,"NA",IF(AH607&lt;=0,0,AK607*(1+SUM(Payoff!AA610:AB610)/SUM(Payoff!V610:W610))))</f>
        <v>NA</v>
      </c>
      <c r="AM607" s="306" t="str">
        <f t="shared" si="254"/>
        <v>NA</v>
      </c>
      <c r="AN607" s="306" t="str">
        <f>IF($B607&gt;remaning_months,"NA",AN606*(1+Payoff!Q610))</f>
        <v>NA</v>
      </c>
    </row>
    <row r="608" spans="2:40">
      <c r="B608" s="23">
        <v>605</v>
      </c>
      <c r="C608" s="306" t="str">
        <f t="shared" si="230"/>
        <v>NA</v>
      </c>
      <c r="D608" s="306" t="str">
        <f t="shared" si="231"/>
        <v>NA</v>
      </c>
      <c r="E608" s="306" t="str">
        <f t="shared" si="232"/>
        <v>NA</v>
      </c>
      <c r="F608" s="306" t="str">
        <f t="shared" si="233"/>
        <v>NA</v>
      </c>
      <c r="G608" s="306" t="str">
        <f t="shared" si="234"/>
        <v>NA</v>
      </c>
      <c r="H608" s="306" t="str">
        <f t="shared" si="235"/>
        <v>NA</v>
      </c>
      <c r="I608" s="306" t="str">
        <f t="shared" si="236"/>
        <v>NA</v>
      </c>
      <c r="J608" s="306" t="str">
        <f t="shared" si="237"/>
        <v>NA</v>
      </c>
      <c r="K608" s="306" t="str">
        <f t="shared" si="238"/>
        <v>NA</v>
      </c>
      <c r="L608" s="306" t="str">
        <f t="shared" si="239"/>
        <v>NA</v>
      </c>
      <c r="M608" s="306" t="str">
        <f t="shared" si="240"/>
        <v>NA</v>
      </c>
      <c r="N608" s="306" t="str">
        <f t="shared" si="241"/>
        <v>NA</v>
      </c>
      <c r="O608" s="306" t="str">
        <f t="shared" si="242"/>
        <v>NA</v>
      </c>
      <c r="P608" s="306" t="str">
        <f t="shared" si="243"/>
        <v>NA</v>
      </c>
      <c r="Q608" s="306" t="str">
        <f t="shared" si="244"/>
        <v>NA</v>
      </c>
      <c r="R608" s="306" t="str">
        <f t="shared" si="245"/>
        <v>NA</v>
      </c>
      <c r="S608" s="306" t="str">
        <f t="shared" si="246"/>
        <v>NA</v>
      </c>
      <c r="T608" s="306" t="str">
        <f t="shared" si="247"/>
        <v>NA</v>
      </c>
      <c r="U608" s="306" t="str">
        <f t="shared" si="248"/>
        <v>NA</v>
      </c>
      <c r="V608" s="306" t="str">
        <f>IF($B608&gt;remaning_months,"NA",V$3*Payoff!$BS611)</f>
        <v>NA</v>
      </c>
      <c r="W608" s="306" t="str">
        <f>IF($B608&gt;remaning_months,"NA",W$3*Payoff!$BS611)</f>
        <v>NA</v>
      </c>
      <c r="X608" s="306" t="str">
        <f t="shared" si="249"/>
        <v>NA</v>
      </c>
      <c r="Y608" s="306" t="str">
        <f t="shared" si="250"/>
        <v>NA</v>
      </c>
      <c r="Z608" s="306" t="str">
        <f t="shared" si="251"/>
        <v>NA</v>
      </c>
      <c r="AA608" s="306" t="str">
        <f t="shared" si="252"/>
        <v>NA</v>
      </c>
      <c r="AB608" s="306" t="str">
        <f t="shared" si="253"/>
        <v>NA</v>
      </c>
      <c r="AC608" s="306" t="str">
        <f>IF($B608&gt;remaning_months,"NA",Payoff!AY611*Feq_coupon)</f>
        <v>NA</v>
      </c>
      <c r="AD608" s="306" t="str">
        <f>IF($B608&lt;=remaning_months,(AD607*(1-Payoff!BR611)-Payoff!Y611-Payoff!Z611+Payoff!BY611),"NA")</f>
        <v>NA</v>
      </c>
      <c r="AE608" s="306" t="str">
        <f>IF($B608&gt;remaning_months,"NA",Payoff!BC611)</f>
        <v>NA</v>
      </c>
      <c r="AF608" s="306" t="str">
        <f>IF($B608&gt;remaning_months,"NA",MAX(0,SUM(Payoff!V611:X611)))</f>
        <v>NA</v>
      </c>
      <c r="AG608" s="306" t="str">
        <f>IF($B608&gt;remaning_months,"NA",MAX(0,SUM(Payoff!V611:Y611)))</f>
        <v>NA</v>
      </c>
      <c r="AH608" s="306" t="str">
        <f>IF($B608&gt;remaning_months,"NA",Payoff!AC611)</f>
        <v>NA</v>
      </c>
      <c r="AI608" s="306" t="str">
        <f>IF($B608&gt;remaning_months,"NA",Payoff!BA611)</f>
        <v>NA</v>
      </c>
      <c r="AJ608" s="306" t="str">
        <f>IF($B608&gt;remaning_months,"NA",IF(AF608&lt;=0,0,AL607*(1+Payoff!X611/SUM(Payoff!V611:W611))))</f>
        <v>NA</v>
      </c>
      <c r="AK608" s="306" t="str">
        <f>IF($B608&gt;remaning_months,"NA",IF(AG608&lt;=0,0,AJ608*(1+SUM(Payoff!Y611:Z611)/SUM(Payoff!V611:W611))))</f>
        <v>NA</v>
      </c>
      <c r="AL608" s="306" t="str">
        <f>IF($B608&gt;remaning_months,"NA",IF(AH608&lt;=0,0,AK608*(1+SUM(Payoff!AA611:AB611)/SUM(Payoff!V611:W611))))</f>
        <v>NA</v>
      </c>
      <c r="AM608" s="306" t="str">
        <f t="shared" si="254"/>
        <v>NA</v>
      </c>
      <c r="AN608" s="306" t="str">
        <f>IF($B608&gt;remaning_months,"NA",AN607*(1+Payoff!Q611))</f>
        <v>NA</v>
      </c>
    </row>
    <row r="609" spans="2:40">
      <c r="B609" s="23">
        <v>606</v>
      </c>
      <c r="C609" s="306" t="str">
        <f t="shared" si="230"/>
        <v>NA</v>
      </c>
      <c r="D609" s="306" t="str">
        <f t="shared" si="231"/>
        <v>NA</v>
      </c>
      <c r="E609" s="306" t="str">
        <f t="shared" si="232"/>
        <v>NA</v>
      </c>
      <c r="F609" s="306" t="str">
        <f t="shared" si="233"/>
        <v>NA</v>
      </c>
      <c r="G609" s="306" t="str">
        <f t="shared" si="234"/>
        <v>NA</v>
      </c>
      <c r="H609" s="306" t="str">
        <f t="shared" si="235"/>
        <v>NA</v>
      </c>
      <c r="I609" s="306" t="str">
        <f t="shared" si="236"/>
        <v>NA</v>
      </c>
      <c r="J609" s="306" t="str">
        <f t="shared" si="237"/>
        <v>NA</v>
      </c>
      <c r="K609" s="306" t="str">
        <f t="shared" si="238"/>
        <v>NA</v>
      </c>
      <c r="L609" s="306" t="str">
        <f t="shared" si="239"/>
        <v>NA</v>
      </c>
      <c r="M609" s="306" t="str">
        <f t="shared" si="240"/>
        <v>NA</v>
      </c>
      <c r="N609" s="306" t="str">
        <f t="shared" si="241"/>
        <v>NA</v>
      </c>
      <c r="O609" s="306" t="str">
        <f t="shared" si="242"/>
        <v>NA</v>
      </c>
      <c r="P609" s="306" t="str">
        <f t="shared" si="243"/>
        <v>NA</v>
      </c>
      <c r="Q609" s="306" t="str">
        <f t="shared" si="244"/>
        <v>NA</v>
      </c>
      <c r="R609" s="306" t="str">
        <f t="shared" si="245"/>
        <v>NA</v>
      </c>
      <c r="S609" s="306" t="str">
        <f t="shared" si="246"/>
        <v>NA</v>
      </c>
      <c r="T609" s="306" t="str">
        <f t="shared" si="247"/>
        <v>NA</v>
      </c>
      <c r="U609" s="306" t="str">
        <f t="shared" si="248"/>
        <v>NA</v>
      </c>
      <c r="V609" s="306" t="str">
        <f>IF($B609&gt;remaning_months,"NA",V$3*Payoff!$BS612)</f>
        <v>NA</v>
      </c>
      <c r="W609" s="306" t="str">
        <f>IF($B609&gt;remaning_months,"NA",W$3*Payoff!$BS612)</f>
        <v>NA</v>
      </c>
      <c r="X609" s="306" t="str">
        <f t="shared" si="249"/>
        <v>NA</v>
      </c>
      <c r="Y609" s="306" t="str">
        <f t="shared" si="250"/>
        <v>NA</v>
      </c>
      <c r="Z609" s="306" t="str">
        <f t="shared" si="251"/>
        <v>NA</v>
      </c>
      <c r="AA609" s="306" t="str">
        <f t="shared" si="252"/>
        <v>NA</v>
      </c>
      <c r="AB609" s="306" t="str">
        <f t="shared" si="253"/>
        <v>NA</v>
      </c>
      <c r="AC609" s="306" t="str">
        <f>IF($B609&gt;remaning_months,"NA",Payoff!AY612*Feq_coupon)</f>
        <v>NA</v>
      </c>
      <c r="AD609" s="306" t="str">
        <f>IF($B609&lt;=remaning_months,(AD608*(1-Payoff!BR612)-Payoff!Y612-Payoff!Z612+Payoff!BY612),"NA")</f>
        <v>NA</v>
      </c>
      <c r="AE609" s="306" t="str">
        <f>IF($B609&gt;remaning_months,"NA",Payoff!BC612)</f>
        <v>NA</v>
      </c>
      <c r="AF609" s="306" t="str">
        <f>IF($B609&gt;remaning_months,"NA",MAX(0,SUM(Payoff!V612:X612)))</f>
        <v>NA</v>
      </c>
      <c r="AG609" s="306" t="str">
        <f>IF($B609&gt;remaning_months,"NA",MAX(0,SUM(Payoff!V612:Y612)))</f>
        <v>NA</v>
      </c>
      <c r="AH609" s="306" t="str">
        <f>IF($B609&gt;remaning_months,"NA",Payoff!AC612)</f>
        <v>NA</v>
      </c>
      <c r="AI609" s="306" t="str">
        <f>IF($B609&gt;remaning_months,"NA",Payoff!BA612)</f>
        <v>NA</v>
      </c>
      <c r="AJ609" s="306" t="str">
        <f>IF($B609&gt;remaning_months,"NA",IF(AF609&lt;=0,0,AL608*(1+Payoff!X612/SUM(Payoff!V612:W612))))</f>
        <v>NA</v>
      </c>
      <c r="AK609" s="306" t="str">
        <f>IF($B609&gt;remaning_months,"NA",IF(AG609&lt;=0,0,AJ609*(1+SUM(Payoff!Y612:Z612)/SUM(Payoff!V612:W612))))</f>
        <v>NA</v>
      </c>
      <c r="AL609" s="306" t="str">
        <f>IF($B609&gt;remaning_months,"NA",IF(AH609&lt;=0,0,AK609*(1+SUM(Payoff!AA612:AB612)/SUM(Payoff!V612:W612))))</f>
        <v>NA</v>
      </c>
      <c r="AM609" s="306" t="str">
        <f t="shared" si="254"/>
        <v>NA</v>
      </c>
      <c r="AN609" s="306" t="str">
        <f>IF($B609&gt;remaning_months,"NA",AN608*(1+Payoff!Q612))</f>
        <v>NA</v>
      </c>
    </row>
    <row r="610" spans="2:40">
      <c r="B610" s="23">
        <v>607</v>
      </c>
      <c r="C610" s="306" t="str">
        <f t="shared" si="230"/>
        <v>NA</v>
      </c>
      <c r="D610" s="306" t="str">
        <f t="shared" si="231"/>
        <v>NA</v>
      </c>
      <c r="E610" s="306" t="str">
        <f t="shared" si="232"/>
        <v>NA</v>
      </c>
      <c r="F610" s="306" t="str">
        <f t="shared" si="233"/>
        <v>NA</v>
      </c>
      <c r="G610" s="306" t="str">
        <f t="shared" si="234"/>
        <v>NA</v>
      </c>
      <c r="H610" s="306" t="str">
        <f t="shared" si="235"/>
        <v>NA</v>
      </c>
      <c r="I610" s="306" t="str">
        <f t="shared" si="236"/>
        <v>NA</v>
      </c>
      <c r="J610" s="306" t="str">
        <f t="shared" si="237"/>
        <v>NA</v>
      </c>
      <c r="K610" s="306" t="str">
        <f t="shared" si="238"/>
        <v>NA</v>
      </c>
      <c r="L610" s="306" t="str">
        <f t="shared" si="239"/>
        <v>NA</v>
      </c>
      <c r="M610" s="306" t="str">
        <f t="shared" si="240"/>
        <v>NA</v>
      </c>
      <c r="N610" s="306" t="str">
        <f t="shared" si="241"/>
        <v>NA</v>
      </c>
      <c r="O610" s="306" t="str">
        <f t="shared" si="242"/>
        <v>NA</v>
      </c>
      <c r="P610" s="306" t="str">
        <f t="shared" si="243"/>
        <v>NA</v>
      </c>
      <c r="Q610" s="306" t="str">
        <f t="shared" si="244"/>
        <v>NA</v>
      </c>
      <c r="R610" s="306" t="str">
        <f t="shared" si="245"/>
        <v>NA</v>
      </c>
      <c r="S610" s="306" t="str">
        <f t="shared" si="246"/>
        <v>NA</v>
      </c>
      <c r="T610" s="306" t="str">
        <f t="shared" si="247"/>
        <v>NA</v>
      </c>
      <c r="U610" s="306" t="str">
        <f t="shared" si="248"/>
        <v>NA</v>
      </c>
      <c r="V610" s="306" t="str">
        <f>IF($B610&gt;remaning_months,"NA",V$3*Payoff!$BS613)</f>
        <v>NA</v>
      </c>
      <c r="W610" s="306" t="str">
        <f>IF($B610&gt;remaning_months,"NA",W$3*Payoff!$BS613)</f>
        <v>NA</v>
      </c>
      <c r="X610" s="306" t="str">
        <f t="shared" si="249"/>
        <v>NA</v>
      </c>
      <c r="Y610" s="306" t="str">
        <f t="shared" si="250"/>
        <v>NA</v>
      </c>
      <c r="Z610" s="306" t="str">
        <f t="shared" si="251"/>
        <v>NA</v>
      </c>
      <c r="AA610" s="306" t="str">
        <f t="shared" si="252"/>
        <v>NA</v>
      </c>
      <c r="AB610" s="306" t="str">
        <f t="shared" si="253"/>
        <v>NA</v>
      </c>
      <c r="AC610" s="306" t="str">
        <f>IF($B610&gt;remaning_months,"NA",Payoff!AY613*Feq_coupon)</f>
        <v>NA</v>
      </c>
      <c r="AD610" s="306" t="str">
        <f>IF($B610&lt;=remaning_months,(AD609*(1-Payoff!BR613)-Payoff!Y613-Payoff!Z613+Payoff!BY613),"NA")</f>
        <v>NA</v>
      </c>
      <c r="AE610" s="306" t="str">
        <f>IF($B610&gt;remaning_months,"NA",Payoff!BC613)</f>
        <v>NA</v>
      </c>
      <c r="AF610" s="306" t="str">
        <f>IF($B610&gt;remaning_months,"NA",MAX(0,SUM(Payoff!V613:X613)))</f>
        <v>NA</v>
      </c>
      <c r="AG610" s="306" t="str">
        <f>IF($B610&gt;remaning_months,"NA",MAX(0,SUM(Payoff!V613:Y613)))</f>
        <v>NA</v>
      </c>
      <c r="AH610" s="306" t="str">
        <f>IF($B610&gt;remaning_months,"NA",Payoff!AC613)</f>
        <v>NA</v>
      </c>
      <c r="AI610" s="306" t="str">
        <f>IF($B610&gt;remaning_months,"NA",Payoff!BA613)</f>
        <v>NA</v>
      </c>
      <c r="AJ610" s="306" t="str">
        <f>IF($B610&gt;remaning_months,"NA",IF(AF610&lt;=0,0,AL609*(1+Payoff!X613/SUM(Payoff!V613:W613))))</f>
        <v>NA</v>
      </c>
      <c r="AK610" s="306" t="str">
        <f>IF($B610&gt;remaning_months,"NA",IF(AG610&lt;=0,0,AJ610*(1+SUM(Payoff!Y613:Z613)/SUM(Payoff!V613:W613))))</f>
        <v>NA</v>
      </c>
      <c r="AL610" s="306" t="str">
        <f>IF($B610&gt;remaning_months,"NA",IF(AH610&lt;=0,0,AK610*(1+SUM(Payoff!AA613:AB613)/SUM(Payoff!V613:W613))))</f>
        <v>NA</v>
      </c>
      <c r="AM610" s="306" t="str">
        <f t="shared" si="254"/>
        <v>NA</v>
      </c>
      <c r="AN610" s="306" t="str">
        <f>IF($B610&gt;remaning_months,"NA",AN609*(1+Payoff!Q613))</f>
        <v>NA</v>
      </c>
    </row>
    <row r="611" spans="2:40">
      <c r="B611" s="23">
        <v>608</v>
      </c>
      <c r="C611" s="306" t="str">
        <f t="shared" si="230"/>
        <v>NA</v>
      </c>
      <c r="D611" s="306" t="str">
        <f t="shared" si="231"/>
        <v>NA</v>
      </c>
      <c r="E611" s="306" t="str">
        <f t="shared" si="232"/>
        <v>NA</v>
      </c>
      <c r="F611" s="306" t="str">
        <f t="shared" si="233"/>
        <v>NA</v>
      </c>
      <c r="G611" s="306" t="str">
        <f t="shared" si="234"/>
        <v>NA</v>
      </c>
      <c r="H611" s="306" t="str">
        <f t="shared" si="235"/>
        <v>NA</v>
      </c>
      <c r="I611" s="306" t="str">
        <f t="shared" si="236"/>
        <v>NA</v>
      </c>
      <c r="J611" s="306" t="str">
        <f t="shared" si="237"/>
        <v>NA</v>
      </c>
      <c r="K611" s="306" t="str">
        <f t="shared" si="238"/>
        <v>NA</v>
      </c>
      <c r="L611" s="306" t="str">
        <f t="shared" si="239"/>
        <v>NA</v>
      </c>
      <c r="M611" s="306" t="str">
        <f t="shared" si="240"/>
        <v>NA</v>
      </c>
      <c r="N611" s="306" t="str">
        <f t="shared" si="241"/>
        <v>NA</v>
      </c>
      <c r="O611" s="306" t="str">
        <f t="shared" si="242"/>
        <v>NA</v>
      </c>
      <c r="P611" s="306" t="str">
        <f t="shared" si="243"/>
        <v>NA</v>
      </c>
      <c r="Q611" s="306" t="str">
        <f t="shared" si="244"/>
        <v>NA</v>
      </c>
      <c r="R611" s="306" t="str">
        <f t="shared" si="245"/>
        <v>NA</v>
      </c>
      <c r="S611" s="306" t="str">
        <f t="shared" si="246"/>
        <v>NA</v>
      </c>
      <c r="T611" s="306" t="str">
        <f t="shared" si="247"/>
        <v>NA</v>
      </c>
      <c r="U611" s="306" t="str">
        <f t="shared" si="248"/>
        <v>NA</v>
      </c>
      <c r="V611" s="306" t="str">
        <f>IF($B611&gt;remaning_months,"NA",V$3*Payoff!$BS614)</f>
        <v>NA</v>
      </c>
      <c r="W611" s="306" t="str">
        <f>IF($B611&gt;remaning_months,"NA",W$3*Payoff!$BS614)</f>
        <v>NA</v>
      </c>
      <c r="X611" s="306" t="str">
        <f t="shared" si="249"/>
        <v>NA</v>
      </c>
      <c r="Y611" s="306" t="str">
        <f t="shared" si="250"/>
        <v>NA</v>
      </c>
      <c r="Z611" s="306" t="str">
        <f t="shared" si="251"/>
        <v>NA</v>
      </c>
      <c r="AA611" s="306" t="str">
        <f t="shared" si="252"/>
        <v>NA</v>
      </c>
      <c r="AB611" s="306" t="str">
        <f t="shared" si="253"/>
        <v>NA</v>
      </c>
      <c r="AC611" s="306" t="str">
        <f>IF($B611&gt;remaning_months,"NA",Payoff!AY614*Feq_coupon)</f>
        <v>NA</v>
      </c>
      <c r="AD611" s="306" t="str">
        <f>IF($B611&lt;=remaning_months,(AD610*(1-Payoff!BR614)-Payoff!Y614-Payoff!Z614+Payoff!BY614),"NA")</f>
        <v>NA</v>
      </c>
      <c r="AE611" s="306" t="str">
        <f>IF($B611&gt;remaning_months,"NA",Payoff!BC614)</f>
        <v>NA</v>
      </c>
      <c r="AF611" s="306" t="str">
        <f>IF($B611&gt;remaning_months,"NA",MAX(0,SUM(Payoff!V614:X614)))</f>
        <v>NA</v>
      </c>
      <c r="AG611" s="306" t="str">
        <f>IF($B611&gt;remaning_months,"NA",MAX(0,SUM(Payoff!V614:Y614)))</f>
        <v>NA</v>
      </c>
      <c r="AH611" s="306" t="str">
        <f>IF($B611&gt;remaning_months,"NA",Payoff!AC614)</f>
        <v>NA</v>
      </c>
      <c r="AI611" s="306" t="str">
        <f>IF($B611&gt;remaning_months,"NA",Payoff!BA614)</f>
        <v>NA</v>
      </c>
      <c r="AJ611" s="306" t="str">
        <f>IF($B611&gt;remaning_months,"NA",IF(AF611&lt;=0,0,AL610*(1+Payoff!X614/SUM(Payoff!V614:W614))))</f>
        <v>NA</v>
      </c>
      <c r="AK611" s="306" t="str">
        <f>IF($B611&gt;remaning_months,"NA",IF(AG611&lt;=0,0,AJ611*(1+SUM(Payoff!Y614:Z614)/SUM(Payoff!V614:W614))))</f>
        <v>NA</v>
      </c>
      <c r="AL611" s="306" t="str">
        <f>IF($B611&gt;remaning_months,"NA",IF(AH611&lt;=0,0,AK611*(1+SUM(Payoff!AA614:AB614)/SUM(Payoff!V614:W614))))</f>
        <v>NA</v>
      </c>
      <c r="AM611" s="306" t="str">
        <f t="shared" si="254"/>
        <v>NA</v>
      </c>
      <c r="AN611" s="306" t="str">
        <f>IF($B611&gt;remaning_months,"NA",AN610*(1+Payoff!Q614))</f>
        <v>NA</v>
      </c>
    </row>
    <row r="612" spans="2:40">
      <c r="B612" s="23">
        <v>609</v>
      </c>
      <c r="C612" s="306" t="str">
        <f t="shared" si="230"/>
        <v>NA</v>
      </c>
      <c r="D612" s="306" t="str">
        <f t="shared" si="231"/>
        <v>NA</v>
      </c>
      <c r="E612" s="306" t="str">
        <f t="shared" si="232"/>
        <v>NA</v>
      </c>
      <c r="F612" s="306" t="str">
        <f t="shared" si="233"/>
        <v>NA</v>
      </c>
      <c r="G612" s="306" t="str">
        <f t="shared" si="234"/>
        <v>NA</v>
      </c>
      <c r="H612" s="306" t="str">
        <f t="shared" si="235"/>
        <v>NA</v>
      </c>
      <c r="I612" s="306" t="str">
        <f t="shared" si="236"/>
        <v>NA</v>
      </c>
      <c r="J612" s="306" t="str">
        <f t="shared" si="237"/>
        <v>NA</v>
      </c>
      <c r="K612" s="306" t="str">
        <f t="shared" si="238"/>
        <v>NA</v>
      </c>
      <c r="L612" s="306" t="str">
        <f t="shared" si="239"/>
        <v>NA</v>
      </c>
      <c r="M612" s="306" t="str">
        <f t="shared" si="240"/>
        <v>NA</v>
      </c>
      <c r="N612" s="306" t="str">
        <f t="shared" si="241"/>
        <v>NA</v>
      </c>
      <c r="O612" s="306" t="str">
        <f t="shared" si="242"/>
        <v>NA</v>
      </c>
      <c r="P612" s="306" t="str">
        <f t="shared" si="243"/>
        <v>NA</v>
      </c>
      <c r="Q612" s="306" t="str">
        <f t="shared" si="244"/>
        <v>NA</v>
      </c>
      <c r="R612" s="306" t="str">
        <f t="shared" si="245"/>
        <v>NA</v>
      </c>
      <c r="S612" s="306" t="str">
        <f t="shared" si="246"/>
        <v>NA</v>
      </c>
      <c r="T612" s="306" t="str">
        <f t="shared" si="247"/>
        <v>NA</v>
      </c>
      <c r="U612" s="306" t="str">
        <f t="shared" si="248"/>
        <v>NA</v>
      </c>
      <c r="V612" s="306" t="str">
        <f>IF($B612&gt;remaning_months,"NA",V$3*Payoff!$BS615)</f>
        <v>NA</v>
      </c>
      <c r="W612" s="306" t="str">
        <f>IF($B612&gt;remaning_months,"NA",W$3*Payoff!$BS615)</f>
        <v>NA</v>
      </c>
      <c r="X612" s="306" t="str">
        <f t="shared" si="249"/>
        <v>NA</v>
      </c>
      <c r="Y612" s="306" t="str">
        <f t="shared" si="250"/>
        <v>NA</v>
      </c>
      <c r="Z612" s="306" t="str">
        <f t="shared" si="251"/>
        <v>NA</v>
      </c>
      <c r="AA612" s="306" t="str">
        <f t="shared" si="252"/>
        <v>NA</v>
      </c>
      <c r="AB612" s="306" t="str">
        <f t="shared" si="253"/>
        <v>NA</v>
      </c>
      <c r="AC612" s="306" t="str">
        <f>IF($B612&gt;remaning_months,"NA",Payoff!AY615*Feq_coupon)</f>
        <v>NA</v>
      </c>
      <c r="AD612" s="306" t="str">
        <f>IF($B612&lt;=remaning_months,(AD611*(1-Payoff!BR615)-Payoff!Y615-Payoff!Z615+Payoff!BY615),"NA")</f>
        <v>NA</v>
      </c>
      <c r="AE612" s="306" t="str">
        <f>IF($B612&gt;remaning_months,"NA",Payoff!BC615)</f>
        <v>NA</v>
      </c>
      <c r="AF612" s="306" t="str">
        <f>IF($B612&gt;remaning_months,"NA",MAX(0,SUM(Payoff!V615:X615)))</f>
        <v>NA</v>
      </c>
      <c r="AG612" s="306" t="str">
        <f>IF($B612&gt;remaning_months,"NA",MAX(0,SUM(Payoff!V615:Y615)))</f>
        <v>NA</v>
      </c>
      <c r="AH612" s="306" t="str">
        <f>IF($B612&gt;remaning_months,"NA",Payoff!AC615)</f>
        <v>NA</v>
      </c>
      <c r="AI612" s="306" t="str">
        <f>IF($B612&gt;remaning_months,"NA",Payoff!BA615)</f>
        <v>NA</v>
      </c>
      <c r="AJ612" s="306" t="str">
        <f>IF($B612&gt;remaning_months,"NA",IF(AF612&lt;=0,0,AL611*(1+Payoff!X615/SUM(Payoff!V615:W615))))</f>
        <v>NA</v>
      </c>
      <c r="AK612" s="306" t="str">
        <f>IF($B612&gt;remaning_months,"NA",IF(AG612&lt;=0,0,AJ612*(1+SUM(Payoff!Y615:Z615)/SUM(Payoff!V615:W615))))</f>
        <v>NA</v>
      </c>
      <c r="AL612" s="306" t="str">
        <f>IF($B612&gt;remaning_months,"NA",IF(AH612&lt;=0,0,AK612*(1+SUM(Payoff!AA615:AB615)/SUM(Payoff!V615:W615))))</f>
        <v>NA</v>
      </c>
      <c r="AM612" s="306" t="str">
        <f t="shared" si="254"/>
        <v>NA</v>
      </c>
      <c r="AN612" s="306" t="str">
        <f>IF($B612&gt;remaning_months,"NA",AN611*(1+Payoff!Q615))</f>
        <v>NA</v>
      </c>
    </row>
    <row r="613" spans="2:40">
      <c r="B613" s="23">
        <v>610</v>
      </c>
      <c r="C613" s="306" t="str">
        <f t="shared" si="230"/>
        <v>NA</v>
      </c>
      <c r="D613" s="306" t="str">
        <f t="shared" si="231"/>
        <v>NA</v>
      </c>
      <c r="E613" s="306" t="str">
        <f t="shared" si="232"/>
        <v>NA</v>
      </c>
      <c r="F613" s="306" t="str">
        <f t="shared" si="233"/>
        <v>NA</v>
      </c>
      <c r="G613" s="306" t="str">
        <f t="shared" si="234"/>
        <v>NA</v>
      </c>
      <c r="H613" s="306" t="str">
        <f t="shared" si="235"/>
        <v>NA</v>
      </c>
      <c r="I613" s="306" t="str">
        <f t="shared" si="236"/>
        <v>NA</v>
      </c>
      <c r="J613" s="306" t="str">
        <f t="shared" si="237"/>
        <v>NA</v>
      </c>
      <c r="K613" s="306" t="str">
        <f t="shared" si="238"/>
        <v>NA</v>
      </c>
      <c r="L613" s="306" t="str">
        <f t="shared" si="239"/>
        <v>NA</v>
      </c>
      <c r="M613" s="306" t="str">
        <f t="shared" si="240"/>
        <v>NA</v>
      </c>
      <c r="N613" s="306" t="str">
        <f t="shared" si="241"/>
        <v>NA</v>
      </c>
      <c r="O613" s="306" t="str">
        <f t="shared" si="242"/>
        <v>NA</v>
      </c>
      <c r="P613" s="306" t="str">
        <f t="shared" si="243"/>
        <v>NA</v>
      </c>
      <c r="Q613" s="306" t="str">
        <f t="shared" si="244"/>
        <v>NA</v>
      </c>
      <c r="R613" s="306" t="str">
        <f t="shared" si="245"/>
        <v>NA</v>
      </c>
      <c r="S613" s="306" t="str">
        <f t="shared" si="246"/>
        <v>NA</v>
      </c>
      <c r="T613" s="306" t="str">
        <f t="shared" si="247"/>
        <v>NA</v>
      </c>
      <c r="U613" s="306" t="str">
        <f t="shared" si="248"/>
        <v>NA</v>
      </c>
      <c r="V613" s="306" t="str">
        <f>IF($B613&gt;remaning_months,"NA",V$3*Payoff!$BS616)</f>
        <v>NA</v>
      </c>
      <c r="W613" s="306" t="str">
        <f>IF($B613&gt;remaning_months,"NA",W$3*Payoff!$BS616)</f>
        <v>NA</v>
      </c>
      <c r="X613" s="306" t="str">
        <f t="shared" si="249"/>
        <v>NA</v>
      </c>
      <c r="Y613" s="306" t="str">
        <f t="shared" si="250"/>
        <v>NA</v>
      </c>
      <c r="Z613" s="306" t="str">
        <f t="shared" si="251"/>
        <v>NA</v>
      </c>
      <c r="AA613" s="306" t="str">
        <f t="shared" si="252"/>
        <v>NA</v>
      </c>
      <c r="AB613" s="306" t="str">
        <f t="shared" si="253"/>
        <v>NA</v>
      </c>
      <c r="AC613" s="306" t="str">
        <f>IF($B613&gt;remaning_months,"NA",Payoff!AY616*Feq_coupon)</f>
        <v>NA</v>
      </c>
      <c r="AD613" s="306" t="str">
        <f>IF($B613&lt;=remaning_months,(AD612*(1-Payoff!BR616)-Payoff!Y616-Payoff!Z616+Payoff!BY616),"NA")</f>
        <v>NA</v>
      </c>
      <c r="AE613" s="306" t="str">
        <f>IF($B613&gt;remaning_months,"NA",Payoff!BC616)</f>
        <v>NA</v>
      </c>
      <c r="AF613" s="306" t="str">
        <f>IF($B613&gt;remaning_months,"NA",MAX(0,SUM(Payoff!V616:X616)))</f>
        <v>NA</v>
      </c>
      <c r="AG613" s="306" t="str">
        <f>IF($B613&gt;remaning_months,"NA",MAX(0,SUM(Payoff!V616:Y616)))</f>
        <v>NA</v>
      </c>
      <c r="AH613" s="306" t="str">
        <f>IF($B613&gt;remaning_months,"NA",Payoff!AC616)</f>
        <v>NA</v>
      </c>
      <c r="AI613" s="306" t="str">
        <f>IF($B613&gt;remaning_months,"NA",Payoff!BA616)</f>
        <v>NA</v>
      </c>
      <c r="AJ613" s="306" t="str">
        <f>IF($B613&gt;remaning_months,"NA",IF(AF613&lt;=0,0,AL612*(1+Payoff!X616/SUM(Payoff!V616:W616))))</f>
        <v>NA</v>
      </c>
      <c r="AK613" s="306" t="str">
        <f>IF($B613&gt;remaning_months,"NA",IF(AG613&lt;=0,0,AJ613*(1+SUM(Payoff!Y616:Z616)/SUM(Payoff!V616:W616))))</f>
        <v>NA</v>
      </c>
      <c r="AL613" s="306" t="str">
        <f>IF($B613&gt;remaning_months,"NA",IF(AH613&lt;=0,0,AK613*(1+SUM(Payoff!AA616:AB616)/SUM(Payoff!V616:W616))))</f>
        <v>NA</v>
      </c>
      <c r="AM613" s="306" t="str">
        <f t="shared" si="254"/>
        <v>NA</v>
      </c>
      <c r="AN613" s="306" t="str">
        <f>IF($B613&gt;remaning_months,"NA",AN612*(1+Payoff!Q616))</f>
        <v>NA</v>
      </c>
    </row>
    <row r="614" spans="2:40">
      <c r="B614" s="23">
        <v>611</v>
      </c>
      <c r="C614" s="306" t="str">
        <f t="shared" si="230"/>
        <v>NA</v>
      </c>
      <c r="D614" s="306" t="str">
        <f t="shared" si="231"/>
        <v>NA</v>
      </c>
      <c r="E614" s="306" t="str">
        <f t="shared" si="232"/>
        <v>NA</v>
      </c>
      <c r="F614" s="306" t="str">
        <f t="shared" si="233"/>
        <v>NA</v>
      </c>
      <c r="G614" s="306" t="str">
        <f t="shared" si="234"/>
        <v>NA</v>
      </c>
      <c r="H614" s="306" t="str">
        <f t="shared" si="235"/>
        <v>NA</v>
      </c>
      <c r="I614" s="306" t="str">
        <f t="shared" si="236"/>
        <v>NA</v>
      </c>
      <c r="J614" s="306" t="str">
        <f t="shared" si="237"/>
        <v>NA</v>
      </c>
      <c r="K614" s="306" t="str">
        <f t="shared" si="238"/>
        <v>NA</v>
      </c>
      <c r="L614" s="306" t="str">
        <f t="shared" si="239"/>
        <v>NA</v>
      </c>
      <c r="M614" s="306" t="str">
        <f t="shared" si="240"/>
        <v>NA</v>
      </c>
      <c r="N614" s="306" t="str">
        <f t="shared" si="241"/>
        <v>NA</v>
      </c>
      <c r="O614" s="306" t="str">
        <f t="shared" si="242"/>
        <v>NA</v>
      </c>
      <c r="P614" s="306" t="str">
        <f t="shared" si="243"/>
        <v>NA</v>
      </c>
      <c r="Q614" s="306" t="str">
        <f t="shared" si="244"/>
        <v>NA</v>
      </c>
      <c r="R614" s="306" t="str">
        <f t="shared" si="245"/>
        <v>NA</v>
      </c>
      <c r="S614" s="306" t="str">
        <f t="shared" si="246"/>
        <v>NA</v>
      </c>
      <c r="T614" s="306" t="str">
        <f t="shared" si="247"/>
        <v>NA</v>
      </c>
      <c r="U614" s="306" t="str">
        <f t="shared" si="248"/>
        <v>NA</v>
      </c>
      <c r="V614" s="306" t="str">
        <f>IF($B614&gt;remaning_months,"NA",V$3*Payoff!$BS617)</f>
        <v>NA</v>
      </c>
      <c r="W614" s="306" t="str">
        <f>IF($B614&gt;remaning_months,"NA",W$3*Payoff!$BS617)</f>
        <v>NA</v>
      </c>
      <c r="X614" s="306" t="str">
        <f t="shared" si="249"/>
        <v>NA</v>
      </c>
      <c r="Y614" s="306" t="str">
        <f t="shared" si="250"/>
        <v>NA</v>
      </c>
      <c r="Z614" s="306" t="str">
        <f t="shared" si="251"/>
        <v>NA</v>
      </c>
      <c r="AA614" s="306" t="str">
        <f t="shared" si="252"/>
        <v>NA</v>
      </c>
      <c r="AB614" s="306" t="str">
        <f t="shared" si="253"/>
        <v>NA</v>
      </c>
      <c r="AC614" s="306" t="str">
        <f>IF($B614&gt;remaning_months,"NA",Payoff!AY617*Feq_coupon)</f>
        <v>NA</v>
      </c>
      <c r="AD614" s="306" t="str">
        <f>IF($B614&lt;=remaning_months,(AD613*(1-Payoff!BR617)-Payoff!Y617-Payoff!Z617+Payoff!BY617),"NA")</f>
        <v>NA</v>
      </c>
      <c r="AE614" s="306" t="str">
        <f>IF($B614&gt;remaning_months,"NA",Payoff!BC617)</f>
        <v>NA</v>
      </c>
      <c r="AF614" s="306" t="str">
        <f>IF($B614&gt;remaning_months,"NA",MAX(0,SUM(Payoff!V617:X617)))</f>
        <v>NA</v>
      </c>
      <c r="AG614" s="306" t="str">
        <f>IF($B614&gt;remaning_months,"NA",MAX(0,SUM(Payoff!V617:Y617)))</f>
        <v>NA</v>
      </c>
      <c r="AH614" s="306" t="str">
        <f>IF($B614&gt;remaning_months,"NA",Payoff!AC617)</f>
        <v>NA</v>
      </c>
      <c r="AI614" s="306" t="str">
        <f>IF($B614&gt;remaning_months,"NA",Payoff!BA617)</f>
        <v>NA</v>
      </c>
      <c r="AJ614" s="306" t="str">
        <f>IF($B614&gt;remaning_months,"NA",IF(AF614&lt;=0,0,AL613*(1+Payoff!X617/SUM(Payoff!V617:W617))))</f>
        <v>NA</v>
      </c>
      <c r="AK614" s="306" t="str">
        <f>IF($B614&gt;remaning_months,"NA",IF(AG614&lt;=0,0,AJ614*(1+SUM(Payoff!Y617:Z617)/SUM(Payoff!V617:W617))))</f>
        <v>NA</v>
      </c>
      <c r="AL614" s="306" t="str">
        <f>IF($B614&gt;remaning_months,"NA",IF(AH614&lt;=0,0,AK614*(1+SUM(Payoff!AA617:AB617)/SUM(Payoff!V617:W617))))</f>
        <v>NA</v>
      </c>
      <c r="AM614" s="306" t="str">
        <f t="shared" si="254"/>
        <v>NA</v>
      </c>
      <c r="AN614" s="306" t="str">
        <f>IF($B614&gt;remaning_months,"NA",AN613*(1+Payoff!Q617))</f>
        <v>NA</v>
      </c>
    </row>
    <row r="615" spans="2:40">
      <c r="B615" s="23">
        <v>612</v>
      </c>
      <c r="C615" s="306" t="str">
        <f t="shared" si="230"/>
        <v>NA</v>
      </c>
      <c r="D615" s="306" t="str">
        <f t="shared" si="231"/>
        <v>NA</v>
      </c>
      <c r="E615" s="306" t="str">
        <f t="shared" si="232"/>
        <v>NA</v>
      </c>
      <c r="F615" s="306" t="str">
        <f t="shared" si="233"/>
        <v>NA</v>
      </c>
      <c r="G615" s="306" t="str">
        <f t="shared" si="234"/>
        <v>NA</v>
      </c>
      <c r="H615" s="306" t="str">
        <f t="shared" si="235"/>
        <v>NA</v>
      </c>
      <c r="I615" s="306" t="str">
        <f t="shared" si="236"/>
        <v>NA</v>
      </c>
      <c r="J615" s="306" t="str">
        <f t="shared" si="237"/>
        <v>NA</v>
      </c>
      <c r="K615" s="306" t="str">
        <f t="shared" si="238"/>
        <v>NA</v>
      </c>
      <c r="L615" s="306" t="str">
        <f t="shared" si="239"/>
        <v>NA</v>
      </c>
      <c r="M615" s="306" t="str">
        <f t="shared" si="240"/>
        <v>NA</v>
      </c>
      <c r="N615" s="306" t="str">
        <f t="shared" si="241"/>
        <v>NA</v>
      </c>
      <c r="O615" s="306" t="str">
        <f t="shared" si="242"/>
        <v>NA</v>
      </c>
      <c r="P615" s="306" t="str">
        <f t="shared" si="243"/>
        <v>NA</v>
      </c>
      <c r="Q615" s="306" t="str">
        <f t="shared" si="244"/>
        <v>NA</v>
      </c>
      <c r="R615" s="306" t="str">
        <f t="shared" si="245"/>
        <v>NA</v>
      </c>
      <c r="S615" s="306" t="str">
        <f t="shared" si="246"/>
        <v>NA</v>
      </c>
      <c r="T615" s="306" t="str">
        <f t="shared" si="247"/>
        <v>NA</v>
      </c>
      <c r="U615" s="306" t="str">
        <f t="shared" si="248"/>
        <v>NA</v>
      </c>
      <c r="V615" s="306" t="str">
        <f>IF($B615&gt;remaning_months,"NA",V$3*Payoff!$BS618)</f>
        <v>NA</v>
      </c>
      <c r="W615" s="306" t="str">
        <f>IF($B615&gt;remaning_months,"NA",W$3*Payoff!$BS618)</f>
        <v>NA</v>
      </c>
      <c r="X615" s="306" t="str">
        <f t="shared" si="249"/>
        <v>NA</v>
      </c>
      <c r="Y615" s="306" t="str">
        <f t="shared" si="250"/>
        <v>NA</v>
      </c>
      <c r="Z615" s="306" t="str">
        <f t="shared" si="251"/>
        <v>NA</v>
      </c>
      <c r="AA615" s="306" t="str">
        <f t="shared" si="252"/>
        <v>NA</v>
      </c>
      <c r="AB615" s="306" t="str">
        <f t="shared" si="253"/>
        <v>NA</v>
      </c>
      <c r="AC615" s="306" t="str">
        <f>IF($B615&gt;remaning_months,"NA",Payoff!AY618*Feq_coupon)</f>
        <v>NA</v>
      </c>
      <c r="AD615" s="306" t="str">
        <f>IF($B615&lt;=remaning_months,(AD614*(1-Payoff!BR618)-Payoff!Y618-Payoff!Z618+Payoff!BY618),"NA")</f>
        <v>NA</v>
      </c>
      <c r="AE615" s="306" t="str">
        <f>IF($B615&gt;remaning_months,"NA",Payoff!BC618)</f>
        <v>NA</v>
      </c>
      <c r="AF615" s="306" t="str">
        <f>IF($B615&gt;remaning_months,"NA",MAX(0,SUM(Payoff!V618:X618)))</f>
        <v>NA</v>
      </c>
      <c r="AG615" s="306" t="str">
        <f>IF($B615&gt;remaning_months,"NA",MAX(0,SUM(Payoff!V618:Y618)))</f>
        <v>NA</v>
      </c>
      <c r="AH615" s="306" t="str">
        <f>IF($B615&gt;remaning_months,"NA",Payoff!AC618)</f>
        <v>NA</v>
      </c>
      <c r="AI615" s="306" t="str">
        <f>IF($B615&gt;remaning_months,"NA",Payoff!BA618)</f>
        <v>NA</v>
      </c>
      <c r="AJ615" s="306" t="str">
        <f>IF($B615&gt;remaning_months,"NA",IF(AF615&lt;=0,0,AL614*(1+Payoff!X618/SUM(Payoff!V618:W618))))</f>
        <v>NA</v>
      </c>
      <c r="AK615" s="306" t="str">
        <f>IF($B615&gt;remaning_months,"NA",IF(AG615&lt;=0,0,AJ615*(1+SUM(Payoff!Y618:Z618)/SUM(Payoff!V618:W618))))</f>
        <v>NA</v>
      </c>
      <c r="AL615" s="306" t="str">
        <f>IF($B615&gt;remaning_months,"NA",IF(AH615&lt;=0,0,AK615*(1+SUM(Payoff!AA618:AB618)/SUM(Payoff!V618:W618))))</f>
        <v>NA</v>
      </c>
      <c r="AM615" s="306" t="str">
        <f t="shared" si="254"/>
        <v>NA</v>
      </c>
      <c r="AN615" s="306" t="str">
        <f>IF($B615&gt;remaning_months,"NA",AN614*(1+Payoff!Q618))</f>
        <v>NA</v>
      </c>
    </row>
    <row r="616" spans="2:40">
      <c r="B616" s="23">
        <v>613</v>
      </c>
      <c r="C616" s="306" t="str">
        <f t="shared" si="230"/>
        <v>NA</v>
      </c>
      <c r="D616" s="306" t="str">
        <f t="shared" si="231"/>
        <v>NA</v>
      </c>
      <c r="E616" s="306" t="str">
        <f t="shared" si="232"/>
        <v>NA</v>
      </c>
      <c r="F616" s="306" t="str">
        <f t="shared" si="233"/>
        <v>NA</v>
      </c>
      <c r="G616" s="306" t="str">
        <f t="shared" si="234"/>
        <v>NA</v>
      </c>
      <c r="H616" s="306" t="str">
        <f t="shared" si="235"/>
        <v>NA</v>
      </c>
      <c r="I616" s="306" t="str">
        <f t="shared" si="236"/>
        <v>NA</v>
      </c>
      <c r="J616" s="306" t="str">
        <f t="shared" si="237"/>
        <v>NA</v>
      </c>
      <c r="K616" s="306" t="str">
        <f t="shared" si="238"/>
        <v>NA</v>
      </c>
      <c r="L616" s="306" t="str">
        <f t="shared" si="239"/>
        <v>NA</v>
      </c>
      <c r="M616" s="306" t="str">
        <f t="shared" si="240"/>
        <v>NA</v>
      </c>
      <c r="N616" s="306" t="str">
        <f t="shared" si="241"/>
        <v>NA</v>
      </c>
      <c r="O616" s="306" t="str">
        <f t="shared" si="242"/>
        <v>NA</v>
      </c>
      <c r="P616" s="306" t="str">
        <f t="shared" si="243"/>
        <v>NA</v>
      </c>
      <c r="Q616" s="306" t="str">
        <f t="shared" si="244"/>
        <v>NA</v>
      </c>
      <c r="R616" s="306" t="str">
        <f t="shared" si="245"/>
        <v>NA</v>
      </c>
      <c r="S616" s="306" t="str">
        <f t="shared" si="246"/>
        <v>NA</v>
      </c>
      <c r="T616" s="306" t="str">
        <f t="shared" si="247"/>
        <v>NA</v>
      </c>
      <c r="U616" s="306" t="str">
        <f t="shared" si="248"/>
        <v>NA</v>
      </c>
      <c r="V616" s="306" t="str">
        <f>IF($B616&gt;remaning_months,"NA",V$3*Payoff!$BS619)</f>
        <v>NA</v>
      </c>
      <c r="W616" s="306" t="str">
        <f>IF($B616&gt;remaning_months,"NA",W$3*Payoff!$BS619)</f>
        <v>NA</v>
      </c>
      <c r="X616" s="306" t="str">
        <f t="shared" si="249"/>
        <v>NA</v>
      </c>
      <c r="Y616" s="306" t="str">
        <f t="shared" si="250"/>
        <v>NA</v>
      </c>
      <c r="Z616" s="306" t="str">
        <f t="shared" si="251"/>
        <v>NA</v>
      </c>
      <c r="AA616" s="306" t="str">
        <f t="shared" si="252"/>
        <v>NA</v>
      </c>
      <c r="AB616" s="306" t="str">
        <f t="shared" si="253"/>
        <v>NA</v>
      </c>
      <c r="AC616" s="306" t="str">
        <f>IF($B616&gt;remaning_months,"NA",Payoff!AY619*Feq_coupon)</f>
        <v>NA</v>
      </c>
      <c r="AD616" s="306" t="str">
        <f>IF($B616&lt;=remaning_months,(AD615*(1-Payoff!BR619)-Payoff!Y619-Payoff!Z619+Payoff!BY619),"NA")</f>
        <v>NA</v>
      </c>
      <c r="AE616" s="306" t="str">
        <f>IF($B616&gt;remaning_months,"NA",Payoff!BC619)</f>
        <v>NA</v>
      </c>
      <c r="AF616" s="306" t="str">
        <f>IF($B616&gt;remaning_months,"NA",MAX(0,SUM(Payoff!V619:X619)))</f>
        <v>NA</v>
      </c>
      <c r="AG616" s="306" t="str">
        <f>IF($B616&gt;remaning_months,"NA",MAX(0,SUM(Payoff!V619:Y619)))</f>
        <v>NA</v>
      </c>
      <c r="AH616" s="306" t="str">
        <f>IF($B616&gt;remaning_months,"NA",Payoff!AC619)</f>
        <v>NA</v>
      </c>
      <c r="AI616" s="306" t="str">
        <f>IF($B616&gt;remaning_months,"NA",Payoff!BA619)</f>
        <v>NA</v>
      </c>
      <c r="AJ616" s="306" t="str">
        <f>IF($B616&gt;remaning_months,"NA",IF(AF616&lt;=0,0,AL615*(1+Payoff!X619/SUM(Payoff!V619:W619))))</f>
        <v>NA</v>
      </c>
      <c r="AK616" s="306" t="str">
        <f>IF($B616&gt;remaning_months,"NA",IF(AG616&lt;=0,0,AJ616*(1+SUM(Payoff!Y619:Z619)/SUM(Payoff!V619:W619))))</f>
        <v>NA</v>
      </c>
      <c r="AL616" s="306" t="str">
        <f>IF($B616&gt;remaning_months,"NA",IF(AH616&lt;=0,0,AK616*(1+SUM(Payoff!AA619:AB619)/SUM(Payoff!V619:W619))))</f>
        <v>NA</v>
      </c>
      <c r="AM616" s="306" t="str">
        <f t="shared" si="254"/>
        <v>NA</v>
      </c>
      <c r="AN616" s="306" t="str">
        <f>IF($B616&gt;remaning_months,"NA",AN615*(1+Payoff!Q619))</f>
        <v>NA</v>
      </c>
    </row>
    <row r="617" spans="2:40">
      <c r="B617" s="23">
        <v>614</v>
      </c>
      <c r="C617" s="306" t="str">
        <f t="shared" si="230"/>
        <v>NA</v>
      </c>
      <c r="D617" s="306" t="str">
        <f t="shared" si="231"/>
        <v>NA</v>
      </c>
      <c r="E617" s="306" t="str">
        <f t="shared" si="232"/>
        <v>NA</v>
      </c>
      <c r="F617" s="306" t="str">
        <f t="shared" si="233"/>
        <v>NA</v>
      </c>
      <c r="G617" s="306" t="str">
        <f t="shared" si="234"/>
        <v>NA</v>
      </c>
      <c r="H617" s="306" t="str">
        <f t="shared" si="235"/>
        <v>NA</v>
      </c>
      <c r="I617" s="306" t="str">
        <f t="shared" si="236"/>
        <v>NA</v>
      </c>
      <c r="J617" s="306" t="str">
        <f t="shared" si="237"/>
        <v>NA</v>
      </c>
      <c r="K617" s="306" t="str">
        <f t="shared" si="238"/>
        <v>NA</v>
      </c>
      <c r="L617" s="306" t="str">
        <f t="shared" si="239"/>
        <v>NA</v>
      </c>
      <c r="M617" s="306" t="str">
        <f t="shared" si="240"/>
        <v>NA</v>
      </c>
      <c r="N617" s="306" t="str">
        <f t="shared" si="241"/>
        <v>NA</v>
      </c>
      <c r="O617" s="306" t="str">
        <f t="shared" si="242"/>
        <v>NA</v>
      </c>
      <c r="P617" s="306" t="str">
        <f t="shared" si="243"/>
        <v>NA</v>
      </c>
      <c r="Q617" s="306" t="str">
        <f t="shared" si="244"/>
        <v>NA</v>
      </c>
      <c r="R617" s="306" t="str">
        <f t="shared" si="245"/>
        <v>NA</v>
      </c>
      <c r="S617" s="306" t="str">
        <f t="shared" si="246"/>
        <v>NA</v>
      </c>
      <c r="T617" s="306" t="str">
        <f t="shared" si="247"/>
        <v>NA</v>
      </c>
      <c r="U617" s="306" t="str">
        <f t="shared" si="248"/>
        <v>NA</v>
      </c>
      <c r="V617" s="306" t="str">
        <f>IF($B617&gt;remaning_months,"NA",V$3*Payoff!$BS620)</f>
        <v>NA</v>
      </c>
      <c r="W617" s="306" t="str">
        <f>IF($B617&gt;remaning_months,"NA",W$3*Payoff!$BS620)</f>
        <v>NA</v>
      </c>
      <c r="X617" s="306" t="str">
        <f t="shared" si="249"/>
        <v>NA</v>
      </c>
      <c r="Y617" s="306" t="str">
        <f t="shared" si="250"/>
        <v>NA</v>
      </c>
      <c r="Z617" s="306" t="str">
        <f t="shared" si="251"/>
        <v>NA</v>
      </c>
      <c r="AA617" s="306" t="str">
        <f t="shared" si="252"/>
        <v>NA</v>
      </c>
      <c r="AB617" s="306" t="str">
        <f t="shared" si="253"/>
        <v>NA</v>
      </c>
      <c r="AC617" s="306" t="str">
        <f>IF($B617&gt;remaning_months,"NA",Payoff!AY620*Feq_coupon)</f>
        <v>NA</v>
      </c>
      <c r="AD617" s="306" t="str">
        <f>IF($B617&lt;=remaning_months,(AD616*(1-Payoff!BR620)-Payoff!Y620-Payoff!Z620+Payoff!BY620),"NA")</f>
        <v>NA</v>
      </c>
      <c r="AE617" s="306" t="str">
        <f>IF($B617&gt;remaning_months,"NA",Payoff!BC620)</f>
        <v>NA</v>
      </c>
      <c r="AF617" s="306" t="str">
        <f>IF($B617&gt;remaning_months,"NA",MAX(0,SUM(Payoff!V620:X620)))</f>
        <v>NA</v>
      </c>
      <c r="AG617" s="306" t="str">
        <f>IF($B617&gt;remaning_months,"NA",MAX(0,SUM(Payoff!V620:Y620)))</f>
        <v>NA</v>
      </c>
      <c r="AH617" s="306" t="str">
        <f>IF($B617&gt;remaning_months,"NA",Payoff!AC620)</f>
        <v>NA</v>
      </c>
      <c r="AI617" s="306" t="str">
        <f>IF($B617&gt;remaning_months,"NA",Payoff!BA620)</f>
        <v>NA</v>
      </c>
      <c r="AJ617" s="306" t="str">
        <f>IF($B617&gt;remaning_months,"NA",IF(AF617&lt;=0,0,AL616*(1+Payoff!X620/SUM(Payoff!V620:W620))))</f>
        <v>NA</v>
      </c>
      <c r="AK617" s="306" t="str">
        <f>IF($B617&gt;remaning_months,"NA",IF(AG617&lt;=0,0,AJ617*(1+SUM(Payoff!Y620:Z620)/SUM(Payoff!V620:W620))))</f>
        <v>NA</v>
      </c>
      <c r="AL617" s="306" t="str">
        <f>IF($B617&gt;remaning_months,"NA",IF(AH617&lt;=0,0,AK617*(1+SUM(Payoff!AA620:AB620)/SUM(Payoff!V620:W620))))</f>
        <v>NA</v>
      </c>
      <c r="AM617" s="306" t="str">
        <f t="shared" si="254"/>
        <v>NA</v>
      </c>
      <c r="AN617" s="306" t="str">
        <f>IF($B617&gt;remaning_months,"NA",AN616*(1+Payoff!Q620))</f>
        <v>NA</v>
      </c>
    </row>
    <row r="618" spans="2:40">
      <c r="B618" s="23">
        <v>615</v>
      </c>
      <c r="C618" s="306" t="str">
        <f t="shared" si="230"/>
        <v>NA</v>
      </c>
      <c r="D618" s="306" t="str">
        <f t="shared" si="231"/>
        <v>NA</v>
      </c>
      <c r="E618" s="306" t="str">
        <f t="shared" si="232"/>
        <v>NA</v>
      </c>
      <c r="F618" s="306" t="str">
        <f t="shared" si="233"/>
        <v>NA</v>
      </c>
      <c r="G618" s="306" t="str">
        <f t="shared" si="234"/>
        <v>NA</v>
      </c>
      <c r="H618" s="306" t="str">
        <f t="shared" si="235"/>
        <v>NA</v>
      </c>
      <c r="I618" s="306" t="str">
        <f t="shared" si="236"/>
        <v>NA</v>
      </c>
      <c r="J618" s="306" t="str">
        <f t="shared" si="237"/>
        <v>NA</v>
      </c>
      <c r="K618" s="306" t="str">
        <f t="shared" si="238"/>
        <v>NA</v>
      </c>
      <c r="L618" s="306" t="str">
        <f t="shared" si="239"/>
        <v>NA</v>
      </c>
      <c r="M618" s="306" t="str">
        <f t="shared" si="240"/>
        <v>NA</v>
      </c>
      <c r="N618" s="306" t="str">
        <f t="shared" si="241"/>
        <v>NA</v>
      </c>
      <c r="O618" s="306" t="str">
        <f t="shared" si="242"/>
        <v>NA</v>
      </c>
      <c r="P618" s="306" t="str">
        <f t="shared" si="243"/>
        <v>NA</v>
      </c>
      <c r="Q618" s="306" t="str">
        <f t="shared" si="244"/>
        <v>NA</v>
      </c>
      <c r="R618" s="306" t="str">
        <f t="shared" si="245"/>
        <v>NA</v>
      </c>
      <c r="S618" s="306" t="str">
        <f t="shared" si="246"/>
        <v>NA</v>
      </c>
      <c r="T618" s="306" t="str">
        <f t="shared" si="247"/>
        <v>NA</v>
      </c>
      <c r="U618" s="306" t="str">
        <f t="shared" si="248"/>
        <v>NA</v>
      </c>
      <c r="V618" s="306" t="str">
        <f>IF($B618&gt;remaning_months,"NA",V$3*Payoff!$BS621)</f>
        <v>NA</v>
      </c>
      <c r="W618" s="306" t="str">
        <f>IF($B618&gt;remaning_months,"NA",W$3*Payoff!$BS621)</f>
        <v>NA</v>
      </c>
      <c r="X618" s="306" t="str">
        <f t="shared" si="249"/>
        <v>NA</v>
      </c>
      <c r="Y618" s="306" t="str">
        <f t="shared" si="250"/>
        <v>NA</v>
      </c>
      <c r="Z618" s="306" t="str">
        <f t="shared" si="251"/>
        <v>NA</v>
      </c>
      <c r="AA618" s="306" t="str">
        <f t="shared" si="252"/>
        <v>NA</v>
      </c>
      <c r="AB618" s="306" t="str">
        <f t="shared" si="253"/>
        <v>NA</v>
      </c>
      <c r="AC618" s="306" t="str">
        <f>IF($B618&gt;remaning_months,"NA",Payoff!AY621*Feq_coupon)</f>
        <v>NA</v>
      </c>
      <c r="AD618" s="306" t="str">
        <f>IF($B618&lt;=remaning_months,(AD617*(1-Payoff!BR621)-Payoff!Y621-Payoff!Z621+Payoff!BY621),"NA")</f>
        <v>NA</v>
      </c>
      <c r="AE618" s="306" t="str">
        <f>IF($B618&gt;remaning_months,"NA",Payoff!BC621)</f>
        <v>NA</v>
      </c>
      <c r="AF618" s="306" t="str">
        <f>IF($B618&gt;remaning_months,"NA",MAX(0,SUM(Payoff!V621:X621)))</f>
        <v>NA</v>
      </c>
      <c r="AG618" s="306" t="str">
        <f>IF($B618&gt;remaning_months,"NA",MAX(0,SUM(Payoff!V621:Y621)))</f>
        <v>NA</v>
      </c>
      <c r="AH618" s="306" t="str">
        <f>IF($B618&gt;remaning_months,"NA",Payoff!AC621)</f>
        <v>NA</v>
      </c>
      <c r="AI618" s="306" t="str">
        <f>IF($B618&gt;remaning_months,"NA",Payoff!BA621)</f>
        <v>NA</v>
      </c>
      <c r="AJ618" s="306" t="str">
        <f>IF($B618&gt;remaning_months,"NA",IF(AF618&lt;=0,0,AL617*(1+Payoff!X621/SUM(Payoff!V621:W621))))</f>
        <v>NA</v>
      </c>
      <c r="AK618" s="306" t="str">
        <f>IF($B618&gt;remaning_months,"NA",IF(AG618&lt;=0,0,AJ618*(1+SUM(Payoff!Y621:Z621)/SUM(Payoff!V621:W621))))</f>
        <v>NA</v>
      </c>
      <c r="AL618" s="306" t="str">
        <f>IF($B618&gt;remaning_months,"NA",IF(AH618&lt;=0,0,AK618*(1+SUM(Payoff!AA621:AB621)/SUM(Payoff!V621:W621))))</f>
        <v>NA</v>
      </c>
      <c r="AM618" s="306" t="str">
        <f t="shared" si="254"/>
        <v>NA</v>
      </c>
      <c r="AN618" s="306" t="str">
        <f>IF($B618&gt;remaning_months,"NA",AN617*(1+Payoff!Q621))</f>
        <v>NA</v>
      </c>
    </row>
    <row r="619" spans="2:40">
      <c r="B619" s="23">
        <v>616</v>
      </c>
      <c r="C619" s="306" t="str">
        <f t="shared" si="230"/>
        <v>NA</v>
      </c>
      <c r="D619" s="306" t="str">
        <f t="shared" si="231"/>
        <v>NA</v>
      </c>
      <c r="E619" s="306" t="str">
        <f t="shared" si="232"/>
        <v>NA</v>
      </c>
      <c r="F619" s="306" t="str">
        <f t="shared" si="233"/>
        <v>NA</v>
      </c>
      <c r="G619" s="306" t="str">
        <f t="shared" si="234"/>
        <v>NA</v>
      </c>
      <c r="H619" s="306" t="str">
        <f t="shared" si="235"/>
        <v>NA</v>
      </c>
      <c r="I619" s="306" t="str">
        <f t="shared" si="236"/>
        <v>NA</v>
      </c>
      <c r="J619" s="306" t="str">
        <f t="shared" si="237"/>
        <v>NA</v>
      </c>
      <c r="K619" s="306" t="str">
        <f t="shared" si="238"/>
        <v>NA</v>
      </c>
      <c r="L619" s="306" t="str">
        <f t="shared" si="239"/>
        <v>NA</v>
      </c>
      <c r="M619" s="306" t="str">
        <f t="shared" si="240"/>
        <v>NA</v>
      </c>
      <c r="N619" s="306" t="str">
        <f t="shared" si="241"/>
        <v>NA</v>
      </c>
      <c r="O619" s="306" t="str">
        <f t="shared" si="242"/>
        <v>NA</v>
      </c>
      <c r="P619" s="306" t="str">
        <f t="shared" si="243"/>
        <v>NA</v>
      </c>
      <c r="Q619" s="306" t="str">
        <f t="shared" si="244"/>
        <v>NA</v>
      </c>
      <c r="R619" s="306" t="str">
        <f t="shared" si="245"/>
        <v>NA</v>
      </c>
      <c r="S619" s="306" t="str">
        <f t="shared" si="246"/>
        <v>NA</v>
      </c>
      <c r="T619" s="306" t="str">
        <f t="shared" si="247"/>
        <v>NA</v>
      </c>
      <c r="U619" s="306" t="str">
        <f t="shared" si="248"/>
        <v>NA</v>
      </c>
      <c r="V619" s="306" t="str">
        <f>IF($B619&gt;remaning_months,"NA",V$3*Payoff!$BS622)</f>
        <v>NA</v>
      </c>
      <c r="W619" s="306" t="str">
        <f>IF($B619&gt;remaning_months,"NA",W$3*Payoff!$BS622)</f>
        <v>NA</v>
      </c>
      <c r="X619" s="306" t="str">
        <f t="shared" si="249"/>
        <v>NA</v>
      </c>
      <c r="Y619" s="306" t="str">
        <f t="shared" si="250"/>
        <v>NA</v>
      </c>
      <c r="Z619" s="306" t="str">
        <f t="shared" si="251"/>
        <v>NA</v>
      </c>
      <c r="AA619" s="306" t="str">
        <f t="shared" si="252"/>
        <v>NA</v>
      </c>
      <c r="AB619" s="306" t="str">
        <f t="shared" si="253"/>
        <v>NA</v>
      </c>
      <c r="AC619" s="306" t="str">
        <f>IF($B619&gt;remaning_months,"NA",Payoff!AY622*Feq_coupon)</f>
        <v>NA</v>
      </c>
      <c r="AD619" s="306" t="str">
        <f>IF($B619&lt;=remaning_months,(AD618*(1-Payoff!BR622)-Payoff!Y622-Payoff!Z622+Payoff!BY622),"NA")</f>
        <v>NA</v>
      </c>
      <c r="AE619" s="306" t="str">
        <f>IF($B619&gt;remaning_months,"NA",Payoff!BC622)</f>
        <v>NA</v>
      </c>
      <c r="AF619" s="306" t="str">
        <f>IF($B619&gt;remaning_months,"NA",MAX(0,SUM(Payoff!V622:X622)))</f>
        <v>NA</v>
      </c>
      <c r="AG619" s="306" t="str">
        <f>IF($B619&gt;remaning_months,"NA",MAX(0,SUM(Payoff!V622:Y622)))</f>
        <v>NA</v>
      </c>
      <c r="AH619" s="306" t="str">
        <f>IF($B619&gt;remaning_months,"NA",Payoff!AC622)</f>
        <v>NA</v>
      </c>
      <c r="AI619" s="306" t="str">
        <f>IF($B619&gt;remaning_months,"NA",Payoff!BA622)</f>
        <v>NA</v>
      </c>
      <c r="AJ619" s="306" t="str">
        <f>IF($B619&gt;remaning_months,"NA",IF(AF619&lt;=0,0,AL618*(1+Payoff!X622/SUM(Payoff!V622:W622))))</f>
        <v>NA</v>
      </c>
      <c r="AK619" s="306" t="str">
        <f>IF($B619&gt;remaning_months,"NA",IF(AG619&lt;=0,0,AJ619*(1+SUM(Payoff!Y622:Z622)/SUM(Payoff!V622:W622))))</f>
        <v>NA</v>
      </c>
      <c r="AL619" s="306" t="str">
        <f>IF($B619&gt;remaning_months,"NA",IF(AH619&lt;=0,0,AK619*(1+SUM(Payoff!AA622:AB622)/SUM(Payoff!V622:W622))))</f>
        <v>NA</v>
      </c>
      <c r="AM619" s="306" t="str">
        <f t="shared" si="254"/>
        <v>NA</v>
      </c>
      <c r="AN619" s="306" t="str">
        <f>IF($B619&gt;remaning_months,"NA",AN618*(1+Payoff!Q622))</f>
        <v>NA</v>
      </c>
    </row>
    <row r="620" spans="2:40">
      <c r="B620" s="23">
        <v>617</v>
      </c>
      <c r="C620" s="306" t="str">
        <f t="shared" si="230"/>
        <v>NA</v>
      </c>
      <c r="D620" s="306" t="str">
        <f t="shared" si="231"/>
        <v>NA</v>
      </c>
      <c r="E620" s="306" t="str">
        <f t="shared" si="232"/>
        <v>NA</v>
      </c>
      <c r="F620" s="306" t="str">
        <f t="shared" si="233"/>
        <v>NA</v>
      </c>
      <c r="G620" s="306" t="str">
        <f t="shared" si="234"/>
        <v>NA</v>
      </c>
      <c r="H620" s="306" t="str">
        <f t="shared" si="235"/>
        <v>NA</v>
      </c>
      <c r="I620" s="306" t="str">
        <f t="shared" si="236"/>
        <v>NA</v>
      </c>
      <c r="J620" s="306" t="str">
        <f t="shared" si="237"/>
        <v>NA</v>
      </c>
      <c r="K620" s="306" t="str">
        <f t="shared" si="238"/>
        <v>NA</v>
      </c>
      <c r="L620" s="306" t="str">
        <f t="shared" si="239"/>
        <v>NA</v>
      </c>
      <c r="M620" s="306" t="str">
        <f t="shared" si="240"/>
        <v>NA</v>
      </c>
      <c r="N620" s="306" t="str">
        <f t="shared" si="241"/>
        <v>NA</v>
      </c>
      <c r="O620" s="306" t="str">
        <f t="shared" si="242"/>
        <v>NA</v>
      </c>
      <c r="P620" s="306" t="str">
        <f t="shared" si="243"/>
        <v>NA</v>
      </c>
      <c r="Q620" s="306" t="str">
        <f t="shared" si="244"/>
        <v>NA</v>
      </c>
      <c r="R620" s="306" t="str">
        <f t="shared" si="245"/>
        <v>NA</v>
      </c>
      <c r="S620" s="306" t="str">
        <f t="shared" si="246"/>
        <v>NA</v>
      </c>
      <c r="T620" s="306" t="str">
        <f t="shared" si="247"/>
        <v>NA</v>
      </c>
      <c r="U620" s="306" t="str">
        <f t="shared" si="248"/>
        <v>NA</v>
      </c>
      <c r="V620" s="306" t="str">
        <f>IF($B620&gt;remaning_months,"NA",V$3*Payoff!$BS623)</f>
        <v>NA</v>
      </c>
      <c r="W620" s="306" t="str">
        <f>IF($B620&gt;remaning_months,"NA",W$3*Payoff!$BS623)</f>
        <v>NA</v>
      </c>
      <c r="X620" s="306" t="str">
        <f t="shared" si="249"/>
        <v>NA</v>
      </c>
      <c r="Y620" s="306" t="str">
        <f t="shared" si="250"/>
        <v>NA</v>
      </c>
      <c r="Z620" s="306" t="str">
        <f t="shared" si="251"/>
        <v>NA</v>
      </c>
      <c r="AA620" s="306" t="str">
        <f t="shared" si="252"/>
        <v>NA</v>
      </c>
      <c r="AB620" s="306" t="str">
        <f t="shared" si="253"/>
        <v>NA</v>
      </c>
      <c r="AC620" s="306" t="str">
        <f>IF($B620&gt;remaning_months,"NA",Payoff!AY623*Feq_coupon)</f>
        <v>NA</v>
      </c>
      <c r="AD620" s="306" t="str">
        <f>IF($B620&lt;=remaning_months,(AD619*(1-Payoff!BR623)-Payoff!Y623-Payoff!Z623+Payoff!BY623),"NA")</f>
        <v>NA</v>
      </c>
      <c r="AE620" s="306" t="str">
        <f>IF($B620&gt;remaning_months,"NA",Payoff!BC623)</f>
        <v>NA</v>
      </c>
      <c r="AF620" s="306" t="str">
        <f>IF($B620&gt;remaning_months,"NA",MAX(0,SUM(Payoff!V623:X623)))</f>
        <v>NA</v>
      </c>
      <c r="AG620" s="306" t="str">
        <f>IF($B620&gt;remaning_months,"NA",MAX(0,SUM(Payoff!V623:Y623)))</f>
        <v>NA</v>
      </c>
      <c r="AH620" s="306" t="str">
        <f>IF($B620&gt;remaning_months,"NA",Payoff!AC623)</f>
        <v>NA</v>
      </c>
      <c r="AI620" s="306" t="str">
        <f>IF($B620&gt;remaning_months,"NA",Payoff!BA623)</f>
        <v>NA</v>
      </c>
      <c r="AJ620" s="306" t="str">
        <f>IF($B620&gt;remaning_months,"NA",IF(AF620&lt;=0,0,AL619*(1+Payoff!X623/SUM(Payoff!V623:W623))))</f>
        <v>NA</v>
      </c>
      <c r="AK620" s="306" t="str">
        <f>IF($B620&gt;remaning_months,"NA",IF(AG620&lt;=0,0,AJ620*(1+SUM(Payoff!Y623:Z623)/SUM(Payoff!V623:W623))))</f>
        <v>NA</v>
      </c>
      <c r="AL620" s="306" t="str">
        <f>IF($B620&gt;remaning_months,"NA",IF(AH620&lt;=0,0,AK620*(1+SUM(Payoff!AA623:AB623)/SUM(Payoff!V623:W623))))</f>
        <v>NA</v>
      </c>
      <c r="AM620" s="306" t="str">
        <f t="shared" si="254"/>
        <v>NA</v>
      </c>
      <c r="AN620" s="306" t="str">
        <f>IF($B620&gt;remaning_months,"NA",AN619*(1+Payoff!Q623))</f>
        <v>NA</v>
      </c>
    </row>
    <row r="621" spans="2:40">
      <c r="B621" s="23">
        <v>618</v>
      </c>
      <c r="C621" s="306" t="str">
        <f t="shared" si="230"/>
        <v>NA</v>
      </c>
      <c r="D621" s="306" t="str">
        <f t="shared" si="231"/>
        <v>NA</v>
      </c>
      <c r="E621" s="306" t="str">
        <f t="shared" si="232"/>
        <v>NA</v>
      </c>
      <c r="F621" s="306" t="str">
        <f t="shared" si="233"/>
        <v>NA</v>
      </c>
      <c r="G621" s="306" t="str">
        <f t="shared" si="234"/>
        <v>NA</v>
      </c>
      <c r="H621" s="306" t="str">
        <f t="shared" si="235"/>
        <v>NA</v>
      </c>
      <c r="I621" s="306" t="str">
        <f t="shared" si="236"/>
        <v>NA</v>
      </c>
      <c r="J621" s="306" t="str">
        <f t="shared" si="237"/>
        <v>NA</v>
      </c>
      <c r="K621" s="306" t="str">
        <f t="shared" si="238"/>
        <v>NA</v>
      </c>
      <c r="L621" s="306" t="str">
        <f t="shared" si="239"/>
        <v>NA</v>
      </c>
      <c r="M621" s="306" t="str">
        <f t="shared" si="240"/>
        <v>NA</v>
      </c>
      <c r="N621" s="306" t="str">
        <f t="shared" si="241"/>
        <v>NA</v>
      </c>
      <c r="O621" s="306" t="str">
        <f t="shared" si="242"/>
        <v>NA</v>
      </c>
      <c r="P621" s="306" t="str">
        <f t="shared" si="243"/>
        <v>NA</v>
      </c>
      <c r="Q621" s="306" t="str">
        <f t="shared" si="244"/>
        <v>NA</v>
      </c>
      <c r="R621" s="306" t="str">
        <f t="shared" si="245"/>
        <v>NA</v>
      </c>
      <c r="S621" s="306" t="str">
        <f t="shared" si="246"/>
        <v>NA</v>
      </c>
      <c r="T621" s="306" t="str">
        <f t="shared" si="247"/>
        <v>NA</v>
      </c>
      <c r="U621" s="306" t="str">
        <f t="shared" si="248"/>
        <v>NA</v>
      </c>
      <c r="V621" s="306" t="str">
        <f>IF($B621&gt;remaning_months,"NA",V$3*Payoff!$BS624)</f>
        <v>NA</v>
      </c>
      <c r="W621" s="306" t="str">
        <f>IF($B621&gt;remaning_months,"NA",W$3*Payoff!$BS624)</f>
        <v>NA</v>
      </c>
      <c r="X621" s="306" t="str">
        <f t="shared" si="249"/>
        <v>NA</v>
      </c>
      <c r="Y621" s="306" t="str">
        <f t="shared" si="250"/>
        <v>NA</v>
      </c>
      <c r="Z621" s="306" t="str">
        <f t="shared" si="251"/>
        <v>NA</v>
      </c>
      <c r="AA621" s="306" t="str">
        <f t="shared" si="252"/>
        <v>NA</v>
      </c>
      <c r="AB621" s="306" t="str">
        <f t="shared" si="253"/>
        <v>NA</v>
      </c>
      <c r="AC621" s="306" t="str">
        <f>IF($B621&gt;remaning_months,"NA",Payoff!AY624*Feq_coupon)</f>
        <v>NA</v>
      </c>
      <c r="AD621" s="306" t="str">
        <f>IF($B621&lt;=remaning_months,(AD620*(1-Payoff!BR624)-Payoff!Y624-Payoff!Z624+Payoff!BY624),"NA")</f>
        <v>NA</v>
      </c>
      <c r="AE621" s="306" t="str">
        <f>IF($B621&gt;remaning_months,"NA",Payoff!BC624)</f>
        <v>NA</v>
      </c>
      <c r="AF621" s="306" t="str">
        <f>IF($B621&gt;remaning_months,"NA",MAX(0,SUM(Payoff!V624:X624)))</f>
        <v>NA</v>
      </c>
      <c r="AG621" s="306" t="str">
        <f>IF($B621&gt;remaning_months,"NA",MAX(0,SUM(Payoff!V624:Y624)))</f>
        <v>NA</v>
      </c>
      <c r="AH621" s="306" t="str">
        <f>IF($B621&gt;remaning_months,"NA",Payoff!AC624)</f>
        <v>NA</v>
      </c>
      <c r="AI621" s="306" t="str">
        <f>IF($B621&gt;remaning_months,"NA",Payoff!BA624)</f>
        <v>NA</v>
      </c>
      <c r="AJ621" s="306" t="str">
        <f>IF($B621&gt;remaning_months,"NA",IF(AF621&lt;=0,0,AL620*(1+Payoff!X624/SUM(Payoff!V624:W624))))</f>
        <v>NA</v>
      </c>
      <c r="AK621" s="306" t="str">
        <f>IF($B621&gt;remaning_months,"NA",IF(AG621&lt;=0,0,AJ621*(1+SUM(Payoff!Y624:Z624)/SUM(Payoff!V624:W624))))</f>
        <v>NA</v>
      </c>
      <c r="AL621" s="306" t="str">
        <f>IF($B621&gt;remaning_months,"NA",IF(AH621&lt;=0,0,AK621*(1+SUM(Payoff!AA624:AB624)/SUM(Payoff!V624:W624))))</f>
        <v>NA</v>
      </c>
      <c r="AM621" s="306" t="str">
        <f t="shared" si="254"/>
        <v>NA</v>
      </c>
      <c r="AN621" s="306" t="str">
        <f>IF($B621&gt;remaning_months,"NA",AN620*(1+Payoff!Q624))</f>
        <v>NA</v>
      </c>
    </row>
    <row r="622" spans="2:40">
      <c r="B622" s="23">
        <v>619</v>
      </c>
      <c r="C622" s="306" t="str">
        <f t="shared" si="230"/>
        <v>NA</v>
      </c>
      <c r="D622" s="306" t="str">
        <f t="shared" si="231"/>
        <v>NA</v>
      </c>
      <c r="E622" s="306" t="str">
        <f t="shared" si="232"/>
        <v>NA</v>
      </c>
      <c r="F622" s="306" t="str">
        <f t="shared" si="233"/>
        <v>NA</v>
      </c>
      <c r="G622" s="306" t="str">
        <f t="shared" si="234"/>
        <v>NA</v>
      </c>
      <c r="H622" s="306" t="str">
        <f t="shared" si="235"/>
        <v>NA</v>
      </c>
      <c r="I622" s="306" t="str">
        <f t="shared" si="236"/>
        <v>NA</v>
      </c>
      <c r="J622" s="306" t="str">
        <f t="shared" si="237"/>
        <v>NA</v>
      </c>
      <c r="K622" s="306" t="str">
        <f t="shared" si="238"/>
        <v>NA</v>
      </c>
      <c r="L622" s="306" t="str">
        <f t="shared" si="239"/>
        <v>NA</v>
      </c>
      <c r="M622" s="306" t="str">
        <f t="shared" si="240"/>
        <v>NA</v>
      </c>
      <c r="N622" s="306" t="str">
        <f t="shared" si="241"/>
        <v>NA</v>
      </c>
      <c r="O622" s="306" t="str">
        <f t="shared" si="242"/>
        <v>NA</v>
      </c>
      <c r="P622" s="306" t="str">
        <f t="shared" si="243"/>
        <v>NA</v>
      </c>
      <c r="Q622" s="306" t="str">
        <f t="shared" si="244"/>
        <v>NA</v>
      </c>
      <c r="R622" s="306" t="str">
        <f t="shared" si="245"/>
        <v>NA</v>
      </c>
      <c r="S622" s="306" t="str">
        <f t="shared" si="246"/>
        <v>NA</v>
      </c>
      <c r="T622" s="306" t="str">
        <f t="shared" si="247"/>
        <v>NA</v>
      </c>
      <c r="U622" s="306" t="str">
        <f t="shared" si="248"/>
        <v>NA</v>
      </c>
      <c r="V622" s="306" t="str">
        <f>IF($B622&gt;remaning_months,"NA",V$3*Payoff!$BS625)</f>
        <v>NA</v>
      </c>
      <c r="W622" s="306" t="str">
        <f>IF($B622&gt;remaning_months,"NA",W$3*Payoff!$BS625)</f>
        <v>NA</v>
      </c>
      <c r="X622" s="306" t="str">
        <f t="shared" si="249"/>
        <v>NA</v>
      </c>
      <c r="Y622" s="306" t="str">
        <f t="shared" si="250"/>
        <v>NA</v>
      </c>
      <c r="Z622" s="306" t="str">
        <f t="shared" si="251"/>
        <v>NA</v>
      </c>
      <c r="AA622" s="306" t="str">
        <f t="shared" si="252"/>
        <v>NA</v>
      </c>
      <c r="AB622" s="306" t="str">
        <f t="shared" si="253"/>
        <v>NA</v>
      </c>
      <c r="AC622" s="306" t="str">
        <f>IF($B622&gt;remaning_months,"NA",Payoff!AY625*Feq_coupon)</f>
        <v>NA</v>
      </c>
      <c r="AD622" s="306" t="str">
        <f>IF($B622&lt;=remaning_months,(AD621*(1-Payoff!BR625)-Payoff!Y625-Payoff!Z625+Payoff!BY625),"NA")</f>
        <v>NA</v>
      </c>
      <c r="AE622" s="306" t="str">
        <f>IF($B622&gt;remaning_months,"NA",Payoff!BC625)</f>
        <v>NA</v>
      </c>
      <c r="AF622" s="306" t="str">
        <f>IF($B622&gt;remaning_months,"NA",MAX(0,SUM(Payoff!V625:X625)))</f>
        <v>NA</v>
      </c>
      <c r="AG622" s="306" t="str">
        <f>IF($B622&gt;remaning_months,"NA",MAX(0,SUM(Payoff!V625:Y625)))</f>
        <v>NA</v>
      </c>
      <c r="AH622" s="306" t="str">
        <f>IF($B622&gt;remaning_months,"NA",Payoff!AC625)</f>
        <v>NA</v>
      </c>
      <c r="AI622" s="306" t="str">
        <f>IF($B622&gt;remaning_months,"NA",Payoff!BA625)</f>
        <v>NA</v>
      </c>
      <c r="AJ622" s="306" t="str">
        <f>IF($B622&gt;remaning_months,"NA",IF(AF622&lt;=0,0,AL621*(1+Payoff!X625/SUM(Payoff!V625:W625))))</f>
        <v>NA</v>
      </c>
      <c r="AK622" s="306" t="str">
        <f>IF($B622&gt;remaning_months,"NA",IF(AG622&lt;=0,0,AJ622*(1+SUM(Payoff!Y625:Z625)/SUM(Payoff!V625:W625))))</f>
        <v>NA</v>
      </c>
      <c r="AL622" s="306" t="str">
        <f>IF($B622&gt;remaning_months,"NA",IF(AH622&lt;=0,0,AK622*(1+SUM(Payoff!AA625:AB625)/SUM(Payoff!V625:W625))))</f>
        <v>NA</v>
      </c>
      <c r="AM622" s="306" t="str">
        <f t="shared" si="254"/>
        <v>NA</v>
      </c>
      <c r="AN622" s="306" t="str">
        <f>IF($B622&gt;remaning_months,"NA",AN621*(1+Payoff!Q625))</f>
        <v>NA</v>
      </c>
    </row>
    <row r="623" spans="2:40">
      <c r="B623" s="23">
        <v>620</v>
      </c>
      <c r="C623" s="306" t="str">
        <f t="shared" si="230"/>
        <v>NA</v>
      </c>
      <c r="D623" s="306" t="str">
        <f t="shared" si="231"/>
        <v>NA</v>
      </c>
      <c r="E623" s="306" t="str">
        <f t="shared" si="232"/>
        <v>NA</v>
      </c>
      <c r="F623" s="306" t="str">
        <f t="shared" si="233"/>
        <v>NA</v>
      </c>
      <c r="G623" s="306" t="str">
        <f t="shared" si="234"/>
        <v>NA</v>
      </c>
      <c r="H623" s="306" t="str">
        <f t="shared" si="235"/>
        <v>NA</v>
      </c>
      <c r="I623" s="306" t="str">
        <f t="shared" si="236"/>
        <v>NA</v>
      </c>
      <c r="J623" s="306" t="str">
        <f t="shared" si="237"/>
        <v>NA</v>
      </c>
      <c r="K623" s="306" t="str">
        <f t="shared" si="238"/>
        <v>NA</v>
      </c>
      <c r="L623" s="306" t="str">
        <f t="shared" si="239"/>
        <v>NA</v>
      </c>
      <c r="M623" s="306" t="str">
        <f t="shared" si="240"/>
        <v>NA</v>
      </c>
      <c r="N623" s="306" t="str">
        <f t="shared" si="241"/>
        <v>NA</v>
      </c>
      <c r="O623" s="306" t="str">
        <f t="shared" si="242"/>
        <v>NA</v>
      </c>
      <c r="P623" s="306" t="str">
        <f t="shared" si="243"/>
        <v>NA</v>
      </c>
      <c r="Q623" s="306" t="str">
        <f t="shared" si="244"/>
        <v>NA</v>
      </c>
      <c r="R623" s="306" t="str">
        <f t="shared" si="245"/>
        <v>NA</v>
      </c>
      <c r="S623" s="306" t="str">
        <f t="shared" si="246"/>
        <v>NA</v>
      </c>
      <c r="T623" s="306" t="str">
        <f t="shared" si="247"/>
        <v>NA</v>
      </c>
      <c r="U623" s="306" t="str">
        <f t="shared" si="248"/>
        <v>NA</v>
      </c>
      <c r="V623" s="306" t="str">
        <f>IF($B623&gt;remaning_months,"NA",V$3*Payoff!$BS626)</f>
        <v>NA</v>
      </c>
      <c r="W623" s="306" t="str">
        <f>IF($B623&gt;remaning_months,"NA",W$3*Payoff!$BS626)</f>
        <v>NA</v>
      </c>
      <c r="X623" s="306" t="str">
        <f t="shared" si="249"/>
        <v>NA</v>
      </c>
      <c r="Y623" s="306" t="str">
        <f t="shared" si="250"/>
        <v>NA</v>
      </c>
      <c r="Z623" s="306" t="str">
        <f t="shared" si="251"/>
        <v>NA</v>
      </c>
      <c r="AA623" s="306" t="str">
        <f t="shared" si="252"/>
        <v>NA</v>
      </c>
      <c r="AB623" s="306" t="str">
        <f t="shared" si="253"/>
        <v>NA</v>
      </c>
      <c r="AC623" s="306" t="str">
        <f>IF($B623&gt;remaning_months,"NA",Payoff!AY626*Feq_coupon)</f>
        <v>NA</v>
      </c>
      <c r="AD623" s="306" t="str">
        <f>IF($B623&lt;=remaning_months,(AD622*(1-Payoff!BR626)-Payoff!Y626-Payoff!Z626+Payoff!BY626),"NA")</f>
        <v>NA</v>
      </c>
      <c r="AE623" s="306" t="str">
        <f>IF($B623&gt;remaning_months,"NA",Payoff!BC626)</f>
        <v>NA</v>
      </c>
      <c r="AF623" s="306" t="str">
        <f>IF($B623&gt;remaning_months,"NA",MAX(0,SUM(Payoff!V626:X626)))</f>
        <v>NA</v>
      </c>
      <c r="AG623" s="306" t="str">
        <f>IF($B623&gt;remaning_months,"NA",MAX(0,SUM(Payoff!V626:Y626)))</f>
        <v>NA</v>
      </c>
      <c r="AH623" s="306" t="str">
        <f>IF($B623&gt;remaning_months,"NA",Payoff!AC626)</f>
        <v>NA</v>
      </c>
      <c r="AI623" s="306" t="str">
        <f>IF($B623&gt;remaning_months,"NA",Payoff!BA626)</f>
        <v>NA</v>
      </c>
      <c r="AJ623" s="306" t="str">
        <f>IF($B623&gt;remaning_months,"NA",IF(AF623&lt;=0,0,AL622*(1+Payoff!X626/SUM(Payoff!V626:W626))))</f>
        <v>NA</v>
      </c>
      <c r="AK623" s="306" t="str">
        <f>IF($B623&gt;remaning_months,"NA",IF(AG623&lt;=0,0,AJ623*(1+SUM(Payoff!Y626:Z626)/SUM(Payoff!V626:W626))))</f>
        <v>NA</v>
      </c>
      <c r="AL623" s="306" t="str">
        <f>IF($B623&gt;remaning_months,"NA",IF(AH623&lt;=0,0,AK623*(1+SUM(Payoff!AA626:AB626)/SUM(Payoff!V626:W626))))</f>
        <v>NA</v>
      </c>
      <c r="AM623" s="306" t="str">
        <f t="shared" si="254"/>
        <v>NA</v>
      </c>
      <c r="AN623" s="306" t="str">
        <f>IF($B623&gt;remaning_months,"NA",AN622*(1+Payoff!Q626))</f>
        <v>NA</v>
      </c>
    </row>
    <row r="624" spans="2:40">
      <c r="B624" s="23">
        <v>621</v>
      </c>
      <c r="C624" s="306" t="str">
        <f t="shared" si="230"/>
        <v>NA</v>
      </c>
      <c r="D624" s="306" t="str">
        <f t="shared" si="231"/>
        <v>NA</v>
      </c>
      <c r="E624" s="306" t="str">
        <f t="shared" si="232"/>
        <v>NA</v>
      </c>
      <c r="F624" s="306" t="str">
        <f t="shared" si="233"/>
        <v>NA</v>
      </c>
      <c r="G624" s="306" t="str">
        <f t="shared" si="234"/>
        <v>NA</v>
      </c>
      <c r="H624" s="306" t="str">
        <f t="shared" si="235"/>
        <v>NA</v>
      </c>
      <c r="I624" s="306" t="str">
        <f t="shared" si="236"/>
        <v>NA</v>
      </c>
      <c r="J624" s="306" t="str">
        <f t="shared" si="237"/>
        <v>NA</v>
      </c>
      <c r="K624" s="306" t="str">
        <f t="shared" si="238"/>
        <v>NA</v>
      </c>
      <c r="L624" s="306" t="str">
        <f t="shared" si="239"/>
        <v>NA</v>
      </c>
      <c r="M624" s="306" t="str">
        <f t="shared" si="240"/>
        <v>NA</v>
      </c>
      <c r="N624" s="306" t="str">
        <f t="shared" si="241"/>
        <v>NA</v>
      </c>
      <c r="O624" s="306" t="str">
        <f t="shared" si="242"/>
        <v>NA</v>
      </c>
      <c r="P624" s="306" t="str">
        <f t="shared" si="243"/>
        <v>NA</v>
      </c>
      <c r="Q624" s="306" t="str">
        <f t="shared" si="244"/>
        <v>NA</v>
      </c>
      <c r="R624" s="306" t="str">
        <f t="shared" si="245"/>
        <v>NA</v>
      </c>
      <c r="S624" s="306" t="str">
        <f t="shared" si="246"/>
        <v>NA</v>
      </c>
      <c r="T624" s="306" t="str">
        <f t="shared" si="247"/>
        <v>NA</v>
      </c>
      <c r="U624" s="306" t="str">
        <f t="shared" si="248"/>
        <v>NA</v>
      </c>
      <c r="V624" s="306" t="str">
        <f>IF($B624&gt;remaning_months,"NA",V$3*Payoff!$BS627)</f>
        <v>NA</v>
      </c>
      <c r="W624" s="306" t="str">
        <f>IF($B624&gt;remaning_months,"NA",W$3*Payoff!$BS627)</f>
        <v>NA</v>
      </c>
      <c r="X624" s="306" t="str">
        <f t="shared" si="249"/>
        <v>NA</v>
      </c>
      <c r="Y624" s="306" t="str">
        <f t="shared" si="250"/>
        <v>NA</v>
      </c>
      <c r="Z624" s="306" t="str">
        <f t="shared" si="251"/>
        <v>NA</v>
      </c>
      <c r="AA624" s="306" t="str">
        <f t="shared" si="252"/>
        <v>NA</v>
      </c>
      <c r="AB624" s="306" t="str">
        <f t="shared" si="253"/>
        <v>NA</v>
      </c>
      <c r="AC624" s="306" t="str">
        <f>IF($B624&gt;remaning_months,"NA",Payoff!AY627*Feq_coupon)</f>
        <v>NA</v>
      </c>
      <c r="AD624" s="306" t="str">
        <f>IF($B624&lt;=remaning_months,(AD623*(1-Payoff!BR627)-Payoff!Y627-Payoff!Z627+Payoff!BY627),"NA")</f>
        <v>NA</v>
      </c>
      <c r="AE624" s="306" t="str">
        <f>IF($B624&gt;remaning_months,"NA",Payoff!BC627)</f>
        <v>NA</v>
      </c>
      <c r="AF624" s="306" t="str">
        <f>IF($B624&gt;remaning_months,"NA",MAX(0,SUM(Payoff!V627:X627)))</f>
        <v>NA</v>
      </c>
      <c r="AG624" s="306" t="str">
        <f>IF($B624&gt;remaning_months,"NA",MAX(0,SUM(Payoff!V627:Y627)))</f>
        <v>NA</v>
      </c>
      <c r="AH624" s="306" t="str">
        <f>IF($B624&gt;remaning_months,"NA",Payoff!AC627)</f>
        <v>NA</v>
      </c>
      <c r="AI624" s="306" t="str">
        <f>IF($B624&gt;remaning_months,"NA",Payoff!BA627)</f>
        <v>NA</v>
      </c>
      <c r="AJ624" s="306" t="str">
        <f>IF($B624&gt;remaning_months,"NA",IF(AF624&lt;=0,0,AL623*(1+Payoff!X627/SUM(Payoff!V627:W627))))</f>
        <v>NA</v>
      </c>
      <c r="AK624" s="306" t="str">
        <f>IF($B624&gt;remaning_months,"NA",IF(AG624&lt;=0,0,AJ624*(1+SUM(Payoff!Y627:Z627)/SUM(Payoff!V627:W627))))</f>
        <v>NA</v>
      </c>
      <c r="AL624" s="306" t="str">
        <f>IF($B624&gt;remaning_months,"NA",IF(AH624&lt;=0,0,AK624*(1+SUM(Payoff!AA627:AB627)/SUM(Payoff!V627:W627))))</f>
        <v>NA</v>
      </c>
      <c r="AM624" s="306" t="str">
        <f t="shared" si="254"/>
        <v>NA</v>
      </c>
      <c r="AN624" s="306" t="str">
        <f>IF($B624&gt;remaning_months,"NA",AN623*(1+Payoff!Q627))</f>
        <v>NA</v>
      </c>
    </row>
    <row r="625" spans="2:40">
      <c r="B625" s="23">
        <v>622</v>
      </c>
      <c r="C625" s="306" t="str">
        <f t="shared" si="230"/>
        <v>NA</v>
      </c>
      <c r="D625" s="306" t="str">
        <f t="shared" si="231"/>
        <v>NA</v>
      </c>
      <c r="E625" s="306" t="str">
        <f t="shared" si="232"/>
        <v>NA</v>
      </c>
      <c r="F625" s="306" t="str">
        <f t="shared" si="233"/>
        <v>NA</v>
      </c>
      <c r="G625" s="306" t="str">
        <f t="shared" si="234"/>
        <v>NA</v>
      </c>
      <c r="H625" s="306" t="str">
        <f t="shared" si="235"/>
        <v>NA</v>
      </c>
      <c r="I625" s="306" t="str">
        <f t="shared" si="236"/>
        <v>NA</v>
      </c>
      <c r="J625" s="306" t="str">
        <f t="shared" si="237"/>
        <v>NA</v>
      </c>
      <c r="K625" s="306" t="str">
        <f t="shared" si="238"/>
        <v>NA</v>
      </c>
      <c r="L625" s="306" t="str">
        <f t="shared" si="239"/>
        <v>NA</v>
      </c>
      <c r="M625" s="306" t="str">
        <f t="shared" si="240"/>
        <v>NA</v>
      </c>
      <c r="N625" s="306" t="str">
        <f t="shared" si="241"/>
        <v>NA</v>
      </c>
      <c r="O625" s="306" t="str">
        <f t="shared" si="242"/>
        <v>NA</v>
      </c>
      <c r="P625" s="306" t="str">
        <f t="shared" si="243"/>
        <v>NA</v>
      </c>
      <c r="Q625" s="306" t="str">
        <f t="shared" si="244"/>
        <v>NA</v>
      </c>
      <c r="R625" s="306" t="str">
        <f t="shared" si="245"/>
        <v>NA</v>
      </c>
      <c r="S625" s="306" t="str">
        <f t="shared" si="246"/>
        <v>NA</v>
      </c>
      <c r="T625" s="306" t="str">
        <f t="shared" si="247"/>
        <v>NA</v>
      </c>
      <c r="U625" s="306" t="str">
        <f t="shared" si="248"/>
        <v>NA</v>
      </c>
      <c r="V625" s="306" t="str">
        <f>IF($B625&gt;remaning_months,"NA",V$3*Payoff!$BS628)</f>
        <v>NA</v>
      </c>
      <c r="W625" s="306" t="str">
        <f>IF($B625&gt;remaning_months,"NA",W$3*Payoff!$BS628)</f>
        <v>NA</v>
      </c>
      <c r="X625" s="306" t="str">
        <f t="shared" si="249"/>
        <v>NA</v>
      </c>
      <c r="Y625" s="306" t="str">
        <f t="shared" si="250"/>
        <v>NA</v>
      </c>
      <c r="Z625" s="306" t="str">
        <f t="shared" si="251"/>
        <v>NA</v>
      </c>
      <c r="AA625" s="306" t="str">
        <f t="shared" si="252"/>
        <v>NA</v>
      </c>
      <c r="AB625" s="306" t="str">
        <f t="shared" si="253"/>
        <v>NA</v>
      </c>
      <c r="AC625" s="306" t="str">
        <f>IF($B625&gt;remaning_months,"NA",Payoff!AY628*Feq_coupon)</f>
        <v>NA</v>
      </c>
      <c r="AD625" s="306" t="str">
        <f>IF($B625&lt;=remaning_months,(AD624*(1-Payoff!BR628)-Payoff!Y628-Payoff!Z628+Payoff!BY628),"NA")</f>
        <v>NA</v>
      </c>
      <c r="AE625" s="306" t="str">
        <f>IF($B625&gt;remaning_months,"NA",Payoff!BC628)</f>
        <v>NA</v>
      </c>
      <c r="AF625" s="306" t="str">
        <f>IF($B625&gt;remaning_months,"NA",MAX(0,SUM(Payoff!V628:X628)))</f>
        <v>NA</v>
      </c>
      <c r="AG625" s="306" t="str">
        <f>IF($B625&gt;remaning_months,"NA",MAX(0,SUM(Payoff!V628:Y628)))</f>
        <v>NA</v>
      </c>
      <c r="AH625" s="306" t="str">
        <f>IF($B625&gt;remaning_months,"NA",Payoff!AC628)</f>
        <v>NA</v>
      </c>
      <c r="AI625" s="306" t="str">
        <f>IF($B625&gt;remaning_months,"NA",Payoff!BA628)</f>
        <v>NA</v>
      </c>
      <c r="AJ625" s="306" t="str">
        <f>IF($B625&gt;remaning_months,"NA",IF(AF625&lt;=0,0,AL624*(1+Payoff!X628/SUM(Payoff!V628:W628))))</f>
        <v>NA</v>
      </c>
      <c r="AK625" s="306" t="str">
        <f>IF($B625&gt;remaning_months,"NA",IF(AG625&lt;=0,0,AJ625*(1+SUM(Payoff!Y628:Z628)/SUM(Payoff!V628:W628))))</f>
        <v>NA</v>
      </c>
      <c r="AL625" s="306" t="str">
        <f>IF($B625&gt;remaning_months,"NA",IF(AH625&lt;=0,0,AK625*(1+SUM(Payoff!AA628:AB628)/SUM(Payoff!V628:W628))))</f>
        <v>NA</v>
      </c>
      <c r="AM625" s="306" t="str">
        <f t="shared" si="254"/>
        <v>NA</v>
      </c>
      <c r="AN625" s="306" t="str">
        <f>IF($B625&gt;remaning_months,"NA",AN624*(1+Payoff!Q628))</f>
        <v>NA</v>
      </c>
    </row>
    <row r="626" spans="2:40">
      <c r="B626" s="23">
        <v>623</v>
      </c>
      <c r="C626" s="306" t="str">
        <f t="shared" si="230"/>
        <v>NA</v>
      </c>
      <c r="D626" s="306" t="str">
        <f t="shared" si="231"/>
        <v>NA</v>
      </c>
      <c r="E626" s="306" t="str">
        <f t="shared" si="232"/>
        <v>NA</v>
      </c>
      <c r="F626" s="306" t="str">
        <f t="shared" si="233"/>
        <v>NA</v>
      </c>
      <c r="G626" s="306" t="str">
        <f t="shared" si="234"/>
        <v>NA</v>
      </c>
      <c r="H626" s="306" t="str">
        <f t="shared" si="235"/>
        <v>NA</v>
      </c>
      <c r="I626" s="306" t="str">
        <f t="shared" si="236"/>
        <v>NA</v>
      </c>
      <c r="J626" s="306" t="str">
        <f t="shared" si="237"/>
        <v>NA</v>
      </c>
      <c r="K626" s="306" t="str">
        <f t="shared" si="238"/>
        <v>NA</v>
      </c>
      <c r="L626" s="306" t="str">
        <f t="shared" si="239"/>
        <v>NA</v>
      </c>
      <c r="M626" s="306" t="str">
        <f t="shared" si="240"/>
        <v>NA</v>
      </c>
      <c r="N626" s="306" t="str">
        <f t="shared" si="241"/>
        <v>NA</v>
      </c>
      <c r="O626" s="306" t="str">
        <f t="shared" si="242"/>
        <v>NA</v>
      </c>
      <c r="P626" s="306" t="str">
        <f t="shared" si="243"/>
        <v>NA</v>
      </c>
      <c r="Q626" s="306" t="str">
        <f t="shared" si="244"/>
        <v>NA</v>
      </c>
      <c r="R626" s="306" t="str">
        <f t="shared" si="245"/>
        <v>NA</v>
      </c>
      <c r="S626" s="306" t="str">
        <f t="shared" si="246"/>
        <v>NA</v>
      </c>
      <c r="T626" s="306" t="str">
        <f t="shared" si="247"/>
        <v>NA</v>
      </c>
      <c r="U626" s="306" t="str">
        <f t="shared" si="248"/>
        <v>NA</v>
      </c>
      <c r="V626" s="306" t="str">
        <f>IF($B626&gt;remaning_months,"NA",V$3*Payoff!$BS629)</f>
        <v>NA</v>
      </c>
      <c r="W626" s="306" t="str">
        <f>IF($B626&gt;remaning_months,"NA",W$3*Payoff!$BS629)</f>
        <v>NA</v>
      </c>
      <c r="X626" s="306" t="str">
        <f t="shared" si="249"/>
        <v>NA</v>
      </c>
      <c r="Y626" s="306" t="str">
        <f t="shared" si="250"/>
        <v>NA</v>
      </c>
      <c r="Z626" s="306" t="str">
        <f t="shared" si="251"/>
        <v>NA</v>
      </c>
      <c r="AA626" s="306" t="str">
        <f t="shared" si="252"/>
        <v>NA</v>
      </c>
      <c r="AB626" s="306" t="str">
        <f t="shared" si="253"/>
        <v>NA</v>
      </c>
      <c r="AC626" s="306" t="str">
        <f>IF($B626&gt;remaning_months,"NA",Payoff!AY629*Feq_coupon)</f>
        <v>NA</v>
      </c>
      <c r="AD626" s="306" t="str">
        <f>IF($B626&lt;=remaning_months,(AD625*(1-Payoff!BR629)-Payoff!Y629-Payoff!Z629+Payoff!BY629),"NA")</f>
        <v>NA</v>
      </c>
      <c r="AE626" s="306" t="str">
        <f>IF($B626&gt;remaning_months,"NA",Payoff!BC629)</f>
        <v>NA</v>
      </c>
      <c r="AF626" s="306" t="str">
        <f>IF($B626&gt;remaning_months,"NA",MAX(0,SUM(Payoff!V629:X629)))</f>
        <v>NA</v>
      </c>
      <c r="AG626" s="306" t="str">
        <f>IF($B626&gt;remaning_months,"NA",MAX(0,SUM(Payoff!V629:Y629)))</f>
        <v>NA</v>
      </c>
      <c r="AH626" s="306" t="str">
        <f>IF($B626&gt;remaning_months,"NA",Payoff!AC629)</f>
        <v>NA</v>
      </c>
      <c r="AI626" s="306" t="str">
        <f>IF($B626&gt;remaning_months,"NA",Payoff!BA629)</f>
        <v>NA</v>
      </c>
      <c r="AJ626" s="306" t="str">
        <f>IF($B626&gt;remaning_months,"NA",IF(AF626&lt;=0,0,AL625*(1+Payoff!X629/SUM(Payoff!V629:W629))))</f>
        <v>NA</v>
      </c>
      <c r="AK626" s="306" t="str">
        <f>IF($B626&gt;remaning_months,"NA",IF(AG626&lt;=0,0,AJ626*(1+SUM(Payoff!Y629:Z629)/SUM(Payoff!V629:W629))))</f>
        <v>NA</v>
      </c>
      <c r="AL626" s="306" t="str">
        <f>IF($B626&gt;remaning_months,"NA",IF(AH626&lt;=0,0,AK626*(1+SUM(Payoff!AA629:AB629)/SUM(Payoff!V629:W629))))</f>
        <v>NA</v>
      </c>
      <c r="AM626" s="306" t="str">
        <f t="shared" si="254"/>
        <v>NA</v>
      </c>
      <c r="AN626" s="306" t="str">
        <f>IF($B626&gt;remaning_months,"NA",AN625*(1+Payoff!Q629))</f>
        <v>NA</v>
      </c>
    </row>
    <row r="627" spans="2:40">
      <c r="B627" s="23">
        <v>624</v>
      </c>
      <c r="C627" s="306" t="str">
        <f t="shared" si="230"/>
        <v>NA</v>
      </c>
      <c r="D627" s="306" t="str">
        <f t="shared" si="231"/>
        <v>NA</v>
      </c>
      <c r="E627" s="306" t="str">
        <f t="shared" si="232"/>
        <v>NA</v>
      </c>
      <c r="F627" s="306" t="str">
        <f t="shared" si="233"/>
        <v>NA</v>
      </c>
      <c r="G627" s="306" t="str">
        <f t="shared" si="234"/>
        <v>NA</v>
      </c>
      <c r="H627" s="306" t="str">
        <f t="shared" si="235"/>
        <v>NA</v>
      </c>
      <c r="I627" s="306" t="str">
        <f t="shared" si="236"/>
        <v>NA</v>
      </c>
      <c r="J627" s="306" t="str">
        <f t="shared" si="237"/>
        <v>NA</v>
      </c>
      <c r="K627" s="306" t="str">
        <f t="shared" si="238"/>
        <v>NA</v>
      </c>
      <c r="L627" s="306" t="str">
        <f t="shared" si="239"/>
        <v>NA</v>
      </c>
      <c r="M627" s="306" t="str">
        <f t="shared" si="240"/>
        <v>NA</v>
      </c>
      <c r="N627" s="306" t="str">
        <f t="shared" si="241"/>
        <v>NA</v>
      </c>
      <c r="O627" s="306" t="str">
        <f t="shared" si="242"/>
        <v>NA</v>
      </c>
      <c r="P627" s="306" t="str">
        <f t="shared" si="243"/>
        <v>NA</v>
      </c>
      <c r="Q627" s="306" t="str">
        <f t="shared" si="244"/>
        <v>NA</v>
      </c>
      <c r="R627" s="306" t="str">
        <f t="shared" si="245"/>
        <v>NA</v>
      </c>
      <c r="S627" s="306" t="str">
        <f t="shared" si="246"/>
        <v>NA</v>
      </c>
      <c r="T627" s="306" t="str">
        <f t="shared" si="247"/>
        <v>NA</v>
      </c>
      <c r="U627" s="306" t="str">
        <f t="shared" si="248"/>
        <v>NA</v>
      </c>
      <c r="V627" s="306" t="str">
        <f>IF($B627&gt;remaning_months,"NA",V$3*Payoff!$BS630)</f>
        <v>NA</v>
      </c>
      <c r="W627" s="306" t="str">
        <f>IF($B627&gt;remaning_months,"NA",W$3*Payoff!$BS630)</f>
        <v>NA</v>
      </c>
      <c r="X627" s="306" t="str">
        <f t="shared" si="249"/>
        <v>NA</v>
      </c>
      <c r="Y627" s="306" t="str">
        <f t="shared" si="250"/>
        <v>NA</v>
      </c>
      <c r="Z627" s="306" t="str">
        <f t="shared" si="251"/>
        <v>NA</v>
      </c>
      <c r="AA627" s="306" t="str">
        <f t="shared" si="252"/>
        <v>NA</v>
      </c>
      <c r="AB627" s="306" t="str">
        <f t="shared" si="253"/>
        <v>NA</v>
      </c>
      <c r="AC627" s="306" t="str">
        <f>IF($B627&gt;remaning_months,"NA",Payoff!AY630*Feq_coupon)</f>
        <v>NA</v>
      </c>
      <c r="AD627" s="306" t="str">
        <f>IF($B627&lt;=remaning_months,(AD626*(1-Payoff!BR630)-Payoff!Y630-Payoff!Z630+Payoff!BY630),"NA")</f>
        <v>NA</v>
      </c>
      <c r="AE627" s="306" t="str">
        <f>IF($B627&gt;remaning_months,"NA",Payoff!BC630)</f>
        <v>NA</v>
      </c>
      <c r="AF627" s="306" t="str">
        <f>IF($B627&gt;remaning_months,"NA",MAX(0,SUM(Payoff!V630:X630)))</f>
        <v>NA</v>
      </c>
      <c r="AG627" s="306" t="str">
        <f>IF($B627&gt;remaning_months,"NA",MAX(0,SUM(Payoff!V630:Y630)))</f>
        <v>NA</v>
      </c>
      <c r="AH627" s="306" t="str">
        <f>IF($B627&gt;remaning_months,"NA",Payoff!AC630)</f>
        <v>NA</v>
      </c>
      <c r="AI627" s="306" t="str">
        <f>IF($B627&gt;remaning_months,"NA",Payoff!BA630)</f>
        <v>NA</v>
      </c>
      <c r="AJ627" s="306" t="str">
        <f>IF($B627&gt;remaning_months,"NA",IF(AF627&lt;=0,0,AL626*(1+Payoff!X630/SUM(Payoff!V630:W630))))</f>
        <v>NA</v>
      </c>
      <c r="AK627" s="306" t="str">
        <f>IF($B627&gt;remaning_months,"NA",IF(AG627&lt;=0,0,AJ627*(1+SUM(Payoff!Y630:Z630)/SUM(Payoff!V630:W630))))</f>
        <v>NA</v>
      </c>
      <c r="AL627" s="306" t="str">
        <f>IF($B627&gt;remaning_months,"NA",IF(AH627&lt;=0,0,AK627*(1+SUM(Payoff!AA630:AB630)/SUM(Payoff!V630:W630))))</f>
        <v>NA</v>
      </c>
      <c r="AM627" s="306" t="str">
        <f t="shared" si="254"/>
        <v>NA</v>
      </c>
      <c r="AN627" s="306" t="str">
        <f>IF($B627&gt;remaning_months,"NA",AN626*(1+Payoff!Q630))</f>
        <v>NA</v>
      </c>
    </row>
    <row r="628" spans="2:40">
      <c r="B628" s="23">
        <v>625</v>
      </c>
      <c r="C628" s="306" t="str">
        <f t="shared" si="230"/>
        <v>NA</v>
      </c>
      <c r="D628" s="306" t="str">
        <f t="shared" si="231"/>
        <v>NA</v>
      </c>
      <c r="E628" s="306" t="str">
        <f t="shared" si="232"/>
        <v>NA</v>
      </c>
      <c r="F628" s="306" t="str">
        <f t="shared" si="233"/>
        <v>NA</v>
      </c>
      <c r="G628" s="306" t="str">
        <f t="shared" si="234"/>
        <v>NA</v>
      </c>
      <c r="H628" s="306" t="str">
        <f t="shared" si="235"/>
        <v>NA</v>
      </c>
      <c r="I628" s="306" t="str">
        <f t="shared" si="236"/>
        <v>NA</v>
      </c>
      <c r="J628" s="306" t="str">
        <f t="shared" si="237"/>
        <v>NA</v>
      </c>
      <c r="K628" s="306" t="str">
        <f t="shared" si="238"/>
        <v>NA</v>
      </c>
      <c r="L628" s="306" t="str">
        <f t="shared" si="239"/>
        <v>NA</v>
      </c>
      <c r="M628" s="306" t="str">
        <f t="shared" si="240"/>
        <v>NA</v>
      </c>
      <c r="N628" s="306" t="str">
        <f t="shared" si="241"/>
        <v>NA</v>
      </c>
      <c r="O628" s="306" t="str">
        <f t="shared" si="242"/>
        <v>NA</v>
      </c>
      <c r="P628" s="306" t="str">
        <f t="shared" si="243"/>
        <v>NA</v>
      </c>
      <c r="Q628" s="306" t="str">
        <f t="shared" si="244"/>
        <v>NA</v>
      </c>
      <c r="R628" s="306" t="str">
        <f t="shared" si="245"/>
        <v>NA</v>
      </c>
      <c r="S628" s="306" t="str">
        <f t="shared" si="246"/>
        <v>NA</v>
      </c>
      <c r="T628" s="306" t="str">
        <f t="shared" si="247"/>
        <v>NA</v>
      </c>
      <c r="U628" s="306" t="str">
        <f t="shared" si="248"/>
        <v>NA</v>
      </c>
      <c r="V628" s="306" t="str">
        <f>IF($B628&gt;remaning_months,"NA",V$3*Payoff!$BS631)</f>
        <v>NA</v>
      </c>
      <c r="W628" s="306" t="str">
        <f>IF($B628&gt;remaning_months,"NA",W$3*Payoff!$BS631)</f>
        <v>NA</v>
      </c>
      <c r="X628" s="306" t="str">
        <f t="shared" si="249"/>
        <v>NA</v>
      </c>
      <c r="Y628" s="306" t="str">
        <f t="shared" si="250"/>
        <v>NA</v>
      </c>
      <c r="Z628" s="306" t="str">
        <f t="shared" si="251"/>
        <v>NA</v>
      </c>
      <c r="AA628" s="306" t="str">
        <f t="shared" si="252"/>
        <v>NA</v>
      </c>
      <c r="AB628" s="306" t="str">
        <f t="shared" si="253"/>
        <v>NA</v>
      </c>
      <c r="AC628" s="306" t="str">
        <f>IF($B628&gt;remaning_months,"NA",Payoff!AY631*Feq_coupon)</f>
        <v>NA</v>
      </c>
      <c r="AD628" s="306" t="str">
        <f>IF($B628&lt;=remaning_months,(AD627*(1-Payoff!BR631)-Payoff!Y631-Payoff!Z631+Payoff!BY631),"NA")</f>
        <v>NA</v>
      </c>
      <c r="AE628" s="306" t="str">
        <f>IF($B628&gt;remaning_months,"NA",Payoff!BC631)</f>
        <v>NA</v>
      </c>
      <c r="AF628" s="306" t="str">
        <f>IF($B628&gt;remaning_months,"NA",MAX(0,SUM(Payoff!V631:X631)))</f>
        <v>NA</v>
      </c>
      <c r="AG628" s="306" t="str">
        <f>IF($B628&gt;remaning_months,"NA",MAX(0,SUM(Payoff!V631:Y631)))</f>
        <v>NA</v>
      </c>
      <c r="AH628" s="306" t="str">
        <f>IF($B628&gt;remaning_months,"NA",Payoff!AC631)</f>
        <v>NA</v>
      </c>
      <c r="AI628" s="306" t="str">
        <f>IF($B628&gt;remaning_months,"NA",Payoff!BA631)</f>
        <v>NA</v>
      </c>
      <c r="AJ628" s="306" t="str">
        <f>IF($B628&gt;remaning_months,"NA",IF(AF628&lt;=0,0,AL627*(1+Payoff!X631/SUM(Payoff!V631:W631))))</f>
        <v>NA</v>
      </c>
      <c r="AK628" s="306" t="str">
        <f>IF($B628&gt;remaning_months,"NA",IF(AG628&lt;=0,0,AJ628*(1+SUM(Payoff!Y631:Z631)/SUM(Payoff!V631:W631))))</f>
        <v>NA</v>
      </c>
      <c r="AL628" s="306" t="str">
        <f>IF($B628&gt;remaning_months,"NA",IF(AH628&lt;=0,0,AK628*(1+SUM(Payoff!AA631:AB631)/SUM(Payoff!V631:W631))))</f>
        <v>NA</v>
      </c>
      <c r="AM628" s="306" t="str">
        <f t="shared" si="254"/>
        <v>NA</v>
      </c>
      <c r="AN628" s="306" t="str">
        <f>IF($B628&gt;remaning_months,"NA",AN627*(1+Payoff!Q631))</f>
        <v>NA</v>
      </c>
    </row>
    <row r="629" spans="2:40">
      <c r="B629" s="23">
        <v>626</v>
      </c>
      <c r="C629" s="306" t="str">
        <f t="shared" si="230"/>
        <v>NA</v>
      </c>
      <c r="D629" s="306" t="str">
        <f t="shared" si="231"/>
        <v>NA</v>
      </c>
      <c r="E629" s="306" t="str">
        <f t="shared" si="232"/>
        <v>NA</v>
      </c>
      <c r="F629" s="306" t="str">
        <f t="shared" si="233"/>
        <v>NA</v>
      </c>
      <c r="G629" s="306" t="str">
        <f t="shared" si="234"/>
        <v>NA</v>
      </c>
      <c r="H629" s="306" t="str">
        <f t="shared" si="235"/>
        <v>NA</v>
      </c>
      <c r="I629" s="306" t="str">
        <f t="shared" si="236"/>
        <v>NA</v>
      </c>
      <c r="J629" s="306" t="str">
        <f t="shared" si="237"/>
        <v>NA</v>
      </c>
      <c r="K629" s="306" t="str">
        <f t="shared" si="238"/>
        <v>NA</v>
      </c>
      <c r="L629" s="306" t="str">
        <f t="shared" si="239"/>
        <v>NA</v>
      </c>
      <c r="M629" s="306" t="str">
        <f t="shared" si="240"/>
        <v>NA</v>
      </c>
      <c r="N629" s="306" t="str">
        <f t="shared" si="241"/>
        <v>NA</v>
      </c>
      <c r="O629" s="306" t="str">
        <f t="shared" si="242"/>
        <v>NA</v>
      </c>
      <c r="P629" s="306" t="str">
        <f t="shared" si="243"/>
        <v>NA</v>
      </c>
      <c r="Q629" s="306" t="str">
        <f t="shared" si="244"/>
        <v>NA</v>
      </c>
      <c r="R629" s="306" t="str">
        <f t="shared" si="245"/>
        <v>NA</v>
      </c>
      <c r="S629" s="306" t="str">
        <f t="shared" si="246"/>
        <v>NA</v>
      </c>
      <c r="T629" s="306" t="str">
        <f t="shared" si="247"/>
        <v>NA</v>
      </c>
      <c r="U629" s="306" t="str">
        <f t="shared" si="248"/>
        <v>NA</v>
      </c>
      <c r="V629" s="306" t="str">
        <f>IF($B629&gt;remaning_months,"NA",V$3*Payoff!$BS632)</f>
        <v>NA</v>
      </c>
      <c r="W629" s="306" t="str">
        <f>IF($B629&gt;remaning_months,"NA",W$3*Payoff!$BS632)</f>
        <v>NA</v>
      </c>
      <c r="X629" s="306" t="str">
        <f t="shared" si="249"/>
        <v>NA</v>
      </c>
      <c r="Y629" s="306" t="str">
        <f t="shared" si="250"/>
        <v>NA</v>
      </c>
      <c r="Z629" s="306" t="str">
        <f t="shared" si="251"/>
        <v>NA</v>
      </c>
      <c r="AA629" s="306" t="str">
        <f t="shared" si="252"/>
        <v>NA</v>
      </c>
      <c r="AB629" s="306" t="str">
        <f t="shared" si="253"/>
        <v>NA</v>
      </c>
      <c r="AC629" s="306" t="str">
        <f>IF($B629&gt;remaning_months,"NA",Payoff!AY632*Feq_coupon)</f>
        <v>NA</v>
      </c>
      <c r="AD629" s="306" t="str">
        <f>IF($B629&lt;=remaning_months,(AD628*(1-Payoff!BR632)-Payoff!Y632-Payoff!Z632+Payoff!BY632),"NA")</f>
        <v>NA</v>
      </c>
      <c r="AE629" s="306" t="str">
        <f>IF($B629&gt;remaning_months,"NA",Payoff!BC632)</f>
        <v>NA</v>
      </c>
      <c r="AF629" s="306" t="str">
        <f>IF($B629&gt;remaning_months,"NA",MAX(0,SUM(Payoff!V632:X632)))</f>
        <v>NA</v>
      </c>
      <c r="AG629" s="306" t="str">
        <f>IF($B629&gt;remaning_months,"NA",MAX(0,SUM(Payoff!V632:Y632)))</f>
        <v>NA</v>
      </c>
      <c r="AH629" s="306" t="str">
        <f>IF($B629&gt;remaning_months,"NA",Payoff!AC632)</f>
        <v>NA</v>
      </c>
      <c r="AI629" s="306" t="str">
        <f>IF($B629&gt;remaning_months,"NA",Payoff!BA632)</f>
        <v>NA</v>
      </c>
      <c r="AJ629" s="306" t="str">
        <f>IF($B629&gt;remaning_months,"NA",IF(AF629&lt;=0,0,AL628*(1+Payoff!X632/SUM(Payoff!V632:W632))))</f>
        <v>NA</v>
      </c>
      <c r="AK629" s="306" t="str">
        <f>IF($B629&gt;remaning_months,"NA",IF(AG629&lt;=0,0,AJ629*(1+SUM(Payoff!Y632:Z632)/SUM(Payoff!V632:W632))))</f>
        <v>NA</v>
      </c>
      <c r="AL629" s="306" t="str">
        <f>IF($B629&gt;remaning_months,"NA",IF(AH629&lt;=0,0,AK629*(1+SUM(Payoff!AA632:AB632)/SUM(Payoff!V632:W632))))</f>
        <v>NA</v>
      </c>
      <c r="AM629" s="306" t="str">
        <f t="shared" si="254"/>
        <v>NA</v>
      </c>
      <c r="AN629" s="306" t="str">
        <f>IF($B629&gt;remaning_months,"NA",AN628*(1+Payoff!Q632))</f>
        <v>NA</v>
      </c>
    </row>
    <row r="630" spans="2:40">
      <c r="B630" s="23">
        <v>627</v>
      </c>
      <c r="C630" s="306" t="str">
        <f t="shared" si="230"/>
        <v>NA</v>
      </c>
      <c r="D630" s="306" t="str">
        <f t="shared" si="231"/>
        <v>NA</v>
      </c>
      <c r="E630" s="306" t="str">
        <f t="shared" si="232"/>
        <v>NA</v>
      </c>
      <c r="F630" s="306" t="str">
        <f t="shared" si="233"/>
        <v>NA</v>
      </c>
      <c r="G630" s="306" t="str">
        <f t="shared" si="234"/>
        <v>NA</v>
      </c>
      <c r="H630" s="306" t="str">
        <f t="shared" si="235"/>
        <v>NA</v>
      </c>
      <c r="I630" s="306" t="str">
        <f t="shared" si="236"/>
        <v>NA</v>
      </c>
      <c r="J630" s="306" t="str">
        <f t="shared" si="237"/>
        <v>NA</v>
      </c>
      <c r="K630" s="306" t="str">
        <f t="shared" si="238"/>
        <v>NA</v>
      </c>
      <c r="L630" s="306" t="str">
        <f t="shared" si="239"/>
        <v>NA</v>
      </c>
      <c r="M630" s="306" t="str">
        <f t="shared" si="240"/>
        <v>NA</v>
      </c>
      <c r="N630" s="306" t="str">
        <f t="shared" si="241"/>
        <v>NA</v>
      </c>
      <c r="O630" s="306" t="str">
        <f t="shared" si="242"/>
        <v>NA</v>
      </c>
      <c r="P630" s="306" t="str">
        <f t="shared" si="243"/>
        <v>NA</v>
      </c>
      <c r="Q630" s="306" t="str">
        <f t="shared" si="244"/>
        <v>NA</v>
      </c>
      <c r="R630" s="306" t="str">
        <f t="shared" si="245"/>
        <v>NA</v>
      </c>
      <c r="S630" s="306" t="str">
        <f t="shared" si="246"/>
        <v>NA</v>
      </c>
      <c r="T630" s="306" t="str">
        <f t="shared" si="247"/>
        <v>NA</v>
      </c>
      <c r="U630" s="306" t="str">
        <f t="shared" si="248"/>
        <v>NA</v>
      </c>
      <c r="V630" s="306" t="str">
        <f>IF($B630&gt;remaning_months,"NA",V$3*Payoff!$BS633)</f>
        <v>NA</v>
      </c>
      <c r="W630" s="306" t="str">
        <f>IF($B630&gt;remaning_months,"NA",W$3*Payoff!$BS633)</f>
        <v>NA</v>
      </c>
      <c r="X630" s="306" t="str">
        <f t="shared" si="249"/>
        <v>NA</v>
      </c>
      <c r="Y630" s="306" t="str">
        <f t="shared" si="250"/>
        <v>NA</v>
      </c>
      <c r="Z630" s="306" t="str">
        <f t="shared" si="251"/>
        <v>NA</v>
      </c>
      <c r="AA630" s="306" t="str">
        <f t="shared" si="252"/>
        <v>NA</v>
      </c>
      <c r="AB630" s="306" t="str">
        <f t="shared" si="253"/>
        <v>NA</v>
      </c>
      <c r="AC630" s="306" t="str">
        <f>IF($B630&gt;remaning_months,"NA",Payoff!AY633*Feq_coupon)</f>
        <v>NA</v>
      </c>
      <c r="AD630" s="306" t="str">
        <f>IF($B630&lt;=remaning_months,(AD629*(1-Payoff!BR633)-Payoff!Y633-Payoff!Z633+Payoff!BY633),"NA")</f>
        <v>NA</v>
      </c>
      <c r="AE630" s="306" t="str">
        <f>IF($B630&gt;remaning_months,"NA",Payoff!BC633)</f>
        <v>NA</v>
      </c>
      <c r="AF630" s="306" t="str">
        <f>IF($B630&gt;remaning_months,"NA",MAX(0,SUM(Payoff!V633:X633)))</f>
        <v>NA</v>
      </c>
      <c r="AG630" s="306" t="str">
        <f>IF($B630&gt;remaning_months,"NA",MAX(0,SUM(Payoff!V633:Y633)))</f>
        <v>NA</v>
      </c>
      <c r="AH630" s="306" t="str">
        <f>IF($B630&gt;remaning_months,"NA",Payoff!AC633)</f>
        <v>NA</v>
      </c>
      <c r="AI630" s="306" t="str">
        <f>IF($B630&gt;remaning_months,"NA",Payoff!BA633)</f>
        <v>NA</v>
      </c>
      <c r="AJ630" s="306" t="str">
        <f>IF($B630&gt;remaning_months,"NA",IF(AF630&lt;=0,0,AL629*(1+Payoff!X633/SUM(Payoff!V633:W633))))</f>
        <v>NA</v>
      </c>
      <c r="AK630" s="306" t="str">
        <f>IF($B630&gt;remaning_months,"NA",IF(AG630&lt;=0,0,AJ630*(1+SUM(Payoff!Y633:Z633)/SUM(Payoff!V633:W633))))</f>
        <v>NA</v>
      </c>
      <c r="AL630" s="306" t="str">
        <f>IF($B630&gt;remaning_months,"NA",IF(AH630&lt;=0,0,AK630*(1+SUM(Payoff!AA633:AB633)/SUM(Payoff!V633:W633))))</f>
        <v>NA</v>
      </c>
      <c r="AM630" s="306" t="str">
        <f t="shared" si="254"/>
        <v>NA</v>
      </c>
      <c r="AN630" s="306" t="str">
        <f>IF($B630&gt;remaning_months,"NA",AN629*(1+Payoff!Q633))</f>
        <v>NA</v>
      </c>
    </row>
    <row r="631" spans="2:40">
      <c r="B631" s="23">
        <v>628</v>
      </c>
      <c r="C631" s="306" t="str">
        <f t="shared" si="230"/>
        <v>NA</v>
      </c>
      <c r="D631" s="306" t="str">
        <f t="shared" si="231"/>
        <v>NA</v>
      </c>
      <c r="E631" s="306" t="str">
        <f t="shared" si="232"/>
        <v>NA</v>
      </c>
      <c r="F631" s="306" t="str">
        <f t="shared" si="233"/>
        <v>NA</v>
      </c>
      <c r="G631" s="306" t="str">
        <f t="shared" si="234"/>
        <v>NA</v>
      </c>
      <c r="H631" s="306" t="str">
        <f t="shared" si="235"/>
        <v>NA</v>
      </c>
      <c r="I631" s="306" t="str">
        <f t="shared" si="236"/>
        <v>NA</v>
      </c>
      <c r="J631" s="306" t="str">
        <f t="shared" si="237"/>
        <v>NA</v>
      </c>
      <c r="K631" s="306" t="str">
        <f t="shared" si="238"/>
        <v>NA</v>
      </c>
      <c r="L631" s="306" t="str">
        <f t="shared" si="239"/>
        <v>NA</v>
      </c>
      <c r="M631" s="306" t="str">
        <f t="shared" si="240"/>
        <v>NA</v>
      </c>
      <c r="N631" s="306" t="str">
        <f t="shared" si="241"/>
        <v>NA</v>
      </c>
      <c r="O631" s="306" t="str">
        <f t="shared" si="242"/>
        <v>NA</v>
      </c>
      <c r="P631" s="306" t="str">
        <f t="shared" si="243"/>
        <v>NA</v>
      </c>
      <c r="Q631" s="306" t="str">
        <f t="shared" si="244"/>
        <v>NA</v>
      </c>
      <c r="R631" s="306" t="str">
        <f t="shared" si="245"/>
        <v>NA</v>
      </c>
      <c r="S631" s="306" t="str">
        <f t="shared" si="246"/>
        <v>NA</v>
      </c>
      <c r="T631" s="306" t="str">
        <f t="shared" si="247"/>
        <v>NA</v>
      </c>
      <c r="U631" s="306" t="str">
        <f t="shared" si="248"/>
        <v>NA</v>
      </c>
      <c r="V631" s="306" t="str">
        <f>IF($B631&gt;remaning_months,"NA",V$3*Payoff!$BS634)</f>
        <v>NA</v>
      </c>
      <c r="W631" s="306" t="str">
        <f>IF($B631&gt;remaning_months,"NA",W$3*Payoff!$BS634)</f>
        <v>NA</v>
      </c>
      <c r="X631" s="306" t="str">
        <f t="shared" si="249"/>
        <v>NA</v>
      </c>
      <c r="Y631" s="306" t="str">
        <f t="shared" si="250"/>
        <v>NA</v>
      </c>
      <c r="Z631" s="306" t="str">
        <f t="shared" si="251"/>
        <v>NA</v>
      </c>
      <c r="AA631" s="306" t="str">
        <f t="shared" si="252"/>
        <v>NA</v>
      </c>
      <c r="AB631" s="306" t="str">
        <f t="shared" si="253"/>
        <v>NA</v>
      </c>
      <c r="AC631" s="306" t="str">
        <f>IF($B631&gt;remaning_months,"NA",Payoff!AY634*Feq_coupon)</f>
        <v>NA</v>
      </c>
      <c r="AD631" s="306" t="str">
        <f>IF($B631&lt;=remaning_months,(AD630*(1-Payoff!BR634)-Payoff!Y634-Payoff!Z634+Payoff!BY634),"NA")</f>
        <v>NA</v>
      </c>
      <c r="AE631" s="306" t="str">
        <f>IF($B631&gt;remaning_months,"NA",Payoff!BC634)</f>
        <v>NA</v>
      </c>
      <c r="AF631" s="306" t="str">
        <f>IF($B631&gt;remaning_months,"NA",MAX(0,SUM(Payoff!V634:X634)))</f>
        <v>NA</v>
      </c>
      <c r="AG631" s="306" t="str">
        <f>IF($B631&gt;remaning_months,"NA",MAX(0,SUM(Payoff!V634:Y634)))</f>
        <v>NA</v>
      </c>
      <c r="AH631" s="306" t="str">
        <f>IF($B631&gt;remaning_months,"NA",Payoff!AC634)</f>
        <v>NA</v>
      </c>
      <c r="AI631" s="306" t="str">
        <f>IF($B631&gt;remaning_months,"NA",Payoff!BA634)</f>
        <v>NA</v>
      </c>
      <c r="AJ631" s="306" t="str">
        <f>IF($B631&gt;remaning_months,"NA",IF(AF631&lt;=0,0,AL630*(1+Payoff!X634/SUM(Payoff!V634:W634))))</f>
        <v>NA</v>
      </c>
      <c r="AK631" s="306" t="str">
        <f>IF($B631&gt;remaning_months,"NA",IF(AG631&lt;=0,0,AJ631*(1+SUM(Payoff!Y634:Z634)/SUM(Payoff!V634:W634))))</f>
        <v>NA</v>
      </c>
      <c r="AL631" s="306" t="str">
        <f>IF($B631&gt;remaning_months,"NA",IF(AH631&lt;=0,0,AK631*(1+SUM(Payoff!AA634:AB634)/SUM(Payoff!V634:W634))))</f>
        <v>NA</v>
      </c>
      <c r="AM631" s="306" t="str">
        <f t="shared" si="254"/>
        <v>NA</v>
      </c>
      <c r="AN631" s="306" t="str">
        <f>IF($B631&gt;remaning_months,"NA",AN630*(1+Payoff!Q634))</f>
        <v>NA</v>
      </c>
    </row>
    <row r="632" spans="2:40">
      <c r="B632" s="23">
        <v>629</v>
      </c>
      <c r="C632" s="306" t="str">
        <f t="shared" si="230"/>
        <v>NA</v>
      </c>
      <c r="D632" s="306" t="str">
        <f t="shared" si="231"/>
        <v>NA</v>
      </c>
      <c r="E632" s="306" t="str">
        <f t="shared" si="232"/>
        <v>NA</v>
      </c>
      <c r="F632" s="306" t="str">
        <f t="shared" si="233"/>
        <v>NA</v>
      </c>
      <c r="G632" s="306" t="str">
        <f t="shared" si="234"/>
        <v>NA</v>
      </c>
      <c r="H632" s="306" t="str">
        <f t="shared" si="235"/>
        <v>NA</v>
      </c>
      <c r="I632" s="306" t="str">
        <f t="shared" si="236"/>
        <v>NA</v>
      </c>
      <c r="J632" s="306" t="str">
        <f t="shared" si="237"/>
        <v>NA</v>
      </c>
      <c r="K632" s="306" t="str">
        <f t="shared" si="238"/>
        <v>NA</v>
      </c>
      <c r="L632" s="306" t="str">
        <f t="shared" si="239"/>
        <v>NA</v>
      </c>
      <c r="M632" s="306" t="str">
        <f t="shared" si="240"/>
        <v>NA</v>
      </c>
      <c r="N632" s="306" t="str">
        <f t="shared" si="241"/>
        <v>NA</v>
      </c>
      <c r="O632" s="306" t="str">
        <f t="shared" si="242"/>
        <v>NA</v>
      </c>
      <c r="P632" s="306" t="str">
        <f t="shared" si="243"/>
        <v>NA</v>
      </c>
      <c r="Q632" s="306" t="str">
        <f t="shared" si="244"/>
        <v>NA</v>
      </c>
      <c r="R632" s="306" t="str">
        <f t="shared" si="245"/>
        <v>NA</v>
      </c>
      <c r="S632" s="306" t="str">
        <f t="shared" si="246"/>
        <v>NA</v>
      </c>
      <c r="T632" s="306" t="str">
        <f t="shared" si="247"/>
        <v>NA</v>
      </c>
      <c r="U632" s="306" t="str">
        <f t="shared" si="248"/>
        <v>NA</v>
      </c>
      <c r="V632" s="306" t="str">
        <f>IF($B632&gt;remaning_months,"NA",V$3*Payoff!$BS635)</f>
        <v>NA</v>
      </c>
      <c r="W632" s="306" t="str">
        <f>IF($B632&gt;remaning_months,"NA",W$3*Payoff!$BS635)</f>
        <v>NA</v>
      </c>
      <c r="X632" s="306" t="str">
        <f t="shared" si="249"/>
        <v>NA</v>
      </c>
      <c r="Y632" s="306" t="str">
        <f t="shared" si="250"/>
        <v>NA</v>
      </c>
      <c r="Z632" s="306" t="str">
        <f t="shared" si="251"/>
        <v>NA</v>
      </c>
      <c r="AA632" s="306" t="str">
        <f t="shared" si="252"/>
        <v>NA</v>
      </c>
      <c r="AB632" s="306" t="str">
        <f t="shared" si="253"/>
        <v>NA</v>
      </c>
      <c r="AC632" s="306" t="str">
        <f>IF($B632&gt;remaning_months,"NA",Payoff!AY635*Feq_coupon)</f>
        <v>NA</v>
      </c>
      <c r="AD632" s="306" t="str">
        <f>IF($B632&lt;=remaning_months,(AD631*(1-Payoff!BR635)-Payoff!Y635-Payoff!Z635+Payoff!BY635),"NA")</f>
        <v>NA</v>
      </c>
      <c r="AE632" s="306" t="str">
        <f>IF($B632&gt;remaning_months,"NA",Payoff!BC635)</f>
        <v>NA</v>
      </c>
      <c r="AF632" s="306" t="str">
        <f>IF($B632&gt;remaning_months,"NA",MAX(0,SUM(Payoff!V635:X635)))</f>
        <v>NA</v>
      </c>
      <c r="AG632" s="306" t="str">
        <f>IF($B632&gt;remaning_months,"NA",MAX(0,SUM(Payoff!V635:Y635)))</f>
        <v>NA</v>
      </c>
      <c r="AH632" s="306" t="str">
        <f>IF($B632&gt;remaning_months,"NA",Payoff!AC635)</f>
        <v>NA</v>
      </c>
      <c r="AI632" s="306" t="str">
        <f>IF($B632&gt;remaning_months,"NA",Payoff!BA635)</f>
        <v>NA</v>
      </c>
      <c r="AJ632" s="306" t="str">
        <f>IF($B632&gt;remaning_months,"NA",IF(AF632&lt;=0,0,AL631*(1+Payoff!X635/SUM(Payoff!V635:W635))))</f>
        <v>NA</v>
      </c>
      <c r="AK632" s="306" t="str">
        <f>IF($B632&gt;remaning_months,"NA",IF(AG632&lt;=0,0,AJ632*(1+SUM(Payoff!Y635:Z635)/SUM(Payoff!V635:W635))))</f>
        <v>NA</v>
      </c>
      <c r="AL632" s="306" t="str">
        <f>IF($B632&gt;remaning_months,"NA",IF(AH632&lt;=0,0,AK632*(1+SUM(Payoff!AA635:AB635)/SUM(Payoff!V635:W635))))</f>
        <v>NA</v>
      </c>
      <c r="AM632" s="306" t="str">
        <f t="shared" si="254"/>
        <v>NA</v>
      </c>
      <c r="AN632" s="306" t="str">
        <f>IF($B632&gt;remaning_months,"NA",AN631*(1+Payoff!Q635))</f>
        <v>NA</v>
      </c>
    </row>
    <row r="633" spans="2:40">
      <c r="B633" s="23">
        <v>630</v>
      </c>
      <c r="C633" s="306" t="str">
        <f t="shared" si="230"/>
        <v>NA</v>
      </c>
      <c r="D633" s="306" t="str">
        <f t="shared" si="231"/>
        <v>NA</v>
      </c>
      <c r="E633" s="306" t="str">
        <f t="shared" si="232"/>
        <v>NA</v>
      </c>
      <c r="F633" s="306" t="str">
        <f t="shared" si="233"/>
        <v>NA</v>
      </c>
      <c r="G633" s="306" t="str">
        <f t="shared" si="234"/>
        <v>NA</v>
      </c>
      <c r="H633" s="306" t="str">
        <f t="shared" si="235"/>
        <v>NA</v>
      </c>
      <c r="I633" s="306" t="str">
        <f t="shared" si="236"/>
        <v>NA</v>
      </c>
      <c r="J633" s="306" t="str">
        <f t="shared" si="237"/>
        <v>NA</v>
      </c>
      <c r="K633" s="306" t="str">
        <f t="shared" si="238"/>
        <v>NA</v>
      </c>
      <c r="L633" s="306" t="str">
        <f t="shared" si="239"/>
        <v>NA</v>
      </c>
      <c r="M633" s="306" t="str">
        <f t="shared" si="240"/>
        <v>NA</v>
      </c>
      <c r="N633" s="306" t="str">
        <f t="shared" si="241"/>
        <v>NA</v>
      </c>
      <c r="O633" s="306" t="str">
        <f t="shared" si="242"/>
        <v>NA</v>
      </c>
      <c r="P633" s="306" t="str">
        <f t="shared" si="243"/>
        <v>NA</v>
      </c>
      <c r="Q633" s="306" t="str">
        <f t="shared" si="244"/>
        <v>NA</v>
      </c>
      <c r="R633" s="306" t="str">
        <f t="shared" si="245"/>
        <v>NA</v>
      </c>
      <c r="S633" s="306" t="str">
        <f t="shared" si="246"/>
        <v>NA</v>
      </c>
      <c r="T633" s="306" t="str">
        <f t="shared" si="247"/>
        <v>NA</v>
      </c>
      <c r="U633" s="306" t="str">
        <f t="shared" si="248"/>
        <v>NA</v>
      </c>
      <c r="V633" s="306" t="str">
        <f>IF($B633&gt;remaning_months,"NA",V$3*Payoff!$BS636)</f>
        <v>NA</v>
      </c>
      <c r="W633" s="306" t="str">
        <f>IF($B633&gt;remaning_months,"NA",W$3*Payoff!$BS636)</f>
        <v>NA</v>
      </c>
      <c r="X633" s="306" t="str">
        <f t="shared" si="249"/>
        <v>NA</v>
      </c>
      <c r="Y633" s="306" t="str">
        <f t="shared" si="250"/>
        <v>NA</v>
      </c>
      <c r="Z633" s="306" t="str">
        <f t="shared" si="251"/>
        <v>NA</v>
      </c>
      <c r="AA633" s="306" t="str">
        <f t="shared" si="252"/>
        <v>NA</v>
      </c>
      <c r="AB633" s="306" t="str">
        <f t="shared" si="253"/>
        <v>NA</v>
      </c>
      <c r="AC633" s="306" t="str">
        <f>IF($B633&gt;remaning_months,"NA",Payoff!AY636*Feq_coupon)</f>
        <v>NA</v>
      </c>
      <c r="AD633" s="306" t="str">
        <f>IF($B633&lt;=remaning_months,(AD632*(1-Payoff!BR636)-Payoff!Y636-Payoff!Z636+Payoff!BY636),"NA")</f>
        <v>NA</v>
      </c>
      <c r="AE633" s="306" t="str">
        <f>IF($B633&gt;remaning_months,"NA",Payoff!BC636)</f>
        <v>NA</v>
      </c>
      <c r="AF633" s="306" t="str">
        <f>IF($B633&gt;remaning_months,"NA",MAX(0,SUM(Payoff!V636:X636)))</f>
        <v>NA</v>
      </c>
      <c r="AG633" s="306" t="str">
        <f>IF($B633&gt;remaning_months,"NA",MAX(0,SUM(Payoff!V636:Y636)))</f>
        <v>NA</v>
      </c>
      <c r="AH633" s="306" t="str">
        <f>IF($B633&gt;remaning_months,"NA",Payoff!AC636)</f>
        <v>NA</v>
      </c>
      <c r="AI633" s="306" t="str">
        <f>IF($B633&gt;remaning_months,"NA",Payoff!BA636)</f>
        <v>NA</v>
      </c>
      <c r="AJ633" s="306" t="str">
        <f>IF($B633&gt;remaning_months,"NA",IF(AF633&lt;=0,0,AL632*(1+Payoff!X636/SUM(Payoff!V636:W636))))</f>
        <v>NA</v>
      </c>
      <c r="AK633" s="306" t="str">
        <f>IF($B633&gt;remaning_months,"NA",IF(AG633&lt;=0,0,AJ633*(1+SUM(Payoff!Y636:Z636)/SUM(Payoff!V636:W636))))</f>
        <v>NA</v>
      </c>
      <c r="AL633" s="306" t="str">
        <f>IF($B633&gt;remaning_months,"NA",IF(AH633&lt;=0,0,AK633*(1+SUM(Payoff!AA636:AB636)/SUM(Payoff!V636:W636))))</f>
        <v>NA</v>
      </c>
      <c r="AM633" s="306" t="str">
        <f t="shared" si="254"/>
        <v>NA</v>
      </c>
      <c r="AN633" s="306" t="str">
        <f>IF($B633&gt;remaning_months,"NA",AN632*(1+Payoff!Q636))</f>
        <v>NA</v>
      </c>
    </row>
    <row r="634" spans="2:40">
      <c r="B634" s="23">
        <v>631</v>
      </c>
      <c r="C634" s="306" t="str">
        <f t="shared" si="230"/>
        <v>NA</v>
      </c>
      <c r="D634" s="306" t="str">
        <f t="shared" si="231"/>
        <v>NA</v>
      </c>
      <c r="E634" s="306" t="str">
        <f t="shared" si="232"/>
        <v>NA</v>
      </c>
      <c r="F634" s="306" t="str">
        <f t="shared" si="233"/>
        <v>NA</v>
      </c>
      <c r="G634" s="306" t="str">
        <f t="shared" si="234"/>
        <v>NA</v>
      </c>
      <c r="H634" s="306" t="str">
        <f t="shared" si="235"/>
        <v>NA</v>
      </c>
      <c r="I634" s="306" t="str">
        <f t="shared" si="236"/>
        <v>NA</v>
      </c>
      <c r="J634" s="306" t="str">
        <f t="shared" si="237"/>
        <v>NA</v>
      </c>
      <c r="K634" s="306" t="str">
        <f t="shared" si="238"/>
        <v>NA</v>
      </c>
      <c r="L634" s="306" t="str">
        <f t="shared" si="239"/>
        <v>NA</v>
      </c>
      <c r="M634" s="306" t="str">
        <f t="shared" si="240"/>
        <v>NA</v>
      </c>
      <c r="N634" s="306" t="str">
        <f t="shared" si="241"/>
        <v>NA</v>
      </c>
      <c r="O634" s="306" t="str">
        <f t="shared" si="242"/>
        <v>NA</v>
      </c>
      <c r="P634" s="306" t="str">
        <f t="shared" si="243"/>
        <v>NA</v>
      </c>
      <c r="Q634" s="306" t="str">
        <f t="shared" si="244"/>
        <v>NA</v>
      </c>
      <c r="R634" s="306" t="str">
        <f t="shared" si="245"/>
        <v>NA</v>
      </c>
      <c r="S634" s="306" t="str">
        <f t="shared" si="246"/>
        <v>NA</v>
      </c>
      <c r="T634" s="306" t="str">
        <f t="shared" si="247"/>
        <v>NA</v>
      </c>
      <c r="U634" s="306" t="str">
        <f t="shared" si="248"/>
        <v>NA</v>
      </c>
      <c r="V634" s="306" t="str">
        <f>IF($B634&gt;remaning_months,"NA",V$3*Payoff!$BS637)</f>
        <v>NA</v>
      </c>
      <c r="W634" s="306" t="str">
        <f>IF($B634&gt;remaning_months,"NA",W$3*Payoff!$BS637)</f>
        <v>NA</v>
      </c>
      <c r="X634" s="306" t="str">
        <f t="shared" si="249"/>
        <v>NA</v>
      </c>
      <c r="Y634" s="306" t="str">
        <f t="shared" si="250"/>
        <v>NA</v>
      </c>
      <c r="Z634" s="306" t="str">
        <f t="shared" si="251"/>
        <v>NA</v>
      </c>
      <c r="AA634" s="306" t="str">
        <f t="shared" si="252"/>
        <v>NA</v>
      </c>
      <c r="AB634" s="306" t="str">
        <f t="shared" si="253"/>
        <v>NA</v>
      </c>
      <c r="AC634" s="306" t="str">
        <f>IF($B634&gt;remaning_months,"NA",Payoff!AY637*Feq_coupon)</f>
        <v>NA</v>
      </c>
      <c r="AD634" s="306" t="str">
        <f>IF($B634&lt;=remaning_months,(AD633*(1-Payoff!BR637)-Payoff!Y637-Payoff!Z637+Payoff!BY637),"NA")</f>
        <v>NA</v>
      </c>
      <c r="AE634" s="306" t="str">
        <f>IF($B634&gt;remaning_months,"NA",Payoff!BC637)</f>
        <v>NA</v>
      </c>
      <c r="AF634" s="306" t="str">
        <f>IF($B634&gt;remaning_months,"NA",MAX(0,SUM(Payoff!V637:X637)))</f>
        <v>NA</v>
      </c>
      <c r="AG634" s="306" t="str">
        <f>IF($B634&gt;remaning_months,"NA",MAX(0,SUM(Payoff!V637:Y637)))</f>
        <v>NA</v>
      </c>
      <c r="AH634" s="306" t="str">
        <f>IF($B634&gt;remaning_months,"NA",Payoff!AC637)</f>
        <v>NA</v>
      </c>
      <c r="AI634" s="306" t="str">
        <f>IF($B634&gt;remaning_months,"NA",Payoff!BA637)</f>
        <v>NA</v>
      </c>
      <c r="AJ634" s="306" t="str">
        <f>IF($B634&gt;remaning_months,"NA",IF(AF634&lt;=0,0,AL633*(1+Payoff!X637/SUM(Payoff!V637:W637))))</f>
        <v>NA</v>
      </c>
      <c r="AK634" s="306" t="str">
        <f>IF($B634&gt;remaning_months,"NA",IF(AG634&lt;=0,0,AJ634*(1+SUM(Payoff!Y637:Z637)/SUM(Payoff!V637:W637))))</f>
        <v>NA</v>
      </c>
      <c r="AL634" s="306" t="str">
        <f>IF($B634&gt;remaning_months,"NA",IF(AH634&lt;=0,0,AK634*(1+SUM(Payoff!AA637:AB637)/SUM(Payoff!V637:W637))))</f>
        <v>NA</v>
      </c>
      <c r="AM634" s="306" t="str">
        <f t="shared" si="254"/>
        <v>NA</v>
      </c>
      <c r="AN634" s="306" t="str">
        <f>IF($B634&gt;remaning_months,"NA",AN633*(1+Payoff!Q637))</f>
        <v>NA</v>
      </c>
    </row>
    <row r="635" spans="2:40">
      <c r="B635" s="23">
        <v>632</v>
      </c>
      <c r="C635" s="306" t="str">
        <f t="shared" si="230"/>
        <v>NA</v>
      </c>
      <c r="D635" s="306" t="str">
        <f t="shared" si="231"/>
        <v>NA</v>
      </c>
      <c r="E635" s="306" t="str">
        <f t="shared" si="232"/>
        <v>NA</v>
      </c>
      <c r="F635" s="306" t="str">
        <f t="shared" si="233"/>
        <v>NA</v>
      </c>
      <c r="G635" s="306" t="str">
        <f t="shared" si="234"/>
        <v>NA</v>
      </c>
      <c r="H635" s="306" t="str">
        <f t="shared" si="235"/>
        <v>NA</v>
      </c>
      <c r="I635" s="306" t="str">
        <f t="shared" si="236"/>
        <v>NA</v>
      </c>
      <c r="J635" s="306" t="str">
        <f t="shared" si="237"/>
        <v>NA</v>
      </c>
      <c r="K635" s="306" t="str">
        <f t="shared" si="238"/>
        <v>NA</v>
      </c>
      <c r="L635" s="306" t="str">
        <f t="shared" si="239"/>
        <v>NA</v>
      </c>
      <c r="M635" s="306" t="str">
        <f t="shared" si="240"/>
        <v>NA</v>
      </c>
      <c r="N635" s="306" t="str">
        <f t="shared" si="241"/>
        <v>NA</v>
      </c>
      <c r="O635" s="306" t="str">
        <f t="shared" si="242"/>
        <v>NA</v>
      </c>
      <c r="P635" s="306" t="str">
        <f t="shared" si="243"/>
        <v>NA</v>
      </c>
      <c r="Q635" s="306" t="str">
        <f t="shared" si="244"/>
        <v>NA</v>
      </c>
      <c r="R635" s="306" t="str">
        <f t="shared" si="245"/>
        <v>NA</v>
      </c>
      <c r="S635" s="306" t="str">
        <f t="shared" si="246"/>
        <v>NA</v>
      </c>
      <c r="T635" s="306" t="str">
        <f t="shared" si="247"/>
        <v>NA</v>
      </c>
      <c r="U635" s="306" t="str">
        <f t="shared" si="248"/>
        <v>NA</v>
      </c>
      <c r="V635" s="306" t="str">
        <f>IF($B635&gt;remaning_months,"NA",V$3*Payoff!$BS638)</f>
        <v>NA</v>
      </c>
      <c r="W635" s="306" t="str">
        <f>IF($B635&gt;remaning_months,"NA",W$3*Payoff!$BS638)</f>
        <v>NA</v>
      </c>
      <c r="X635" s="306" t="str">
        <f t="shared" si="249"/>
        <v>NA</v>
      </c>
      <c r="Y635" s="306" t="str">
        <f t="shared" si="250"/>
        <v>NA</v>
      </c>
      <c r="Z635" s="306" t="str">
        <f t="shared" si="251"/>
        <v>NA</v>
      </c>
      <c r="AA635" s="306" t="str">
        <f t="shared" si="252"/>
        <v>NA</v>
      </c>
      <c r="AB635" s="306" t="str">
        <f t="shared" si="253"/>
        <v>NA</v>
      </c>
      <c r="AC635" s="306" t="str">
        <f>IF($B635&gt;remaning_months,"NA",Payoff!AY638*Feq_coupon)</f>
        <v>NA</v>
      </c>
      <c r="AD635" s="306" t="str">
        <f>IF($B635&lt;=remaning_months,(AD634*(1-Payoff!BR638)-Payoff!Y638-Payoff!Z638+Payoff!BY638),"NA")</f>
        <v>NA</v>
      </c>
      <c r="AE635" s="306" t="str">
        <f>IF($B635&gt;remaning_months,"NA",Payoff!BC638)</f>
        <v>NA</v>
      </c>
      <c r="AF635" s="306" t="str">
        <f>IF($B635&gt;remaning_months,"NA",MAX(0,SUM(Payoff!V638:X638)))</f>
        <v>NA</v>
      </c>
      <c r="AG635" s="306" t="str">
        <f>IF($B635&gt;remaning_months,"NA",MAX(0,SUM(Payoff!V638:Y638)))</f>
        <v>NA</v>
      </c>
      <c r="AH635" s="306" t="str">
        <f>IF($B635&gt;remaning_months,"NA",Payoff!AC638)</f>
        <v>NA</v>
      </c>
      <c r="AI635" s="306" t="str">
        <f>IF($B635&gt;remaning_months,"NA",Payoff!BA638)</f>
        <v>NA</v>
      </c>
      <c r="AJ635" s="306" t="str">
        <f>IF($B635&gt;remaning_months,"NA",IF(AF635&lt;=0,0,AL634*(1+Payoff!X638/SUM(Payoff!V638:W638))))</f>
        <v>NA</v>
      </c>
      <c r="AK635" s="306" t="str">
        <f>IF($B635&gt;remaning_months,"NA",IF(AG635&lt;=0,0,AJ635*(1+SUM(Payoff!Y638:Z638)/SUM(Payoff!V638:W638))))</f>
        <v>NA</v>
      </c>
      <c r="AL635" s="306" t="str">
        <f>IF($B635&gt;remaning_months,"NA",IF(AH635&lt;=0,0,AK635*(1+SUM(Payoff!AA638:AB638)/SUM(Payoff!V638:W638))))</f>
        <v>NA</v>
      </c>
      <c r="AM635" s="306" t="str">
        <f t="shared" si="254"/>
        <v>NA</v>
      </c>
      <c r="AN635" s="306" t="str">
        <f>IF($B635&gt;remaning_months,"NA",AN634*(1+Payoff!Q638))</f>
        <v>NA</v>
      </c>
    </row>
    <row r="636" spans="2:40">
      <c r="B636" s="23">
        <v>633</v>
      </c>
      <c r="C636" s="306" t="str">
        <f t="shared" si="230"/>
        <v>NA</v>
      </c>
      <c r="D636" s="306" t="str">
        <f t="shared" si="231"/>
        <v>NA</v>
      </c>
      <c r="E636" s="306" t="str">
        <f t="shared" si="232"/>
        <v>NA</v>
      </c>
      <c r="F636" s="306" t="str">
        <f t="shared" si="233"/>
        <v>NA</v>
      </c>
      <c r="G636" s="306" t="str">
        <f t="shared" si="234"/>
        <v>NA</v>
      </c>
      <c r="H636" s="306" t="str">
        <f t="shared" si="235"/>
        <v>NA</v>
      </c>
      <c r="I636" s="306" t="str">
        <f t="shared" si="236"/>
        <v>NA</v>
      </c>
      <c r="J636" s="306" t="str">
        <f t="shared" si="237"/>
        <v>NA</v>
      </c>
      <c r="K636" s="306" t="str">
        <f t="shared" si="238"/>
        <v>NA</v>
      </c>
      <c r="L636" s="306" t="str">
        <f t="shared" si="239"/>
        <v>NA</v>
      </c>
      <c r="M636" s="306" t="str">
        <f t="shared" si="240"/>
        <v>NA</v>
      </c>
      <c r="N636" s="306" t="str">
        <f t="shared" si="241"/>
        <v>NA</v>
      </c>
      <c r="O636" s="306" t="str">
        <f t="shared" si="242"/>
        <v>NA</v>
      </c>
      <c r="P636" s="306" t="str">
        <f t="shared" si="243"/>
        <v>NA</v>
      </c>
      <c r="Q636" s="306" t="str">
        <f t="shared" si="244"/>
        <v>NA</v>
      </c>
      <c r="R636" s="306" t="str">
        <f t="shared" si="245"/>
        <v>NA</v>
      </c>
      <c r="S636" s="306" t="str">
        <f t="shared" si="246"/>
        <v>NA</v>
      </c>
      <c r="T636" s="306" t="str">
        <f t="shared" si="247"/>
        <v>NA</v>
      </c>
      <c r="U636" s="306" t="str">
        <f t="shared" si="248"/>
        <v>NA</v>
      </c>
      <c r="V636" s="306" t="str">
        <f>IF($B636&gt;remaning_months,"NA",V$3*Payoff!$BS639)</f>
        <v>NA</v>
      </c>
      <c r="W636" s="306" t="str">
        <f>IF($B636&gt;remaning_months,"NA",W$3*Payoff!$BS639)</f>
        <v>NA</v>
      </c>
      <c r="X636" s="306" t="str">
        <f t="shared" si="249"/>
        <v>NA</v>
      </c>
      <c r="Y636" s="306" t="str">
        <f t="shared" si="250"/>
        <v>NA</v>
      </c>
      <c r="Z636" s="306" t="str">
        <f t="shared" si="251"/>
        <v>NA</v>
      </c>
      <c r="AA636" s="306" t="str">
        <f t="shared" si="252"/>
        <v>NA</v>
      </c>
      <c r="AB636" s="306" t="str">
        <f t="shared" si="253"/>
        <v>NA</v>
      </c>
      <c r="AC636" s="306" t="str">
        <f>IF($B636&gt;remaning_months,"NA",Payoff!AY639*Feq_coupon)</f>
        <v>NA</v>
      </c>
      <c r="AD636" s="306" t="str">
        <f>IF($B636&lt;=remaning_months,(AD635*(1-Payoff!BR639)-Payoff!Y639-Payoff!Z639+Payoff!BY639),"NA")</f>
        <v>NA</v>
      </c>
      <c r="AE636" s="306" t="str">
        <f>IF($B636&gt;remaning_months,"NA",Payoff!BC639)</f>
        <v>NA</v>
      </c>
      <c r="AF636" s="306" t="str">
        <f>IF($B636&gt;remaning_months,"NA",MAX(0,SUM(Payoff!V639:X639)))</f>
        <v>NA</v>
      </c>
      <c r="AG636" s="306" t="str">
        <f>IF($B636&gt;remaning_months,"NA",MAX(0,SUM(Payoff!V639:Y639)))</f>
        <v>NA</v>
      </c>
      <c r="AH636" s="306" t="str">
        <f>IF($B636&gt;remaning_months,"NA",Payoff!AC639)</f>
        <v>NA</v>
      </c>
      <c r="AI636" s="306" t="str">
        <f>IF($B636&gt;remaning_months,"NA",Payoff!BA639)</f>
        <v>NA</v>
      </c>
      <c r="AJ636" s="306" t="str">
        <f>IF($B636&gt;remaning_months,"NA",IF(AF636&lt;=0,0,AL635*(1+Payoff!X639/SUM(Payoff!V639:W639))))</f>
        <v>NA</v>
      </c>
      <c r="AK636" s="306" t="str">
        <f>IF($B636&gt;remaning_months,"NA",IF(AG636&lt;=0,0,AJ636*(1+SUM(Payoff!Y639:Z639)/SUM(Payoff!V639:W639))))</f>
        <v>NA</v>
      </c>
      <c r="AL636" s="306" t="str">
        <f>IF($B636&gt;remaning_months,"NA",IF(AH636&lt;=0,0,AK636*(1+SUM(Payoff!AA639:AB639)/SUM(Payoff!V639:W639))))</f>
        <v>NA</v>
      </c>
      <c r="AM636" s="306" t="str">
        <f t="shared" si="254"/>
        <v>NA</v>
      </c>
      <c r="AN636" s="306" t="str">
        <f>IF($B636&gt;remaning_months,"NA",AN635*(1+Payoff!Q639))</f>
        <v>NA</v>
      </c>
    </row>
    <row r="637" spans="2:40">
      <c r="B637" s="23">
        <v>634</v>
      </c>
      <c r="C637" s="306" t="str">
        <f t="shared" si="230"/>
        <v>NA</v>
      </c>
      <c r="D637" s="306" t="str">
        <f t="shared" si="231"/>
        <v>NA</v>
      </c>
      <c r="E637" s="306" t="str">
        <f t="shared" si="232"/>
        <v>NA</v>
      </c>
      <c r="F637" s="306" t="str">
        <f t="shared" si="233"/>
        <v>NA</v>
      </c>
      <c r="G637" s="306" t="str">
        <f t="shared" si="234"/>
        <v>NA</v>
      </c>
      <c r="H637" s="306" t="str">
        <f t="shared" si="235"/>
        <v>NA</v>
      </c>
      <c r="I637" s="306" t="str">
        <f t="shared" si="236"/>
        <v>NA</v>
      </c>
      <c r="J637" s="306" t="str">
        <f t="shared" si="237"/>
        <v>NA</v>
      </c>
      <c r="K637" s="306" t="str">
        <f t="shared" si="238"/>
        <v>NA</v>
      </c>
      <c r="L637" s="306" t="str">
        <f t="shared" si="239"/>
        <v>NA</v>
      </c>
      <c r="M637" s="306" t="str">
        <f t="shared" si="240"/>
        <v>NA</v>
      </c>
      <c r="N637" s="306" t="str">
        <f t="shared" si="241"/>
        <v>NA</v>
      </c>
      <c r="O637" s="306" t="str">
        <f t="shared" si="242"/>
        <v>NA</v>
      </c>
      <c r="P637" s="306" t="str">
        <f t="shared" si="243"/>
        <v>NA</v>
      </c>
      <c r="Q637" s="306" t="str">
        <f t="shared" si="244"/>
        <v>NA</v>
      </c>
      <c r="R637" s="306" t="str">
        <f t="shared" si="245"/>
        <v>NA</v>
      </c>
      <c r="S637" s="306" t="str">
        <f t="shared" si="246"/>
        <v>NA</v>
      </c>
      <c r="T637" s="306" t="str">
        <f t="shared" si="247"/>
        <v>NA</v>
      </c>
      <c r="U637" s="306" t="str">
        <f t="shared" si="248"/>
        <v>NA</v>
      </c>
      <c r="V637" s="306" t="str">
        <f>IF($B637&gt;remaning_months,"NA",V$3*Payoff!$BS640)</f>
        <v>NA</v>
      </c>
      <c r="W637" s="306" t="str">
        <f>IF($B637&gt;remaning_months,"NA",W$3*Payoff!$BS640)</f>
        <v>NA</v>
      </c>
      <c r="X637" s="306" t="str">
        <f t="shared" si="249"/>
        <v>NA</v>
      </c>
      <c r="Y637" s="306" t="str">
        <f t="shared" si="250"/>
        <v>NA</v>
      </c>
      <c r="Z637" s="306" t="str">
        <f t="shared" si="251"/>
        <v>NA</v>
      </c>
      <c r="AA637" s="306" t="str">
        <f t="shared" si="252"/>
        <v>NA</v>
      </c>
      <c r="AB637" s="306" t="str">
        <f t="shared" si="253"/>
        <v>NA</v>
      </c>
      <c r="AC637" s="306" t="str">
        <f>IF($B637&gt;remaning_months,"NA",Payoff!AY640*Feq_coupon)</f>
        <v>NA</v>
      </c>
      <c r="AD637" s="306" t="str">
        <f>IF($B637&lt;=remaning_months,(AD636*(1-Payoff!BR640)-Payoff!Y640-Payoff!Z640+Payoff!BY640),"NA")</f>
        <v>NA</v>
      </c>
      <c r="AE637" s="306" t="str">
        <f>IF($B637&gt;remaning_months,"NA",Payoff!BC640)</f>
        <v>NA</v>
      </c>
      <c r="AF637" s="306" t="str">
        <f>IF($B637&gt;remaning_months,"NA",MAX(0,SUM(Payoff!V640:X640)))</f>
        <v>NA</v>
      </c>
      <c r="AG637" s="306" t="str">
        <f>IF($B637&gt;remaning_months,"NA",MAX(0,SUM(Payoff!V640:Y640)))</f>
        <v>NA</v>
      </c>
      <c r="AH637" s="306" t="str">
        <f>IF($B637&gt;remaning_months,"NA",Payoff!AC640)</f>
        <v>NA</v>
      </c>
      <c r="AI637" s="306" t="str">
        <f>IF($B637&gt;remaning_months,"NA",Payoff!BA640)</f>
        <v>NA</v>
      </c>
      <c r="AJ637" s="306" t="str">
        <f>IF($B637&gt;remaning_months,"NA",IF(AF637&lt;=0,0,AL636*(1+Payoff!X640/SUM(Payoff!V640:W640))))</f>
        <v>NA</v>
      </c>
      <c r="AK637" s="306" t="str">
        <f>IF($B637&gt;remaning_months,"NA",IF(AG637&lt;=0,0,AJ637*(1+SUM(Payoff!Y640:Z640)/SUM(Payoff!V640:W640))))</f>
        <v>NA</v>
      </c>
      <c r="AL637" s="306" t="str">
        <f>IF($B637&gt;remaning_months,"NA",IF(AH637&lt;=0,0,AK637*(1+SUM(Payoff!AA640:AB640)/SUM(Payoff!V640:W640))))</f>
        <v>NA</v>
      </c>
      <c r="AM637" s="306" t="str">
        <f t="shared" si="254"/>
        <v>NA</v>
      </c>
      <c r="AN637" s="306" t="str">
        <f>IF($B637&gt;remaning_months,"NA",AN636*(1+Payoff!Q640))</f>
        <v>NA</v>
      </c>
    </row>
    <row r="638" spans="2:40">
      <c r="B638" s="23">
        <v>635</v>
      </c>
      <c r="C638" s="306" t="str">
        <f t="shared" si="230"/>
        <v>NA</v>
      </c>
      <c r="D638" s="306" t="str">
        <f t="shared" si="231"/>
        <v>NA</v>
      </c>
      <c r="E638" s="306" t="str">
        <f t="shared" si="232"/>
        <v>NA</v>
      </c>
      <c r="F638" s="306" t="str">
        <f t="shared" si="233"/>
        <v>NA</v>
      </c>
      <c r="G638" s="306" t="str">
        <f t="shared" si="234"/>
        <v>NA</v>
      </c>
      <c r="H638" s="306" t="str">
        <f t="shared" si="235"/>
        <v>NA</v>
      </c>
      <c r="I638" s="306" t="str">
        <f t="shared" si="236"/>
        <v>NA</v>
      </c>
      <c r="J638" s="306" t="str">
        <f t="shared" si="237"/>
        <v>NA</v>
      </c>
      <c r="K638" s="306" t="str">
        <f t="shared" si="238"/>
        <v>NA</v>
      </c>
      <c r="L638" s="306" t="str">
        <f t="shared" si="239"/>
        <v>NA</v>
      </c>
      <c r="M638" s="306" t="str">
        <f t="shared" si="240"/>
        <v>NA</v>
      </c>
      <c r="N638" s="306" t="str">
        <f t="shared" si="241"/>
        <v>NA</v>
      </c>
      <c r="O638" s="306" t="str">
        <f t="shared" si="242"/>
        <v>NA</v>
      </c>
      <c r="P638" s="306" t="str">
        <f t="shared" si="243"/>
        <v>NA</v>
      </c>
      <c r="Q638" s="306" t="str">
        <f t="shared" si="244"/>
        <v>NA</v>
      </c>
      <c r="R638" s="306" t="str">
        <f t="shared" si="245"/>
        <v>NA</v>
      </c>
      <c r="S638" s="306" t="str">
        <f t="shared" si="246"/>
        <v>NA</v>
      </c>
      <c r="T638" s="306" t="str">
        <f t="shared" si="247"/>
        <v>NA</v>
      </c>
      <c r="U638" s="306" t="str">
        <f t="shared" si="248"/>
        <v>NA</v>
      </c>
      <c r="V638" s="306" t="str">
        <f>IF($B638&gt;remaning_months,"NA",V$3*Payoff!$BS641)</f>
        <v>NA</v>
      </c>
      <c r="W638" s="306" t="str">
        <f>IF($B638&gt;remaning_months,"NA",W$3*Payoff!$BS641)</f>
        <v>NA</v>
      </c>
      <c r="X638" s="306" t="str">
        <f t="shared" si="249"/>
        <v>NA</v>
      </c>
      <c r="Y638" s="306" t="str">
        <f t="shared" si="250"/>
        <v>NA</v>
      </c>
      <c r="Z638" s="306" t="str">
        <f t="shared" si="251"/>
        <v>NA</v>
      </c>
      <c r="AA638" s="306" t="str">
        <f t="shared" si="252"/>
        <v>NA</v>
      </c>
      <c r="AB638" s="306" t="str">
        <f t="shared" si="253"/>
        <v>NA</v>
      </c>
      <c r="AC638" s="306" t="str">
        <f>IF($B638&gt;remaning_months,"NA",Payoff!AY641*Feq_coupon)</f>
        <v>NA</v>
      </c>
      <c r="AD638" s="306" t="str">
        <f>IF($B638&lt;=remaning_months,(AD637*(1-Payoff!BR641)-Payoff!Y641-Payoff!Z641+Payoff!BY641),"NA")</f>
        <v>NA</v>
      </c>
      <c r="AE638" s="306" t="str">
        <f>IF($B638&gt;remaning_months,"NA",Payoff!BC641)</f>
        <v>NA</v>
      </c>
      <c r="AF638" s="306" t="str">
        <f>IF($B638&gt;remaning_months,"NA",MAX(0,SUM(Payoff!V641:X641)))</f>
        <v>NA</v>
      </c>
      <c r="AG638" s="306" t="str">
        <f>IF($B638&gt;remaning_months,"NA",MAX(0,SUM(Payoff!V641:Y641)))</f>
        <v>NA</v>
      </c>
      <c r="AH638" s="306" t="str">
        <f>IF($B638&gt;remaning_months,"NA",Payoff!AC641)</f>
        <v>NA</v>
      </c>
      <c r="AI638" s="306" t="str">
        <f>IF($B638&gt;remaning_months,"NA",Payoff!BA641)</f>
        <v>NA</v>
      </c>
      <c r="AJ638" s="306" t="str">
        <f>IF($B638&gt;remaning_months,"NA",IF(AF638&lt;=0,0,AL637*(1+Payoff!X641/SUM(Payoff!V641:W641))))</f>
        <v>NA</v>
      </c>
      <c r="AK638" s="306" t="str">
        <f>IF($B638&gt;remaning_months,"NA",IF(AG638&lt;=0,0,AJ638*(1+SUM(Payoff!Y641:Z641)/SUM(Payoff!V641:W641))))</f>
        <v>NA</v>
      </c>
      <c r="AL638" s="306" t="str">
        <f>IF($B638&gt;remaning_months,"NA",IF(AH638&lt;=0,0,AK638*(1+SUM(Payoff!AA641:AB641)/SUM(Payoff!V641:W641))))</f>
        <v>NA</v>
      </c>
      <c r="AM638" s="306" t="str">
        <f t="shared" si="254"/>
        <v>NA</v>
      </c>
      <c r="AN638" s="306" t="str">
        <f>IF($B638&gt;remaning_months,"NA",AN637*(1+Payoff!Q641))</f>
        <v>NA</v>
      </c>
    </row>
    <row r="639" spans="2:40">
      <c r="B639" s="23">
        <v>636</v>
      </c>
      <c r="C639" s="306" t="str">
        <f t="shared" si="230"/>
        <v>NA</v>
      </c>
      <c r="D639" s="306" t="str">
        <f t="shared" si="231"/>
        <v>NA</v>
      </c>
      <c r="E639" s="306" t="str">
        <f t="shared" si="232"/>
        <v>NA</v>
      </c>
      <c r="F639" s="306" t="str">
        <f t="shared" si="233"/>
        <v>NA</v>
      </c>
      <c r="G639" s="306" t="str">
        <f t="shared" si="234"/>
        <v>NA</v>
      </c>
      <c r="H639" s="306" t="str">
        <f t="shared" si="235"/>
        <v>NA</v>
      </c>
      <c r="I639" s="306" t="str">
        <f t="shared" si="236"/>
        <v>NA</v>
      </c>
      <c r="J639" s="306" t="str">
        <f t="shared" si="237"/>
        <v>NA</v>
      </c>
      <c r="K639" s="306" t="str">
        <f t="shared" si="238"/>
        <v>NA</v>
      </c>
      <c r="L639" s="306" t="str">
        <f t="shared" si="239"/>
        <v>NA</v>
      </c>
      <c r="M639" s="306" t="str">
        <f t="shared" si="240"/>
        <v>NA</v>
      </c>
      <c r="N639" s="306" t="str">
        <f t="shared" si="241"/>
        <v>NA</v>
      </c>
      <c r="O639" s="306" t="str">
        <f t="shared" si="242"/>
        <v>NA</v>
      </c>
      <c r="P639" s="306" t="str">
        <f t="shared" si="243"/>
        <v>NA</v>
      </c>
      <c r="Q639" s="306" t="str">
        <f t="shared" si="244"/>
        <v>NA</v>
      </c>
      <c r="R639" s="306" t="str">
        <f t="shared" si="245"/>
        <v>NA</v>
      </c>
      <c r="S639" s="306" t="str">
        <f t="shared" si="246"/>
        <v>NA</v>
      </c>
      <c r="T639" s="306" t="str">
        <f t="shared" si="247"/>
        <v>NA</v>
      </c>
      <c r="U639" s="306" t="str">
        <f t="shared" si="248"/>
        <v>NA</v>
      </c>
      <c r="V639" s="306" t="str">
        <f>IF($B639&gt;remaning_months,"NA",V$3*Payoff!$BS642)</f>
        <v>NA</v>
      </c>
      <c r="W639" s="306" t="str">
        <f>IF($B639&gt;remaning_months,"NA",W$3*Payoff!$BS642)</f>
        <v>NA</v>
      </c>
      <c r="X639" s="306" t="str">
        <f t="shared" si="249"/>
        <v>NA</v>
      </c>
      <c r="Y639" s="306" t="str">
        <f t="shared" si="250"/>
        <v>NA</v>
      </c>
      <c r="Z639" s="306" t="str">
        <f t="shared" si="251"/>
        <v>NA</v>
      </c>
      <c r="AA639" s="306" t="str">
        <f t="shared" si="252"/>
        <v>NA</v>
      </c>
      <c r="AB639" s="306" t="str">
        <f t="shared" si="253"/>
        <v>NA</v>
      </c>
      <c r="AC639" s="306" t="str">
        <f>IF($B639&gt;remaning_months,"NA",Payoff!AY642*Feq_coupon)</f>
        <v>NA</v>
      </c>
      <c r="AD639" s="306" t="str">
        <f>IF($B639&lt;=remaning_months,(AD638*(1-Payoff!BR642)-Payoff!Y642-Payoff!Z642+Payoff!BY642),"NA")</f>
        <v>NA</v>
      </c>
      <c r="AE639" s="306" t="str">
        <f>IF($B639&gt;remaning_months,"NA",Payoff!BC642)</f>
        <v>NA</v>
      </c>
      <c r="AF639" s="306" t="str">
        <f>IF($B639&gt;remaning_months,"NA",MAX(0,SUM(Payoff!V642:X642)))</f>
        <v>NA</v>
      </c>
      <c r="AG639" s="306" t="str">
        <f>IF($B639&gt;remaning_months,"NA",MAX(0,SUM(Payoff!V642:Y642)))</f>
        <v>NA</v>
      </c>
      <c r="AH639" s="306" t="str">
        <f>IF($B639&gt;remaning_months,"NA",Payoff!AC642)</f>
        <v>NA</v>
      </c>
      <c r="AI639" s="306" t="str">
        <f>IF($B639&gt;remaning_months,"NA",Payoff!BA642)</f>
        <v>NA</v>
      </c>
      <c r="AJ639" s="306" t="str">
        <f>IF($B639&gt;remaning_months,"NA",IF(AF639&lt;=0,0,AL638*(1+Payoff!X642/SUM(Payoff!V642:W642))))</f>
        <v>NA</v>
      </c>
      <c r="AK639" s="306" t="str">
        <f>IF($B639&gt;remaning_months,"NA",IF(AG639&lt;=0,0,AJ639*(1+SUM(Payoff!Y642:Z642)/SUM(Payoff!V642:W642))))</f>
        <v>NA</v>
      </c>
      <c r="AL639" s="306" t="str">
        <f>IF($B639&gt;remaning_months,"NA",IF(AH639&lt;=0,0,AK639*(1+SUM(Payoff!AA642:AB642)/SUM(Payoff!V642:W642))))</f>
        <v>NA</v>
      </c>
      <c r="AM639" s="306" t="str">
        <f t="shared" si="254"/>
        <v>NA</v>
      </c>
      <c r="AN639" s="306" t="str">
        <f>IF($B639&gt;remaning_months,"NA",AN638*(1+Payoff!Q642))</f>
        <v>NA</v>
      </c>
    </row>
    <row r="640" spans="2:40">
      <c r="B640" s="23">
        <v>637</v>
      </c>
      <c r="C640" s="306" t="str">
        <f t="shared" si="230"/>
        <v>NA</v>
      </c>
      <c r="D640" s="306" t="str">
        <f t="shared" si="231"/>
        <v>NA</v>
      </c>
      <c r="E640" s="306" t="str">
        <f t="shared" si="232"/>
        <v>NA</v>
      </c>
      <c r="F640" s="306" t="str">
        <f t="shared" si="233"/>
        <v>NA</v>
      </c>
      <c r="G640" s="306" t="str">
        <f t="shared" si="234"/>
        <v>NA</v>
      </c>
      <c r="H640" s="306" t="str">
        <f t="shared" si="235"/>
        <v>NA</v>
      </c>
      <c r="I640" s="306" t="str">
        <f t="shared" si="236"/>
        <v>NA</v>
      </c>
      <c r="J640" s="306" t="str">
        <f t="shared" si="237"/>
        <v>NA</v>
      </c>
      <c r="K640" s="306" t="str">
        <f t="shared" si="238"/>
        <v>NA</v>
      </c>
      <c r="L640" s="306" t="str">
        <f t="shared" si="239"/>
        <v>NA</v>
      </c>
      <c r="M640" s="306" t="str">
        <f t="shared" si="240"/>
        <v>NA</v>
      </c>
      <c r="N640" s="306" t="str">
        <f t="shared" si="241"/>
        <v>NA</v>
      </c>
      <c r="O640" s="306" t="str">
        <f t="shared" si="242"/>
        <v>NA</v>
      </c>
      <c r="P640" s="306" t="str">
        <f t="shared" si="243"/>
        <v>NA</v>
      </c>
      <c r="Q640" s="306" t="str">
        <f t="shared" si="244"/>
        <v>NA</v>
      </c>
      <c r="R640" s="306" t="str">
        <f t="shared" si="245"/>
        <v>NA</v>
      </c>
      <c r="S640" s="306" t="str">
        <f t="shared" si="246"/>
        <v>NA</v>
      </c>
      <c r="T640" s="306" t="str">
        <f t="shared" si="247"/>
        <v>NA</v>
      </c>
      <c r="U640" s="306" t="str">
        <f t="shared" si="248"/>
        <v>NA</v>
      </c>
      <c r="V640" s="306" t="str">
        <f>IF($B640&gt;remaning_months,"NA",V$3*Payoff!$BS643)</f>
        <v>NA</v>
      </c>
      <c r="W640" s="306" t="str">
        <f>IF($B640&gt;remaning_months,"NA",W$3*Payoff!$BS643)</f>
        <v>NA</v>
      </c>
      <c r="X640" s="306" t="str">
        <f t="shared" si="249"/>
        <v>NA</v>
      </c>
      <c r="Y640" s="306" t="str">
        <f t="shared" si="250"/>
        <v>NA</v>
      </c>
      <c r="Z640" s="306" t="str">
        <f t="shared" si="251"/>
        <v>NA</v>
      </c>
      <c r="AA640" s="306" t="str">
        <f t="shared" si="252"/>
        <v>NA</v>
      </c>
      <c r="AB640" s="306" t="str">
        <f t="shared" si="253"/>
        <v>NA</v>
      </c>
      <c r="AC640" s="306" t="str">
        <f>IF($B640&gt;remaning_months,"NA",Payoff!AY643*Feq_coupon)</f>
        <v>NA</v>
      </c>
      <c r="AD640" s="306" t="str">
        <f>IF($B640&lt;=remaning_months,(AD639*(1-Payoff!BR643)-Payoff!Y643-Payoff!Z643+Payoff!BY643),"NA")</f>
        <v>NA</v>
      </c>
      <c r="AE640" s="306" t="str">
        <f>IF($B640&gt;remaning_months,"NA",Payoff!BC643)</f>
        <v>NA</v>
      </c>
      <c r="AF640" s="306" t="str">
        <f>IF($B640&gt;remaning_months,"NA",MAX(0,SUM(Payoff!V643:X643)))</f>
        <v>NA</v>
      </c>
      <c r="AG640" s="306" t="str">
        <f>IF($B640&gt;remaning_months,"NA",MAX(0,SUM(Payoff!V643:Y643)))</f>
        <v>NA</v>
      </c>
      <c r="AH640" s="306" t="str">
        <f>IF($B640&gt;remaning_months,"NA",Payoff!AC643)</f>
        <v>NA</v>
      </c>
      <c r="AI640" s="306" t="str">
        <f>IF($B640&gt;remaning_months,"NA",Payoff!BA643)</f>
        <v>NA</v>
      </c>
      <c r="AJ640" s="306" t="str">
        <f>IF($B640&gt;remaning_months,"NA",IF(AF640&lt;=0,0,AL639*(1+Payoff!X643/SUM(Payoff!V643:W643))))</f>
        <v>NA</v>
      </c>
      <c r="AK640" s="306" t="str">
        <f>IF($B640&gt;remaning_months,"NA",IF(AG640&lt;=0,0,AJ640*(1+SUM(Payoff!Y643:Z643)/SUM(Payoff!V643:W643))))</f>
        <v>NA</v>
      </c>
      <c r="AL640" s="306" t="str">
        <f>IF($B640&gt;remaning_months,"NA",IF(AH640&lt;=0,0,AK640*(1+SUM(Payoff!AA643:AB643)/SUM(Payoff!V643:W643))))</f>
        <v>NA</v>
      </c>
      <c r="AM640" s="306" t="str">
        <f t="shared" si="254"/>
        <v>NA</v>
      </c>
      <c r="AN640" s="306" t="str">
        <f>IF($B640&gt;remaning_months,"NA",AN639*(1+Payoff!Q643))</f>
        <v>NA</v>
      </c>
    </row>
    <row r="641" spans="2:40">
      <c r="B641" s="23">
        <v>638</v>
      </c>
      <c r="C641" s="306" t="str">
        <f t="shared" si="230"/>
        <v>NA</v>
      </c>
      <c r="D641" s="306" t="str">
        <f t="shared" si="231"/>
        <v>NA</v>
      </c>
      <c r="E641" s="306" t="str">
        <f t="shared" si="232"/>
        <v>NA</v>
      </c>
      <c r="F641" s="306" t="str">
        <f t="shared" si="233"/>
        <v>NA</v>
      </c>
      <c r="G641" s="306" t="str">
        <f t="shared" si="234"/>
        <v>NA</v>
      </c>
      <c r="H641" s="306" t="str">
        <f t="shared" si="235"/>
        <v>NA</v>
      </c>
      <c r="I641" s="306" t="str">
        <f t="shared" si="236"/>
        <v>NA</v>
      </c>
      <c r="J641" s="306" t="str">
        <f t="shared" si="237"/>
        <v>NA</v>
      </c>
      <c r="K641" s="306" t="str">
        <f t="shared" si="238"/>
        <v>NA</v>
      </c>
      <c r="L641" s="306" t="str">
        <f t="shared" si="239"/>
        <v>NA</v>
      </c>
      <c r="M641" s="306" t="str">
        <f t="shared" si="240"/>
        <v>NA</v>
      </c>
      <c r="N641" s="306" t="str">
        <f t="shared" si="241"/>
        <v>NA</v>
      </c>
      <c r="O641" s="306" t="str">
        <f t="shared" si="242"/>
        <v>NA</v>
      </c>
      <c r="P641" s="306" t="str">
        <f t="shared" si="243"/>
        <v>NA</v>
      </c>
      <c r="Q641" s="306" t="str">
        <f t="shared" si="244"/>
        <v>NA</v>
      </c>
      <c r="R641" s="306" t="str">
        <f t="shared" si="245"/>
        <v>NA</v>
      </c>
      <c r="S641" s="306" t="str">
        <f t="shared" si="246"/>
        <v>NA</v>
      </c>
      <c r="T641" s="306" t="str">
        <f t="shared" si="247"/>
        <v>NA</v>
      </c>
      <c r="U641" s="306" t="str">
        <f t="shared" si="248"/>
        <v>NA</v>
      </c>
      <c r="V641" s="306" t="str">
        <f>IF($B641&gt;remaning_months,"NA",V$3*Payoff!$BS644)</f>
        <v>NA</v>
      </c>
      <c r="W641" s="306" t="str">
        <f>IF($B641&gt;remaning_months,"NA",W$3*Payoff!$BS644)</f>
        <v>NA</v>
      </c>
      <c r="X641" s="306" t="str">
        <f t="shared" si="249"/>
        <v>NA</v>
      </c>
      <c r="Y641" s="306" t="str">
        <f t="shared" si="250"/>
        <v>NA</v>
      </c>
      <c r="Z641" s="306" t="str">
        <f t="shared" si="251"/>
        <v>NA</v>
      </c>
      <c r="AA641" s="306" t="str">
        <f t="shared" si="252"/>
        <v>NA</v>
      </c>
      <c r="AB641" s="306" t="str">
        <f t="shared" si="253"/>
        <v>NA</v>
      </c>
      <c r="AC641" s="306" t="str">
        <f>IF($B641&gt;remaning_months,"NA",Payoff!AY644*Feq_coupon)</f>
        <v>NA</v>
      </c>
      <c r="AD641" s="306" t="str">
        <f>IF($B641&lt;=remaning_months,(AD640*(1-Payoff!BR644)-Payoff!Y644-Payoff!Z644+Payoff!BY644),"NA")</f>
        <v>NA</v>
      </c>
      <c r="AE641" s="306" t="str">
        <f>IF($B641&gt;remaning_months,"NA",Payoff!BC644)</f>
        <v>NA</v>
      </c>
      <c r="AF641" s="306" t="str">
        <f>IF($B641&gt;remaning_months,"NA",MAX(0,SUM(Payoff!V644:X644)))</f>
        <v>NA</v>
      </c>
      <c r="AG641" s="306" t="str">
        <f>IF($B641&gt;remaning_months,"NA",MAX(0,SUM(Payoff!V644:Y644)))</f>
        <v>NA</v>
      </c>
      <c r="AH641" s="306" t="str">
        <f>IF($B641&gt;remaning_months,"NA",Payoff!AC644)</f>
        <v>NA</v>
      </c>
      <c r="AI641" s="306" t="str">
        <f>IF($B641&gt;remaning_months,"NA",Payoff!BA644)</f>
        <v>NA</v>
      </c>
      <c r="AJ641" s="306" t="str">
        <f>IF($B641&gt;remaning_months,"NA",IF(AF641&lt;=0,0,AL640*(1+Payoff!X644/SUM(Payoff!V644:W644))))</f>
        <v>NA</v>
      </c>
      <c r="AK641" s="306" t="str">
        <f>IF($B641&gt;remaning_months,"NA",IF(AG641&lt;=0,0,AJ641*(1+SUM(Payoff!Y644:Z644)/SUM(Payoff!V644:W644))))</f>
        <v>NA</v>
      </c>
      <c r="AL641" s="306" t="str">
        <f>IF($B641&gt;remaning_months,"NA",IF(AH641&lt;=0,0,AK641*(1+SUM(Payoff!AA644:AB644)/SUM(Payoff!V644:W644))))</f>
        <v>NA</v>
      </c>
      <c r="AM641" s="306" t="str">
        <f t="shared" si="254"/>
        <v>NA</v>
      </c>
      <c r="AN641" s="306" t="str">
        <f>IF($B641&gt;remaning_months,"NA",AN640*(1+Payoff!Q644))</f>
        <v>NA</v>
      </c>
    </row>
    <row r="642" spans="2:40">
      <c r="B642" s="23">
        <v>639</v>
      </c>
      <c r="C642" s="306" t="str">
        <f t="shared" si="230"/>
        <v>NA</v>
      </c>
      <c r="D642" s="306" t="str">
        <f t="shared" si="231"/>
        <v>NA</v>
      </c>
      <c r="E642" s="306" t="str">
        <f t="shared" si="232"/>
        <v>NA</v>
      </c>
      <c r="F642" s="306" t="str">
        <f t="shared" si="233"/>
        <v>NA</v>
      </c>
      <c r="G642" s="306" t="str">
        <f t="shared" si="234"/>
        <v>NA</v>
      </c>
      <c r="H642" s="306" t="str">
        <f t="shared" si="235"/>
        <v>NA</v>
      </c>
      <c r="I642" s="306" t="str">
        <f t="shared" si="236"/>
        <v>NA</v>
      </c>
      <c r="J642" s="306" t="str">
        <f t="shared" si="237"/>
        <v>NA</v>
      </c>
      <c r="K642" s="306" t="str">
        <f t="shared" si="238"/>
        <v>NA</v>
      </c>
      <c r="L642" s="306" t="str">
        <f t="shared" si="239"/>
        <v>NA</v>
      </c>
      <c r="M642" s="306" t="str">
        <f t="shared" si="240"/>
        <v>NA</v>
      </c>
      <c r="N642" s="306" t="str">
        <f t="shared" si="241"/>
        <v>NA</v>
      </c>
      <c r="O642" s="306" t="str">
        <f t="shared" si="242"/>
        <v>NA</v>
      </c>
      <c r="P642" s="306" t="str">
        <f t="shared" si="243"/>
        <v>NA</v>
      </c>
      <c r="Q642" s="306" t="str">
        <f t="shared" si="244"/>
        <v>NA</v>
      </c>
      <c r="R642" s="306" t="str">
        <f t="shared" si="245"/>
        <v>NA</v>
      </c>
      <c r="S642" s="306" t="str">
        <f t="shared" si="246"/>
        <v>NA</v>
      </c>
      <c r="T642" s="306" t="str">
        <f t="shared" si="247"/>
        <v>NA</v>
      </c>
      <c r="U642" s="306" t="str">
        <f t="shared" si="248"/>
        <v>NA</v>
      </c>
      <c r="V642" s="306" t="str">
        <f>IF($B642&gt;remaning_months,"NA",V$3*Payoff!$BS645)</f>
        <v>NA</v>
      </c>
      <c r="W642" s="306" t="str">
        <f>IF($B642&gt;remaning_months,"NA",W$3*Payoff!$BS645)</f>
        <v>NA</v>
      </c>
      <c r="X642" s="306" t="str">
        <f t="shared" si="249"/>
        <v>NA</v>
      </c>
      <c r="Y642" s="306" t="str">
        <f t="shared" si="250"/>
        <v>NA</v>
      </c>
      <c r="Z642" s="306" t="str">
        <f t="shared" si="251"/>
        <v>NA</v>
      </c>
      <c r="AA642" s="306" t="str">
        <f t="shared" si="252"/>
        <v>NA</v>
      </c>
      <c r="AB642" s="306" t="str">
        <f t="shared" si="253"/>
        <v>NA</v>
      </c>
      <c r="AC642" s="306" t="str">
        <f>IF($B642&gt;remaning_months,"NA",Payoff!AY645*Feq_coupon)</f>
        <v>NA</v>
      </c>
      <c r="AD642" s="306" t="str">
        <f>IF($B642&lt;=remaning_months,(AD641*(1-Payoff!BR645)-Payoff!Y645-Payoff!Z645+Payoff!BY645),"NA")</f>
        <v>NA</v>
      </c>
      <c r="AE642" s="306" t="str">
        <f>IF($B642&gt;remaning_months,"NA",Payoff!BC645)</f>
        <v>NA</v>
      </c>
      <c r="AF642" s="306" t="str">
        <f>IF($B642&gt;remaning_months,"NA",MAX(0,SUM(Payoff!V645:X645)))</f>
        <v>NA</v>
      </c>
      <c r="AG642" s="306" t="str">
        <f>IF($B642&gt;remaning_months,"NA",MAX(0,SUM(Payoff!V645:Y645)))</f>
        <v>NA</v>
      </c>
      <c r="AH642" s="306" t="str">
        <f>IF($B642&gt;remaning_months,"NA",Payoff!AC645)</f>
        <v>NA</v>
      </c>
      <c r="AI642" s="306" t="str">
        <f>IF($B642&gt;remaning_months,"NA",Payoff!BA645)</f>
        <v>NA</v>
      </c>
      <c r="AJ642" s="306" t="str">
        <f>IF($B642&gt;remaning_months,"NA",IF(AF642&lt;=0,0,AL641*(1+Payoff!X645/SUM(Payoff!V645:W645))))</f>
        <v>NA</v>
      </c>
      <c r="AK642" s="306" t="str">
        <f>IF($B642&gt;remaning_months,"NA",IF(AG642&lt;=0,0,AJ642*(1+SUM(Payoff!Y645:Z645)/SUM(Payoff!V645:W645))))</f>
        <v>NA</v>
      </c>
      <c r="AL642" s="306" t="str">
        <f>IF($B642&gt;remaning_months,"NA",IF(AH642&lt;=0,0,AK642*(1+SUM(Payoff!AA645:AB645)/SUM(Payoff!V645:W645))))</f>
        <v>NA</v>
      </c>
      <c r="AM642" s="306" t="str">
        <f t="shared" si="254"/>
        <v>NA</v>
      </c>
      <c r="AN642" s="306" t="str">
        <f>IF($B642&gt;remaning_months,"NA",AN641*(1+Payoff!Q645))</f>
        <v>NA</v>
      </c>
    </row>
    <row r="643" spans="2:40">
      <c r="B643" s="23">
        <v>640</v>
      </c>
      <c r="C643" s="306" t="str">
        <f t="shared" si="230"/>
        <v>NA</v>
      </c>
      <c r="D643" s="306" t="str">
        <f t="shared" si="231"/>
        <v>NA</v>
      </c>
      <c r="E643" s="306" t="str">
        <f t="shared" si="232"/>
        <v>NA</v>
      </c>
      <c r="F643" s="306" t="str">
        <f t="shared" si="233"/>
        <v>NA</v>
      </c>
      <c r="G643" s="306" t="str">
        <f t="shared" si="234"/>
        <v>NA</v>
      </c>
      <c r="H643" s="306" t="str">
        <f t="shared" si="235"/>
        <v>NA</v>
      </c>
      <c r="I643" s="306" t="str">
        <f t="shared" si="236"/>
        <v>NA</v>
      </c>
      <c r="J643" s="306" t="str">
        <f t="shared" si="237"/>
        <v>NA</v>
      </c>
      <c r="K643" s="306" t="str">
        <f t="shared" si="238"/>
        <v>NA</v>
      </c>
      <c r="L643" s="306" t="str">
        <f t="shared" si="239"/>
        <v>NA</v>
      </c>
      <c r="M643" s="306" t="str">
        <f t="shared" si="240"/>
        <v>NA</v>
      </c>
      <c r="N643" s="306" t="str">
        <f t="shared" si="241"/>
        <v>NA</v>
      </c>
      <c r="O643" s="306" t="str">
        <f t="shared" si="242"/>
        <v>NA</v>
      </c>
      <c r="P643" s="306" t="str">
        <f t="shared" si="243"/>
        <v>NA</v>
      </c>
      <c r="Q643" s="306" t="str">
        <f t="shared" si="244"/>
        <v>NA</v>
      </c>
      <c r="R643" s="306" t="str">
        <f t="shared" si="245"/>
        <v>NA</v>
      </c>
      <c r="S643" s="306" t="str">
        <f t="shared" si="246"/>
        <v>NA</v>
      </c>
      <c r="T643" s="306" t="str">
        <f t="shared" si="247"/>
        <v>NA</v>
      </c>
      <c r="U643" s="306" t="str">
        <f t="shared" si="248"/>
        <v>NA</v>
      </c>
      <c r="V643" s="306" t="str">
        <f>IF($B643&gt;remaning_months,"NA",V$3*Payoff!$BS646)</f>
        <v>NA</v>
      </c>
      <c r="W643" s="306" t="str">
        <f>IF($B643&gt;remaning_months,"NA",W$3*Payoff!$BS646)</f>
        <v>NA</v>
      </c>
      <c r="X643" s="306" t="str">
        <f t="shared" si="249"/>
        <v>NA</v>
      </c>
      <c r="Y643" s="306" t="str">
        <f t="shared" si="250"/>
        <v>NA</v>
      </c>
      <c r="Z643" s="306" t="str">
        <f t="shared" si="251"/>
        <v>NA</v>
      </c>
      <c r="AA643" s="306" t="str">
        <f t="shared" si="252"/>
        <v>NA</v>
      </c>
      <c r="AB643" s="306" t="str">
        <f t="shared" si="253"/>
        <v>NA</v>
      </c>
      <c r="AC643" s="306" t="str">
        <f>IF($B643&gt;remaning_months,"NA",Payoff!AY646*Feq_coupon)</f>
        <v>NA</v>
      </c>
      <c r="AD643" s="306" t="str">
        <f>IF($B643&lt;=remaning_months,(AD642*(1-Payoff!BR646)-Payoff!Y646-Payoff!Z646+Payoff!BY646),"NA")</f>
        <v>NA</v>
      </c>
      <c r="AE643" s="306" t="str">
        <f>IF($B643&gt;remaning_months,"NA",Payoff!BC646)</f>
        <v>NA</v>
      </c>
      <c r="AF643" s="306" t="str">
        <f>IF($B643&gt;remaning_months,"NA",MAX(0,SUM(Payoff!V646:X646)))</f>
        <v>NA</v>
      </c>
      <c r="AG643" s="306" t="str">
        <f>IF($B643&gt;remaning_months,"NA",MAX(0,SUM(Payoff!V646:Y646)))</f>
        <v>NA</v>
      </c>
      <c r="AH643" s="306" t="str">
        <f>IF($B643&gt;remaning_months,"NA",Payoff!AC646)</f>
        <v>NA</v>
      </c>
      <c r="AI643" s="306" t="str">
        <f>IF($B643&gt;remaning_months,"NA",Payoff!BA646)</f>
        <v>NA</v>
      </c>
      <c r="AJ643" s="306" t="str">
        <f>IF($B643&gt;remaning_months,"NA",IF(AF643&lt;=0,0,AL642*(1+Payoff!X646/SUM(Payoff!V646:W646))))</f>
        <v>NA</v>
      </c>
      <c r="AK643" s="306" t="str">
        <f>IF($B643&gt;remaning_months,"NA",IF(AG643&lt;=0,0,AJ643*(1+SUM(Payoff!Y646:Z646)/SUM(Payoff!V646:W646))))</f>
        <v>NA</v>
      </c>
      <c r="AL643" s="306" t="str">
        <f>IF($B643&gt;remaning_months,"NA",IF(AH643&lt;=0,0,AK643*(1+SUM(Payoff!AA646:AB646)/SUM(Payoff!V646:W646))))</f>
        <v>NA</v>
      </c>
      <c r="AM643" s="306" t="str">
        <f t="shared" si="254"/>
        <v>NA</v>
      </c>
      <c r="AN643" s="306" t="str">
        <f>IF($B643&gt;remaning_months,"NA",AN642*(1+Payoff!Q646))</f>
        <v>NA</v>
      </c>
    </row>
    <row r="644" spans="2:40">
      <c r="B644" s="23">
        <v>641</v>
      </c>
      <c r="C644" s="306" t="str">
        <f t="shared" ref="C644:C707" si="255">IF($B644&gt;remaning_months,"NA",C643)</f>
        <v>NA</v>
      </c>
      <c r="D644" s="306" t="str">
        <f t="shared" ref="D644:D707" si="256">IF($B644&lt;=remaning_months,IF(RIGHT(LEFT(D643,6),2)*1&lt;&gt;12,D643+100,D643+8900),"NA")</f>
        <v>NA</v>
      </c>
      <c r="E644" s="306" t="str">
        <f t="shared" ref="E644:E707" si="257">IF($B644&gt;remaning_months,"NA",E643)</f>
        <v>NA</v>
      </c>
      <c r="F644" s="306" t="str">
        <f t="shared" ref="F644:F707" si="258">IF($B644&gt;remaning_months,"NA",F643)</f>
        <v>NA</v>
      </c>
      <c r="G644" s="306" t="str">
        <f t="shared" ref="G644:G707" si="259">IF($B644&gt;remaning_months,"NA",G643)</f>
        <v>NA</v>
      </c>
      <c r="H644" s="306" t="str">
        <f t="shared" ref="H644:H707" si="260">IF($B644&gt;remaning_months,"NA",H643)</f>
        <v>NA</v>
      </c>
      <c r="I644" s="306" t="str">
        <f t="shared" ref="I644:I707" si="261">IF($B644&gt;remaning_months,"NA",0)</f>
        <v>NA</v>
      </c>
      <c r="J644" s="306" t="str">
        <f t="shared" ref="J644:J707" si="262">IF($B644&gt;remaning_months,"NA",J643)</f>
        <v>NA</v>
      </c>
      <c r="K644" s="306" t="str">
        <f t="shared" ref="K644:K707" si="263">IF($B644&gt;remaning_months,"NA",K643)</f>
        <v>NA</v>
      </c>
      <c r="L644" s="306" t="str">
        <f t="shared" ref="L644:L707" si="264">IF($B644&gt;remaning_months,"NA",L643)</f>
        <v>NA</v>
      </c>
      <c r="M644" s="306" t="str">
        <f t="shared" ref="M644:M707" si="265">IF($B644&gt;remaning_months,"NA",M643)</f>
        <v>NA</v>
      </c>
      <c r="N644" s="306" t="str">
        <f t="shared" ref="N644:N707" si="266">IF($B644&gt;remaning_months,"NA",N643)</f>
        <v>NA</v>
      </c>
      <c r="O644" s="306" t="str">
        <f t="shared" ref="O644:O707" si="267">IF($B644&gt;remaning_months,"NA",O643)</f>
        <v>NA</v>
      </c>
      <c r="P644" s="306" t="str">
        <f t="shared" ref="P644:P707" si="268">IF($B644&gt;remaning_months,"NA",P643)</f>
        <v>NA</v>
      </c>
      <c r="Q644" s="306" t="str">
        <f t="shared" ref="Q644:Q707" si="269">IF($B644&gt;remaning_months,"NA",Q643)</f>
        <v>NA</v>
      </c>
      <c r="R644" s="306" t="str">
        <f t="shared" ref="R644:R707" si="270">IF($B644&gt;remaning_months,"NA",R643)</f>
        <v>NA</v>
      </c>
      <c r="S644" s="306" t="str">
        <f t="shared" ref="S644:S707" si="271">IF($B644&gt;remaning_months,"NA",S643)</f>
        <v>NA</v>
      </c>
      <c r="T644" s="306" t="str">
        <f t="shared" ref="T644:T707" si="272">IF($B644&gt;remaning_months,"NA",T643)</f>
        <v>NA</v>
      </c>
      <c r="U644" s="306" t="str">
        <f t="shared" ref="U644:U707" si="273">IF($B644&gt;remaning_months,"NA",U643)</f>
        <v>NA</v>
      </c>
      <c r="V644" s="306" t="str">
        <f>IF($B644&gt;remaning_months,"NA",V$3*Payoff!$BS647)</f>
        <v>NA</v>
      </c>
      <c r="W644" s="306" t="str">
        <f>IF($B644&gt;remaning_months,"NA",W$3*Payoff!$BS647)</f>
        <v>NA</v>
      </c>
      <c r="X644" s="306" t="str">
        <f t="shared" ref="X644:X707" si="274">IF($B644&gt;remaning_months,"NA",X643)</f>
        <v>NA</v>
      </c>
      <c r="Y644" s="306" t="str">
        <f t="shared" ref="Y644:Y707" si="275">IF($B644&gt;remaning_months,"NA",Y643)</f>
        <v>NA</v>
      </c>
      <c r="Z644" s="306" t="str">
        <f t="shared" ref="Z644:Z707" si="276">IF($B644&gt;remaning_months,"NA",Z643)</f>
        <v>NA</v>
      </c>
      <c r="AA644" s="306" t="str">
        <f t="shared" ref="AA644:AA707" si="277">IF($B644&gt;remaning_months,"NA",AA643)</f>
        <v>NA</v>
      </c>
      <c r="AB644" s="306" t="str">
        <f t="shared" ref="AB644:AB707" si="278">IF($B644&gt;remaning_months,"NA",AB643)</f>
        <v>NA</v>
      </c>
      <c r="AC644" s="306" t="str">
        <f>IF($B644&gt;remaning_months,"NA",Payoff!AY647*Feq_coupon)</f>
        <v>NA</v>
      </c>
      <c r="AD644" s="306" t="str">
        <f>IF($B644&lt;=remaning_months,(AD643*(1-Payoff!BR647)-Payoff!Y647-Payoff!Z647+Payoff!BY647),"NA")</f>
        <v>NA</v>
      </c>
      <c r="AE644" s="306" t="str">
        <f>IF($B644&gt;remaning_months,"NA",Payoff!BC647)</f>
        <v>NA</v>
      </c>
      <c r="AF644" s="306" t="str">
        <f>IF($B644&gt;remaning_months,"NA",MAX(0,SUM(Payoff!V647:X647)))</f>
        <v>NA</v>
      </c>
      <c r="AG644" s="306" t="str">
        <f>IF($B644&gt;remaning_months,"NA",MAX(0,SUM(Payoff!V647:Y647)))</f>
        <v>NA</v>
      </c>
      <c r="AH644" s="306" t="str">
        <f>IF($B644&gt;remaning_months,"NA",Payoff!AC647)</f>
        <v>NA</v>
      </c>
      <c r="AI644" s="306" t="str">
        <f>IF($B644&gt;remaning_months,"NA",Payoff!BA647)</f>
        <v>NA</v>
      </c>
      <c r="AJ644" s="306" t="str">
        <f>IF($B644&gt;remaning_months,"NA",IF(AF644&lt;=0,0,AL643*(1+Payoff!X647/SUM(Payoff!V647:W647))))</f>
        <v>NA</v>
      </c>
      <c r="AK644" s="306" t="str">
        <f>IF($B644&gt;remaning_months,"NA",IF(AG644&lt;=0,0,AJ644*(1+SUM(Payoff!Y647:Z647)/SUM(Payoff!V647:W647))))</f>
        <v>NA</v>
      </c>
      <c r="AL644" s="306" t="str">
        <f>IF($B644&gt;remaning_months,"NA",IF(AH644&lt;=0,0,AK644*(1+SUM(Payoff!AA647:AB647)/SUM(Payoff!V647:W647))))</f>
        <v>NA</v>
      </c>
      <c r="AM644" s="306" t="str">
        <f t="shared" ref="AM644:AM707" si="279">IF($B644&gt;remaning_months,"NA",AM643)</f>
        <v>NA</v>
      </c>
      <c r="AN644" s="306" t="str">
        <f>IF($B644&gt;remaning_months,"NA",AN643*(1+Payoff!Q647))</f>
        <v>NA</v>
      </c>
    </row>
    <row r="645" spans="2:40">
      <c r="B645" s="23">
        <v>642</v>
      </c>
      <c r="C645" s="306" t="str">
        <f t="shared" si="255"/>
        <v>NA</v>
      </c>
      <c r="D645" s="306" t="str">
        <f t="shared" si="256"/>
        <v>NA</v>
      </c>
      <c r="E645" s="306" t="str">
        <f t="shared" si="257"/>
        <v>NA</v>
      </c>
      <c r="F645" s="306" t="str">
        <f t="shared" si="258"/>
        <v>NA</v>
      </c>
      <c r="G645" s="306" t="str">
        <f t="shared" si="259"/>
        <v>NA</v>
      </c>
      <c r="H645" s="306" t="str">
        <f t="shared" si="260"/>
        <v>NA</v>
      </c>
      <c r="I645" s="306" t="str">
        <f t="shared" si="261"/>
        <v>NA</v>
      </c>
      <c r="J645" s="306" t="str">
        <f t="shared" si="262"/>
        <v>NA</v>
      </c>
      <c r="K645" s="306" t="str">
        <f t="shared" si="263"/>
        <v>NA</v>
      </c>
      <c r="L645" s="306" t="str">
        <f t="shared" si="264"/>
        <v>NA</v>
      </c>
      <c r="M645" s="306" t="str">
        <f t="shared" si="265"/>
        <v>NA</v>
      </c>
      <c r="N645" s="306" t="str">
        <f t="shared" si="266"/>
        <v>NA</v>
      </c>
      <c r="O645" s="306" t="str">
        <f t="shared" si="267"/>
        <v>NA</v>
      </c>
      <c r="P645" s="306" t="str">
        <f t="shared" si="268"/>
        <v>NA</v>
      </c>
      <c r="Q645" s="306" t="str">
        <f t="shared" si="269"/>
        <v>NA</v>
      </c>
      <c r="R645" s="306" t="str">
        <f t="shared" si="270"/>
        <v>NA</v>
      </c>
      <c r="S645" s="306" t="str">
        <f t="shared" si="271"/>
        <v>NA</v>
      </c>
      <c r="T645" s="306" t="str">
        <f t="shared" si="272"/>
        <v>NA</v>
      </c>
      <c r="U645" s="306" t="str">
        <f t="shared" si="273"/>
        <v>NA</v>
      </c>
      <c r="V645" s="306" t="str">
        <f>IF($B645&gt;remaning_months,"NA",V$3*Payoff!$BS648)</f>
        <v>NA</v>
      </c>
      <c r="W645" s="306" t="str">
        <f>IF($B645&gt;remaning_months,"NA",W$3*Payoff!$BS648)</f>
        <v>NA</v>
      </c>
      <c r="X645" s="306" t="str">
        <f t="shared" si="274"/>
        <v>NA</v>
      </c>
      <c r="Y645" s="306" t="str">
        <f t="shared" si="275"/>
        <v>NA</v>
      </c>
      <c r="Z645" s="306" t="str">
        <f t="shared" si="276"/>
        <v>NA</v>
      </c>
      <c r="AA645" s="306" t="str">
        <f t="shared" si="277"/>
        <v>NA</v>
      </c>
      <c r="AB645" s="306" t="str">
        <f t="shared" si="278"/>
        <v>NA</v>
      </c>
      <c r="AC645" s="306" t="str">
        <f>IF($B645&gt;remaning_months,"NA",Payoff!AY648*Feq_coupon)</f>
        <v>NA</v>
      </c>
      <c r="AD645" s="306" t="str">
        <f>IF($B645&lt;=remaning_months,(AD644*(1-Payoff!BR648)-Payoff!Y648-Payoff!Z648+Payoff!BY648),"NA")</f>
        <v>NA</v>
      </c>
      <c r="AE645" s="306" t="str">
        <f>IF($B645&gt;remaning_months,"NA",Payoff!BC648)</f>
        <v>NA</v>
      </c>
      <c r="AF645" s="306" t="str">
        <f>IF($B645&gt;remaning_months,"NA",MAX(0,SUM(Payoff!V648:X648)))</f>
        <v>NA</v>
      </c>
      <c r="AG645" s="306" t="str">
        <f>IF($B645&gt;remaning_months,"NA",MAX(0,SUM(Payoff!V648:Y648)))</f>
        <v>NA</v>
      </c>
      <c r="AH645" s="306" t="str">
        <f>IF($B645&gt;remaning_months,"NA",Payoff!AC648)</f>
        <v>NA</v>
      </c>
      <c r="AI645" s="306" t="str">
        <f>IF($B645&gt;remaning_months,"NA",Payoff!BA648)</f>
        <v>NA</v>
      </c>
      <c r="AJ645" s="306" t="str">
        <f>IF($B645&gt;remaning_months,"NA",IF(AF645&lt;=0,0,AL644*(1+Payoff!X648/SUM(Payoff!V648:W648))))</f>
        <v>NA</v>
      </c>
      <c r="AK645" s="306" t="str">
        <f>IF($B645&gt;remaning_months,"NA",IF(AG645&lt;=0,0,AJ645*(1+SUM(Payoff!Y648:Z648)/SUM(Payoff!V648:W648))))</f>
        <v>NA</v>
      </c>
      <c r="AL645" s="306" t="str">
        <f>IF($B645&gt;remaning_months,"NA",IF(AH645&lt;=0,0,AK645*(1+SUM(Payoff!AA648:AB648)/SUM(Payoff!V648:W648))))</f>
        <v>NA</v>
      </c>
      <c r="AM645" s="306" t="str">
        <f t="shared" si="279"/>
        <v>NA</v>
      </c>
      <c r="AN645" s="306" t="str">
        <f>IF($B645&gt;remaning_months,"NA",AN644*(1+Payoff!Q648))</f>
        <v>NA</v>
      </c>
    </row>
    <row r="646" spans="2:40">
      <c r="B646" s="23">
        <v>643</v>
      </c>
      <c r="C646" s="306" t="str">
        <f t="shared" si="255"/>
        <v>NA</v>
      </c>
      <c r="D646" s="306" t="str">
        <f t="shared" si="256"/>
        <v>NA</v>
      </c>
      <c r="E646" s="306" t="str">
        <f t="shared" si="257"/>
        <v>NA</v>
      </c>
      <c r="F646" s="306" t="str">
        <f t="shared" si="258"/>
        <v>NA</v>
      </c>
      <c r="G646" s="306" t="str">
        <f t="shared" si="259"/>
        <v>NA</v>
      </c>
      <c r="H646" s="306" t="str">
        <f t="shared" si="260"/>
        <v>NA</v>
      </c>
      <c r="I646" s="306" t="str">
        <f t="shared" si="261"/>
        <v>NA</v>
      </c>
      <c r="J646" s="306" t="str">
        <f t="shared" si="262"/>
        <v>NA</v>
      </c>
      <c r="K646" s="306" t="str">
        <f t="shared" si="263"/>
        <v>NA</v>
      </c>
      <c r="L646" s="306" t="str">
        <f t="shared" si="264"/>
        <v>NA</v>
      </c>
      <c r="M646" s="306" t="str">
        <f t="shared" si="265"/>
        <v>NA</v>
      </c>
      <c r="N646" s="306" t="str">
        <f t="shared" si="266"/>
        <v>NA</v>
      </c>
      <c r="O646" s="306" t="str">
        <f t="shared" si="267"/>
        <v>NA</v>
      </c>
      <c r="P646" s="306" t="str">
        <f t="shared" si="268"/>
        <v>NA</v>
      </c>
      <c r="Q646" s="306" t="str">
        <f t="shared" si="269"/>
        <v>NA</v>
      </c>
      <c r="R646" s="306" t="str">
        <f t="shared" si="270"/>
        <v>NA</v>
      </c>
      <c r="S646" s="306" t="str">
        <f t="shared" si="271"/>
        <v>NA</v>
      </c>
      <c r="T646" s="306" t="str">
        <f t="shared" si="272"/>
        <v>NA</v>
      </c>
      <c r="U646" s="306" t="str">
        <f t="shared" si="273"/>
        <v>NA</v>
      </c>
      <c r="V646" s="306" t="str">
        <f>IF($B646&gt;remaning_months,"NA",V$3*Payoff!$BS649)</f>
        <v>NA</v>
      </c>
      <c r="W646" s="306" t="str">
        <f>IF($B646&gt;remaning_months,"NA",W$3*Payoff!$BS649)</f>
        <v>NA</v>
      </c>
      <c r="X646" s="306" t="str">
        <f t="shared" si="274"/>
        <v>NA</v>
      </c>
      <c r="Y646" s="306" t="str">
        <f t="shared" si="275"/>
        <v>NA</v>
      </c>
      <c r="Z646" s="306" t="str">
        <f t="shared" si="276"/>
        <v>NA</v>
      </c>
      <c r="AA646" s="306" t="str">
        <f t="shared" si="277"/>
        <v>NA</v>
      </c>
      <c r="AB646" s="306" t="str">
        <f t="shared" si="278"/>
        <v>NA</v>
      </c>
      <c r="AC646" s="306" t="str">
        <f>IF($B646&gt;remaning_months,"NA",Payoff!AY649*Feq_coupon)</f>
        <v>NA</v>
      </c>
      <c r="AD646" s="306" t="str">
        <f>IF($B646&lt;=remaning_months,(AD645*(1-Payoff!BR649)-Payoff!Y649-Payoff!Z649+Payoff!BY649),"NA")</f>
        <v>NA</v>
      </c>
      <c r="AE646" s="306" t="str">
        <f>IF($B646&gt;remaning_months,"NA",Payoff!BC649)</f>
        <v>NA</v>
      </c>
      <c r="AF646" s="306" t="str">
        <f>IF($B646&gt;remaning_months,"NA",MAX(0,SUM(Payoff!V649:X649)))</f>
        <v>NA</v>
      </c>
      <c r="AG646" s="306" t="str">
        <f>IF($B646&gt;remaning_months,"NA",MAX(0,SUM(Payoff!V649:Y649)))</f>
        <v>NA</v>
      </c>
      <c r="AH646" s="306" t="str">
        <f>IF($B646&gt;remaning_months,"NA",Payoff!AC649)</f>
        <v>NA</v>
      </c>
      <c r="AI646" s="306" t="str">
        <f>IF($B646&gt;remaning_months,"NA",Payoff!BA649)</f>
        <v>NA</v>
      </c>
      <c r="AJ646" s="306" t="str">
        <f>IF($B646&gt;remaning_months,"NA",IF(AF646&lt;=0,0,AL645*(1+Payoff!X649/SUM(Payoff!V649:W649))))</f>
        <v>NA</v>
      </c>
      <c r="AK646" s="306" t="str">
        <f>IF($B646&gt;remaning_months,"NA",IF(AG646&lt;=0,0,AJ646*(1+SUM(Payoff!Y649:Z649)/SUM(Payoff!V649:W649))))</f>
        <v>NA</v>
      </c>
      <c r="AL646" s="306" t="str">
        <f>IF($B646&gt;remaning_months,"NA",IF(AH646&lt;=0,0,AK646*(1+SUM(Payoff!AA649:AB649)/SUM(Payoff!V649:W649))))</f>
        <v>NA</v>
      </c>
      <c r="AM646" s="306" t="str">
        <f t="shared" si="279"/>
        <v>NA</v>
      </c>
      <c r="AN646" s="306" t="str">
        <f>IF($B646&gt;remaning_months,"NA",AN645*(1+Payoff!Q649))</f>
        <v>NA</v>
      </c>
    </row>
    <row r="647" spans="2:40">
      <c r="B647" s="23">
        <v>644</v>
      </c>
      <c r="C647" s="306" t="str">
        <f t="shared" si="255"/>
        <v>NA</v>
      </c>
      <c r="D647" s="306" t="str">
        <f t="shared" si="256"/>
        <v>NA</v>
      </c>
      <c r="E647" s="306" t="str">
        <f t="shared" si="257"/>
        <v>NA</v>
      </c>
      <c r="F647" s="306" t="str">
        <f t="shared" si="258"/>
        <v>NA</v>
      </c>
      <c r="G647" s="306" t="str">
        <f t="shared" si="259"/>
        <v>NA</v>
      </c>
      <c r="H647" s="306" t="str">
        <f t="shared" si="260"/>
        <v>NA</v>
      </c>
      <c r="I647" s="306" t="str">
        <f t="shared" si="261"/>
        <v>NA</v>
      </c>
      <c r="J647" s="306" t="str">
        <f t="shared" si="262"/>
        <v>NA</v>
      </c>
      <c r="K647" s="306" t="str">
        <f t="shared" si="263"/>
        <v>NA</v>
      </c>
      <c r="L647" s="306" t="str">
        <f t="shared" si="264"/>
        <v>NA</v>
      </c>
      <c r="M647" s="306" t="str">
        <f t="shared" si="265"/>
        <v>NA</v>
      </c>
      <c r="N647" s="306" t="str">
        <f t="shared" si="266"/>
        <v>NA</v>
      </c>
      <c r="O647" s="306" t="str">
        <f t="shared" si="267"/>
        <v>NA</v>
      </c>
      <c r="P647" s="306" t="str">
        <f t="shared" si="268"/>
        <v>NA</v>
      </c>
      <c r="Q647" s="306" t="str">
        <f t="shared" si="269"/>
        <v>NA</v>
      </c>
      <c r="R647" s="306" t="str">
        <f t="shared" si="270"/>
        <v>NA</v>
      </c>
      <c r="S647" s="306" t="str">
        <f t="shared" si="271"/>
        <v>NA</v>
      </c>
      <c r="T647" s="306" t="str">
        <f t="shared" si="272"/>
        <v>NA</v>
      </c>
      <c r="U647" s="306" t="str">
        <f t="shared" si="273"/>
        <v>NA</v>
      </c>
      <c r="V647" s="306" t="str">
        <f>IF($B647&gt;remaning_months,"NA",V$3*Payoff!$BS650)</f>
        <v>NA</v>
      </c>
      <c r="W647" s="306" t="str">
        <f>IF($B647&gt;remaning_months,"NA",W$3*Payoff!$BS650)</f>
        <v>NA</v>
      </c>
      <c r="X647" s="306" t="str">
        <f t="shared" si="274"/>
        <v>NA</v>
      </c>
      <c r="Y647" s="306" t="str">
        <f t="shared" si="275"/>
        <v>NA</v>
      </c>
      <c r="Z647" s="306" t="str">
        <f t="shared" si="276"/>
        <v>NA</v>
      </c>
      <c r="AA647" s="306" t="str">
        <f t="shared" si="277"/>
        <v>NA</v>
      </c>
      <c r="AB647" s="306" t="str">
        <f t="shared" si="278"/>
        <v>NA</v>
      </c>
      <c r="AC647" s="306" t="str">
        <f>IF($B647&gt;remaning_months,"NA",Payoff!AY650*Feq_coupon)</f>
        <v>NA</v>
      </c>
      <c r="AD647" s="306" t="str">
        <f>IF($B647&lt;=remaning_months,(AD646*(1-Payoff!BR650)-Payoff!Y650-Payoff!Z650+Payoff!BY650),"NA")</f>
        <v>NA</v>
      </c>
      <c r="AE647" s="306" t="str">
        <f>IF($B647&gt;remaning_months,"NA",Payoff!BC650)</f>
        <v>NA</v>
      </c>
      <c r="AF647" s="306" t="str">
        <f>IF($B647&gt;remaning_months,"NA",MAX(0,SUM(Payoff!V650:X650)))</f>
        <v>NA</v>
      </c>
      <c r="AG647" s="306" t="str">
        <f>IF($B647&gt;remaning_months,"NA",MAX(0,SUM(Payoff!V650:Y650)))</f>
        <v>NA</v>
      </c>
      <c r="AH647" s="306" t="str">
        <f>IF($B647&gt;remaning_months,"NA",Payoff!AC650)</f>
        <v>NA</v>
      </c>
      <c r="AI647" s="306" t="str">
        <f>IF($B647&gt;remaning_months,"NA",Payoff!BA650)</f>
        <v>NA</v>
      </c>
      <c r="AJ647" s="306" t="str">
        <f>IF($B647&gt;remaning_months,"NA",IF(AF647&lt;=0,0,AL646*(1+Payoff!X650/SUM(Payoff!V650:W650))))</f>
        <v>NA</v>
      </c>
      <c r="AK647" s="306" t="str">
        <f>IF($B647&gt;remaning_months,"NA",IF(AG647&lt;=0,0,AJ647*(1+SUM(Payoff!Y650:Z650)/SUM(Payoff!V650:W650))))</f>
        <v>NA</v>
      </c>
      <c r="AL647" s="306" t="str">
        <f>IF($B647&gt;remaning_months,"NA",IF(AH647&lt;=0,0,AK647*(1+SUM(Payoff!AA650:AB650)/SUM(Payoff!V650:W650))))</f>
        <v>NA</v>
      </c>
      <c r="AM647" s="306" t="str">
        <f t="shared" si="279"/>
        <v>NA</v>
      </c>
      <c r="AN647" s="306" t="str">
        <f>IF($B647&gt;remaning_months,"NA",AN646*(1+Payoff!Q650))</f>
        <v>NA</v>
      </c>
    </row>
    <row r="648" spans="2:40">
      <c r="B648" s="23">
        <v>645</v>
      </c>
      <c r="C648" s="306" t="str">
        <f t="shared" si="255"/>
        <v>NA</v>
      </c>
      <c r="D648" s="306" t="str">
        <f t="shared" si="256"/>
        <v>NA</v>
      </c>
      <c r="E648" s="306" t="str">
        <f t="shared" si="257"/>
        <v>NA</v>
      </c>
      <c r="F648" s="306" t="str">
        <f t="shared" si="258"/>
        <v>NA</v>
      </c>
      <c r="G648" s="306" t="str">
        <f t="shared" si="259"/>
        <v>NA</v>
      </c>
      <c r="H648" s="306" t="str">
        <f t="shared" si="260"/>
        <v>NA</v>
      </c>
      <c r="I648" s="306" t="str">
        <f t="shared" si="261"/>
        <v>NA</v>
      </c>
      <c r="J648" s="306" t="str">
        <f t="shared" si="262"/>
        <v>NA</v>
      </c>
      <c r="K648" s="306" t="str">
        <f t="shared" si="263"/>
        <v>NA</v>
      </c>
      <c r="L648" s="306" t="str">
        <f t="shared" si="264"/>
        <v>NA</v>
      </c>
      <c r="M648" s="306" t="str">
        <f t="shared" si="265"/>
        <v>NA</v>
      </c>
      <c r="N648" s="306" t="str">
        <f t="shared" si="266"/>
        <v>NA</v>
      </c>
      <c r="O648" s="306" t="str">
        <f t="shared" si="267"/>
        <v>NA</v>
      </c>
      <c r="P648" s="306" t="str">
        <f t="shared" si="268"/>
        <v>NA</v>
      </c>
      <c r="Q648" s="306" t="str">
        <f t="shared" si="269"/>
        <v>NA</v>
      </c>
      <c r="R648" s="306" t="str">
        <f t="shared" si="270"/>
        <v>NA</v>
      </c>
      <c r="S648" s="306" t="str">
        <f t="shared" si="271"/>
        <v>NA</v>
      </c>
      <c r="T648" s="306" t="str">
        <f t="shared" si="272"/>
        <v>NA</v>
      </c>
      <c r="U648" s="306" t="str">
        <f t="shared" si="273"/>
        <v>NA</v>
      </c>
      <c r="V648" s="306" t="str">
        <f>IF($B648&gt;remaning_months,"NA",V$3*Payoff!$BS651)</f>
        <v>NA</v>
      </c>
      <c r="W648" s="306" t="str">
        <f>IF($B648&gt;remaning_months,"NA",W$3*Payoff!$BS651)</f>
        <v>NA</v>
      </c>
      <c r="X648" s="306" t="str">
        <f t="shared" si="274"/>
        <v>NA</v>
      </c>
      <c r="Y648" s="306" t="str">
        <f t="shared" si="275"/>
        <v>NA</v>
      </c>
      <c r="Z648" s="306" t="str">
        <f t="shared" si="276"/>
        <v>NA</v>
      </c>
      <c r="AA648" s="306" t="str">
        <f t="shared" si="277"/>
        <v>NA</v>
      </c>
      <c r="AB648" s="306" t="str">
        <f t="shared" si="278"/>
        <v>NA</v>
      </c>
      <c r="AC648" s="306" t="str">
        <f>IF($B648&gt;remaning_months,"NA",Payoff!AY651*Feq_coupon)</f>
        <v>NA</v>
      </c>
      <c r="AD648" s="306" t="str">
        <f>IF($B648&lt;=remaning_months,(AD647*(1-Payoff!BR651)-Payoff!Y651-Payoff!Z651+Payoff!BY651),"NA")</f>
        <v>NA</v>
      </c>
      <c r="AE648" s="306" t="str">
        <f>IF($B648&gt;remaning_months,"NA",Payoff!BC651)</f>
        <v>NA</v>
      </c>
      <c r="AF648" s="306" t="str">
        <f>IF($B648&gt;remaning_months,"NA",MAX(0,SUM(Payoff!V651:X651)))</f>
        <v>NA</v>
      </c>
      <c r="AG648" s="306" t="str">
        <f>IF($B648&gt;remaning_months,"NA",MAX(0,SUM(Payoff!V651:Y651)))</f>
        <v>NA</v>
      </c>
      <c r="AH648" s="306" t="str">
        <f>IF($B648&gt;remaning_months,"NA",Payoff!AC651)</f>
        <v>NA</v>
      </c>
      <c r="AI648" s="306" t="str">
        <f>IF($B648&gt;remaning_months,"NA",Payoff!BA651)</f>
        <v>NA</v>
      </c>
      <c r="AJ648" s="306" t="str">
        <f>IF($B648&gt;remaning_months,"NA",IF(AF648&lt;=0,0,AL647*(1+Payoff!X651/SUM(Payoff!V651:W651))))</f>
        <v>NA</v>
      </c>
      <c r="AK648" s="306" t="str">
        <f>IF($B648&gt;remaning_months,"NA",IF(AG648&lt;=0,0,AJ648*(1+SUM(Payoff!Y651:Z651)/SUM(Payoff!V651:W651))))</f>
        <v>NA</v>
      </c>
      <c r="AL648" s="306" t="str">
        <f>IF($B648&gt;remaning_months,"NA",IF(AH648&lt;=0,0,AK648*(1+SUM(Payoff!AA651:AB651)/SUM(Payoff!V651:W651))))</f>
        <v>NA</v>
      </c>
      <c r="AM648" s="306" t="str">
        <f t="shared" si="279"/>
        <v>NA</v>
      </c>
      <c r="AN648" s="306" t="str">
        <f>IF($B648&gt;remaning_months,"NA",AN647*(1+Payoff!Q651))</f>
        <v>NA</v>
      </c>
    </row>
    <row r="649" spans="2:40">
      <c r="B649" s="23">
        <v>646</v>
      </c>
      <c r="C649" s="306" t="str">
        <f t="shared" si="255"/>
        <v>NA</v>
      </c>
      <c r="D649" s="306" t="str">
        <f t="shared" si="256"/>
        <v>NA</v>
      </c>
      <c r="E649" s="306" t="str">
        <f t="shared" si="257"/>
        <v>NA</v>
      </c>
      <c r="F649" s="306" t="str">
        <f t="shared" si="258"/>
        <v>NA</v>
      </c>
      <c r="G649" s="306" t="str">
        <f t="shared" si="259"/>
        <v>NA</v>
      </c>
      <c r="H649" s="306" t="str">
        <f t="shared" si="260"/>
        <v>NA</v>
      </c>
      <c r="I649" s="306" t="str">
        <f t="shared" si="261"/>
        <v>NA</v>
      </c>
      <c r="J649" s="306" t="str">
        <f t="shared" si="262"/>
        <v>NA</v>
      </c>
      <c r="K649" s="306" t="str">
        <f t="shared" si="263"/>
        <v>NA</v>
      </c>
      <c r="L649" s="306" t="str">
        <f t="shared" si="264"/>
        <v>NA</v>
      </c>
      <c r="M649" s="306" t="str">
        <f t="shared" si="265"/>
        <v>NA</v>
      </c>
      <c r="N649" s="306" t="str">
        <f t="shared" si="266"/>
        <v>NA</v>
      </c>
      <c r="O649" s="306" t="str">
        <f t="shared" si="267"/>
        <v>NA</v>
      </c>
      <c r="P649" s="306" t="str">
        <f t="shared" si="268"/>
        <v>NA</v>
      </c>
      <c r="Q649" s="306" t="str">
        <f t="shared" si="269"/>
        <v>NA</v>
      </c>
      <c r="R649" s="306" t="str">
        <f t="shared" si="270"/>
        <v>NA</v>
      </c>
      <c r="S649" s="306" t="str">
        <f t="shared" si="271"/>
        <v>NA</v>
      </c>
      <c r="T649" s="306" t="str">
        <f t="shared" si="272"/>
        <v>NA</v>
      </c>
      <c r="U649" s="306" t="str">
        <f t="shared" si="273"/>
        <v>NA</v>
      </c>
      <c r="V649" s="306" t="str">
        <f>IF($B649&gt;remaning_months,"NA",V$3*Payoff!$BS652)</f>
        <v>NA</v>
      </c>
      <c r="W649" s="306" t="str">
        <f>IF($B649&gt;remaning_months,"NA",W$3*Payoff!$BS652)</f>
        <v>NA</v>
      </c>
      <c r="X649" s="306" t="str">
        <f t="shared" si="274"/>
        <v>NA</v>
      </c>
      <c r="Y649" s="306" t="str">
        <f t="shared" si="275"/>
        <v>NA</v>
      </c>
      <c r="Z649" s="306" t="str">
        <f t="shared" si="276"/>
        <v>NA</v>
      </c>
      <c r="AA649" s="306" t="str">
        <f t="shared" si="277"/>
        <v>NA</v>
      </c>
      <c r="AB649" s="306" t="str">
        <f t="shared" si="278"/>
        <v>NA</v>
      </c>
      <c r="AC649" s="306" t="str">
        <f>IF($B649&gt;remaning_months,"NA",Payoff!AY652*Feq_coupon)</f>
        <v>NA</v>
      </c>
      <c r="AD649" s="306" t="str">
        <f>IF($B649&lt;=remaning_months,(AD648*(1-Payoff!BR652)-Payoff!Y652-Payoff!Z652+Payoff!BY652),"NA")</f>
        <v>NA</v>
      </c>
      <c r="AE649" s="306" t="str">
        <f>IF($B649&gt;remaning_months,"NA",Payoff!BC652)</f>
        <v>NA</v>
      </c>
      <c r="AF649" s="306" t="str">
        <f>IF($B649&gt;remaning_months,"NA",MAX(0,SUM(Payoff!V652:X652)))</f>
        <v>NA</v>
      </c>
      <c r="AG649" s="306" t="str">
        <f>IF($B649&gt;remaning_months,"NA",MAX(0,SUM(Payoff!V652:Y652)))</f>
        <v>NA</v>
      </c>
      <c r="AH649" s="306" t="str">
        <f>IF($B649&gt;remaning_months,"NA",Payoff!AC652)</f>
        <v>NA</v>
      </c>
      <c r="AI649" s="306" t="str">
        <f>IF($B649&gt;remaning_months,"NA",Payoff!BA652)</f>
        <v>NA</v>
      </c>
      <c r="AJ649" s="306" t="str">
        <f>IF($B649&gt;remaning_months,"NA",IF(AF649&lt;=0,0,AL648*(1+Payoff!X652/SUM(Payoff!V652:W652))))</f>
        <v>NA</v>
      </c>
      <c r="AK649" s="306" t="str">
        <f>IF($B649&gt;remaning_months,"NA",IF(AG649&lt;=0,0,AJ649*(1+SUM(Payoff!Y652:Z652)/SUM(Payoff!V652:W652))))</f>
        <v>NA</v>
      </c>
      <c r="AL649" s="306" t="str">
        <f>IF($B649&gt;remaning_months,"NA",IF(AH649&lt;=0,0,AK649*(1+SUM(Payoff!AA652:AB652)/SUM(Payoff!V652:W652))))</f>
        <v>NA</v>
      </c>
      <c r="AM649" s="306" t="str">
        <f t="shared" si="279"/>
        <v>NA</v>
      </c>
      <c r="AN649" s="306" t="str">
        <f>IF($B649&gt;remaning_months,"NA",AN648*(1+Payoff!Q652))</f>
        <v>NA</v>
      </c>
    </row>
    <row r="650" spans="2:40">
      <c r="B650" s="23">
        <v>647</v>
      </c>
      <c r="C650" s="306" t="str">
        <f t="shared" si="255"/>
        <v>NA</v>
      </c>
      <c r="D650" s="306" t="str">
        <f t="shared" si="256"/>
        <v>NA</v>
      </c>
      <c r="E650" s="306" t="str">
        <f t="shared" si="257"/>
        <v>NA</v>
      </c>
      <c r="F650" s="306" t="str">
        <f t="shared" si="258"/>
        <v>NA</v>
      </c>
      <c r="G650" s="306" t="str">
        <f t="shared" si="259"/>
        <v>NA</v>
      </c>
      <c r="H650" s="306" t="str">
        <f t="shared" si="260"/>
        <v>NA</v>
      </c>
      <c r="I650" s="306" t="str">
        <f t="shared" si="261"/>
        <v>NA</v>
      </c>
      <c r="J650" s="306" t="str">
        <f t="shared" si="262"/>
        <v>NA</v>
      </c>
      <c r="K650" s="306" t="str">
        <f t="shared" si="263"/>
        <v>NA</v>
      </c>
      <c r="L650" s="306" t="str">
        <f t="shared" si="264"/>
        <v>NA</v>
      </c>
      <c r="M650" s="306" t="str">
        <f t="shared" si="265"/>
        <v>NA</v>
      </c>
      <c r="N650" s="306" t="str">
        <f t="shared" si="266"/>
        <v>NA</v>
      </c>
      <c r="O650" s="306" t="str">
        <f t="shared" si="267"/>
        <v>NA</v>
      </c>
      <c r="P650" s="306" t="str">
        <f t="shared" si="268"/>
        <v>NA</v>
      </c>
      <c r="Q650" s="306" t="str">
        <f t="shared" si="269"/>
        <v>NA</v>
      </c>
      <c r="R650" s="306" t="str">
        <f t="shared" si="270"/>
        <v>NA</v>
      </c>
      <c r="S650" s="306" t="str">
        <f t="shared" si="271"/>
        <v>NA</v>
      </c>
      <c r="T650" s="306" t="str">
        <f t="shared" si="272"/>
        <v>NA</v>
      </c>
      <c r="U650" s="306" t="str">
        <f t="shared" si="273"/>
        <v>NA</v>
      </c>
      <c r="V650" s="306" t="str">
        <f>IF($B650&gt;remaning_months,"NA",V$3*Payoff!$BS653)</f>
        <v>NA</v>
      </c>
      <c r="W650" s="306" t="str">
        <f>IF($B650&gt;remaning_months,"NA",W$3*Payoff!$BS653)</f>
        <v>NA</v>
      </c>
      <c r="X650" s="306" t="str">
        <f t="shared" si="274"/>
        <v>NA</v>
      </c>
      <c r="Y650" s="306" t="str">
        <f t="shared" si="275"/>
        <v>NA</v>
      </c>
      <c r="Z650" s="306" t="str">
        <f t="shared" si="276"/>
        <v>NA</v>
      </c>
      <c r="AA650" s="306" t="str">
        <f t="shared" si="277"/>
        <v>NA</v>
      </c>
      <c r="AB650" s="306" t="str">
        <f t="shared" si="278"/>
        <v>NA</v>
      </c>
      <c r="AC650" s="306" t="str">
        <f>IF($B650&gt;remaning_months,"NA",Payoff!AY653*Feq_coupon)</f>
        <v>NA</v>
      </c>
      <c r="AD650" s="306" t="str">
        <f>IF($B650&lt;=remaning_months,(AD649*(1-Payoff!BR653)-Payoff!Y653-Payoff!Z653+Payoff!BY653),"NA")</f>
        <v>NA</v>
      </c>
      <c r="AE650" s="306" t="str">
        <f>IF($B650&gt;remaning_months,"NA",Payoff!BC653)</f>
        <v>NA</v>
      </c>
      <c r="AF650" s="306" t="str">
        <f>IF($B650&gt;remaning_months,"NA",MAX(0,SUM(Payoff!V653:X653)))</f>
        <v>NA</v>
      </c>
      <c r="AG650" s="306" t="str">
        <f>IF($B650&gt;remaning_months,"NA",MAX(0,SUM(Payoff!V653:Y653)))</f>
        <v>NA</v>
      </c>
      <c r="AH650" s="306" t="str">
        <f>IF($B650&gt;remaning_months,"NA",Payoff!AC653)</f>
        <v>NA</v>
      </c>
      <c r="AI650" s="306" t="str">
        <f>IF($B650&gt;remaning_months,"NA",Payoff!BA653)</f>
        <v>NA</v>
      </c>
      <c r="AJ650" s="306" t="str">
        <f>IF($B650&gt;remaning_months,"NA",IF(AF650&lt;=0,0,AL649*(1+Payoff!X653/SUM(Payoff!V653:W653))))</f>
        <v>NA</v>
      </c>
      <c r="AK650" s="306" t="str">
        <f>IF($B650&gt;remaning_months,"NA",IF(AG650&lt;=0,0,AJ650*(1+SUM(Payoff!Y653:Z653)/SUM(Payoff!V653:W653))))</f>
        <v>NA</v>
      </c>
      <c r="AL650" s="306" t="str">
        <f>IF($B650&gt;remaning_months,"NA",IF(AH650&lt;=0,0,AK650*(1+SUM(Payoff!AA653:AB653)/SUM(Payoff!V653:W653))))</f>
        <v>NA</v>
      </c>
      <c r="AM650" s="306" t="str">
        <f t="shared" si="279"/>
        <v>NA</v>
      </c>
      <c r="AN650" s="306" t="str">
        <f>IF($B650&gt;remaning_months,"NA",AN649*(1+Payoff!Q653))</f>
        <v>NA</v>
      </c>
    </row>
    <row r="651" spans="2:40">
      <c r="B651" s="23">
        <v>648</v>
      </c>
      <c r="C651" s="306" t="str">
        <f t="shared" si="255"/>
        <v>NA</v>
      </c>
      <c r="D651" s="306" t="str">
        <f t="shared" si="256"/>
        <v>NA</v>
      </c>
      <c r="E651" s="306" t="str">
        <f t="shared" si="257"/>
        <v>NA</v>
      </c>
      <c r="F651" s="306" t="str">
        <f t="shared" si="258"/>
        <v>NA</v>
      </c>
      <c r="G651" s="306" t="str">
        <f t="shared" si="259"/>
        <v>NA</v>
      </c>
      <c r="H651" s="306" t="str">
        <f t="shared" si="260"/>
        <v>NA</v>
      </c>
      <c r="I651" s="306" t="str">
        <f t="shared" si="261"/>
        <v>NA</v>
      </c>
      <c r="J651" s="306" t="str">
        <f t="shared" si="262"/>
        <v>NA</v>
      </c>
      <c r="K651" s="306" t="str">
        <f t="shared" si="263"/>
        <v>NA</v>
      </c>
      <c r="L651" s="306" t="str">
        <f t="shared" si="264"/>
        <v>NA</v>
      </c>
      <c r="M651" s="306" t="str">
        <f t="shared" si="265"/>
        <v>NA</v>
      </c>
      <c r="N651" s="306" t="str">
        <f t="shared" si="266"/>
        <v>NA</v>
      </c>
      <c r="O651" s="306" t="str">
        <f t="shared" si="267"/>
        <v>NA</v>
      </c>
      <c r="P651" s="306" t="str">
        <f t="shared" si="268"/>
        <v>NA</v>
      </c>
      <c r="Q651" s="306" t="str">
        <f t="shared" si="269"/>
        <v>NA</v>
      </c>
      <c r="R651" s="306" t="str">
        <f t="shared" si="270"/>
        <v>NA</v>
      </c>
      <c r="S651" s="306" t="str">
        <f t="shared" si="271"/>
        <v>NA</v>
      </c>
      <c r="T651" s="306" t="str">
        <f t="shared" si="272"/>
        <v>NA</v>
      </c>
      <c r="U651" s="306" t="str">
        <f t="shared" si="273"/>
        <v>NA</v>
      </c>
      <c r="V651" s="306" t="str">
        <f>IF($B651&gt;remaning_months,"NA",V$3*Payoff!$BS654)</f>
        <v>NA</v>
      </c>
      <c r="W651" s="306" t="str">
        <f>IF($B651&gt;remaning_months,"NA",W$3*Payoff!$BS654)</f>
        <v>NA</v>
      </c>
      <c r="X651" s="306" t="str">
        <f t="shared" si="274"/>
        <v>NA</v>
      </c>
      <c r="Y651" s="306" t="str">
        <f t="shared" si="275"/>
        <v>NA</v>
      </c>
      <c r="Z651" s="306" t="str">
        <f t="shared" si="276"/>
        <v>NA</v>
      </c>
      <c r="AA651" s="306" t="str">
        <f t="shared" si="277"/>
        <v>NA</v>
      </c>
      <c r="AB651" s="306" t="str">
        <f t="shared" si="278"/>
        <v>NA</v>
      </c>
      <c r="AC651" s="306" t="str">
        <f>IF($B651&gt;remaning_months,"NA",Payoff!AY654*Feq_coupon)</f>
        <v>NA</v>
      </c>
      <c r="AD651" s="306" t="str">
        <f>IF($B651&lt;=remaning_months,(AD650*(1-Payoff!BR654)-Payoff!Y654-Payoff!Z654+Payoff!BY654),"NA")</f>
        <v>NA</v>
      </c>
      <c r="AE651" s="306" t="str">
        <f>IF($B651&gt;remaning_months,"NA",Payoff!BC654)</f>
        <v>NA</v>
      </c>
      <c r="AF651" s="306" t="str">
        <f>IF($B651&gt;remaning_months,"NA",MAX(0,SUM(Payoff!V654:X654)))</f>
        <v>NA</v>
      </c>
      <c r="AG651" s="306" t="str">
        <f>IF($B651&gt;remaning_months,"NA",MAX(0,SUM(Payoff!V654:Y654)))</f>
        <v>NA</v>
      </c>
      <c r="AH651" s="306" t="str">
        <f>IF($B651&gt;remaning_months,"NA",Payoff!AC654)</f>
        <v>NA</v>
      </c>
      <c r="AI651" s="306" t="str">
        <f>IF($B651&gt;remaning_months,"NA",Payoff!BA654)</f>
        <v>NA</v>
      </c>
      <c r="AJ651" s="306" t="str">
        <f>IF($B651&gt;remaning_months,"NA",IF(AF651&lt;=0,0,AL650*(1+Payoff!X654/SUM(Payoff!V654:W654))))</f>
        <v>NA</v>
      </c>
      <c r="AK651" s="306" t="str">
        <f>IF($B651&gt;remaning_months,"NA",IF(AG651&lt;=0,0,AJ651*(1+SUM(Payoff!Y654:Z654)/SUM(Payoff!V654:W654))))</f>
        <v>NA</v>
      </c>
      <c r="AL651" s="306" t="str">
        <f>IF($B651&gt;remaning_months,"NA",IF(AH651&lt;=0,0,AK651*(1+SUM(Payoff!AA654:AB654)/SUM(Payoff!V654:W654))))</f>
        <v>NA</v>
      </c>
      <c r="AM651" s="306" t="str">
        <f t="shared" si="279"/>
        <v>NA</v>
      </c>
      <c r="AN651" s="306" t="str">
        <f>IF($B651&gt;remaning_months,"NA",AN650*(1+Payoff!Q654))</f>
        <v>NA</v>
      </c>
    </row>
    <row r="652" spans="2:40">
      <c r="B652" s="23">
        <v>649</v>
      </c>
      <c r="C652" s="306" t="str">
        <f t="shared" si="255"/>
        <v>NA</v>
      </c>
      <c r="D652" s="306" t="str">
        <f t="shared" si="256"/>
        <v>NA</v>
      </c>
      <c r="E652" s="306" t="str">
        <f t="shared" si="257"/>
        <v>NA</v>
      </c>
      <c r="F652" s="306" t="str">
        <f t="shared" si="258"/>
        <v>NA</v>
      </c>
      <c r="G652" s="306" t="str">
        <f t="shared" si="259"/>
        <v>NA</v>
      </c>
      <c r="H652" s="306" t="str">
        <f t="shared" si="260"/>
        <v>NA</v>
      </c>
      <c r="I652" s="306" t="str">
        <f t="shared" si="261"/>
        <v>NA</v>
      </c>
      <c r="J652" s="306" t="str">
        <f t="shared" si="262"/>
        <v>NA</v>
      </c>
      <c r="K652" s="306" t="str">
        <f t="shared" si="263"/>
        <v>NA</v>
      </c>
      <c r="L652" s="306" t="str">
        <f t="shared" si="264"/>
        <v>NA</v>
      </c>
      <c r="M652" s="306" t="str">
        <f t="shared" si="265"/>
        <v>NA</v>
      </c>
      <c r="N652" s="306" t="str">
        <f t="shared" si="266"/>
        <v>NA</v>
      </c>
      <c r="O652" s="306" t="str">
        <f t="shared" si="267"/>
        <v>NA</v>
      </c>
      <c r="P652" s="306" t="str">
        <f t="shared" si="268"/>
        <v>NA</v>
      </c>
      <c r="Q652" s="306" t="str">
        <f t="shared" si="269"/>
        <v>NA</v>
      </c>
      <c r="R652" s="306" t="str">
        <f t="shared" si="270"/>
        <v>NA</v>
      </c>
      <c r="S652" s="306" t="str">
        <f t="shared" si="271"/>
        <v>NA</v>
      </c>
      <c r="T652" s="306" t="str">
        <f t="shared" si="272"/>
        <v>NA</v>
      </c>
      <c r="U652" s="306" t="str">
        <f t="shared" si="273"/>
        <v>NA</v>
      </c>
      <c r="V652" s="306" t="str">
        <f>IF($B652&gt;remaning_months,"NA",V$3*Payoff!$BS655)</f>
        <v>NA</v>
      </c>
      <c r="W652" s="306" t="str">
        <f>IF($B652&gt;remaning_months,"NA",W$3*Payoff!$BS655)</f>
        <v>NA</v>
      </c>
      <c r="X652" s="306" t="str">
        <f t="shared" si="274"/>
        <v>NA</v>
      </c>
      <c r="Y652" s="306" t="str">
        <f t="shared" si="275"/>
        <v>NA</v>
      </c>
      <c r="Z652" s="306" t="str">
        <f t="shared" si="276"/>
        <v>NA</v>
      </c>
      <c r="AA652" s="306" t="str">
        <f t="shared" si="277"/>
        <v>NA</v>
      </c>
      <c r="AB652" s="306" t="str">
        <f t="shared" si="278"/>
        <v>NA</v>
      </c>
      <c r="AC652" s="306" t="str">
        <f>IF($B652&gt;remaning_months,"NA",Payoff!AY655*Feq_coupon)</f>
        <v>NA</v>
      </c>
      <c r="AD652" s="306" t="str">
        <f>IF($B652&lt;=remaning_months,(AD651*(1-Payoff!BR655)-Payoff!Y655-Payoff!Z655+Payoff!BY655),"NA")</f>
        <v>NA</v>
      </c>
      <c r="AE652" s="306" t="str">
        <f>IF($B652&gt;remaning_months,"NA",Payoff!BC655)</f>
        <v>NA</v>
      </c>
      <c r="AF652" s="306" t="str">
        <f>IF($B652&gt;remaning_months,"NA",MAX(0,SUM(Payoff!V655:X655)))</f>
        <v>NA</v>
      </c>
      <c r="AG652" s="306" t="str">
        <f>IF($B652&gt;remaning_months,"NA",MAX(0,SUM(Payoff!V655:Y655)))</f>
        <v>NA</v>
      </c>
      <c r="AH652" s="306" t="str">
        <f>IF($B652&gt;remaning_months,"NA",Payoff!AC655)</f>
        <v>NA</v>
      </c>
      <c r="AI652" s="306" t="str">
        <f>IF($B652&gt;remaning_months,"NA",Payoff!BA655)</f>
        <v>NA</v>
      </c>
      <c r="AJ652" s="306" t="str">
        <f>IF($B652&gt;remaning_months,"NA",IF(AF652&lt;=0,0,AL651*(1+Payoff!X655/SUM(Payoff!V655:W655))))</f>
        <v>NA</v>
      </c>
      <c r="AK652" s="306" t="str">
        <f>IF($B652&gt;remaning_months,"NA",IF(AG652&lt;=0,0,AJ652*(1+SUM(Payoff!Y655:Z655)/SUM(Payoff!V655:W655))))</f>
        <v>NA</v>
      </c>
      <c r="AL652" s="306" t="str">
        <f>IF($B652&gt;remaning_months,"NA",IF(AH652&lt;=0,0,AK652*(1+SUM(Payoff!AA655:AB655)/SUM(Payoff!V655:W655))))</f>
        <v>NA</v>
      </c>
      <c r="AM652" s="306" t="str">
        <f t="shared" si="279"/>
        <v>NA</v>
      </c>
      <c r="AN652" s="306" t="str">
        <f>IF($B652&gt;remaning_months,"NA",AN651*(1+Payoff!Q655))</f>
        <v>NA</v>
      </c>
    </row>
    <row r="653" spans="2:40">
      <c r="B653" s="23">
        <v>650</v>
      </c>
      <c r="C653" s="306" t="str">
        <f t="shared" si="255"/>
        <v>NA</v>
      </c>
      <c r="D653" s="306" t="str">
        <f t="shared" si="256"/>
        <v>NA</v>
      </c>
      <c r="E653" s="306" t="str">
        <f t="shared" si="257"/>
        <v>NA</v>
      </c>
      <c r="F653" s="306" t="str">
        <f t="shared" si="258"/>
        <v>NA</v>
      </c>
      <c r="G653" s="306" t="str">
        <f t="shared" si="259"/>
        <v>NA</v>
      </c>
      <c r="H653" s="306" t="str">
        <f t="shared" si="260"/>
        <v>NA</v>
      </c>
      <c r="I653" s="306" t="str">
        <f t="shared" si="261"/>
        <v>NA</v>
      </c>
      <c r="J653" s="306" t="str">
        <f t="shared" si="262"/>
        <v>NA</v>
      </c>
      <c r="K653" s="306" t="str">
        <f t="shared" si="263"/>
        <v>NA</v>
      </c>
      <c r="L653" s="306" t="str">
        <f t="shared" si="264"/>
        <v>NA</v>
      </c>
      <c r="M653" s="306" t="str">
        <f t="shared" si="265"/>
        <v>NA</v>
      </c>
      <c r="N653" s="306" t="str">
        <f t="shared" si="266"/>
        <v>NA</v>
      </c>
      <c r="O653" s="306" t="str">
        <f t="shared" si="267"/>
        <v>NA</v>
      </c>
      <c r="P653" s="306" t="str">
        <f t="shared" si="268"/>
        <v>NA</v>
      </c>
      <c r="Q653" s="306" t="str">
        <f t="shared" si="269"/>
        <v>NA</v>
      </c>
      <c r="R653" s="306" t="str">
        <f t="shared" si="270"/>
        <v>NA</v>
      </c>
      <c r="S653" s="306" t="str">
        <f t="shared" si="271"/>
        <v>NA</v>
      </c>
      <c r="T653" s="306" t="str">
        <f t="shared" si="272"/>
        <v>NA</v>
      </c>
      <c r="U653" s="306" t="str">
        <f t="shared" si="273"/>
        <v>NA</v>
      </c>
      <c r="V653" s="306" t="str">
        <f>IF($B653&gt;remaning_months,"NA",V$3*Payoff!$BS656)</f>
        <v>NA</v>
      </c>
      <c r="W653" s="306" t="str">
        <f>IF($B653&gt;remaning_months,"NA",W$3*Payoff!$BS656)</f>
        <v>NA</v>
      </c>
      <c r="X653" s="306" t="str">
        <f t="shared" si="274"/>
        <v>NA</v>
      </c>
      <c r="Y653" s="306" t="str">
        <f t="shared" si="275"/>
        <v>NA</v>
      </c>
      <c r="Z653" s="306" t="str">
        <f t="shared" si="276"/>
        <v>NA</v>
      </c>
      <c r="AA653" s="306" t="str">
        <f t="shared" si="277"/>
        <v>NA</v>
      </c>
      <c r="AB653" s="306" t="str">
        <f t="shared" si="278"/>
        <v>NA</v>
      </c>
      <c r="AC653" s="306" t="str">
        <f>IF($B653&gt;remaning_months,"NA",Payoff!AY656*Feq_coupon)</f>
        <v>NA</v>
      </c>
      <c r="AD653" s="306" t="str">
        <f>IF($B653&lt;=remaning_months,(AD652*(1-Payoff!BR656)-Payoff!Y656-Payoff!Z656+Payoff!BY656),"NA")</f>
        <v>NA</v>
      </c>
      <c r="AE653" s="306" t="str">
        <f>IF($B653&gt;remaning_months,"NA",Payoff!BC656)</f>
        <v>NA</v>
      </c>
      <c r="AF653" s="306" t="str">
        <f>IF($B653&gt;remaning_months,"NA",MAX(0,SUM(Payoff!V656:X656)))</f>
        <v>NA</v>
      </c>
      <c r="AG653" s="306" t="str">
        <f>IF($B653&gt;remaning_months,"NA",MAX(0,SUM(Payoff!V656:Y656)))</f>
        <v>NA</v>
      </c>
      <c r="AH653" s="306" t="str">
        <f>IF($B653&gt;remaning_months,"NA",Payoff!AC656)</f>
        <v>NA</v>
      </c>
      <c r="AI653" s="306" t="str">
        <f>IF($B653&gt;remaning_months,"NA",Payoff!BA656)</f>
        <v>NA</v>
      </c>
      <c r="AJ653" s="306" t="str">
        <f>IF($B653&gt;remaning_months,"NA",IF(AF653&lt;=0,0,AL652*(1+Payoff!X656/SUM(Payoff!V656:W656))))</f>
        <v>NA</v>
      </c>
      <c r="AK653" s="306" t="str">
        <f>IF($B653&gt;remaning_months,"NA",IF(AG653&lt;=0,0,AJ653*(1+SUM(Payoff!Y656:Z656)/SUM(Payoff!V656:W656))))</f>
        <v>NA</v>
      </c>
      <c r="AL653" s="306" t="str">
        <f>IF($B653&gt;remaning_months,"NA",IF(AH653&lt;=0,0,AK653*(1+SUM(Payoff!AA656:AB656)/SUM(Payoff!V656:W656))))</f>
        <v>NA</v>
      </c>
      <c r="AM653" s="306" t="str">
        <f t="shared" si="279"/>
        <v>NA</v>
      </c>
      <c r="AN653" s="306" t="str">
        <f>IF($B653&gt;remaning_months,"NA",AN652*(1+Payoff!Q656))</f>
        <v>NA</v>
      </c>
    </row>
    <row r="654" spans="2:40">
      <c r="B654" s="23">
        <v>651</v>
      </c>
      <c r="C654" s="306" t="str">
        <f t="shared" si="255"/>
        <v>NA</v>
      </c>
      <c r="D654" s="306" t="str">
        <f t="shared" si="256"/>
        <v>NA</v>
      </c>
      <c r="E654" s="306" t="str">
        <f t="shared" si="257"/>
        <v>NA</v>
      </c>
      <c r="F654" s="306" t="str">
        <f t="shared" si="258"/>
        <v>NA</v>
      </c>
      <c r="G654" s="306" t="str">
        <f t="shared" si="259"/>
        <v>NA</v>
      </c>
      <c r="H654" s="306" t="str">
        <f t="shared" si="260"/>
        <v>NA</v>
      </c>
      <c r="I654" s="306" t="str">
        <f t="shared" si="261"/>
        <v>NA</v>
      </c>
      <c r="J654" s="306" t="str">
        <f t="shared" si="262"/>
        <v>NA</v>
      </c>
      <c r="K654" s="306" t="str">
        <f t="shared" si="263"/>
        <v>NA</v>
      </c>
      <c r="L654" s="306" t="str">
        <f t="shared" si="264"/>
        <v>NA</v>
      </c>
      <c r="M654" s="306" t="str">
        <f t="shared" si="265"/>
        <v>NA</v>
      </c>
      <c r="N654" s="306" t="str">
        <f t="shared" si="266"/>
        <v>NA</v>
      </c>
      <c r="O654" s="306" t="str">
        <f t="shared" si="267"/>
        <v>NA</v>
      </c>
      <c r="P654" s="306" t="str">
        <f t="shared" si="268"/>
        <v>NA</v>
      </c>
      <c r="Q654" s="306" t="str">
        <f t="shared" si="269"/>
        <v>NA</v>
      </c>
      <c r="R654" s="306" t="str">
        <f t="shared" si="270"/>
        <v>NA</v>
      </c>
      <c r="S654" s="306" t="str">
        <f t="shared" si="271"/>
        <v>NA</v>
      </c>
      <c r="T654" s="306" t="str">
        <f t="shared" si="272"/>
        <v>NA</v>
      </c>
      <c r="U654" s="306" t="str">
        <f t="shared" si="273"/>
        <v>NA</v>
      </c>
      <c r="V654" s="306" t="str">
        <f>IF($B654&gt;remaning_months,"NA",V$3*Payoff!$BS657)</f>
        <v>NA</v>
      </c>
      <c r="W654" s="306" t="str">
        <f>IF($B654&gt;remaning_months,"NA",W$3*Payoff!$BS657)</f>
        <v>NA</v>
      </c>
      <c r="X654" s="306" t="str">
        <f t="shared" si="274"/>
        <v>NA</v>
      </c>
      <c r="Y654" s="306" t="str">
        <f t="shared" si="275"/>
        <v>NA</v>
      </c>
      <c r="Z654" s="306" t="str">
        <f t="shared" si="276"/>
        <v>NA</v>
      </c>
      <c r="AA654" s="306" t="str">
        <f t="shared" si="277"/>
        <v>NA</v>
      </c>
      <c r="AB654" s="306" t="str">
        <f t="shared" si="278"/>
        <v>NA</v>
      </c>
      <c r="AC654" s="306" t="str">
        <f>IF($B654&gt;remaning_months,"NA",Payoff!AY657*Feq_coupon)</f>
        <v>NA</v>
      </c>
      <c r="AD654" s="306" t="str">
        <f>IF($B654&lt;=remaning_months,(AD653*(1-Payoff!BR657)-Payoff!Y657-Payoff!Z657+Payoff!BY657),"NA")</f>
        <v>NA</v>
      </c>
      <c r="AE654" s="306" t="str">
        <f>IF($B654&gt;remaning_months,"NA",Payoff!BC657)</f>
        <v>NA</v>
      </c>
      <c r="AF654" s="306" t="str">
        <f>IF($B654&gt;remaning_months,"NA",MAX(0,SUM(Payoff!V657:X657)))</f>
        <v>NA</v>
      </c>
      <c r="AG654" s="306" t="str">
        <f>IF($B654&gt;remaning_months,"NA",MAX(0,SUM(Payoff!V657:Y657)))</f>
        <v>NA</v>
      </c>
      <c r="AH654" s="306" t="str">
        <f>IF($B654&gt;remaning_months,"NA",Payoff!AC657)</f>
        <v>NA</v>
      </c>
      <c r="AI654" s="306" t="str">
        <f>IF($B654&gt;remaning_months,"NA",Payoff!BA657)</f>
        <v>NA</v>
      </c>
      <c r="AJ654" s="306" t="str">
        <f>IF($B654&gt;remaning_months,"NA",IF(AF654&lt;=0,0,AL653*(1+Payoff!X657/SUM(Payoff!V657:W657))))</f>
        <v>NA</v>
      </c>
      <c r="AK654" s="306" t="str">
        <f>IF($B654&gt;remaning_months,"NA",IF(AG654&lt;=0,0,AJ654*(1+SUM(Payoff!Y657:Z657)/SUM(Payoff!V657:W657))))</f>
        <v>NA</v>
      </c>
      <c r="AL654" s="306" t="str">
        <f>IF($B654&gt;remaning_months,"NA",IF(AH654&lt;=0,0,AK654*(1+SUM(Payoff!AA657:AB657)/SUM(Payoff!V657:W657))))</f>
        <v>NA</v>
      </c>
      <c r="AM654" s="306" t="str">
        <f t="shared" si="279"/>
        <v>NA</v>
      </c>
      <c r="AN654" s="306" t="str">
        <f>IF($B654&gt;remaning_months,"NA",AN653*(1+Payoff!Q657))</f>
        <v>NA</v>
      </c>
    </row>
    <row r="655" spans="2:40">
      <c r="B655" s="23">
        <v>652</v>
      </c>
      <c r="C655" s="306" t="str">
        <f t="shared" si="255"/>
        <v>NA</v>
      </c>
      <c r="D655" s="306" t="str">
        <f t="shared" si="256"/>
        <v>NA</v>
      </c>
      <c r="E655" s="306" t="str">
        <f t="shared" si="257"/>
        <v>NA</v>
      </c>
      <c r="F655" s="306" t="str">
        <f t="shared" si="258"/>
        <v>NA</v>
      </c>
      <c r="G655" s="306" t="str">
        <f t="shared" si="259"/>
        <v>NA</v>
      </c>
      <c r="H655" s="306" t="str">
        <f t="shared" si="260"/>
        <v>NA</v>
      </c>
      <c r="I655" s="306" t="str">
        <f t="shared" si="261"/>
        <v>NA</v>
      </c>
      <c r="J655" s="306" t="str">
        <f t="shared" si="262"/>
        <v>NA</v>
      </c>
      <c r="K655" s="306" t="str">
        <f t="shared" si="263"/>
        <v>NA</v>
      </c>
      <c r="L655" s="306" t="str">
        <f t="shared" si="264"/>
        <v>NA</v>
      </c>
      <c r="M655" s="306" t="str">
        <f t="shared" si="265"/>
        <v>NA</v>
      </c>
      <c r="N655" s="306" t="str">
        <f t="shared" si="266"/>
        <v>NA</v>
      </c>
      <c r="O655" s="306" t="str">
        <f t="shared" si="267"/>
        <v>NA</v>
      </c>
      <c r="P655" s="306" t="str">
        <f t="shared" si="268"/>
        <v>NA</v>
      </c>
      <c r="Q655" s="306" t="str">
        <f t="shared" si="269"/>
        <v>NA</v>
      </c>
      <c r="R655" s="306" t="str">
        <f t="shared" si="270"/>
        <v>NA</v>
      </c>
      <c r="S655" s="306" t="str">
        <f t="shared" si="271"/>
        <v>NA</v>
      </c>
      <c r="T655" s="306" t="str">
        <f t="shared" si="272"/>
        <v>NA</v>
      </c>
      <c r="U655" s="306" t="str">
        <f t="shared" si="273"/>
        <v>NA</v>
      </c>
      <c r="V655" s="306" t="str">
        <f>IF($B655&gt;remaning_months,"NA",V$3*Payoff!$BS658)</f>
        <v>NA</v>
      </c>
      <c r="W655" s="306" t="str">
        <f>IF($B655&gt;remaning_months,"NA",W$3*Payoff!$BS658)</f>
        <v>NA</v>
      </c>
      <c r="X655" s="306" t="str">
        <f t="shared" si="274"/>
        <v>NA</v>
      </c>
      <c r="Y655" s="306" t="str">
        <f t="shared" si="275"/>
        <v>NA</v>
      </c>
      <c r="Z655" s="306" t="str">
        <f t="shared" si="276"/>
        <v>NA</v>
      </c>
      <c r="AA655" s="306" t="str">
        <f t="shared" si="277"/>
        <v>NA</v>
      </c>
      <c r="AB655" s="306" t="str">
        <f t="shared" si="278"/>
        <v>NA</v>
      </c>
      <c r="AC655" s="306" t="str">
        <f>IF($B655&gt;remaning_months,"NA",Payoff!AY658*Feq_coupon)</f>
        <v>NA</v>
      </c>
      <c r="AD655" s="306" t="str">
        <f>IF($B655&lt;=remaning_months,(AD654*(1-Payoff!BR658)-Payoff!Y658-Payoff!Z658+Payoff!BY658),"NA")</f>
        <v>NA</v>
      </c>
      <c r="AE655" s="306" t="str">
        <f>IF($B655&gt;remaning_months,"NA",Payoff!BC658)</f>
        <v>NA</v>
      </c>
      <c r="AF655" s="306" t="str">
        <f>IF($B655&gt;remaning_months,"NA",MAX(0,SUM(Payoff!V658:X658)))</f>
        <v>NA</v>
      </c>
      <c r="AG655" s="306" t="str">
        <f>IF($B655&gt;remaning_months,"NA",MAX(0,SUM(Payoff!V658:Y658)))</f>
        <v>NA</v>
      </c>
      <c r="AH655" s="306" t="str">
        <f>IF($B655&gt;remaning_months,"NA",Payoff!AC658)</f>
        <v>NA</v>
      </c>
      <c r="AI655" s="306" t="str">
        <f>IF($B655&gt;remaning_months,"NA",Payoff!BA658)</f>
        <v>NA</v>
      </c>
      <c r="AJ655" s="306" t="str">
        <f>IF($B655&gt;remaning_months,"NA",IF(AF655&lt;=0,0,AL654*(1+Payoff!X658/SUM(Payoff!V658:W658))))</f>
        <v>NA</v>
      </c>
      <c r="AK655" s="306" t="str">
        <f>IF($B655&gt;remaning_months,"NA",IF(AG655&lt;=0,0,AJ655*(1+SUM(Payoff!Y658:Z658)/SUM(Payoff!V658:W658))))</f>
        <v>NA</v>
      </c>
      <c r="AL655" s="306" t="str">
        <f>IF($B655&gt;remaning_months,"NA",IF(AH655&lt;=0,0,AK655*(1+SUM(Payoff!AA658:AB658)/SUM(Payoff!V658:W658))))</f>
        <v>NA</v>
      </c>
      <c r="AM655" s="306" t="str">
        <f t="shared" si="279"/>
        <v>NA</v>
      </c>
      <c r="AN655" s="306" t="str">
        <f>IF($B655&gt;remaning_months,"NA",AN654*(1+Payoff!Q658))</f>
        <v>NA</v>
      </c>
    </row>
    <row r="656" spans="2:40">
      <c r="B656" s="23">
        <v>653</v>
      </c>
      <c r="C656" s="306" t="str">
        <f t="shared" si="255"/>
        <v>NA</v>
      </c>
      <c r="D656" s="306" t="str">
        <f t="shared" si="256"/>
        <v>NA</v>
      </c>
      <c r="E656" s="306" t="str">
        <f t="shared" si="257"/>
        <v>NA</v>
      </c>
      <c r="F656" s="306" t="str">
        <f t="shared" si="258"/>
        <v>NA</v>
      </c>
      <c r="G656" s="306" t="str">
        <f t="shared" si="259"/>
        <v>NA</v>
      </c>
      <c r="H656" s="306" t="str">
        <f t="shared" si="260"/>
        <v>NA</v>
      </c>
      <c r="I656" s="306" t="str">
        <f t="shared" si="261"/>
        <v>NA</v>
      </c>
      <c r="J656" s="306" t="str">
        <f t="shared" si="262"/>
        <v>NA</v>
      </c>
      <c r="K656" s="306" t="str">
        <f t="shared" si="263"/>
        <v>NA</v>
      </c>
      <c r="L656" s="306" t="str">
        <f t="shared" si="264"/>
        <v>NA</v>
      </c>
      <c r="M656" s="306" t="str">
        <f t="shared" si="265"/>
        <v>NA</v>
      </c>
      <c r="N656" s="306" t="str">
        <f t="shared" si="266"/>
        <v>NA</v>
      </c>
      <c r="O656" s="306" t="str">
        <f t="shared" si="267"/>
        <v>NA</v>
      </c>
      <c r="P656" s="306" t="str">
        <f t="shared" si="268"/>
        <v>NA</v>
      </c>
      <c r="Q656" s="306" t="str">
        <f t="shared" si="269"/>
        <v>NA</v>
      </c>
      <c r="R656" s="306" t="str">
        <f t="shared" si="270"/>
        <v>NA</v>
      </c>
      <c r="S656" s="306" t="str">
        <f t="shared" si="271"/>
        <v>NA</v>
      </c>
      <c r="T656" s="306" t="str">
        <f t="shared" si="272"/>
        <v>NA</v>
      </c>
      <c r="U656" s="306" t="str">
        <f t="shared" si="273"/>
        <v>NA</v>
      </c>
      <c r="V656" s="306" t="str">
        <f>IF($B656&gt;remaning_months,"NA",V$3*Payoff!$BS659)</f>
        <v>NA</v>
      </c>
      <c r="W656" s="306" t="str">
        <f>IF($B656&gt;remaning_months,"NA",W$3*Payoff!$BS659)</f>
        <v>NA</v>
      </c>
      <c r="X656" s="306" t="str">
        <f t="shared" si="274"/>
        <v>NA</v>
      </c>
      <c r="Y656" s="306" t="str">
        <f t="shared" si="275"/>
        <v>NA</v>
      </c>
      <c r="Z656" s="306" t="str">
        <f t="shared" si="276"/>
        <v>NA</v>
      </c>
      <c r="AA656" s="306" t="str">
        <f t="shared" si="277"/>
        <v>NA</v>
      </c>
      <c r="AB656" s="306" t="str">
        <f t="shared" si="278"/>
        <v>NA</v>
      </c>
      <c r="AC656" s="306" t="str">
        <f>IF($B656&gt;remaning_months,"NA",Payoff!AY659*Feq_coupon)</f>
        <v>NA</v>
      </c>
      <c r="AD656" s="306" t="str">
        <f>IF($B656&lt;=remaning_months,(AD655*(1-Payoff!BR659)-Payoff!Y659-Payoff!Z659+Payoff!BY659),"NA")</f>
        <v>NA</v>
      </c>
      <c r="AE656" s="306" t="str">
        <f>IF($B656&gt;remaning_months,"NA",Payoff!BC659)</f>
        <v>NA</v>
      </c>
      <c r="AF656" s="306" t="str">
        <f>IF($B656&gt;remaning_months,"NA",MAX(0,SUM(Payoff!V659:X659)))</f>
        <v>NA</v>
      </c>
      <c r="AG656" s="306" t="str">
        <f>IF($B656&gt;remaning_months,"NA",MAX(0,SUM(Payoff!V659:Y659)))</f>
        <v>NA</v>
      </c>
      <c r="AH656" s="306" t="str">
        <f>IF($B656&gt;remaning_months,"NA",Payoff!AC659)</f>
        <v>NA</v>
      </c>
      <c r="AI656" s="306" t="str">
        <f>IF($B656&gt;remaning_months,"NA",Payoff!BA659)</f>
        <v>NA</v>
      </c>
      <c r="AJ656" s="306" t="str">
        <f>IF($B656&gt;remaning_months,"NA",IF(AF656&lt;=0,0,AL655*(1+Payoff!X659/SUM(Payoff!V659:W659))))</f>
        <v>NA</v>
      </c>
      <c r="AK656" s="306" t="str">
        <f>IF($B656&gt;remaning_months,"NA",IF(AG656&lt;=0,0,AJ656*(1+SUM(Payoff!Y659:Z659)/SUM(Payoff!V659:W659))))</f>
        <v>NA</v>
      </c>
      <c r="AL656" s="306" t="str">
        <f>IF($B656&gt;remaning_months,"NA",IF(AH656&lt;=0,0,AK656*(1+SUM(Payoff!AA659:AB659)/SUM(Payoff!V659:W659))))</f>
        <v>NA</v>
      </c>
      <c r="AM656" s="306" t="str">
        <f t="shared" si="279"/>
        <v>NA</v>
      </c>
      <c r="AN656" s="306" t="str">
        <f>IF($B656&gt;remaning_months,"NA",AN655*(1+Payoff!Q659))</f>
        <v>NA</v>
      </c>
    </row>
    <row r="657" spans="2:40">
      <c r="B657" s="23">
        <v>654</v>
      </c>
      <c r="C657" s="306" t="str">
        <f t="shared" si="255"/>
        <v>NA</v>
      </c>
      <c r="D657" s="306" t="str">
        <f t="shared" si="256"/>
        <v>NA</v>
      </c>
      <c r="E657" s="306" t="str">
        <f t="shared" si="257"/>
        <v>NA</v>
      </c>
      <c r="F657" s="306" t="str">
        <f t="shared" si="258"/>
        <v>NA</v>
      </c>
      <c r="G657" s="306" t="str">
        <f t="shared" si="259"/>
        <v>NA</v>
      </c>
      <c r="H657" s="306" t="str">
        <f t="shared" si="260"/>
        <v>NA</v>
      </c>
      <c r="I657" s="306" t="str">
        <f t="shared" si="261"/>
        <v>NA</v>
      </c>
      <c r="J657" s="306" t="str">
        <f t="shared" si="262"/>
        <v>NA</v>
      </c>
      <c r="K657" s="306" t="str">
        <f t="shared" si="263"/>
        <v>NA</v>
      </c>
      <c r="L657" s="306" t="str">
        <f t="shared" si="264"/>
        <v>NA</v>
      </c>
      <c r="M657" s="306" t="str">
        <f t="shared" si="265"/>
        <v>NA</v>
      </c>
      <c r="N657" s="306" t="str">
        <f t="shared" si="266"/>
        <v>NA</v>
      </c>
      <c r="O657" s="306" t="str">
        <f t="shared" si="267"/>
        <v>NA</v>
      </c>
      <c r="P657" s="306" t="str">
        <f t="shared" si="268"/>
        <v>NA</v>
      </c>
      <c r="Q657" s="306" t="str">
        <f t="shared" si="269"/>
        <v>NA</v>
      </c>
      <c r="R657" s="306" t="str">
        <f t="shared" si="270"/>
        <v>NA</v>
      </c>
      <c r="S657" s="306" t="str">
        <f t="shared" si="271"/>
        <v>NA</v>
      </c>
      <c r="T657" s="306" t="str">
        <f t="shared" si="272"/>
        <v>NA</v>
      </c>
      <c r="U657" s="306" t="str">
        <f t="shared" si="273"/>
        <v>NA</v>
      </c>
      <c r="V657" s="306" t="str">
        <f>IF($B657&gt;remaning_months,"NA",V$3*Payoff!$BS660)</f>
        <v>NA</v>
      </c>
      <c r="W657" s="306" t="str">
        <f>IF($B657&gt;remaning_months,"NA",W$3*Payoff!$BS660)</f>
        <v>NA</v>
      </c>
      <c r="X657" s="306" t="str">
        <f t="shared" si="274"/>
        <v>NA</v>
      </c>
      <c r="Y657" s="306" t="str">
        <f t="shared" si="275"/>
        <v>NA</v>
      </c>
      <c r="Z657" s="306" t="str">
        <f t="shared" si="276"/>
        <v>NA</v>
      </c>
      <c r="AA657" s="306" t="str">
        <f t="shared" si="277"/>
        <v>NA</v>
      </c>
      <c r="AB657" s="306" t="str">
        <f t="shared" si="278"/>
        <v>NA</v>
      </c>
      <c r="AC657" s="306" t="str">
        <f>IF($B657&gt;remaning_months,"NA",Payoff!AY660*Feq_coupon)</f>
        <v>NA</v>
      </c>
      <c r="AD657" s="306" t="str">
        <f>IF($B657&lt;=remaning_months,(AD656*(1-Payoff!BR660)-Payoff!Y660-Payoff!Z660+Payoff!BY660),"NA")</f>
        <v>NA</v>
      </c>
      <c r="AE657" s="306" t="str">
        <f>IF($B657&gt;remaning_months,"NA",Payoff!BC660)</f>
        <v>NA</v>
      </c>
      <c r="AF657" s="306" t="str">
        <f>IF($B657&gt;remaning_months,"NA",MAX(0,SUM(Payoff!V660:X660)))</f>
        <v>NA</v>
      </c>
      <c r="AG657" s="306" t="str">
        <f>IF($B657&gt;remaning_months,"NA",MAX(0,SUM(Payoff!V660:Y660)))</f>
        <v>NA</v>
      </c>
      <c r="AH657" s="306" t="str">
        <f>IF($B657&gt;remaning_months,"NA",Payoff!AC660)</f>
        <v>NA</v>
      </c>
      <c r="AI657" s="306" t="str">
        <f>IF($B657&gt;remaning_months,"NA",Payoff!BA660)</f>
        <v>NA</v>
      </c>
      <c r="AJ657" s="306" t="str">
        <f>IF($B657&gt;remaning_months,"NA",IF(AF657&lt;=0,0,AL656*(1+Payoff!X660/SUM(Payoff!V660:W660))))</f>
        <v>NA</v>
      </c>
      <c r="AK657" s="306" t="str">
        <f>IF($B657&gt;remaning_months,"NA",IF(AG657&lt;=0,0,AJ657*(1+SUM(Payoff!Y660:Z660)/SUM(Payoff!V660:W660))))</f>
        <v>NA</v>
      </c>
      <c r="AL657" s="306" t="str">
        <f>IF($B657&gt;remaning_months,"NA",IF(AH657&lt;=0,0,AK657*(1+SUM(Payoff!AA660:AB660)/SUM(Payoff!V660:W660))))</f>
        <v>NA</v>
      </c>
      <c r="AM657" s="306" t="str">
        <f t="shared" si="279"/>
        <v>NA</v>
      </c>
      <c r="AN657" s="306" t="str">
        <f>IF($B657&gt;remaning_months,"NA",AN656*(1+Payoff!Q660))</f>
        <v>NA</v>
      </c>
    </row>
    <row r="658" spans="2:40">
      <c r="B658" s="23">
        <v>655</v>
      </c>
      <c r="C658" s="306" t="str">
        <f t="shared" si="255"/>
        <v>NA</v>
      </c>
      <c r="D658" s="306" t="str">
        <f t="shared" si="256"/>
        <v>NA</v>
      </c>
      <c r="E658" s="306" t="str">
        <f t="shared" si="257"/>
        <v>NA</v>
      </c>
      <c r="F658" s="306" t="str">
        <f t="shared" si="258"/>
        <v>NA</v>
      </c>
      <c r="G658" s="306" t="str">
        <f t="shared" si="259"/>
        <v>NA</v>
      </c>
      <c r="H658" s="306" t="str">
        <f t="shared" si="260"/>
        <v>NA</v>
      </c>
      <c r="I658" s="306" t="str">
        <f t="shared" si="261"/>
        <v>NA</v>
      </c>
      <c r="J658" s="306" t="str">
        <f t="shared" si="262"/>
        <v>NA</v>
      </c>
      <c r="K658" s="306" t="str">
        <f t="shared" si="263"/>
        <v>NA</v>
      </c>
      <c r="L658" s="306" t="str">
        <f t="shared" si="264"/>
        <v>NA</v>
      </c>
      <c r="M658" s="306" t="str">
        <f t="shared" si="265"/>
        <v>NA</v>
      </c>
      <c r="N658" s="306" t="str">
        <f t="shared" si="266"/>
        <v>NA</v>
      </c>
      <c r="O658" s="306" t="str">
        <f t="shared" si="267"/>
        <v>NA</v>
      </c>
      <c r="P658" s="306" t="str">
        <f t="shared" si="268"/>
        <v>NA</v>
      </c>
      <c r="Q658" s="306" t="str">
        <f t="shared" si="269"/>
        <v>NA</v>
      </c>
      <c r="R658" s="306" t="str">
        <f t="shared" si="270"/>
        <v>NA</v>
      </c>
      <c r="S658" s="306" t="str">
        <f t="shared" si="271"/>
        <v>NA</v>
      </c>
      <c r="T658" s="306" t="str">
        <f t="shared" si="272"/>
        <v>NA</v>
      </c>
      <c r="U658" s="306" t="str">
        <f t="shared" si="273"/>
        <v>NA</v>
      </c>
      <c r="V658" s="306" t="str">
        <f>IF($B658&gt;remaning_months,"NA",V$3*Payoff!$BS661)</f>
        <v>NA</v>
      </c>
      <c r="W658" s="306" t="str">
        <f>IF($B658&gt;remaning_months,"NA",W$3*Payoff!$BS661)</f>
        <v>NA</v>
      </c>
      <c r="X658" s="306" t="str">
        <f t="shared" si="274"/>
        <v>NA</v>
      </c>
      <c r="Y658" s="306" t="str">
        <f t="shared" si="275"/>
        <v>NA</v>
      </c>
      <c r="Z658" s="306" t="str">
        <f t="shared" si="276"/>
        <v>NA</v>
      </c>
      <c r="AA658" s="306" t="str">
        <f t="shared" si="277"/>
        <v>NA</v>
      </c>
      <c r="AB658" s="306" t="str">
        <f t="shared" si="278"/>
        <v>NA</v>
      </c>
      <c r="AC658" s="306" t="str">
        <f>IF($B658&gt;remaning_months,"NA",Payoff!AY661*Feq_coupon)</f>
        <v>NA</v>
      </c>
      <c r="AD658" s="306" t="str">
        <f>IF($B658&lt;=remaning_months,(AD657*(1-Payoff!BR661)-Payoff!Y661-Payoff!Z661+Payoff!BY661),"NA")</f>
        <v>NA</v>
      </c>
      <c r="AE658" s="306" t="str">
        <f>IF($B658&gt;remaning_months,"NA",Payoff!BC661)</f>
        <v>NA</v>
      </c>
      <c r="AF658" s="306" t="str">
        <f>IF($B658&gt;remaning_months,"NA",MAX(0,SUM(Payoff!V661:X661)))</f>
        <v>NA</v>
      </c>
      <c r="AG658" s="306" t="str">
        <f>IF($B658&gt;remaning_months,"NA",MAX(0,SUM(Payoff!V661:Y661)))</f>
        <v>NA</v>
      </c>
      <c r="AH658" s="306" t="str">
        <f>IF($B658&gt;remaning_months,"NA",Payoff!AC661)</f>
        <v>NA</v>
      </c>
      <c r="AI658" s="306" t="str">
        <f>IF($B658&gt;remaning_months,"NA",Payoff!BA661)</f>
        <v>NA</v>
      </c>
      <c r="AJ658" s="306" t="str">
        <f>IF($B658&gt;remaning_months,"NA",IF(AF658&lt;=0,0,AL657*(1+Payoff!X661/SUM(Payoff!V661:W661))))</f>
        <v>NA</v>
      </c>
      <c r="AK658" s="306" t="str">
        <f>IF($B658&gt;remaning_months,"NA",IF(AG658&lt;=0,0,AJ658*(1+SUM(Payoff!Y661:Z661)/SUM(Payoff!V661:W661))))</f>
        <v>NA</v>
      </c>
      <c r="AL658" s="306" t="str">
        <f>IF($B658&gt;remaning_months,"NA",IF(AH658&lt;=0,0,AK658*(1+SUM(Payoff!AA661:AB661)/SUM(Payoff!V661:W661))))</f>
        <v>NA</v>
      </c>
      <c r="AM658" s="306" t="str">
        <f t="shared" si="279"/>
        <v>NA</v>
      </c>
      <c r="AN658" s="306" t="str">
        <f>IF($B658&gt;remaning_months,"NA",AN657*(1+Payoff!Q661))</f>
        <v>NA</v>
      </c>
    </row>
    <row r="659" spans="2:40">
      <c r="B659" s="23">
        <v>656</v>
      </c>
      <c r="C659" s="306" t="str">
        <f t="shared" si="255"/>
        <v>NA</v>
      </c>
      <c r="D659" s="306" t="str">
        <f t="shared" si="256"/>
        <v>NA</v>
      </c>
      <c r="E659" s="306" t="str">
        <f t="shared" si="257"/>
        <v>NA</v>
      </c>
      <c r="F659" s="306" t="str">
        <f t="shared" si="258"/>
        <v>NA</v>
      </c>
      <c r="G659" s="306" t="str">
        <f t="shared" si="259"/>
        <v>NA</v>
      </c>
      <c r="H659" s="306" t="str">
        <f t="shared" si="260"/>
        <v>NA</v>
      </c>
      <c r="I659" s="306" t="str">
        <f t="shared" si="261"/>
        <v>NA</v>
      </c>
      <c r="J659" s="306" t="str">
        <f t="shared" si="262"/>
        <v>NA</v>
      </c>
      <c r="K659" s="306" t="str">
        <f t="shared" si="263"/>
        <v>NA</v>
      </c>
      <c r="L659" s="306" t="str">
        <f t="shared" si="264"/>
        <v>NA</v>
      </c>
      <c r="M659" s="306" t="str">
        <f t="shared" si="265"/>
        <v>NA</v>
      </c>
      <c r="N659" s="306" t="str">
        <f t="shared" si="266"/>
        <v>NA</v>
      </c>
      <c r="O659" s="306" t="str">
        <f t="shared" si="267"/>
        <v>NA</v>
      </c>
      <c r="P659" s="306" t="str">
        <f t="shared" si="268"/>
        <v>NA</v>
      </c>
      <c r="Q659" s="306" t="str">
        <f t="shared" si="269"/>
        <v>NA</v>
      </c>
      <c r="R659" s="306" t="str">
        <f t="shared" si="270"/>
        <v>NA</v>
      </c>
      <c r="S659" s="306" t="str">
        <f t="shared" si="271"/>
        <v>NA</v>
      </c>
      <c r="T659" s="306" t="str">
        <f t="shared" si="272"/>
        <v>NA</v>
      </c>
      <c r="U659" s="306" t="str">
        <f t="shared" si="273"/>
        <v>NA</v>
      </c>
      <c r="V659" s="306" t="str">
        <f>IF($B659&gt;remaning_months,"NA",V$3*Payoff!$BS662)</f>
        <v>NA</v>
      </c>
      <c r="W659" s="306" t="str">
        <f>IF($B659&gt;remaning_months,"NA",W$3*Payoff!$BS662)</f>
        <v>NA</v>
      </c>
      <c r="X659" s="306" t="str">
        <f t="shared" si="274"/>
        <v>NA</v>
      </c>
      <c r="Y659" s="306" t="str">
        <f t="shared" si="275"/>
        <v>NA</v>
      </c>
      <c r="Z659" s="306" t="str">
        <f t="shared" si="276"/>
        <v>NA</v>
      </c>
      <c r="AA659" s="306" t="str">
        <f t="shared" si="277"/>
        <v>NA</v>
      </c>
      <c r="AB659" s="306" t="str">
        <f t="shared" si="278"/>
        <v>NA</v>
      </c>
      <c r="AC659" s="306" t="str">
        <f>IF($B659&gt;remaning_months,"NA",Payoff!AY662*Feq_coupon)</f>
        <v>NA</v>
      </c>
      <c r="AD659" s="306" t="str">
        <f>IF($B659&lt;=remaning_months,(AD658*(1-Payoff!BR662)-Payoff!Y662-Payoff!Z662+Payoff!BY662),"NA")</f>
        <v>NA</v>
      </c>
      <c r="AE659" s="306" t="str">
        <f>IF($B659&gt;remaning_months,"NA",Payoff!BC662)</f>
        <v>NA</v>
      </c>
      <c r="AF659" s="306" t="str">
        <f>IF($B659&gt;remaning_months,"NA",MAX(0,SUM(Payoff!V662:X662)))</f>
        <v>NA</v>
      </c>
      <c r="AG659" s="306" t="str">
        <f>IF($B659&gt;remaning_months,"NA",MAX(0,SUM(Payoff!V662:Y662)))</f>
        <v>NA</v>
      </c>
      <c r="AH659" s="306" t="str">
        <f>IF($B659&gt;remaning_months,"NA",Payoff!AC662)</f>
        <v>NA</v>
      </c>
      <c r="AI659" s="306" t="str">
        <f>IF($B659&gt;remaning_months,"NA",Payoff!BA662)</f>
        <v>NA</v>
      </c>
      <c r="AJ659" s="306" t="str">
        <f>IF($B659&gt;remaning_months,"NA",IF(AF659&lt;=0,0,AL658*(1+Payoff!X662/SUM(Payoff!V662:W662))))</f>
        <v>NA</v>
      </c>
      <c r="AK659" s="306" t="str">
        <f>IF($B659&gt;remaning_months,"NA",IF(AG659&lt;=0,0,AJ659*(1+SUM(Payoff!Y662:Z662)/SUM(Payoff!V662:W662))))</f>
        <v>NA</v>
      </c>
      <c r="AL659" s="306" t="str">
        <f>IF($B659&gt;remaning_months,"NA",IF(AH659&lt;=0,0,AK659*(1+SUM(Payoff!AA662:AB662)/SUM(Payoff!V662:W662))))</f>
        <v>NA</v>
      </c>
      <c r="AM659" s="306" t="str">
        <f t="shared" si="279"/>
        <v>NA</v>
      </c>
      <c r="AN659" s="306" t="str">
        <f>IF($B659&gt;remaning_months,"NA",AN658*(1+Payoff!Q662))</f>
        <v>NA</v>
      </c>
    </row>
    <row r="660" spans="2:40">
      <c r="B660" s="23">
        <v>657</v>
      </c>
      <c r="C660" s="306" t="str">
        <f t="shared" si="255"/>
        <v>NA</v>
      </c>
      <c r="D660" s="306" t="str">
        <f t="shared" si="256"/>
        <v>NA</v>
      </c>
      <c r="E660" s="306" t="str">
        <f t="shared" si="257"/>
        <v>NA</v>
      </c>
      <c r="F660" s="306" t="str">
        <f t="shared" si="258"/>
        <v>NA</v>
      </c>
      <c r="G660" s="306" t="str">
        <f t="shared" si="259"/>
        <v>NA</v>
      </c>
      <c r="H660" s="306" t="str">
        <f t="shared" si="260"/>
        <v>NA</v>
      </c>
      <c r="I660" s="306" t="str">
        <f t="shared" si="261"/>
        <v>NA</v>
      </c>
      <c r="J660" s="306" t="str">
        <f t="shared" si="262"/>
        <v>NA</v>
      </c>
      <c r="K660" s="306" t="str">
        <f t="shared" si="263"/>
        <v>NA</v>
      </c>
      <c r="L660" s="306" t="str">
        <f t="shared" si="264"/>
        <v>NA</v>
      </c>
      <c r="M660" s="306" t="str">
        <f t="shared" si="265"/>
        <v>NA</v>
      </c>
      <c r="N660" s="306" t="str">
        <f t="shared" si="266"/>
        <v>NA</v>
      </c>
      <c r="O660" s="306" t="str">
        <f t="shared" si="267"/>
        <v>NA</v>
      </c>
      <c r="P660" s="306" t="str">
        <f t="shared" si="268"/>
        <v>NA</v>
      </c>
      <c r="Q660" s="306" t="str">
        <f t="shared" si="269"/>
        <v>NA</v>
      </c>
      <c r="R660" s="306" t="str">
        <f t="shared" si="270"/>
        <v>NA</v>
      </c>
      <c r="S660" s="306" t="str">
        <f t="shared" si="271"/>
        <v>NA</v>
      </c>
      <c r="T660" s="306" t="str">
        <f t="shared" si="272"/>
        <v>NA</v>
      </c>
      <c r="U660" s="306" t="str">
        <f t="shared" si="273"/>
        <v>NA</v>
      </c>
      <c r="V660" s="306" t="str">
        <f>IF($B660&gt;remaning_months,"NA",V$3*Payoff!$BS663)</f>
        <v>NA</v>
      </c>
      <c r="W660" s="306" t="str">
        <f>IF($B660&gt;remaning_months,"NA",W$3*Payoff!$BS663)</f>
        <v>NA</v>
      </c>
      <c r="X660" s="306" t="str">
        <f t="shared" si="274"/>
        <v>NA</v>
      </c>
      <c r="Y660" s="306" t="str">
        <f t="shared" si="275"/>
        <v>NA</v>
      </c>
      <c r="Z660" s="306" t="str">
        <f t="shared" si="276"/>
        <v>NA</v>
      </c>
      <c r="AA660" s="306" t="str">
        <f t="shared" si="277"/>
        <v>NA</v>
      </c>
      <c r="AB660" s="306" t="str">
        <f t="shared" si="278"/>
        <v>NA</v>
      </c>
      <c r="AC660" s="306" t="str">
        <f>IF($B660&gt;remaning_months,"NA",Payoff!AY663*Feq_coupon)</f>
        <v>NA</v>
      </c>
      <c r="AD660" s="306" t="str">
        <f>IF($B660&lt;=remaning_months,(AD659*(1-Payoff!BR663)-Payoff!Y663-Payoff!Z663+Payoff!BY663),"NA")</f>
        <v>NA</v>
      </c>
      <c r="AE660" s="306" t="str">
        <f>IF($B660&gt;remaning_months,"NA",Payoff!BC663)</f>
        <v>NA</v>
      </c>
      <c r="AF660" s="306" t="str">
        <f>IF($B660&gt;remaning_months,"NA",MAX(0,SUM(Payoff!V663:X663)))</f>
        <v>NA</v>
      </c>
      <c r="AG660" s="306" t="str">
        <f>IF($B660&gt;remaning_months,"NA",MAX(0,SUM(Payoff!V663:Y663)))</f>
        <v>NA</v>
      </c>
      <c r="AH660" s="306" t="str">
        <f>IF($B660&gt;remaning_months,"NA",Payoff!AC663)</f>
        <v>NA</v>
      </c>
      <c r="AI660" s="306" t="str">
        <f>IF($B660&gt;remaning_months,"NA",Payoff!BA663)</f>
        <v>NA</v>
      </c>
      <c r="AJ660" s="306" t="str">
        <f>IF($B660&gt;remaning_months,"NA",IF(AF660&lt;=0,0,AL659*(1+Payoff!X663/SUM(Payoff!V663:W663))))</f>
        <v>NA</v>
      </c>
      <c r="AK660" s="306" t="str">
        <f>IF($B660&gt;remaning_months,"NA",IF(AG660&lt;=0,0,AJ660*(1+SUM(Payoff!Y663:Z663)/SUM(Payoff!V663:W663))))</f>
        <v>NA</v>
      </c>
      <c r="AL660" s="306" t="str">
        <f>IF($B660&gt;remaning_months,"NA",IF(AH660&lt;=0,0,AK660*(1+SUM(Payoff!AA663:AB663)/SUM(Payoff!V663:W663))))</f>
        <v>NA</v>
      </c>
      <c r="AM660" s="306" t="str">
        <f t="shared" si="279"/>
        <v>NA</v>
      </c>
      <c r="AN660" s="306" t="str">
        <f>IF($B660&gt;remaning_months,"NA",AN659*(1+Payoff!Q663))</f>
        <v>NA</v>
      </c>
    </row>
    <row r="661" spans="2:40">
      <c r="B661" s="23">
        <v>658</v>
      </c>
      <c r="C661" s="306" t="str">
        <f t="shared" si="255"/>
        <v>NA</v>
      </c>
      <c r="D661" s="306" t="str">
        <f t="shared" si="256"/>
        <v>NA</v>
      </c>
      <c r="E661" s="306" t="str">
        <f t="shared" si="257"/>
        <v>NA</v>
      </c>
      <c r="F661" s="306" t="str">
        <f t="shared" si="258"/>
        <v>NA</v>
      </c>
      <c r="G661" s="306" t="str">
        <f t="shared" si="259"/>
        <v>NA</v>
      </c>
      <c r="H661" s="306" t="str">
        <f t="shared" si="260"/>
        <v>NA</v>
      </c>
      <c r="I661" s="306" t="str">
        <f t="shared" si="261"/>
        <v>NA</v>
      </c>
      <c r="J661" s="306" t="str">
        <f t="shared" si="262"/>
        <v>NA</v>
      </c>
      <c r="K661" s="306" t="str">
        <f t="shared" si="263"/>
        <v>NA</v>
      </c>
      <c r="L661" s="306" t="str">
        <f t="shared" si="264"/>
        <v>NA</v>
      </c>
      <c r="M661" s="306" t="str">
        <f t="shared" si="265"/>
        <v>NA</v>
      </c>
      <c r="N661" s="306" t="str">
        <f t="shared" si="266"/>
        <v>NA</v>
      </c>
      <c r="O661" s="306" t="str">
        <f t="shared" si="267"/>
        <v>NA</v>
      </c>
      <c r="P661" s="306" t="str">
        <f t="shared" si="268"/>
        <v>NA</v>
      </c>
      <c r="Q661" s="306" t="str">
        <f t="shared" si="269"/>
        <v>NA</v>
      </c>
      <c r="R661" s="306" t="str">
        <f t="shared" si="270"/>
        <v>NA</v>
      </c>
      <c r="S661" s="306" t="str">
        <f t="shared" si="271"/>
        <v>NA</v>
      </c>
      <c r="T661" s="306" t="str">
        <f t="shared" si="272"/>
        <v>NA</v>
      </c>
      <c r="U661" s="306" t="str">
        <f t="shared" si="273"/>
        <v>NA</v>
      </c>
      <c r="V661" s="306" t="str">
        <f>IF($B661&gt;remaning_months,"NA",V$3*Payoff!$BS664)</f>
        <v>NA</v>
      </c>
      <c r="W661" s="306" t="str">
        <f>IF($B661&gt;remaning_months,"NA",W$3*Payoff!$BS664)</f>
        <v>NA</v>
      </c>
      <c r="X661" s="306" t="str">
        <f t="shared" si="274"/>
        <v>NA</v>
      </c>
      <c r="Y661" s="306" t="str">
        <f t="shared" si="275"/>
        <v>NA</v>
      </c>
      <c r="Z661" s="306" t="str">
        <f t="shared" si="276"/>
        <v>NA</v>
      </c>
      <c r="AA661" s="306" t="str">
        <f t="shared" si="277"/>
        <v>NA</v>
      </c>
      <c r="AB661" s="306" t="str">
        <f t="shared" si="278"/>
        <v>NA</v>
      </c>
      <c r="AC661" s="306" t="str">
        <f>IF($B661&gt;remaning_months,"NA",Payoff!AY664*Feq_coupon)</f>
        <v>NA</v>
      </c>
      <c r="AD661" s="306" t="str">
        <f>IF($B661&lt;=remaning_months,(AD660*(1-Payoff!BR664)-Payoff!Y664-Payoff!Z664+Payoff!BY664),"NA")</f>
        <v>NA</v>
      </c>
      <c r="AE661" s="306" t="str">
        <f>IF($B661&gt;remaning_months,"NA",Payoff!BC664)</f>
        <v>NA</v>
      </c>
      <c r="AF661" s="306" t="str">
        <f>IF($B661&gt;remaning_months,"NA",MAX(0,SUM(Payoff!V664:X664)))</f>
        <v>NA</v>
      </c>
      <c r="AG661" s="306" t="str">
        <f>IF($B661&gt;remaning_months,"NA",MAX(0,SUM(Payoff!V664:Y664)))</f>
        <v>NA</v>
      </c>
      <c r="AH661" s="306" t="str">
        <f>IF($B661&gt;remaning_months,"NA",Payoff!AC664)</f>
        <v>NA</v>
      </c>
      <c r="AI661" s="306" t="str">
        <f>IF($B661&gt;remaning_months,"NA",Payoff!BA664)</f>
        <v>NA</v>
      </c>
      <c r="AJ661" s="306" t="str">
        <f>IF($B661&gt;remaning_months,"NA",IF(AF661&lt;=0,0,AL660*(1+Payoff!X664/SUM(Payoff!V664:W664))))</f>
        <v>NA</v>
      </c>
      <c r="AK661" s="306" t="str">
        <f>IF($B661&gt;remaning_months,"NA",IF(AG661&lt;=0,0,AJ661*(1+SUM(Payoff!Y664:Z664)/SUM(Payoff!V664:W664))))</f>
        <v>NA</v>
      </c>
      <c r="AL661" s="306" t="str">
        <f>IF($B661&gt;remaning_months,"NA",IF(AH661&lt;=0,0,AK661*(1+SUM(Payoff!AA664:AB664)/SUM(Payoff!V664:W664))))</f>
        <v>NA</v>
      </c>
      <c r="AM661" s="306" t="str">
        <f t="shared" si="279"/>
        <v>NA</v>
      </c>
      <c r="AN661" s="306" t="str">
        <f>IF($B661&gt;remaning_months,"NA",AN660*(1+Payoff!Q664))</f>
        <v>NA</v>
      </c>
    </row>
    <row r="662" spans="2:40">
      <c r="B662" s="23">
        <v>659</v>
      </c>
      <c r="C662" s="306" t="str">
        <f t="shared" si="255"/>
        <v>NA</v>
      </c>
      <c r="D662" s="306" t="str">
        <f t="shared" si="256"/>
        <v>NA</v>
      </c>
      <c r="E662" s="306" t="str">
        <f t="shared" si="257"/>
        <v>NA</v>
      </c>
      <c r="F662" s="306" t="str">
        <f t="shared" si="258"/>
        <v>NA</v>
      </c>
      <c r="G662" s="306" t="str">
        <f t="shared" si="259"/>
        <v>NA</v>
      </c>
      <c r="H662" s="306" t="str">
        <f t="shared" si="260"/>
        <v>NA</v>
      </c>
      <c r="I662" s="306" t="str">
        <f t="shared" si="261"/>
        <v>NA</v>
      </c>
      <c r="J662" s="306" t="str">
        <f t="shared" si="262"/>
        <v>NA</v>
      </c>
      <c r="K662" s="306" t="str">
        <f t="shared" si="263"/>
        <v>NA</v>
      </c>
      <c r="L662" s="306" t="str">
        <f t="shared" si="264"/>
        <v>NA</v>
      </c>
      <c r="M662" s="306" t="str">
        <f t="shared" si="265"/>
        <v>NA</v>
      </c>
      <c r="N662" s="306" t="str">
        <f t="shared" si="266"/>
        <v>NA</v>
      </c>
      <c r="O662" s="306" t="str">
        <f t="shared" si="267"/>
        <v>NA</v>
      </c>
      <c r="P662" s="306" t="str">
        <f t="shared" si="268"/>
        <v>NA</v>
      </c>
      <c r="Q662" s="306" t="str">
        <f t="shared" si="269"/>
        <v>NA</v>
      </c>
      <c r="R662" s="306" t="str">
        <f t="shared" si="270"/>
        <v>NA</v>
      </c>
      <c r="S662" s="306" t="str">
        <f t="shared" si="271"/>
        <v>NA</v>
      </c>
      <c r="T662" s="306" t="str">
        <f t="shared" si="272"/>
        <v>NA</v>
      </c>
      <c r="U662" s="306" t="str">
        <f t="shared" si="273"/>
        <v>NA</v>
      </c>
      <c r="V662" s="306" t="str">
        <f>IF($B662&gt;remaning_months,"NA",V$3*Payoff!$BS665)</f>
        <v>NA</v>
      </c>
      <c r="W662" s="306" t="str">
        <f>IF($B662&gt;remaning_months,"NA",W$3*Payoff!$BS665)</f>
        <v>NA</v>
      </c>
      <c r="X662" s="306" t="str">
        <f t="shared" si="274"/>
        <v>NA</v>
      </c>
      <c r="Y662" s="306" t="str">
        <f t="shared" si="275"/>
        <v>NA</v>
      </c>
      <c r="Z662" s="306" t="str">
        <f t="shared" si="276"/>
        <v>NA</v>
      </c>
      <c r="AA662" s="306" t="str">
        <f t="shared" si="277"/>
        <v>NA</v>
      </c>
      <c r="AB662" s="306" t="str">
        <f t="shared" si="278"/>
        <v>NA</v>
      </c>
      <c r="AC662" s="306" t="str">
        <f>IF($B662&gt;remaning_months,"NA",Payoff!AY665*Feq_coupon)</f>
        <v>NA</v>
      </c>
      <c r="AD662" s="306" t="str">
        <f>IF($B662&lt;=remaning_months,(AD661*(1-Payoff!BR665)-Payoff!Y665-Payoff!Z665+Payoff!BY665),"NA")</f>
        <v>NA</v>
      </c>
      <c r="AE662" s="306" t="str">
        <f>IF($B662&gt;remaning_months,"NA",Payoff!BC665)</f>
        <v>NA</v>
      </c>
      <c r="AF662" s="306" t="str">
        <f>IF($B662&gt;remaning_months,"NA",MAX(0,SUM(Payoff!V665:X665)))</f>
        <v>NA</v>
      </c>
      <c r="AG662" s="306" t="str">
        <f>IF($B662&gt;remaning_months,"NA",MAX(0,SUM(Payoff!V665:Y665)))</f>
        <v>NA</v>
      </c>
      <c r="AH662" s="306" t="str">
        <f>IF($B662&gt;remaning_months,"NA",Payoff!AC665)</f>
        <v>NA</v>
      </c>
      <c r="AI662" s="306" t="str">
        <f>IF($B662&gt;remaning_months,"NA",Payoff!BA665)</f>
        <v>NA</v>
      </c>
      <c r="AJ662" s="306" t="str">
        <f>IF($B662&gt;remaning_months,"NA",IF(AF662&lt;=0,0,AL661*(1+Payoff!X665/SUM(Payoff!V665:W665))))</f>
        <v>NA</v>
      </c>
      <c r="AK662" s="306" t="str">
        <f>IF($B662&gt;remaning_months,"NA",IF(AG662&lt;=0,0,AJ662*(1+SUM(Payoff!Y665:Z665)/SUM(Payoff!V665:W665))))</f>
        <v>NA</v>
      </c>
      <c r="AL662" s="306" t="str">
        <f>IF($B662&gt;remaning_months,"NA",IF(AH662&lt;=0,0,AK662*(1+SUM(Payoff!AA665:AB665)/SUM(Payoff!V665:W665))))</f>
        <v>NA</v>
      </c>
      <c r="AM662" s="306" t="str">
        <f t="shared" si="279"/>
        <v>NA</v>
      </c>
      <c r="AN662" s="306" t="str">
        <f>IF($B662&gt;remaning_months,"NA",AN661*(1+Payoff!Q665))</f>
        <v>NA</v>
      </c>
    </row>
    <row r="663" spans="2:40">
      <c r="B663" s="23">
        <v>660</v>
      </c>
      <c r="C663" s="306" t="str">
        <f t="shared" si="255"/>
        <v>NA</v>
      </c>
      <c r="D663" s="306" t="str">
        <f t="shared" si="256"/>
        <v>NA</v>
      </c>
      <c r="E663" s="306" t="str">
        <f t="shared" si="257"/>
        <v>NA</v>
      </c>
      <c r="F663" s="306" t="str">
        <f t="shared" si="258"/>
        <v>NA</v>
      </c>
      <c r="G663" s="306" t="str">
        <f t="shared" si="259"/>
        <v>NA</v>
      </c>
      <c r="H663" s="306" t="str">
        <f t="shared" si="260"/>
        <v>NA</v>
      </c>
      <c r="I663" s="306" t="str">
        <f t="shared" si="261"/>
        <v>NA</v>
      </c>
      <c r="J663" s="306" t="str">
        <f t="shared" si="262"/>
        <v>NA</v>
      </c>
      <c r="K663" s="306" t="str">
        <f t="shared" si="263"/>
        <v>NA</v>
      </c>
      <c r="L663" s="306" t="str">
        <f t="shared" si="264"/>
        <v>NA</v>
      </c>
      <c r="M663" s="306" t="str">
        <f t="shared" si="265"/>
        <v>NA</v>
      </c>
      <c r="N663" s="306" t="str">
        <f t="shared" si="266"/>
        <v>NA</v>
      </c>
      <c r="O663" s="306" t="str">
        <f t="shared" si="267"/>
        <v>NA</v>
      </c>
      <c r="P663" s="306" t="str">
        <f t="shared" si="268"/>
        <v>NA</v>
      </c>
      <c r="Q663" s="306" t="str">
        <f t="shared" si="269"/>
        <v>NA</v>
      </c>
      <c r="R663" s="306" t="str">
        <f t="shared" si="270"/>
        <v>NA</v>
      </c>
      <c r="S663" s="306" t="str">
        <f t="shared" si="271"/>
        <v>NA</v>
      </c>
      <c r="T663" s="306" t="str">
        <f t="shared" si="272"/>
        <v>NA</v>
      </c>
      <c r="U663" s="306" t="str">
        <f t="shared" si="273"/>
        <v>NA</v>
      </c>
      <c r="V663" s="306" t="str">
        <f>IF($B663&gt;remaning_months,"NA",V$3*Payoff!$BS666)</f>
        <v>NA</v>
      </c>
      <c r="W663" s="306" t="str">
        <f>IF($B663&gt;remaning_months,"NA",W$3*Payoff!$BS666)</f>
        <v>NA</v>
      </c>
      <c r="X663" s="306" t="str">
        <f t="shared" si="274"/>
        <v>NA</v>
      </c>
      <c r="Y663" s="306" t="str">
        <f t="shared" si="275"/>
        <v>NA</v>
      </c>
      <c r="Z663" s="306" t="str">
        <f t="shared" si="276"/>
        <v>NA</v>
      </c>
      <c r="AA663" s="306" t="str">
        <f t="shared" si="277"/>
        <v>NA</v>
      </c>
      <c r="AB663" s="306" t="str">
        <f t="shared" si="278"/>
        <v>NA</v>
      </c>
      <c r="AC663" s="306" t="str">
        <f>IF($B663&gt;remaning_months,"NA",Payoff!AY666*Feq_coupon)</f>
        <v>NA</v>
      </c>
      <c r="AD663" s="306" t="str">
        <f>IF($B663&lt;=remaning_months,(AD662*(1-Payoff!BR666)-Payoff!Y666-Payoff!Z666+Payoff!BY666),"NA")</f>
        <v>NA</v>
      </c>
      <c r="AE663" s="306" t="str">
        <f>IF($B663&gt;remaning_months,"NA",Payoff!BC666)</f>
        <v>NA</v>
      </c>
      <c r="AF663" s="306" t="str">
        <f>IF($B663&gt;remaning_months,"NA",MAX(0,SUM(Payoff!V666:X666)))</f>
        <v>NA</v>
      </c>
      <c r="AG663" s="306" t="str">
        <f>IF($B663&gt;remaning_months,"NA",MAX(0,SUM(Payoff!V666:Y666)))</f>
        <v>NA</v>
      </c>
      <c r="AH663" s="306" t="str">
        <f>IF($B663&gt;remaning_months,"NA",Payoff!AC666)</f>
        <v>NA</v>
      </c>
      <c r="AI663" s="306" t="str">
        <f>IF($B663&gt;remaning_months,"NA",Payoff!BA666)</f>
        <v>NA</v>
      </c>
      <c r="AJ663" s="306" t="str">
        <f>IF($B663&gt;remaning_months,"NA",IF(AF663&lt;=0,0,AL662*(1+Payoff!X666/SUM(Payoff!V666:W666))))</f>
        <v>NA</v>
      </c>
      <c r="AK663" s="306" t="str">
        <f>IF($B663&gt;remaning_months,"NA",IF(AG663&lt;=0,0,AJ663*(1+SUM(Payoff!Y666:Z666)/SUM(Payoff!V666:W666))))</f>
        <v>NA</v>
      </c>
      <c r="AL663" s="306" t="str">
        <f>IF($B663&gt;remaning_months,"NA",IF(AH663&lt;=0,0,AK663*(1+SUM(Payoff!AA666:AB666)/SUM(Payoff!V666:W666))))</f>
        <v>NA</v>
      </c>
      <c r="AM663" s="306" t="str">
        <f t="shared" si="279"/>
        <v>NA</v>
      </c>
      <c r="AN663" s="306" t="str">
        <f>IF($B663&gt;remaning_months,"NA",AN662*(1+Payoff!Q666))</f>
        <v>NA</v>
      </c>
    </row>
    <row r="664" spans="2:40">
      <c r="B664" s="23">
        <v>661</v>
      </c>
      <c r="C664" s="306" t="str">
        <f t="shared" si="255"/>
        <v>NA</v>
      </c>
      <c r="D664" s="306" t="str">
        <f t="shared" si="256"/>
        <v>NA</v>
      </c>
      <c r="E664" s="306" t="str">
        <f t="shared" si="257"/>
        <v>NA</v>
      </c>
      <c r="F664" s="306" t="str">
        <f t="shared" si="258"/>
        <v>NA</v>
      </c>
      <c r="G664" s="306" t="str">
        <f t="shared" si="259"/>
        <v>NA</v>
      </c>
      <c r="H664" s="306" t="str">
        <f t="shared" si="260"/>
        <v>NA</v>
      </c>
      <c r="I664" s="306" t="str">
        <f t="shared" si="261"/>
        <v>NA</v>
      </c>
      <c r="J664" s="306" t="str">
        <f t="shared" si="262"/>
        <v>NA</v>
      </c>
      <c r="K664" s="306" t="str">
        <f t="shared" si="263"/>
        <v>NA</v>
      </c>
      <c r="L664" s="306" t="str">
        <f t="shared" si="264"/>
        <v>NA</v>
      </c>
      <c r="M664" s="306" t="str">
        <f t="shared" si="265"/>
        <v>NA</v>
      </c>
      <c r="N664" s="306" t="str">
        <f t="shared" si="266"/>
        <v>NA</v>
      </c>
      <c r="O664" s="306" t="str">
        <f t="shared" si="267"/>
        <v>NA</v>
      </c>
      <c r="P664" s="306" t="str">
        <f t="shared" si="268"/>
        <v>NA</v>
      </c>
      <c r="Q664" s="306" t="str">
        <f t="shared" si="269"/>
        <v>NA</v>
      </c>
      <c r="R664" s="306" t="str">
        <f t="shared" si="270"/>
        <v>NA</v>
      </c>
      <c r="S664" s="306" t="str">
        <f t="shared" si="271"/>
        <v>NA</v>
      </c>
      <c r="T664" s="306" t="str">
        <f t="shared" si="272"/>
        <v>NA</v>
      </c>
      <c r="U664" s="306" t="str">
        <f t="shared" si="273"/>
        <v>NA</v>
      </c>
      <c r="V664" s="306" t="str">
        <f>IF($B664&gt;remaning_months,"NA",V$3*Payoff!$BS667)</f>
        <v>NA</v>
      </c>
      <c r="W664" s="306" t="str">
        <f>IF($B664&gt;remaning_months,"NA",W$3*Payoff!$BS667)</f>
        <v>NA</v>
      </c>
      <c r="X664" s="306" t="str">
        <f t="shared" si="274"/>
        <v>NA</v>
      </c>
      <c r="Y664" s="306" t="str">
        <f t="shared" si="275"/>
        <v>NA</v>
      </c>
      <c r="Z664" s="306" t="str">
        <f t="shared" si="276"/>
        <v>NA</v>
      </c>
      <c r="AA664" s="306" t="str">
        <f t="shared" si="277"/>
        <v>NA</v>
      </c>
      <c r="AB664" s="306" t="str">
        <f t="shared" si="278"/>
        <v>NA</v>
      </c>
      <c r="AC664" s="306" t="str">
        <f>IF($B664&gt;remaning_months,"NA",Payoff!AY667*Feq_coupon)</f>
        <v>NA</v>
      </c>
      <c r="AD664" s="306" t="str">
        <f>IF($B664&lt;=remaning_months,(AD663*(1-Payoff!BR667)-Payoff!Y667-Payoff!Z667+Payoff!BY667),"NA")</f>
        <v>NA</v>
      </c>
      <c r="AE664" s="306" t="str">
        <f>IF($B664&gt;remaning_months,"NA",Payoff!BC667)</f>
        <v>NA</v>
      </c>
      <c r="AF664" s="306" t="str">
        <f>IF($B664&gt;remaning_months,"NA",MAX(0,SUM(Payoff!V667:X667)))</f>
        <v>NA</v>
      </c>
      <c r="AG664" s="306" t="str">
        <f>IF($B664&gt;remaning_months,"NA",MAX(0,SUM(Payoff!V667:Y667)))</f>
        <v>NA</v>
      </c>
      <c r="AH664" s="306" t="str">
        <f>IF($B664&gt;remaning_months,"NA",Payoff!AC667)</f>
        <v>NA</v>
      </c>
      <c r="AI664" s="306" t="str">
        <f>IF($B664&gt;remaning_months,"NA",Payoff!BA667)</f>
        <v>NA</v>
      </c>
      <c r="AJ664" s="306" t="str">
        <f>IF($B664&gt;remaning_months,"NA",IF(AF664&lt;=0,0,AL663*(1+Payoff!X667/SUM(Payoff!V667:W667))))</f>
        <v>NA</v>
      </c>
      <c r="AK664" s="306" t="str">
        <f>IF($B664&gt;remaning_months,"NA",IF(AG664&lt;=0,0,AJ664*(1+SUM(Payoff!Y667:Z667)/SUM(Payoff!V667:W667))))</f>
        <v>NA</v>
      </c>
      <c r="AL664" s="306" t="str">
        <f>IF($B664&gt;remaning_months,"NA",IF(AH664&lt;=0,0,AK664*(1+SUM(Payoff!AA667:AB667)/SUM(Payoff!V667:W667))))</f>
        <v>NA</v>
      </c>
      <c r="AM664" s="306" t="str">
        <f t="shared" si="279"/>
        <v>NA</v>
      </c>
      <c r="AN664" s="306" t="str">
        <f>IF($B664&gt;remaning_months,"NA",AN663*(1+Payoff!Q667))</f>
        <v>NA</v>
      </c>
    </row>
    <row r="665" spans="2:40">
      <c r="B665" s="23">
        <v>662</v>
      </c>
      <c r="C665" s="306" t="str">
        <f t="shared" si="255"/>
        <v>NA</v>
      </c>
      <c r="D665" s="306" t="str">
        <f t="shared" si="256"/>
        <v>NA</v>
      </c>
      <c r="E665" s="306" t="str">
        <f t="shared" si="257"/>
        <v>NA</v>
      </c>
      <c r="F665" s="306" t="str">
        <f t="shared" si="258"/>
        <v>NA</v>
      </c>
      <c r="G665" s="306" t="str">
        <f t="shared" si="259"/>
        <v>NA</v>
      </c>
      <c r="H665" s="306" t="str">
        <f t="shared" si="260"/>
        <v>NA</v>
      </c>
      <c r="I665" s="306" t="str">
        <f t="shared" si="261"/>
        <v>NA</v>
      </c>
      <c r="J665" s="306" t="str">
        <f t="shared" si="262"/>
        <v>NA</v>
      </c>
      <c r="K665" s="306" t="str">
        <f t="shared" si="263"/>
        <v>NA</v>
      </c>
      <c r="L665" s="306" t="str">
        <f t="shared" si="264"/>
        <v>NA</v>
      </c>
      <c r="M665" s="306" t="str">
        <f t="shared" si="265"/>
        <v>NA</v>
      </c>
      <c r="N665" s="306" t="str">
        <f t="shared" si="266"/>
        <v>NA</v>
      </c>
      <c r="O665" s="306" t="str">
        <f t="shared" si="267"/>
        <v>NA</v>
      </c>
      <c r="P665" s="306" t="str">
        <f t="shared" si="268"/>
        <v>NA</v>
      </c>
      <c r="Q665" s="306" t="str">
        <f t="shared" si="269"/>
        <v>NA</v>
      </c>
      <c r="R665" s="306" t="str">
        <f t="shared" si="270"/>
        <v>NA</v>
      </c>
      <c r="S665" s="306" t="str">
        <f t="shared" si="271"/>
        <v>NA</v>
      </c>
      <c r="T665" s="306" t="str">
        <f t="shared" si="272"/>
        <v>NA</v>
      </c>
      <c r="U665" s="306" t="str">
        <f t="shared" si="273"/>
        <v>NA</v>
      </c>
      <c r="V665" s="306" t="str">
        <f>IF($B665&gt;remaning_months,"NA",V$3*Payoff!$BS668)</f>
        <v>NA</v>
      </c>
      <c r="W665" s="306" t="str">
        <f>IF($B665&gt;remaning_months,"NA",W$3*Payoff!$BS668)</f>
        <v>NA</v>
      </c>
      <c r="X665" s="306" t="str">
        <f t="shared" si="274"/>
        <v>NA</v>
      </c>
      <c r="Y665" s="306" t="str">
        <f t="shared" si="275"/>
        <v>NA</v>
      </c>
      <c r="Z665" s="306" t="str">
        <f t="shared" si="276"/>
        <v>NA</v>
      </c>
      <c r="AA665" s="306" t="str">
        <f t="shared" si="277"/>
        <v>NA</v>
      </c>
      <c r="AB665" s="306" t="str">
        <f t="shared" si="278"/>
        <v>NA</v>
      </c>
      <c r="AC665" s="306" t="str">
        <f>IF($B665&gt;remaning_months,"NA",Payoff!AY668*Feq_coupon)</f>
        <v>NA</v>
      </c>
      <c r="AD665" s="306" t="str">
        <f>IF($B665&lt;=remaning_months,(AD664*(1-Payoff!BR668)-Payoff!Y668-Payoff!Z668+Payoff!BY668),"NA")</f>
        <v>NA</v>
      </c>
      <c r="AE665" s="306" t="str">
        <f>IF($B665&gt;remaning_months,"NA",Payoff!BC668)</f>
        <v>NA</v>
      </c>
      <c r="AF665" s="306" t="str">
        <f>IF($B665&gt;remaning_months,"NA",MAX(0,SUM(Payoff!V668:X668)))</f>
        <v>NA</v>
      </c>
      <c r="AG665" s="306" t="str">
        <f>IF($B665&gt;remaning_months,"NA",MAX(0,SUM(Payoff!V668:Y668)))</f>
        <v>NA</v>
      </c>
      <c r="AH665" s="306" t="str">
        <f>IF($B665&gt;remaning_months,"NA",Payoff!AC668)</f>
        <v>NA</v>
      </c>
      <c r="AI665" s="306" t="str">
        <f>IF($B665&gt;remaning_months,"NA",Payoff!BA668)</f>
        <v>NA</v>
      </c>
      <c r="AJ665" s="306" t="str">
        <f>IF($B665&gt;remaning_months,"NA",IF(AF665&lt;=0,0,AL664*(1+Payoff!X668/SUM(Payoff!V668:W668))))</f>
        <v>NA</v>
      </c>
      <c r="AK665" s="306" t="str">
        <f>IF($B665&gt;remaning_months,"NA",IF(AG665&lt;=0,0,AJ665*(1+SUM(Payoff!Y668:Z668)/SUM(Payoff!V668:W668))))</f>
        <v>NA</v>
      </c>
      <c r="AL665" s="306" t="str">
        <f>IF($B665&gt;remaning_months,"NA",IF(AH665&lt;=0,0,AK665*(1+SUM(Payoff!AA668:AB668)/SUM(Payoff!V668:W668))))</f>
        <v>NA</v>
      </c>
      <c r="AM665" s="306" t="str">
        <f t="shared" si="279"/>
        <v>NA</v>
      </c>
      <c r="AN665" s="306" t="str">
        <f>IF($B665&gt;remaning_months,"NA",AN664*(1+Payoff!Q668))</f>
        <v>NA</v>
      </c>
    </row>
    <row r="666" spans="2:40">
      <c r="B666" s="23">
        <v>663</v>
      </c>
      <c r="C666" s="306" t="str">
        <f t="shared" si="255"/>
        <v>NA</v>
      </c>
      <c r="D666" s="306" t="str">
        <f t="shared" si="256"/>
        <v>NA</v>
      </c>
      <c r="E666" s="306" t="str">
        <f t="shared" si="257"/>
        <v>NA</v>
      </c>
      <c r="F666" s="306" t="str">
        <f t="shared" si="258"/>
        <v>NA</v>
      </c>
      <c r="G666" s="306" t="str">
        <f t="shared" si="259"/>
        <v>NA</v>
      </c>
      <c r="H666" s="306" t="str">
        <f t="shared" si="260"/>
        <v>NA</v>
      </c>
      <c r="I666" s="306" t="str">
        <f t="shared" si="261"/>
        <v>NA</v>
      </c>
      <c r="J666" s="306" t="str">
        <f t="shared" si="262"/>
        <v>NA</v>
      </c>
      <c r="K666" s="306" t="str">
        <f t="shared" si="263"/>
        <v>NA</v>
      </c>
      <c r="L666" s="306" t="str">
        <f t="shared" si="264"/>
        <v>NA</v>
      </c>
      <c r="M666" s="306" t="str">
        <f t="shared" si="265"/>
        <v>NA</v>
      </c>
      <c r="N666" s="306" t="str">
        <f t="shared" si="266"/>
        <v>NA</v>
      </c>
      <c r="O666" s="306" t="str">
        <f t="shared" si="267"/>
        <v>NA</v>
      </c>
      <c r="P666" s="306" t="str">
        <f t="shared" si="268"/>
        <v>NA</v>
      </c>
      <c r="Q666" s="306" t="str">
        <f t="shared" si="269"/>
        <v>NA</v>
      </c>
      <c r="R666" s="306" t="str">
        <f t="shared" si="270"/>
        <v>NA</v>
      </c>
      <c r="S666" s="306" t="str">
        <f t="shared" si="271"/>
        <v>NA</v>
      </c>
      <c r="T666" s="306" t="str">
        <f t="shared" si="272"/>
        <v>NA</v>
      </c>
      <c r="U666" s="306" t="str">
        <f t="shared" si="273"/>
        <v>NA</v>
      </c>
      <c r="V666" s="306" t="str">
        <f>IF($B666&gt;remaning_months,"NA",V$3*Payoff!$BS669)</f>
        <v>NA</v>
      </c>
      <c r="W666" s="306" t="str">
        <f>IF($B666&gt;remaning_months,"NA",W$3*Payoff!$BS669)</f>
        <v>NA</v>
      </c>
      <c r="X666" s="306" t="str">
        <f t="shared" si="274"/>
        <v>NA</v>
      </c>
      <c r="Y666" s="306" t="str">
        <f t="shared" si="275"/>
        <v>NA</v>
      </c>
      <c r="Z666" s="306" t="str">
        <f t="shared" si="276"/>
        <v>NA</v>
      </c>
      <c r="AA666" s="306" t="str">
        <f t="shared" si="277"/>
        <v>NA</v>
      </c>
      <c r="AB666" s="306" t="str">
        <f t="shared" si="278"/>
        <v>NA</v>
      </c>
      <c r="AC666" s="306" t="str">
        <f>IF($B666&gt;remaning_months,"NA",Payoff!AY669*Feq_coupon)</f>
        <v>NA</v>
      </c>
      <c r="AD666" s="306" t="str">
        <f>IF($B666&lt;=remaning_months,(AD665*(1-Payoff!BR669)-Payoff!Y669-Payoff!Z669+Payoff!BY669),"NA")</f>
        <v>NA</v>
      </c>
      <c r="AE666" s="306" t="str">
        <f>IF($B666&gt;remaning_months,"NA",Payoff!BC669)</f>
        <v>NA</v>
      </c>
      <c r="AF666" s="306" t="str">
        <f>IF($B666&gt;remaning_months,"NA",MAX(0,SUM(Payoff!V669:X669)))</f>
        <v>NA</v>
      </c>
      <c r="AG666" s="306" t="str">
        <f>IF($B666&gt;remaning_months,"NA",MAX(0,SUM(Payoff!V669:Y669)))</f>
        <v>NA</v>
      </c>
      <c r="AH666" s="306" t="str">
        <f>IF($B666&gt;remaning_months,"NA",Payoff!AC669)</f>
        <v>NA</v>
      </c>
      <c r="AI666" s="306" t="str">
        <f>IF($B666&gt;remaning_months,"NA",Payoff!BA669)</f>
        <v>NA</v>
      </c>
      <c r="AJ666" s="306" t="str">
        <f>IF($B666&gt;remaning_months,"NA",IF(AF666&lt;=0,0,AL665*(1+Payoff!X669/SUM(Payoff!V669:W669))))</f>
        <v>NA</v>
      </c>
      <c r="AK666" s="306" t="str">
        <f>IF($B666&gt;remaning_months,"NA",IF(AG666&lt;=0,0,AJ666*(1+SUM(Payoff!Y669:Z669)/SUM(Payoff!V669:W669))))</f>
        <v>NA</v>
      </c>
      <c r="AL666" s="306" t="str">
        <f>IF($B666&gt;remaning_months,"NA",IF(AH666&lt;=0,0,AK666*(1+SUM(Payoff!AA669:AB669)/SUM(Payoff!V669:W669))))</f>
        <v>NA</v>
      </c>
      <c r="AM666" s="306" t="str">
        <f t="shared" si="279"/>
        <v>NA</v>
      </c>
      <c r="AN666" s="306" t="str">
        <f>IF($B666&gt;remaning_months,"NA",AN665*(1+Payoff!Q669))</f>
        <v>NA</v>
      </c>
    </row>
    <row r="667" spans="2:40">
      <c r="B667" s="23">
        <v>664</v>
      </c>
      <c r="C667" s="306" t="str">
        <f t="shared" si="255"/>
        <v>NA</v>
      </c>
      <c r="D667" s="306" t="str">
        <f t="shared" si="256"/>
        <v>NA</v>
      </c>
      <c r="E667" s="306" t="str">
        <f t="shared" si="257"/>
        <v>NA</v>
      </c>
      <c r="F667" s="306" t="str">
        <f t="shared" si="258"/>
        <v>NA</v>
      </c>
      <c r="G667" s="306" t="str">
        <f t="shared" si="259"/>
        <v>NA</v>
      </c>
      <c r="H667" s="306" t="str">
        <f t="shared" si="260"/>
        <v>NA</v>
      </c>
      <c r="I667" s="306" t="str">
        <f t="shared" si="261"/>
        <v>NA</v>
      </c>
      <c r="J667" s="306" t="str">
        <f t="shared" si="262"/>
        <v>NA</v>
      </c>
      <c r="K667" s="306" t="str">
        <f t="shared" si="263"/>
        <v>NA</v>
      </c>
      <c r="L667" s="306" t="str">
        <f t="shared" si="264"/>
        <v>NA</v>
      </c>
      <c r="M667" s="306" t="str">
        <f t="shared" si="265"/>
        <v>NA</v>
      </c>
      <c r="N667" s="306" t="str">
        <f t="shared" si="266"/>
        <v>NA</v>
      </c>
      <c r="O667" s="306" t="str">
        <f t="shared" si="267"/>
        <v>NA</v>
      </c>
      <c r="P667" s="306" t="str">
        <f t="shared" si="268"/>
        <v>NA</v>
      </c>
      <c r="Q667" s="306" t="str">
        <f t="shared" si="269"/>
        <v>NA</v>
      </c>
      <c r="R667" s="306" t="str">
        <f t="shared" si="270"/>
        <v>NA</v>
      </c>
      <c r="S667" s="306" t="str">
        <f t="shared" si="271"/>
        <v>NA</v>
      </c>
      <c r="T667" s="306" t="str">
        <f t="shared" si="272"/>
        <v>NA</v>
      </c>
      <c r="U667" s="306" t="str">
        <f t="shared" si="273"/>
        <v>NA</v>
      </c>
      <c r="V667" s="306" t="str">
        <f>IF($B667&gt;remaning_months,"NA",V$3*Payoff!$BS670)</f>
        <v>NA</v>
      </c>
      <c r="W667" s="306" t="str">
        <f>IF($B667&gt;remaning_months,"NA",W$3*Payoff!$BS670)</f>
        <v>NA</v>
      </c>
      <c r="X667" s="306" t="str">
        <f t="shared" si="274"/>
        <v>NA</v>
      </c>
      <c r="Y667" s="306" t="str">
        <f t="shared" si="275"/>
        <v>NA</v>
      </c>
      <c r="Z667" s="306" t="str">
        <f t="shared" si="276"/>
        <v>NA</v>
      </c>
      <c r="AA667" s="306" t="str">
        <f t="shared" si="277"/>
        <v>NA</v>
      </c>
      <c r="AB667" s="306" t="str">
        <f t="shared" si="278"/>
        <v>NA</v>
      </c>
      <c r="AC667" s="306" t="str">
        <f>IF($B667&gt;remaning_months,"NA",Payoff!AY670*Feq_coupon)</f>
        <v>NA</v>
      </c>
      <c r="AD667" s="306" t="str">
        <f>IF($B667&lt;=remaning_months,(AD666*(1-Payoff!BR670)-Payoff!Y670-Payoff!Z670+Payoff!BY670),"NA")</f>
        <v>NA</v>
      </c>
      <c r="AE667" s="306" t="str">
        <f>IF($B667&gt;remaning_months,"NA",Payoff!BC670)</f>
        <v>NA</v>
      </c>
      <c r="AF667" s="306" t="str">
        <f>IF($B667&gt;remaning_months,"NA",MAX(0,SUM(Payoff!V670:X670)))</f>
        <v>NA</v>
      </c>
      <c r="AG667" s="306" t="str">
        <f>IF($B667&gt;remaning_months,"NA",MAX(0,SUM(Payoff!V670:Y670)))</f>
        <v>NA</v>
      </c>
      <c r="AH667" s="306" t="str">
        <f>IF($B667&gt;remaning_months,"NA",Payoff!AC670)</f>
        <v>NA</v>
      </c>
      <c r="AI667" s="306" t="str">
        <f>IF($B667&gt;remaning_months,"NA",Payoff!BA670)</f>
        <v>NA</v>
      </c>
      <c r="AJ667" s="306" t="str">
        <f>IF($B667&gt;remaning_months,"NA",IF(AF667&lt;=0,0,AL666*(1+Payoff!X670/SUM(Payoff!V670:W670))))</f>
        <v>NA</v>
      </c>
      <c r="AK667" s="306" t="str">
        <f>IF($B667&gt;remaning_months,"NA",IF(AG667&lt;=0,0,AJ667*(1+SUM(Payoff!Y670:Z670)/SUM(Payoff!V670:W670))))</f>
        <v>NA</v>
      </c>
      <c r="AL667" s="306" t="str">
        <f>IF($B667&gt;remaning_months,"NA",IF(AH667&lt;=0,0,AK667*(1+SUM(Payoff!AA670:AB670)/SUM(Payoff!V670:W670))))</f>
        <v>NA</v>
      </c>
      <c r="AM667" s="306" t="str">
        <f t="shared" si="279"/>
        <v>NA</v>
      </c>
      <c r="AN667" s="306" t="str">
        <f>IF($B667&gt;remaning_months,"NA",AN666*(1+Payoff!Q670))</f>
        <v>NA</v>
      </c>
    </row>
    <row r="668" spans="2:40">
      <c r="B668" s="23">
        <v>665</v>
      </c>
      <c r="C668" s="306" t="str">
        <f t="shared" si="255"/>
        <v>NA</v>
      </c>
      <c r="D668" s="306" t="str">
        <f t="shared" si="256"/>
        <v>NA</v>
      </c>
      <c r="E668" s="306" t="str">
        <f t="shared" si="257"/>
        <v>NA</v>
      </c>
      <c r="F668" s="306" t="str">
        <f t="shared" si="258"/>
        <v>NA</v>
      </c>
      <c r="G668" s="306" t="str">
        <f t="shared" si="259"/>
        <v>NA</v>
      </c>
      <c r="H668" s="306" t="str">
        <f t="shared" si="260"/>
        <v>NA</v>
      </c>
      <c r="I668" s="306" t="str">
        <f t="shared" si="261"/>
        <v>NA</v>
      </c>
      <c r="J668" s="306" t="str">
        <f t="shared" si="262"/>
        <v>NA</v>
      </c>
      <c r="K668" s="306" t="str">
        <f t="shared" si="263"/>
        <v>NA</v>
      </c>
      <c r="L668" s="306" t="str">
        <f t="shared" si="264"/>
        <v>NA</v>
      </c>
      <c r="M668" s="306" t="str">
        <f t="shared" si="265"/>
        <v>NA</v>
      </c>
      <c r="N668" s="306" t="str">
        <f t="shared" si="266"/>
        <v>NA</v>
      </c>
      <c r="O668" s="306" t="str">
        <f t="shared" si="267"/>
        <v>NA</v>
      </c>
      <c r="P668" s="306" t="str">
        <f t="shared" si="268"/>
        <v>NA</v>
      </c>
      <c r="Q668" s="306" t="str">
        <f t="shared" si="269"/>
        <v>NA</v>
      </c>
      <c r="R668" s="306" t="str">
        <f t="shared" si="270"/>
        <v>NA</v>
      </c>
      <c r="S668" s="306" t="str">
        <f t="shared" si="271"/>
        <v>NA</v>
      </c>
      <c r="T668" s="306" t="str">
        <f t="shared" si="272"/>
        <v>NA</v>
      </c>
      <c r="U668" s="306" t="str">
        <f t="shared" si="273"/>
        <v>NA</v>
      </c>
      <c r="V668" s="306" t="str">
        <f>IF($B668&gt;remaning_months,"NA",V$3*Payoff!$BS671)</f>
        <v>NA</v>
      </c>
      <c r="W668" s="306" t="str">
        <f>IF($B668&gt;remaning_months,"NA",W$3*Payoff!$BS671)</f>
        <v>NA</v>
      </c>
      <c r="X668" s="306" t="str">
        <f t="shared" si="274"/>
        <v>NA</v>
      </c>
      <c r="Y668" s="306" t="str">
        <f t="shared" si="275"/>
        <v>NA</v>
      </c>
      <c r="Z668" s="306" t="str">
        <f t="shared" si="276"/>
        <v>NA</v>
      </c>
      <c r="AA668" s="306" t="str">
        <f t="shared" si="277"/>
        <v>NA</v>
      </c>
      <c r="AB668" s="306" t="str">
        <f t="shared" si="278"/>
        <v>NA</v>
      </c>
      <c r="AC668" s="306" t="str">
        <f>IF($B668&gt;remaning_months,"NA",Payoff!AY671*Feq_coupon)</f>
        <v>NA</v>
      </c>
      <c r="AD668" s="306" t="str">
        <f>IF($B668&lt;=remaning_months,(AD667*(1-Payoff!BR671)-Payoff!Y671-Payoff!Z671+Payoff!BY671),"NA")</f>
        <v>NA</v>
      </c>
      <c r="AE668" s="306" t="str">
        <f>IF($B668&gt;remaning_months,"NA",Payoff!BC671)</f>
        <v>NA</v>
      </c>
      <c r="AF668" s="306" t="str">
        <f>IF($B668&gt;remaning_months,"NA",MAX(0,SUM(Payoff!V671:X671)))</f>
        <v>NA</v>
      </c>
      <c r="AG668" s="306" t="str">
        <f>IF($B668&gt;remaning_months,"NA",MAX(0,SUM(Payoff!V671:Y671)))</f>
        <v>NA</v>
      </c>
      <c r="AH668" s="306" t="str">
        <f>IF($B668&gt;remaning_months,"NA",Payoff!AC671)</f>
        <v>NA</v>
      </c>
      <c r="AI668" s="306" t="str">
        <f>IF($B668&gt;remaning_months,"NA",Payoff!BA671)</f>
        <v>NA</v>
      </c>
      <c r="AJ668" s="306" t="str">
        <f>IF($B668&gt;remaning_months,"NA",IF(AF668&lt;=0,0,AL667*(1+Payoff!X671/SUM(Payoff!V671:W671))))</f>
        <v>NA</v>
      </c>
      <c r="AK668" s="306" t="str">
        <f>IF($B668&gt;remaning_months,"NA",IF(AG668&lt;=0,0,AJ668*(1+SUM(Payoff!Y671:Z671)/SUM(Payoff!V671:W671))))</f>
        <v>NA</v>
      </c>
      <c r="AL668" s="306" t="str">
        <f>IF($B668&gt;remaning_months,"NA",IF(AH668&lt;=0,0,AK668*(1+SUM(Payoff!AA671:AB671)/SUM(Payoff!V671:W671))))</f>
        <v>NA</v>
      </c>
      <c r="AM668" s="306" t="str">
        <f t="shared" si="279"/>
        <v>NA</v>
      </c>
      <c r="AN668" s="306" t="str">
        <f>IF($B668&gt;remaning_months,"NA",AN667*(1+Payoff!Q671))</f>
        <v>NA</v>
      </c>
    </row>
    <row r="669" spans="2:40">
      <c r="B669" s="23">
        <v>666</v>
      </c>
      <c r="C669" s="306" t="str">
        <f t="shared" si="255"/>
        <v>NA</v>
      </c>
      <c r="D669" s="306" t="str">
        <f t="shared" si="256"/>
        <v>NA</v>
      </c>
      <c r="E669" s="306" t="str">
        <f t="shared" si="257"/>
        <v>NA</v>
      </c>
      <c r="F669" s="306" t="str">
        <f t="shared" si="258"/>
        <v>NA</v>
      </c>
      <c r="G669" s="306" t="str">
        <f t="shared" si="259"/>
        <v>NA</v>
      </c>
      <c r="H669" s="306" t="str">
        <f t="shared" si="260"/>
        <v>NA</v>
      </c>
      <c r="I669" s="306" t="str">
        <f t="shared" si="261"/>
        <v>NA</v>
      </c>
      <c r="J669" s="306" t="str">
        <f t="shared" si="262"/>
        <v>NA</v>
      </c>
      <c r="K669" s="306" t="str">
        <f t="shared" si="263"/>
        <v>NA</v>
      </c>
      <c r="L669" s="306" t="str">
        <f t="shared" si="264"/>
        <v>NA</v>
      </c>
      <c r="M669" s="306" t="str">
        <f t="shared" si="265"/>
        <v>NA</v>
      </c>
      <c r="N669" s="306" t="str">
        <f t="shared" si="266"/>
        <v>NA</v>
      </c>
      <c r="O669" s="306" t="str">
        <f t="shared" si="267"/>
        <v>NA</v>
      </c>
      <c r="P669" s="306" t="str">
        <f t="shared" si="268"/>
        <v>NA</v>
      </c>
      <c r="Q669" s="306" t="str">
        <f t="shared" si="269"/>
        <v>NA</v>
      </c>
      <c r="R669" s="306" t="str">
        <f t="shared" si="270"/>
        <v>NA</v>
      </c>
      <c r="S669" s="306" t="str">
        <f t="shared" si="271"/>
        <v>NA</v>
      </c>
      <c r="T669" s="306" t="str">
        <f t="shared" si="272"/>
        <v>NA</v>
      </c>
      <c r="U669" s="306" t="str">
        <f t="shared" si="273"/>
        <v>NA</v>
      </c>
      <c r="V669" s="306" t="str">
        <f>IF($B669&gt;remaning_months,"NA",V$3*Payoff!$BS672)</f>
        <v>NA</v>
      </c>
      <c r="W669" s="306" t="str">
        <f>IF($B669&gt;remaning_months,"NA",W$3*Payoff!$BS672)</f>
        <v>NA</v>
      </c>
      <c r="X669" s="306" t="str">
        <f t="shared" si="274"/>
        <v>NA</v>
      </c>
      <c r="Y669" s="306" t="str">
        <f t="shared" si="275"/>
        <v>NA</v>
      </c>
      <c r="Z669" s="306" t="str">
        <f t="shared" si="276"/>
        <v>NA</v>
      </c>
      <c r="AA669" s="306" t="str">
        <f t="shared" si="277"/>
        <v>NA</v>
      </c>
      <c r="AB669" s="306" t="str">
        <f t="shared" si="278"/>
        <v>NA</v>
      </c>
      <c r="AC669" s="306" t="str">
        <f>IF($B669&gt;remaning_months,"NA",Payoff!AY672*Feq_coupon)</f>
        <v>NA</v>
      </c>
      <c r="AD669" s="306" t="str">
        <f>IF($B669&lt;=remaning_months,(AD668*(1-Payoff!BR672)-Payoff!Y672-Payoff!Z672+Payoff!BY672),"NA")</f>
        <v>NA</v>
      </c>
      <c r="AE669" s="306" t="str">
        <f>IF($B669&gt;remaning_months,"NA",Payoff!BC672)</f>
        <v>NA</v>
      </c>
      <c r="AF669" s="306" t="str">
        <f>IF($B669&gt;remaning_months,"NA",MAX(0,SUM(Payoff!V672:X672)))</f>
        <v>NA</v>
      </c>
      <c r="AG669" s="306" t="str">
        <f>IF($B669&gt;remaning_months,"NA",MAX(0,SUM(Payoff!V672:Y672)))</f>
        <v>NA</v>
      </c>
      <c r="AH669" s="306" t="str">
        <f>IF($B669&gt;remaning_months,"NA",Payoff!AC672)</f>
        <v>NA</v>
      </c>
      <c r="AI669" s="306" t="str">
        <f>IF($B669&gt;remaning_months,"NA",Payoff!BA672)</f>
        <v>NA</v>
      </c>
      <c r="AJ669" s="306" t="str">
        <f>IF($B669&gt;remaning_months,"NA",IF(AF669&lt;=0,0,AL668*(1+Payoff!X672/SUM(Payoff!V672:W672))))</f>
        <v>NA</v>
      </c>
      <c r="AK669" s="306" t="str">
        <f>IF($B669&gt;remaning_months,"NA",IF(AG669&lt;=0,0,AJ669*(1+SUM(Payoff!Y672:Z672)/SUM(Payoff!V672:W672))))</f>
        <v>NA</v>
      </c>
      <c r="AL669" s="306" t="str">
        <f>IF($B669&gt;remaning_months,"NA",IF(AH669&lt;=0,0,AK669*(1+SUM(Payoff!AA672:AB672)/SUM(Payoff!V672:W672))))</f>
        <v>NA</v>
      </c>
      <c r="AM669" s="306" t="str">
        <f t="shared" si="279"/>
        <v>NA</v>
      </c>
      <c r="AN669" s="306" t="str">
        <f>IF($B669&gt;remaning_months,"NA",AN668*(1+Payoff!Q672))</f>
        <v>NA</v>
      </c>
    </row>
    <row r="670" spans="2:40">
      <c r="B670" s="23">
        <v>667</v>
      </c>
      <c r="C670" s="306" t="str">
        <f t="shared" si="255"/>
        <v>NA</v>
      </c>
      <c r="D670" s="306" t="str">
        <f t="shared" si="256"/>
        <v>NA</v>
      </c>
      <c r="E670" s="306" t="str">
        <f t="shared" si="257"/>
        <v>NA</v>
      </c>
      <c r="F670" s="306" t="str">
        <f t="shared" si="258"/>
        <v>NA</v>
      </c>
      <c r="G670" s="306" t="str">
        <f t="shared" si="259"/>
        <v>NA</v>
      </c>
      <c r="H670" s="306" t="str">
        <f t="shared" si="260"/>
        <v>NA</v>
      </c>
      <c r="I670" s="306" t="str">
        <f t="shared" si="261"/>
        <v>NA</v>
      </c>
      <c r="J670" s="306" t="str">
        <f t="shared" si="262"/>
        <v>NA</v>
      </c>
      <c r="K670" s="306" t="str">
        <f t="shared" si="263"/>
        <v>NA</v>
      </c>
      <c r="L670" s="306" t="str">
        <f t="shared" si="264"/>
        <v>NA</v>
      </c>
      <c r="M670" s="306" t="str">
        <f t="shared" si="265"/>
        <v>NA</v>
      </c>
      <c r="N670" s="306" t="str">
        <f t="shared" si="266"/>
        <v>NA</v>
      </c>
      <c r="O670" s="306" t="str">
        <f t="shared" si="267"/>
        <v>NA</v>
      </c>
      <c r="P670" s="306" t="str">
        <f t="shared" si="268"/>
        <v>NA</v>
      </c>
      <c r="Q670" s="306" t="str">
        <f t="shared" si="269"/>
        <v>NA</v>
      </c>
      <c r="R670" s="306" t="str">
        <f t="shared" si="270"/>
        <v>NA</v>
      </c>
      <c r="S670" s="306" t="str">
        <f t="shared" si="271"/>
        <v>NA</v>
      </c>
      <c r="T670" s="306" t="str">
        <f t="shared" si="272"/>
        <v>NA</v>
      </c>
      <c r="U670" s="306" t="str">
        <f t="shared" si="273"/>
        <v>NA</v>
      </c>
      <c r="V670" s="306" t="str">
        <f>IF($B670&gt;remaning_months,"NA",V$3*Payoff!$BS673)</f>
        <v>NA</v>
      </c>
      <c r="W670" s="306" t="str">
        <f>IF($B670&gt;remaning_months,"NA",W$3*Payoff!$BS673)</f>
        <v>NA</v>
      </c>
      <c r="X670" s="306" t="str">
        <f t="shared" si="274"/>
        <v>NA</v>
      </c>
      <c r="Y670" s="306" t="str">
        <f t="shared" si="275"/>
        <v>NA</v>
      </c>
      <c r="Z670" s="306" t="str">
        <f t="shared" si="276"/>
        <v>NA</v>
      </c>
      <c r="AA670" s="306" t="str">
        <f t="shared" si="277"/>
        <v>NA</v>
      </c>
      <c r="AB670" s="306" t="str">
        <f t="shared" si="278"/>
        <v>NA</v>
      </c>
      <c r="AC670" s="306" t="str">
        <f>IF($B670&gt;remaning_months,"NA",Payoff!AY673*Feq_coupon)</f>
        <v>NA</v>
      </c>
      <c r="AD670" s="306" t="str">
        <f>IF($B670&lt;=remaning_months,(AD669*(1-Payoff!BR673)-Payoff!Y673-Payoff!Z673+Payoff!BY673),"NA")</f>
        <v>NA</v>
      </c>
      <c r="AE670" s="306" t="str">
        <f>IF($B670&gt;remaning_months,"NA",Payoff!BC673)</f>
        <v>NA</v>
      </c>
      <c r="AF670" s="306" t="str">
        <f>IF($B670&gt;remaning_months,"NA",MAX(0,SUM(Payoff!V673:X673)))</f>
        <v>NA</v>
      </c>
      <c r="AG670" s="306" t="str">
        <f>IF($B670&gt;remaning_months,"NA",MAX(0,SUM(Payoff!V673:Y673)))</f>
        <v>NA</v>
      </c>
      <c r="AH670" s="306" t="str">
        <f>IF($B670&gt;remaning_months,"NA",Payoff!AC673)</f>
        <v>NA</v>
      </c>
      <c r="AI670" s="306" t="str">
        <f>IF($B670&gt;remaning_months,"NA",Payoff!BA673)</f>
        <v>NA</v>
      </c>
      <c r="AJ670" s="306" t="str">
        <f>IF($B670&gt;remaning_months,"NA",IF(AF670&lt;=0,0,AL669*(1+Payoff!X673/SUM(Payoff!V673:W673))))</f>
        <v>NA</v>
      </c>
      <c r="AK670" s="306" t="str">
        <f>IF($B670&gt;remaning_months,"NA",IF(AG670&lt;=0,0,AJ670*(1+SUM(Payoff!Y673:Z673)/SUM(Payoff!V673:W673))))</f>
        <v>NA</v>
      </c>
      <c r="AL670" s="306" t="str">
        <f>IF($B670&gt;remaning_months,"NA",IF(AH670&lt;=0,0,AK670*(1+SUM(Payoff!AA673:AB673)/SUM(Payoff!V673:W673))))</f>
        <v>NA</v>
      </c>
      <c r="AM670" s="306" t="str">
        <f t="shared" si="279"/>
        <v>NA</v>
      </c>
      <c r="AN670" s="306" t="str">
        <f>IF($B670&gt;remaning_months,"NA",AN669*(1+Payoff!Q673))</f>
        <v>NA</v>
      </c>
    </row>
    <row r="671" spans="2:40">
      <c r="B671" s="23">
        <v>668</v>
      </c>
      <c r="C671" s="306" t="str">
        <f t="shared" si="255"/>
        <v>NA</v>
      </c>
      <c r="D671" s="306" t="str">
        <f t="shared" si="256"/>
        <v>NA</v>
      </c>
      <c r="E671" s="306" t="str">
        <f t="shared" si="257"/>
        <v>NA</v>
      </c>
      <c r="F671" s="306" t="str">
        <f t="shared" si="258"/>
        <v>NA</v>
      </c>
      <c r="G671" s="306" t="str">
        <f t="shared" si="259"/>
        <v>NA</v>
      </c>
      <c r="H671" s="306" t="str">
        <f t="shared" si="260"/>
        <v>NA</v>
      </c>
      <c r="I671" s="306" t="str">
        <f t="shared" si="261"/>
        <v>NA</v>
      </c>
      <c r="J671" s="306" t="str">
        <f t="shared" si="262"/>
        <v>NA</v>
      </c>
      <c r="K671" s="306" t="str">
        <f t="shared" si="263"/>
        <v>NA</v>
      </c>
      <c r="L671" s="306" t="str">
        <f t="shared" si="264"/>
        <v>NA</v>
      </c>
      <c r="M671" s="306" t="str">
        <f t="shared" si="265"/>
        <v>NA</v>
      </c>
      <c r="N671" s="306" t="str">
        <f t="shared" si="266"/>
        <v>NA</v>
      </c>
      <c r="O671" s="306" t="str">
        <f t="shared" si="267"/>
        <v>NA</v>
      </c>
      <c r="P671" s="306" t="str">
        <f t="shared" si="268"/>
        <v>NA</v>
      </c>
      <c r="Q671" s="306" t="str">
        <f t="shared" si="269"/>
        <v>NA</v>
      </c>
      <c r="R671" s="306" t="str">
        <f t="shared" si="270"/>
        <v>NA</v>
      </c>
      <c r="S671" s="306" t="str">
        <f t="shared" si="271"/>
        <v>NA</v>
      </c>
      <c r="T671" s="306" t="str">
        <f t="shared" si="272"/>
        <v>NA</v>
      </c>
      <c r="U671" s="306" t="str">
        <f t="shared" si="273"/>
        <v>NA</v>
      </c>
      <c r="V671" s="306" t="str">
        <f>IF($B671&gt;remaning_months,"NA",V$3*Payoff!$BS674)</f>
        <v>NA</v>
      </c>
      <c r="W671" s="306" t="str">
        <f>IF($B671&gt;remaning_months,"NA",W$3*Payoff!$BS674)</f>
        <v>NA</v>
      </c>
      <c r="X671" s="306" t="str">
        <f t="shared" si="274"/>
        <v>NA</v>
      </c>
      <c r="Y671" s="306" t="str">
        <f t="shared" si="275"/>
        <v>NA</v>
      </c>
      <c r="Z671" s="306" t="str">
        <f t="shared" si="276"/>
        <v>NA</v>
      </c>
      <c r="AA671" s="306" t="str">
        <f t="shared" si="277"/>
        <v>NA</v>
      </c>
      <c r="AB671" s="306" t="str">
        <f t="shared" si="278"/>
        <v>NA</v>
      </c>
      <c r="AC671" s="306" t="str">
        <f>IF($B671&gt;remaning_months,"NA",Payoff!AY674*Feq_coupon)</f>
        <v>NA</v>
      </c>
      <c r="AD671" s="306" t="str">
        <f>IF($B671&lt;=remaning_months,(AD670*(1-Payoff!BR674)-Payoff!Y674-Payoff!Z674+Payoff!BY674),"NA")</f>
        <v>NA</v>
      </c>
      <c r="AE671" s="306" t="str">
        <f>IF($B671&gt;remaning_months,"NA",Payoff!BC674)</f>
        <v>NA</v>
      </c>
      <c r="AF671" s="306" t="str">
        <f>IF($B671&gt;remaning_months,"NA",MAX(0,SUM(Payoff!V674:X674)))</f>
        <v>NA</v>
      </c>
      <c r="AG671" s="306" t="str">
        <f>IF($B671&gt;remaning_months,"NA",MAX(0,SUM(Payoff!V674:Y674)))</f>
        <v>NA</v>
      </c>
      <c r="AH671" s="306" t="str">
        <f>IF($B671&gt;remaning_months,"NA",Payoff!AC674)</f>
        <v>NA</v>
      </c>
      <c r="AI671" s="306" t="str">
        <f>IF($B671&gt;remaning_months,"NA",Payoff!BA674)</f>
        <v>NA</v>
      </c>
      <c r="AJ671" s="306" t="str">
        <f>IF($B671&gt;remaning_months,"NA",IF(AF671&lt;=0,0,AL670*(1+Payoff!X674/SUM(Payoff!V674:W674))))</f>
        <v>NA</v>
      </c>
      <c r="AK671" s="306" t="str">
        <f>IF($B671&gt;remaning_months,"NA",IF(AG671&lt;=0,0,AJ671*(1+SUM(Payoff!Y674:Z674)/SUM(Payoff!V674:W674))))</f>
        <v>NA</v>
      </c>
      <c r="AL671" s="306" t="str">
        <f>IF($B671&gt;remaning_months,"NA",IF(AH671&lt;=0,0,AK671*(1+SUM(Payoff!AA674:AB674)/SUM(Payoff!V674:W674))))</f>
        <v>NA</v>
      </c>
      <c r="AM671" s="306" t="str">
        <f t="shared" si="279"/>
        <v>NA</v>
      </c>
      <c r="AN671" s="306" t="str">
        <f>IF($B671&gt;remaning_months,"NA",AN670*(1+Payoff!Q674))</f>
        <v>NA</v>
      </c>
    </row>
    <row r="672" spans="2:40">
      <c r="B672" s="23">
        <v>669</v>
      </c>
      <c r="C672" s="306" t="str">
        <f t="shared" si="255"/>
        <v>NA</v>
      </c>
      <c r="D672" s="306" t="str">
        <f t="shared" si="256"/>
        <v>NA</v>
      </c>
      <c r="E672" s="306" t="str">
        <f t="shared" si="257"/>
        <v>NA</v>
      </c>
      <c r="F672" s="306" t="str">
        <f t="shared" si="258"/>
        <v>NA</v>
      </c>
      <c r="G672" s="306" t="str">
        <f t="shared" si="259"/>
        <v>NA</v>
      </c>
      <c r="H672" s="306" t="str">
        <f t="shared" si="260"/>
        <v>NA</v>
      </c>
      <c r="I672" s="306" t="str">
        <f t="shared" si="261"/>
        <v>NA</v>
      </c>
      <c r="J672" s="306" t="str">
        <f t="shared" si="262"/>
        <v>NA</v>
      </c>
      <c r="K672" s="306" t="str">
        <f t="shared" si="263"/>
        <v>NA</v>
      </c>
      <c r="L672" s="306" t="str">
        <f t="shared" si="264"/>
        <v>NA</v>
      </c>
      <c r="M672" s="306" t="str">
        <f t="shared" si="265"/>
        <v>NA</v>
      </c>
      <c r="N672" s="306" t="str">
        <f t="shared" si="266"/>
        <v>NA</v>
      </c>
      <c r="O672" s="306" t="str">
        <f t="shared" si="267"/>
        <v>NA</v>
      </c>
      <c r="P672" s="306" t="str">
        <f t="shared" si="268"/>
        <v>NA</v>
      </c>
      <c r="Q672" s="306" t="str">
        <f t="shared" si="269"/>
        <v>NA</v>
      </c>
      <c r="R672" s="306" t="str">
        <f t="shared" si="270"/>
        <v>NA</v>
      </c>
      <c r="S672" s="306" t="str">
        <f t="shared" si="271"/>
        <v>NA</v>
      </c>
      <c r="T672" s="306" t="str">
        <f t="shared" si="272"/>
        <v>NA</v>
      </c>
      <c r="U672" s="306" t="str">
        <f t="shared" si="273"/>
        <v>NA</v>
      </c>
      <c r="V672" s="306" t="str">
        <f>IF($B672&gt;remaning_months,"NA",V$3*Payoff!$BS675)</f>
        <v>NA</v>
      </c>
      <c r="W672" s="306" t="str">
        <f>IF($B672&gt;remaning_months,"NA",W$3*Payoff!$BS675)</f>
        <v>NA</v>
      </c>
      <c r="X672" s="306" t="str">
        <f t="shared" si="274"/>
        <v>NA</v>
      </c>
      <c r="Y672" s="306" t="str">
        <f t="shared" si="275"/>
        <v>NA</v>
      </c>
      <c r="Z672" s="306" t="str">
        <f t="shared" si="276"/>
        <v>NA</v>
      </c>
      <c r="AA672" s="306" t="str">
        <f t="shared" si="277"/>
        <v>NA</v>
      </c>
      <c r="AB672" s="306" t="str">
        <f t="shared" si="278"/>
        <v>NA</v>
      </c>
      <c r="AC672" s="306" t="str">
        <f>IF($B672&gt;remaning_months,"NA",Payoff!AY675*Feq_coupon)</f>
        <v>NA</v>
      </c>
      <c r="AD672" s="306" t="str">
        <f>IF($B672&lt;=remaning_months,(AD671*(1-Payoff!BR675)-Payoff!Y675-Payoff!Z675+Payoff!BY675),"NA")</f>
        <v>NA</v>
      </c>
      <c r="AE672" s="306" t="str">
        <f>IF($B672&gt;remaning_months,"NA",Payoff!BC675)</f>
        <v>NA</v>
      </c>
      <c r="AF672" s="306" t="str">
        <f>IF($B672&gt;remaning_months,"NA",MAX(0,SUM(Payoff!V675:X675)))</f>
        <v>NA</v>
      </c>
      <c r="AG672" s="306" t="str">
        <f>IF($B672&gt;remaning_months,"NA",MAX(0,SUM(Payoff!V675:Y675)))</f>
        <v>NA</v>
      </c>
      <c r="AH672" s="306" t="str">
        <f>IF($B672&gt;remaning_months,"NA",Payoff!AC675)</f>
        <v>NA</v>
      </c>
      <c r="AI672" s="306" t="str">
        <f>IF($B672&gt;remaning_months,"NA",Payoff!BA675)</f>
        <v>NA</v>
      </c>
      <c r="AJ672" s="306" t="str">
        <f>IF($B672&gt;remaning_months,"NA",IF(AF672&lt;=0,0,AL671*(1+Payoff!X675/SUM(Payoff!V675:W675))))</f>
        <v>NA</v>
      </c>
      <c r="AK672" s="306" t="str">
        <f>IF($B672&gt;remaning_months,"NA",IF(AG672&lt;=0,0,AJ672*(1+SUM(Payoff!Y675:Z675)/SUM(Payoff!V675:W675))))</f>
        <v>NA</v>
      </c>
      <c r="AL672" s="306" t="str">
        <f>IF($B672&gt;remaning_months,"NA",IF(AH672&lt;=0,0,AK672*(1+SUM(Payoff!AA675:AB675)/SUM(Payoff!V675:W675))))</f>
        <v>NA</v>
      </c>
      <c r="AM672" s="306" t="str">
        <f t="shared" si="279"/>
        <v>NA</v>
      </c>
      <c r="AN672" s="306" t="str">
        <f>IF($B672&gt;remaning_months,"NA",AN671*(1+Payoff!Q675))</f>
        <v>NA</v>
      </c>
    </row>
    <row r="673" spans="2:40">
      <c r="B673" s="23">
        <v>670</v>
      </c>
      <c r="C673" s="306" t="str">
        <f t="shared" si="255"/>
        <v>NA</v>
      </c>
      <c r="D673" s="306" t="str">
        <f t="shared" si="256"/>
        <v>NA</v>
      </c>
      <c r="E673" s="306" t="str">
        <f t="shared" si="257"/>
        <v>NA</v>
      </c>
      <c r="F673" s="306" t="str">
        <f t="shared" si="258"/>
        <v>NA</v>
      </c>
      <c r="G673" s="306" t="str">
        <f t="shared" si="259"/>
        <v>NA</v>
      </c>
      <c r="H673" s="306" t="str">
        <f t="shared" si="260"/>
        <v>NA</v>
      </c>
      <c r="I673" s="306" t="str">
        <f t="shared" si="261"/>
        <v>NA</v>
      </c>
      <c r="J673" s="306" t="str">
        <f t="shared" si="262"/>
        <v>NA</v>
      </c>
      <c r="K673" s="306" t="str">
        <f t="shared" si="263"/>
        <v>NA</v>
      </c>
      <c r="L673" s="306" t="str">
        <f t="shared" si="264"/>
        <v>NA</v>
      </c>
      <c r="M673" s="306" t="str">
        <f t="shared" si="265"/>
        <v>NA</v>
      </c>
      <c r="N673" s="306" t="str">
        <f t="shared" si="266"/>
        <v>NA</v>
      </c>
      <c r="O673" s="306" t="str">
        <f t="shared" si="267"/>
        <v>NA</v>
      </c>
      <c r="P673" s="306" t="str">
        <f t="shared" si="268"/>
        <v>NA</v>
      </c>
      <c r="Q673" s="306" t="str">
        <f t="shared" si="269"/>
        <v>NA</v>
      </c>
      <c r="R673" s="306" t="str">
        <f t="shared" si="270"/>
        <v>NA</v>
      </c>
      <c r="S673" s="306" t="str">
        <f t="shared" si="271"/>
        <v>NA</v>
      </c>
      <c r="T673" s="306" t="str">
        <f t="shared" si="272"/>
        <v>NA</v>
      </c>
      <c r="U673" s="306" t="str">
        <f t="shared" si="273"/>
        <v>NA</v>
      </c>
      <c r="V673" s="306" t="str">
        <f>IF($B673&gt;remaning_months,"NA",V$3*Payoff!$BS676)</f>
        <v>NA</v>
      </c>
      <c r="W673" s="306" t="str">
        <f>IF($B673&gt;remaning_months,"NA",W$3*Payoff!$BS676)</f>
        <v>NA</v>
      </c>
      <c r="X673" s="306" t="str">
        <f t="shared" si="274"/>
        <v>NA</v>
      </c>
      <c r="Y673" s="306" t="str">
        <f t="shared" si="275"/>
        <v>NA</v>
      </c>
      <c r="Z673" s="306" t="str">
        <f t="shared" si="276"/>
        <v>NA</v>
      </c>
      <c r="AA673" s="306" t="str">
        <f t="shared" si="277"/>
        <v>NA</v>
      </c>
      <c r="AB673" s="306" t="str">
        <f t="shared" si="278"/>
        <v>NA</v>
      </c>
      <c r="AC673" s="306" t="str">
        <f>IF($B673&gt;remaning_months,"NA",Payoff!AY676*Feq_coupon)</f>
        <v>NA</v>
      </c>
      <c r="AD673" s="306" t="str">
        <f>IF($B673&lt;=remaning_months,(AD672*(1-Payoff!BR676)-Payoff!Y676-Payoff!Z676+Payoff!BY676),"NA")</f>
        <v>NA</v>
      </c>
      <c r="AE673" s="306" t="str">
        <f>IF($B673&gt;remaning_months,"NA",Payoff!BC676)</f>
        <v>NA</v>
      </c>
      <c r="AF673" s="306" t="str">
        <f>IF($B673&gt;remaning_months,"NA",MAX(0,SUM(Payoff!V676:X676)))</f>
        <v>NA</v>
      </c>
      <c r="AG673" s="306" t="str">
        <f>IF($B673&gt;remaning_months,"NA",MAX(0,SUM(Payoff!V676:Y676)))</f>
        <v>NA</v>
      </c>
      <c r="AH673" s="306" t="str">
        <f>IF($B673&gt;remaning_months,"NA",Payoff!AC676)</f>
        <v>NA</v>
      </c>
      <c r="AI673" s="306" t="str">
        <f>IF($B673&gt;remaning_months,"NA",Payoff!BA676)</f>
        <v>NA</v>
      </c>
      <c r="AJ673" s="306" t="str">
        <f>IF($B673&gt;remaning_months,"NA",IF(AF673&lt;=0,0,AL672*(1+Payoff!X676/SUM(Payoff!V676:W676))))</f>
        <v>NA</v>
      </c>
      <c r="AK673" s="306" t="str">
        <f>IF($B673&gt;remaning_months,"NA",IF(AG673&lt;=0,0,AJ673*(1+SUM(Payoff!Y676:Z676)/SUM(Payoff!V676:W676))))</f>
        <v>NA</v>
      </c>
      <c r="AL673" s="306" t="str">
        <f>IF($B673&gt;remaning_months,"NA",IF(AH673&lt;=0,0,AK673*(1+SUM(Payoff!AA676:AB676)/SUM(Payoff!V676:W676))))</f>
        <v>NA</v>
      </c>
      <c r="AM673" s="306" t="str">
        <f t="shared" si="279"/>
        <v>NA</v>
      </c>
      <c r="AN673" s="306" t="str">
        <f>IF($B673&gt;remaning_months,"NA",AN672*(1+Payoff!Q676))</f>
        <v>NA</v>
      </c>
    </row>
    <row r="674" spans="2:40">
      <c r="B674" s="23">
        <v>671</v>
      </c>
      <c r="C674" s="306" t="str">
        <f t="shared" si="255"/>
        <v>NA</v>
      </c>
      <c r="D674" s="306" t="str">
        <f t="shared" si="256"/>
        <v>NA</v>
      </c>
      <c r="E674" s="306" t="str">
        <f t="shared" si="257"/>
        <v>NA</v>
      </c>
      <c r="F674" s="306" t="str">
        <f t="shared" si="258"/>
        <v>NA</v>
      </c>
      <c r="G674" s="306" t="str">
        <f t="shared" si="259"/>
        <v>NA</v>
      </c>
      <c r="H674" s="306" t="str">
        <f t="shared" si="260"/>
        <v>NA</v>
      </c>
      <c r="I674" s="306" t="str">
        <f t="shared" si="261"/>
        <v>NA</v>
      </c>
      <c r="J674" s="306" t="str">
        <f t="shared" si="262"/>
        <v>NA</v>
      </c>
      <c r="K674" s="306" t="str">
        <f t="shared" si="263"/>
        <v>NA</v>
      </c>
      <c r="L674" s="306" t="str">
        <f t="shared" si="264"/>
        <v>NA</v>
      </c>
      <c r="M674" s="306" t="str">
        <f t="shared" si="265"/>
        <v>NA</v>
      </c>
      <c r="N674" s="306" t="str">
        <f t="shared" si="266"/>
        <v>NA</v>
      </c>
      <c r="O674" s="306" t="str">
        <f t="shared" si="267"/>
        <v>NA</v>
      </c>
      <c r="P674" s="306" t="str">
        <f t="shared" si="268"/>
        <v>NA</v>
      </c>
      <c r="Q674" s="306" t="str">
        <f t="shared" si="269"/>
        <v>NA</v>
      </c>
      <c r="R674" s="306" t="str">
        <f t="shared" si="270"/>
        <v>NA</v>
      </c>
      <c r="S674" s="306" t="str">
        <f t="shared" si="271"/>
        <v>NA</v>
      </c>
      <c r="T674" s="306" t="str">
        <f t="shared" si="272"/>
        <v>NA</v>
      </c>
      <c r="U674" s="306" t="str">
        <f t="shared" si="273"/>
        <v>NA</v>
      </c>
      <c r="V674" s="306" t="str">
        <f>IF($B674&gt;remaning_months,"NA",V$3*Payoff!$BS677)</f>
        <v>NA</v>
      </c>
      <c r="W674" s="306" t="str">
        <f>IF($B674&gt;remaning_months,"NA",W$3*Payoff!$BS677)</f>
        <v>NA</v>
      </c>
      <c r="X674" s="306" t="str">
        <f t="shared" si="274"/>
        <v>NA</v>
      </c>
      <c r="Y674" s="306" t="str">
        <f t="shared" si="275"/>
        <v>NA</v>
      </c>
      <c r="Z674" s="306" t="str">
        <f t="shared" si="276"/>
        <v>NA</v>
      </c>
      <c r="AA674" s="306" t="str">
        <f t="shared" si="277"/>
        <v>NA</v>
      </c>
      <c r="AB674" s="306" t="str">
        <f t="shared" si="278"/>
        <v>NA</v>
      </c>
      <c r="AC674" s="306" t="str">
        <f>IF($B674&gt;remaning_months,"NA",Payoff!AY677*Feq_coupon)</f>
        <v>NA</v>
      </c>
      <c r="AD674" s="306" t="str">
        <f>IF($B674&lt;=remaning_months,(AD673*(1-Payoff!BR677)-Payoff!Y677-Payoff!Z677+Payoff!BY677),"NA")</f>
        <v>NA</v>
      </c>
      <c r="AE674" s="306" t="str">
        <f>IF($B674&gt;remaning_months,"NA",Payoff!BC677)</f>
        <v>NA</v>
      </c>
      <c r="AF674" s="306" t="str">
        <f>IF($B674&gt;remaning_months,"NA",MAX(0,SUM(Payoff!V677:X677)))</f>
        <v>NA</v>
      </c>
      <c r="AG674" s="306" t="str">
        <f>IF($B674&gt;remaning_months,"NA",MAX(0,SUM(Payoff!V677:Y677)))</f>
        <v>NA</v>
      </c>
      <c r="AH674" s="306" t="str">
        <f>IF($B674&gt;remaning_months,"NA",Payoff!AC677)</f>
        <v>NA</v>
      </c>
      <c r="AI674" s="306" t="str">
        <f>IF($B674&gt;remaning_months,"NA",Payoff!BA677)</f>
        <v>NA</v>
      </c>
      <c r="AJ674" s="306" t="str">
        <f>IF($B674&gt;remaning_months,"NA",IF(AF674&lt;=0,0,AL673*(1+Payoff!X677/SUM(Payoff!V677:W677))))</f>
        <v>NA</v>
      </c>
      <c r="AK674" s="306" t="str">
        <f>IF($B674&gt;remaning_months,"NA",IF(AG674&lt;=0,0,AJ674*(1+SUM(Payoff!Y677:Z677)/SUM(Payoff!V677:W677))))</f>
        <v>NA</v>
      </c>
      <c r="AL674" s="306" t="str">
        <f>IF($B674&gt;remaning_months,"NA",IF(AH674&lt;=0,0,AK674*(1+SUM(Payoff!AA677:AB677)/SUM(Payoff!V677:W677))))</f>
        <v>NA</v>
      </c>
      <c r="AM674" s="306" t="str">
        <f t="shared" si="279"/>
        <v>NA</v>
      </c>
      <c r="AN674" s="306" t="str">
        <f>IF($B674&gt;remaning_months,"NA",AN673*(1+Payoff!Q677))</f>
        <v>NA</v>
      </c>
    </row>
    <row r="675" spans="2:40">
      <c r="B675" s="23">
        <v>672</v>
      </c>
      <c r="C675" s="306" t="str">
        <f t="shared" si="255"/>
        <v>NA</v>
      </c>
      <c r="D675" s="306" t="str">
        <f t="shared" si="256"/>
        <v>NA</v>
      </c>
      <c r="E675" s="306" t="str">
        <f t="shared" si="257"/>
        <v>NA</v>
      </c>
      <c r="F675" s="306" t="str">
        <f t="shared" si="258"/>
        <v>NA</v>
      </c>
      <c r="G675" s="306" t="str">
        <f t="shared" si="259"/>
        <v>NA</v>
      </c>
      <c r="H675" s="306" t="str">
        <f t="shared" si="260"/>
        <v>NA</v>
      </c>
      <c r="I675" s="306" t="str">
        <f t="shared" si="261"/>
        <v>NA</v>
      </c>
      <c r="J675" s="306" t="str">
        <f t="shared" si="262"/>
        <v>NA</v>
      </c>
      <c r="K675" s="306" t="str">
        <f t="shared" si="263"/>
        <v>NA</v>
      </c>
      <c r="L675" s="306" t="str">
        <f t="shared" si="264"/>
        <v>NA</v>
      </c>
      <c r="M675" s="306" t="str">
        <f t="shared" si="265"/>
        <v>NA</v>
      </c>
      <c r="N675" s="306" t="str">
        <f t="shared" si="266"/>
        <v>NA</v>
      </c>
      <c r="O675" s="306" t="str">
        <f t="shared" si="267"/>
        <v>NA</v>
      </c>
      <c r="P675" s="306" t="str">
        <f t="shared" si="268"/>
        <v>NA</v>
      </c>
      <c r="Q675" s="306" t="str">
        <f t="shared" si="269"/>
        <v>NA</v>
      </c>
      <c r="R675" s="306" t="str">
        <f t="shared" si="270"/>
        <v>NA</v>
      </c>
      <c r="S675" s="306" t="str">
        <f t="shared" si="271"/>
        <v>NA</v>
      </c>
      <c r="T675" s="306" t="str">
        <f t="shared" si="272"/>
        <v>NA</v>
      </c>
      <c r="U675" s="306" t="str">
        <f t="shared" si="273"/>
        <v>NA</v>
      </c>
      <c r="V675" s="306" t="str">
        <f>IF($B675&gt;remaning_months,"NA",V$3*Payoff!$BS678)</f>
        <v>NA</v>
      </c>
      <c r="W675" s="306" t="str">
        <f>IF($B675&gt;remaning_months,"NA",W$3*Payoff!$BS678)</f>
        <v>NA</v>
      </c>
      <c r="X675" s="306" t="str">
        <f t="shared" si="274"/>
        <v>NA</v>
      </c>
      <c r="Y675" s="306" t="str">
        <f t="shared" si="275"/>
        <v>NA</v>
      </c>
      <c r="Z675" s="306" t="str">
        <f t="shared" si="276"/>
        <v>NA</v>
      </c>
      <c r="AA675" s="306" t="str">
        <f t="shared" si="277"/>
        <v>NA</v>
      </c>
      <c r="AB675" s="306" t="str">
        <f t="shared" si="278"/>
        <v>NA</v>
      </c>
      <c r="AC675" s="306" t="str">
        <f>IF($B675&gt;remaning_months,"NA",Payoff!AY678*Feq_coupon)</f>
        <v>NA</v>
      </c>
      <c r="AD675" s="306" t="str">
        <f>IF($B675&lt;=remaning_months,(AD674*(1-Payoff!BR678)-Payoff!Y678-Payoff!Z678+Payoff!BY678),"NA")</f>
        <v>NA</v>
      </c>
      <c r="AE675" s="306" t="str">
        <f>IF($B675&gt;remaning_months,"NA",Payoff!BC678)</f>
        <v>NA</v>
      </c>
      <c r="AF675" s="306" t="str">
        <f>IF($B675&gt;remaning_months,"NA",MAX(0,SUM(Payoff!V678:X678)))</f>
        <v>NA</v>
      </c>
      <c r="AG675" s="306" t="str">
        <f>IF($B675&gt;remaning_months,"NA",MAX(0,SUM(Payoff!V678:Y678)))</f>
        <v>NA</v>
      </c>
      <c r="AH675" s="306" t="str">
        <f>IF($B675&gt;remaning_months,"NA",Payoff!AC678)</f>
        <v>NA</v>
      </c>
      <c r="AI675" s="306" t="str">
        <f>IF($B675&gt;remaning_months,"NA",Payoff!BA678)</f>
        <v>NA</v>
      </c>
      <c r="AJ675" s="306" t="str">
        <f>IF($B675&gt;remaning_months,"NA",IF(AF675&lt;=0,0,AL674*(1+Payoff!X678/SUM(Payoff!V678:W678))))</f>
        <v>NA</v>
      </c>
      <c r="AK675" s="306" t="str">
        <f>IF($B675&gt;remaning_months,"NA",IF(AG675&lt;=0,0,AJ675*(1+SUM(Payoff!Y678:Z678)/SUM(Payoff!V678:W678))))</f>
        <v>NA</v>
      </c>
      <c r="AL675" s="306" t="str">
        <f>IF($B675&gt;remaning_months,"NA",IF(AH675&lt;=0,0,AK675*(1+SUM(Payoff!AA678:AB678)/SUM(Payoff!V678:W678))))</f>
        <v>NA</v>
      </c>
      <c r="AM675" s="306" t="str">
        <f t="shared" si="279"/>
        <v>NA</v>
      </c>
      <c r="AN675" s="306" t="str">
        <f>IF($B675&gt;remaning_months,"NA",AN674*(1+Payoff!Q678))</f>
        <v>NA</v>
      </c>
    </row>
    <row r="676" spans="2:40">
      <c r="B676" s="23">
        <v>673</v>
      </c>
      <c r="C676" s="306" t="str">
        <f t="shared" si="255"/>
        <v>NA</v>
      </c>
      <c r="D676" s="306" t="str">
        <f t="shared" si="256"/>
        <v>NA</v>
      </c>
      <c r="E676" s="306" t="str">
        <f t="shared" si="257"/>
        <v>NA</v>
      </c>
      <c r="F676" s="306" t="str">
        <f t="shared" si="258"/>
        <v>NA</v>
      </c>
      <c r="G676" s="306" t="str">
        <f t="shared" si="259"/>
        <v>NA</v>
      </c>
      <c r="H676" s="306" t="str">
        <f t="shared" si="260"/>
        <v>NA</v>
      </c>
      <c r="I676" s="306" t="str">
        <f t="shared" si="261"/>
        <v>NA</v>
      </c>
      <c r="J676" s="306" t="str">
        <f t="shared" si="262"/>
        <v>NA</v>
      </c>
      <c r="K676" s="306" t="str">
        <f t="shared" si="263"/>
        <v>NA</v>
      </c>
      <c r="L676" s="306" t="str">
        <f t="shared" si="264"/>
        <v>NA</v>
      </c>
      <c r="M676" s="306" t="str">
        <f t="shared" si="265"/>
        <v>NA</v>
      </c>
      <c r="N676" s="306" t="str">
        <f t="shared" si="266"/>
        <v>NA</v>
      </c>
      <c r="O676" s="306" t="str">
        <f t="shared" si="267"/>
        <v>NA</v>
      </c>
      <c r="P676" s="306" t="str">
        <f t="shared" si="268"/>
        <v>NA</v>
      </c>
      <c r="Q676" s="306" t="str">
        <f t="shared" si="269"/>
        <v>NA</v>
      </c>
      <c r="R676" s="306" t="str">
        <f t="shared" si="270"/>
        <v>NA</v>
      </c>
      <c r="S676" s="306" t="str">
        <f t="shared" si="271"/>
        <v>NA</v>
      </c>
      <c r="T676" s="306" t="str">
        <f t="shared" si="272"/>
        <v>NA</v>
      </c>
      <c r="U676" s="306" t="str">
        <f t="shared" si="273"/>
        <v>NA</v>
      </c>
      <c r="V676" s="306" t="str">
        <f>IF($B676&gt;remaning_months,"NA",V$3*Payoff!$BS679)</f>
        <v>NA</v>
      </c>
      <c r="W676" s="306" t="str">
        <f>IF($B676&gt;remaning_months,"NA",W$3*Payoff!$BS679)</f>
        <v>NA</v>
      </c>
      <c r="X676" s="306" t="str">
        <f t="shared" si="274"/>
        <v>NA</v>
      </c>
      <c r="Y676" s="306" t="str">
        <f t="shared" si="275"/>
        <v>NA</v>
      </c>
      <c r="Z676" s="306" t="str">
        <f t="shared" si="276"/>
        <v>NA</v>
      </c>
      <c r="AA676" s="306" t="str">
        <f t="shared" si="277"/>
        <v>NA</v>
      </c>
      <c r="AB676" s="306" t="str">
        <f t="shared" si="278"/>
        <v>NA</v>
      </c>
      <c r="AC676" s="306" t="str">
        <f>IF($B676&gt;remaning_months,"NA",Payoff!AY679*Feq_coupon)</f>
        <v>NA</v>
      </c>
      <c r="AD676" s="306" t="str">
        <f>IF($B676&lt;=remaning_months,(AD675*(1-Payoff!BR679)-Payoff!Y679-Payoff!Z679+Payoff!BY679),"NA")</f>
        <v>NA</v>
      </c>
      <c r="AE676" s="306" t="str">
        <f>IF($B676&gt;remaning_months,"NA",Payoff!BC679)</f>
        <v>NA</v>
      </c>
      <c r="AF676" s="306" t="str">
        <f>IF($B676&gt;remaning_months,"NA",MAX(0,SUM(Payoff!V679:X679)))</f>
        <v>NA</v>
      </c>
      <c r="AG676" s="306" t="str">
        <f>IF($B676&gt;remaning_months,"NA",MAX(0,SUM(Payoff!V679:Y679)))</f>
        <v>NA</v>
      </c>
      <c r="AH676" s="306" t="str">
        <f>IF($B676&gt;remaning_months,"NA",Payoff!AC679)</f>
        <v>NA</v>
      </c>
      <c r="AI676" s="306" t="str">
        <f>IF($B676&gt;remaning_months,"NA",Payoff!BA679)</f>
        <v>NA</v>
      </c>
      <c r="AJ676" s="306" t="str">
        <f>IF($B676&gt;remaning_months,"NA",IF(AF676&lt;=0,0,AL675*(1+Payoff!X679/SUM(Payoff!V679:W679))))</f>
        <v>NA</v>
      </c>
      <c r="AK676" s="306" t="str">
        <f>IF($B676&gt;remaning_months,"NA",IF(AG676&lt;=0,0,AJ676*(1+SUM(Payoff!Y679:Z679)/SUM(Payoff!V679:W679))))</f>
        <v>NA</v>
      </c>
      <c r="AL676" s="306" t="str">
        <f>IF($B676&gt;remaning_months,"NA",IF(AH676&lt;=0,0,AK676*(1+SUM(Payoff!AA679:AB679)/SUM(Payoff!V679:W679))))</f>
        <v>NA</v>
      </c>
      <c r="AM676" s="306" t="str">
        <f t="shared" si="279"/>
        <v>NA</v>
      </c>
      <c r="AN676" s="306" t="str">
        <f>IF($B676&gt;remaning_months,"NA",AN675*(1+Payoff!Q679))</f>
        <v>NA</v>
      </c>
    </row>
    <row r="677" spans="2:40">
      <c r="B677" s="23">
        <v>674</v>
      </c>
      <c r="C677" s="306" t="str">
        <f t="shared" si="255"/>
        <v>NA</v>
      </c>
      <c r="D677" s="306" t="str">
        <f t="shared" si="256"/>
        <v>NA</v>
      </c>
      <c r="E677" s="306" t="str">
        <f t="shared" si="257"/>
        <v>NA</v>
      </c>
      <c r="F677" s="306" t="str">
        <f t="shared" si="258"/>
        <v>NA</v>
      </c>
      <c r="G677" s="306" t="str">
        <f t="shared" si="259"/>
        <v>NA</v>
      </c>
      <c r="H677" s="306" t="str">
        <f t="shared" si="260"/>
        <v>NA</v>
      </c>
      <c r="I677" s="306" t="str">
        <f t="shared" si="261"/>
        <v>NA</v>
      </c>
      <c r="J677" s="306" t="str">
        <f t="shared" si="262"/>
        <v>NA</v>
      </c>
      <c r="K677" s="306" t="str">
        <f t="shared" si="263"/>
        <v>NA</v>
      </c>
      <c r="L677" s="306" t="str">
        <f t="shared" si="264"/>
        <v>NA</v>
      </c>
      <c r="M677" s="306" t="str">
        <f t="shared" si="265"/>
        <v>NA</v>
      </c>
      <c r="N677" s="306" t="str">
        <f t="shared" si="266"/>
        <v>NA</v>
      </c>
      <c r="O677" s="306" t="str">
        <f t="shared" si="267"/>
        <v>NA</v>
      </c>
      <c r="P677" s="306" t="str">
        <f t="shared" si="268"/>
        <v>NA</v>
      </c>
      <c r="Q677" s="306" t="str">
        <f t="shared" si="269"/>
        <v>NA</v>
      </c>
      <c r="R677" s="306" t="str">
        <f t="shared" si="270"/>
        <v>NA</v>
      </c>
      <c r="S677" s="306" t="str">
        <f t="shared" si="271"/>
        <v>NA</v>
      </c>
      <c r="T677" s="306" t="str">
        <f t="shared" si="272"/>
        <v>NA</v>
      </c>
      <c r="U677" s="306" t="str">
        <f t="shared" si="273"/>
        <v>NA</v>
      </c>
      <c r="V677" s="306" t="str">
        <f>IF($B677&gt;remaning_months,"NA",V$3*Payoff!$BS680)</f>
        <v>NA</v>
      </c>
      <c r="W677" s="306" t="str">
        <f>IF($B677&gt;remaning_months,"NA",W$3*Payoff!$BS680)</f>
        <v>NA</v>
      </c>
      <c r="X677" s="306" t="str">
        <f t="shared" si="274"/>
        <v>NA</v>
      </c>
      <c r="Y677" s="306" t="str">
        <f t="shared" si="275"/>
        <v>NA</v>
      </c>
      <c r="Z677" s="306" t="str">
        <f t="shared" si="276"/>
        <v>NA</v>
      </c>
      <c r="AA677" s="306" t="str">
        <f t="shared" si="277"/>
        <v>NA</v>
      </c>
      <c r="AB677" s="306" t="str">
        <f t="shared" si="278"/>
        <v>NA</v>
      </c>
      <c r="AC677" s="306" t="str">
        <f>IF($B677&gt;remaning_months,"NA",Payoff!AY680*Feq_coupon)</f>
        <v>NA</v>
      </c>
      <c r="AD677" s="306" t="str">
        <f>IF($B677&lt;=remaning_months,(AD676*(1-Payoff!BR680)-Payoff!Y680-Payoff!Z680+Payoff!BY680),"NA")</f>
        <v>NA</v>
      </c>
      <c r="AE677" s="306" t="str">
        <f>IF($B677&gt;remaning_months,"NA",Payoff!BC680)</f>
        <v>NA</v>
      </c>
      <c r="AF677" s="306" t="str">
        <f>IF($B677&gt;remaning_months,"NA",MAX(0,SUM(Payoff!V680:X680)))</f>
        <v>NA</v>
      </c>
      <c r="AG677" s="306" t="str">
        <f>IF($B677&gt;remaning_months,"NA",MAX(0,SUM(Payoff!V680:Y680)))</f>
        <v>NA</v>
      </c>
      <c r="AH677" s="306" t="str">
        <f>IF($B677&gt;remaning_months,"NA",Payoff!AC680)</f>
        <v>NA</v>
      </c>
      <c r="AI677" s="306" t="str">
        <f>IF($B677&gt;remaning_months,"NA",Payoff!BA680)</f>
        <v>NA</v>
      </c>
      <c r="AJ677" s="306" t="str">
        <f>IF($B677&gt;remaning_months,"NA",IF(AF677&lt;=0,0,AL676*(1+Payoff!X680/SUM(Payoff!V680:W680))))</f>
        <v>NA</v>
      </c>
      <c r="AK677" s="306" t="str">
        <f>IF($B677&gt;remaning_months,"NA",IF(AG677&lt;=0,0,AJ677*(1+SUM(Payoff!Y680:Z680)/SUM(Payoff!V680:W680))))</f>
        <v>NA</v>
      </c>
      <c r="AL677" s="306" t="str">
        <f>IF($B677&gt;remaning_months,"NA",IF(AH677&lt;=0,0,AK677*(1+SUM(Payoff!AA680:AB680)/SUM(Payoff!V680:W680))))</f>
        <v>NA</v>
      </c>
      <c r="AM677" s="306" t="str">
        <f t="shared" si="279"/>
        <v>NA</v>
      </c>
      <c r="AN677" s="306" t="str">
        <f>IF($B677&gt;remaning_months,"NA",AN676*(1+Payoff!Q680))</f>
        <v>NA</v>
      </c>
    </row>
    <row r="678" spans="2:40">
      <c r="B678" s="23">
        <v>675</v>
      </c>
      <c r="C678" s="306" t="str">
        <f t="shared" si="255"/>
        <v>NA</v>
      </c>
      <c r="D678" s="306" t="str">
        <f t="shared" si="256"/>
        <v>NA</v>
      </c>
      <c r="E678" s="306" t="str">
        <f t="shared" si="257"/>
        <v>NA</v>
      </c>
      <c r="F678" s="306" t="str">
        <f t="shared" si="258"/>
        <v>NA</v>
      </c>
      <c r="G678" s="306" t="str">
        <f t="shared" si="259"/>
        <v>NA</v>
      </c>
      <c r="H678" s="306" t="str">
        <f t="shared" si="260"/>
        <v>NA</v>
      </c>
      <c r="I678" s="306" t="str">
        <f t="shared" si="261"/>
        <v>NA</v>
      </c>
      <c r="J678" s="306" t="str">
        <f t="shared" si="262"/>
        <v>NA</v>
      </c>
      <c r="K678" s="306" t="str">
        <f t="shared" si="263"/>
        <v>NA</v>
      </c>
      <c r="L678" s="306" t="str">
        <f t="shared" si="264"/>
        <v>NA</v>
      </c>
      <c r="M678" s="306" t="str">
        <f t="shared" si="265"/>
        <v>NA</v>
      </c>
      <c r="N678" s="306" t="str">
        <f t="shared" si="266"/>
        <v>NA</v>
      </c>
      <c r="O678" s="306" t="str">
        <f t="shared" si="267"/>
        <v>NA</v>
      </c>
      <c r="P678" s="306" t="str">
        <f t="shared" si="268"/>
        <v>NA</v>
      </c>
      <c r="Q678" s="306" t="str">
        <f t="shared" si="269"/>
        <v>NA</v>
      </c>
      <c r="R678" s="306" t="str">
        <f t="shared" si="270"/>
        <v>NA</v>
      </c>
      <c r="S678" s="306" t="str">
        <f t="shared" si="271"/>
        <v>NA</v>
      </c>
      <c r="T678" s="306" t="str">
        <f t="shared" si="272"/>
        <v>NA</v>
      </c>
      <c r="U678" s="306" t="str">
        <f t="shared" si="273"/>
        <v>NA</v>
      </c>
      <c r="V678" s="306" t="str">
        <f>IF($B678&gt;remaning_months,"NA",V$3*Payoff!$BS681)</f>
        <v>NA</v>
      </c>
      <c r="W678" s="306" t="str">
        <f>IF($B678&gt;remaning_months,"NA",W$3*Payoff!$BS681)</f>
        <v>NA</v>
      </c>
      <c r="X678" s="306" t="str">
        <f t="shared" si="274"/>
        <v>NA</v>
      </c>
      <c r="Y678" s="306" t="str">
        <f t="shared" si="275"/>
        <v>NA</v>
      </c>
      <c r="Z678" s="306" t="str">
        <f t="shared" si="276"/>
        <v>NA</v>
      </c>
      <c r="AA678" s="306" t="str">
        <f t="shared" si="277"/>
        <v>NA</v>
      </c>
      <c r="AB678" s="306" t="str">
        <f t="shared" si="278"/>
        <v>NA</v>
      </c>
      <c r="AC678" s="306" t="str">
        <f>IF($B678&gt;remaning_months,"NA",Payoff!AY681*Feq_coupon)</f>
        <v>NA</v>
      </c>
      <c r="AD678" s="306" t="str">
        <f>IF($B678&lt;=remaning_months,(AD677*(1-Payoff!BR681)-Payoff!Y681-Payoff!Z681+Payoff!BY681),"NA")</f>
        <v>NA</v>
      </c>
      <c r="AE678" s="306" t="str">
        <f>IF($B678&gt;remaning_months,"NA",Payoff!BC681)</f>
        <v>NA</v>
      </c>
      <c r="AF678" s="306" t="str">
        <f>IF($B678&gt;remaning_months,"NA",MAX(0,SUM(Payoff!V681:X681)))</f>
        <v>NA</v>
      </c>
      <c r="AG678" s="306" t="str">
        <f>IF($B678&gt;remaning_months,"NA",MAX(0,SUM(Payoff!V681:Y681)))</f>
        <v>NA</v>
      </c>
      <c r="AH678" s="306" t="str">
        <f>IF($B678&gt;remaning_months,"NA",Payoff!AC681)</f>
        <v>NA</v>
      </c>
      <c r="AI678" s="306" t="str">
        <f>IF($B678&gt;remaning_months,"NA",Payoff!BA681)</f>
        <v>NA</v>
      </c>
      <c r="AJ678" s="306" t="str">
        <f>IF($B678&gt;remaning_months,"NA",IF(AF678&lt;=0,0,AL677*(1+Payoff!X681/SUM(Payoff!V681:W681))))</f>
        <v>NA</v>
      </c>
      <c r="AK678" s="306" t="str">
        <f>IF($B678&gt;remaning_months,"NA",IF(AG678&lt;=0,0,AJ678*(1+SUM(Payoff!Y681:Z681)/SUM(Payoff!V681:W681))))</f>
        <v>NA</v>
      </c>
      <c r="AL678" s="306" t="str">
        <f>IF($B678&gt;remaning_months,"NA",IF(AH678&lt;=0,0,AK678*(1+SUM(Payoff!AA681:AB681)/SUM(Payoff!V681:W681))))</f>
        <v>NA</v>
      </c>
      <c r="AM678" s="306" t="str">
        <f t="shared" si="279"/>
        <v>NA</v>
      </c>
      <c r="AN678" s="306" t="str">
        <f>IF($B678&gt;remaning_months,"NA",AN677*(1+Payoff!Q681))</f>
        <v>NA</v>
      </c>
    </row>
    <row r="679" spans="2:40">
      <c r="B679" s="23">
        <v>676</v>
      </c>
      <c r="C679" s="306" t="str">
        <f t="shared" si="255"/>
        <v>NA</v>
      </c>
      <c r="D679" s="306" t="str">
        <f t="shared" si="256"/>
        <v>NA</v>
      </c>
      <c r="E679" s="306" t="str">
        <f t="shared" si="257"/>
        <v>NA</v>
      </c>
      <c r="F679" s="306" t="str">
        <f t="shared" si="258"/>
        <v>NA</v>
      </c>
      <c r="G679" s="306" t="str">
        <f t="shared" si="259"/>
        <v>NA</v>
      </c>
      <c r="H679" s="306" t="str">
        <f t="shared" si="260"/>
        <v>NA</v>
      </c>
      <c r="I679" s="306" t="str">
        <f t="shared" si="261"/>
        <v>NA</v>
      </c>
      <c r="J679" s="306" t="str">
        <f t="shared" si="262"/>
        <v>NA</v>
      </c>
      <c r="K679" s="306" t="str">
        <f t="shared" si="263"/>
        <v>NA</v>
      </c>
      <c r="L679" s="306" t="str">
        <f t="shared" si="264"/>
        <v>NA</v>
      </c>
      <c r="M679" s="306" t="str">
        <f t="shared" si="265"/>
        <v>NA</v>
      </c>
      <c r="N679" s="306" t="str">
        <f t="shared" si="266"/>
        <v>NA</v>
      </c>
      <c r="O679" s="306" t="str">
        <f t="shared" si="267"/>
        <v>NA</v>
      </c>
      <c r="P679" s="306" t="str">
        <f t="shared" si="268"/>
        <v>NA</v>
      </c>
      <c r="Q679" s="306" t="str">
        <f t="shared" si="269"/>
        <v>NA</v>
      </c>
      <c r="R679" s="306" t="str">
        <f t="shared" si="270"/>
        <v>NA</v>
      </c>
      <c r="S679" s="306" t="str">
        <f t="shared" si="271"/>
        <v>NA</v>
      </c>
      <c r="T679" s="306" t="str">
        <f t="shared" si="272"/>
        <v>NA</v>
      </c>
      <c r="U679" s="306" t="str">
        <f t="shared" si="273"/>
        <v>NA</v>
      </c>
      <c r="V679" s="306" t="str">
        <f>IF($B679&gt;remaning_months,"NA",V$3*Payoff!$BS682)</f>
        <v>NA</v>
      </c>
      <c r="W679" s="306" t="str">
        <f>IF($B679&gt;remaning_months,"NA",W$3*Payoff!$BS682)</f>
        <v>NA</v>
      </c>
      <c r="X679" s="306" t="str">
        <f t="shared" si="274"/>
        <v>NA</v>
      </c>
      <c r="Y679" s="306" t="str">
        <f t="shared" si="275"/>
        <v>NA</v>
      </c>
      <c r="Z679" s="306" t="str">
        <f t="shared" si="276"/>
        <v>NA</v>
      </c>
      <c r="AA679" s="306" t="str">
        <f t="shared" si="277"/>
        <v>NA</v>
      </c>
      <c r="AB679" s="306" t="str">
        <f t="shared" si="278"/>
        <v>NA</v>
      </c>
      <c r="AC679" s="306" t="str">
        <f>IF($B679&gt;remaning_months,"NA",Payoff!AY682*Feq_coupon)</f>
        <v>NA</v>
      </c>
      <c r="AD679" s="306" t="str">
        <f>IF($B679&lt;=remaning_months,(AD678*(1-Payoff!BR682)-Payoff!Y682-Payoff!Z682+Payoff!BY682),"NA")</f>
        <v>NA</v>
      </c>
      <c r="AE679" s="306" t="str">
        <f>IF($B679&gt;remaning_months,"NA",Payoff!BC682)</f>
        <v>NA</v>
      </c>
      <c r="AF679" s="306" t="str">
        <f>IF($B679&gt;remaning_months,"NA",MAX(0,SUM(Payoff!V682:X682)))</f>
        <v>NA</v>
      </c>
      <c r="AG679" s="306" t="str">
        <f>IF($B679&gt;remaning_months,"NA",MAX(0,SUM(Payoff!V682:Y682)))</f>
        <v>NA</v>
      </c>
      <c r="AH679" s="306" t="str">
        <f>IF($B679&gt;remaning_months,"NA",Payoff!AC682)</f>
        <v>NA</v>
      </c>
      <c r="AI679" s="306" t="str">
        <f>IF($B679&gt;remaning_months,"NA",Payoff!BA682)</f>
        <v>NA</v>
      </c>
      <c r="AJ679" s="306" t="str">
        <f>IF($B679&gt;remaning_months,"NA",IF(AF679&lt;=0,0,AL678*(1+Payoff!X682/SUM(Payoff!V682:W682))))</f>
        <v>NA</v>
      </c>
      <c r="AK679" s="306" t="str">
        <f>IF($B679&gt;remaning_months,"NA",IF(AG679&lt;=0,0,AJ679*(1+SUM(Payoff!Y682:Z682)/SUM(Payoff!V682:W682))))</f>
        <v>NA</v>
      </c>
      <c r="AL679" s="306" t="str">
        <f>IF($B679&gt;remaning_months,"NA",IF(AH679&lt;=0,0,AK679*(1+SUM(Payoff!AA682:AB682)/SUM(Payoff!V682:W682))))</f>
        <v>NA</v>
      </c>
      <c r="AM679" s="306" t="str">
        <f t="shared" si="279"/>
        <v>NA</v>
      </c>
      <c r="AN679" s="306" t="str">
        <f>IF($B679&gt;remaning_months,"NA",AN678*(1+Payoff!Q682))</f>
        <v>NA</v>
      </c>
    </row>
    <row r="680" spans="2:40">
      <c r="B680" s="23">
        <v>677</v>
      </c>
      <c r="C680" s="306" t="str">
        <f t="shared" si="255"/>
        <v>NA</v>
      </c>
      <c r="D680" s="306" t="str">
        <f t="shared" si="256"/>
        <v>NA</v>
      </c>
      <c r="E680" s="306" t="str">
        <f t="shared" si="257"/>
        <v>NA</v>
      </c>
      <c r="F680" s="306" t="str">
        <f t="shared" si="258"/>
        <v>NA</v>
      </c>
      <c r="G680" s="306" t="str">
        <f t="shared" si="259"/>
        <v>NA</v>
      </c>
      <c r="H680" s="306" t="str">
        <f t="shared" si="260"/>
        <v>NA</v>
      </c>
      <c r="I680" s="306" t="str">
        <f t="shared" si="261"/>
        <v>NA</v>
      </c>
      <c r="J680" s="306" t="str">
        <f t="shared" si="262"/>
        <v>NA</v>
      </c>
      <c r="K680" s="306" t="str">
        <f t="shared" si="263"/>
        <v>NA</v>
      </c>
      <c r="L680" s="306" t="str">
        <f t="shared" si="264"/>
        <v>NA</v>
      </c>
      <c r="M680" s="306" t="str">
        <f t="shared" si="265"/>
        <v>NA</v>
      </c>
      <c r="N680" s="306" t="str">
        <f t="shared" si="266"/>
        <v>NA</v>
      </c>
      <c r="O680" s="306" t="str">
        <f t="shared" si="267"/>
        <v>NA</v>
      </c>
      <c r="P680" s="306" t="str">
        <f t="shared" si="268"/>
        <v>NA</v>
      </c>
      <c r="Q680" s="306" t="str">
        <f t="shared" si="269"/>
        <v>NA</v>
      </c>
      <c r="R680" s="306" t="str">
        <f t="shared" si="270"/>
        <v>NA</v>
      </c>
      <c r="S680" s="306" t="str">
        <f t="shared" si="271"/>
        <v>NA</v>
      </c>
      <c r="T680" s="306" t="str">
        <f t="shared" si="272"/>
        <v>NA</v>
      </c>
      <c r="U680" s="306" t="str">
        <f t="shared" si="273"/>
        <v>NA</v>
      </c>
      <c r="V680" s="306" t="str">
        <f>IF($B680&gt;remaning_months,"NA",V$3*Payoff!$BS683)</f>
        <v>NA</v>
      </c>
      <c r="W680" s="306" t="str">
        <f>IF($B680&gt;remaning_months,"NA",W$3*Payoff!$BS683)</f>
        <v>NA</v>
      </c>
      <c r="X680" s="306" t="str">
        <f t="shared" si="274"/>
        <v>NA</v>
      </c>
      <c r="Y680" s="306" t="str">
        <f t="shared" si="275"/>
        <v>NA</v>
      </c>
      <c r="Z680" s="306" t="str">
        <f t="shared" si="276"/>
        <v>NA</v>
      </c>
      <c r="AA680" s="306" t="str">
        <f t="shared" si="277"/>
        <v>NA</v>
      </c>
      <c r="AB680" s="306" t="str">
        <f t="shared" si="278"/>
        <v>NA</v>
      </c>
      <c r="AC680" s="306" t="str">
        <f>IF($B680&gt;remaning_months,"NA",Payoff!AY683*Feq_coupon)</f>
        <v>NA</v>
      </c>
      <c r="AD680" s="306" t="str">
        <f>IF($B680&lt;=remaning_months,(AD679*(1-Payoff!BR683)-Payoff!Y683-Payoff!Z683+Payoff!BY683),"NA")</f>
        <v>NA</v>
      </c>
      <c r="AE680" s="306" t="str">
        <f>IF($B680&gt;remaning_months,"NA",Payoff!BC683)</f>
        <v>NA</v>
      </c>
      <c r="AF680" s="306" t="str">
        <f>IF($B680&gt;remaning_months,"NA",MAX(0,SUM(Payoff!V683:X683)))</f>
        <v>NA</v>
      </c>
      <c r="AG680" s="306" t="str">
        <f>IF($B680&gt;remaning_months,"NA",MAX(0,SUM(Payoff!V683:Y683)))</f>
        <v>NA</v>
      </c>
      <c r="AH680" s="306" t="str">
        <f>IF($B680&gt;remaning_months,"NA",Payoff!AC683)</f>
        <v>NA</v>
      </c>
      <c r="AI680" s="306" t="str">
        <f>IF($B680&gt;remaning_months,"NA",Payoff!BA683)</f>
        <v>NA</v>
      </c>
      <c r="AJ680" s="306" t="str">
        <f>IF($B680&gt;remaning_months,"NA",IF(AF680&lt;=0,0,AL679*(1+Payoff!X683/SUM(Payoff!V683:W683))))</f>
        <v>NA</v>
      </c>
      <c r="AK680" s="306" t="str">
        <f>IF($B680&gt;remaning_months,"NA",IF(AG680&lt;=0,0,AJ680*(1+SUM(Payoff!Y683:Z683)/SUM(Payoff!V683:W683))))</f>
        <v>NA</v>
      </c>
      <c r="AL680" s="306" t="str">
        <f>IF($B680&gt;remaning_months,"NA",IF(AH680&lt;=0,0,AK680*(1+SUM(Payoff!AA683:AB683)/SUM(Payoff!V683:W683))))</f>
        <v>NA</v>
      </c>
      <c r="AM680" s="306" t="str">
        <f t="shared" si="279"/>
        <v>NA</v>
      </c>
      <c r="AN680" s="306" t="str">
        <f>IF($B680&gt;remaning_months,"NA",AN679*(1+Payoff!Q683))</f>
        <v>NA</v>
      </c>
    </row>
    <row r="681" spans="2:40">
      <c r="B681" s="23">
        <v>678</v>
      </c>
      <c r="C681" s="306" t="str">
        <f t="shared" si="255"/>
        <v>NA</v>
      </c>
      <c r="D681" s="306" t="str">
        <f t="shared" si="256"/>
        <v>NA</v>
      </c>
      <c r="E681" s="306" t="str">
        <f t="shared" si="257"/>
        <v>NA</v>
      </c>
      <c r="F681" s="306" t="str">
        <f t="shared" si="258"/>
        <v>NA</v>
      </c>
      <c r="G681" s="306" t="str">
        <f t="shared" si="259"/>
        <v>NA</v>
      </c>
      <c r="H681" s="306" t="str">
        <f t="shared" si="260"/>
        <v>NA</v>
      </c>
      <c r="I681" s="306" t="str">
        <f t="shared" si="261"/>
        <v>NA</v>
      </c>
      <c r="J681" s="306" t="str">
        <f t="shared" si="262"/>
        <v>NA</v>
      </c>
      <c r="K681" s="306" t="str">
        <f t="shared" si="263"/>
        <v>NA</v>
      </c>
      <c r="L681" s="306" t="str">
        <f t="shared" si="264"/>
        <v>NA</v>
      </c>
      <c r="M681" s="306" t="str">
        <f t="shared" si="265"/>
        <v>NA</v>
      </c>
      <c r="N681" s="306" t="str">
        <f t="shared" si="266"/>
        <v>NA</v>
      </c>
      <c r="O681" s="306" t="str">
        <f t="shared" si="267"/>
        <v>NA</v>
      </c>
      <c r="P681" s="306" t="str">
        <f t="shared" si="268"/>
        <v>NA</v>
      </c>
      <c r="Q681" s="306" t="str">
        <f t="shared" si="269"/>
        <v>NA</v>
      </c>
      <c r="R681" s="306" t="str">
        <f t="shared" si="270"/>
        <v>NA</v>
      </c>
      <c r="S681" s="306" t="str">
        <f t="shared" si="271"/>
        <v>NA</v>
      </c>
      <c r="T681" s="306" t="str">
        <f t="shared" si="272"/>
        <v>NA</v>
      </c>
      <c r="U681" s="306" t="str">
        <f t="shared" si="273"/>
        <v>NA</v>
      </c>
      <c r="V681" s="306" t="str">
        <f>IF($B681&gt;remaning_months,"NA",V$3*Payoff!$BS684)</f>
        <v>NA</v>
      </c>
      <c r="W681" s="306" t="str">
        <f>IF($B681&gt;remaning_months,"NA",W$3*Payoff!$BS684)</f>
        <v>NA</v>
      </c>
      <c r="X681" s="306" t="str">
        <f t="shared" si="274"/>
        <v>NA</v>
      </c>
      <c r="Y681" s="306" t="str">
        <f t="shared" si="275"/>
        <v>NA</v>
      </c>
      <c r="Z681" s="306" t="str">
        <f t="shared" si="276"/>
        <v>NA</v>
      </c>
      <c r="AA681" s="306" t="str">
        <f t="shared" si="277"/>
        <v>NA</v>
      </c>
      <c r="AB681" s="306" t="str">
        <f t="shared" si="278"/>
        <v>NA</v>
      </c>
      <c r="AC681" s="306" t="str">
        <f>IF($B681&gt;remaning_months,"NA",Payoff!AY684*Feq_coupon)</f>
        <v>NA</v>
      </c>
      <c r="AD681" s="306" t="str">
        <f>IF($B681&lt;=remaning_months,(AD680*(1-Payoff!BR684)-Payoff!Y684-Payoff!Z684+Payoff!BY684),"NA")</f>
        <v>NA</v>
      </c>
      <c r="AE681" s="306" t="str">
        <f>IF($B681&gt;remaning_months,"NA",Payoff!BC684)</f>
        <v>NA</v>
      </c>
      <c r="AF681" s="306" t="str">
        <f>IF($B681&gt;remaning_months,"NA",MAX(0,SUM(Payoff!V684:X684)))</f>
        <v>NA</v>
      </c>
      <c r="AG681" s="306" t="str">
        <f>IF($B681&gt;remaning_months,"NA",MAX(0,SUM(Payoff!V684:Y684)))</f>
        <v>NA</v>
      </c>
      <c r="AH681" s="306" t="str">
        <f>IF($B681&gt;remaning_months,"NA",Payoff!AC684)</f>
        <v>NA</v>
      </c>
      <c r="AI681" s="306" t="str">
        <f>IF($B681&gt;remaning_months,"NA",Payoff!BA684)</f>
        <v>NA</v>
      </c>
      <c r="AJ681" s="306" t="str">
        <f>IF($B681&gt;remaning_months,"NA",IF(AF681&lt;=0,0,AL680*(1+Payoff!X684/SUM(Payoff!V684:W684))))</f>
        <v>NA</v>
      </c>
      <c r="AK681" s="306" t="str">
        <f>IF($B681&gt;remaning_months,"NA",IF(AG681&lt;=0,0,AJ681*(1+SUM(Payoff!Y684:Z684)/SUM(Payoff!V684:W684))))</f>
        <v>NA</v>
      </c>
      <c r="AL681" s="306" t="str">
        <f>IF($B681&gt;remaning_months,"NA",IF(AH681&lt;=0,0,AK681*(1+SUM(Payoff!AA684:AB684)/SUM(Payoff!V684:W684))))</f>
        <v>NA</v>
      </c>
      <c r="AM681" s="306" t="str">
        <f t="shared" si="279"/>
        <v>NA</v>
      </c>
      <c r="AN681" s="306" t="str">
        <f>IF($B681&gt;remaning_months,"NA",AN680*(1+Payoff!Q684))</f>
        <v>NA</v>
      </c>
    </row>
    <row r="682" spans="2:40">
      <c r="B682" s="23">
        <v>679</v>
      </c>
      <c r="C682" s="306" t="str">
        <f t="shared" si="255"/>
        <v>NA</v>
      </c>
      <c r="D682" s="306" t="str">
        <f t="shared" si="256"/>
        <v>NA</v>
      </c>
      <c r="E682" s="306" t="str">
        <f t="shared" si="257"/>
        <v>NA</v>
      </c>
      <c r="F682" s="306" t="str">
        <f t="shared" si="258"/>
        <v>NA</v>
      </c>
      <c r="G682" s="306" t="str">
        <f t="shared" si="259"/>
        <v>NA</v>
      </c>
      <c r="H682" s="306" t="str">
        <f t="shared" si="260"/>
        <v>NA</v>
      </c>
      <c r="I682" s="306" t="str">
        <f t="shared" si="261"/>
        <v>NA</v>
      </c>
      <c r="J682" s="306" t="str">
        <f t="shared" si="262"/>
        <v>NA</v>
      </c>
      <c r="K682" s="306" t="str">
        <f t="shared" si="263"/>
        <v>NA</v>
      </c>
      <c r="L682" s="306" t="str">
        <f t="shared" si="264"/>
        <v>NA</v>
      </c>
      <c r="M682" s="306" t="str">
        <f t="shared" si="265"/>
        <v>NA</v>
      </c>
      <c r="N682" s="306" t="str">
        <f t="shared" si="266"/>
        <v>NA</v>
      </c>
      <c r="O682" s="306" t="str">
        <f t="shared" si="267"/>
        <v>NA</v>
      </c>
      <c r="P682" s="306" t="str">
        <f t="shared" si="268"/>
        <v>NA</v>
      </c>
      <c r="Q682" s="306" t="str">
        <f t="shared" si="269"/>
        <v>NA</v>
      </c>
      <c r="R682" s="306" t="str">
        <f t="shared" si="270"/>
        <v>NA</v>
      </c>
      <c r="S682" s="306" t="str">
        <f t="shared" si="271"/>
        <v>NA</v>
      </c>
      <c r="T682" s="306" t="str">
        <f t="shared" si="272"/>
        <v>NA</v>
      </c>
      <c r="U682" s="306" t="str">
        <f t="shared" si="273"/>
        <v>NA</v>
      </c>
      <c r="V682" s="306" t="str">
        <f>IF($B682&gt;remaning_months,"NA",V$3*Payoff!$BS685)</f>
        <v>NA</v>
      </c>
      <c r="W682" s="306" t="str">
        <f>IF($B682&gt;remaning_months,"NA",W$3*Payoff!$BS685)</f>
        <v>NA</v>
      </c>
      <c r="X682" s="306" t="str">
        <f t="shared" si="274"/>
        <v>NA</v>
      </c>
      <c r="Y682" s="306" t="str">
        <f t="shared" si="275"/>
        <v>NA</v>
      </c>
      <c r="Z682" s="306" t="str">
        <f t="shared" si="276"/>
        <v>NA</v>
      </c>
      <c r="AA682" s="306" t="str">
        <f t="shared" si="277"/>
        <v>NA</v>
      </c>
      <c r="AB682" s="306" t="str">
        <f t="shared" si="278"/>
        <v>NA</v>
      </c>
      <c r="AC682" s="306" t="str">
        <f>IF($B682&gt;remaning_months,"NA",Payoff!AY685*Feq_coupon)</f>
        <v>NA</v>
      </c>
      <c r="AD682" s="306" t="str">
        <f>IF($B682&lt;=remaning_months,(AD681*(1-Payoff!BR685)-Payoff!Y685-Payoff!Z685+Payoff!BY685),"NA")</f>
        <v>NA</v>
      </c>
      <c r="AE682" s="306" t="str">
        <f>IF($B682&gt;remaning_months,"NA",Payoff!BC685)</f>
        <v>NA</v>
      </c>
      <c r="AF682" s="306" t="str">
        <f>IF($B682&gt;remaning_months,"NA",MAX(0,SUM(Payoff!V685:X685)))</f>
        <v>NA</v>
      </c>
      <c r="AG682" s="306" t="str">
        <f>IF($B682&gt;remaning_months,"NA",MAX(0,SUM(Payoff!V685:Y685)))</f>
        <v>NA</v>
      </c>
      <c r="AH682" s="306" t="str">
        <f>IF($B682&gt;remaning_months,"NA",Payoff!AC685)</f>
        <v>NA</v>
      </c>
      <c r="AI682" s="306" t="str">
        <f>IF($B682&gt;remaning_months,"NA",Payoff!BA685)</f>
        <v>NA</v>
      </c>
      <c r="AJ682" s="306" t="str">
        <f>IF($B682&gt;remaning_months,"NA",IF(AF682&lt;=0,0,AL681*(1+Payoff!X685/SUM(Payoff!V685:W685))))</f>
        <v>NA</v>
      </c>
      <c r="AK682" s="306" t="str">
        <f>IF($B682&gt;remaning_months,"NA",IF(AG682&lt;=0,0,AJ682*(1+SUM(Payoff!Y685:Z685)/SUM(Payoff!V685:W685))))</f>
        <v>NA</v>
      </c>
      <c r="AL682" s="306" t="str">
        <f>IF($B682&gt;remaning_months,"NA",IF(AH682&lt;=0,0,AK682*(1+SUM(Payoff!AA685:AB685)/SUM(Payoff!V685:W685))))</f>
        <v>NA</v>
      </c>
      <c r="AM682" s="306" t="str">
        <f t="shared" si="279"/>
        <v>NA</v>
      </c>
      <c r="AN682" s="306" t="str">
        <f>IF($B682&gt;remaning_months,"NA",AN681*(1+Payoff!Q685))</f>
        <v>NA</v>
      </c>
    </row>
    <row r="683" spans="2:40">
      <c r="B683" s="23">
        <v>680</v>
      </c>
      <c r="C683" s="306" t="str">
        <f t="shared" si="255"/>
        <v>NA</v>
      </c>
      <c r="D683" s="306" t="str">
        <f t="shared" si="256"/>
        <v>NA</v>
      </c>
      <c r="E683" s="306" t="str">
        <f t="shared" si="257"/>
        <v>NA</v>
      </c>
      <c r="F683" s="306" t="str">
        <f t="shared" si="258"/>
        <v>NA</v>
      </c>
      <c r="G683" s="306" t="str">
        <f t="shared" si="259"/>
        <v>NA</v>
      </c>
      <c r="H683" s="306" t="str">
        <f t="shared" si="260"/>
        <v>NA</v>
      </c>
      <c r="I683" s="306" t="str">
        <f t="shared" si="261"/>
        <v>NA</v>
      </c>
      <c r="J683" s="306" t="str">
        <f t="shared" si="262"/>
        <v>NA</v>
      </c>
      <c r="K683" s="306" t="str">
        <f t="shared" si="263"/>
        <v>NA</v>
      </c>
      <c r="L683" s="306" t="str">
        <f t="shared" si="264"/>
        <v>NA</v>
      </c>
      <c r="M683" s="306" t="str">
        <f t="shared" si="265"/>
        <v>NA</v>
      </c>
      <c r="N683" s="306" t="str">
        <f t="shared" si="266"/>
        <v>NA</v>
      </c>
      <c r="O683" s="306" t="str">
        <f t="shared" si="267"/>
        <v>NA</v>
      </c>
      <c r="P683" s="306" t="str">
        <f t="shared" si="268"/>
        <v>NA</v>
      </c>
      <c r="Q683" s="306" t="str">
        <f t="shared" si="269"/>
        <v>NA</v>
      </c>
      <c r="R683" s="306" t="str">
        <f t="shared" si="270"/>
        <v>NA</v>
      </c>
      <c r="S683" s="306" t="str">
        <f t="shared" si="271"/>
        <v>NA</v>
      </c>
      <c r="T683" s="306" t="str">
        <f t="shared" si="272"/>
        <v>NA</v>
      </c>
      <c r="U683" s="306" t="str">
        <f t="shared" si="273"/>
        <v>NA</v>
      </c>
      <c r="V683" s="306" t="str">
        <f>IF($B683&gt;remaning_months,"NA",V$3*Payoff!$BS686)</f>
        <v>NA</v>
      </c>
      <c r="W683" s="306" t="str">
        <f>IF($B683&gt;remaning_months,"NA",W$3*Payoff!$BS686)</f>
        <v>NA</v>
      </c>
      <c r="X683" s="306" t="str">
        <f t="shared" si="274"/>
        <v>NA</v>
      </c>
      <c r="Y683" s="306" t="str">
        <f t="shared" si="275"/>
        <v>NA</v>
      </c>
      <c r="Z683" s="306" t="str">
        <f t="shared" si="276"/>
        <v>NA</v>
      </c>
      <c r="AA683" s="306" t="str">
        <f t="shared" si="277"/>
        <v>NA</v>
      </c>
      <c r="AB683" s="306" t="str">
        <f t="shared" si="278"/>
        <v>NA</v>
      </c>
      <c r="AC683" s="306" t="str">
        <f>IF($B683&gt;remaning_months,"NA",Payoff!AY686*Feq_coupon)</f>
        <v>NA</v>
      </c>
      <c r="AD683" s="306" t="str">
        <f>IF($B683&lt;=remaning_months,(AD682*(1-Payoff!BR686)-Payoff!Y686-Payoff!Z686+Payoff!BY686),"NA")</f>
        <v>NA</v>
      </c>
      <c r="AE683" s="306" t="str">
        <f>IF($B683&gt;remaning_months,"NA",Payoff!BC686)</f>
        <v>NA</v>
      </c>
      <c r="AF683" s="306" t="str">
        <f>IF($B683&gt;remaning_months,"NA",MAX(0,SUM(Payoff!V686:X686)))</f>
        <v>NA</v>
      </c>
      <c r="AG683" s="306" t="str">
        <f>IF($B683&gt;remaning_months,"NA",MAX(0,SUM(Payoff!V686:Y686)))</f>
        <v>NA</v>
      </c>
      <c r="AH683" s="306" t="str">
        <f>IF($B683&gt;remaning_months,"NA",Payoff!AC686)</f>
        <v>NA</v>
      </c>
      <c r="AI683" s="306" t="str">
        <f>IF($B683&gt;remaning_months,"NA",Payoff!BA686)</f>
        <v>NA</v>
      </c>
      <c r="AJ683" s="306" t="str">
        <f>IF($B683&gt;remaning_months,"NA",IF(AF683&lt;=0,0,AL682*(1+Payoff!X686/SUM(Payoff!V686:W686))))</f>
        <v>NA</v>
      </c>
      <c r="AK683" s="306" t="str">
        <f>IF($B683&gt;remaning_months,"NA",IF(AG683&lt;=0,0,AJ683*(1+SUM(Payoff!Y686:Z686)/SUM(Payoff!V686:W686))))</f>
        <v>NA</v>
      </c>
      <c r="AL683" s="306" t="str">
        <f>IF($B683&gt;remaning_months,"NA",IF(AH683&lt;=0,0,AK683*(1+SUM(Payoff!AA686:AB686)/SUM(Payoff!V686:W686))))</f>
        <v>NA</v>
      </c>
      <c r="AM683" s="306" t="str">
        <f t="shared" si="279"/>
        <v>NA</v>
      </c>
      <c r="AN683" s="306" t="str">
        <f>IF($B683&gt;remaning_months,"NA",AN682*(1+Payoff!Q686))</f>
        <v>NA</v>
      </c>
    </row>
    <row r="684" spans="2:40">
      <c r="B684" s="23">
        <v>681</v>
      </c>
      <c r="C684" s="306" t="str">
        <f t="shared" si="255"/>
        <v>NA</v>
      </c>
      <c r="D684" s="306" t="str">
        <f t="shared" si="256"/>
        <v>NA</v>
      </c>
      <c r="E684" s="306" t="str">
        <f t="shared" si="257"/>
        <v>NA</v>
      </c>
      <c r="F684" s="306" t="str">
        <f t="shared" si="258"/>
        <v>NA</v>
      </c>
      <c r="G684" s="306" t="str">
        <f t="shared" si="259"/>
        <v>NA</v>
      </c>
      <c r="H684" s="306" t="str">
        <f t="shared" si="260"/>
        <v>NA</v>
      </c>
      <c r="I684" s="306" t="str">
        <f t="shared" si="261"/>
        <v>NA</v>
      </c>
      <c r="J684" s="306" t="str">
        <f t="shared" si="262"/>
        <v>NA</v>
      </c>
      <c r="K684" s="306" t="str">
        <f t="shared" si="263"/>
        <v>NA</v>
      </c>
      <c r="L684" s="306" t="str">
        <f t="shared" si="264"/>
        <v>NA</v>
      </c>
      <c r="M684" s="306" t="str">
        <f t="shared" si="265"/>
        <v>NA</v>
      </c>
      <c r="N684" s="306" t="str">
        <f t="shared" si="266"/>
        <v>NA</v>
      </c>
      <c r="O684" s="306" t="str">
        <f t="shared" si="267"/>
        <v>NA</v>
      </c>
      <c r="P684" s="306" t="str">
        <f t="shared" si="268"/>
        <v>NA</v>
      </c>
      <c r="Q684" s="306" t="str">
        <f t="shared" si="269"/>
        <v>NA</v>
      </c>
      <c r="R684" s="306" t="str">
        <f t="shared" si="270"/>
        <v>NA</v>
      </c>
      <c r="S684" s="306" t="str">
        <f t="shared" si="271"/>
        <v>NA</v>
      </c>
      <c r="T684" s="306" t="str">
        <f t="shared" si="272"/>
        <v>NA</v>
      </c>
      <c r="U684" s="306" t="str">
        <f t="shared" si="273"/>
        <v>NA</v>
      </c>
      <c r="V684" s="306" t="str">
        <f>IF($B684&gt;remaning_months,"NA",V$3*Payoff!$BS687)</f>
        <v>NA</v>
      </c>
      <c r="W684" s="306" t="str">
        <f>IF($B684&gt;remaning_months,"NA",W$3*Payoff!$BS687)</f>
        <v>NA</v>
      </c>
      <c r="X684" s="306" t="str">
        <f t="shared" si="274"/>
        <v>NA</v>
      </c>
      <c r="Y684" s="306" t="str">
        <f t="shared" si="275"/>
        <v>NA</v>
      </c>
      <c r="Z684" s="306" t="str">
        <f t="shared" si="276"/>
        <v>NA</v>
      </c>
      <c r="AA684" s="306" t="str">
        <f t="shared" si="277"/>
        <v>NA</v>
      </c>
      <c r="AB684" s="306" t="str">
        <f t="shared" si="278"/>
        <v>NA</v>
      </c>
      <c r="AC684" s="306" t="str">
        <f>IF($B684&gt;remaning_months,"NA",Payoff!AY687*Feq_coupon)</f>
        <v>NA</v>
      </c>
      <c r="AD684" s="306" t="str">
        <f>IF($B684&lt;=remaning_months,(AD683*(1-Payoff!BR687)-Payoff!Y687-Payoff!Z687+Payoff!BY687),"NA")</f>
        <v>NA</v>
      </c>
      <c r="AE684" s="306" t="str">
        <f>IF($B684&gt;remaning_months,"NA",Payoff!BC687)</f>
        <v>NA</v>
      </c>
      <c r="AF684" s="306" t="str">
        <f>IF($B684&gt;remaning_months,"NA",MAX(0,SUM(Payoff!V687:X687)))</f>
        <v>NA</v>
      </c>
      <c r="AG684" s="306" t="str">
        <f>IF($B684&gt;remaning_months,"NA",MAX(0,SUM(Payoff!V687:Y687)))</f>
        <v>NA</v>
      </c>
      <c r="AH684" s="306" t="str">
        <f>IF($B684&gt;remaning_months,"NA",Payoff!AC687)</f>
        <v>NA</v>
      </c>
      <c r="AI684" s="306" t="str">
        <f>IF($B684&gt;remaning_months,"NA",Payoff!BA687)</f>
        <v>NA</v>
      </c>
      <c r="AJ684" s="306" t="str">
        <f>IF($B684&gt;remaning_months,"NA",IF(AF684&lt;=0,0,AL683*(1+Payoff!X687/SUM(Payoff!V687:W687))))</f>
        <v>NA</v>
      </c>
      <c r="AK684" s="306" t="str">
        <f>IF($B684&gt;remaning_months,"NA",IF(AG684&lt;=0,0,AJ684*(1+SUM(Payoff!Y687:Z687)/SUM(Payoff!V687:W687))))</f>
        <v>NA</v>
      </c>
      <c r="AL684" s="306" t="str">
        <f>IF($B684&gt;remaning_months,"NA",IF(AH684&lt;=0,0,AK684*(1+SUM(Payoff!AA687:AB687)/SUM(Payoff!V687:W687))))</f>
        <v>NA</v>
      </c>
      <c r="AM684" s="306" t="str">
        <f t="shared" si="279"/>
        <v>NA</v>
      </c>
      <c r="AN684" s="306" t="str">
        <f>IF($B684&gt;remaning_months,"NA",AN683*(1+Payoff!Q687))</f>
        <v>NA</v>
      </c>
    </row>
    <row r="685" spans="2:40">
      <c r="B685" s="23">
        <v>682</v>
      </c>
      <c r="C685" s="306" t="str">
        <f t="shared" si="255"/>
        <v>NA</v>
      </c>
      <c r="D685" s="306" t="str">
        <f t="shared" si="256"/>
        <v>NA</v>
      </c>
      <c r="E685" s="306" t="str">
        <f t="shared" si="257"/>
        <v>NA</v>
      </c>
      <c r="F685" s="306" t="str">
        <f t="shared" si="258"/>
        <v>NA</v>
      </c>
      <c r="G685" s="306" t="str">
        <f t="shared" si="259"/>
        <v>NA</v>
      </c>
      <c r="H685" s="306" t="str">
        <f t="shared" si="260"/>
        <v>NA</v>
      </c>
      <c r="I685" s="306" t="str">
        <f t="shared" si="261"/>
        <v>NA</v>
      </c>
      <c r="J685" s="306" t="str">
        <f t="shared" si="262"/>
        <v>NA</v>
      </c>
      <c r="K685" s="306" t="str">
        <f t="shared" si="263"/>
        <v>NA</v>
      </c>
      <c r="L685" s="306" t="str">
        <f t="shared" si="264"/>
        <v>NA</v>
      </c>
      <c r="M685" s="306" t="str">
        <f t="shared" si="265"/>
        <v>NA</v>
      </c>
      <c r="N685" s="306" t="str">
        <f t="shared" si="266"/>
        <v>NA</v>
      </c>
      <c r="O685" s="306" t="str">
        <f t="shared" si="267"/>
        <v>NA</v>
      </c>
      <c r="P685" s="306" t="str">
        <f t="shared" si="268"/>
        <v>NA</v>
      </c>
      <c r="Q685" s="306" t="str">
        <f t="shared" si="269"/>
        <v>NA</v>
      </c>
      <c r="R685" s="306" t="str">
        <f t="shared" si="270"/>
        <v>NA</v>
      </c>
      <c r="S685" s="306" t="str">
        <f t="shared" si="271"/>
        <v>NA</v>
      </c>
      <c r="T685" s="306" t="str">
        <f t="shared" si="272"/>
        <v>NA</v>
      </c>
      <c r="U685" s="306" t="str">
        <f t="shared" si="273"/>
        <v>NA</v>
      </c>
      <c r="V685" s="306" t="str">
        <f>IF($B685&gt;remaning_months,"NA",V$3*Payoff!$BS688)</f>
        <v>NA</v>
      </c>
      <c r="W685" s="306" t="str">
        <f>IF($B685&gt;remaning_months,"NA",W$3*Payoff!$BS688)</f>
        <v>NA</v>
      </c>
      <c r="X685" s="306" t="str">
        <f t="shared" si="274"/>
        <v>NA</v>
      </c>
      <c r="Y685" s="306" t="str">
        <f t="shared" si="275"/>
        <v>NA</v>
      </c>
      <c r="Z685" s="306" t="str">
        <f t="shared" si="276"/>
        <v>NA</v>
      </c>
      <c r="AA685" s="306" t="str">
        <f t="shared" si="277"/>
        <v>NA</v>
      </c>
      <c r="AB685" s="306" t="str">
        <f t="shared" si="278"/>
        <v>NA</v>
      </c>
      <c r="AC685" s="306" t="str">
        <f>IF($B685&gt;remaning_months,"NA",Payoff!AY688*Feq_coupon)</f>
        <v>NA</v>
      </c>
      <c r="AD685" s="306" t="str">
        <f>IF($B685&lt;=remaning_months,(AD684*(1-Payoff!BR688)-Payoff!Y688-Payoff!Z688+Payoff!BY688),"NA")</f>
        <v>NA</v>
      </c>
      <c r="AE685" s="306" t="str">
        <f>IF($B685&gt;remaning_months,"NA",Payoff!BC688)</f>
        <v>NA</v>
      </c>
      <c r="AF685" s="306" t="str">
        <f>IF($B685&gt;remaning_months,"NA",MAX(0,SUM(Payoff!V688:X688)))</f>
        <v>NA</v>
      </c>
      <c r="AG685" s="306" t="str">
        <f>IF($B685&gt;remaning_months,"NA",MAX(0,SUM(Payoff!V688:Y688)))</f>
        <v>NA</v>
      </c>
      <c r="AH685" s="306" t="str">
        <f>IF($B685&gt;remaning_months,"NA",Payoff!AC688)</f>
        <v>NA</v>
      </c>
      <c r="AI685" s="306" t="str">
        <f>IF($B685&gt;remaning_months,"NA",Payoff!BA688)</f>
        <v>NA</v>
      </c>
      <c r="AJ685" s="306" t="str">
        <f>IF($B685&gt;remaning_months,"NA",IF(AF685&lt;=0,0,AL684*(1+Payoff!X688/SUM(Payoff!V688:W688))))</f>
        <v>NA</v>
      </c>
      <c r="AK685" s="306" t="str">
        <f>IF($B685&gt;remaning_months,"NA",IF(AG685&lt;=0,0,AJ685*(1+SUM(Payoff!Y688:Z688)/SUM(Payoff!V688:W688))))</f>
        <v>NA</v>
      </c>
      <c r="AL685" s="306" t="str">
        <f>IF($B685&gt;remaning_months,"NA",IF(AH685&lt;=0,0,AK685*(1+SUM(Payoff!AA688:AB688)/SUM(Payoff!V688:W688))))</f>
        <v>NA</v>
      </c>
      <c r="AM685" s="306" t="str">
        <f t="shared" si="279"/>
        <v>NA</v>
      </c>
      <c r="AN685" s="306" t="str">
        <f>IF($B685&gt;remaning_months,"NA",AN684*(1+Payoff!Q688))</f>
        <v>NA</v>
      </c>
    </row>
    <row r="686" spans="2:40">
      <c r="B686" s="23">
        <v>683</v>
      </c>
      <c r="C686" s="306" t="str">
        <f t="shared" si="255"/>
        <v>NA</v>
      </c>
      <c r="D686" s="306" t="str">
        <f t="shared" si="256"/>
        <v>NA</v>
      </c>
      <c r="E686" s="306" t="str">
        <f t="shared" si="257"/>
        <v>NA</v>
      </c>
      <c r="F686" s="306" t="str">
        <f t="shared" si="258"/>
        <v>NA</v>
      </c>
      <c r="G686" s="306" t="str">
        <f t="shared" si="259"/>
        <v>NA</v>
      </c>
      <c r="H686" s="306" t="str">
        <f t="shared" si="260"/>
        <v>NA</v>
      </c>
      <c r="I686" s="306" t="str">
        <f t="shared" si="261"/>
        <v>NA</v>
      </c>
      <c r="J686" s="306" t="str">
        <f t="shared" si="262"/>
        <v>NA</v>
      </c>
      <c r="K686" s="306" t="str">
        <f t="shared" si="263"/>
        <v>NA</v>
      </c>
      <c r="L686" s="306" t="str">
        <f t="shared" si="264"/>
        <v>NA</v>
      </c>
      <c r="M686" s="306" t="str">
        <f t="shared" si="265"/>
        <v>NA</v>
      </c>
      <c r="N686" s="306" t="str">
        <f t="shared" si="266"/>
        <v>NA</v>
      </c>
      <c r="O686" s="306" t="str">
        <f t="shared" si="267"/>
        <v>NA</v>
      </c>
      <c r="P686" s="306" t="str">
        <f t="shared" si="268"/>
        <v>NA</v>
      </c>
      <c r="Q686" s="306" t="str">
        <f t="shared" si="269"/>
        <v>NA</v>
      </c>
      <c r="R686" s="306" t="str">
        <f t="shared" si="270"/>
        <v>NA</v>
      </c>
      <c r="S686" s="306" t="str">
        <f t="shared" si="271"/>
        <v>NA</v>
      </c>
      <c r="T686" s="306" t="str">
        <f t="shared" si="272"/>
        <v>NA</v>
      </c>
      <c r="U686" s="306" t="str">
        <f t="shared" si="273"/>
        <v>NA</v>
      </c>
      <c r="V686" s="306" t="str">
        <f>IF($B686&gt;remaning_months,"NA",V$3*Payoff!$BS689)</f>
        <v>NA</v>
      </c>
      <c r="W686" s="306" t="str">
        <f>IF($B686&gt;remaning_months,"NA",W$3*Payoff!$BS689)</f>
        <v>NA</v>
      </c>
      <c r="X686" s="306" t="str">
        <f t="shared" si="274"/>
        <v>NA</v>
      </c>
      <c r="Y686" s="306" t="str">
        <f t="shared" si="275"/>
        <v>NA</v>
      </c>
      <c r="Z686" s="306" t="str">
        <f t="shared" si="276"/>
        <v>NA</v>
      </c>
      <c r="AA686" s="306" t="str">
        <f t="shared" si="277"/>
        <v>NA</v>
      </c>
      <c r="AB686" s="306" t="str">
        <f t="shared" si="278"/>
        <v>NA</v>
      </c>
      <c r="AC686" s="306" t="str">
        <f>IF($B686&gt;remaning_months,"NA",Payoff!AY689*Feq_coupon)</f>
        <v>NA</v>
      </c>
      <c r="AD686" s="306" t="str">
        <f>IF($B686&lt;=remaning_months,(AD685*(1-Payoff!BR689)-Payoff!Y689-Payoff!Z689+Payoff!BY689),"NA")</f>
        <v>NA</v>
      </c>
      <c r="AE686" s="306" t="str">
        <f>IF($B686&gt;remaning_months,"NA",Payoff!BC689)</f>
        <v>NA</v>
      </c>
      <c r="AF686" s="306" t="str">
        <f>IF($B686&gt;remaning_months,"NA",MAX(0,SUM(Payoff!V689:X689)))</f>
        <v>NA</v>
      </c>
      <c r="AG686" s="306" t="str">
        <f>IF($B686&gt;remaning_months,"NA",MAX(0,SUM(Payoff!V689:Y689)))</f>
        <v>NA</v>
      </c>
      <c r="AH686" s="306" t="str">
        <f>IF($B686&gt;remaning_months,"NA",Payoff!AC689)</f>
        <v>NA</v>
      </c>
      <c r="AI686" s="306" t="str">
        <f>IF($B686&gt;remaning_months,"NA",Payoff!BA689)</f>
        <v>NA</v>
      </c>
      <c r="AJ686" s="306" t="str">
        <f>IF($B686&gt;remaning_months,"NA",IF(AF686&lt;=0,0,AL685*(1+Payoff!X689/SUM(Payoff!V689:W689))))</f>
        <v>NA</v>
      </c>
      <c r="AK686" s="306" t="str">
        <f>IF($B686&gt;remaning_months,"NA",IF(AG686&lt;=0,0,AJ686*(1+SUM(Payoff!Y689:Z689)/SUM(Payoff!V689:W689))))</f>
        <v>NA</v>
      </c>
      <c r="AL686" s="306" t="str">
        <f>IF($B686&gt;remaning_months,"NA",IF(AH686&lt;=0,0,AK686*(1+SUM(Payoff!AA689:AB689)/SUM(Payoff!V689:W689))))</f>
        <v>NA</v>
      </c>
      <c r="AM686" s="306" t="str">
        <f t="shared" si="279"/>
        <v>NA</v>
      </c>
      <c r="AN686" s="306" t="str">
        <f>IF($B686&gt;remaning_months,"NA",AN685*(1+Payoff!Q689))</f>
        <v>NA</v>
      </c>
    </row>
    <row r="687" spans="2:40">
      <c r="B687" s="23">
        <v>684</v>
      </c>
      <c r="C687" s="306" t="str">
        <f t="shared" si="255"/>
        <v>NA</v>
      </c>
      <c r="D687" s="306" t="str">
        <f t="shared" si="256"/>
        <v>NA</v>
      </c>
      <c r="E687" s="306" t="str">
        <f t="shared" si="257"/>
        <v>NA</v>
      </c>
      <c r="F687" s="306" t="str">
        <f t="shared" si="258"/>
        <v>NA</v>
      </c>
      <c r="G687" s="306" t="str">
        <f t="shared" si="259"/>
        <v>NA</v>
      </c>
      <c r="H687" s="306" t="str">
        <f t="shared" si="260"/>
        <v>NA</v>
      </c>
      <c r="I687" s="306" t="str">
        <f t="shared" si="261"/>
        <v>NA</v>
      </c>
      <c r="J687" s="306" t="str">
        <f t="shared" si="262"/>
        <v>NA</v>
      </c>
      <c r="K687" s="306" t="str">
        <f t="shared" si="263"/>
        <v>NA</v>
      </c>
      <c r="L687" s="306" t="str">
        <f t="shared" si="264"/>
        <v>NA</v>
      </c>
      <c r="M687" s="306" t="str">
        <f t="shared" si="265"/>
        <v>NA</v>
      </c>
      <c r="N687" s="306" t="str">
        <f t="shared" si="266"/>
        <v>NA</v>
      </c>
      <c r="O687" s="306" t="str">
        <f t="shared" si="267"/>
        <v>NA</v>
      </c>
      <c r="P687" s="306" t="str">
        <f t="shared" si="268"/>
        <v>NA</v>
      </c>
      <c r="Q687" s="306" t="str">
        <f t="shared" si="269"/>
        <v>NA</v>
      </c>
      <c r="R687" s="306" t="str">
        <f t="shared" si="270"/>
        <v>NA</v>
      </c>
      <c r="S687" s="306" t="str">
        <f t="shared" si="271"/>
        <v>NA</v>
      </c>
      <c r="T687" s="306" t="str">
        <f t="shared" si="272"/>
        <v>NA</v>
      </c>
      <c r="U687" s="306" t="str">
        <f t="shared" si="273"/>
        <v>NA</v>
      </c>
      <c r="V687" s="306" t="str">
        <f>IF($B687&gt;remaning_months,"NA",V$3*Payoff!$BS690)</f>
        <v>NA</v>
      </c>
      <c r="W687" s="306" t="str">
        <f>IF($B687&gt;remaning_months,"NA",W$3*Payoff!$BS690)</f>
        <v>NA</v>
      </c>
      <c r="X687" s="306" t="str">
        <f t="shared" si="274"/>
        <v>NA</v>
      </c>
      <c r="Y687" s="306" t="str">
        <f t="shared" si="275"/>
        <v>NA</v>
      </c>
      <c r="Z687" s="306" t="str">
        <f t="shared" si="276"/>
        <v>NA</v>
      </c>
      <c r="AA687" s="306" t="str">
        <f t="shared" si="277"/>
        <v>NA</v>
      </c>
      <c r="AB687" s="306" t="str">
        <f t="shared" si="278"/>
        <v>NA</v>
      </c>
      <c r="AC687" s="306" t="str">
        <f>IF($B687&gt;remaning_months,"NA",Payoff!AY690*Feq_coupon)</f>
        <v>NA</v>
      </c>
      <c r="AD687" s="306" t="str">
        <f>IF($B687&lt;=remaning_months,(AD686*(1-Payoff!BR690)-Payoff!Y690-Payoff!Z690+Payoff!BY690),"NA")</f>
        <v>NA</v>
      </c>
      <c r="AE687" s="306" t="str">
        <f>IF($B687&gt;remaning_months,"NA",Payoff!BC690)</f>
        <v>NA</v>
      </c>
      <c r="AF687" s="306" t="str">
        <f>IF($B687&gt;remaning_months,"NA",MAX(0,SUM(Payoff!V690:X690)))</f>
        <v>NA</v>
      </c>
      <c r="AG687" s="306" t="str">
        <f>IF($B687&gt;remaning_months,"NA",MAX(0,SUM(Payoff!V690:Y690)))</f>
        <v>NA</v>
      </c>
      <c r="AH687" s="306" t="str">
        <f>IF($B687&gt;remaning_months,"NA",Payoff!AC690)</f>
        <v>NA</v>
      </c>
      <c r="AI687" s="306" t="str">
        <f>IF($B687&gt;remaning_months,"NA",Payoff!BA690)</f>
        <v>NA</v>
      </c>
      <c r="AJ687" s="306" t="str">
        <f>IF($B687&gt;remaning_months,"NA",IF(AF687&lt;=0,0,AL686*(1+Payoff!X690/SUM(Payoff!V690:W690))))</f>
        <v>NA</v>
      </c>
      <c r="AK687" s="306" t="str">
        <f>IF($B687&gt;remaning_months,"NA",IF(AG687&lt;=0,0,AJ687*(1+SUM(Payoff!Y690:Z690)/SUM(Payoff!V690:W690))))</f>
        <v>NA</v>
      </c>
      <c r="AL687" s="306" t="str">
        <f>IF($B687&gt;remaning_months,"NA",IF(AH687&lt;=0,0,AK687*(1+SUM(Payoff!AA690:AB690)/SUM(Payoff!V690:W690))))</f>
        <v>NA</v>
      </c>
      <c r="AM687" s="306" t="str">
        <f t="shared" si="279"/>
        <v>NA</v>
      </c>
      <c r="AN687" s="306" t="str">
        <f>IF($B687&gt;remaning_months,"NA",AN686*(1+Payoff!Q690))</f>
        <v>NA</v>
      </c>
    </row>
    <row r="688" spans="2:40">
      <c r="B688" s="23">
        <v>685</v>
      </c>
      <c r="C688" s="306" t="str">
        <f t="shared" si="255"/>
        <v>NA</v>
      </c>
      <c r="D688" s="306" t="str">
        <f t="shared" si="256"/>
        <v>NA</v>
      </c>
      <c r="E688" s="306" t="str">
        <f t="shared" si="257"/>
        <v>NA</v>
      </c>
      <c r="F688" s="306" t="str">
        <f t="shared" si="258"/>
        <v>NA</v>
      </c>
      <c r="G688" s="306" t="str">
        <f t="shared" si="259"/>
        <v>NA</v>
      </c>
      <c r="H688" s="306" t="str">
        <f t="shared" si="260"/>
        <v>NA</v>
      </c>
      <c r="I688" s="306" t="str">
        <f t="shared" si="261"/>
        <v>NA</v>
      </c>
      <c r="J688" s="306" t="str">
        <f t="shared" si="262"/>
        <v>NA</v>
      </c>
      <c r="K688" s="306" t="str">
        <f t="shared" si="263"/>
        <v>NA</v>
      </c>
      <c r="L688" s="306" t="str">
        <f t="shared" si="264"/>
        <v>NA</v>
      </c>
      <c r="M688" s="306" t="str">
        <f t="shared" si="265"/>
        <v>NA</v>
      </c>
      <c r="N688" s="306" t="str">
        <f t="shared" si="266"/>
        <v>NA</v>
      </c>
      <c r="O688" s="306" t="str">
        <f t="shared" si="267"/>
        <v>NA</v>
      </c>
      <c r="P688" s="306" t="str">
        <f t="shared" si="268"/>
        <v>NA</v>
      </c>
      <c r="Q688" s="306" t="str">
        <f t="shared" si="269"/>
        <v>NA</v>
      </c>
      <c r="R688" s="306" t="str">
        <f t="shared" si="270"/>
        <v>NA</v>
      </c>
      <c r="S688" s="306" t="str">
        <f t="shared" si="271"/>
        <v>NA</v>
      </c>
      <c r="T688" s="306" t="str">
        <f t="shared" si="272"/>
        <v>NA</v>
      </c>
      <c r="U688" s="306" t="str">
        <f t="shared" si="273"/>
        <v>NA</v>
      </c>
      <c r="V688" s="306" t="str">
        <f>IF($B688&gt;remaning_months,"NA",V$3*Payoff!$BS691)</f>
        <v>NA</v>
      </c>
      <c r="W688" s="306" t="str">
        <f>IF($B688&gt;remaning_months,"NA",W$3*Payoff!$BS691)</f>
        <v>NA</v>
      </c>
      <c r="X688" s="306" t="str">
        <f t="shared" si="274"/>
        <v>NA</v>
      </c>
      <c r="Y688" s="306" t="str">
        <f t="shared" si="275"/>
        <v>NA</v>
      </c>
      <c r="Z688" s="306" t="str">
        <f t="shared" si="276"/>
        <v>NA</v>
      </c>
      <c r="AA688" s="306" t="str">
        <f t="shared" si="277"/>
        <v>NA</v>
      </c>
      <c r="AB688" s="306" t="str">
        <f t="shared" si="278"/>
        <v>NA</v>
      </c>
      <c r="AC688" s="306" t="str">
        <f>IF($B688&gt;remaning_months,"NA",Payoff!AY691*Feq_coupon)</f>
        <v>NA</v>
      </c>
      <c r="AD688" s="306" t="str">
        <f>IF($B688&lt;=remaning_months,(AD687*(1-Payoff!BR691)-Payoff!Y691-Payoff!Z691+Payoff!BY691),"NA")</f>
        <v>NA</v>
      </c>
      <c r="AE688" s="306" t="str">
        <f>IF($B688&gt;remaning_months,"NA",Payoff!BC691)</f>
        <v>NA</v>
      </c>
      <c r="AF688" s="306" t="str">
        <f>IF($B688&gt;remaning_months,"NA",MAX(0,SUM(Payoff!V691:X691)))</f>
        <v>NA</v>
      </c>
      <c r="AG688" s="306" t="str">
        <f>IF($B688&gt;remaning_months,"NA",MAX(0,SUM(Payoff!V691:Y691)))</f>
        <v>NA</v>
      </c>
      <c r="AH688" s="306" t="str">
        <f>IF($B688&gt;remaning_months,"NA",Payoff!AC691)</f>
        <v>NA</v>
      </c>
      <c r="AI688" s="306" t="str">
        <f>IF($B688&gt;remaning_months,"NA",Payoff!BA691)</f>
        <v>NA</v>
      </c>
      <c r="AJ688" s="306" t="str">
        <f>IF($B688&gt;remaning_months,"NA",IF(AF688&lt;=0,0,AL687*(1+Payoff!X691/SUM(Payoff!V691:W691))))</f>
        <v>NA</v>
      </c>
      <c r="AK688" s="306" t="str">
        <f>IF($B688&gt;remaning_months,"NA",IF(AG688&lt;=0,0,AJ688*(1+SUM(Payoff!Y691:Z691)/SUM(Payoff!V691:W691))))</f>
        <v>NA</v>
      </c>
      <c r="AL688" s="306" t="str">
        <f>IF($B688&gt;remaning_months,"NA",IF(AH688&lt;=0,0,AK688*(1+SUM(Payoff!AA691:AB691)/SUM(Payoff!V691:W691))))</f>
        <v>NA</v>
      </c>
      <c r="AM688" s="306" t="str">
        <f t="shared" si="279"/>
        <v>NA</v>
      </c>
      <c r="AN688" s="306" t="str">
        <f>IF($B688&gt;remaning_months,"NA",AN687*(1+Payoff!Q691))</f>
        <v>NA</v>
      </c>
    </row>
    <row r="689" spans="2:40">
      <c r="B689" s="23">
        <v>686</v>
      </c>
      <c r="C689" s="306" t="str">
        <f t="shared" si="255"/>
        <v>NA</v>
      </c>
      <c r="D689" s="306" t="str">
        <f t="shared" si="256"/>
        <v>NA</v>
      </c>
      <c r="E689" s="306" t="str">
        <f t="shared" si="257"/>
        <v>NA</v>
      </c>
      <c r="F689" s="306" t="str">
        <f t="shared" si="258"/>
        <v>NA</v>
      </c>
      <c r="G689" s="306" t="str">
        <f t="shared" si="259"/>
        <v>NA</v>
      </c>
      <c r="H689" s="306" t="str">
        <f t="shared" si="260"/>
        <v>NA</v>
      </c>
      <c r="I689" s="306" t="str">
        <f t="shared" si="261"/>
        <v>NA</v>
      </c>
      <c r="J689" s="306" t="str">
        <f t="shared" si="262"/>
        <v>NA</v>
      </c>
      <c r="K689" s="306" t="str">
        <f t="shared" si="263"/>
        <v>NA</v>
      </c>
      <c r="L689" s="306" t="str">
        <f t="shared" si="264"/>
        <v>NA</v>
      </c>
      <c r="M689" s="306" t="str">
        <f t="shared" si="265"/>
        <v>NA</v>
      </c>
      <c r="N689" s="306" t="str">
        <f t="shared" si="266"/>
        <v>NA</v>
      </c>
      <c r="O689" s="306" t="str">
        <f t="shared" si="267"/>
        <v>NA</v>
      </c>
      <c r="P689" s="306" t="str">
        <f t="shared" si="268"/>
        <v>NA</v>
      </c>
      <c r="Q689" s="306" t="str">
        <f t="shared" si="269"/>
        <v>NA</v>
      </c>
      <c r="R689" s="306" t="str">
        <f t="shared" si="270"/>
        <v>NA</v>
      </c>
      <c r="S689" s="306" t="str">
        <f t="shared" si="271"/>
        <v>NA</v>
      </c>
      <c r="T689" s="306" t="str">
        <f t="shared" si="272"/>
        <v>NA</v>
      </c>
      <c r="U689" s="306" t="str">
        <f t="shared" si="273"/>
        <v>NA</v>
      </c>
      <c r="V689" s="306" t="str">
        <f>IF($B689&gt;remaning_months,"NA",V$3*Payoff!$BS692)</f>
        <v>NA</v>
      </c>
      <c r="W689" s="306" t="str">
        <f>IF($B689&gt;remaning_months,"NA",W$3*Payoff!$BS692)</f>
        <v>NA</v>
      </c>
      <c r="X689" s="306" t="str">
        <f t="shared" si="274"/>
        <v>NA</v>
      </c>
      <c r="Y689" s="306" t="str">
        <f t="shared" si="275"/>
        <v>NA</v>
      </c>
      <c r="Z689" s="306" t="str">
        <f t="shared" si="276"/>
        <v>NA</v>
      </c>
      <c r="AA689" s="306" t="str">
        <f t="shared" si="277"/>
        <v>NA</v>
      </c>
      <c r="AB689" s="306" t="str">
        <f t="shared" si="278"/>
        <v>NA</v>
      </c>
      <c r="AC689" s="306" t="str">
        <f>IF($B689&gt;remaning_months,"NA",Payoff!AY692*Feq_coupon)</f>
        <v>NA</v>
      </c>
      <c r="AD689" s="306" t="str">
        <f>IF($B689&lt;=remaning_months,(AD688*(1-Payoff!BR692)-Payoff!Y692-Payoff!Z692+Payoff!BY692),"NA")</f>
        <v>NA</v>
      </c>
      <c r="AE689" s="306" t="str">
        <f>IF($B689&gt;remaning_months,"NA",Payoff!BC692)</f>
        <v>NA</v>
      </c>
      <c r="AF689" s="306" t="str">
        <f>IF($B689&gt;remaning_months,"NA",MAX(0,SUM(Payoff!V692:X692)))</f>
        <v>NA</v>
      </c>
      <c r="AG689" s="306" t="str">
        <f>IF($B689&gt;remaning_months,"NA",MAX(0,SUM(Payoff!V692:Y692)))</f>
        <v>NA</v>
      </c>
      <c r="AH689" s="306" t="str">
        <f>IF($B689&gt;remaning_months,"NA",Payoff!AC692)</f>
        <v>NA</v>
      </c>
      <c r="AI689" s="306" t="str">
        <f>IF($B689&gt;remaning_months,"NA",Payoff!BA692)</f>
        <v>NA</v>
      </c>
      <c r="AJ689" s="306" t="str">
        <f>IF($B689&gt;remaning_months,"NA",IF(AF689&lt;=0,0,AL688*(1+Payoff!X692/SUM(Payoff!V692:W692))))</f>
        <v>NA</v>
      </c>
      <c r="AK689" s="306" t="str">
        <f>IF($B689&gt;remaning_months,"NA",IF(AG689&lt;=0,0,AJ689*(1+SUM(Payoff!Y692:Z692)/SUM(Payoff!V692:W692))))</f>
        <v>NA</v>
      </c>
      <c r="AL689" s="306" t="str">
        <f>IF($B689&gt;remaning_months,"NA",IF(AH689&lt;=0,0,AK689*(1+SUM(Payoff!AA692:AB692)/SUM(Payoff!V692:W692))))</f>
        <v>NA</v>
      </c>
      <c r="AM689" s="306" t="str">
        <f t="shared" si="279"/>
        <v>NA</v>
      </c>
      <c r="AN689" s="306" t="str">
        <f>IF($B689&gt;remaning_months,"NA",AN688*(1+Payoff!Q692))</f>
        <v>NA</v>
      </c>
    </row>
    <row r="690" spans="2:40">
      <c r="B690" s="23">
        <v>687</v>
      </c>
      <c r="C690" s="306" t="str">
        <f t="shared" si="255"/>
        <v>NA</v>
      </c>
      <c r="D690" s="306" t="str">
        <f t="shared" si="256"/>
        <v>NA</v>
      </c>
      <c r="E690" s="306" t="str">
        <f t="shared" si="257"/>
        <v>NA</v>
      </c>
      <c r="F690" s="306" t="str">
        <f t="shared" si="258"/>
        <v>NA</v>
      </c>
      <c r="G690" s="306" t="str">
        <f t="shared" si="259"/>
        <v>NA</v>
      </c>
      <c r="H690" s="306" t="str">
        <f t="shared" si="260"/>
        <v>NA</v>
      </c>
      <c r="I690" s="306" t="str">
        <f t="shared" si="261"/>
        <v>NA</v>
      </c>
      <c r="J690" s="306" t="str">
        <f t="shared" si="262"/>
        <v>NA</v>
      </c>
      <c r="K690" s="306" t="str">
        <f t="shared" si="263"/>
        <v>NA</v>
      </c>
      <c r="L690" s="306" t="str">
        <f t="shared" si="264"/>
        <v>NA</v>
      </c>
      <c r="M690" s="306" t="str">
        <f t="shared" si="265"/>
        <v>NA</v>
      </c>
      <c r="N690" s="306" t="str">
        <f t="shared" si="266"/>
        <v>NA</v>
      </c>
      <c r="O690" s="306" t="str">
        <f t="shared" si="267"/>
        <v>NA</v>
      </c>
      <c r="P690" s="306" t="str">
        <f t="shared" si="268"/>
        <v>NA</v>
      </c>
      <c r="Q690" s="306" t="str">
        <f t="shared" si="269"/>
        <v>NA</v>
      </c>
      <c r="R690" s="306" t="str">
        <f t="shared" si="270"/>
        <v>NA</v>
      </c>
      <c r="S690" s="306" t="str">
        <f t="shared" si="271"/>
        <v>NA</v>
      </c>
      <c r="T690" s="306" t="str">
        <f t="shared" si="272"/>
        <v>NA</v>
      </c>
      <c r="U690" s="306" t="str">
        <f t="shared" si="273"/>
        <v>NA</v>
      </c>
      <c r="V690" s="306" t="str">
        <f>IF($B690&gt;remaning_months,"NA",V$3*Payoff!$BS693)</f>
        <v>NA</v>
      </c>
      <c r="W690" s="306" t="str">
        <f>IF($B690&gt;remaning_months,"NA",W$3*Payoff!$BS693)</f>
        <v>NA</v>
      </c>
      <c r="X690" s="306" t="str">
        <f t="shared" si="274"/>
        <v>NA</v>
      </c>
      <c r="Y690" s="306" t="str">
        <f t="shared" si="275"/>
        <v>NA</v>
      </c>
      <c r="Z690" s="306" t="str">
        <f t="shared" si="276"/>
        <v>NA</v>
      </c>
      <c r="AA690" s="306" t="str">
        <f t="shared" si="277"/>
        <v>NA</v>
      </c>
      <c r="AB690" s="306" t="str">
        <f t="shared" si="278"/>
        <v>NA</v>
      </c>
      <c r="AC690" s="306" t="str">
        <f>IF($B690&gt;remaning_months,"NA",Payoff!AY693*Feq_coupon)</f>
        <v>NA</v>
      </c>
      <c r="AD690" s="306" t="str">
        <f>IF($B690&lt;=remaning_months,(AD689*(1-Payoff!BR693)-Payoff!Y693-Payoff!Z693+Payoff!BY693),"NA")</f>
        <v>NA</v>
      </c>
      <c r="AE690" s="306" t="str">
        <f>IF($B690&gt;remaning_months,"NA",Payoff!BC693)</f>
        <v>NA</v>
      </c>
      <c r="AF690" s="306" t="str">
        <f>IF($B690&gt;remaning_months,"NA",MAX(0,SUM(Payoff!V693:X693)))</f>
        <v>NA</v>
      </c>
      <c r="AG690" s="306" t="str">
        <f>IF($B690&gt;remaning_months,"NA",MAX(0,SUM(Payoff!V693:Y693)))</f>
        <v>NA</v>
      </c>
      <c r="AH690" s="306" t="str">
        <f>IF($B690&gt;remaning_months,"NA",Payoff!AC693)</f>
        <v>NA</v>
      </c>
      <c r="AI690" s="306" t="str">
        <f>IF($B690&gt;remaning_months,"NA",Payoff!BA693)</f>
        <v>NA</v>
      </c>
      <c r="AJ690" s="306" t="str">
        <f>IF($B690&gt;remaning_months,"NA",IF(AF690&lt;=0,0,AL689*(1+Payoff!X693/SUM(Payoff!V693:W693))))</f>
        <v>NA</v>
      </c>
      <c r="AK690" s="306" t="str">
        <f>IF($B690&gt;remaning_months,"NA",IF(AG690&lt;=0,0,AJ690*(1+SUM(Payoff!Y693:Z693)/SUM(Payoff!V693:W693))))</f>
        <v>NA</v>
      </c>
      <c r="AL690" s="306" t="str">
        <f>IF($B690&gt;remaning_months,"NA",IF(AH690&lt;=0,0,AK690*(1+SUM(Payoff!AA693:AB693)/SUM(Payoff!V693:W693))))</f>
        <v>NA</v>
      </c>
      <c r="AM690" s="306" t="str">
        <f t="shared" si="279"/>
        <v>NA</v>
      </c>
      <c r="AN690" s="306" t="str">
        <f>IF($B690&gt;remaning_months,"NA",AN689*(1+Payoff!Q693))</f>
        <v>NA</v>
      </c>
    </row>
    <row r="691" spans="2:40">
      <c r="B691" s="23">
        <v>688</v>
      </c>
      <c r="C691" s="306" t="str">
        <f t="shared" si="255"/>
        <v>NA</v>
      </c>
      <c r="D691" s="306" t="str">
        <f t="shared" si="256"/>
        <v>NA</v>
      </c>
      <c r="E691" s="306" t="str">
        <f t="shared" si="257"/>
        <v>NA</v>
      </c>
      <c r="F691" s="306" t="str">
        <f t="shared" si="258"/>
        <v>NA</v>
      </c>
      <c r="G691" s="306" t="str">
        <f t="shared" si="259"/>
        <v>NA</v>
      </c>
      <c r="H691" s="306" t="str">
        <f t="shared" si="260"/>
        <v>NA</v>
      </c>
      <c r="I691" s="306" t="str">
        <f t="shared" si="261"/>
        <v>NA</v>
      </c>
      <c r="J691" s="306" t="str">
        <f t="shared" si="262"/>
        <v>NA</v>
      </c>
      <c r="K691" s="306" t="str">
        <f t="shared" si="263"/>
        <v>NA</v>
      </c>
      <c r="L691" s="306" t="str">
        <f t="shared" si="264"/>
        <v>NA</v>
      </c>
      <c r="M691" s="306" t="str">
        <f t="shared" si="265"/>
        <v>NA</v>
      </c>
      <c r="N691" s="306" t="str">
        <f t="shared" si="266"/>
        <v>NA</v>
      </c>
      <c r="O691" s="306" t="str">
        <f t="shared" si="267"/>
        <v>NA</v>
      </c>
      <c r="P691" s="306" t="str">
        <f t="shared" si="268"/>
        <v>NA</v>
      </c>
      <c r="Q691" s="306" t="str">
        <f t="shared" si="269"/>
        <v>NA</v>
      </c>
      <c r="R691" s="306" t="str">
        <f t="shared" si="270"/>
        <v>NA</v>
      </c>
      <c r="S691" s="306" t="str">
        <f t="shared" si="271"/>
        <v>NA</v>
      </c>
      <c r="T691" s="306" t="str">
        <f t="shared" si="272"/>
        <v>NA</v>
      </c>
      <c r="U691" s="306" t="str">
        <f t="shared" si="273"/>
        <v>NA</v>
      </c>
      <c r="V691" s="306" t="str">
        <f>IF($B691&gt;remaning_months,"NA",V$3*Payoff!$BS694)</f>
        <v>NA</v>
      </c>
      <c r="W691" s="306" t="str">
        <f>IF($B691&gt;remaning_months,"NA",W$3*Payoff!$BS694)</f>
        <v>NA</v>
      </c>
      <c r="X691" s="306" t="str">
        <f t="shared" si="274"/>
        <v>NA</v>
      </c>
      <c r="Y691" s="306" t="str">
        <f t="shared" si="275"/>
        <v>NA</v>
      </c>
      <c r="Z691" s="306" t="str">
        <f t="shared" si="276"/>
        <v>NA</v>
      </c>
      <c r="AA691" s="306" t="str">
        <f t="shared" si="277"/>
        <v>NA</v>
      </c>
      <c r="AB691" s="306" t="str">
        <f t="shared" si="278"/>
        <v>NA</v>
      </c>
      <c r="AC691" s="306" t="str">
        <f>IF($B691&gt;remaning_months,"NA",Payoff!AY694*Feq_coupon)</f>
        <v>NA</v>
      </c>
      <c r="AD691" s="306" t="str">
        <f>IF($B691&lt;=remaning_months,(AD690*(1-Payoff!BR694)-Payoff!Y694-Payoff!Z694+Payoff!BY694),"NA")</f>
        <v>NA</v>
      </c>
      <c r="AE691" s="306" t="str">
        <f>IF($B691&gt;remaning_months,"NA",Payoff!BC694)</f>
        <v>NA</v>
      </c>
      <c r="AF691" s="306" t="str">
        <f>IF($B691&gt;remaning_months,"NA",MAX(0,SUM(Payoff!V694:X694)))</f>
        <v>NA</v>
      </c>
      <c r="AG691" s="306" t="str">
        <f>IF($B691&gt;remaning_months,"NA",MAX(0,SUM(Payoff!V694:Y694)))</f>
        <v>NA</v>
      </c>
      <c r="AH691" s="306" t="str">
        <f>IF($B691&gt;remaning_months,"NA",Payoff!AC694)</f>
        <v>NA</v>
      </c>
      <c r="AI691" s="306" t="str">
        <f>IF($B691&gt;remaning_months,"NA",Payoff!BA694)</f>
        <v>NA</v>
      </c>
      <c r="AJ691" s="306" t="str">
        <f>IF($B691&gt;remaning_months,"NA",IF(AF691&lt;=0,0,AL690*(1+Payoff!X694/SUM(Payoff!V694:W694))))</f>
        <v>NA</v>
      </c>
      <c r="AK691" s="306" t="str">
        <f>IF($B691&gt;remaning_months,"NA",IF(AG691&lt;=0,0,AJ691*(1+SUM(Payoff!Y694:Z694)/SUM(Payoff!V694:W694))))</f>
        <v>NA</v>
      </c>
      <c r="AL691" s="306" t="str">
        <f>IF($B691&gt;remaning_months,"NA",IF(AH691&lt;=0,0,AK691*(1+SUM(Payoff!AA694:AB694)/SUM(Payoff!V694:W694))))</f>
        <v>NA</v>
      </c>
      <c r="AM691" s="306" t="str">
        <f t="shared" si="279"/>
        <v>NA</v>
      </c>
      <c r="AN691" s="306" t="str">
        <f>IF($B691&gt;remaning_months,"NA",AN690*(1+Payoff!Q694))</f>
        <v>NA</v>
      </c>
    </row>
    <row r="692" spans="2:40">
      <c r="B692" s="23">
        <v>689</v>
      </c>
      <c r="C692" s="306" t="str">
        <f t="shared" si="255"/>
        <v>NA</v>
      </c>
      <c r="D692" s="306" t="str">
        <f t="shared" si="256"/>
        <v>NA</v>
      </c>
      <c r="E692" s="306" t="str">
        <f t="shared" si="257"/>
        <v>NA</v>
      </c>
      <c r="F692" s="306" t="str">
        <f t="shared" si="258"/>
        <v>NA</v>
      </c>
      <c r="G692" s="306" t="str">
        <f t="shared" si="259"/>
        <v>NA</v>
      </c>
      <c r="H692" s="306" t="str">
        <f t="shared" si="260"/>
        <v>NA</v>
      </c>
      <c r="I692" s="306" t="str">
        <f t="shared" si="261"/>
        <v>NA</v>
      </c>
      <c r="J692" s="306" t="str">
        <f t="shared" si="262"/>
        <v>NA</v>
      </c>
      <c r="K692" s="306" t="str">
        <f t="shared" si="263"/>
        <v>NA</v>
      </c>
      <c r="L692" s="306" t="str">
        <f t="shared" si="264"/>
        <v>NA</v>
      </c>
      <c r="M692" s="306" t="str">
        <f t="shared" si="265"/>
        <v>NA</v>
      </c>
      <c r="N692" s="306" t="str">
        <f t="shared" si="266"/>
        <v>NA</v>
      </c>
      <c r="O692" s="306" t="str">
        <f t="shared" si="267"/>
        <v>NA</v>
      </c>
      <c r="P692" s="306" t="str">
        <f t="shared" si="268"/>
        <v>NA</v>
      </c>
      <c r="Q692" s="306" t="str">
        <f t="shared" si="269"/>
        <v>NA</v>
      </c>
      <c r="R692" s="306" t="str">
        <f t="shared" si="270"/>
        <v>NA</v>
      </c>
      <c r="S692" s="306" t="str">
        <f t="shared" si="271"/>
        <v>NA</v>
      </c>
      <c r="T692" s="306" t="str">
        <f t="shared" si="272"/>
        <v>NA</v>
      </c>
      <c r="U692" s="306" t="str">
        <f t="shared" si="273"/>
        <v>NA</v>
      </c>
      <c r="V692" s="306" t="str">
        <f>IF($B692&gt;remaning_months,"NA",V$3*Payoff!$BS695)</f>
        <v>NA</v>
      </c>
      <c r="W692" s="306" t="str">
        <f>IF($B692&gt;remaning_months,"NA",W$3*Payoff!$BS695)</f>
        <v>NA</v>
      </c>
      <c r="X692" s="306" t="str">
        <f t="shared" si="274"/>
        <v>NA</v>
      </c>
      <c r="Y692" s="306" t="str">
        <f t="shared" si="275"/>
        <v>NA</v>
      </c>
      <c r="Z692" s="306" t="str">
        <f t="shared" si="276"/>
        <v>NA</v>
      </c>
      <c r="AA692" s="306" t="str">
        <f t="shared" si="277"/>
        <v>NA</v>
      </c>
      <c r="AB692" s="306" t="str">
        <f t="shared" si="278"/>
        <v>NA</v>
      </c>
      <c r="AC692" s="306" t="str">
        <f>IF($B692&gt;remaning_months,"NA",Payoff!AY695*Feq_coupon)</f>
        <v>NA</v>
      </c>
      <c r="AD692" s="306" t="str">
        <f>IF($B692&lt;=remaning_months,(AD691*(1-Payoff!BR695)-Payoff!Y695-Payoff!Z695+Payoff!BY695),"NA")</f>
        <v>NA</v>
      </c>
      <c r="AE692" s="306" t="str">
        <f>IF($B692&gt;remaning_months,"NA",Payoff!BC695)</f>
        <v>NA</v>
      </c>
      <c r="AF692" s="306" t="str">
        <f>IF($B692&gt;remaning_months,"NA",MAX(0,SUM(Payoff!V695:X695)))</f>
        <v>NA</v>
      </c>
      <c r="AG692" s="306" t="str">
        <f>IF($B692&gt;remaning_months,"NA",MAX(0,SUM(Payoff!V695:Y695)))</f>
        <v>NA</v>
      </c>
      <c r="AH692" s="306" t="str">
        <f>IF($B692&gt;remaning_months,"NA",Payoff!AC695)</f>
        <v>NA</v>
      </c>
      <c r="AI692" s="306" t="str">
        <f>IF($B692&gt;remaning_months,"NA",Payoff!BA695)</f>
        <v>NA</v>
      </c>
      <c r="AJ692" s="306" t="str">
        <f>IF($B692&gt;remaning_months,"NA",IF(AF692&lt;=0,0,AL691*(1+Payoff!X695/SUM(Payoff!V695:W695))))</f>
        <v>NA</v>
      </c>
      <c r="AK692" s="306" t="str">
        <f>IF($B692&gt;remaning_months,"NA",IF(AG692&lt;=0,0,AJ692*(1+SUM(Payoff!Y695:Z695)/SUM(Payoff!V695:W695))))</f>
        <v>NA</v>
      </c>
      <c r="AL692" s="306" t="str">
        <f>IF($B692&gt;remaning_months,"NA",IF(AH692&lt;=0,0,AK692*(1+SUM(Payoff!AA695:AB695)/SUM(Payoff!V695:W695))))</f>
        <v>NA</v>
      </c>
      <c r="AM692" s="306" t="str">
        <f t="shared" si="279"/>
        <v>NA</v>
      </c>
      <c r="AN692" s="306" t="str">
        <f>IF($B692&gt;remaning_months,"NA",AN691*(1+Payoff!Q695))</f>
        <v>NA</v>
      </c>
    </row>
    <row r="693" spans="2:40">
      <c r="B693" s="23">
        <v>690</v>
      </c>
      <c r="C693" s="306" t="str">
        <f t="shared" si="255"/>
        <v>NA</v>
      </c>
      <c r="D693" s="306" t="str">
        <f t="shared" si="256"/>
        <v>NA</v>
      </c>
      <c r="E693" s="306" t="str">
        <f t="shared" si="257"/>
        <v>NA</v>
      </c>
      <c r="F693" s="306" t="str">
        <f t="shared" si="258"/>
        <v>NA</v>
      </c>
      <c r="G693" s="306" t="str">
        <f t="shared" si="259"/>
        <v>NA</v>
      </c>
      <c r="H693" s="306" t="str">
        <f t="shared" si="260"/>
        <v>NA</v>
      </c>
      <c r="I693" s="306" t="str">
        <f t="shared" si="261"/>
        <v>NA</v>
      </c>
      <c r="J693" s="306" t="str">
        <f t="shared" si="262"/>
        <v>NA</v>
      </c>
      <c r="K693" s="306" t="str">
        <f t="shared" si="263"/>
        <v>NA</v>
      </c>
      <c r="L693" s="306" t="str">
        <f t="shared" si="264"/>
        <v>NA</v>
      </c>
      <c r="M693" s="306" t="str">
        <f t="shared" si="265"/>
        <v>NA</v>
      </c>
      <c r="N693" s="306" t="str">
        <f t="shared" si="266"/>
        <v>NA</v>
      </c>
      <c r="O693" s="306" t="str">
        <f t="shared" si="267"/>
        <v>NA</v>
      </c>
      <c r="P693" s="306" t="str">
        <f t="shared" si="268"/>
        <v>NA</v>
      </c>
      <c r="Q693" s="306" t="str">
        <f t="shared" si="269"/>
        <v>NA</v>
      </c>
      <c r="R693" s="306" t="str">
        <f t="shared" si="270"/>
        <v>NA</v>
      </c>
      <c r="S693" s="306" t="str">
        <f t="shared" si="271"/>
        <v>NA</v>
      </c>
      <c r="T693" s="306" t="str">
        <f t="shared" si="272"/>
        <v>NA</v>
      </c>
      <c r="U693" s="306" t="str">
        <f t="shared" si="273"/>
        <v>NA</v>
      </c>
      <c r="V693" s="306" t="str">
        <f>IF($B693&gt;remaning_months,"NA",V$3*Payoff!$BS696)</f>
        <v>NA</v>
      </c>
      <c r="W693" s="306" t="str">
        <f>IF($B693&gt;remaning_months,"NA",W$3*Payoff!$BS696)</f>
        <v>NA</v>
      </c>
      <c r="X693" s="306" t="str">
        <f t="shared" si="274"/>
        <v>NA</v>
      </c>
      <c r="Y693" s="306" t="str">
        <f t="shared" si="275"/>
        <v>NA</v>
      </c>
      <c r="Z693" s="306" t="str">
        <f t="shared" si="276"/>
        <v>NA</v>
      </c>
      <c r="AA693" s="306" t="str">
        <f t="shared" si="277"/>
        <v>NA</v>
      </c>
      <c r="AB693" s="306" t="str">
        <f t="shared" si="278"/>
        <v>NA</v>
      </c>
      <c r="AC693" s="306" t="str">
        <f>IF($B693&gt;remaning_months,"NA",Payoff!AY696*Feq_coupon)</f>
        <v>NA</v>
      </c>
      <c r="AD693" s="306" t="str">
        <f>IF($B693&lt;=remaning_months,(AD692*(1-Payoff!BR696)-Payoff!Y696-Payoff!Z696+Payoff!BY696),"NA")</f>
        <v>NA</v>
      </c>
      <c r="AE693" s="306" t="str">
        <f>IF($B693&gt;remaning_months,"NA",Payoff!BC696)</f>
        <v>NA</v>
      </c>
      <c r="AF693" s="306" t="str">
        <f>IF($B693&gt;remaning_months,"NA",MAX(0,SUM(Payoff!V696:X696)))</f>
        <v>NA</v>
      </c>
      <c r="AG693" s="306" t="str">
        <f>IF($B693&gt;remaning_months,"NA",MAX(0,SUM(Payoff!V696:Y696)))</f>
        <v>NA</v>
      </c>
      <c r="AH693" s="306" t="str">
        <f>IF($B693&gt;remaning_months,"NA",Payoff!AC696)</f>
        <v>NA</v>
      </c>
      <c r="AI693" s="306" t="str">
        <f>IF($B693&gt;remaning_months,"NA",Payoff!BA696)</f>
        <v>NA</v>
      </c>
      <c r="AJ693" s="306" t="str">
        <f>IF($B693&gt;remaning_months,"NA",IF(AF693&lt;=0,0,AL692*(1+Payoff!X696/SUM(Payoff!V696:W696))))</f>
        <v>NA</v>
      </c>
      <c r="AK693" s="306" t="str">
        <f>IF($B693&gt;remaning_months,"NA",IF(AG693&lt;=0,0,AJ693*(1+SUM(Payoff!Y696:Z696)/SUM(Payoff!V696:W696))))</f>
        <v>NA</v>
      </c>
      <c r="AL693" s="306" t="str">
        <f>IF($B693&gt;remaning_months,"NA",IF(AH693&lt;=0,0,AK693*(1+SUM(Payoff!AA696:AB696)/SUM(Payoff!V696:W696))))</f>
        <v>NA</v>
      </c>
      <c r="AM693" s="306" t="str">
        <f t="shared" si="279"/>
        <v>NA</v>
      </c>
      <c r="AN693" s="306" t="str">
        <f>IF($B693&gt;remaning_months,"NA",AN692*(1+Payoff!Q696))</f>
        <v>NA</v>
      </c>
    </row>
    <row r="694" spans="2:40">
      <c r="B694" s="23">
        <v>691</v>
      </c>
      <c r="C694" s="306" t="str">
        <f t="shared" si="255"/>
        <v>NA</v>
      </c>
      <c r="D694" s="306" t="str">
        <f t="shared" si="256"/>
        <v>NA</v>
      </c>
      <c r="E694" s="306" t="str">
        <f t="shared" si="257"/>
        <v>NA</v>
      </c>
      <c r="F694" s="306" t="str">
        <f t="shared" si="258"/>
        <v>NA</v>
      </c>
      <c r="G694" s="306" t="str">
        <f t="shared" si="259"/>
        <v>NA</v>
      </c>
      <c r="H694" s="306" t="str">
        <f t="shared" si="260"/>
        <v>NA</v>
      </c>
      <c r="I694" s="306" t="str">
        <f t="shared" si="261"/>
        <v>NA</v>
      </c>
      <c r="J694" s="306" t="str">
        <f t="shared" si="262"/>
        <v>NA</v>
      </c>
      <c r="K694" s="306" t="str">
        <f t="shared" si="263"/>
        <v>NA</v>
      </c>
      <c r="L694" s="306" t="str">
        <f t="shared" si="264"/>
        <v>NA</v>
      </c>
      <c r="M694" s="306" t="str">
        <f t="shared" si="265"/>
        <v>NA</v>
      </c>
      <c r="N694" s="306" t="str">
        <f t="shared" si="266"/>
        <v>NA</v>
      </c>
      <c r="O694" s="306" t="str">
        <f t="shared" si="267"/>
        <v>NA</v>
      </c>
      <c r="P694" s="306" t="str">
        <f t="shared" si="268"/>
        <v>NA</v>
      </c>
      <c r="Q694" s="306" t="str">
        <f t="shared" si="269"/>
        <v>NA</v>
      </c>
      <c r="R694" s="306" t="str">
        <f t="shared" si="270"/>
        <v>NA</v>
      </c>
      <c r="S694" s="306" t="str">
        <f t="shared" si="271"/>
        <v>NA</v>
      </c>
      <c r="T694" s="306" t="str">
        <f t="shared" si="272"/>
        <v>NA</v>
      </c>
      <c r="U694" s="306" t="str">
        <f t="shared" si="273"/>
        <v>NA</v>
      </c>
      <c r="V694" s="306" t="str">
        <f>IF($B694&gt;remaning_months,"NA",V$3*Payoff!$BS697)</f>
        <v>NA</v>
      </c>
      <c r="W694" s="306" t="str">
        <f>IF($B694&gt;remaning_months,"NA",W$3*Payoff!$BS697)</f>
        <v>NA</v>
      </c>
      <c r="X694" s="306" t="str">
        <f t="shared" si="274"/>
        <v>NA</v>
      </c>
      <c r="Y694" s="306" t="str">
        <f t="shared" si="275"/>
        <v>NA</v>
      </c>
      <c r="Z694" s="306" t="str">
        <f t="shared" si="276"/>
        <v>NA</v>
      </c>
      <c r="AA694" s="306" t="str">
        <f t="shared" si="277"/>
        <v>NA</v>
      </c>
      <c r="AB694" s="306" t="str">
        <f t="shared" si="278"/>
        <v>NA</v>
      </c>
      <c r="AC694" s="306" t="str">
        <f>IF($B694&gt;remaning_months,"NA",Payoff!AY697*Feq_coupon)</f>
        <v>NA</v>
      </c>
      <c r="AD694" s="306" t="str">
        <f>IF($B694&lt;=remaning_months,(AD693*(1-Payoff!BR697)-Payoff!Y697-Payoff!Z697+Payoff!BY697),"NA")</f>
        <v>NA</v>
      </c>
      <c r="AE694" s="306" t="str">
        <f>IF($B694&gt;remaning_months,"NA",Payoff!BC697)</f>
        <v>NA</v>
      </c>
      <c r="AF694" s="306" t="str">
        <f>IF($B694&gt;remaning_months,"NA",MAX(0,SUM(Payoff!V697:X697)))</f>
        <v>NA</v>
      </c>
      <c r="AG694" s="306" t="str">
        <f>IF($B694&gt;remaning_months,"NA",MAX(0,SUM(Payoff!V697:Y697)))</f>
        <v>NA</v>
      </c>
      <c r="AH694" s="306" t="str">
        <f>IF($B694&gt;remaning_months,"NA",Payoff!AC697)</f>
        <v>NA</v>
      </c>
      <c r="AI694" s="306" t="str">
        <f>IF($B694&gt;remaning_months,"NA",Payoff!BA697)</f>
        <v>NA</v>
      </c>
      <c r="AJ694" s="306" t="str">
        <f>IF($B694&gt;remaning_months,"NA",IF(AF694&lt;=0,0,AL693*(1+Payoff!X697/SUM(Payoff!V697:W697))))</f>
        <v>NA</v>
      </c>
      <c r="AK694" s="306" t="str">
        <f>IF($B694&gt;remaning_months,"NA",IF(AG694&lt;=0,0,AJ694*(1+SUM(Payoff!Y697:Z697)/SUM(Payoff!V697:W697))))</f>
        <v>NA</v>
      </c>
      <c r="AL694" s="306" t="str">
        <f>IF($B694&gt;remaning_months,"NA",IF(AH694&lt;=0,0,AK694*(1+SUM(Payoff!AA697:AB697)/SUM(Payoff!V697:W697))))</f>
        <v>NA</v>
      </c>
      <c r="AM694" s="306" t="str">
        <f t="shared" si="279"/>
        <v>NA</v>
      </c>
      <c r="AN694" s="306" t="str">
        <f>IF($B694&gt;remaning_months,"NA",AN693*(1+Payoff!Q697))</f>
        <v>NA</v>
      </c>
    </row>
    <row r="695" spans="2:40">
      <c r="B695" s="23">
        <v>692</v>
      </c>
      <c r="C695" s="306" t="str">
        <f t="shared" si="255"/>
        <v>NA</v>
      </c>
      <c r="D695" s="306" t="str">
        <f t="shared" si="256"/>
        <v>NA</v>
      </c>
      <c r="E695" s="306" t="str">
        <f t="shared" si="257"/>
        <v>NA</v>
      </c>
      <c r="F695" s="306" t="str">
        <f t="shared" si="258"/>
        <v>NA</v>
      </c>
      <c r="G695" s="306" t="str">
        <f t="shared" si="259"/>
        <v>NA</v>
      </c>
      <c r="H695" s="306" t="str">
        <f t="shared" si="260"/>
        <v>NA</v>
      </c>
      <c r="I695" s="306" t="str">
        <f t="shared" si="261"/>
        <v>NA</v>
      </c>
      <c r="J695" s="306" t="str">
        <f t="shared" si="262"/>
        <v>NA</v>
      </c>
      <c r="K695" s="306" t="str">
        <f t="shared" si="263"/>
        <v>NA</v>
      </c>
      <c r="L695" s="306" t="str">
        <f t="shared" si="264"/>
        <v>NA</v>
      </c>
      <c r="M695" s="306" t="str">
        <f t="shared" si="265"/>
        <v>NA</v>
      </c>
      <c r="N695" s="306" t="str">
        <f t="shared" si="266"/>
        <v>NA</v>
      </c>
      <c r="O695" s="306" t="str">
        <f t="shared" si="267"/>
        <v>NA</v>
      </c>
      <c r="P695" s="306" t="str">
        <f t="shared" si="268"/>
        <v>NA</v>
      </c>
      <c r="Q695" s="306" t="str">
        <f t="shared" si="269"/>
        <v>NA</v>
      </c>
      <c r="R695" s="306" t="str">
        <f t="shared" si="270"/>
        <v>NA</v>
      </c>
      <c r="S695" s="306" t="str">
        <f t="shared" si="271"/>
        <v>NA</v>
      </c>
      <c r="T695" s="306" t="str">
        <f t="shared" si="272"/>
        <v>NA</v>
      </c>
      <c r="U695" s="306" t="str">
        <f t="shared" si="273"/>
        <v>NA</v>
      </c>
      <c r="V695" s="306" t="str">
        <f>IF($B695&gt;remaning_months,"NA",V$3*Payoff!$BS698)</f>
        <v>NA</v>
      </c>
      <c r="W695" s="306" t="str">
        <f>IF($B695&gt;remaning_months,"NA",W$3*Payoff!$BS698)</f>
        <v>NA</v>
      </c>
      <c r="X695" s="306" t="str">
        <f t="shared" si="274"/>
        <v>NA</v>
      </c>
      <c r="Y695" s="306" t="str">
        <f t="shared" si="275"/>
        <v>NA</v>
      </c>
      <c r="Z695" s="306" t="str">
        <f t="shared" si="276"/>
        <v>NA</v>
      </c>
      <c r="AA695" s="306" t="str">
        <f t="shared" si="277"/>
        <v>NA</v>
      </c>
      <c r="AB695" s="306" t="str">
        <f t="shared" si="278"/>
        <v>NA</v>
      </c>
      <c r="AC695" s="306" t="str">
        <f>IF($B695&gt;remaning_months,"NA",Payoff!AY698*Feq_coupon)</f>
        <v>NA</v>
      </c>
      <c r="AD695" s="306" t="str">
        <f>IF($B695&lt;=remaning_months,(AD694*(1-Payoff!BR698)-Payoff!Y698-Payoff!Z698+Payoff!BY698),"NA")</f>
        <v>NA</v>
      </c>
      <c r="AE695" s="306" t="str">
        <f>IF($B695&gt;remaning_months,"NA",Payoff!BC698)</f>
        <v>NA</v>
      </c>
      <c r="AF695" s="306" t="str">
        <f>IF($B695&gt;remaning_months,"NA",MAX(0,SUM(Payoff!V698:X698)))</f>
        <v>NA</v>
      </c>
      <c r="AG695" s="306" t="str">
        <f>IF($B695&gt;remaning_months,"NA",MAX(0,SUM(Payoff!V698:Y698)))</f>
        <v>NA</v>
      </c>
      <c r="AH695" s="306" t="str">
        <f>IF($B695&gt;remaning_months,"NA",Payoff!AC698)</f>
        <v>NA</v>
      </c>
      <c r="AI695" s="306" t="str">
        <f>IF($B695&gt;remaning_months,"NA",Payoff!BA698)</f>
        <v>NA</v>
      </c>
      <c r="AJ695" s="306" t="str">
        <f>IF($B695&gt;remaning_months,"NA",IF(AF695&lt;=0,0,AL694*(1+Payoff!X698/SUM(Payoff!V698:W698))))</f>
        <v>NA</v>
      </c>
      <c r="AK695" s="306" t="str">
        <f>IF($B695&gt;remaning_months,"NA",IF(AG695&lt;=0,0,AJ695*(1+SUM(Payoff!Y698:Z698)/SUM(Payoff!V698:W698))))</f>
        <v>NA</v>
      </c>
      <c r="AL695" s="306" t="str">
        <f>IF($B695&gt;remaning_months,"NA",IF(AH695&lt;=0,0,AK695*(1+SUM(Payoff!AA698:AB698)/SUM(Payoff!V698:W698))))</f>
        <v>NA</v>
      </c>
      <c r="AM695" s="306" t="str">
        <f t="shared" si="279"/>
        <v>NA</v>
      </c>
      <c r="AN695" s="306" t="str">
        <f>IF($B695&gt;remaning_months,"NA",AN694*(1+Payoff!Q698))</f>
        <v>NA</v>
      </c>
    </row>
    <row r="696" spans="2:40">
      <c r="B696" s="23">
        <v>693</v>
      </c>
      <c r="C696" s="306" t="str">
        <f t="shared" si="255"/>
        <v>NA</v>
      </c>
      <c r="D696" s="306" t="str">
        <f t="shared" si="256"/>
        <v>NA</v>
      </c>
      <c r="E696" s="306" t="str">
        <f t="shared" si="257"/>
        <v>NA</v>
      </c>
      <c r="F696" s="306" t="str">
        <f t="shared" si="258"/>
        <v>NA</v>
      </c>
      <c r="G696" s="306" t="str">
        <f t="shared" si="259"/>
        <v>NA</v>
      </c>
      <c r="H696" s="306" t="str">
        <f t="shared" si="260"/>
        <v>NA</v>
      </c>
      <c r="I696" s="306" t="str">
        <f t="shared" si="261"/>
        <v>NA</v>
      </c>
      <c r="J696" s="306" t="str">
        <f t="shared" si="262"/>
        <v>NA</v>
      </c>
      <c r="K696" s="306" t="str">
        <f t="shared" si="263"/>
        <v>NA</v>
      </c>
      <c r="L696" s="306" t="str">
        <f t="shared" si="264"/>
        <v>NA</v>
      </c>
      <c r="M696" s="306" t="str">
        <f t="shared" si="265"/>
        <v>NA</v>
      </c>
      <c r="N696" s="306" t="str">
        <f t="shared" si="266"/>
        <v>NA</v>
      </c>
      <c r="O696" s="306" t="str">
        <f t="shared" si="267"/>
        <v>NA</v>
      </c>
      <c r="P696" s="306" t="str">
        <f t="shared" si="268"/>
        <v>NA</v>
      </c>
      <c r="Q696" s="306" t="str">
        <f t="shared" si="269"/>
        <v>NA</v>
      </c>
      <c r="R696" s="306" t="str">
        <f t="shared" si="270"/>
        <v>NA</v>
      </c>
      <c r="S696" s="306" t="str">
        <f t="shared" si="271"/>
        <v>NA</v>
      </c>
      <c r="T696" s="306" t="str">
        <f t="shared" si="272"/>
        <v>NA</v>
      </c>
      <c r="U696" s="306" t="str">
        <f t="shared" si="273"/>
        <v>NA</v>
      </c>
      <c r="V696" s="306" t="str">
        <f>IF($B696&gt;remaning_months,"NA",V$3*Payoff!$BS699)</f>
        <v>NA</v>
      </c>
      <c r="W696" s="306" t="str">
        <f>IF($B696&gt;remaning_months,"NA",W$3*Payoff!$BS699)</f>
        <v>NA</v>
      </c>
      <c r="X696" s="306" t="str">
        <f t="shared" si="274"/>
        <v>NA</v>
      </c>
      <c r="Y696" s="306" t="str">
        <f t="shared" si="275"/>
        <v>NA</v>
      </c>
      <c r="Z696" s="306" t="str">
        <f t="shared" si="276"/>
        <v>NA</v>
      </c>
      <c r="AA696" s="306" t="str">
        <f t="shared" si="277"/>
        <v>NA</v>
      </c>
      <c r="AB696" s="306" t="str">
        <f t="shared" si="278"/>
        <v>NA</v>
      </c>
      <c r="AC696" s="306" t="str">
        <f>IF($B696&gt;remaning_months,"NA",Payoff!AY699*Feq_coupon)</f>
        <v>NA</v>
      </c>
      <c r="AD696" s="306" t="str">
        <f>IF($B696&lt;=remaning_months,(AD695*(1-Payoff!BR699)-Payoff!Y699-Payoff!Z699+Payoff!BY699),"NA")</f>
        <v>NA</v>
      </c>
      <c r="AE696" s="306" t="str">
        <f>IF($B696&gt;remaning_months,"NA",Payoff!BC699)</f>
        <v>NA</v>
      </c>
      <c r="AF696" s="306" t="str">
        <f>IF($B696&gt;remaning_months,"NA",MAX(0,SUM(Payoff!V699:X699)))</f>
        <v>NA</v>
      </c>
      <c r="AG696" s="306" t="str">
        <f>IF($B696&gt;remaning_months,"NA",MAX(0,SUM(Payoff!V699:Y699)))</f>
        <v>NA</v>
      </c>
      <c r="AH696" s="306" t="str">
        <f>IF($B696&gt;remaning_months,"NA",Payoff!AC699)</f>
        <v>NA</v>
      </c>
      <c r="AI696" s="306" t="str">
        <f>IF($B696&gt;remaning_months,"NA",Payoff!BA699)</f>
        <v>NA</v>
      </c>
      <c r="AJ696" s="306" t="str">
        <f>IF($B696&gt;remaning_months,"NA",IF(AF696&lt;=0,0,AL695*(1+Payoff!X699/SUM(Payoff!V699:W699))))</f>
        <v>NA</v>
      </c>
      <c r="AK696" s="306" t="str">
        <f>IF($B696&gt;remaning_months,"NA",IF(AG696&lt;=0,0,AJ696*(1+SUM(Payoff!Y699:Z699)/SUM(Payoff!V699:W699))))</f>
        <v>NA</v>
      </c>
      <c r="AL696" s="306" t="str">
        <f>IF($B696&gt;remaning_months,"NA",IF(AH696&lt;=0,0,AK696*(1+SUM(Payoff!AA699:AB699)/SUM(Payoff!V699:W699))))</f>
        <v>NA</v>
      </c>
      <c r="AM696" s="306" t="str">
        <f t="shared" si="279"/>
        <v>NA</v>
      </c>
      <c r="AN696" s="306" t="str">
        <f>IF($B696&gt;remaning_months,"NA",AN695*(1+Payoff!Q699))</f>
        <v>NA</v>
      </c>
    </row>
    <row r="697" spans="2:40">
      <c r="B697" s="23">
        <v>694</v>
      </c>
      <c r="C697" s="306" t="str">
        <f t="shared" si="255"/>
        <v>NA</v>
      </c>
      <c r="D697" s="306" t="str">
        <f t="shared" si="256"/>
        <v>NA</v>
      </c>
      <c r="E697" s="306" t="str">
        <f t="shared" si="257"/>
        <v>NA</v>
      </c>
      <c r="F697" s="306" t="str">
        <f t="shared" si="258"/>
        <v>NA</v>
      </c>
      <c r="G697" s="306" t="str">
        <f t="shared" si="259"/>
        <v>NA</v>
      </c>
      <c r="H697" s="306" t="str">
        <f t="shared" si="260"/>
        <v>NA</v>
      </c>
      <c r="I697" s="306" t="str">
        <f t="shared" si="261"/>
        <v>NA</v>
      </c>
      <c r="J697" s="306" t="str">
        <f t="shared" si="262"/>
        <v>NA</v>
      </c>
      <c r="K697" s="306" t="str">
        <f t="shared" si="263"/>
        <v>NA</v>
      </c>
      <c r="L697" s="306" t="str">
        <f t="shared" si="264"/>
        <v>NA</v>
      </c>
      <c r="M697" s="306" t="str">
        <f t="shared" si="265"/>
        <v>NA</v>
      </c>
      <c r="N697" s="306" t="str">
        <f t="shared" si="266"/>
        <v>NA</v>
      </c>
      <c r="O697" s="306" t="str">
        <f t="shared" si="267"/>
        <v>NA</v>
      </c>
      <c r="P697" s="306" t="str">
        <f t="shared" si="268"/>
        <v>NA</v>
      </c>
      <c r="Q697" s="306" t="str">
        <f t="shared" si="269"/>
        <v>NA</v>
      </c>
      <c r="R697" s="306" t="str">
        <f t="shared" si="270"/>
        <v>NA</v>
      </c>
      <c r="S697" s="306" t="str">
        <f t="shared" si="271"/>
        <v>NA</v>
      </c>
      <c r="T697" s="306" t="str">
        <f t="shared" si="272"/>
        <v>NA</v>
      </c>
      <c r="U697" s="306" t="str">
        <f t="shared" si="273"/>
        <v>NA</v>
      </c>
      <c r="V697" s="306" t="str">
        <f>IF($B697&gt;remaning_months,"NA",V$3*Payoff!$BS700)</f>
        <v>NA</v>
      </c>
      <c r="W697" s="306" t="str">
        <f>IF($B697&gt;remaning_months,"NA",W$3*Payoff!$BS700)</f>
        <v>NA</v>
      </c>
      <c r="X697" s="306" t="str">
        <f t="shared" si="274"/>
        <v>NA</v>
      </c>
      <c r="Y697" s="306" t="str">
        <f t="shared" si="275"/>
        <v>NA</v>
      </c>
      <c r="Z697" s="306" t="str">
        <f t="shared" si="276"/>
        <v>NA</v>
      </c>
      <c r="AA697" s="306" t="str">
        <f t="shared" si="277"/>
        <v>NA</v>
      </c>
      <c r="AB697" s="306" t="str">
        <f t="shared" si="278"/>
        <v>NA</v>
      </c>
      <c r="AC697" s="306" t="str">
        <f>IF($B697&gt;remaning_months,"NA",Payoff!AY700*Feq_coupon)</f>
        <v>NA</v>
      </c>
      <c r="AD697" s="306" t="str">
        <f>IF($B697&lt;=remaning_months,(AD696*(1-Payoff!BR700)-Payoff!Y700-Payoff!Z700+Payoff!BY700),"NA")</f>
        <v>NA</v>
      </c>
      <c r="AE697" s="306" t="str">
        <f>IF($B697&gt;remaning_months,"NA",Payoff!BC700)</f>
        <v>NA</v>
      </c>
      <c r="AF697" s="306" t="str">
        <f>IF($B697&gt;remaning_months,"NA",MAX(0,SUM(Payoff!V700:X700)))</f>
        <v>NA</v>
      </c>
      <c r="AG697" s="306" t="str">
        <f>IF($B697&gt;remaning_months,"NA",MAX(0,SUM(Payoff!V700:Y700)))</f>
        <v>NA</v>
      </c>
      <c r="AH697" s="306" t="str">
        <f>IF($B697&gt;remaning_months,"NA",Payoff!AC700)</f>
        <v>NA</v>
      </c>
      <c r="AI697" s="306" t="str">
        <f>IF($B697&gt;remaning_months,"NA",Payoff!BA700)</f>
        <v>NA</v>
      </c>
      <c r="AJ697" s="306" t="str">
        <f>IF($B697&gt;remaning_months,"NA",IF(AF697&lt;=0,0,AL696*(1+Payoff!X700/SUM(Payoff!V700:W700))))</f>
        <v>NA</v>
      </c>
      <c r="AK697" s="306" t="str">
        <f>IF($B697&gt;remaning_months,"NA",IF(AG697&lt;=0,0,AJ697*(1+SUM(Payoff!Y700:Z700)/SUM(Payoff!V700:W700))))</f>
        <v>NA</v>
      </c>
      <c r="AL697" s="306" t="str">
        <f>IF($B697&gt;remaning_months,"NA",IF(AH697&lt;=0,0,AK697*(1+SUM(Payoff!AA700:AB700)/SUM(Payoff!V700:W700))))</f>
        <v>NA</v>
      </c>
      <c r="AM697" s="306" t="str">
        <f t="shared" si="279"/>
        <v>NA</v>
      </c>
      <c r="AN697" s="306" t="str">
        <f>IF($B697&gt;remaning_months,"NA",AN696*(1+Payoff!Q700))</f>
        <v>NA</v>
      </c>
    </row>
    <row r="698" spans="2:40">
      <c r="B698" s="23">
        <v>695</v>
      </c>
      <c r="C698" s="306" t="str">
        <f t="shared" si="255"/>
        <v>NA</v>
      </c>
      <c r="D698" s="306" t="str">
        <f t="shared" si="256"/>
        <v>NA</v>
      </c>
      <c r="E698" s="306" t="str">
        <f t="shared" si="257"/>
        <v>NA</v>
      </c>
      <c r="F698" s="306" t="str">
        <f t="shared" si="258"/>
        <v>NA</v>
      </c>
      <c r="G698" s="306" t="str">
        <f t="shared" si="259"/>
        <v>NA</v>
      </c>
      <c r="H698" s="306" t="str">
        <f t="shared" si="260"/>
        <v>NA</v>
      </c>
      <c r="I698" s="306" t="str">
        <f t="shared" si="261"/>
        <v>NA</v>
      </c>
      <c r="J698" s="306" t="str">
        <f t="shared" si="262"/>
        <v>NA</v>
      </c>
      <c r="K698" s="306" t="str">
        <f t="shared" si="263"/>
        <v>NA</v>
      </c>
      <c r="L698" s="306" t="str">
        <f t="shared" si="264"/>
        <v>NA</v>
      </c>
      <c r="M698" s="306" t="str">
        <f t="shared" si="265"/>
        <v>NA</v>
      </c>
      <c r="N698" s="306" t="str">
        <f t="shared" si="266"/>
        <v>NA</v>
      </c>
      <c r="O698" s="306" t="str">
        <f t="shared" si="267"/>
        <v>NA</v>
      </c>
      <c r="P698" s="306" t="str">
        <f t="shared" si="268"/>
        <v>NA</v>
      </c>
      <c r="Q698" s="306" t="str">
        <f t="shared" si="269"/>
        <v>NA</v>
      </c>
      <c r="R698" s="306" t="str">
        <f t="shared" si="270"/>
        <v>NA</v>
      </c>
      <c r="S698" s="306" t="str">
        <f t="shared" si="271"/>
        <v>NA</v>
      </c>
      <c r="T698" s="306" t="str">
        <f t="shared" si="272"/>
        <v>NA</v>
      </c>
      <c r="U698" s="306" t="str">
        <f t="shared" si="273"/>
        <v>NA</v>
      </c>
      <c r="V698" s="306" t="str">
        <f>IF($B698&gt;remaning_months,"NA",V$3*Payoff!$BS701)</f>
        <v>NA</v>
      </c>
      <c r="W698" s="306" t="str">
        <f>IF($B698&gt;remaning_months,"NA",W$3*Payoff!$BS701)</f>
        <v>NA</v>
      </c>
      <c r="X698" s="306" t="str">
        <f t="shared" si="274"/>
        <v>NA</v>
      </c>
      <c r="Y698" s="306" t="str">
        <f t="shared" si="275"/>
        <v>NA</v>
      </c>
      <c r="Z698" s="306" t="str">
        <f t="shared" si="276"/>
        <v>NA</v>
      </c>
      <c r="AA698" s="306" t="str">
        <f t="shared" si="277"/>
        <v>NA</v>
      </c>
      <c r="AB698" s="306" t="str">
        <f t="shared" si="278"/>
        <v>NA</v>
      </c>
      <c r="AC698" s="306" t="str">
        <f>IF($B698&gt;remaning_months,"NA",Payoff!AY701*Feq_coupon)</f>
        <v>NA</v>
      </c>
      <c r="AD698" s="306" t="str">
        <f>IF($B698&lt;=remaning_months,(AD697*(1-Payoff!BR701)-Payoff!Y701-Payoff!Z701+Payoff!BY701),"NA")</f>
        <v>NA</v>
      </c>
      <c r="AE698" s="306" t="str">
        <f>IF($B698&gt;remaning_months,"NA",Payoff!BC701)</f>
        <v>NA</v>
      </c>
      <c r="AF698" s="306" t="str">
        <f>IF($B698&gt;remaning_months,"NA",MAX(0,SUM(Payoff!V701:X701)))</f>
        <v>NA</v>
      </c>
      <c r="AG698" s="306" t="str">
        <f>IF($B698&gt;remaning_months,"NA",MAX(0,SUM(Payoff!V701:Y701)))</f>
        <v>NA</v>
      </c>
      <c r="AH698" s="306" t="str">
        <f>IF($B698&gt;remaning_months,"NA",Payoff!AC701)</f>
        <v>NA</v>
      </c>
      <c r="AI698" s="306" t="str">
        <f>IF($B698&gt;remaning_months,"NA",Payoff!BA701)</f>
        <v>NA</v>
      </c>
      <c r="AJ698" s="306" t="str">
        <f>IF($B698&gt;remaning_months,"NA",IF(AF698&lt;=0,0,AL697*(1+Payoff!X701/SUM(Payoff!V701:W701))))</f>
        <v>NA</v>
      </c>
      <c r="AK698" s="306" t="str">
        <f>IF($B698&gt;remaning_months,"NA",IF(AG698&lt;=0,0,AJ698*(1+SUM(Payoff!Y701:Z701)/SUM(Payoff!V701:W701))))</f>
        <v>NA</v>
      </c>
      <c r="AL698" s="306" t="str">
        <f>IF($B698&gt;remaning_months,"NA",IF(AH698&lt;=0,0,AK698*(1+SUM(Payoff!AA701:AB701)/SUM(Payoff!V701:W701))))</f>
        <v>NA</v>
      </c>
      <c r="AM698" s="306" t="str">
        <f t="shared" si="279"/>
        <v>NA</v>
      </c>
      <c r="AN698" s="306" t="str">
        <f>IF($B698&gt;remaning_months,"NA",AN697*(1+Payoff!Q701))</f>
        <v>NA</v>
      </c>
    </row>
    <row r="699" spans="2:40">
      <c r="B699" s="23">
        <v>696</v>
      </c>
      <c r="C699" s="306" t="str">
        <f t="shared" si="255"/>
        <v>NA</v>
      </c>
      <c r="D699" s="306" t="str">
        <f t="shared" si="256"/>
        <v>NA</v>
      </c>
      <c r="E699" s="306" t="str">
        <f t="shared" si="257"/>
        <v>NA</v>
      </c>
      <c r="F699" s="306" t="str">
        <f t="shared" si="258"/>
        <v>NA</v>
      </c>
      <c r="G699" s="306" t="str">
        <f t="shared" si="259"/>
        <v>NA</v>
      </c>
      <c r="H699" s="306" t="str">
        <f t="shared" si="260"/>
        <v>NA</v>
      </c>
      <c r="I699" s="306" t="str">
        <f t="shared" si="261"/>
        <v>NA</v>
      </c>
      <c r="J699" s="306" t="str">
        <f t="shared" si="262"/>
        <v>NA</v>
      </c>
      <c r="K699" s="306" t="str">
        <f t="shared" si="263"/>
        <v>NA</v>
      </c>
      <c r="L699" s="306" t="str">
        <f t="shared" si="264"/>
        <v>NA</v>
      </c>
      <c r="M699" s="306" t="str">
        <f t="shared" si="265"/>
        <v>NA</v>
      </c>
      <c r="N699" s="306" t="str">
        <f t="shared" si="266"/>
        <v>NA</v>
      </c>
      <c r="O699" s="306" t="str">
        <f t="shared" si="267"/>
        <v>NA</v>
      </c>
      <c r="P699" s="306" t="str">
        <f t="shared" si="268"/>
        <v>NA</v>
      </c>
      <c r="Q699" s="306" t="str">
        <f t="shared" si="269"/>
        <v>NA</v>
      </c>
      <c r="R699" s="306" t="str">
        <f t="shared" si="270"/>
        <v>NA</v>
      </c>
      <c r="S699" s="306" t="str">
        <f t="shared" si="271"/>
        <v>NA</v>
      </c>
      <c r="T699" s="306" t="str">
        <f t="shared" si="272"/>
        <v>NA</v>
      </c>
      <c r="U699" s="306" t="str">
        <f t="shared" si="273"/>
        <v>NA</v>
      </c>
      <c r="V699" s="306" t="str">
        <f>IF($B699&gt;remaning_months,"NA",V$3*Payoff!$BS702)</f>
        <v>NA</v>
      </c>
      <c r="W699" s="306" t="str">
        <f>IF($B699&gt;remaning_months,"NA",W$3*Payoff!$BS702)</f>
        <v>NA</v>
      </c>
      <c r="X699" s="306" t="str">
        <f t="shared" si="274"/>
        <v>NA</v>
      </c>
      <c r="Y699" s="306" t="str">
        <f t="shared" si="275"/>
        <v>NA</v>
      </c>
      <c r="Z699" s="306" t="str">
        <f t="shared" si="276"/>
        <v>NA</v>
      </c>
      <c r="AA699" s="306" t="str">
        <f t="shared" si="277"/>
        <v>NA</v>
      </c>
      <c r="AB699" s="306" t="str">
        <f t="shared" si="278"/>
        <v>NA</v>
      </c>
      <c r="AC699" s="306" t="str">
        <f>IF($B699&gt;remaning_months,"NA",Payoff!AY702*Feq_coupon)</f>
        <v>NA</v>
      </c>
      <c r="AD699" s="306" t="str">
        <f>IF($B699&lt;=remaning_months,(AD698*(1-Payoff!BR702)-Payoff!Y702-Payoff!Z702+Payoff!BY702),"NA")</f>
        <v>NA</v>
      </c>
      <c r="AE699" s="306" t="str">
        <f>IF($B699&gt;remaning_months,"NA",Payoff!BC702)</f>
        <v>NA</v>
      </c>
      <c r="AF699" s="306" t="str">
        <f>IF($B699&gt;remaning_months,"NA",MAX(0,SUM(Payoff!V702:X702)))</f>
        <v>NA</v>
      </c>
      <c r="AG699" s="306" t="str">
        <f>IF($B699&gt;remaning_months,"NA",MAX(0,SUM(Payoff!V702:Y702)))</f>
        <v>NA</v>
      </c>
      <c r="AH699" s="306" t="str">
        <f>IF($B699&gt;remaning_months,"NA",Payoff!AC702)</f>
        <v>NA</v>
      </c>
      <c r="AI699" s="306" t="str">
        <f>IF($B699&gt;remaning_months,"NA",Payoff!BA702)</f>
        <v>NA</v>
      </c>
      <c r="AJ699" s="306" t="str">
        <f>IF($B699&gt;remaning_months,"NA",IF(AF699&lt;=0,0,AL698*(1+Payoff!X702/SUM(Payoff!V702:W702))))</f>
        <v>NA</v>
      </c>
      <c r="AK699" s="306" t="str">
        <f>IF($B699&gt;remaning_months,"NA",IF(AG699&lt;=0,0,AJ699*(1+SUM(Payoff!Y702:Z702)/SUM(Payoff!V702:W702))))</f>
        <v>NA</v>
      </c>
      <c r="AL699" s="306" t="str">
        <f>IF($B699&gt;remaning_months,"NA",IF(AH699&lt;=0,0,AK699*(1+SUM(Payoff!AA702:AB702)/SUM(Payoff!V702:W702))))</f>
        <v>NA</v>
      </c>
      <c r="AM699" s="306" t="str">
        <f t="shared" si="279"/>
        <v>NA</v>
      </c>
      <c r="AN699" s="306" t="str">
        <f>IF($B699&gt;remaning_months,"NA",AN698*(1+Payoff!Q702))</f>
        <v>NA</v>
      </c>
    </row>
    <row r="700" spans="2:40">
      <c r="B700" s="23">
        <v>697</v>
      </c>
      <c r="C700" s="306" t="str">
        <f t="shared" si="255"/>
        <v>NA</v>
      </c>
      <c r="D700" s="306" t="str">
        <f t="shared" si="256"/>
        <v>NA</v>
      </c>
      <c r="E700" s="306" t="str">
        <f t="shared" si="257"/>
        <v>NA</v>
      </c>
      <c r="F700" s="306" t="str">
        <f t="shared" si="258"/>
        <v>NA</v>
      </c>
      <c r="G700" s="306" t="str">
        <f t="shared" si="259"/>
        <v>NA</v>
      </c>
      <c r="H700" s="306" t="str">
        <f t="shared" si="260"/>
        <v>NA</v>
      </c>
      <c r="I700" s="306" t="str">
        <f t="shared" si="261"/>
        <v>NA</v>
      </c>
      <c r="J700" s="306" t="str">
        <f t="shared" si="262"/>
        <v>NA</v>
      </c>
      <c r="K700" s="306" t="str">
        <f t="shared" si="263"/>
        <v>NA</v>
      </c>
      <c r="L700" s="306" t="str">
        <f t="shared" si="264"/>
        <v>NA</v>
      </c>
      <c r="M700" s="306" t="str">
        <f t="shared" si="265"/>
        <v>NA</v>
      </c>
      <c r="N700" s="306" t="str">
        <f t="shared" si="266"/>
        <v>NA</v>
      </c>
      <c r="O700" s="306" t="str">
        <f t="shared" si="267"/>
        <v>NA</v>
      </c>
      <c r="P700" s="306" t="str">
        <f t="shared" si="268"/>
        <v>NA</v>
      </c>
      <c r="Q700" s="306" t="str">
        <f t="shared" si="269"/>
        <v>NA</v>
      </c>
      <c r="R700" s="306" t="str">
        <f t="shared" si="270"/>
        <v>NA</v>
      </c>
      <c r="S700" s="306" t="str">
        <f t="shared" si="271"/>
        <v>NA</v>
      </c>
      <c r="T700" s="306" t="str">
        <f t="shared" si="272"/>
        <v>NA</v>
      </c>
      <c r="U700" s="306" t="str">
        <f t="shared" si="273"/>
        <v>NA</v>
      </c>
      <c r="V700" s="306" t="str">
        <f>IF($B700&gt;remaning_months,"NA",V$3*Payoff!$BS703)</f>
        <v>NA</v>
      </c>
      <c r="W700" s="306" t="str">
        <f>IF($B700&gt;remaning_months,"NA",W$3*Payoff!$BS703)</f>
        <v>NA</v>
      </c>
      <c r="X700" s="306" t="str">
        <f t="shared" si="274"/>
        <v>NA</v>
      </c>
      <c r="Y700" s="306" t="str">
        <f t="shared" si="275"/>
        <v>NA</v>
      </c>
      <c r="Z700" s="306" t="str">
        <f t="shared" si="276"/>
        <v>NA</v>
      </c>
      <c r="AA700" s="306" t="str">
        <f t="shared" si="277"/>
        <v>NA</v>
      </c>
      <c r="AB700" s="306" t="str">
        <f t="shared" si="278"/>
        <v>NA</v>
      </c>
      <c r="AC700" s="306" t="str">
        <f>IF($B700&gt;remaning_months,"NA",Payoff!AY703*Feq_coupon)</f>
        <v>NA</v>
      </c>
      <c r="AD700" s="306" t="str">
        <f>IF($B700&lt;=remaning_months,(AD699*(1-Payoff!BR703)-Payoff!Y703-Payoff!Z703+Payoff!BY703),"NA")</f>
        <v>NA</v>
      </c>
      <c r="AE700" s="306" t="str">
        <f>IF($B700&gt;remaning_months,"NA",Payoff!BC703)</f>
        <v>NA</v>
      </c>
      <c r="AF700" s="306" t="str">
        <f>IF($B700&gt;remaning_months,"NA",MAX(0,SUM(Payoff!V703:X703)))</f>
        <v>NA</v>
      </c>
      <c r="AG700" s="306" t="str">
        <f>IF($B700&gt;remaning_months,"NA",MAX(0,SUM(Payoff!V703:Y703)))</f>
        <v>NA</v>
      </c>
      <c r="AH700" s="306" t="str">
        <f>IF($B700&gt;remaning_months,"NA",Payoff!AC703)</f>
        <v>NA</v>
      </c>
      <c r="AI700" s="306" t="str">
        <f>IF($B700&gt;remaning_months,"NA",Payoff!BA703)</f>
        <v>NA</v>
      </c>
      <c r="AJ700" s="306" t="str">
        <f>IF($B700&gt;remaning_months,"NA",IF(AF700&lt;=0,0,AL699*(1+Payoff!X703/SUM(Payoff!V703:W703))))</f>
        <v>NA</v>
      </c>
      <c r="AK700" s="306" t="str">
        <f>IF($B700&gt;remaning_months,"NA",IF(AG700&lt;=0,0,AJ700*(1+SUM(Payoff!Y703:Z703)/SUM(Payoff!V703:W703))))</f>
        <v>NA</v>
      </c>
      <c r="AL700" s="306" t="str">
        <f>IF($B700&gt;remaning_months,"NA",IF(AH700&lt;=0,0,AK700*(1+SUM(Payoff!AA703:AB703)/SUM(Payoff!V703:W703))))</f>
        <v>NA</v>
      </c>
      <c r="AM700" s="306" t="str">
        <f t="shared" si="279"/>
        <v>NA</v>
      </c>
      <c r="AN700" s="306" t="str">
        <f>IF($B700&gt;remaning_months,"NA",AN699*(1+Payoff!Q703))</f>
        <v>NA</v>
      </c>
    </row>
    <row r="701" spans="2:40">
      <c r="B701" s="23">
        <v>698</v>
      </c>
      <c r="C701" s="306" t="str">
        <f t="shared" si="255"/>
        <v>NA</v>
      </c>
      <c r="D701" s="306" t="str">
        <f t="shared" si="256"/>
        <v>NA</v>
      </c>
      <c r="E701" s="306" t="str">
        <f t="shared" si="257"/>
        <v>NA</v>
      </c>
      <c r="F701" s="306" t="str">
        <f t="shared" si="258"/>
        <v>NA</v>
      </c>
      <c r="G701" s="306" t="str">
        <f t="shared" si="259"/>
        <v>NA</v>
      </c>
      <c r="H701" s="306" t="str">
        <f t="shared" si="260"/>
        <v>NA</v>
      </c>
      <c r="I701" s="306" t="str">
        <f t="shared" si="261"/>
        <v>NA</v>
      </c>
      <c r="J701" s="306" t="str">
        <f t="shared" si="262"/>
        <v>NA</v>
      </c>
      <c r="K701" s="306" t="str">
        <f t="shared" si="263"/>
        <v>NA</v>
      </c>
      <c r="L701" s="306" t="str">
        <f t="shared" si="264"/>
        <v>NA</v>
      </c>
      <c r="M701" s="306" t="str">
        <f t="shared" si="265"/>
        <v>NA</v>
      </c>
      <c r="N701" s="306" t="str">
        <f t="shared" si="266"/>
        <v>NA</v>
      </c>
      <c r="O701" s="306" t="str">
        <f t="shared" si="267"/>
        <v>NA</v>
      </c>
      <c r="P701" s="306" t="str">
        <f t="shared" si="268"/>
        <v>NA</v>
      </c>
      <c r="Q701" s="306" t="str">
        <f t="shared" si="269"/>
        <v>NA</v>
      </c>
      <c r="R701" s="306" t="str">
        <f t="shared" si="270"/>
        <v>NA</v>
      </c>
      <c r="S701" s="306" t="str">
        <f t="shared" si="271"/>
        <v>NA</v>
      </c>
      <c r="T701" s="306" t="str">
        <f t="shared" si="272"/>
        <v>NA</v>
      </c>
      <c r="U701" s="306" t="str">
        <f t="shared" si="273"/>
        <v>NA</v>
      </c>
      <c r="V701" s="306" t="str">
        <f>IF($B701&gt;remaning_months,"NA",V$3*Payoff!$BS704)</f>
        <v>NA</v>
      </c>
      <c r="W701" s="306" t="str">
        <f>IF($B701&gt;remaning_months,"NA",W$3*Payoff!$BS704)</f>
        <v>NA</v>
      </c>
      <c r="X701" s="306" t="str">
        <f t="shared" si="274"/>
        <v>NA</v>
      </c>
      <c r="Y701" s="306" t="str">
        <f t="shared" si="275"/>
        <v>NA</v>
      </c>
      <c r="Z701" s="306" t="str">
        <f t="shared" si="276"/>
        <v>NA</v>
      </c>
      <c r="AA701" s="306" t="str">
        <f t="shared" si="277"/>
        <v>NA</v>
      </c>
      <c r="AB701" s="306" t="str">
        <f t="shared" si="278"/>
        <v>NA</v>
      </c>
      <c r="AC701" s="306" t="str">
        <f>IF($B701&gt;remaning_months,"NA",Payoff!AY704*Feq_coupon)</f>
        <v>NA</v>
      </c>
      <c r="AD701" s="306" t="str">
        <f>IF($B701&lt;=remaning_months,(AD700*(1-Payoff!BR704)-Payoff!Y704-Payoff!Z704+Payoff!BY704),"NA")</f>
        <v>NA</v>
      </c>
      <c r="AE701" s="306" t="str">
        <f>IF($B701&gt;remaning_months,"NA",Payoff!BC704)</f>
        <v>NA</v>
      </c>
      <c r="AF701" s="306" t="str">
        <f>IF($B701&gt;remaning_months,"NA",MAX(0,SUM(Payoff!V704:X704)))</f>
        <v>NA</v>
      </c>
      <c r="AG701" s="306" t="str">
        <f>IF($B701&gt;remaning_months,"NA",MAX(0,SUM(Payoff!V704:Y704)))</f>
        <v>NA</v>
      </c>
      <c r="AH701" s="306" t="str">
        <f>IF($B701&gt;remaning_months,"NA",Payoff!AC704)</f>
        <v>NA</v>
      </c>
      <c r="AI701" s="306" t="str">
        <f>IF($B701&gt;remaning_months,"NA",Payoff!BA704)</f>
        <v>NA</v>
      </c>
      <c r="AJ701" s="306" t="str">
        <f>IF($B701&gt;remaning_months,"NA",IF(AF701&lt;=0,0,AL700*(1+Payoff!X704/SUM(Payoff!V704:W704))))</f>
        <v>NA</v>
      </c>
      <c r="AK701" s="306" t="str">
        <f>IF($B701&gt;remaning_months,"NA",IF(AG701&lt;=0,0,AJ701*(1+SUM(Payoff!Y704:Z704)/SUM(Payoff!V704:W704))))</f>
        <v>NA</v>
      </c>
      <c r="AL701" s="306" t="str">
        <f>IF($B701&gt;remaning_months,"NA",IF(AH701&lt;=0,0,AK701*(1+SUM(Payoff!AA704:AB704)/SUM(Payoff!V704:W704))))</f>
        <v>NA</v>
      </c>
      <c r="AM701" s="306" t="str">
        <f t="shared" si="279"/>
        <v>NA</v>
      </c>
      <c r="AN701" s="306" t="str">
        <f>IF($B701&gt;remaning_months,"NA",AN700*(1+Payoff!Q704))</f>
        <v>NA</v>
      </c>
    </row>
    <row r="702" spans="2:40">
      <c r="B702" s="23">
        <v>699</v>
      </c>
      <c r="C702" s="306" t="str">
        <f t="shared" si="255"/>
        <v>NA</v>
      </c>
      <c r="D702" s="306" t="str">
        <f t="shared" si="256"/>
        <v>NA</v>
      </c>
      <c r="E702" s="306" t="str">
        <f t="shared" si="257"/>
        <v>NA</v>
      </c>
      <c r="F702" s="306" t="str">
        <f t="shared" si="258"/>
        <v>NA</v>
      </c>
      <c r="G702" s="306" t="str">
        <f t="shared" si="259"/>
        <v>NA</v>
      </c>
      <c r="H702" s="306" t="str">
        <f t="shared" si="260"/>
        <v>NA</v>
      </c>
      <c r="I702" s="306" t="str">
        <f t="shared" si="261"/>
        <v>NA</v>
      </c>
      <c r="J702" s="306" t="str">
        <f t="shared" si="262"/>
        <v>NA</v>
      </c>
      <c r="K702" s="306" t="str">
        <f t="shared" si="263"/>
        <v>NA</v>
      </c>
      <c r="L702" s="306" t="str">
        <f t="shared" si="264"/>
        <v>NA</v>
      </c>
      <c r="M702" s="306" t="str">
        <f t="shared" si="265"/>
        <v>NA</v>
      </c>
      <c r="N702" s="306" t="str">
        <f t="shared" si="266"/>
        <v>NA</v>
      </c>
      <c r="O702" s="306" t="str">
        <f t="shared" si="267"/>
        <v>NA</v>
      </c>
      <c r="P702" s="306" t="str">
        <f t="shared" si="268"/>
        <v>NA</v>
      </c>
      <c r="Q702" s="306" t="str">
        <f t="shared" si="269"/>
        <v>NA</v>
      </c>
      <c r="R702" s="306" t="str">
        <f t="shared" si="270"/>
        <v>NA</v>
      </c>
      <c r="S702" s="306" t="str">
        <f t="shared" si="271"/>
        <v>NA</v>
      </c>
      <c r="T702" s="306" t="str">
        <f t="shared" si="272"/>
        <v>NA</v>
      </c>
      <c r="U702" s="306" t="str">
        <f t="shared" si="273"/>
        <v>NA</v>
      </c>
      <c r="V702" s="306" t="str">
        <f>IF($B702&gt;remaning_months,"NA",V$3*Payoff!$BS705)</f>
        <v>NA</v>
      </c>
      <c r="W702" s="306" t="str">
        <f>IF($B702&gt;remaning_months,"NA",W$3*Payoff!$BS705)</f>
        <v>NA</v>
      </c>
      <c r="X702" s="306" t="str">
        <f t="shared" si="274"/>
        <v>NA</v>
      </c>
      <c r="Y702" s="306" t="str">
        <f t="shared" si="275"/>
        <v>NA</v>
      </c>
      <c r="Z702" s="306" t="str">
        <f t="shared" si="276"/>
        <v>NA</v>
      </c>
      <c r="AA702" s="306" t="str">
        <f t="shared" si="277"/>
        <v>NA</v>
      </c>
      <c r="AB702" s="306" t="str">
        <f t="shared" si="278"/>
        <v>NA</v>
      </c>
      <c r="AC702" s="306" t="str">
        <f>IF($B702&gt;remaning_months,"NA",Payoff!AY705*Feq_coupon)</f>
        <v>NA</v>
      </c>
      <c r="AD702" s="306" t="str">
        <f>IF($B702&lt;=remaning_months,(AD701*(1-Payoff!BR705)-Payoff!Y705-Payoff!Z705+Payoff!BY705),"NA")</f>
        <v>NA</v>
      </c>
      <c r="AE702" s="306" t="str">
        <f>IF($B702&gt;remaning_months,"NA",Payoff!BC705)</f>
        <v>NA</v>
      </c>
      <c r="AF702" s="306" t="str">
        <f>IF($B702&gt;remaning_months,"NA",MAX(0,SUM(Payoff!V705:X705)))</f>
        <v>NA</v>
      </c>
      <c r="AG702" s="306" t="str">
        <f>IF($B702&gt;remaning_months,"NA",MAX(0,SUM(Payoff!V705:Y705)))</f>
        <v>NA</v>
      </c>
      <c r="AH702" s="306" t="str">
        <f>IF($B702&gt;remaning_months,"NA",Payoff!AC705)</f>
        <v>NA</v>
      </c>
      <c r="AI702" s="306" t="str">
        <f>IF($B702&gt;remaning_months,"NA",Payoff!BA705)</f>
        <v>NA</v>
      </c>
      <c r="AJ702" s="306" t="str">
        <f>IF($B702&gt;remaning_months,"NA",IF(AF702&lt;=0,0,AL701*(1+Payoff!X705/SUM(Payoff!V705:W705))))</f>
        <v>NA</v>
      </c>
      <c r="AK702" s="306" t="str">
        <f>IF($B702&gt;remaning_months,"NA",IF(AG702&lt;=0,0,AJ702*(1+SUM(Payoff!Y705:Z705)/SUM(Payoff!V705:W705))))</f>
        <v>NA</v>
      </c>
      <c r="AL702" s="306" t="str">
        <f>IF($B702&gt;remaning_months,"NA",IF(AH702&lt;=0,0,AK702*(1+SUM(Payoff!AA705:AB705)/SUM(Payoff!V705:W705))))</f>
        <v>NA</v>
      </c>
      <c r="AM702" s="306" t="str">
        <f t="shared" si="279"/>
        <v>NA</v>
      </c>
      <c r="AN702" s="306" t="str">
        <f>IF($B702&gt;remaning_months,"NA",AN701*(1+Payoff!Q705))</f>
        <v>NA</v>
      </c>
    </row>
    <row r="703" spans="2:40">
      <c r="B703" s="23">
        <v>700</v>
      </c>
      <c r="C703" s="306" t="str">
        <f t="shared" si="255"/>
        <v>NA</v>
      </c>
      <c r="D703" s="306" t="str">
        <f t="shared" si="256"/>
        <v>NA</v>
      </c>
      <c r="E703" s="306" t="str">
        <f t="shared" si="257"/>
        <v>NA</v>
      </c>
      <c r="F703" s="306" t="str">
        <f t="shared" si="258"/>
        <v>NA</v>
      </c>
      <c r="G703" s="306" t="str">
        <f t="shared" si="259"/>
        <v>NA</v>
      </c>
      <c r="H703" s="306" t="str">
        <f t="shared" si="260"/>
        <v>NA</v>
      </c>
      <c r="I703" s="306" t="str">
        <f t="shared" si="261"/>
        <v>NA</v>
      </c>
      <c r="J703" s="306" t="str">
        <f t="shared" si="262"/>
        <v>NA</v>
      </c>
      <c r="K703" s="306" t="str">
        <f t="shared" si="263"/>
        <v>NA</v>
      </c>
      <c r="L703" s="306" t="str">
        <f t="shared" si="264"/>
        <v>NA</v>
      </c>
      <c r="M703" s="306" t="str">
        <f t="shared" si="265"/>
        <v>NA</v>
      </c>
      <c r="N703" s="306" t="str">
        <f t="shared" si="266"/>
        <v>NA</v>
      </c>
      <c r="O703" s="306" t="str">
        <f t="shared" si="267"/>
        <v>NA</v>
      </c>
      <c r="P703" s="306" t="str">
        <f t="shared" si="268"/>
        <v>NA</v>
      </c>
      <c r="Q703" s="306" t="str">
        <f t="shared" si="269"/>
        <v>NA</v>
      </c>
      <c r="R703" s="306" t="str">
        <f t="shared" si="270"/>
        <v>NA</v>
      </c>
      <c r="S703" s="306" t="str">
        <f t="shared" si="271"/>
        <v>NA</v>
      </c>
      <c r="T703" s="306" t="str">
        <f t="shared" si="272"/>
        <v>NA</v>
      </c>
      <c r="U703" s="306" t="str">
        <f t="shared" si="273"/>
        <v>NA</v>
      </c>
      <c r="V703" s="306" t="str">
        <f>IF($B703&gt;remaning_months,"NA",V$3*Payoff!$BS706)</f>
        <v>NA</v>
      </c>
      <c r="W703" s="306" t="str">
        <f>IF($B703&gt;remaning_months,"NA",W$3*Payoff!$BS706)</f>
        <v>NA</v>
      </c>
      <c r="X703" s="306" t="str">
        <f t="shared" si="274"/>
        <v>NA</v>
      </c>
      <c r="Y703" s="306" t="str">
        <f t="shared" si="275"/>
        <v>NA</v>
      </c>
      <c r="Z703" s="306" t="str">
        <f t="shared" si="276"/>
        <v>NA</v>
      </c>
      <c r="AA703" s="306" t="str">
        <f t="shared" si="277"/>
        <v>NA</v>
      </c>
      <c r="AB703" s="306" t="str">
        <f t="shared" si="278"/>
        <v>NA</v>
      </c>
      <c r="AC703" s="306" t="str">
        <f>IF($B703&gt;remaning_months,"NA",Payoff!AY706*Feq_coupon)</f>
        <v>NA</v>
      </c>
      <c r="AD703" s="306" t="str">
        <f>IF($B703&lt;=remaning_months,(AD702*(1-Payoff!BR706)-Payoff!Y706-Payoff!Z706+Payoff!BY706),"NA")</f>
        <v>NA</v>
      </c>
      <c r="AE703" s="306" t="str">
        <f>IF($B703&gt;remaning_months,"NA",Payoff!BC706)</f>
        <v>NA</v>
      </c>
      <c r="AF703" s="306" t="str">
        <f>IF($B703&gt;remaning_months,"NA",MAX(0,SUM(Payoff!V706:X706)))</f>
        <v>NA</v>
      </c>
      <c r="AG703" s="306" t="str">
        <f>IF($B703&gt;remaning_months,"NA",MAX(0,SUM(Payoff!V706:Y706)))</f>
        <v>NA</v>
      </c>
      <c r="AH703" s="306" t="str">
        <f>IF($B703&gt;remaning_months,"NA",Payoff!AC706)</f>
        <v>NA</v>
      </c>
      <c r="AI703" s="306" t="str">
        <f>IF($B703&gt;remaning_months,"NA",Payoff!BA706)</f>
        <v>NA</v>
      </c>
      <c r="AJ703" s="306" t="str">
        <f>IF($B703&gt;remaning_months,"NA",IF(AF703&lt;=0,0,AL702*(1+Payoff!X706/SUM(Payoff!V706:W706))))</f>
        <v>NA</v>
      </c>
      <c r="AK703" s="306" t="str">
        <f>IF($B703&gt;remaning_months,"NA",IF(AG703&lt;=0,0,AJ703*(1+SUM(Payoff!Y706:Z706)/SUM(Payoff!V706:W706))))</f>
        <v>NA</v>
      </c>
      <c r="AL703" s="306" t="str">
        <f>IF($B703&gt;remaning_months,"NA",IF(AH703&lt;=0,0,AK703*(1+SUM(Payoff!AA706:AB706)/SUM(Payoff!V706:W706))))</f>
        <v>NA</v>
      </c>
      <c r="AM703" s="306" t="str">
        <f t="shared" si="279"/>
        <v>NA</v>
      </c>
      <c r="AN703" s="306" t="str">
        <f>IF($B703&gt;remaning_months,"NA",AN702*(1+Payoff!Q706))</f>
        <v>NA</v>
      </c>
    </row>
    <row r="704" spans="2:40">
      <c r="B704" s="23">
        <v>701</v>
      </c>
      <c r="C704" s="306" t="str">
        <f t="shared" si="255"/>
        <v>NA</v>
      </c>
      <c r="D704" s="306" t="str">
        <f t="shared" si="256"/>
        <v>NA</v>
      </c>
      <c r="E704" s="306" t="str">
        <f t="shared" si="257"/>
        <v>NA</v>
      </c>
      <c r="F704" s="306" t="str">
        <f t="shared" si="258"/>
        <v>NA</v>
      </c>
      <c r="G704" s="306" t="str">
        <f t="shared" si="259"/>
        <v>NA</v>
      </c>
      <c r="H704" s="306" t="str">
        <f t="shared" si="260"/>
        <v>NA</v>
      </c>
      <c r="I704" s="306" t="str">
        <f t="shared" si="261"/>
        <v>NA</v>
      </c>
      <c r="J704" s="306" t="str">
        <f t="shared" si="262"/>
        <v>NA</v>
      </c>
      <c r="K704" s="306" t="str">
        <f t="shared" si="263"/>
        <v>NA</v>
      </c>
      <c r="L704" s="306" t="str">
        <f t="shared" si="264"/>
        <v>NA</v>
      </c>
      <c r="M704" s="306" t="str">
        <f t="shared" si="265"/>
        <v>NA</v>
      </c>
      <c r="N704" s="306" t="str">
        <f t="shared" si="266"/>
        <v>NA</v>
      </c>
      <c r="O704" s="306" t="str">
        <f t="shared" si="267"/>
        <v>NA</v>
      </c>
      <c r="P704" s="306" t="str">
        <f t="shared" si="268"/>
        <v>NA</v>
      </c>
      <c r="Q704" s="306" t="str">
        <f t="shared" si="269"/>
        <v>NA</v>
      </c>
      <c r="R704" s="306" t="str">
        <f t="shared" si="270"/>
        <v>NA</v>
      </c>
      <c r="S704" s="306" t="str">
        <f t="shared" si="271"/>
        <v>NA</v>
      </c>
      <c r="T704" s="306" t="str">
        <f t="shared" si="272"/>
        <v>NA</v>
      </c>
      <c r="U704" s="306" t="str">
        <f t="shared" si="273"/>
        <v>NA</v>
      </c>
      <c r="V704" s="306" t="str">
        <f>IF($B704&gt;remaning_months,"NA",V$3*Payoff!$BS707)</f>
        <v>NA</v>
      </c>
      <c r="W704" s="306" t="str">
        <f>IF($B704&gt;remaning_months,"NA",W$3*Payoff!$BS707)</f>
        <v>NA</v>
      </c>
      <c r="X704" s="306" t="str">
        <f t="shared" si="274"/>
        <v>NA</v>
      </c>
      <c r="Y704" s="306" t="str">
        <f t="shared" si="275"/>
        <v>NA</v>
      </c>
      <c r="Z704" s="306" t="str">
        <f t="shared" si="276"/>
        <v>NA</v>
      </c>
      <c r="AA704" s="306" t="str">
        <f t="shared" si="277"/>
        <v>NA</v>
      </c>
      <c r="AB704" s="306" t="str">
        <f t="shared" si="278"/>
        <v>NA</v>
      </c>
      <c r="AC704" s="306" t="str">
        <f>IF($B704&gt;remaning_months,"NA",Payoff!AY707*Feq_coupon)</f>
        <v>NA</v>
      </c>
      <c r="AD704" s="306" t="str">
        <f>IF($B704&lt;=remaning_months,(AD703*(1-Payoff!BR707)-Payoff!Y707-Payoff!Z707+Payoff!BY707),"NA")</f>
        <v>NA</v>
      </c>
      <c r="AE704" s="306" t="str">
        <f>IF($B704&gt;remaning_months,"NA",Payoff!BC707)</f>
        <v>NA</v>
      </c>
      <c r="AF704" s="306" t="str">
        <f>IF($B704&gt;remaning_months,"NA",MAX(0,SUM(Payoff!V707:X707)))</f>
        <v>NA</v>
      </c>
      <c r="AG704" s="306" t="str">
        <f>IF($B704&gt;remaning_months,"NA",MAX(0,SUM(Payoff!V707:Y707)))</f>
        <v>NA</v>
      </c>
      <c r="AH704" s="306" t="str">
        <f>IF($B704&gt;remaning_months,"NA",Payoff!AC707)</f>
        <v>NA</v>
      </c>
      <c r="AI704" s="306" t="str">
        <f>IF($B704&gt;remaning_months,"NA",Payoff!BA707)</f>
        <v>NA</v>
      </c>
      <c r="AJ704" s="306" t="str">
        <f>IF($B704&gt;remaning_months,"NA",IF(AF704&lt;=0,0,AL703*(1+Payoff!X707/SUM(Payoff!V707:W707))))</f>
        <v>NA</v>
      </c>
      <c r="AK704" s="306" t="str">
        <f>IF($B704&gt;remaning_months,"NA",IF(AG704&lt;=0,0,AJ704*(1+SUM(Payoff!Y707:Z707)/SUM(Payoff!V707:W707))))</f>
        <v>NA</v>
      </c>
      <c r="AL704" s="306" t="str">
        <f>IF($B704&gt;remaning_months,"NA",IF(AH704&lt;=0,0,AK704*(1+SUM(Payoff!AA707:AB707)/SUM(Payoff!V707:W707))))</f>
        <v>NA</v>
      </c>
      <c r="AM704" s="306" t="str">
        <f t="shared" si="279"/>
        <v>NA</v>
      </c>
      <c r="AN704" s="306" t="str">
        <f>IF($B704&gt;remaning_months,"NA",AN703*(1+Payoff!Q707))</f>
        <v>NA</v>
      </c>
    </row>
    <row r="705" spans="2:40">
      <c r="B705" s="23">
        <v>702</v>
      </c>
      <c r="C705" s="306" t="str">
        <f t="shared" si="255"/>
        <v>NA</v>
      </c>
      <c r="D705" s="306" t="str">
        <f t="shared" si="256"/>
        <v>NA</v>
      </c>
      <c r="E705" s="306" t="str">
        <f t="shared" si="257"/>
        <v>NA</v>
      </c>
      <c r="F705" s="306" t="str">
        <f t="shared" si="258"/>
        <v>NA</v>
      </c>
      <c r="G705" s="306" t="str">
        <f t="shared" si="259"/>
        <v>NA</v>
      </c>
      <c r="H705" s="306" t="str">
        <f t="shared" si="260"/>
        <v>NA</v>
      </c>
      <c r="I705" s="306" t="str">
        <f t="shared" si="261"/>
        <v>NA</v>
      </c>
      <c r="J705" s="306" t="str">
        <f t="shared" si="262"/>
        <v>NA</v>
      </c>
      <c r="K705" s="306" t="str">
        <f t="shared" si="263"/>
        <v>NA</v>
      </c>
      <c r="L705" s="306" t="str">
        <f t="shared" si="264"/>
        <v>NA</v>
      </c>
      <c r="M705" s="306" t="str">
        <f t="shared" si="265"/>
        <v>NA</v>
      </c>
      <c r="N705" s="306" t="str">
        <f t="shared" si="266"/>
        <v>NA</v>
      </c>
      <c r="O705" s="306" t="str">
        <f t="shared" si="267"/>
        <v>NA</v>
      </c>
      <c r="P705" s="306" t="str">
        <f t="shared" si="268"/>
        <v>NA</v>
      </c>
      <c r="Q705" s="306" t="str">
        <f t="shared" si="269"/>
        <v>NA</v>
      </c>
      <c r="R705" s="306" t="str">
        <f t="shared" si="270"/>
        <v>NA</v>
      </c>
      <c r="S705" s="306" t="str">
        <f t="shared" si="271"/>
        <v>NA</v>
      </c>
      <c r="T705" s="306" t="str">
        <f t="shared" si="272"/>
        <v>NA</v>
      </c>
      <c r="U705" s="306" t="str">
        <f t="shared" si="273"/>
        <v>NA</v>
      </c>
      <c r="V705" s="306" t="str">
        <f>IF($B705&gt;remaning_months,"NA",V$3*Payoff!$BS708)</f>
        <v>NA</v>
      </c>
      <c r="W705" s="306" t="str">
        <f>IF($B705&gt;remaning_months,"NA",W$3*Payoff!$BS708)</f>
        <v>NA</v>
      </c>
      <c r="X705" s="306" t="str">
        <f t="shared" si="274"/>
        <v>NA</v>
      </c>
      <c r="Y705" s="306" t="str">
        <f t="shared" si="275"/>
        <v>NA</v>
      </c>
      <c r="Z705" s="306" t="str">
        <f t="shared" si="276"/>
        <v>NA</v>
      </c>
      <c r="AA705" s="306" t="str">
        <f t="shared" si="277"/>
        <v>NA</v>
      </c>
      <c r="AB705" s="306" t="str">
        <f t="shared" si="278"/>
        <v>NA</v>
      </c>
      <c r="AC705" s="306" t="str">
        <f>IF($B705&gt;remaning_months,"NA",Payoff!AY708*Feq_coupon)</f>
        <v>NA</v>
      </c>
      <c r="AD705" s="306" t="str">
        <f>IF($B705&lt;=remaning_months,(AD704*(1-Payoff!BR708)-Payoff!Y708-Payoff!Z708+Payoff!BY708),"NA")</f>
        <v>NA</v>
      </c>
      <c r="AE705" s="306" t="str">
        <f>IF($B705&gt;remaning_months,"NA",Payoff!BC708)</f>
        <v>NA</v>
      </c>
      <c r="AF705" s="306" t="str">
        <f>IF($B705&gt;remaning_months,"NA",MAX(0,SUM(Payoff!V708:X708)))</f>
        <v>NA</v>
      </c>
      <c r="AG705" s="306" t="str">
        <f>IF($B705&gt;remaning_months,"NA",MAX(0,SUM(Payoff!V708:Y708)))</f>
        <v>NA</v>
      </c>
      <c r="AH705" s="306" t="str">
        <f>IF($B705&gt;remaning_months,"NA",Payoff!AC708)</f>
        <v>NA</v>
      </c>
      <c r="AI705" s="306" t="str">
        <f>IF($B705&gt;remaning_months,"NA",Payoff!BA708)</f>
        <v>NA</v>
      </c>
      <c r="AJ705" s="306" t="str">
        <f>IF($B705&gt;remaning_months,"NA",IF(AF705&lt;=0,0,AL704*(1+Payoff!X708/SUM(Payoff!V708:W708))))</f>
        <v>NA</v>
      </c>
      <c r="AK705" s="306" t="str">
        <f>IF($B705&gt;remaning_months,"NA",IF(AG705&lt;=0,0,AJ705*(1+SUM(Payoff!Y708:Z708)/SUM(Payoff!V708:W708))))</f>
        <v>NA</v>
      </c>
      <c r="AL705" s="306" t="str">
        <f>IF($B705&gt;remaning_months,"NA",IF(AH705&lt;=0,0,AK705*(1+SUM(Payoff!AA708:AB708)/SUM(Payoff!V708:W708))))</f>
        <v>NA</v>
      </c>
      <c r="AM705" s="306" t="str">
        <f t="shared" si="279"/>
        <v>NA</v>
      </c>
      <c r="AN705" s="306" t="str">
        <f>IF($B705&gt;remaning_months,"NA",AN704*(1+Payoff!Q708))</f>
        <v>NA</v>
      </c>
    </row>
    <row r="706" spans="2:40">
      <c r="B706" s="23">
        <v>703</v>
      </c>
      <c r="C706" s="306" t="str">
        <f t="shared" si="255"/>
        <v>NA</v>
      </c>
      <c r="D706" s="306" t="str">
        <f t="shared" si="256"/>
        <v>NA</v>
      </c>
      <c r="E706" s="306" t="str">
        <f t="shared" si="257"/>
        <v>NA</v>
      </c>
      <c r="F706" s="306" t="str">
        <f t="shared" si="258"/>
        <v>NA</v>
      </c>
      <c r="G706" s="306" t="str">
        <f t="shared" si="259"/>
        <v>NA</v>
      </c>
      <c r="H706" s="306" t="str">
        <f t="shared" si="260"/>
        <v>NA</v>
      </c>
      <c r="I706" s="306" t="str">
        <f t="shared" si="261"/>
        <v>NA</v>
      </c>
      <c r="J706" s="306" t="str">
        <f t="shared" si="262"/>
        <v>NA</v>
      </c>
      <c r="K706" s="306" t="str">
        <f t="shared" si="263"/>
        <v>NA</v>
      </c>
      <c r="L706" s="306" t="str">
        <f t="shared" si="264"/>
        <v>NA</v>
      </c>
      <c r="M706" s="306" t="str">
        <f t="shared" si="265"/>
        <v>NA</v>
      </c>
      <c r="N706" s="306" t="str">
        <f t="shared" si="266"/>
        <v>NA</v>
      </c>
      <c r="O706" s="306" t="str">
        <f t="shared" si="267"/>
        <v>NA</v>
      </c>
      <c r="P706" s="306" t="str">
        <f t="shared" si="268"/>
        <v>NA</v>
      </c>
      <c r="Q706" s="306" t="str">
        <f t="shared" si="269"/>
        <v>NA</v>
      </c>
      <c r="R706" s="306" t="str">
        <f t="shared" si="270"/>
        <v>NA</v>
      </c>
      <c r="S706" s="306" t="str">
        <f t="shared" si="271"/>
        <v>NA</v>
      </c>
      <c r="T706" s="306" t="str">
        <f t="shared" si="272"/>
        <v>NA</v>
      </c>
      <c r="U706" s="306" t="str">
        <f t="shared" si="273"/>
        <v>NA</v>
      </c>
      <c r="V706" s="306" t="str">
        <f>IF($B706&gt;remaning_months,"NA",V$3*Payoff!$BS709)</f>
        <v>NA</v>
      </c>
      <c r="W706" s="306" t="str">
        <f>IF($B706&gt;remaning_months,"NA",W$3*Payoff!$BS709)</f>
        <v>NA</v>
      </c>
      <c r="X706" s="306" t="str">
        <f t="shared" si="274"/>
        <v>NA</v>
      </c>
      <c r="Y706" s="306" t="str">
        <f t="shared" si="275"/>
        <v>NA</v>
      </c>
      <c r="Z706" s="306" t="str">
        <f t="shared" si="276"/>
        <v>NA</v>
      </c>
      <c r="AA706" s="306" t="str">
        <f t="shared" si="277"/>
        <v>NA</v>
      </c>
      <c r="AB706" s="306" t="str">
        <f t="shared" si="278"/>
        <v>NA</v>
      </c>
      <c r="AC706" s="306" t="str">
        <f>IF($B706&gt;remaning_months,"NA",Payoff!AY709*Feq_coupon)</f>
        <v>NA</v>
      </c>
      <c r="AD706" s="306" t="str">
        <f>IF($B706&lt;=remaning_months,(AD705*(1-Payoff!BR709)-Payoff!Y709-Payoff!Z709+Payoff!BY709),"NA")</f>
        <v>NA</v>
      </c>
      <c r="AE706" s="306" t="str">
        <f>IF($B706&gt;remaning_months,"NA",Payoff!BC709)</f>
        <v>NA</v>
      </c>
      <c r="AF706" s="306" t="str">
        <f>IF($B706&gt;remaning_months,"NA",MAX(0,SUM(Payoff!V709:X709)))</f>
        <v>NA</v>
      </c>
      <c r="AG706" s="306" t="str">
        <f>IF($B706&gt;remaning_months,"NA",MAX(0,SUM(Payoff!V709:Y709)))</f>
        <v>NA</v>
      </c>
      <c r="AH706" s="306" t="str">
        <f>IF($B706&gt;remaning_months,"NA",Payoff!AC709)</f>
        <v>NA</v>
      </c>
      <c r="AI706" s="306" t="str">
        <f>IF($B706&gt;remaning_months,"NA",Payoff!BA709)</f>
        <v>NA</v>
      </c>
      <c r="AJ706" s="306" t="str">
        <f>IF($B706&gt;remaning_months,"NA",IF(AF706&lt;=0,0,AL705*(1+Payoff!X709/SUM(Payoff!V709:W709))))</f>
        <v>NA</v>
      </c>
      <c r="AK706" s="306" t="str">
        <f>IF($B706&gt;remaning_months,"NA",IF(AG706&lt;=0,0,AJ706*(1+SUM(Payoff!Y709:Z709)/SUM(Payoff!V709:W709))))</f>
        <v>NA</v>
      </c>
      <c r="AL706" s="306" t="str">
        <f>IF($B706&gt;remaning_months,"NA",IF(AH706&lt;=0,0,AK706*(1+SUM(Payoff!AA709:AB709)/SUM(Payoff!V709:W709))))</f>
        <v>NA</v>
      </c>
      <c r="AM706" s="306" t="str">
        <f t="shared" si="279"/>
        <v>NA</v>
      </c>
      <c r="AN706" s="306" t="str">
        <f>IF($B706&gt;remaning_months,"NA",AN705*(1+Payoff!Q709))</f>
        <v>NA</v>
      </c>
    </row>
    <row r="707" spans="2:40">
      <c r="B707" s="23">
        <v>704</v>
      </c>
      <c r="C707" s="306" t="str">
        <f t="shared" si="255"/>
        <v>NA</v>
      </c>
      <c r="D707" s="306" t="str">
        <f t="shared" si="256"/>
        <v>NA</v>
      </c>
      <c r="E707" s="306" t="str">
        <f t="shared" si="257"/>
        <v>NA</v>
      </c>
      <c r="F707" s="306" t="str">
        <f t="shared" si="258"/>
        <v>NA</v>
      </c>
      <c r="G707" s="306" t="str">
        <f t="shared" si="259"/>
        <v>NA</v>
      </c>
      <c r="H707" s="306" t="str">
        <f t="shared" si="260"/>
        <v>NA</v>
      </c>
      <c r="I707" s="306" t="str">
        <f t="shared" si="261"/>
        <v>NA</v>
      </c>
      <c r="J707" s="306" t="str">
        <f t="shared" si="262"/>
        <v>NA</v>
      </c>
      <c r="K707" s="306" t="str">
        <f t="shared" si="263"/>
        <v>NA</v>
      </c>
      <c r="L707" s="306" t="str">
        <f t="shared" si="264"/>
        <v>NA</v>
      </c>
      <c r="M707" s="306" t="str">
        <f t="shared" si="265"/>
        <v>NA</v>
      </c>
      <c r="N707" s="306" t="str">
        <f t="shared" si="266"/>
        <v>NA</v>
      </c>
      <c r="O707" s="306" t="str">
        <f t="shared" si="267"/>
        <v>NA</v>
      </c>
      <c r="P707" s="306" t="str">
        <f t="shared" si="268"/>
        <v>NA</v>
      </c>
      <c r="Q707" s="306" t="str">
        <f t="shared" si="269"/>
        <v>NA</v>
      </c>
      <c r="R707" s="306" t="str">
        <f t="shared" si="270"/>
        <v>NA</v>
      </c>
      <c r="S707" s="306" t="str">
        <f t="shared" si="271"/>
        <v>NA</v>
      </c>
      <c r="T707" s="306" t="str">
        <f t="shared" si="272"/>
        <v>NA</v>
      </c>
      <c r="U707" s="306" t="str">
        <f t="shared" si="273"/>
        <v>NA</v>
      </c>
      <c r="V707" s="306" t="str">
        <f>IF($B707&gt;remaning_months,"NA",V$3*Payoff!$BS710)</f>
        <v>NA</v>
      </c>
      <c r="W707" s="306" t="str">
        <f>IF($B707&gt;remaning_months,"NA",W$3*Payoff!$BS710)</f>
        <v>NA</v>
      </c>
      <c r="X707" s="306" t="str">
        <f t="shared" si="274"/>
        <v>NA</v>
      </c>
      <c r="Y707" s="306" t="str">
        <f t="shared" si="275"/>
        <v>NA</v>
      </c>
      <c r="Z707" s="306" t="str">
        <f t="shared" si="276"/>
        <v>NA</v>
      </c>
      <c r="AA707" s="306" t="str">
        <f t="shared" si="277"/>
        <v>NA</v>
      </c>
      <c r="AB707" s="306" t="str">
        <f t="shared" si="278"/>
        <v>NA</v>
      </c>
      <c r="AC707" s="306" t="str">
        <f>IF($B707&gt;remaning_months,"NA",Payoff!AY710*Feq_coupon)</f>
        <v>NA</v>
      </c>
      <c r="AD707" s="306" t="str">
        <f>IF($B707&lt;=remaning_months,(AD706*(1-Payoff!BR710)-Payoff!Y710-Payoff!Z710+Payoff!BY710),"NA")</f>
        <v>NA</v>
      </c>
      <c r="AE707" s="306" t="str">
        <f>IF($B707&gt;remaning_months,"NA",Payoff!BC710)</f>
        <v>NA</v>
      </c>
      <c r="AF707" s="306" t="str">
        <f>IF($B707&gt;remaning_months,"NA",MAX(0,SUM(Payoff!V710:X710)))</f>
        <v>NA</v>
      </c>
      <c r="AG707" s="306" t="str">
        <f>IF($B707&gt;remaning_months,"NA",MAX(0,SUM(Payoff!V710:Y710)))</f>
        <v>NA</v>
      </c>
      <c r="AH707" s="306" t="str">
        <f>IF($B707&gt;remaning_months,"NA",Payoff!AC710)</f>
        <v>NA</v>
      </c>
      <c r="AI707" s="306" t="str">
        <f>IF($B707&gt;remaning_months,"NA",Payoff!BA710)</f>
        <v>NA</v>
      </c>
      <c r="AJ707" s="306" t="str">
        <f>IF($B707&gt;remaning_months,"NA",IF(AF707&lt;=0,0,AL706*(1+Payoff!X710/SUM(Payoff!V710:W710))))</f>
        <v>NA</v>
      </c>
      <c r="AK707" s="306" t="str">
        <f>IF($B707&gt;remaning_months,"NA",IF(AG707&lt;=0,0,AJ707*(1+SUM(Payoff!Y710:Z710)/SUM(Payoff!V710:W710))))</f>
        <v>NA</v>
      </c>
      <c r="AL707" s="306" t="str">
        <f>IF($B707&gt;remaning_months,"NA",IF(AH707&lt;=0,0,AK707*(1+SUM(Payoff!AA710:AB710)/SUM(Payoff!V710:W710))))</f>
        <v>NA</v>
      </c>
      <c r="AM707" s="306" t="str">
        <f t="shared" si="279"/>
        <v>NA</v>
      </c>
      <c r="AN707" s="306" t="str">
        <f>IF($B707&gt;remaning_months,"NA",AN706*(1+Payoff!Q710))</f>
        <v>NA</v>
      </c>
    </row>
    <row r="708" spans="2:40">
      <c r="B708" s="23">
        <v>705</v>
      </c>
      <c r="C708" s="306" t="str">
        <f t="shared" ref="C708:C723" si="280">IF($B708&gt;remaning_months,"NA",C707)</f>
        <v>NA</v>
      </c>
      <c r="D708" s="306" t="str">
        <f t="shared" ref="D708:D723" si="281">IF($B708&lt;=remaning_months,IF(RIGHT(LEFT(D707,6),2)*1&lt;&gt;12,D707+100,D707+8900),"NA")</f>
        <v>NA</v>
      </c>
      <c r="E708" s="306" t="str">
        <f t="shared" ref="E708:E723" si="282">IF($B708&gt;remaning_months,"NA",E707)</f>
        <v>NA</v>
      </c>
      <c r="F708" s="306" t="str">
        <f t="shared" ref="F708:F723" si="283">IF($B708&gt;remaning_months,"NA",F707)</f>
        <v>NA</v>
      </c>
      <c r="G708" s="306" t="str">
        <f t="shared" ref="G708:G723" si="284">IF($B708&gt;remaning_months,"NA",G707)</f>
        <v>NA</v>
      </c>
      <c r="H708" s="306" t="str">
        <f t="shared" ref="H708:H723" si="285">IF($B708&gt;remaning_months,"NA",H707)</f>
        <v>NA</v>
      </c>
      <c r="I708" s="306" t="str">
        <f t="shared" ref="I708:I723" si="286">IF($B708&gt;remaning_months,"NA",0)</f>
        <v>NA</v>
      </c>
      <c r="J708" s="306" t="str">
        <f t="shared" ref="J708:J723" si="287">IF($B708&gt;remaning_months,"NA",J707)</f>
        <v>NA</v>
      </c>
      <c r="K708" s="306" t="str">
        <f t="shared" ref="K708:K723" si="288">IF($B708&gt;remaning_months,"NA",K707)</f>
        <v>NA</v>
      </c>
      <c r="L708" s="306" t="str">
        <f t="shared" ref="L708:L723" si="289">IF($B708&gt;remaning_months,"NA",L707)</f>
        <v>NA</v>
      </c>
      <c r="M708" s="306" t="str">
        <f t="shared" ref="M708:M723" si="290">IF($B708&gt;remaning_months,"NA",M707)</f>
        <v>NA</v>
      </c>
      <c r="N708" s="306" t="str">
        <f t="shared" ref="N708:N723" si="291">IF($B708&gt;remaning_months,"NA",N707)</f>
        <v>NA</v>
      </c>
      <c r="O708" s="306" t="str">
        <f t="shared" ref="O708:O723" si="292">IF($B708&gt;remaning_months,"NA",O707)</f>
        <v>NA</v>
      </c>
      <c r="P708" s="306" t="str">
        <f t="shared" ref="P708:P723" si="293">IF($B708&gt;remaning_months,"NA",P707)</f>
        <v>NA</v>
      </c>
      <c r="Q708" s="306" t="str">
        <f t="shared" ref="Q708:Q723" si="294">IF($B708&gt;remaning_months,"NA",Q707)</f>
        <v>NA</v>
      </c>
      <c r="R708" s="306" t="str">
        <f t="shared" ref="R708:R723" si="295">IF($B708&gt;remaning_months,"NA",R707)</f>
        <v>NA</v>
      </c>
      <c r="S708" s="306" t="str">
        <f t="shared" ref="S708:S723" si="296">IF($B708&gt;remaning_months,"NA",S707)</f>
        <v>NA</v>
      </c>
      <c r="T708" s="306" t="str">
        <f t="shared" ref="T708:T723" si="297">IF($B708&gt;remaning_months,"NA",T707)</f>
        <v>NA</v>
      </c>
      <c r="U708" s="306" t="str">
        <f t="shared" ref="U708:U723" si="298">IF($B708&gt;remaning_months,"NA",U707)</f>
        <v>NA</v>
      </c>
      <c r="V708" s="306" t="str">
        <f>IF($B708&gt;remaning_months,"NA",V$3*Payoff!$BS711)</f>
        <v>NA</v>
      </c>
      <c r="W708" s="306" t="str">
        <f>IF($B708&gt;remaning_months,"NA",W$3*Payoff!$BS711)</f>
        <v>NA</v>
      </c>
      <c r="X708" s="306" t="str">
        <f t="shared" ref="X708:X723" si="299">IF($B708&gt;remaning_months,"NA",X707)</f>
        <v>NA</v>
      </c>
      <c r="Y708" s="306" t="str">
        <f t="shared" ref="Y708:Y723" si="300">IF($B708&gt;remaning_months,"NA",Y707)</f>
        <v>NA</v>
      </c>
      <c r="Z708" s="306" t="str">
        <f t="shared" ref="Z708:Z723" si="301">IF($B708&gt;remaning_months,"NA",Z707)</f>
        <v>NA</v>
      </c>
      <c r="AA708" s="306" t="str">
        <f t="shared" ref="AA708:AA723" si="302">IF($B708&gt;remaning_months,"NA",AA707)</f>
        <v>NA</v>
      </c>
      <c r="AB708" s="306" t="str">
        <f t="shared" ref="AB708:AB723" si="303">IF($B708&gt;remaning_months,"NA",AB707)</f>
        <v>NA</v>
      </c>
      <c r="AC708" s="306" t="str">
        <f>IF($B708&gt;remaning_months,"NA",Payoff!AY711*Feq_coupon)</f>
        <v>NA</v>
      </c>
      <c r="AD708" s="306" t="str">
        <f>IF($B708&lt;=remaning_months,(AD707*(1-Payoff!BR711)-Payoff!Y711-Payoff!Z711+Payoff!BY711),"NA")</f>
        <v>NA</v>
      </c>
      <c r="AE708" s="306" t="str">
        <f>IF($B708&gt;remaning_months,"NA",Payoff!BC711)</f>
        <v>NA</v>
      </c>
      <c r="AF708" s="306" t="str">
        <f>IF($B708&gt;remaning_months,"NA",MAX(0,SUM(Payoff!V711:X711)))</f>
        <v>NA</v>
      </c>
      <c r="AG708" s="306" t="str">
        <f>IF($B708&gt;remaning_months,"NA",MAX(0,SUM(Payoff!V711:Y711)))</f>
        <v>NA</v>
      </c>
      <c r="AH708" s="306" t="str">
        <f>IF($B708&gt;remaning_months,"NA",Payoff!AC711)</f>
        <v>NA</v>
      </c>
      <c r="AI708" s="306" t="str">
        <f>IF($B708&gt;remaning_months,"NA",Payoff!BA711)</f>
        <v>NA</v>
      </c>
      <c r="AJ708" s="306" t="str">
        <f>IF($B708&gt;remaning_months,"NA",IF(AF708&lt;=0,0,AL707*(1+Payoff!X711/SUM(Payoff!V711:W711))))</f>
        <v>NA</v>
      </c>
      <c r="AK708" s="306" t="str">
        <f>IF($B708&gt;remaning_months,"NA",IF(AG708&lt;=0,0,AJ708*(1+SUM(Payoff!Y711:Z711)/SUM(Payoff!V711:W711))))</f>
        <v>NA</v>
      </c>
      <c r="AL708" s="306" t="str">
        <f>IF($B708&gt;remaning_months,"NA",IF(AH708&lt;=0,0,AK708*(1+SUM(Payoff!AA711:AB711)/SUM(Payoff!V711:W711))))</f>
        <v>NA</v>
      </c>
      <c r="AM708" s="306" t="str">
        <f t="shared" ref="AM708:AM723" si="304">IF($B708&gt;remaning_months,"NA",AM707)</f>
        <v>NA</v>
      </c>
      <c r="AN708" s="306" t="str">
        <f>IF($B708&gt;remaning_months,"NA",AN707*(1+Payoff!Q711))</f>
        <v>NA</v>
      </c>
    </row>
    <row r="709" spans="2:40">
      <c r="B709" s="23">
        <v>706</v>
      </c>
      <c r="C709" s="306" t="str">
        <f t="shared" si="280"/>
        <v>NA</v>
      </c>
      <c r="D709" s="306" t="str">
        <f t="shared" si="281"/>
        <v>NA</v>
      </c>
      <c r="E709" s="306" t="str">
        <f t="shared" si="282"/>
        <v>NA</v>
      </c>
      <c r="F709" s="306" t="str">
        <f t="shared" si="283"/>
        <v>NA</v>
      </c>
      <c r="G709" s="306" t="str">
        <f t="shared" si="284"/>
        <v>NA</v>
      </c>
      <c r="H709" s="306" t="str">
        <f t="shared" si="285"/>
        <v>NA</v>
      </c>
      <c r="I709" s="306" t="str">
        <f t="shared" si="286"/>
        <v>NA</v>
      </c>
      <c r="J709" s="306" t="str">
        <f t="shared" si="287"/>
        <v>NA</v>
      </c>
      <c r="K709" s="306" t="str">
        <f t="shared" si="288"/>
        <v>NA</v>
      </c>
      <c r="L709" s="306" t="str">
        <f t="shared" si="289"/>
        <v>NA</v>
      </c>
      <c r="M709" s="306" t="str">
        <f t="shared" si="290"/>
        <v>NA</v>
      </c>
      <c r="N709" s="306" t="str">
        <f t="shared" si="291"/>
        <v>NA</v>
      </c>
      <c r="O709" s="306" t="str">
        <f t="shared" si="292"/>
        <v>NA</v>
      </c>
      <c r="P709" s="306" t="str">
        <f t="shared" si="293"/>
        <v>NA</v>
      </c>
      <c r="Q709" s="306" t="str">
        <f t="shared" si="294"/>
        <v>NA</v>
      </c>
      <c r="R709" s="306" t="str">
        <f t="shared" si="295"/>
        <v>NA</v>
      </c>
      <c r="S709" s="306" t="str">
        <f t="shared" si="296"/>
        <v>NA</v>
      </c>
      <c r="T709" s="306" t="str">
        <f t="shared" si="297"/>
        <v>NA</v>
      </c>
      <c r="U709" s="306" t="str">
        <f t="shared" si="298"/>
        <v>NA</v>
      </c>
      <c r="V709" s="306" t="str">
        <f>IF($B709&gt;remaning_months,"NA",V$3*Payoff!$BS712)</f>
        <v>NA</v>
      </c>
      <c r="W709" s="306" t="str">
        <f>IF($B709&gt;remaning_months,"NA",W$3*Payoff!$BS712)</f>
        <v>NA</v>
      </c>
      <c r="X709" s="306" t="str">
        <f t="shared" si="299"/>
        <v>NA</v>
      </c>
      <c r="Y709" s="306" t="str">
        <f t="shared" si="300"/>
        <v>NA</v>
      </c>
      <c r="Z709" s="306" t="str">
        <f t="shared" si="301"/>
        <v>NA</v>
      </c>
      <c r="AA709" s="306" t="str">
        <f t="shared" si="302"/>
        <v>NA</v>
      </c>
      <c r="AB709" s="306" t="str">
        <f t="shared" si="303"/>
        <v>NA</v>
      </c>
      <c r="AC709" s="306" t="str">
        <f>IF($B709&gt;remaning_months,"NA",Payoff!AY712*Feq_coupon)</f>
        <v>NA</v>
      </c>
      <c r="AD709" s="306" t="str">
        <f>IF($B709&lt;=remaning_months,(AD708*(1-Payoff!BR712)-Payoff!Y712-Payoff!Z712+Payoff!BY712),"NA")</f>
        <v>NA</v>
      </c>
      <c r="AE709" s="306" t="str">
        <f>IF($B709&gt;remaning_months,"NA",Payoff!BC712)</f>
        <v>NA</v>
      </c>
      <c r="AF709" s="306" t="str">
        <f>IF($B709&gt;remaning_months,"NA",MAX(0,SUM(Payoff!V712:X712)))</f>
        <v>NA</v>
      </c>
      <c r="AG709" s="306" t="str">
        <f>IF($B709&gt;remaning_months,"NA",MAX(0,SUM(Payoff!V712:Y712)))</f>
        <v>NA</v>
      </c>
      <c r="AH709" s="306" t="str">
        <f>IF($B709&gt;remaning_months,"NA",Payoff!AC712)</f>
        <v>NA</v>
      </c>
      <c r="AI709" s="306" t="str">
        <f>IF($B709&gt;remaning_months,"NA",Payoff!BA712)</f>
        <v>NA</v>
      </c>
      <c r="AJ709" s="306" t="str">
        <f>IF($B709&gt;remaning_months,"NA",IF(AF709&lt;=0,0,AL708*(1+Payoff!X712/SUM(Payoff!V712:W712))))</f>
        <v>NA</v>
      </c>
      <c r="AK709" s="306" t="str">
        <f>IF($B709&gt;remaning_months,"NA",IF(AG709&lt;=0,0,AJ709*(1+SUM(Payoff!Y712:Z712)/SUM(Payoff!V712:W712))))</f>
        <v>NA</v>
      </c>
      <c r="AL709" s="306" t="str">
        <f>IF($B709&gt;remaning_months,"NA",IF(AH709&lt;=0,0,AK709*(1+SUM(Payoff!AA712:AB712)/SUM(Payoff!V712:W712))))</f>
        <v>NA</v>
      </c>
      <c r="AM709" s="306" t="str">
        <f t="shared" si="304"/>
        <v>NA</v>
      </c>
      <c r="AN709" s="306" t="str">
        <f>IF($B709&gt;remaning_months,"NA",AN708*(1+Payoff!Q712))</f>
        <v>NA</v>
      </c>
    </row>
    <row r="710" spans="2:40">
      <c r="B710" s="23">
        <v>707</v>
      </c>
      <c r="C710" s="306" t="str">
        <f t="shared" si="280"/>
        <v>NA</v>
      </c>
      <c r="D710" s="306" t="str">
        <f t="shared" si="281"/>
        <v>NA</v>
      </c>
      <c r="E710" s="306" t="str">
        <f t="shared" si="282"/>
        <v>NA</v>
      </c>
      <c r="F710" s="306" t="str">
        <f t="shared" si="283"/>
        <v>NA</v>
      </c>
      <c r="G710" s="306" t="str">
        <f t="shared" si="284"/>
        <v>NA</v>
      </c>
      <c r="H710" s="306" t="str">
        <f t="shared" si="285"/>
        <v>NA</v>
      </c>
      <c r="I710" s="306" t="str">
        <f t="shared" si="286"/>
        <v>NA</v>
      </c>
      <c r="J710" s="306" t="str">
        <f t="shared" si="287"/>
        <v>NA</v>
      </c>
      <c r="K710" s="306" t="str">
        <f t="shared" si="288"/>
        <v>NA</v>
      </c>
      <c r="L710" s="306" t="str">
        <f t="shared" si="289"/>
        <v>NA</v>
      </c>
      <c r="M710" s="306" t="str">
        <f t="shared" si="290"/>
        <v>NA</v>
      </c>
      <c r="N710" s="306" t="str">
        <f t="shared" si="291"/>
        <v>NA</v>
      </c>
      <c r="O710" s="306" t="str">
        <f t="shared" si="292"/>
        <v>NA</v>
      </c>
      <c r="P710" s="306" t="str">
        <f t="shared" si="293"/>
        <v>NA</v>
      </c>
      <c r="Q710" s="306" t="str">
        <f t="shared" si="294"/>
        <v>NA</v>
      </c>
      <c r="R710" s="306" t="str">
        <f t="shared" si="295"/>
        <v>NA</v>
      </c>
      <c r="S710" s="306" t="str">
        <f t="shared" si="296"/>
        <v>NA</v>
      </c>
      <c r="T710" s="306" t="str">
        <f t="shared" si="297"/>
        <v>NA</v>
      </c>
      <c r="U710" s="306" t="str">
        <f t="shared" si="298"/>
        <v>NA</v>
      </c>
      <c r="V710" s="306" t="str">
        <f>IF($B710&gt;remaning_months,"NA",V$3*Payoff!$BS713)</f>
        <v>NA</v>
      </c>
      <c r="W710" s="306" t="str">
        <f>IF($B710&gt;remaning_months,"NA",W$3*Payoff!$BS713)</f>
        <v>NA</v>
      </c>
      <c r="X710" s="306" t="str">
        <f t="shared" si="299"/>
        <v>NA</v>
      </c>
      <c r="Y710" s="306" t="str">
        <f t="shared" si="300"/>
        <v>NA</v>
      </c>
      <c r="Z710" s="306" t="str">
        <f t="shared" si="301"/>
        <v>NA</v>
      </c>
      <c r="AA710" s="306" t="str">
        <f t="shared" si="302"/>
        <v>NA</v>
      </c>
      <c r="AB710" s="306" t="str">
        <f t="shared" si="303"/>
        <v>NA</v>
      </c>
      <c r="AC710" s="306" t="str">
        <f>IF($B710&gt;remaning_months,"NA",Payoff!AY713*Feq_coupon)</f>
        <v>NA</v>
      </c>
      <c r="AD710" s="306" t="str">
        <f>IF($B710&lt;=remaning_months,(AD709*(1-Payoff!BR713)-Payoff!Y713-Payoff!Z713+Payoff!BY713),"NA")</f>
        <v>NA</v>
      </c>
      <c r="AE710" s="306" t="str">
        <f>IF($B710&gt;remaning_months,"NA",Payoff!BC713)</f>
        <v>NA</v>
      </c>
      <c r="AF710" s="306" t="str">
        <f>IF($B710&gt;remaning_months,"NA",MAX(0,SUM(Payoff!V713:X713)))</f>
        <v>NA</v>
      </c>
      <c r="AG710" s="306" t="str">
        <f>IF($B710&gt;remaning_months,"NA",MAX(0,SUM(Payoff!V713:Y713)))</f>
        <v>NA</v>
      </c>
      <c r="AH710" s="306" t="str">
        <f>IF($B710&gt;remaning_months,"NA",Payoff!AC713)</f>
        <v>NA</v>
      </c>
      <c r="AI710" s="306" t="str">
        <f>IF($B710&gt;remaning_months,"NA",Payoff!BA713)</f>
        <v>NA</v>
      </c>
      <c r="AJ710" s="306" t="str">
        <f>IF($B710&gt;remaning_months,"NA",IF(AF710&lt;=0,0,AL709*(1+Payoff!X713/SUM(Payoff!V713:W713))))</f>
        <v>NA</v>
      </c>
      <c r="AK710" s="306" t="str">
        <f>IF($B710&gt;remaning_months,"NA",IF(AG710&lt;=0,0,AJ710*(1+SUM(Payoff!Y713:Z713)/SUM(Payoff!V713:W713))))</f>
        <v>NA</v>
      </c>
      <c r="AL710" s="306" t="str">
        <f>IF($B710&gt;remaning_months,"NA",IF(AH710&lt;=0,0,AK710*(1+SUM(Payoff!AA713:AB713)/SUM(Payoff!V713:W713))))</f>
        <v>NA</v>
      </c>
      <c r="AM710" s="306" t="str">
        <f t="shared" si="304"/>
        <v>NA</v>
      </c>
      <c r="AN710" s="306" t="str">
        <f>IF($B710&gt;remaning_months,"NA",AN709*(1+Payoff!Q713))</f>
        <v>NA</v>
      </c>
    </row>
    <row r="711" spans="2:40">
      <c r="B711" s="23">
        <v>708</v>
      </c>
      <c r="C711" s="306" t="str">
        <f t="shared" si="280"/>
        <v>NA</v>
      </c>
      <c r="D711" s="306" t="str">
        <f t="shared" si="281"/>
        <v>NA</v>
      </c>
      <c r="E711" s="306" t="str">
        <f t="shared" si="282"/>
        <v>NA</v>
      </c>
      <c r="F711" s="306" t="str">
        <f t="shared" si="283"/>
        <v>NA</v>
      </c>
      <c r="G711" s="306" t="str">
        <f t="shared" si="284"/>
        <v>NA</v>
      </c>
      <c r="H711" s="306" t="str">
        <f t="shared" si="285"/>
        <v>NA</v>
      </c>
      <c r="I711" s="306" t="str">
        <f t="shared" si="286"/>
        <v>NA</v>
      </c>
      <c r="J711" s="306" t="str">
        <f t="shared" si="287"/>
        <v>NA</v>
      </c>
      <c r="K711" s="306" t="str">
        <f t="shared" si="288"/>
        <v>NA</v>
      </c>
      <c r="L711" s="306" t="str">
        <f t="shared" si="289"/>
        <v>NA</v>
      </c>
      <c r="M711" s="306" t="str">
        <f t="shared" si="290"/>
        <v>NA</v>
      </c>
      <c r="N711" s="306" t="str">
        <f t="shared" si="291"/>
        <v>NA</v>
      </c>
      <c r="O711" s="306" t="str">
        <f t="shared" si="292"/>
        <v>NA</v>
      </c>
      <c r="P711" s="306" t="str">
        <f t="shared" si="293"/>
        <v>NA</v>
      </c>
      <c r="Q711" s="306" t="str">
        <f t="shared" si="294"/>
        <v>NA</v>
      </c>
      <c r="R711" s="306" t="str">
        <f t="shared" si="295"/>
        <v>NA</v>
      </c>
      <c r="S711" s="306" t="str">
        <f t="shared" si="296"/>
        <v>NA</v>
      </c>
      <c r="T711" s="306" t="str">
        <f t="shared" si="297"/>
        <v>NA</v>
      </c>
      <c r="U711" s="306" t="str">
        <f t="shared" si="298"/>
        <v>NA</v>
      </c>
      <c r="V711" s="306" t="str">
        <f>IF($B711&gt;remaning_months,"NA",V$3*Payoff!$BS714)</f>
        <v>NA</v>
      </c>
      <c r="W711" s="306" t="str">
        <f>IF($B711&gt;remaning_months,"NA",W$3*Payoff!$BS714)</f>
        <v>NA</v>
      </c>
      <c r="X711" s="306" t="str">
        <f t="shared" si="299"/>
        <v>NA</v>
      </c>
      <c r="Y711" s="306" t="str">
        <f t="shared" si="300"/>
        <v>NA</v>
      </c>
      <c r="Z711" s="306" t="str">
        <f t="shared" si="301"/>
        <v>NA</v>
      </c>
      <c r="AA711" s="306" t="str">
        <f t="shared" si="302"/>
        <v>NA</v>
      </c>
      <c r="AB711" s="306" t="str">
        <f t="shared" si="303"/>
        <v>NA</v>
      </c>
      <c r="AC711" s="306" t="str">
        <f>IF($B711&gt;remaning_months,"NA",Payoff!AY714*Feq_coupon)</f>
        <v>NA</v>
      </c>
      <c r="AD711" s="306" t="str">
        <f>IF($B711&lt;=remaning_months,(AD710*(1-Payoff!BR714)-Payoff!Y714-Payoff!Z714+Payoff!BY714),"NA")</f>
        <v>NA</v>
      </c>
      <c r="AE711" s="306" t="str">
        <f>IF($B711&gt;remaning_months,"NA",Payoff!BC714)</f>
        <v>NA</v>
      </c>
      <c r="AF711" s="306" t="str">
        <f>IF($B711&gt;remaning_months,"NA",MAX(0,SUM(Payoff!V714:X714)))</f>
        <v>NA</v>
      </c>
      <c r="AG711" s="306" t="str">
        <f>IF($B711&gt;remaning_months,"NA",MAX(0,SUM(Payoff!V714:Y714)))</f>
        <v>NA</v>
      </c>
      <c r="AH711" s="306" t="str">
        <f>IF($B711&gt;remaning_months,"NA",Payoff!AC714)</f>
        <v>NA</v>
      </c>
      <c r="AI711" s="306" t="str">
        <f>IF($B711&gt;remaning_months,"NA",Payoff!BA714)</f>
        <v>NA</v>
      </c>
      <c r="AJ711" s="306" t="str">
        <f>IF($B711&gt;remaning_months,"NA",IF(AF711&lt;=0,0,AL710*(1+Payoff!X714/SUM(Payoff!V714:W714))))</f>
        <v>NA</v>
      </c>
      <c r="AK711" s="306" t="str">
        <f>IF($B711&gt;remaning_months,"NA",IF(AG711&lt;=0,0,AJ711*(1+SUM(Payoff!Y714:Z714)/SUM(Payoff!V714:W714))))</f>
        <v>NA</v>
      </c>
      <c r="AL711" s="306" t="str">
        <f>IF($B711&gt;remaning_months,"NA",IF(AH711&lt;=0,0,AK711*(1+SUM(Payoff!AA714:AB714)/SUM(Payoff!V714:W714))))</f>
        <v>NA</v>
      </c>
      <c r="AM711" s="306" t="str">
        <f t="shared" si="304"/>
        <v>NA</v>
      </c>
      <c r="AN711" s="306" t="str">
        <f>IF($B711&gt;remaning_months,"NA",AN710*(1+Payoff!Q714))</f>
        <v>NA</v>
      </c>
    </row>
    <row r="712" spans="2:40">
      <c r="B712" s="23">
        <v>709</v>
      </c>
      <c r="C712" s="306" t="str">
        <f t="shared" si="280"/>
        <v>NA</v>
      </c>
      <c r="D712" s="306" t="str">
        <f t="shared" si="281"/>
        <v>NA</v>
      </c>
      <c r="E712" s="306" t="str">
        <f t="shared" si="282"/>
        <v>NA</v>
      </c>
      <c r="F712" s="306" t="str">
        <f t="shared" si="283"/>
        <v>NA</v>
      </c>
      <c r="G712" s="306" t="str">
        <f t="shared" si="284"/>
        <v>NA</v>
      </c>
      <c r="H712" s="306" t="str">
        <f t="shared" si="285"/>
        <v>NA</v>
      </c>
      <c r="I712" s="306" t="str">
        <f t="shared" si="286"/>
        <v>NA</v>
      </c>
      <c r="J712" s="306" t="str">
        <f t="shared" si="287"/>
        <v>NA</v>
      </c>
      <c r="K712" s="306" t="str">
        <f t="shared" si="288"/>
        <v>NA</v>
      </c>
      <c r="L712" s="306" t="str">
        <f t="shared" si="289"/>
        <v>NA</v>
      </c>
      <c r="M712" s="306" t="str">
        <f t="shared" si="290"/>
        <v>NA</v>
      </c>
      <c r="N712" s="306" t="str">
        <f t="shared" si="291"/>
        <v>NA</v>
      </c>
      <c r="O712" s="306" t="str">
        <f t="shared" si="292"/>
        <v>NA</v>
      </c>
      <c r="P712" s="306" t="str">
        <f t="shared" si="293"/>
        <v>NA</v>
      </c>
      <c r="Q712" s="306" t="str">
        <f t="shared" si="294"/>
        <v>NA</v>
      </c>
      <c r="R712" s="306" t="str">
        <f t="shared" si="295"/>
        <v>NA</v>
      </c>
      <c r="S712" s="306" t="str">
        <f t="shared" si="296"/>
        <v>NA</v>
      </c>
      <c r="T712" s="306" t="str">
        <f t="shared" si="297"/>
        <v>NA</v>
      </c>
      <c r="U712" s="306" t="str">
        <f t="shared" si="298"/>
        <v>NA</v>
      </c>
      <c r="V712" s="306" t="str">
        <f>IF($B712&gt;remaning_months,"NA",V$3*Payoff!$BS715)</f>
        <v>NA</v>
      </c>
      <c r="W712" s="306" t="str">
        <f>IF($B712&gt;remaning_months,"NA",W$3*Payoff!$BS715)</f>
        <v>NA</v>
      </c>
      <c r="X712" s="306" t="str">
        <f t="shared" si="299"/>
        <v>NA</v>
      </c>
      <c r="Y712" s="306" t="str">
        <f t="shared" si="300"/>
        <v>NA</v>
      </c>
      <c r="Z712" s="306" t="str">
        <f t="shared" si="301"/>
        <v>NA</v>
      </c>
      <c r="AA712" s="306" t="str">
        <f t="shared" si="302"/>
        <v>NA</v>
      </c>
      <c r="AB712" s="306" t="str">
        <f t="shared" si="303"/>
        <v>NA</v>
      </c>
      <c r="AC712" s="306" t="str">
        <f>IF($B712&gt;remaning_months,"NA",Payoff!AY715*Feq_coupon)</f>
        <v>NA</v>
      </c>
      <c r="AD712" s="306" t="str">
        <f>IF($B712&lt;=remaning_months,(AD711*(1-Payoff!BR715)-Payoff!Y715-Payoff!Z715+Payoff!BY715),"NA")</f>
        <v>NA</v>
      </c>
      <c r="AE712" s="306" t="str">
        <f>IF($B712&gt;remaning_months,"NA",Payoff!BC715)</f>
        <v>NA</v>
      </c>
      <c r="AF712" s="306" t="str">
        <f>IF($B712&gt;remaning_months,"NA",MAX(0,SUM(Payoff!V715:X715)))</f>
        <v>NA</v>
      </c>
      <c r="AG712" s="306" t="str">
        <f>IF($B712&gt;remaning_months,"NA",MAX(0,SUM(Payoff!V715:Y715)))</f>
        <v>NA</v>
      </c>
      <c r="AH712" s="306" t="str">
        <f>IF($B712&gt;remaning_months,"NA",Payoff!AC715)</f>
        <v>NA</v>
      </c>
      <c r="AI712" s="306" t="str">
        <f>IF($B712&gt;remaning_months,"NA",Payoff!BA715)</f>
        <v>NA</v>
      </c>
      <c r="AJ712" s="306" t="str">
        <f>IF($B712&gt;remaning_months,"NA",IF(AF712&lt;=0,0,AL711*(1+Payoff!X715/SUM(Payoff!V715:W715))))</f>
        <v>NA</v>
      </c>
      <c r="AK712" s="306" t="str">
        <f>IF($B712&gt;remaning_months,"NA",IF(AG712&lt;=0,0,AJ712*(1+SUM(Payoff!Y715:Z715)/SUM(Payoff!V715:W715))))</f>
        <v>NA</v>
      </c>
      <c r="AL712" s="306" t="str">
        <f>IF($B712&gt;remaning_months,"NA",IF(AH712&lt;=0,0,AK712*(1+SUM(Payoff!AA715:AB715)/SUM(Payoff!V715:W715))))</f>
        <v>NA</v>
      </c>
      <c r="AM712" s="306" t="str">
        <f t="shared" si="304"/>
        <v>NA</v>
      </c>
      <c r="AN712" s="306" t="str">
        <f>IF($B712&gt;remaning_months,"NA",AN711*(1+Payoff!Q715))</f>
        <v>NA</v>
      </c>
    </row>
    <row r="713" spans="2:40">
      <c r="B713" s="23">
        <v>710</v>
      </c>
      <c r="C713" s="306" t="str">
        <f t="shared" si="280"/>
        <v>NA</v>
      </c>
      <c r="D713" s="306" t="str">
        <f t="shared" si="281"/>
        <v>NA</v>
      </c>
      <c r="E713" s="306" t="str">
        <f t="shared" si="282"/>
        <v>NA</v>
      </c>
      <c r="F713" s="306" t="str">
        <f t="shared" si="283"/>
        <v>NA</v>
      </c>
      <c r="G713" s="306" t="str">
        <f t="shared" si="284"/>
        <v>NA</v>
      </c>
      <c r="H713" s="306" t="str">
        <f t="shared" si="285"/>
        <v>NA</v>
      </c>
      <c r="I713" s="306" t="str">
        <f t="shared" si="286"/>
        <v>NA</v>
      </c>
      <c r="J713" s="306" t="str">
        <f t="shared" si="287"/>
        <v>NA</v>
      </c>
      <c r="K713" s="306" t="str">
        <f t="shared" si="288"/>
        <v>NA</v>
      </c>
      <c r="L713" s="306" t="str">
        <f t="shared" si="289"/>
        <v>NA</v>
      </c>
      <c r="M713" s="306" t="str">
        <f t="shared" si="290"/>
        <v>NA</v>
      </c>
      <c r="N713" s="306" t="str">
        <f t="shared" si="291"/>
        <v>NA</v>
      </c>
      <c r="O713" s="306" t="str">
        <f t="shared" si="292"/>
        <v>NA</v>
      </c>
      <c r="P713" s="306" t="str">
        <f t="shared" si="293"/>
        <v>NA</v>
      </c>
      <c r="Q713" s="306" t="str">
        <f t="shared" si="294"/>
        <v>NA</v>
      </c>
      <c r="R713" s="306" t="str">
        <f t="shared" si="295"/>
        <v>NA</v>
      </c>
      <c r="S713" s="306" t="str">
        <f t="shared" si="296"/>
        <v>NA</v>
      </c>
      <c r="T713" s="306" t="str">
        <f t="shared" si="297"/>
        <v>NA</v>
      </c>
      <c r="U713" s="306" t="str">
        <f t="shared" si="298"/>
        <v>NA</v>
      </c>
      <c r="V713" s="306" t="str">
        <f>IF($B713&gt;remaning_months,"NA",V$3*Payoff!$BS716)</f>
        <v>NA</v>
      </c>
      <c r="W713" s="306" t="str">
        <f>IF($B713&gt;remaning_months,"NA",W$3*Payoff!$BS716)</f>
        <v>NA</v>
      </c>
      <c r="X713" s="306" t="str">
        <f t="shared" si="299"/>
        <v>NA</v>
      </c>
      <c r="Y713" s="306" t="str">
        <f t="shared" si="300"/>
        <v>NA</v>
      </c>
      <c r="Z713" s="306" t="str">
        <f t="shared" si="301"/>
        <v>NA</v>
      </c>
      <c r="AA713" s="306" t="str">
        <f t="shared" si="302"/>
        <v>NA</v>
      </c>
      <c r="AB713" s="306" t="str">
        <f t="shared" si="303"/>
        <v>NA</v>
      </c>
      <c r="AC713" s="306" t="str">
        <f>IF($B713&gt;remaning_months,"NA",Payoff!AY716*Feq_coupon)</f>
        <v>NA</v>
      </c>
      <c r="AD713" s="306" t="str">
        <f>IF($B713&lt;=remaning_months,(AD712*(1-Payoff!BR716)-Payoff!Y716-Payoff!Z716+Payoff!BY716),"NA")</f>
        <v>NA</v>
      </c>
      <c r="AE713" s="306" t="str">
        <f>IF($B713&gt;remaning_months,"NA",Payoff!BC716)</f>
        <v>NA</v>
      </c>
      <c r="AF713" s="306" t="str">
        <f>IF($B713&gt;remaning_months,"NA",MAX(0,SUM(Payoff!V716:X716)))</f>
        <v>NA</v>
      </c>
      <c r="AG713" s="306" t="str">
        <f>IF($B713&gt;remaning_months,"NA",MAX(0,SUM(Payoff!V716:Y716)))</f>
        <v>NA</v>
      </c>
      <c r="AH713" s="306" t="str">
        <f>IF($B713&gt;remaning_months,"NA",Payoff!AC716)</f>
        <v>NA</v>
      </c>
      <c r="AI713" s="306" t="str">
        <f>IF($B713&gt;remaning_months,"NA",Payoff!BA716)</f>
        <v>NA</v>
      </c>
      <c r="AJ713" s="306" t="str">
        <f>IF($B713&gt;remaning_months,"NA",IF(AF713&lt;=0,0,AL712*(1+Payoff!X716/SUM(Payoff!V716:W716))))</f>
        <v>NA</v>
      </c>
      <c r="AK713" s="306" t="str">
        <f>IF($B713&gt;remaning_months,"NA",IF(AG713&lt;=0,0,AJ713*(1+SUM(Payoff!Y716:Z716)/SUM(Payoff!V716:W716))))</f>
        <v>NA</v>
      </c>
      <c r="AL713" s="306" t="str">
        <f>IF($B713&gt;remaning_months,"NA",IF(AH713&lt;=0,0,AK713*(1+SUM(Payoff!AA716:AB716)/SUM(Payoff!V716:W716))))</f>
        <v>NA</v>
      </c>
      <c r="AM713" s="306" t="str">
        <f t="shared" si="304"/>
        <v>NA</v>
      </c>
      <c r="AN713" s="306" t="str">
        <f>IF($B713&gt;remaning_months,"NA",AN712*(1+Payoff!Q716))</f>
        <v>NA</v>
      </c>
    </row>
    <row r="714" spans="2:40">
      <c r="B714" s="23">
        <v>711</v>
      </c>
      <c r="C714" s="306" t="str">
        <f t="shared" si="280"/>
        <v>NA</v>
      </c>
      <c r="D714" s="306" t="str">
        <f t="shared" si="281"/>
        <v>NA</v>
      </c>
      <c r="E714" s="306" t="str">
        <f t="shared" si="282"/>
        <v>NA</v>
      </c>
      <c r="F714" s="306" t="str">
        <f t="shared" si="283"/>
        <v>NA</v>
      </c>
      <c r="G714" s="306" t="str">
        <f t="shared" si="284"/>
        <v>NA</v>
      </c>
      <c r="H714" s="306" t="str">
        <f t="shared" si="285"/>
        <v>NA</v>
      </c>
      <c r="I714" s="306" t="str">
        <f t="shared" si="286"/>
        <v>NA</v>
      </c>
      <c r="J714" s="306" t="str">
        <f t="shared" si="287"/>
        <v>NA</v>
      </c>
      <c r="K714" s="306" t="str">
        <f t="shared" si="288"/>
        <v>NA</v>
      </c>
      <c r="L714" s="306" t="str">
        <f t="shared" si="289"/>
        <v>NA</v>
      </c>
      <c r="M714" s="306" t="str">
        <f t="shared" si="290"/>
        <v>NA</v>
      </c>
      <c r="N714" s="306" t="str">
        <f t="shared" si="291"/>
        <v>NA</v>
      </c>
      <c r="O714" s="306" t="str">
        <f t="shared" si="292"/>
        <v>NA</v>
      </c>
      <c r="P714" s="306" t="str">
        <f t="shared" si="293"/>
        <v>NA</v>
      </c>
      <c r="Q714" s="306" t="str">
        <f t="shared" si="294"/>
        <v>NA</v>
      </c>
      <c r="R714" s="306" t="str">
        <f t="shared" si="295"/>
        <v>NA</v>
      </c>
      <c r="S714" s="306" t="str">
        <f t="shared" si="296"/>
        <v>NA</v>
      </c>
      <c r="T714" s="306" t="str">
        <f t="shared" si="297"/>
        <v>NA</v>
      </c>
      <c r="U714" s="306" t="str">
        <f t="shared" si="298"/>
        <v>NA</v>
      </c>
      <c r="V714" s="306" t="str">
        <f>IF($B714&gt;remaning_months,"NA",V$3*Payoff!$BS717)</f>
        <v>NA</v>
      </c>
      <c r="W714" s="306" t="str">
        <f>IF($B714&gt;remaning_months,"NA",W$3*Payoff!$BS717)</f>
        <v>NA</v>
      </c>
      <c r="X714" s="306" t="str">
        <f t="shared" si="299"/>
        <v>NA</v>
      </c>
      <c r="Y714" s="306" t="str">
        <f t="shared" si="300"/>
        <v>NA</v>
      </c>
      <c r="Z714" s="306" t="str">
        <f t="shared" si="301"/>
        <v>NA</v>
      </c>
      <c r="AA714" s="306" t="str">
        <f t="shared" si="302"/>
        <v>NA</v>
      </c>
      <c r="AB714" s="306" t="str">
        <f t="shared" si="303"/>
        <v>NA</v>
      </c>
      <c r="AC714" s="306" t="str">
        <f>IF($B714&gt;remaning_months,"NA",Payoff!AY717*Feq_coupon)</f>
        <v>NA</v>
      </c>
      <c r="AD714" s="306" t="str">
        <f>IF($B714&lt;=remaning_months,(AD713*(1-Payoff!BR717)-Payoff!Y717-Payoff!Z717+Payoff!BY717),"NA")</f>
        <v>NA</v>
      </c>
      <c r="AE714" s="306" t="str">
        <f>IF($B714&gt;remaning_months,"NA",Payoff!BC717)</f>
        <v>NA</v>
      </c>
      <c r="AF714" s="306" t="str">
        <f>IF($B714&gt;remaning_months,"NA",MAX(0,SUM(Payoff!V717:X717)))</f>
        <v>NA</v>
      </c>
      <c r="AG714" s="306" t="str">
        <f>IF($B714&gt;remaning_months,"NA",MAX(0,SUM(Payoff!V717:Y717)))</f>
        <v>NA</v>
      </c>
      <c r="AH714" s="306" t="str">
        <f>IF($B714&gt;remaning_months,"NA",Payoff!AC717)</f>
        <v>NA</v>
      </c>
      <c r="AI714" s="306" t="str">
        <f>IF($B714&gt;remaning_months,"NA",Payoff!BA717)</f>
        <v>NA</v>
      </c>
      <c r="AJ714" s="306" t="str">
        <f>IF($B714&gt;remaning_months,"NA",IF(AF714&lt;=0,0,AL713*(1+Payoff!X717/SUM(Payoff!V717:W717))))</f>
        <v>NA</v>
      </c>
      <c r="AK714" s="306" t="str">
        <f>IF($B714&gt;remaning_months,"NA",IF(AG714&lt;=0,0,AJ714*(1+SUM(Payoff!Y717:Z717)/SUM(Payoff!V717:W717))))</f>
        <v>NA</v>
      </c>
      <c r="AL714" s="306" t="str">
        <f>IF($B714&gt;remaning_months,"NA",IF(AH714&lt;=0,0,AK714*(1+SUM(Payoff!AA717:AB717)/SUM(Payoff!V717:W717))))</f>
        <v>NA</v>
      </c>
      <c r="AM714" s="306" t="str">
        <f t="shared" si="304"/>
        <v>NA</v>
      </c>
      <c r="AN714" s="306" t="str">
        <f>IF($B714&gt;remaning_months,"NA",AN713*(1+Payoff!Q717))</f>
        <v>NA</v>
      </c>
    </row>
    <row r="715" spans="2:40">
      <c r="B715" s="23">
        <v>712</v>
      </c>
      <c r="C715" s="306" t="str">
        <f t="shared" si="280"/>
        <v>NA</v>
      </c>
      <c r="D715" s="306" t="str">
        <f t="shared" si="281"/>
        <v>NA</v>
      </c>
      <c r="E715" s="306" t="str">
        <f t="shared" si="282"/>
        <v>NA</v>
      </c>
      <c r="F715" s="306" t="str">
        <f t="shared" si="283"/>
        <v>NA</v>
      </c>
      <c r="G715" s="306" t="str">
        <f t="shared" si="284"/>
        <v>NA</v>
      </c>
      <c r="H715" s="306" t="str">
        <f t="shared" si="285"/>
        <v>NA</v>
      </c>
      <c r="I715" s="306" t="str">
        <f t="shared" si="286"/>
        <v>NA</v>
      </c>
      <c r="J715" s="306" t="str">
        <f t="shared" si="287"/>
        <v>NA</v>
      </c>
      <c r="K715" s="306" t="str">
        <f t="shared" si="288"/>
        <v>NA</v>
      </c>
      <c r="L715" s="306" t="str">
        <f t="shared" si="289"/>
        <v>NA</v>
      </c>
      <c r="M715" s="306" t="str">
        <f t="shared" si="290"/>
        <v>NA</v>
      </c>
      <c r="N715" s="306" t="str">
        <f t="shared" si="291"/>
        <v>NA</v>
      </c>
      <c r="O715" s="306" t="str">
        <f t="shared" si="292"/>
        <v>NA</v>
      </c>
      <c r="P715" s="306" t="str">
        <f t="shared" si="293"/>
        <v>NA</v>
      </c>
      <c r="Q715" s="306" t="str">
        <f t="shared" si="294"/>
        <v>NA</v>
      </c>
      <c r="R715" s="306" t="str">
        <f t="shared" si="295"/>
        <v>NA</v>
      </c>
      <c r="S715" s="306" t="str">
        <f t="shared" si="296"/>
        <v>NA</v>
      </c>
      <c r="T715" s="306" t="str">
        <f t="shared" si="297"/>
        <v>NA</v>
      </c>
      <c r="U715" s="306" t="str">
        <f t="shared" si="298"/>
        <v>NA</v>
      </c>
      <c r="V715" s="306" t="str">
        <f>IF($B715&gt;remaning_months,"NA",V$3*Payoff!$BS718)</f>
        <v>NA</v>
      </c>
      <c r="W715" s="306" t="str">
        <f>IF($B715&gt;remaning_months,"NA",W$3*Payoff!$BS718)</f>
        <v>NA</v>
      </c>
      <c r="X715" s="306" t="str">
        <f t="shared" si="299"/>
        <v>NA</v>
      </c>
      <c r="Y715" s="306" t="str">
        <f t="shared" si="300"/>
        <v>NA</v>
      </c>
      <c r="Z715" s="306" t="str">
        <f t="shared" si="301"/>
        <v>NA</v>
      </c>
      <c r="AA715" s="306" t="str">
        <f t="shared" si="302"/>
        <v>NA</v>
      </c>
      <c r="AB715" s="306" t="str">
        <f t="shared" si="303"/>
        <v>NA</v>
      </c>
      <c r="AC715" s="306" t="str">
        <f>IF($B715&gt;remaning_months,"NA",Payoff!AY718*Feq_coupon)</f>
        <v>NA</v>
      </c>
      <c r="AD715" s="306" t="str">
        <f>IF($B715&lt;=remaning_months,(AD714*(1-Payoff!BR718)-Payoff!Y718-Payoff!Z718+Payoff!BY718),"NA")</f>
        <v>NA</v>
      </c>
      <c r="AE715" s="306" t="str">
        <f>IF($B715&gt;remaning_months,"NA",Payoff!BC718)</f>
        <v>NA</v>
      </c>
      <c r="AF715" s="306" t="str">
        <f>IF($B715&gt;remaning_months,"NA",MAX(0,SUM(Payoff!V718:X718)))</f>
        <v>NA</v>
      </c>
      <c r="AG715" s="306" t="str">
        <f>IF($B715&gt;remaning_months,"NA",MAX(0,SUM(Payoff!V718:Y718)))</f>
        <v>NA</v>
      </c>
      <c r="AH715" s="306" t="str">
        <f>IF($B715&gt;remaning_months,"NA",Payoff!AC718)</f>
        <v>NA</v>
      </c>
      <c r="AI715" s="306" t="str">
        <f>IF($B715&gt;remaning_months,"NA",Payoff!BA718)</f>
        <v>NA</v>
      </c>
      <c r="AJ715" s="306" t="str">
        <f>IF($B715&gt;remaning_months,"NA",IF(AF715&lt;=0,0,AL714*(1+Payoff!X718/SUM(Payoff!V718:W718))))</f>
        <v>NA</v>
      </c>
      <c r="AK715" s="306" t="str">
        <f>IF($B715&gt;remaning_months,"NA",IF(AG715&lt;=0,0,AJ715*(1+SUM(Payoff!Y718:Z718)/SUM(Payoff!V718:W718))))</f>
        <v>NA</v>
      </c>
      <c r="AL715" s="306" t="str">
        <f>IF($B715&gt;remaning_months,"NA",IF(AH715&lt;=0,0,AK715*(1+SUM(Payoff!AA718:AB718)/SUM(Payoff!V718:W718))))</f>
        <v>NA</v>
      </c>
      <c r="AM715" s="306" t="str">
        <f t="shared" si="304"/>
        <v>NA</v>
      </c>
      <c r="AN715" s="306" t="str">
        <f>IF($B715&gt;remaning_months,"NA",AN714*(1+Payoff!Q718))</f>
        <v>NA</v>
      </c>
    </row>
    <row r="716" spans="2:40">
      <c r="B716" s="23">
        <v>713</v>
      </c>
      <c r="C716" s="306" t="str">
        <f t="shared" si="280"/>
        <v>NA</v>
      </c>
      <c r="D716" s="306" t="str">
        <f t="shared" si="281"/>
        <v>NA</v>
      </c>
      <c r="E716" s="306" t="str">
        <f t="shared" si="282"/>
        <v>NA</v>
      </c>
      <c r="F716" s="306" t="str">
        <f t="shared" si="283"/>
        <v>NA</v>
      </c>
      <c r="G716" s="306" t="str">
        <f t="shared" si="284"/>
        <v>NA</v>
      </c>
      <c r="H716" s="306" t="str">
        <f t="shared" si="285"/>
        <v>NA</v>
      </c>
      <c r="I716" s="306" t="str">
        <f t="shared" si="286"/>
        <v>NA</v>
      </c>
      <c r="J716" s="306" t="str">
        <f t="shared" si="287"/>
        <v>NA</v>
      </c>
      <c r="K716" s="306" t="str">
        <f t="shared" si="288"/>
        <v>NA</v>
      </c>
      <c r="L716" s="306" t="str">
        <f t="shared" si="289"/>
        <v>NA</v>
      </c>
      <c r="M716" s="306" t="str">
        <f t="shared" si="290"/>
        <v>NA</v>
      </c>
      <c r="N716" s="306" t="str">
        <f t="shared" si="291"/>
        <v>NA</v>
      </c>
      <c r="O716" s="306" t="str">
        <f t="shared" si="292"/>
        <v>NA</v>
      </c>
      <c r="P716" s="306" t="str">
        <f t="shared" si="293"/>
        <v>NA</v>
      </c>
      <c r="Q716" s="306" t="str">
        <f t="shared" si="294"/>
        <v>NA</v>
      </c>
      <c r="R716" s="306" t="str">
        <f t="shared" si="295"/>
        <v>NA</v>
      </c>
      <c r="S716" s="306" t="str">
        <f t="shared" si="296"/>
        <v>NA</v>
      </c>
      <c r="T716" s="306" t="str">
        <f t="shared" si="297"/>
        <v>NA</v>
      </c>
      <c r="U716" s="306" t="str">
        <f t="shared" si="298"/>
        <v>NA</v>
      </c>
      <c r="V716" s="306" t="str">
        <f>IF($B716&gt;remaning_months,"NA",V$3*Payoff!$BS719)</f>
        <v>NA</v>
      </c>
      <c r="W716" s="306" t="str">
        <f>IF($B716&gt;remaning_months,"NA",W$3*Payoff!$BS719)</f>
        <v>NA</v>
      </c>
      <c r="X716" s="306" t="str">
        <f t="shared" si="299"/>
        <v>NA</v>
      </c>
      <c r="Y716" s="306" t="str">
        <f t="shared" si="300"/>
        <v>NA</v>
      </c>
      <c r="Z716" s="306" t="str">
        <f t="shared" si="301"/>
        <v>NA</v>
      </c>
      <c r="AA716" s="306" t="str">
        <f t="shared" si="302"/>
        <v>NA</v>
      </c>
      <c r="AB716" s="306" t="str">
        <f t="shared" si="303"/>
        <v>NA</v>
      </c>
      <c r="AC716" s="306" t="str">
        <f>IF($B716&gt;remaning_months,"NA",Payoff!AY719*Feq_coupon)</f>
        <v>NA</v>
      </c>
      <c r="AD716" s="306" t="str">
        <f>IF($B716&lt;=remaning_months,(AD715*(1-Payoff!BR719)-Payoff!Y719-Payoff!Z719+Payoff!BY719),"NA")</f>
        <v>NA</v>
      </c>
      <c r="AE716" s="306" t="str">
        <f>IF($B716&gt;remaning_months,"NA",Payoff!BC719)</f>
        <v>NA</v>
      </c>
      <c r="AF716" s="306" t="str">
        <f>IF($B716&gt;remaning_months,"NA",MAX(0,SUM(Payoff!V719:X719)))</f>
        <v>NA</v>
      </c>
      <c r="AG716" s="306" t="str">
        <f>IF($B716&gt;remaning_months,"NA",MAX(0,SUM(Payoff!V719:Y719)))</f>
        <v>NA</v>
      </c>
      <c r="AH716" s="306" t="str">
        <f>IF($B716&gt;remaning_months,"NA",Payoff!AC719)</f>
        <v>NA</v>
      </c>
      <c r="AI716" s="306" t="str">
        <f>IF($B716&gt;remaning_months,"NA",Payoff!BA719)</f>
        <v>NA</v>
      </c>
      <c r="AJ716" s="306" t="str">
        <f>IF($B716&gt;remaning_months,"NA",IF(AF716&lt;=0,0,AL715*(1+Payoff!X719/SUM(Payoff!V719:W719))))</f>
        <v>NA</v>
      </c>
      <c r="AK716" s="306" t="str">
        <f>IF($B716&gt;remaning_months,"NA",IF(AG716&lt;=0,0,AJ716*(1+SUM(Payoff!Y719:Z719)/SUM(Payoff!V719:W719))))</f>
        <v>NA</v>
      </c>
      <c r="AL716" s="306" t="str">
        <f>IF($B716&gt;remaning_months,"NA",IF(AH716&lt;=0,0,AK716*(1+SUM(Payoff!AA719:AB719)/SUM(Payoff!V719:W719))))</f>
        <v>NA</v>
      </c>
      <c r="AM716" s="306" t="str">
        <f t="shared" si="304"/>
        <v>NA</v>
      </c>
      <c r="AN716" s="306" t="str">
        <f>IF($B716&gt;remaning_months,"NA",AN715*(1+Payoff!Q719))</f>
        <v>NA</v>
      </c>
    </row>
    <row r="717" spans="2:40">
      <c r="B717" s="23">
        <v>714</v>
      </c>
      <c r="C717" s="306" t="str">
        <f t="shared" si="280"/>
        <v>NA</v>
      </c>
      <c r="D717" s="306" t="str">
        <f t="shared" si="281"/>
        <v>NA</v>
      </c>
      <c r="E717" s="306" t="str">
        <f t="shared" si="282"/>
        <v>NA</v>
      </c>
      <c r="F717" s="306" t="str">
        <f t="shared" si="283"/>
        <v>NA</v>
      </c>
      <c r="G717" s="306" t="str">
        <f t="shared" si="284"/>
        <v>NA</v>
      </c>
      <c r="H717" s="306" t="str">
        <f t="shared" si="285"/>
        <v>NA</v>
      </c>
      <c r="I717" s="306" t="str">
        <f t="shared" si="286"/>
        <v>NA</v>
      </c>
      <c r="J717" s="306" t="str">
        <f t="shared" si="287"/>
        <v>NA</v>
      </c>
      <c r="K717" s="306" t="str">
        <f t="shared" si="288"/>
        <v>NA</v>
      </c>
      <c r="L717" s="306" t="str">
        <f t="shared" si="289"/>
        <v>NA</v>
      </c>
      <c r="M717" s="306" t="str">
        <f t="shared" si="290"/>
        <v>NA</v>
      </c>
      <c r="N717" s="306" t="str">
        <f t="shared" si="291"/>
        <v>NA</v>
      </c>
      <c r="O717" s="306" t="str">
        <f t="shared" si="292"/>
        <v>NA</v>
      </c>
      <c r="P717" s="306" t="str">
        <f t="shared" si="293"/>
        <v>NA</v>
      </c>
      <c r="Q717" s="306" t="str">
        <f t="shared" si="294"/>
        <v>NA</v>
      </c>
      <c r="R717" s="306" t="str">
        <f t="shared" si="295"/>
        <v>NA</v>
      </c>
      <c r="S717" s="306" t="str">
        <f t="shared" si="296"/>
        <v>NA</v>
      </c>
      <c r="T717" s="306" t="str">
        <f t="shared" si="297"/>
        <v>NA</v>
      </c>
      <c r="U717" s="306" t="str">
        <f t="shared" si="298"/>
        <v>NA</v>
      </c>
      <c r="V717" s="306" t="str">
        <f>IF($B717&gt;remaning_months,"NA",V$3*Payoff!$BS720)</f>
        <v>NA</v>
      </c>
      <c r="W717" s="306" t="str">
        <f>IF($B717&gt;remaning_months,"NA",W$3*Payoff!$BS720)</f>
        <v>NA</v>
      </c>
      <c r="X717" s="306" t="str">
        <f t="shared" si="299"/>
        <v>NA</v>
      </c>
      <c r="Y717" s="306" t="str">
        <f t="shared" si="300"/>
        <v>NA</v>
      </c>
      <c r="Z717" s="306" t="str">
        <f t="shared" si="301"/>
        <v>NA</v>
      </c>
      <c r="AA717" s="306" t="str">
        <f t="shared" si="302"/>
        <v>NA</v>
      </c>
      <c r="AB717" s="306" t="str">
        <f t="shared" si="303"/>
        <v>NA</v>
      </c>
      <c r="AC717" s="306" t="str">
        <f>IF($B717&gt;remaning_months,"NA",Payoff!AY720*Feq_coupon)</f>
        <v>NA</v>
      </c>
      <c r="AD717" s="306" t="str">
        <f>IF($B717&lt;=remaning_months,(AD716*(1-Payoff!BR720)-Payoff!Y720-Payoff!Z720+Payoff!BY720),"NA")</f>
        <v>NA</v>
      </c>
      <c r="AE717" s="306" t="str">
        <f>IF($B717&gt;remaning_months,"NA",Payoff!BC720)</f>
        <v>NA</v>
      </c>
      <c r="AF717" s="306" t="str">
        <f>IF($B717&gt;remaning_months,"NA",MAX(0,SUM(Payoff!V720:X720)))</f>
        <v>NA</v>
      </c>
      <c r="AG717" s="306" t="str">
        <f>IF($B717&gt;remaning_months,"NA",MAX(0,SUM(Payoff!V720:Y720)))</f>
        <v>NA</v>
      </c>
      <c r="AH717" s="306" t="str">
        <f>IF($B717&gt;remaning_months,"NA",Payoff!AC720)</f>
        <v>NA</v>
      </c>
      <c r="AI717" s="306" t="str">
        <f>IF($B717&gt;remaning_months,"NA",Payoff!BA720)</f>
        <v>NA</v>
      </c>
      <c r="AJ717" s="306" t="str">
        <f>IF($B717&gt;remaning_months,"NA",IF(AF717&lt;=0,0,AL716*(1+Payoff!X720/SUM(Payoff!V720:W720))))</f>
        <v>NA</v>
      </c>
      <c r="AK717" s="306" t="str">
        <f>IF($B717&gt;remaning_months,"NA",IF(AG717&lt;=0,0,AJ717*(1+SUM(Payoff!Y720:Z720)/SUM(Payoff!V720:W720))))</f>
        <v>NA</v>
      </c>
      <c r="AL717" s="306" t="str">
        <f>IF($B717&gt;remaning_months,"NA",IF(AH717&lt;=0,0,AK717*(1+SUM(Payoff!AA720:AB720)/SUM(Payoff!V720:W720))))</f>
        <v>NA</v>
      </c>
      <c r="AM717" s="306" t="str">
        <f t="shared" si="304"/>
        <v>NA</v>
      </c>
      <c r="AN717" s="306" t="str">
        <f>IF($B717&gt;remaning_months,"NA",AN716*(1+Payoff!Q720))</f>
        <v>NA</v>
      </c>
    </row>
    <row r="718" spans="2:40">
      <c r="B718" s="23">
        <v>715</v>
      </c>
      <c r="C718" s="306" t="str">
        <f t="shared" si="280"/>
        <v>NA</v>
      </c>
      <c r="D718" s="306" t="str">
        <f t="shared" si="281"/>
        <v>NA</v>
      </c>
      <c r="E718" s="306" t="str">
        <f t="shared" si="282"/>
        <v>NA</v>
      </c>
      <c r="F718" s="306" t="str">
        <f t="shared" si="283"/>
        <v>NA</v>
      </c>
      <c r="G718" s="306" t="str">
        <f t="shared" si="284"/>
        <v>NA</v>
      </c>
      <c r="H718" s="306" t="str">
        <f t="shared" si="285"/>
        <v>NA</v>
      </c>
      <c r="I718" s="306" t="str">
        <f t="shared" si="286"/>
        <v>NA</v>
      </c>
      <c r="J718" s="306" t="str">
        <f t="shared" si="287"/>
        <v>NA</v>
      </c>
      <c r="K718" s="306" t="str">
        <f t="shared" si="288"/>
        <v>NA</v>
      </c>
      <c r="L718" s="306" t="str">
        <f t="shared" si="289"/>
        <v>NA</v>
      </c>
      <c r="M718" s="306" t="str">
        <f t="shared" si="290"/>
        <v>NA</v>
      </c>
      <c r="N718" s="306" t="str">
        <f t="shared" si="291"/>
        <v>NA</v>
      </c>
      <c r="O718" s="306" t="str">
        <f t="shared" si="292"/>
        <v>NA</v>
      </c>
      <c r="P718" s="306" t="str">
        <f t="shared" si="293"/>
        <v>NA</v>
      </c>
      <c r="Q718" s="306" t="str">
        <f t="shared" si="294"/>
        <v>NA</v>
      </c>
      <c r="R718" s="306" t="str">
        <f t="shared" si="295"/>
        <v>NA</v>
      </c>
      <c r="S718" s="306" t="str">
        <f t="shared" si="296"/>
        <v>NA</v>
      </c>
      <c r="T718" s="306" t="str">
        <f t="shared" si="297"/>
        <v>NA</v>
      </c>
      <c r="U718" s="306" t="str">
        <f t="shared" si="298"/>
        <v>NA</v>
      </c>
      <c r="V718" s="306" t="str">
        <f>IF($B718&gt;remaning_months,"NA",V$3*Payoff!$BS721)</f>
        <v>NA</v>
      </c>
      <c r="W718" s="306" t="str">
        <f>IF($B718&gt;remaning_months,"NA",W$3*Payoff!$BS721)</f>
        <v>NA</v>
      </c>
      <c r="X718" s="306" t="str">
        <f t="shared" si="299"/>
        <v>NA</v>
      </c>
      <c r="Y718" s="306" t="str">
        <f t="shared" si="300"/>
        <v>NA</v>
      </c>
      <c r="Z718" s="306" t="str">
        <f t="shared" si="301"/>
        <v>NA</v>
      </c>
      <c r="AA718" s="306" t="str">
        <f t="shared" si="302"/>
        <v>NA</v>
      </c>
      <c r="AB718" s="306" t="str">
        <f t="shared" si="303"/>
        <v>NA</v>
      </c>
      <c r="AC718" s="306" t="str">
        <f>IF($B718&gt;remaning_months,"NA",Payoff!AY721*Feq_coupon)</f>
        <v>NA</v>
      </c>
      <c r="AD718" s="306" t="str">
        <f>IF($B718&lt;=remaning_months,(AD717*(1-Payoff!BR721)-Payoff!Y721-Payoff!Z721+Payoff!BY721),"NA")</f>
        <v>NA</v>
      </c>
      <c r="AE718" s="306" t="str">
        <f>IF($B718&gt;remaning_months,"NA",Payoff!BC721)</f>
        <v>NA</v>
      </c>
      <c r="AF718" s="306" t="str">
        <f>IF($B718&gt;remaning_months,"NA",MAX(0,SUM(Payoff!V721:X721)))</f>
        <v>NA</v>
      </c>
      <c r="AG718" s="306" t="str">
        <f>IF($B718&gt;remaning_months,"NA",MAX(0,SUM(Payoff!V721:Y721)))</f>
        <v>NA</v>
      </c>
      <c r="AH718" s="306" t="str">
        <f>IF($B718&gt;remaning_months,"NA",Payoff!AC721)</f>
        <v>NA</v>
      </c>
      <c r="AI718" s="306" t="str">
        <f>IF($B718&gt;remaning_months,"NA",Payoff!BA721)</f>
        <v>NA</v>
      </c>
      <c r="AJ718" s="306" t="str">
        <f>IF($B718&gt;remaning_months,"NA",IF(AF718&lt;=0,0,AL717*(1+Payoff!X721/SUM(Payoff!V721:W721))))</f>
        <v>NA</v>
      </c>
      <c r="AK718" s="306" t="str">
        <f>IF($B718&gt;remaning_months,"NA",IF(AG718&lt;=0,0,AJ718*(1+SUM(Payoff!Y721:Z721)/SUM(Payoff!V721:W721))))</f>
        <v>NA</v>
      </c>
      <c r="AL718" s="306" t="str">
        <f>IF($B718&gt;remaning_months,"NA",IF(AH718&lt;=0,0,AK718*(1+SUM(Payoff!AA721:AB721)/SUM(Payoff!V721:W721))))</f>
        <v>NA</v>
      </c>
      <c r="AM718" s="306" t="str">
        <f t="shared" si="304"/>
        <v>NA</v>
      </c>
      <c r="AN718" s="306" t="str">
        <f>IF($B718&gt;remaning_months,"NA",AN717*(1+Payoff!Q721))</f>
        <v>NA</v>
      </c>
    </row>
    <row r="719" spans="2:40">
      <c r="B719" s="23">
        <v>716</v>
      </c>
      <c r="C719" s="306" t="str">
        <f t="shared" si="280"/>
        <v>NA</v>
      </c>
      <c r="D719" s="306" t="str">
        <f t="shared" si="281"/>
        <v>NA</v>
      </c>
      <c r="E719" s="306" t="str">
        <f t="shared" si="282"/>
        <v>NA</v>
      </c>
      <c r="F719" s="306" t="str">
        <f t="shared" si="283"/>
        <v>NA</v>
      </c>
      <c r="G719" s="306" t="str">
        <f t="shared" si="284"/>
        <v>NA</v>
      </c>
      <c r="H719" s="306" t="str">
        <f t="shared" si="285"/>
        <v>NA</v>
      </c>
      <c r="I719" s="306" t="str">
        <f t="shared" si="286"/>
        <v>NA</v>
      </c>
      <c r="J719" s="306" t="str">
        <f t="shared" si="287"/>
        <v>NA</v>
      </c>
      <c r="K719" s="306" t="str">
        <f t="shared" si="288"/>
        <v>NA</v>
      </c>
      <c r="L719" s="306" t="str">
        <f t="shared" si="289"/>
        <v>NA</v>
      </c>
      <c r="M719" s="306" t="str">
        <f t="shared" si="290"/>
        <v>NA</v>
      </c>
      <c r="N719" s="306" t="str">
        <f t="shared" si="291"/>
        <v>NA</v>
      </c>
      <c r="O719" s="306" t="str">
        <f t="shared" si="292"/>
        <v>NA</v>
      </c>
      <c r="P719" s="306" t="str">
        <f t="shared" si="293"/>
        <v>NA</v>
      </c>
      <c r="Q719" s="306" t="str">
        <f t="shared" si="294"/>
        <v>NA</v>
      </c>
      <c r="R719" s="306" t="str">
        <f t="shared" si="295"/>
        <v>NA</v>
      </c>
      <c r="S719" s="306" t="str">
        <f t="shared" si="296"/>
        <v>NA</v>
      </c>
      <c r="T719" s="306" t="str">
        <f t="shared" si="297"/>
        <v>NA</v>
      </c>
      <c r="U719" s="306" t="str">
        <f t="shared" si="298"/>
        <v>NA</v>
      </c>
      <c r="V719" s="306" t="str">
        <f>IF($B719&gt;remaning_months,"NA",V$3*Payoff!$BS722)</f>
        <v>NA</v>
      </c>
      <c r="W719" s="306" t="str">
        <f>IF($B719&gt;remaning_months,"NA",W$3*Payoff!$BS722)</f>
        <v>NA</v>
      </c>
      <c r="X719" s="306" t="str">
        <f t="shared" si="299"/>
        <v>NA</v>
      </c>
      <c r="Y719" s="306" t="str">
        <f t="shared" si="300"/>
        <v>NA</v>
      </c>
      <c r="Z719" s="306" t="str">
        <f t="shared" si="301"/>
        <v>NA</v>
      </c>
      <c r="AA719" s="306" t="str">
        <f t="shared" si="302"/>
        <v>NA</v>
      </c>
      <c r="AB719" s="306" t="str">
        <f t="shared" si="303"/>
        <v>NA</v>
      </c>
      <c r="AC719" s="306" t="str">
        <f>IF($B719&gt;remaning_months,"NA",Payoff!AY722*Feq_coupon)</f>
        <v>NA</v>
      </c>
      <c r="AD719" s="306" t="str">
        <f>IF($B719&lt;=remaning_months,(AD718*(1-Payoff!BR722)-Payoff!Y722-Payoff!Z722+Payoff!BY722),"NA")</f>
        <v>NA</v>
      </c>
      <c r="AE719" s="306" t="str">
        <f>IF($B719&gt;remaning_months,"NA",Payoff!BC722)</f>
        <v>NA</v>
      </c>
      <c r="AF719" s="306" t="str">
        <f>IF($B719&gt;remaning_months,"NA",MAX(0,SUM(Payoff!V722:X722)))</f>
        <v>NA</v>
      </c>
      <c r="AG719" s="306" t="str">
        <f>IF($B719&gt;remaning_months,"NA",MAX(0,SUM(Payoff!V722:Y722)))</f>
        <v>NA</v>
      </c>
      <c r="AH719" s="306" t="str">
        <f>IF($B719&gt;remaning_months,"NA",Payoff!AC722)</f>
        <v>NA</v>
      </c>
      <c r="AI719" s="306" t="str">
        <f>IF($B719&gt;remaning_months,"NA",Payoff!BA722)</f>
        <v>NA</v>
      </c>
      <c r="AJ719" s="306" t="str">
        <f>IF($B719&gt;remaning_months,"NA",IF(AF719&lt;=0,0,AL718*(1+Payoff!X722/SUM(Payoff!V722:W722))))</f>
        <v>NA</v>
      </c>
      <c r="AK719" s="306" t="str">
        <f>IF($B719&gt;remaning_months,"NA",IF(AG719&lt;=0,0,AJ719*(1+SUM(Payoff!Y722:Z722)/SUM(Payoff!V722:W722))))</f>
        <v>NA</v>
      </c>
      <c r="AL719" s="306" t="str">
        <f>IF($B719&gt;remaning_months,"NA",IF(AH719&lt;=0,0,AK719*(1+SUM(Payoff!AA722:AB722)/SUM(Payoff!V722:W722))))</f>
        <v>NA</v>
      </c>
      <c r="AM719" s="306" t="str">
        <f t="shared" si="304"/>
        <v>NA</v>
      </c>
      <c r="AN719" s="306" t="str">
        <f>IF($B719&gt;remaning_months,"NA",AN718*(1+Payoff!Q722))</f>
        <v>NA</v>
      </c>
    </row>
    <row r="720" spans="2:40">
      <c r="B720" s="23">
        <v>717</v>
      </c>
      <c r="C720" s="306" t="str">
        <f t="shared" si="280"/>
        <v>NA</v>
      </c>
      <c r="D720" s="306" t="str">
        <f t="shared" si="281"/>
        <v>NA</v>
      </c>
      <c r="E720" s="306" t="str">
        <f t="shared" si="282"/>
        <v>NA</v>
      </c>
      <c r="F720" s="306" t="str">
        <f t="shared" si="283"/>
        <v>NA</v>
      </c>
      <c r="G720" s="306" t="str">
        <f t="shared" si="284"/>
        <v>NA</v>
      </c>
      <c r="H720" s="306" t="str">
        <f t="shared" si="285"/>
        <v>NA</v>
      </c>
      <c r="I720" s="306" t="str">
        <f t="shared" si="286"/>
        <v>NA</v>
      </c>
      <c r="J720" s="306" t="str">
        <f t="shared" si="287"/>
        <v>NA</v>
      </c>
      <c r="K720" s="306" t="str">
        <f t="shared" si="288"/>
        <v>NA</v>
      </c>
      <c r="L720" s="306" t="str">
        <f t="shared" si="289"/>
        <v>NA</v>
      </c>
      <c r="M720" s="306" t="str">
        <f t="shared" si="290"/>
        <v>NA</v>
      </c>
      <c r="N720" s="306" t="str">
        <f t="shared" si="291"/>
        <v>NA</v>
      </c>
      <c r="O720" s="306" t="str">
        <f t="shared" si="292"/>
        <v>NA</v>
      </c>
      <c r="P720" s="306" t="str">
        <f t="shared" si="293"/>
        <v>NA</v>
      </c>
      <c r="Q720" s="306" t="str">
        <f t="shared" si="294"/>
        <v>NA</v>
      </c>
      <c r="R720" s="306" t="str">
        <f t="shared" si="295"/>
        <v>NA</v>
      </c>
      <c r="S720" s="306" t="str">
        <f t="shared" si="296"/>
        <v>NA</v>
      </c>
      <c r="T720" s="306" t="str">
        <f t="shared" si="297"/>
        <v>NA</v>
      </c>
      <c r="U720" s="306" t="str">
        <f t="shared" si="298"/>
        <v>NA</v>
      </c>
      <c r="V720" s="306" t="str">
        <f>IF($B720&gt;remaning_months,"NA",V$3*Payoff!$BS723)</f>
        <v>NA</v>
      </c>
      <c r="W720" s="306" t="str">
        <f>IF($B720&gt;remaning_months,"NA",W$3*Payoff!$BS723)</f>
        <v>NA</v>
      </c>
      <c r="X720" s="306" t="str">
        <f t="shared" si="299"/>
        <v>NA</v>
      </c>
      <c r="Y720" s="306" t="str">
        <f t="shared" si="300"/>
        <v>NA</v>
      </c>
      <c r="Z720" s="306" t="str">
        <f t="shared" si="301"/>
        <v>NA</v>
      </c>
      <c r="AA720" s="306" t="str">
        <f t="shared" si="302"/>
        <v>NA</v>
      </c>
      <c r="AB720" s="306" t="str">
        <f t="shared" si="303"/>
        <v>NA</v>
      </c>
      <c r="AC720" s="306" t="str">
        <f>IF($B720&gt;remaning_months,"NA",Payoff!AY723*Feq_coupon)</f>
        <v>NA</v>
      </c>
      <c r="AD720" s="306" t="str">
        <f>IF($B720&lt;=remaning_months,(AD719*(1-Payoff!BR723)-Payoff!Y723-Payoff!Z723+Payoff!BY723),"NA")</f>
        <v>NA</v>
      </c>
      <c r="AE720" s="306" t="str">
        <f>IF($B720&gt;remaning_months,"NA",Payoff!BC723)</f>
        <v>NA</v>
      </c>
      <c r="AF720" s="306" t="str">
        <f>IF($B720&gt;remaning_months,"NA",MAX(0,SUM(Payoff!V723:X723)))</f>
        <v>NA</v>
      </c>
      <c r="AG720" s="306" t="str">
        <f>IF($B720&gt;remaning_months,"NA",MAX(0,SUM(Payoff!V723:Y723)))</f>
        <v>NA</v>
      </c>
      <c r="AH720" s="306" t="str">
        <f>IF($B720&gt;remaning_months,"NA",Payoff!AC723)</f>
        <v>NA</v>
      </c>
      <c r="AI720" s="306" t="str">
        <f>IF($B720&gt;remaning_months,"NA",Payoff!BA723)</f>
        <v>NA</v>
      </c>
      <c r="AJ720" s="306" t="str">
        <f>IF($B720&gt;remaning_months,"NA",IF(AF720&lt;=0,0,AL719*(1+Payoff!X723/SUM(Payoff!V723:W723))))</f>
        <v>NA</v>
      </c>
      <c r="AK720" s="306" t="str">
        <f>IF($B720&gt;remaning_months,"NA",IF(AG720&lt;=0,0,AJ720*(1+SUM(Payoff!Y723:Z723)/SUM(Payoff!V723:W723))))</f>
        <v>NA</v>
      </c>
      <c r="AL720" s="306" t="str">
        <f>IF($B720&gt;remaning_months,"NA",IF(AH720&lt;=0,0,AK720*(1+SUM(Payoff!AA723:AB723)/SUM(Payoff!V723:W723))))</f>
        <v>NA</v>
      </c>
      <c r="AM720" s="306" t="str">
        <f t="shared" si="304"/>
        <v>NA</v>
      </c>
      <c r="AN720" s="306" t="str">
        <f>IF($B720&gt;remaning_months,"NA",AN719*(1+Payoff!Q723))</f>
        <v>NA</v>
      </c>
    </row>
    <row r="721" spans="2:40">
      <c r="B721" s="23">
        <v>718</v>
      </c>
      <c r="C721" s="306" t="str">
        <f t="shared" si="280"/>
        <v>NA</v>
      </c>
      <c r="D721" s="306" t="str">
        <f t="shared" si="281"/>
        <v>NA</v>
      </c>
      <c r="E721" s="306" t="str">
        <f t="shared" si="282"/>
        <v>NA</v>
      </c>
      <c r="F721" s="306" t="str">
        <f t="shared" si="283"/>
        <v>NA</v>
      </c>
      <c r="G721" s="306" t="str">
        <f t="shared" si="284"/>
        <v>NA</v>
      </c>
      <c r="H721" s="306" t="str">
        <f t="shared" si="285"/>
        <v>NA</v>
      </c>
      <c r="I721" s="306" t="str">
        <f t="shared" si="286"/>
        <v>NA</v>
      </c>
      <c r="J721" s="306" t="str">
        <f t="shared" si="287"/>
        <v>NA</v>
      </c>
      <c r="K721" s="306" t="str">
        <f t="shared" si="288"/>
        <v>NA</v>
      </c>
      <c r="L721" s="306" t="str">
        <f t="shared" si="289"/>
        <v>NA</v>
      </c>
      <c r="M721" s="306" t="str">
        <f t="shared" si="290"/>
        <v>NA</v>
      </c>
      <c r="N721" s="306" t="str">
        <f t="shared" si="291"/>
        <v>NA</v>
      </c>
      <c r="O721" s="306" t="str">
        <f t="shared" si="292"/>
        <v>NA</v>
      </c>
      <c r="P721" s="306" t="str">
        <f t="shared" si="293"/>
        <v>NA</v>
      </c>
      <c r="Q721" s="306" t="str">
        <f t="shared" si="294"/>
        <v>NA</v>
      </c>
      <c r="R721" s="306" t="str">
        <f t="shared" si="295"/>
        <v>NA</v>
      </c>
      <c r="S721" s="306" t="str">
        <f t="shared" si="296"/>
        <v>NA</v>
      </c>
      <c r="T721" s="306" t="str">
        <f t="shared" si="297"/>
        <v>NA</v>
      </c>
      <c r="U721" s="306" t="str">
        <f t="shared" si="298"/>
        <v>NA</v>
      </c>
      <c r="V721" s="306" t="str">
        <f>IF($B721&gt;remaning_months,"NA",V$3*Payoff!$BS724)</f>
        <v>NA</v>
      </c>
      <c r="W721" s="306" t="str">
        <f>IF($B721&gt;remaning_months,"NA",W$3*Payoff!$BS724)</f>
        <v>NA</v>
      </c>
      <c r="X721" s="306" t="str">
        <f t="shared" si="299"/>
        <v>NA</v>
      </c>
      <c r="Y721" s="306" t="str">
        <f t="shared" si="300"/>
        <v>NA</v>
      </c>
      <c r="Z721" s="306" t="str">
        <f t="shared" si="301"/>
        <v>NA</v>
      </c>
      <c r="AA721" s="306" t="str">
        <f t="shared" si="302"/>
        <v>NA</v>
      </c>
      <c r="AB721" s="306" t="str">
        <f t="shared" si="303"/>
        <v>NA</v>
      </c>
      <c r="AC721" s="306" t="str">
        <f>IF($B721&gt;remaning_months,"NA",Payoff!AY724*Feq_coupon)</f>
        <v>NA</v>
      </c>
      <c r="AD721" s="306" t="str">
        <f>IF($B721&lt;=remaning_months,(AD720*(1-Payoff!BR724)-Payoff!Y724-Payoff!Z724+Payoff!BY724),"NA")</f>
        <v>NA</v>
      </c>
      <c r="AE721" s="306" t="str">
        <f>IF($B721&gt;remaning_months,"NA",Payoff!BC724)</f>
        <v>NA</v>
      </c>
      <c r="AF721" s="306" t="str">
        <f>IF($B721&gt;remaning_months,"NA",MAX(0,SUM(Payoff!V724:X724)))</f>
        <v>NA</v>
      </c>
      <c r="AG721" s="306" t="str">
        <f>IF($B721&gt;remaning_months,"NA",MAX(0,SUM(Payoff!V724:Y724)))</f>
        <v>NA</v>
      </c>
      <c r="AH721" s="306" t="str">
        <f>IF($B721&gt;remaning_months,"NA",Payoff!AC724)</f>
        <v>NA</v>
      </c>
      <c r="AI721" s="306" t="str">
        <f>IF($B721&gt;remaning_months,"NA",Payoff!BA724)</f>
        <v>NA</v>
      </c>
      <c r="AJ721" s="306" t="str">
        <f>IF($B721&gt;remaning_months,"NA",IF(AF721&lt;=0,0,AL720*(1+Payoff!X724/SUM(Payoff!V724:W724))))</f>
        <v>NA</v>
      </c>
      <c r="AK721" s="306" t="str">
        <f>IF($B721&gt;remaning_months,"NA",IF(AG721&lt;=0,0,AJ721*(1+SUM(Payoff!Y724:Z724)/SUM(Payoff!V724:W724))))</f>
        <v>NA</v>
      </c>
      <c r="AL721" s="306" t="str">
        <f>IF($B721&gt;remaning_months,"NA",IF(AH721&lt;=0,0,AK721*(1+SUM(Payoff!AA724:AB724)/SUM(Payoff!V724:W724))))</f>
        <v>NA</v>
      </c>
      <c r="AM721" s="306" t="str">
        <f t="shared" si="304"/>
        <v>NA</v>
      </c>
      <c r="AN721" s="306" t="str">
        <f>IF($B721&gt;remaning_months,"NA",AN720*(1+Payoff!Q724))</f>
        <v>NA</v>
      </c>
    </row>
    <row r="722" spans="2:40">
      <c r="B722" s="23">
        <v>719</v>
      </c>
      <c r="C722" s="306" t="str">
        <f t="shared" si="280"/>
        <v>NA</v>
      </c>
      <c r="D722" s="306" t="str">
        <f t="shared" si="281"/>
        <v>NA</v>
      </c>
      <c r="E722" s="306" t="str">
        <f t="shared" si="282"/>
        <v>NA</v>
      </c>
      <c r="F722" s="306" t="str">
        <f t="shared" si="283"/>
        <v>NA</v>
      </c>
      <c r="G722" s="306" t="str">
        <f t="shared" si="284"/>
        <v>NA</v>
      </c>
      <c r="H722" s="306" t="str">
        <f t="shared" si="285"/>
        <v>NA</v>
      </c>
      <c r="I722" s="306" t="str">
        <f t="shared" si="286"/>
        <v>NA</v>
      </c>
      <c r="J722" s="306" t="str">
        <f t="shared" si="287"/>
        <v>NA</v>
      </c>
      <c r="K722" s="306" t="str">
        <f t="shared" si="288"/>
        <v>NA</v>
      </c>
      <c r="L722" s="306" t="str">
        <f t="shared" si="289"/>
        <v>NA</v>
      </c>
      <c r="M722" s="306" t="str">
        <f t="shared" si="290"/>
        <v>NA</v>
      </c>
      <c r="N722" s="306" t="str">
        <f t="shared" si="291"/>
        <v>NA</v>
      </c>
      <c r="O722" s="306" t="str">
        <f t="shared" si="292"/>
        <v>NA</v>
      </c>
      <c r="P722" s="306" t="str">
        <f t="shared" si="293"/>
        <v>NA</v>
      </c>
      <c r="Q722" s="306" t="str">
        <f t="shared" si="294"/>
        <v>NA</v>
      </c>
      <c r="R722" s="306" t="str">
        <f t="shared" si="295"/>
        <v>NA</v>
      </c>
      <c r="S722" s="306" t="str">
        <f t="shared" si="296"/>
        <v>NA</v>
      </c>
      <c r="T722" s="306" t="str">
        <f t="shared" si="297"/>
        <v>NA</v>
      </c>
      <c r="U722" s="306" t="str">
        <f t="shared" si="298"/>
        <v>NA</v>
      </c>
      <c r="V722" s="306" t="str">
        <f>IF($B722&gt;remaning_months,"NA",V$3*Payoff!$BS725)</f>
        <v>NA</v>
      </c>
      <c r="W722" s="306" t="str">
        <f>IF($B722&gt;remaning_months,"NA",W$3*Payoff!$BS725)</f>
        <v>NA</v>
      </c>
      <c r="X722" s="306" t="str">
        <f t="shared" si="299"/>
        <v>NA</v>
      </c>
      <c r="Y722" s="306" t="str">
        <f t="shared" si="300"/>
        <v>NA</v>
      </c>
      <c r="Z722" s="306" t="str">
        <f t="shared" si="301"/>
        <v>NA</v>
      </c>
      <c r="AA722" s="306" t="str">
        <f t="shared" si="302"/>
        <v>NA</v>
      </c>
      <c r="AB722" s="306" t="str">
        <f t="shared" si="303"/>
        <v>NA</v>
      </c>
      <c r="AC722" s="306" t="str">
        <f>IF($B722&gt;remaning_months,"NA",Payoff!AY725*Feq_coupon)</f>
        <v>NA</v>
      </c>
      <c r="AD722" s="306" t="str">
        <f>IF($B722&lt;=remaning_months,(AD721*(1-Payoff!BR725)-Payoff!Y725-Payoff!Z725+Payoff!BY725),"NA")</f>
        <v>NA</v>
      </c>
      <c r="AE722" s="306" t="str">
        <f>IF($B722&gt;remaning_months,"NA",Payoff!BC725)</f>
        <v>NA</v>
      </c>
      <c r="AF722" s="306" t="str">
        <f>IF($B722&gt;remaning_months,"NA",MAX(0,SUM(Payoff!V725:X725)))</f>
        <v>NA</v>
      </c>
      <c r="AG722" s="306" t="str">
        <f>IF($B722&gt;remaning_months,"NA",MAX(0,SUM(Payoff!V725:Y725)))</f>
        <v>NA</v>
      </c>
      <c r="AH722" s="306" t="str">
        <f>IF($B722&gt;remaning_months,"NA",Payoff!AC725)</f>
        <v>NA</v>
      </c>
      <c r="AI722" s="306" t="str">
        <f>IF($B722&gt;remaning_months,"NA",Payoff!BA725)</f>
        <v>NA</v>
      </c>
      <c r="AJ722" s="306" t="str">
        <f>IF($B722&gt;remaning_months,"NA",IF(AF722&lt;=0,0,AL721*(1+Payoff!X725/SUM(Payoff!V725:W725))))</f>
        <v>NA</v>
      </c>
      <c r="AK722" s="306" t="str">
        <f>IF($B722&gt;remaning_months,"NA",IF(AG722&lt;=0,0,AJ722*(1+SUM(Payoff!Y725:Z725)/SUM(Payoff!V725:W725))))</f>
        <v>NA</v>
      </c>
      <c r="AL722" s="306" t="str">
        <f>IF($B722&gt;remaning_months,"NA",IF(AH722&lt;=0,0,AK722*(1+SUM(Payoff!AA725:AB725)/SUM(Payoff!V725:W725))))</f>
        <v>NA</v>
      </c>
      <c r="AM722" s="306" t="str">
        <f t="shared" si="304"/>
        <v>NA</v>
      </c>
      <c r="AN722" s="306" t="str">
        <f>IF($B722&gt;remaning_months,"NA",AN721*(1+Payoff!Q725))</f>
        <v>NA</v>
      </c>
    </row>
    <row r="723" spans="2:40">
      <c r="B723" s="23">
        <v>720</v>
      </c>
      <c r="C723" s="306" t="str">
        <f t="shared" si="280"/>
        <v>NA</v>
      </c>
      <c r="D723" s="306" t="str">
        <f t="shared" si="281"/>
        <v>NA</v>
      </c>
      <c r="E723" s="306" t="str">
        <f t="shared" si="282"/>
        <v>NA</v>
      </c>
      <c r="F723" s="306" t="str">
        <f t="shared" si="283"/>
        <v>NA</v>
      </c>
      <c r="G723" s="306" t="str">
        <f t="shared" si="284"/>
        <v>NA</v>
      </c>
      <c r="H723" s="306" t="str">
        <f t="shared" si="285"/>
        <v>NA</v>
      </c>
      <c r="I723" s="306" t="str">
        <f t="shared" si="286"/>
        <v>NA</v>
      </c>
      <c r="J723" s="306" t="str">
        <f t="shared" si="287"/>
        <v>NA</v>
      </c>
      <c r="K723" s="306" t="str">
        <f t="shared" si="288"/>
        <v>NA</v>
      </c>
      <c r="L723" s="306" t="str">
        <f t="shared" si="289"/>
        <v>NA</v>
      </c>
      <c r="M723" s="306" t="str">
        <f t="shared" si="290"/>
        <v>NA</v>
      </c>
      <c r="N723" s="306" t="str">
        <f t="shared" si="291"/>
        <v>NA</v>
      </c>
      <c r="O723" s="306" t="str">
        <f t="shared" si="292"/>
        <v>NA</v>
      </c>
      <c r="P723" s="306" t="str">
        <f t="shared" si="293"/>
        <v>NA</v>
      </c>
      <c r="Q723" s="306" t="str">
        <f t="shared" si="294"/>
        <v>NA</v>
      </c>
      <c r="R723" s="306" t="str">
        <f t="shared" si="295"/>
        <v>NA</v>
      </c>
      <c r="S723" s="306" t="str">
        <f t="shared" si="296"/>
        <v>NA</v>
      </c>
      <c r="T723" s="306" t="str">
        <f t="shared" si="297"/>
        <v>NA</v>
      </c>
      <c r="U723" s="306" t="str">
        <f t="shared" si="298"/>
        <v>NA</v>
      </c>
      <c r="V723" s="306" t="str">
        <f>IF($B723&gt;remaning_months,"NA",V$3*Payoff!$BS726)</f>
        <v>NA</v>
      </c>
      <c r="W723" s="306" t="str">
        <f>IF($B723&gt;remaning_months,"NA",W$3*Payoff!$BS726)</f>
        <v>NA</v>
      </c>
      <c r="X723" s="306" t="str">
        <f t="shared" si="299"/>
        <v>NA</v>
      </c>
      <c r="Y723" s="306" t="str">
        <f t="shared" si="300"/>
        <v>NA</v>
      </c>
      <c r="Z723" s="306" t="str">
        <f t="shared" si="301"/>
        <v>NA</v>
      </c>
      <c r="AA723" s="306" t="str">
        <f t="shared" si="302"/>
        <v>NA</v>
      </c>
      <c r="AB723" s="306" t="str">
        <f t="shared" si="303"/>
        <v>NA</v>
      </c>
      <c r="AC723" s="306" t="str">
        <f>IF($B723&gt;remaning_months,"NA",Payoff!AY726*Feq_coupon)</f>
        <v>NA</v>
      </c>
      <c r="AD723" s="306" t="str">
        <f>IF($B723&lt;=remaning_months,(AD722*(1-Payoff!BR726)-Payoff!Y726-Payoff!Z726+Payoff!BY726),"NA")</f>
        <v>NA</v>
      </c>
      <c r="AE723" s="306" t="str">
        <f>IF($B723&gt;remaning_months,"NA",Payoff!BC726)</f>
        <v>NA</v>
      </c>
      <c r="AF723" s="306" t="str">
        <f>IF($B723&gt;remaning_months,"NA",MAX(0,SUM(Payoff!V726:X726)))</f>
        <v>NA</v>
      </c>
      <c r="AG723" s="306" t="str">
        <f>IF($B723&gt;remaning_months,"NA",MAX(0,SUM(Payoff!V726:Y726)))</f>
        <v>NA</v>
      </c>
      <c r="AH723" s="306" t="str">
        <f>IF($B723&gt;remaning_months,"NA",Payoff!AC726)</f>
        <v>NA</v>
      </c>
      <c r="AI723" s="306" t="str">
        <f>IF($B723&gt;remaning_months,"NA",Payoff!BA726)</f>
        <v>NA</v>
      </c>
      <c r="AJ723" s="306" t="str">
        <f>IF($B723&gt;remaning_months,"NA",IF(AF723&lt;=0,0,AL722*(1+Payoff!X726/SUM(Payoff!V726:W726))))</f>
        <v>NA</v>
      </c>
      <c r="AK723" s="306" t="str">
        <f>IF($B723&gt;remaning_months,"NA",IF(AG723&lt;=0,0,AJ723*(1+SUM(Payoff!Y726:Z726)/SUM(Payoff!V726:W726))))</f>
        <v>NA</v>
      </c>
      <c r="AL723" s="306" t="str">
        <f>IF($B723&gt;remaning_months,"NA",IF(AH723&lt;=0,0,AK723*(1+SUM(Payoff!AA726:AB726)/SUM(Payoff!V726:W726))))</f>
        <v>NA</v>
      </c>
      <c r="AM723" s="306" t="str">
        <f t="shared" si="304"/>
        <v>NA</v>
      </c>
      <c r="AN723" s="306" t="str">
        <f>IF($B723&gt;remaning_months,"NA",AN722*(1+Payoff!Q726))</f>
        <v>NA</v>
      </c>
    </row>
  </sheetData>
  <conditionalFormatting sqref="D171:E722 F171:AL171 C4:C723 E4:U723 V5:W723 W4:AB723 I4:AL722 AF4:AI723 AJ5:AL723 AC5:AE723">
    <cfRule type="cellIs" dxfId="46" priority="88" operator="equal">
      <formula>"NA"</formula>
    </cfRule>
  </conditionalFormatting>
  <conditionalFormatting sqref="C3:AL723">
    <cfRule type="cellIs" dxfId="45" priority="46" operator="equal">
      <formula>"NA"</formula>
    </cfRule>
  </conditionalFormatting>
  <conditionalFormatting sqref="AM3">
    <cfRule type="cellIs" dxfId="44" priority="5" operator="equal">
      <formula>"NA"</formula>
    </cfRule>
  </conditionalFormatting>
  <conditionalFormatting sqref="AM4:AM723">
    <cfRule type="cellIs" dxfId="43" priority="4" operator="equal">
      <formula>"NA"</formula>
    </cfRule>
  </conditionalFormatting>
  <conditionalFormatting sqref="AM3:AM723">
    <cfRule type="cellIs" dxfId="42" priority="3" operator="equal">
      <formula>"NA"</formula>
    </cfRule>
  </conditionalFormatting>
  <conditionalFormatting sqref="AN4:AN723">
    <cfRule type="cellIs" dxfId="41" priority="2" operator="equal">
      <formula>"NA"</formula>
    </cfRule>
  </conditionalFormatting>
  <conditionalFormatting sqref="AN3:AN723">
    <cfRule type="cellIs" dxfId="40" priority="1" operator="equal">
      <formula>"NA"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7" tint="0.59999389629810485"/>
  </sheetPr>
  <dimension ref="A1:AV1203"/>
  <sheetViews>
    <sheetView zoomScale="70" zoomScaleNormal="7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:AN50"/>
    </sheetView>
  </sheetViews>
  <sheetFormatPr defaultColWidth="11.42578125" defaultRowHeight="15"/>
  <cols>
    <col min="1" max="1" width="5" style="10" customWidth="1"/>
    <col min="2" max="2" width="6.140625" style="10" bestFit="1" customWidth="1"/>
    <col min="3" max="3" width="20.140625" style="10" bestFit="1" customWidth="1"/>
    <col min="4" max="4" width="15" style="10" bestFit="1" customWidth="1"/>
    <col min="5" max="5" width="14.85546875" style="10" bestFit="1" customWidth="1"/>
    <col min="6" max="7" width="14.85546875" style="198" customWidth="1"/>
    <col min="8" max="8" width="11.140625" style="10" customWidth="1"/>
    <col min="9" max="9" width="19.140625" style="10" bestFit="1" customWidth="1"/>
    <col min="10" max="10" width="14.7109375" style="10" bestFit="1" customWidth="1"/>
    <col min="11" max="11" width="16.28515625" style="10" bestFit="1" customWidth="1"/>
    <col min="12" max="12" width="17.140625" style="10" bestFit="1" customWidth="1"/>
    <col min="13" max="13" width="21.5703125" style="10" bestFit="1" customWidth="1"/>
    <col min="14" max="14" width="14.28515625" style="10" bestFit="1" customWidth="1"/>
    <col min="15" max="15" width="15.42578125" style="30" bestFit="1" customWidth="1"/>
    <col min="16" max="16" width="12.42578125" style="30" bestFit="1" customWidth="1"/>
    <col min="17" max="17" width="15.28515625" style="30" bestFit="1" customWidth="1"/>
    <col min="18" max="18" width="16" style="10" bestFit="1" customWidth="1"/>
    <col min="19" max="19" width="13.42578125" style="30" bestFit="1" customWidth="1"/>
    <col min="20" max="20" width="27.28515625" style="10" bestFit="1" customWidth="1"/>
    <col min="21" max="21" width="23.85546875" style="30" bestFit="1" customWidth="1"/>
    <col min="22" max="22" width="12.5703125" style="30" bestFit="1" customWidth="1"/>
    <col min="23" max="23" width="16.42578125" style="30" bestFit="1" customWidth="1"/>
    <col min="24" max="24" width="16.5703125" style="30" bestFit="1" customWidth="1"/>
    <col min="25" max="25" width="24.5703125" style="30" bestFit="1" customWidth="1"/>
    <col min="26" max="26" width="21.5703125" style="10" bestFit="1" customWidth="1"/>
    <col min="27" max="27" width="35.42578125" style="30" bestFit="1" customWidth="1"/>
    <col min="28" max="28" width="38.5703125" style="10" bestFit="1" customWidth="1"/>
    <col min="29" max="29" width="15.7109375" style="30" bestFit="1" customWidth="1"/>
    <col min="30" max="30" width="38.5703125" style="30" bestFit="1" customWidth="1"/>
    <col min="31" max="31" width="28.5703125" style="30" bestFit="1" customWidth="1"/>
    <col min="32" max="32" width="25.7109375" style="30" bestFit="1" customWidth="1"/>
    <col min="33" max="33" width="24.140625" style="30" bestFit="1" customWidth="1"/>
    <col min="34" max="34" width="22.85546875" style="10" bestFit="1" customWidth="1"/>
    <col min="35" max="35" width="19.140625" style="10" bestFit="1" customWidth="1"/>
    <col min="36" max="36" width="26" style="10" bestFit="1" customWidth="1"/>
    <col min="37" max="37" width="29.28515625" style="10" bestFit="1" customWidth="1"/>
    <col min="38" max="38" width="32.42578125" style="10" bestFit="1" customWidth="1"/>
    <col min="39" max="16384" width="11.42578125" style="10"/>
  </cols>
  <sheetData>
    <row r="1" spans="1:48">
      <c r="C1" s="193">
        <v>1</v>
      </c>
      <c r="D1" s="193">
        <v>2</v>
      </c>
      <c r="E1" s="193">
        <v>3</v>
      </c>
      <c r="F1" s="193">
        <v>4</v>
      </c>
      <c r="G1" s="193">
        <v>5</v>
      </c>
      <c r="H1" s="193">
        <v>6</v>
      </c>
      <c r="I1" s="193">
        <v>7</v>
      </c>
      <c r="J1" s="193">
        <v>8</v>
      </c>
      <c r="K1" s="193">
        <v>9</v>
      </c>
      <c r="L1" s="193">
        <v>10</v>
      </c>
      <c r="M1" s="193">
        <v>11</v>
      </c>
      <c r="N1" s="193">
        <v>12</v>
      </c>
      <c r="O1" s="193">
        <v>13</v>
      </c>
      <c r="P1" s="193">
        <v>14</v>
      </c>
      <c r="Q1" s="193">
        <v>15</v>
      </c>
      <c r="R1" s="193">
        <v>16</v>
      </c>
      <c r="S1" s="193">
        <v>17</v>
      </c>
      <c r="T1" s="193">
        <v>18</v>
      </c>
      <c r="U1" s="193">
        <v>19</v>
      </c>
      <c r="V1" s="193">
        <v>20</v>
      </c>
      <c r="W1" s="193">
        <v>21</v>
      </c>
      <c r="X1" s="193">
        <v>22</v>
      </c>
      <c r="Y1" s="193">
        <v>23</v>
      </c>
      <c r="Z1" s="193">
        <v>24</v>
      </c>
      <c r="AA1" s="193">
        <v>25</v>
      </c>
      <c r="AB1" s="193">
        <v>26</v>
      </c>
      <c r="AC1" s="193">
        <v>27</v>
      </c>
      <c r="AD1" s="193">
        <v>28</v>
      </c>
      <c r="AE1" s="193">
        <v>29</v>
      </c>
      <c r="AF1" s="193">
        <v>30</v>
      </c>
      <c r="AG1" s="193">
        <v>31</v>
      </c>
      <c r="AH1" s="193">
        <v>32</v>
      </c>
      <c r="AI1" s="193">
        <v>33</v>
      </c>
      <c r="AJ1" s="193">
        <v>34</v>
      </c>
      <c r="AK1" s="193">
        <v>35</v>
      </c>
      <c r="AL1" s="193">
        <v>36</v>
      </c>
    </row>
    <row r="2" spans="1:48" s="198" customFormat="1">
      <c r="C2" s="192"/>
      <c r="D2" s="192"/>
      <c r="E2" s="192"/>
      <c r="F2" s="192"/>
      <c r="G2" s="192"/>
      <c r="H2" s="192"/>
      <c r="I2" s="192"/>
      <c r="J2" s="191" t="s">
        <v>109</v>
      </c>
      <c r="K2" s="191" t="s">
        <v>110</v>
      </c>
      <c r="L2" s="191" t="s">
        <v>111</v>
      </c>
      <c r="M2" s="191" t="s">
        <v>112</v>
      </c>
      <c r="N2" s="191" t="s">
        <v>22</v>
      </c>
      <c r="O2" s="191" t="s">
        <v>113</v>
      </c>
      <c r="P2" s="191" t="s">
        <v>114</v>
      </c>
      <c r="Q2" s="191" t="s">
        <v>115</v>
      </c>
      <c r="R2" s="191" t="s">
        <v>116</v>
      </c>
      <c r="S2" s="191" t="s">
        <v>117</v>
      </c>
      <c r="T2" s="191" t="s">
        <v>118</v>
      </c>
      <c r="U2" s="191" t="s">
        <v>119</v>
      </c>
      <c r="V2" s="191" t="s">
        <v>120</v>
      </c>
      <c r="W2" s="191" t="s">
        <v>121</v>
      </c>
      <c r="X2" s="191" t="s">
        <v>122</v>
      </c>
      <c r="Y2" s="191" t="s">
        <v>123</v>
      </c>
      <c r="Z2" s="191" t="s">
        <v>124</v>
      </c>
      <c r="AA2" s="191" t="s">
        <v>125</v>
      </c>
      <c r="AB2" s="191" t="s">
        <v>126</v>
      </c>
      <c r="AC2" s="191" t="s">
        <v>127</v>
      </c>
      <c r="AD2" s="191" t="s">
        <v>128</v>
      </c>
      <c r="AE2" s="191" t="s">
        <v>129</v>
      </c>
      <c r="AF2" s="191" t="s">
        <v>130</v>
      </c>
      <c r="AG2" s="191" t="s">
        <v>131</v>
      </c>
      <c r="AH2" s="191" t="s">
        <v>132</v>
      </c>
      <c r="AI2" s="191" t="s">
        <v>133</v>
      </c>
      <c r="AJ2" s="191" t="s">
        <v>134</v>
      </c>
      <c r="AK2" s="191" t="s">
        <v>135</v>
      </c>
      <c r="AL2" s="191" t="s">
        <v>136</v>
      </c>
    </row>
    <row r="3" spans="1:48">
      <c r="B3" s="140"/>
      <c r="C3" s="190" t="s">
        <v>217</v>
      </c>
      <c r="D3" s="190" t="s">
        <v>55</v>
      </c>
      <c r="E3" s="190" t="s">
        <v>60</v>
      </c>
      <c r="F3" s="190" t="s">
        <v>219</v>
      </c>
      <c r="G3" s="190" t="s">
        <v>54</v>
      </c>
      <c r="H3" s="190" t="s">
        <v>15</v>
      </c>
      <c r="I3" s="190" t="s">
        <v>61</v>
      </c>
      <c r="J3" s="189" t="s">
        <v>18</v>
      </c>
      <c r="K3" s="189" t="s">
        <v>140</v>
      </c>
      <c r="L3" s="189" t="s">
        <v>141</v>
      </c>
      <c r="M3" s="189" t="s">
        <v>142</v>
      </c>
      <c r="N3" s="189" t="s">
        <v>59</v>
      </c>
      <c r="O3" s="189" t="s">
        <v>56</v>
      </c>
      <c r="P3" s="189" t="s">
        <v>143</v>
      </c>
      <c r="Q3" s="189" t="s">
        <v>57</v>
      </c>
      <c r="R3" s="189" t="s">
        <v>144</v>
      </c>
      <c r="S3" s="189" t="s">
        <v>145</v>
      </c>
      <c r="T3" s="189" t="s">
        <v>58</v>
      </c>
      <c r="U3" s="189" t="s">
        <v>146</v>
      </c>
      <c r="V3" s="189" t="s">
        <v>147</v>
      </c>
      <c r="W3" s="189" t="s">
        <v>148</v>
      </c>
      <c r="X3" s="189" t="s">
        <v>149</v>
      </c>
      <c r="Y3" s="189" t="s">
        <v>150</v>
      </c>
      <c r="Z3" s="189" t="s">
        <v>151</v>
      </c>
      <c r="AA3" s="189" t="s">
        <v>152</v>
      </c>
      <c r="AB3" s="189" t="s">
        <v>153</v>
      </c>
      <c r="AC3" s="189" t="s">
        <v>154</v>
      </c>
      <c r="AD3" s="189" t="s">
        <v>155</v>
      </c>
      <c r="AE3" s="189" t="s">
        <v>156</v>
      </c>
      <c r="AF3" s="189" t="s">
        <v>157</v>
      </c>
      <c r="AG3" s="189" t="s">
        <v>158</v>
      </c>
      <c r="AH3" s="189" t="s">
        <v>159</v>
      </c>
      <c r="AI3" s="189" t="s">
        <v>160</v>
      </c>
      <c r="AJ3" s="189" t="s">
        <v>161</v>
      </c>
      <c r="AK3" s="189" t="s">
        <v>162</v>
      </c>
      <c r="AL3" s="189" t="s">
        <v>163</v>
      </c>
      <c r="AQ3" s="10">
        <f>SUM(AQ4:AQ132)</f>
        <v>24981.806079999962</v>
      </c>
    </row>
    <row r="4" spans="1:48" s="15" customFormat="1" ht="12.75">
      <c r="A4" s="97"/>
      <c r="B4" s="141">
        <v>1</v>
      </c>
      <c r="C4" s="145" t="s">
        <v>218</v>
      </c>
      <c r="D4" s="145">
        <v>20150101</v>
      </c>
      <c r="E4" s="154">
        <v>1.4999999999999999E-2</v>
      </c>
      <c r="F4" s="154">
        <v>0</v>
      </c>
      <c r="G4" s="154" t="s">
        <v>99</v>
      </c>
      <c r="H4" s="154">
        <v>0</v>
      </c>
      <c r="I4" s="145">
        <v>1</v>
      </c>
      <c r="J4" s="285">
        <v>195003044</v>
      </c>
      <c r="K4" s="285" t="s">
        <v>274</v>
      </c>
      <c r="L4" s="285">
        <v>0.05</v>
      </c>
      <c r="M4" s="285" t="s">
        <v>137</v>
      </c>
      <c r="N4" s="285" t="s">
        <v>17</v>
      </c>
      <c r="O4" s="285">
        <v>20150101</v>
      </c>
      <c r="P4" s="285">
        <v>20150101</v>
      </c>
      <c r="Q4" s="285">
        <v>20150101</v>
      </c>
      <c r="R4" s="285">
        <v>0</v>
      </c>
      <c r="S4" s="285">
        <v>240</v>
      </c>
      <c r="T4" s="285">
        <v>20150101</v>
      </c>
      <c r="U4" s="285" t="s">
        <v>138</v>
      </c>
      <c r="V4" s="285">
        <v>327000</v>
      </c>
      <c r="W4" s="285">
        <v>310650</v>
      </c>
      <c r="X4" s="285" t="s">
        <v>139</v>
      </c>
      <c r="Y4" s="285">
        <v>0.05</v>
      </c>
      <c r="Z4" s="285">
        <v>1</v>
      </c>
      <c r="AA4" s="285">
        <v>1</v>
      </c>
      <c r="AB4" s="285">
        <v>0</v>
      </c>
      <c r="AC4" s="285">
        <v>16350</v>
      </c>
      <c r="AD4" s="285">
        <v>0</v>
      </c>
      <c r="AE4" s="285">
        <v>0</v>
      </c>
      <c r="AF4" s="286">
        <v>0</v>
      </c>
      <c r="AG4" s="286">
        <v>310650</v>
      </c>
      <c r="AH4" s="285">
        <v>311639.72629999998</v>
      </c>
      <c r="AI4" s="285">
        <v>327000</v>
      </c>
      <c r="AJ4" s="285">
        <v>0</v>
      </c>
      <c r="AK4" s="285">
        <v>2829.2350000000001</v>
      </c>
      <c r="AL4" s="285">
        <v>2825.7977000000001</v>
      </c>
      <c r="AM4" s="15">
        <v>20150112</v>
      </c>
      <c r="AN4" s="15">
        <v>110.28380629999999</v>
      </c>
      <c r="AQ4" s="15">
        <f t="shared" ref="AQ4:AQ35" si="0">IF(O4&lt;&gt;"20130301",AH4-AG4-Fixed_fee*AC4,0)</f>
        <v>948.85129999998026</v>
      </c>
      <c r="AU4" s="145" t="s">
        <v>247</v>
      </c>
      <c r="AV4" s="15">
        <v>12</v>
      </c>
    </row>
    <row r="5" spans="1:48" s="15" customFormat="1" ht="12.75">
      <c r="A5" s="98"/>
      <c r="B5" s="142">
        <v>2</v>
      </c>
      <c r="C5" s="145" t="s">
        <v>218</v>
      </c>
      <c r="D5" s="145">
        <v>20150101</v>
      </c>
      <c r="E5" s="154">
        <v>1.4999999999999999E-2</v>
      </c>
      <c r="F5" s="154">
        <v>0</v>
      </c>
      <c r="G5" s="154" t="s">
        <v>99</v>
      </c>
      <c r="H5" s="154">
        <v>0</v>
      </c>
      <c r="I5" s="145">
        <v>1</v>
      </c>
      <c r="J5" s="285">
        <v>195003056</v>
      </c>
      <c r="K5" s="285" t="s">
        <v>275</v>
      </c>
      <c r="L5" s="285">
        <v>0.05</v>
      </c>
      <c r="M5" s="285" t="s">
        <v>137</v>
      </c>
      <c r="N5" s="285" t="s">
        <v>17</v>
      </c>
      <c r="O5" s="285">
        <v>20150101</v>
      </c>
      <c r="P5" s="285">
        <v>20150101</v>
      </c>
      <c r="Q5" s="285">
        <v>20150101</v>
      </c>
      <c r="R5" s="285">
        <v>24</v>
      </c>
      <c r="S5" s="285">
        <v>240</v>
      </c>
      <c r="T5" s="285">
        <v>20170101</v>
      </c>
      <c r="U5" s="285" t="s">
        <v>138</v>
      </c>
      <c r="V5" s="285">
        <v>220000</v>
      </c>
      <c r="W5" s="285">
        <v>209000</v>
      </c>
      <c r="X5" s="285" t="s">
        <v>216</v>
      </c>
      <c r="Y5" s="285">
        <v>5.5555555999999999E-2</v>
      </c>
      <c r="Z5" s="285">
        <v>1.004</v>
      </c>
      <c r="AA5" s="285">
        <v>1</v>
      </c>
      <c r="AB5" s="285">
        <v>0</v>
      </c>
      <c r="AC5" s="285">
        <v>12270.8</v>
      </c>
      <c r="AD5" s="285">
        <v>0</v>
      </c>
      <c r="AE5" s="285">
        <v>0</v>
      </c>
      <c r="AF5" s="286">
        <v>0</v>
      </c>
      <c r="AG5" s="286">
        <v>209000</v>
      </c>
      <c r="AH5" s="285">
        <v>209662.6727</v>
      </c>
      <c r="AI5" s="285">
        <v>220874.4</v>
      </c>
      <c r="AJ5" s="285">
        <v>0</v>
      </c>
      <c r="AK5" s="285">
        <v>1903.4608000000001</v>
      </c>
      <c r="AL5" s="285">
        <v>1901.1193000000001</v>
      </c>
      <c r="AM5" s="15">
        <v>20150112</v>
      </c>
      <c r="AN5" s="15">
        <v>110.28380629999999</v>
      </c>
      <c r="AQ5" s="15">
        <f t="shared" si="0"/>
        <v>631.99569999999551</v>
      </c>
      <c r="AU5" s="145" t="s">
        <v>248</v>
      </c>
      <c r="AV5" s="15">
        <v>2</v>
      </c>
    </row>
    <row r="6" spans="1:48" s="16" customFormat="1" ht="12.75">
      <c r="A6" s="15"/>
      <c r="B6" s="142">
        <v>3</v>
      </c>
      <c r="C6" s="145" t="s">
        <v>218</v>
      </c>
      <c r="D6" s="145">
        <v>20150101</v>
      </c>
      <c r="E6" s="154">
        <v>1.4999999999999999E-2</v>
      </c>
      <c r="F6" s="154">
        <v>0</v>
      </c>
      <c r="G6" s="154" t="s">
        <v>99</v>
      </c>
      <c r="H6" s="154">
        <v>0</v>
      </c>
      <c r="I6" s="145">
        <v>1</v>
      </c>
      <c r="J6" s="145">
        <v>195003057</v>
      </c>
      <c r="K6" s="145" t="s">
        <v>274</v>
      </c>
      <c r="L6" s="145">
        <v>0.05</v>
      </c>
      <c r="M6" s="145" t="s">
        <v>137</v>
      </c>
      <c r="N6" s="145" t="s">
        <v>17</v>
      </c>
      <c r="O6" s="145">
        <v>20150101</v>
      </c>
      <c r="P6" s="145">
        <v>20150101</v>
      </c>
      <c r="Q6" s="145">
        <v>20150101</v>
      </c>
      <c r="R6" s="145">
        <v>0</v>
      </c>
      <c r="S6" s="145">
        <v>300</v>
      </c>
      <c r="T6" s="145">
        <v>20150101</v>
      </c>
      <c r="U6" s="145" t="s">
        <v>138</v>
      </c>
      <c r="V6" s="145">
        <v>500000</v>
      </c>
      <c r="W6" s="145">
        <v>475000</v>
      </c>
      <c r="X6" s="145" t="s">
        <v>247</v>
      </c>
      <c r="Y6" s="145">
        <v>0.04</v>
      </c>
      <c r="Z6" s="145">
        <v>1.01</v>
      </c>
      <c r="AA6" s="145">
        <v>1</v>
      </c>
      <c r="AB6" s="145">
        <v>0</v>
      </c>
      <c r="AC6" s="145">
        <v>20199.599999999999</v>
      </c>
      <c r="AD6" s="145">
        <v>0</v>
      </c>
      <c r="AE6" s="145">
        <v>0</v>
      </c>
      <c r="AF6" s="146">
        <v>0</v>
      </c>
      <c r="AG6" s="146">
        <v>475000</v>
      </c>
      <c r="AH6" s="145">
        <v>476525.40909999999</v>
      </c>
      <c r="AI6" s="145">
        <v>504990</v>
      </c>
      <c r="AJ6" s="145">
        <v>0</v>
      </c>
      <c r="AK6" s="145">
        <v>4326.0474000000004</v>
      </c>
      <c r="AL6" s="145">
        <v>4320.9009999999998</v>
      </c>
      <c r="AM6" s="16">
        <v>20150112</v>
      </c>
      <c r="AN6" s="16">
        <v>110.28380629999999</v>
      </c>
      <c r="AQ6" s="15">
        <f t="shared" si="0"/>
        <v>1474.9100999999898</v>
      </c>
      <c r="AU6" s="145" t="s">
        <v>139</v>
      </c>
      <c r="AV6" s="16">
        <v>1</v>
      </c>
    </row>
    <row r="7" spans="1:48" s="16" customFormat="1" ht="12.75">
      <c r="A7" s="15"/>
      <c r="B7" s="142">
        <v>4</v>
      </c>
      <c r="C7" s="145" t="s">
        <v>218</v>
      </c>
      <c r="D7" s="145">
        <v>20150101</v>
      </c>
      <c r="E7" s="154">
        <v>1.4999999999999999E-2</v>
      </c>
      <c r="F7" s="154">
        <v>0</v>
      </c>
      <c r="G7" s="154" t="s">
        <v>99</v>
      </c>
      <c r="H7" s="154">
        <v>0</v>
      </c>
      <c r="I7" s="145">
        <v>1</v>
      </c>
      <c r="J7" s="145">
        <v>195003060</v>
      </c>
      <c r="K7" s="145" t="s">
        <v>275</v>
      </c>
      <c r="L7" s="145">
        <v>0.05</v>
      </c>
      <c r="M7" s="145" t="s">
        <v>137</v>
      </c>
      <c r="N7" s="145" t="s">
        <v>17</v>
      </c>
      <c r="O7" s="145">
        <v>20150101</v>
      </c>
      <c r="P7" s="145">
        <v>20150101</v>
      </c>
      <c r="Q7" s="145">
        <v>20150101</v>
      </c>
      <c r="R7" s="145">
        <v>60</v>
      </c>
      <c r="S7" s="145">
        <v>240</v>
      </c>
      <c r="T7" s="145">
        <v>20200101</v>
      </c>
      <c r="U7" s="145" t="s">
        <v>138</v>
      </c>
      <c r="V7" s="145">
        <v>100000</v>
      </c>
      <c r="W7" s="145">
        <v>95000</v>
      </c>
      <c r="X7" s="145" t="s">
        <v>247</v>
      </c>
      <c r="Y7" s="145">
        <v>6.6666669999999997E-2</v>
      </c>
      <c r="Z7" s="145">
        <v>1.01</v>
      </c>
      <c r="AA7" s="145">
        <v>1</v>
      </c>
      <c r="AB7" s="145">
        <v>0</v>
      </c>
      <c r="AC7" s="145">
        <v>6733.2</v>
      </c>
      <c r="AD7" s="145">
        <v>0</v>
      </c>
      <c r="AE7" s="145">
        <v>0</v>
      </c>
      <c r="AF7" s="146">
        <v>0</v>
      </c>
      <c r="AG7" s="146">
        <v>95000</v>
      </c>
      <c r="AH7" s="145">
        <v>95298.321419999993</v>
      </c>
      <c r="AI7" s="145">
        <v>100998</v>
      </c>
      <c r="AJ7" s="145">
        <v>0</v>
      </c>
      <c r="AK7" s="145">
        <v>865.20950000000005</v>
      </c>
      <c r="AL7" s="145">
        <v>864.11890000000005</v>
      </c>
      <c r="AM7" s="16">
        <v>20150112</v>
      </c>
      <c r="AN7" s="16">
        <v>110.28380629999999</v>
      </c>
      <c r="AQ7" s="15">
        <f t="shared" si="0"/>
        <v>281.48841999999297</v>
      </c>
      <c r="AU7" s="16" t="s">
        <v>216</v>
      </c>
      <c r="AV7" s="16">
        <v>4</v>
      </c>
    </row>
    <row r="8" spans="1:48" s="15" customFormat="1" ht="12.75">
      <c r="B8" s="142">
        <v>5</v>
      </c>
      <c r="C8" s="145" t="s">
        <v>218</v>
      </c>
      <c r="D8" s="145">
        <v>20150101</v>
      </c>
      <c r="E8" s="154">
        <v>1.4999999999999999E-2</v>
      </c>
      <c r="F8" s="154">
        <v>0</v>
      </c>
      <c r="G8" s="154" t="s">
        <v>99</v>
      </c>
      <c r="H8" s="154">
        <v>0</v>
      </c>
      <c r="I8" s="145">
        <v>1</v>
      </c>
      <c r="J8" s="145">
        <v>195003063</v>
      </c>
      <c r="K8" s="145" t="s">
        <v>274</v>
      </c>
      <c r="L8" s="145">
        <v>0.05</v>
      </c>
      <c r="M8" s="145" t="s">
        <v>137</v>
      </c>
      <c r="N8" s="145" t="s">
        <v>17</v>
      </c>
      <c r="O8" s="145">
        <v>20150101</v>
      </c>
      <c r="P8" s="145">
        <v>20150101</v>
      </c>
      <c r="Q8" s="145">
        <v>20150101</v>
      </c>
      <c r="R8" s="145">
        <v>0</v>
      </c>
      <c r="S8" s="145">
        <v>240</v>
      </c>
      <c r="T8" s="145">
        <v>20150101</v>
      </c>
      <c r="U8" s="145" t="s">
        <v>138</v>
      </c>
      <c r="V8" s="145">
        <v>200000</v>
      </c>
      <c r="W8" s="145">
        <v>190000</v>
      </c>
      <c r="X8" s="145" t="s">
        <v>247</v>
      </c>
      <c r="Y8" s="145">
        <v>0.05</v>
      </c>
      <c r="Z8" s="145">
        <v>1</v>
      </c>
      <c r="AA8" s="145">
        <v>1</v>
      </c>
      <c r="AB8" s="145">
        <v>0</v>
      </c>
      <c r="AC8" s="145">
        <v>9999.6</v>
      </c>
      <c r="AD8" s="145">
        <v>0</v>
      </c>
      <c r="AE8" s="145">
        <v>0</v>
      </c>
      <c r="AF8" s="146">
        <v>0</v>
      </c>
      <c r="AG8" s="146">
        <v>190000</v>
      </c>
      <c r="AH8" s="145">
        <v>190605.33319999999</v>
      </c>
      <c r="AI8" s="145">
        <v>199992</v>
      </c>
      <c r="AJ8" s="145">
        <v>0</v>
      </c>
      <c r="AK8" s="145">
        <v>1730.4188999999999</v>
      </c>
      <c r="AL8" s="145">
        <v>1728.3166000000001</v>
      </c>
      <c r="AM8" s="15">
        <v>20150112</v>
      </c>
      <c r="AN8" s="15">
        <v>110.28380629999999</v>
      </c>
      <c r="AQ8" s="15">
        <f t="shared" si="0"/>
        <v>580.33419999999364</v>
      </c>
    </row>
    <row r="9" spans="1:48" s="15" customFormat="1" ht="12.75">
      <c r="B9" s="142">
        <v>6</v>
      </c>
      <c r="C9" s="145" t="s">
        <v>218</v>
      </c>
      <c r="D9" s="145">
        <v>20150101</v>
      </c>
      <c r="E9" s="154">
        <v>1.4999999999999999E-2</v>
      </c>
      <c r="F9" s="154">
        <v>0</v>
      </c>
      <c r="G9" s="154" t="s">
        <v>99</v>
      </c>
      <c r="H9" s="154">
        <v>0</v>
      </c>
      <c r="I9" s="145">
        <v>1</v>
      </c>
      <c r="J9" s="145">
        <v>195003066</v>
      </c>
      <c r="K9" s="145" t="s">
        <v>275</v>
      </c>
      <c r="L9" s="145">
        <v>0.05</v>
      </c>
      <c r="M9" s="145" t="s">
        <v>137</v>
      </c>
      <c r="N9" s="145" t="s">
        <v>17</v>
      </c>
      <c r="O9" s="145">
        <v>20150101</v>
      </c>
      <c r="P9" s="145">
        <v>20150101</v>
      </c>
      <c r="Q9" s="145">
        <v>20150101</v>
      </c>
      <c r="R9" s="145">
        <v>240</v>
      </c>
      <c r="S9" s="145">
        <v>300</v>
      </c>
      <c r="T9" s="145">
        <v>20350101</v>
      </c>
      <c r="U9" s="145" t="s">
        <v>138</v>
      </c>
      <c r="V9" s="145">
        <v>30000</v>
      </c>
      <c r="W9" s="145">
        <v>28500</v>
      </c>
      <c r="X9" s="145" t="s">
        <v>139</v>
      </c>
      <c r="Y9" s="145">
        <v>0.2</v>
      </c>
      <c r="Z9" s="145">
        <v>1.032</v>
      </c>
      <c r="AA9" s="145">
        <v>1</v>
      </c>
      <c r="AB9" s="145">
        <v>0</v>
      </c>
      <c r="AC9" s="145">
        <v>6192</v>
      </c>
      <c r="AD9" s="145">
        <v>0</v>
      </c>
      <c r="AE9" s="145">
        <v>0</v>
      </c>
      <c r="AF9" s="146">
        <v>0</v>
      </c>
      <c r="AG9" s="146">
        <v>28500</v>
      </c>
      <c r="AH9" s="145">
        <v>28579.011740000002</v>
      </c>
      <c r="AI9" s="145">
        <v>30960</v>
      </c>
      <c r="AJ9" s="145">
        <v>0</v>
      </c>
      <c r="AK9" s="145">
        <v>259.56279999999998</v>
      </c>
      <c r="AL9" s="145">
        <v>259.14060000000001</v>
      </c>
      <c r="AM9" s="15">
        <v>20150112</v>
      </c>
      <c r="AN9" s="15">
        <v>110.28380629999999</v>
      </c>
      <c r="AQ9" s="15">
        <f t="shared" si="0"/>
        <v>63.531740000001733</v>
      </c>
    </row>
    <row r="10" spans="1:48" s="15" customFormat="1" ht="12.75">
      <c r="B10" s="142">
        <v>7</v>
      </c>
      <c r="C10" s="145" t="s">
        <v>218</v>
      </c>
      <c r="D10" s="145">
        <v>20150101</v>
      </c>
      <c r="E10" s="154">
        <v>1.4999999999999999E-2</v>
      </c>
      <c r="F10" s="154">
        <v>0</v>
      </c>
      <c r="G10" s="154" t="s">
        <v>99</v>
      </c>
      <c r="H10" s="154">
        <v>0</v>
      </c>
      <c r="I10" s="145">
        <v>1</v>
      </c>
      <c r="J10" s="145">
        <v>195003069</v>
      </c>
      <c r="K10" s="145" t="s">
        <v>275</v>
      </c>
      <c r="L10" s="145">
        <v>0.05</v>
      </c>
      <c r="M10" s="145" t="s">
        <v>137</v>
      </c>
      <c r="N10" s="145" t="s">
        <v>17</v>
      </c>
      <c r="O10" s="145">
        <v>20150101</v>
      </c>
      <c r="P10" s="145">
        <v>20150101</v>
      </c>
      <c r="Q10" s="145">
        <v>20150101</v>
      </c>
      <c r="R10" s="145">
        <v>60</v>
      </c>
      <c r="S10" s="145">
        <v>300</v>
      </c>
      <c r="T10" s="145">
        <v>20200101</v>
      </c>
      <c r="U10" s="145" t="s">
        <v>138</v>
      </c>
      <c r="V10" s="145">
        <v>150000</v>
      </c>
      <c r="W10" s="145">
        <v>142500</v>
      </c>
      <c r="X10" s="145" t="s">
        <v>247</v>
      </c>
      <c r="Y10" s="145">
        <v>0.05</v>
      </c>
      <c r="Z10" s="145">
        <v>1.032</v>
      </c>
      <c r="AA10" s="145">
        <v>1</v>
      </c>
      <c r="AB10" s="145">
        <v>0</v>
      </c>
      <c r="AC10" s="145">
        <v>7740</v>
      </c>
      <c r="AD10" s="145">
        <v>0</v>
      </c>
      <c r="AE10" s="145">
        <v>0</v>
      </c>
      <c r="AF10" s="146">
        <v>0</v>
      </c>
      <c r="AG10" s="146">
        <v>142500</v>
      </c>
      <c r="AH10" s="145">
        <v>142953.3989</v>
      </c>
      <c r="AI10" s="145">
        <v>154800</v>
      </c>
      <c r="AJ10" s="145">
        <v>0</v>
      </c>
      <c r="AK10" s="145">
        <v>1297.8142</v>
      </c>
      <c r="AL10" s="145">
        <v>1296.232</v>
      </c>
      <c r="AM10" s="15">
        <v>20150112</v>
      </c>
      <c r="AN10" s="15">
        <v>110.28380629999999</v>
      </c>
      <c r="AQ10" s="15">
        <f t="shared" si="0"/>
        <v>434.04890000000012</v>
      </c>
    </row>
    <row r="11" spans="1:48" s="15" customFormat="1" ht="12.75">
      <c r="B11" s="142">
        <v>8</v>
      </c>
      <c r="C11" s="145" t="s">
        <v>218</v>
      </c>
      <c r="D11" s="145">
        <v>20150101</v>
      </c>
      <c r="E11" s="154">
        <v>1.4999999999999999E-2</v>
      </c>
      <c r="F11" s="145">
        <v>0</v>
      </c>
      <c r="G11" s="154" t="s">
        <v>99</v>
      </c>
      <c r="H11" s="154">
        <v>0</v>
      </c>
      <c r="I11" s="145">
        <v>1</v>
      </c>
      <c r="J11" s="145">
        <v>195003070</v>
      </c>
      <c r="K11" s="145" t="s">
        <v>274</v>
      </c>
      <c r="L11" s="145">
        <v>0.05</v>
      </c>
      <c r="M11" s="145" t="s">
        <v>137</v>
      </c>
      <c r="N11" s="145" t="s">
        <v>17</v>
      </c>
      <c r="O11" s="145">
        <v>20150101</v>
      </c>
      <c r="P11" s="145">
        <v>20150101</v>
      </c>
      <c r="Q11" s="145">
        <v>20150101</v>
      </c>
      <c r="R11" s="145">
        <v>0</v>
      </c>
      <c r="S11" s="145">
        <v>240</v>
      </c>
      <c r="T11" s="145">
        <v>20150101</v>
      </c>
      <c r="U11" s="145" t="s">
        <v>138</v>
      </c>
      <c r="V11" s="145">
        <v>53535</v>
      </c>
      <c r="W11" s="145">
        <v>50858.25</v>
      </c>
      <c r="X11" s="145" t="s">
        <v>139</v>
      </c>
      <c r="Y11" s="145">
        <v>0.05</v>
      </c>
      <c r="Z11" s="145">
        <v>1</v>
      </c>
      <c r="AA11" s="145">
        <v>1</v>
      </c>
      <c r="AB11" s="145">
        <v>0</v>
      </c>
      <c r="AC11" s="145">
        <v>2676.7</v>
      </c>
      <c r="AD11" s="145">
        <v>0</v>
      </c>
      <c r="AE11" s="145">
        <v>0</v>
      </c>
      <c r="AF11" s="146">
        <v>0</v>
      </c>
      <c r="AG11" s="146">
        <v>50858.25</v>
      </c>
      <c r="AH11" s="145">
        <v>51020.277499999997</v>
      </c>
      <c r="AI11" s="145">
        <v>53534</v>
      </c>
      <c r="AJ11" s="145">
        <v>0</v>
      </c>
      <c r="AK11" s="145">
        <v>463.18990000000002</v>
      </c>
      <c r="AL11" s="145">
        <v>462.62709999999998</v>
      </c>
      <c r="AM11" s="15">
        <v>20150112</v>
      </c>
      <c r="AN11" s="15">
        <v>110.28380629999999</v>
      </c>
      <c r="AQ11" s="15">
        <f t="shared" si="0"/>
        <v>155.33574999999649</v>
      </c>
    </row>
    <row r="12" spans="1:48" s="16" customFormat="1" ht="12.75">
      <c r="B12" s="142">
        <v>9</v>
      </c>
      <c r="C12" s="145" t="s">
        <v>218</v>
      </c>
      <c r="D12" s="145">
        <v>20150101</v>
      </c>
      <c r="E12" s="154">
        <v>1.4999999999999999E-2</v>
      </c>
      <c r="F12" s="145">
        <v>0</v>
      </c>
      <c r="G12" s="154" t="s">
        <v>99</v>
      </c>
      <c r="H12" s="154">
        <v>0</v>
      </c>
      <c r="I12" s="145">
        <v>1</v>
      </c>
      <c r="J12" s="145">
        <v>195003072</v>
      </c>
      <c r="K12" s="145" t="s">
        <v>275</v>
      </c>
      <c r="L12" s="145">
        <v>0.05</v>
      </c>
      <c r="M12" s="145" t="s">
        <v>137</v>
      </c>
      <c r="N12" s="145" t="s">
        <v>17</v>
      </c>
      <c r="O12" s="145">
        <v>20150101</v>
      </c>
      <c r="P12" s="145">
        <v>20150101</v>
      </c>
      <c r="Q12" s="145">
        <v>20150101</v>
      </c>
      <c r="R12" s="145">
        <v>36</v>
      </c>
      <c r="S12" s="145">
        <v>240</v>
      </c>
      <c r="T12" s="145">
        <v>20180101</v>
      </c>
      <c r="U12" s="145" t="s">
        <v>138</v>
      </c>
      <c r="V12" s="145">
        <v>112943</v>
      </c>
      <c r="W12" s="145">
        <v>107295.85</v>
      </c>
      <c r="X12" s="145" t="s">
        <v>247</v>
      </c>
      <c r="Y12" s="145">
        <v>5.8823529999999999E-2</v>
      </c>
      <c r="Z12" s="145">
        <v>1.0059</v>
      </c>
      <c r="AA12" s="145">
        <v>1</v>
      </c>
      <c r="AB12" s="145">
        <v>0</v>
      </c>
      <c r="AC12" s="145">
        <v>6682.8</v>
      </c>
      <c r="AD12" s="145">
        <v>0</v>
      </c>
      <c r="AE12" s="145">
        <v>0</v>
      </c>
      <c r="AF12" s="146">
        <v>0</v>
      </c>
      <c r="AG12" s="146">
        <v>107295.85</v>
      </c>
      <c r="AH12" s="145">
        <v>107635.0871</v>
      </c>
      <c r="AI12" s="145">
        <v>113607.6</v>
      </c>
      <c r="AJ12" s="145">
        <v>0</v>
      </c>
      <c r="AK12" s="145">
        <v>977.19349999999997</v>
      </c>
      <c r="AL12" s="145">
        <v>975.98270000000002</v>
      </c>
      <c r="AM12" s="16">
        <v>20150112</v>
      </c>
      <c r="AN12" s="16">
        <v>110.28380629999999</v>
      </c>
      <c r="AQ12" s="15">
        <f t="shared" si="0"/>
        <v>322.53009999999847</v>
      </c>
    </row>
    <row r="13" spans="1:48" s="16" customFormat="1" ht="12.75">
      <c r="B13" s="142">
        <v>10</v>
      </c>
      <c r="C13" s="145" t="s">
        <v>218</v>
      </c>
      <c r="D13" s="145">
        <v>20150101</v>
      </c>
      <c r="E13" s="154">
        <v>1.4999999999999999E-2</v>
      </c>
      <c r="F13" s="145">
        <v>0</v>
      </c>
      <c r="G13" s="154" t="s">
        <v>99</v>
      </c>
      <c r="H13" s="154">
        <v>0</v>
      </c>
      <c r="I13" s="145">
        <v>1</v>
      </c>
      <c r="J13" s="145">
        <v>195003073</v>
      </c>
      <c r="K13" s="145" t="s">
        <v>274</v>
      </c>
      <c r="L13" s="145">
        <v>0.05</v>
      </c>
      <c r="M13" s="145" t="s">
        <v>137</v>
      </c>
      <c r="N13" s="145" t="s">
        <v>17</v>
      </c>
      <c r="O13" s="145">
        <v>20150101</v>
      </c>
      <c r="P13" s="145">
        <v>20150101</v>
      </c>
      <c r="Q13" s="145">
        <v>20150101</v>
      </c>
      <c r="R13" s="145">
        <v>0</v>
      </c>
      <c r="S13" s="145">
        <v>240</v>
      </c>
      <c r="T13" s="145">
        <v>20150101</v>
      </c>
      <c r="U13" s="145" t="s">
        <v>138</v>
      </c>
      <c r="V13" s="145">
        <v>390000</v>
      </c>
      <c r="W13" s="145">
        <v>370500</v>
      </c>
      <c r="X13" s="145" t="s">
        <v>247</v>
      </c>
      <c r="Y13" s="145">
        <v>0.05</v>
      </c>
      <c r="Z13" s="145">
        <v>1</v>
      </c>
      <c r="AA13" s="145">
        <v>1</v>
      </c>
      <c r="AB13" s="145">
        <v>0</v>
      </c>
      <c r="AC13" s="145">
        <v>19500</v>
      </c>
      <c r="AD13" s="145">
        <v>0</v>
      </c>
      <c r="AE13" s="146">
        <v>0</v>
      </c>
      <c r="AF13" s="146">
        <v>0</v>
      </c>
      <c r="AG13" s="146">
        <v>370500</v>
      </c>
      <c r="AH13" s="145">
        <v>371680.4031</v>
      </c>
      <c r="AI13" s="145">
        <v>390000</v>
      </c>
      <c r="AJ13" s="145">
        <v>0</v>
      </c>
      <c r="AK13" s="145">
        <v>3374.3168999999998</v>
      </c>
      <c r="AL13" s="145">
        <v>3370.2174</v>
      </c>
      <c r="AM13" s="16">
        <v>20150112</v>
      </c>
      <c r="AN13" s="16">
        <v>110.28380629999999</v>
      </c>
      <c r="AQ13" s="15">
        <f t="shared" si="0"/>
        <v>1131.6530999999959</v>
      </c>
    </row>
    <row r="14" spans="1:48" s="18" customFormat="1" ht="12.75">
      <c r="B14" s="142">
        <v>11</v>
      </c>
      <c r="C14" s="145" t="s">
        <v>218</v>
      </c>
      <c r="D14" s="145">
        <v>20150101</v>
      </c>
      <c r="E14" s="154">
        <v>1.4999999999999999E-2</v>
      </c>
      <c r="F14" s="145">
        <v>0</v>
      </c>
      <c r="G14" s="154" t="s">
        <v>99</v>
      </c>
      <c r="H14" s="154">
        <v>0</v>
      </c>
      <c r="I14" s="145">
        <v>1</v>
      </c>
      <c r="J14" s="145">
        <v>195003074</v>
      </c>
      <c r="K14" s="145" t="s">
        <v>274</v>
      </c>
      <c r="L14" s="145">
        <v>0.05</v>
      </c>
      <c r="M14" s="145" t="s">
        <v>137</v>
      </c>
      <c r="N14" s="145" t="s">
        <v>17</v>
      </c>
      <c r="O14" s="145">
        <v>20150101</v>
      </c>
      <c r="P14" s="145">
        <v>20150101</v>
      </c>
      <c r="Q14" s="145">
        <v>20150101</v>
      </c>
      <c r="R14" s="145">
        <v>0</v>
      </c>
      <c r="S14" s="145">
        <v>240</v>
      </c>
      <c r="T14" s="145">
        <v>20150101</v>
      </c>
      <c r="U14" s="145" t="s">
        <v>138</v>
      </c>
      <c r="V14" s="145">
        <v>80808</v>
      </c>
      <c r="W14" s="145">
        <v>78383.759999999995</v>
      </c>
      <c r="X14" s="145" t="s">
        <v>139</v>
      </c>
      <c r="Y14" s="145">
        <v>0.05</v>
      </c>
      <c r="Z14" s="145">
        <v>1</v>
      </c>
      <c r="AA14" s="145">
        <v>1.0210527</v>
      </c>
      <c r="AB14" s="145">
        <v>0</v>
      </c>
      <c r="AC14" s="145">
        <v>4125.3999999999996</v>
      </c>
      <c r="AD14" s="145">
        <v>0</v>
      </c>
      <c r="AE14" s="145">
        <v>0</v>
      </c>
      <c r="AF14" s="146">
        <v>0</v>
      </c>
      <c r="AG14" s="146">
        <v>78383.759999999995</v>
      </c>
      <c r="AH14" s="145">
        <v>78633.489839999995</v>
      </c>
      <c r="AI14" s="145">
        <v>82508</v>
      </c>
      <c r="AJ14" s="145">
        <v>0</v>
      </c>
      <c r="AK14" s="145">
        <v>713.87760000000003</v>
      </c>
      <c r="AL14" s="145">
        <v>713.01030000000003</v>
      </c>
      <c r="AM14" s="18">
        <v>20150112</v>
      </c>
      <c r="AN14" s="18">
        <v>110.28380629999999</v>
      </c>
      <c r="AQ14" s="15">
        <f t="shared" si="0"/>
        <v>239.41633999999996</v>
      </c>
    </row>
    <row r="15" spans="1:48" s="18" customFormat="1" ht="12.75">
      <c r="B15" s="142">
        <v>12</v>
      </c>
      <c r="C15" s="145" t="s">
        <v>218</v>
      </c>
      <c r="D15" s="145">
        <v>20150101</v>
      </c>
      <c r="E15" s="154">
        <v>1.4999999999999999E-2</v>
      </c>
      <c r="F15" s="145">
        <v>0</v>
      </c>
      <c r="G15" s="154" t="s">
        <v>99</v>
      </c>
      <c r="H15" s="154">
        <v>0</v>
      </c>
      <c r="I15" s="145">
        <v>1</v>
      </c>
      <c r="J15" s="145">
        <v>195003075</v>
      </c>
      <c r="K15" s="145" t="s">
        <v>275</v>
      </c>
      <c r="L15" s="145">
        <v>0.05</v>
      </c>
      <c r="M15" s="145" t="s">
        <v>137</v>
      </c>
      <c r="N15" s="145" t="s">
        <v>17</v>
      </c>
      <c r="O15" s="145">
        <v>20150101</v>
      </c>
      <c r="P15" s="145">
        <v>20150101</v>
      </c>
      <c r="Q15" s="145">
        <v>20150101</v>
      </c>
      <c r="R15" s="145">
        <v>48</v>
      </c>
      <c r="S15" s="145">
        <v>240</v>
      </c>
      <c r="T15" s="145">
        <v>20190101</v>
      </c>
      <c r="U15" s="145" t="s">
        <v>138</v>
      </c>
      <c r="V15" s="145">
        <v>303030</v>
      </c>
      <c r="W15" s="145">
        <v>287878.5</v>
      </c>
      <c r="X15" s="145" t="s">
        <v>247</v>
      </c>
      <c r="Y15" s="145">
        <v>6.25E-2</v>
      </c>
      <c r="Z15" s="145">
        <v>1.008</v>
      </c>
      <c r="AA15" s="145">
        <v>1</v>
      </c>
      <c r="AB15" s="145">
        <v>0</v>
      </c>
      <c r="AC15" s="145">
        <v>19090.8</v>
      </c>
      <c r="AD15" s="145">
        <v>0</v>
      </c>
      <c r="AE15" s="145">
        <v>0</v>
      </c>
      <c r="AF15" s="146">
        <v>0</v>
      </c>
      <c r="AG15" s="146">
        <v>287878.5</v>
      </c>
      <c r="AH15" s="287">
        <v>288785.78960000002</v>
      </c>
      <c r="AI15" s="145">
        <v>305452.79999999999</v>
      </c>
      <c r="AJ15" s="145">
        <v>0</v>
      </c>
      <c r="AK15" s="145">
        <v>2621.8443000000002</v>
      </c>
      <c r="AL15" s="145">
        <v>2618.5693000000001</v>
      </c>
      <c r="AM15" s="18">
        <v>20150112</v>
      </c>
      <c r="AN15" s="18">
        <v>110.28380629999999</v>
      </c>
      <c r="AQ15" s="15">
        <f t="shared" si="0"/>
        <v>859.56260000001828</v>
      </c>
    </row>
    <row r="16" spans="1:48" s="16" customFormat="1" ht="12.75">
      <c r="B16" s="142">
        <v>13</v>
      </c>
      <c r="C16" s="145" t="s">
        <v>218</v>
      </c>
      <c r="D16" s="145">
        <v>20150101</v>
      </c>
      <c r="E16" s="154">
        <v>1.4999999999999999E-2</v>
      </c>
      <c r="F16" s="145">
        <v>0</v>
      </c>
      <c r="G16" s="154" t="s">
        <v>99</v>
      </c>
      <c r="H16" s="154">
        <v>0</v>
      </c>
      <c r="I16" s="145">
        <v>1</v>
      </c>
      <c r="J16" s="145">
        <v>195003077</v>
      </c>
      <c r="K16" s="145" t="s">
        <v>275</v>
      </c>
      <c r="L16" s="145">
        <v>0.05</v>
      </c>
      <c r="M16" s="145" t="s">
        <v>137</v>
      </c>
      <c r="N16" s="145" t="s">
        <v>17</v>
      </c>
      <c r="O16" s="145">
        <v>20150101</v>
      </c>
      <c r="P16" s="145">
        <v>20150101</v>
      </c>
      <c r="Q16" s="145">
        <v>20150101</v>
      </c>
      <c r="R16" s="145">
        <v>24</v>
      </c>
      <c r="S16" s="145">
        <v>240</v>
      </c>
      <c r="T16" s="145">
        <v>20170101</v>
      </c>
      <c r="U16" s="145" t="s">
        <v>138</v>
      </c>
      <c r="V16" s="145">
        <v>116162</v>
      </c>
      <c r="W16" s="145">
        <v>110353.9</v>
      </c>
      <c r="X16" s="145" t="s">
        <v>247</v>
      </c>
      <c r="Y16" s="145">
        <v>5.5555555999999999E-2</v>
      </c>
      <c r="Z16" s="145">
        <v>1.0039</v>
      </c>
      <c r="AA16" s="145">
        <v>1</v>
      </c>
      <c r="AB16" s="145">
        <v>0</v>
      </c>
      <c r="AC16" s="145">
        <v>6478.8</v>
      </c>
      <c r="AD16" s="145">
        <v>0</v>
      </c>
      <c r="AE16" s="145">
        <v>0</v>
      </c>
      <c r="AF16" s="146">
        <v>0</v>
      </c>
      <c r="AG16" s="146">
        <v>110353.9</v>
      </c>
      <c r="AH16" s="145">
        <v>110703.8002</v>
      </c>
      <c r="AI16" s="145">
        <v>116618.4</v>
      </c>
      <c r="AJ16" s="145">
        <v>0</v>
      </c>
      <c r="AK16" s="145">
        <v>1005.0445999999999</v>
      </c>
      <c r="AL16" s="145">
        <v>1003.8083</v>
      </c>
      <c r="AM16" s="16">
        <v>20150112</v>
      </c>
      <c r="AN16" s="16">
        <v>110.28380629999999</v>
      </c>
      <c r="AQ16" s="15">
        <f t="shared" si="0"/>
        <v>333.70320000000368</v>
      </c>
    </row>
    <row r="17" spans="1:43" s="16" customFormat="1" ht="12.75">
      <c r="B17" s="142">
        <v>14</v>
      </c>
      <c r="C17" s="145" t="s">
        <v>218</v>
      </c>
      <c r="D17" s="145">
        <v>20150101</v>
      </c>
      <c r="E17" s="154">
        <v>1.4999999999999999E-2</v>
      </c>
      <c r="F17" s="145">
        <v>0</v>
      </c>
      <c r="G17" s="154" t="s">
        <v>99</v>
      </c>
      <c r="H17" s="154">
        <v>0</v>
      </c>
      <c r="I17" s="145">
        <v>1</v>
      </c>
      <c r="J17" s="145">
        <v>195003078</v>
      </c>
      <c r="K17" s="145" t="s">
        <v>274</v>
      </c>
      <c r="L17" s="145">
        <v>0.05</v>
      </c>
      <c r="M17" s="145" t="s">
        <v>137</v>
      </c>
      <c r="N17" s="145" t="s">
        <v>17</v>
      </c>
      <c r="O17" s="145">
        <v>20150101</v>
      </c>
      <c r="P17" s="145">
        <v>20150101</v>
      </c>
      <c r="Q17" s="145">
        <v>20150101</v>
      </c>
      <c r="R17" s="145">
        <v>0</v>
      </c>
      <c r="S17" s="145">
        <v>240</v>
      </c>
      <c r="T17" s="145">
        <v>20150101</v>
      </c>
      <c r="U17" s="145" t="s">
        <v>138</v>
      </c>
      <c r="V17" s="145">
        <v>25869</v>
      </c>
      <c r="W17" s="145">
        <v>24575.55</v>
      </c>
      <c r="X17" s="145" t="s">
        <v>216</v>
      </c>
      <c r="Y17" s="145">
        <v>0.05</v>
      </c>
      <c r="Z17" s="145">
        <v>0.99980000000000002</v>
      </c>
      <c r="AA17" s="145">
        <v>1</v>
      </c>
      <c r="AB17" s="145">
        <v>0</v>
      </c>
      <c r="AC17" s="145">
        <v>1293.2</v>
      </c>
      <c r="AD17" s="145">
        <v>0</v>
      </c>
      <c r="AE17" s="145">
        <v>0</v>
      </c>
      <c r="AF17" s="146">
        <v>0</v>
      </c>
      <c r="AG17" s="146">
        <v>24575.75</v>
      </c>
      <c r="AH17" s="287">
        <v>24654.055189999999</v>
      </c>
      <c r="AI17" s="145">
        <v>25864</v>
      </c>
      <c r="AJ17" s="145">
        <v>0</v>
      </c>
      <c r="AK17" s="145">
        <v>223.8229</v>
      </c>
      <c r="AL17" s="145">
        <v>223.55099999999999</v>
      </c>
      <c r="AM17" s="16">
        <v>20150112</v>
      </c>
      <c r="AN17" s="16">
        <v>110.28380629999999</v>
      </c>
      <c r="AQ17" s="15">
        <f t="shared" si="0"/>
        <v>75.072189999999125</v>
      </c>
    </row>
    <row r="18" spans="1:43" s="17" customFormat="1" ht="12.75">
      <c r="B18" s="142">
        <v>15</v>
      </c>
      <c r="C18" s="145" t="s">
        <v>218</v>
      </c>
      <c r="D18" s="145">
        <v>20150101</v>
      </c>
      <c r="E18" s="154">
        <v>1.4999999999999999E-2</v>
      </c>
      <c r="F18" s="145">
        <v>0</v>
      </c>
      <c r="G18" s="154" t="s">
        <v>99</v>
      </c>
      <c r="H18" s="154">
        <v>0</v>
      </c>
      <c r="I18" s="145">
        <v>1</v>
      </c>
      <c r="J18" s="145">
        <v>195003082</v>
      </c>
      <c r="K18" s="145" t="s">
        <v>274</v>
      </c>
      <c r="L18" s="145">
        <v>0.05</v>
      </c>
      <c r="M18" s="145" t="s">
        <v>137</v>
      </c>
      <c r="N18" s="145" t="s">
        <v>17</v>
      </c>
      <c r="O18" s="145">
        <v>20150101</v>
      </c>
      <c r="P18" s="145">
        <v>20150101</v>
      </c>
      <c r="Q18" s="145">
        <v>20150101</v>
      </c>
      <c r="R18" s="145">
        <v>0</v>
      </c>
      <c r="S18" s="145">
        <v>240</v>
      </c>
      <c r="T18" s="145">
        <v>20150101</v>
      </c>
      <c r="U18" s="145" t="s">
        <v>138</v>
      </c>
      <c r="V18" s="145">
        <v>60606</v>
      </c>
      <c r="W18" s="145">
        <v>57575.7</v>
      </c>
      <c r="X18" s="145" t="s">
        <v>247</v>
      </c>
      <c r="Y18" s="145">
        <v>0.05</v>
      </c>
      <c r="Z18" s="145">
        <v>0.99990000000000001</v>
      </c>
      <c r="AA18" s="145">
        <v>1</v>
      </c>
      <c r="AB18" s="145">
        <v>0</v>
      </c>
      <c r="AC18" s="145">
        <v>3030</v>
      </c>
      <c r="AD18" s="145">
        <v>0</v>
      </c>
      <c r="AE18" s="145">
        <v>0</v>
      </c>
      <c r="AF18" s="146">
        <v>0</v>
      </c>
      <c r="AG18" s="146">
        <v>57575.71</v>
      </c>
      <c r="AH18" s="145">
        <v>57759.136400000003</v>
      </c>
      <c r="AI18" s="145">
        <v>60600</v>
      </c>
      <c r="AJ18" s="145">
        <v>0</v>
      </c>
      <c r="AK18" s="145">
        <v>524.36890000000005</v>
      </c>
      <c r="AL18" s="145">
        <v>523.73180000000002</v>
      </c>
      <c r="AM18" s="17">
        <v>20150112</v>
      </c>
      <c r="AN18" s="17">
        <v>110.28380629999999</v>
      </c>
      <c r="AQ18" s="15">
        <f t="shared" si="0"/>
        <v>175.85140000000393</v>
      </c>
    </row>
    <row r="19" spans="1:43" s="17" customFormat="1" ht="12.75">
      <c r="B19" s="142">
        <v>16</v>
      </c>
      <c r="C19" s="145" t="s">
        <v>218</v>
      </c>
      <c r="D19" s="145">
        <v>20150101</v>
      </c>
      <c r="E19" s="154">
        <v>1.4999999999999999E-2</v>
      </c>
      <c r="F19" s="145">
        <v>0</v>
      </c>
      <c r="G19" s="154" t="s">
        <v>99</v>
      </c>
      <c r="H19" s="154">
        <v>0</v>
      </c>
      <c r="I19" s="145">
        <v>1</v>
      </c>
      <c r="J19" s="145">
        <v>195003083</v>
      </c>
      <c r="K19" s="145" t="s">
        <v>275</v>
      </c>
      <c r="L19" s="145">
        <v>0.05</v>
      </c>
      <c r="M19" s="145" t="s">
        <v>137</v>
      </c>
      <c r="N19" s="145" t="s">
        <v>17</v>
      </c>
      <c r="O19" s="145">
        <v>20150101</v>
      </c>
      <c r="P19" s="145">
        <v>20150101</v>
      </c>
      <c r="Q19" s="145">
        <v>20150101</v>
      </c>
      <c r="R19" s="145">
        <v>60</v>
      </c>
      <c r="S19" s="145">
        <v>300</v>
      </c>
      <c r="T19" s="145">
        <v>20200101</v>
      </c>
      <c r="U19" s="145" t="s">
        <v>138</v>
      </c>
      <c r="V19" s="145">
        <v>558140</v>
      </c>
      <c r="W19" s="145">
        <v>530233</v>
      </c>
      <c r="X19" s="145" t="s">
        <v>247</v>
      </c>
      <c r="Y19" s="145">
        <v>0.05</v>
      </c>
      <c r="Z19" s="145">
        <v>1.032</v>
      </c>
      <c r="AA19" s="145">
        <v>1</v>
      </c>
      <c r="AB19" s="145">
        <v>0</v>
      </c>
      <c r="AC19" s="145">
        <v>28800</v>
      </c>
      <c r="AD19" s="145">
        <v>0</v>
      </c>
      <c r="AE19" s="145">
        <v>0</v>
      </c>
      <c r="AF19" s="146">
        <v>0</v>
      </c>
      <c r="AG19" s="146">
        <v>530232.99</v>
      </c>
      <c r="AH19" s="145">
        <v>531920.07169999997</v>
      </c>
      <c r="AI19" s="145">
        <v>576000</v>
      </c>
      <c r="AJ19" s="145">
        <v>0</v>
      </c>
      <c r="AK19" s="145">
        <v>4829.0801000000001</v>
      </c>
      <c r="AL19" s="145">
        <v>4823.1929</v>
      </c>
      <c r="AM19" s="17">
        <v>20150112</v>
      </c>
      <c r="AN19" s="17">
        <v>110.28380629999999</v>
      </c>
      <c r="AQ19" s="15">
        <f t="shared" si="0"/>
        <v>1615.0816999999806</v>
      </c>
    </row>
    <row r="20" spans="1:43" s="16" customFormat="1" ht="12.75">
      <c r="B20" s="142">
        <v>17</v>
      </c>
      <c r="C20" s="145" t="s">
        <v>218</v>
      </c>
      <c r="D20" s="145">
        <v>20150101</v>
      </c>
      <c r="E20" s="154">
        <v>1.4999999999999999E-2</v>
      </c>
      <c r="F20" s="145">
        <v>0</v>
      </c>
      <c r="G20" s="154" t="s">
        <v>99</v>
      </c>
      <c r="H20" s="154">
        <v>0</v>
      </c>
      <c r="I20" s="145">
        <v>1</v>
      </c>
      <c r="J20" s="145">
        <v>195003088</v>
      </c>
      <c r="K20" s="145" t="s">
        <v>274</v>
      </c>
      <c r="L20" s="145">
        <v>0.05</v>
      </c>
      <c r="M20" s="145" t="s">
        <v>137</v>
      </c>
      <c r="N20" s="145" t="s">
        <v>17</v>
      </c>
      <c r="O20" s="145">
        <v>20150101</v>
      </c>
      <c r="P20" s="145">
        <v>20150101</v>
      </c>
      <c r="Q20" s="145">
        <v>20150101</v>
      </c>
      <c r="R20" s="145">
        <v>0</v>
      </c>
      <c r="S20" s="145">
        <v>240</v>
      </c>
      <c r="T20" s="145">
        <v>20150101</v>
      </c>
      <c r="U20" s="145" t="s">
        <v>138</v>
      </c>
      <c r="V20" s="145">
        <v>218290</v>
      </c>
      <c r="W20" s="145">
        <v>207375.5</v>
      </c>
      <c r="X20" s="145" t="s">
        <v>247</v>
      </c>
      <c r="Y20" s="145">
        <v>0.05</v>
      </c>
      <c r="Z20" s="145">
        <v>1</v>
      </c>
      <c r="AA20" s="145">
        <v>1</v>
      </c>
      <c r="AB20" s="145">
        <v>0</v>
      </c>
      <c r="AC20" s="145">
        <v>10914</v>
      </c>
      <c r="AD20" s="145">
        <v>0</v>
      </c>
      <c r="AE20" s="145">
        <v>0</v>
      </c>
      <c r="AF20" s="146">
        <v>0</v>
      </c>
      <c r="AG20" s="146">
        <v>207375.5</v>
      </c>
      <c r="AH20" s="145">
        <v>208036.1961</v>
      </c>
      <c r="AI20" s="145">
        <v>218280</v>
      </c>
      <c r="AJ20" s="145">
        <v>0</v>
      </c>
      <c r="AK20" s="145">
        <v>1888.6658</v>
      </c>
      <c r="AL20" s="145">
        <v>1886.3712</v>
      </c>
      <c r="AM20" s="16">
        <v>20150112</v>
      </c>
      <c r="AN20" s="16">
        <v>110.28380629999999</v>
      </c>
      <c r="AQ20" s="15">
        <f t="shared" si="0"/>
        <v>633.41110000000106</v>
      </c>
    </row>
    <row r="21" spans="1:43" s="16" customFormat="1" ht="12.75">
      <c r="B21" s="142">
        <v>18</v>
      </c>
      <c r="C21" s="145" t="s">
        <v>218</v>
      </c>
      <c r="D21" s="145">
        <v>20150101</v>
      </c>
      <c r="E21" s="154">
        <v>1.4999999999999999E-2</v>
      </c>
      <c r="F21" s="145">
        <v>0</v>
      </c>
      <c r="G21" s="154" t="s">
        <v>99</v>
      </c>
      <c r="H21" s="154">
        <v>0</v>
      </c>
      <c r="I21" s="145">
        <v>1</v>
      </c>
      <c r="J21" s="145">
        <v>195003089</v>
      </c>
      <c r="K21" s="145" t="s">
        <v>274</v>
      </c>
      <c r="L21" s="145">
        <v>0.05</v>
      </c>
      <c r="M21" s="145" t="s">
        <v>137</v>
      </c>
      <c r="N21" s="145" t="s">
        <v>17</v>
      </c>
      <c r="O21" s="145">
        <v>20150101</v>
      </c>
      <c r="P21" s="145">
        <v>20150101</v>
      </c>
      <c r="Q21" s="145">
        <v>20150101</v>
      </c>
      <c r="R21" s="145">
        <v>0</v>
      </c>
      <c r="S21" s="145">
        <v>240</v>
      </c>
      <c r="T21" s="145">
        <v>20150101</v>
      </c>
      <c r="U21" s="145" t="s">
        <v>138</v>
      </c>
      <c r="V21" s="145">
        <v>32961</v>
      </c>
      <c r="W21" s="145">
        <v>31312.95</v>
      </c>
      <c r="X21" s="145" t="s">
        <v>139</v>
      </c>
      <c r="Y21" s="145">
        <v>0.05</v>
      </c>
      <c r="Z21" s="145">
        <v>1</v>
      </c>
      <c r="AA21" s="145">
        <v>1</v>
      </c>
      <c r="AB21" s="145">
        <v>0</v>
      </c>
      <c r="AC21" s="145">
        <v>1648</v>
      </c>
      <c r="AD21" s="145">
        <v>0</v>
      </c>
      <c r="AE21" s="145">
        <v>0</v>
      </c>
      <c r="AF21" s="146">
        <v>0</v>
      </c>
      <c r="AG21" s="146">
        <v>31313.85</v>
      </c>
      <c r="AH21" s="145">
        <v>31413.625390000001</v>
      </c>
      <c r="AI21" s="145">
        <v>32960</v>
      </c>
      <c r="AJ21" s="145">
        <v>0</v>
      </c>
      <c r="AK21" s="145">
        <v>285.18990000000002</v>
      </c>
      <c r="AL21" s="145">
        <v>284.84350000000001</v>
      </c>
      <c r="AM21" s="16">
        <v>20150112</v>
      </c>
      <c r="AN21" s="16">
        <v>110.28380629999999</v>
      </c>
      <c r="AQ21" s="15">
        <f t="shared" si="0"/>
        <v>95.655390000002512</v>
      </c>
    </row>
    <row r="22" spans="1:43" s="17" customFormat="1" ht="12.75">
      <c r="B22" s="142">
        <v>19</v>
      </c>
      <c r="C22" s="145" t="s">
        <v>218</v>
      </c>
      <c r="D22" s="145">
        <v>20150101</v>
      </c>
      <c r="E22" s="154">
        <v>1.4999999999999999E-2</v>
      </c>
      <c r="F22" s="145">
        <v>0</v>
      </c>
      <c r="G22" s="154" t="s">
        <v>99</v>
      </c>
      <c r="H22" s="154">
        <v>0</v>
      </c>
      <c r="I22" s="145">
        <v>1</v>
      </c>
      <c r="J22" s="145">
        <v>195003091</v>
      </c>
      <c r="K22" s="145" t="s">
        <v>274</v>
      </c>
      <c r="L22" s="145">
        <v>0.05</v>
      </c>
      <c r="M22" s="145" t="s">
        <v>137</v>
      </c>
      <c r="N22" s="145" t="s">
        <v>17</v>
      </c>
      <c r="O22" s="145">
        <v>20150101</v>
      </c>
      <c r="P22" s="145">
        <v>20150101</v>
      </c>
      <c r="Q22" s="145">
        <v>20150101</v>
      </c>
      <c r="R22" s="145">
        <v>0</v>
      </c>
      <c r="S22" s="145">
        <v>240</v>
      </c>
      <c r="T22" s="145">
        <v>20150101</v>
      </c>
      <c r="U22" s="145" t="s">
        <v>138</v>
      </c>
      <c r="V22" s="145">
        <v>55556</v>
      </c>
      <c r="W22" s="145">
        <v>52778.2</v>
      </c>
      <c r="X22" s="145" t="s">
        <v>139</v>
      </c>
      <c r="Y22" s="145">
        <v>0.05</v>
      </c>
      <c r="Z22" s="145">
        <v>1</v>
      </c>
      <c r="AA22" s="145">
        <v>1</v>
      </c>
      <c r="AB22" s="145">
        <v>0</v>
      </c>
      <c r="AC22" s="145">
        <v>2777.8</v>
      </c>
      <c r="AD22" s="145">
        <v>0</v>
      </c>
      <c r="AE22" s="145">
        <v>0</v>
      </c>
      <c r="AF22" s="146">
        <v>0</v>
      </c>
      <c r="AG22" s="146">
        <v>52778.2</v>
      </c>
      <c r="AH22" s="145">
        <v>52946.351089999996</v>
      </c>
      <c r="AI22" s="145">
        <v>55556</v>
      </c>
      <c r="AJ22" s="145">
        <v>0</v>
      </c>
      <c r="AK22" s="145">
        <v>480.67579999999998</v>
      </c>
      <c r="AL22" s="145">
        <v>480.09179999999998</v>
      </c>
      <c r="AM22" s="17">
        <v>20150112</v>
      </c>
      <c r="AN22" s="17">
        <v>110.28380629999999</v>
      </c>
      <c r="AQ22" s="15">
        <f t="shared" si="0"/>
        <v>161.20658999999938</v>
      </c>
    </row>
    <row r="23" spans="1:43" s="17" customFormat="1" ht="12.75">
      <c r="B23" s="142">
        <v>20</v>
      </c>
      <c r="C23" s="145" t="s">
        <v>218</v>
      </c>
      <c r="D23" s="145">
        <v>20150101</v>
      </c>
      <c r="E23" s="154">
        <v>1.4999999999999999E-2</v>
      </c>
      <c r="F23" s="145">
        <v>0</v>
      </c>
      <c r="G23" s="154" t="s">
        <v>99</v>
      </c>
      <c r="H23" s="154">
        <v>0</v>
      </c>
      <c r="I23" s="145">
        <v>1</v>
      </c>
      <c r="J23" s="145">
        <v>195003092</v>
      </c>
      <c r="K23" s="145" t="s">
        <v>274</v>
      </c>
      <c r="L23" s="145">
        <v>0.05</v>
      </c>
      <c r="M23" s="145" t="s">
        <v>137</v>
      </c>
      <c r="N23" s="145" t="s">
        <v>17</v>
      </c>
      <c r="O23" s="145">
        <v>20150101</v>
      </c>
      <c r="P23" s="145">
        <v>20150101</v>
      </c>
      <c r="Q23" s="145">
        <v>20150101</v>
      </c>
      <c r="R23" s="145">
        <v>0</v>
      </c>
      <c r="S23" s="145">
        <v>240</v>
      </c>
      <c r="T23" s="145">
        <v>20150101</v>
      </c>
      <c r="U23" s="145" t="s">
        <v>138</v>
      </c>
      <c r="V23" s="145">
        <v>220000</v>
      </c>
      <c r="W23" s="145">
        <v>209000</v>
      </c>
      <c r="X23" s="145" t="s">
        <v>139</v>
      </c>
      <c r="Y23" s="145">
        <v>0.05</v>
      </c>
      <c r="Z23" s="145">
        <v>1</v>
      </c>
      <c r="AA23" s="145">
        <v>1</v>
      </c>
      <c r="AB23" s="145">
        <v>0</v>
      </c>
      <c r="AC23" s="145">
        <v>11000</v>
      </c>
      <c r="AD23" s="145">
        <v>0</v>
      </c>
      <c r="AE23" s="145">
        <v>0</v>
      </c>
      <c r="AF23" s="146">
        <v>0</v>
      </c>
      <c r="AG23" s="146">
        <v>209000</v>
      </c>
      <c r="AH23" s="145">
        <v>209665.85990000001</v>
      </c>
      <c r="AI23" s="145">
        <v>220000</v>
      </c>
      <c r="AJ23" s="145">
        <v>0</v>
      </c>
      <c r="AK23" s="145">
        <v>1903.4608000000001</v>
      </c>
      <c r="AL23" s="145">
        <v>1901.1482000000001</v>
      </c>
      <c r="AM23" s="17">
        <v>20150112</v>
      </c>
      <c r="AN23" s="17">
        <v>110.28380629999999</v>
      </c>
      <c r="AQ23" s="15">
        <f t="shared" si="0"/>
        <v>638.35990000001038</v>
      </c>
    </row>
    <row r="24" spans="1:43" s="17" customFormat="1" ht="12.75">
      <c r="B24" s="142">
        <v>21</v>
      </c>
      <c r="C24" s="145" t="s">
        <v>218</v>
      </c>
      <c r="D24" s="145">
        <v>20150101</v>
      </c>
      <c r="E24" s="154">
        <v>1.4999999999999999E-2</v>
      </c>
      <c r="F24" s="145">
        <v>0</v>
      </c>
      <c r="G24" s="154" t="s">
        <v>99</v>
      </c>
      <c r="H24" s="154">
        <v>0</v>
      </c>
      <c r="I24" s="145">
        <v>1</v>
      </c>
      <c r="J24" s="145">
        <v>195003093</v>
      </c>
      <c r="K24" s="145" t="s">
        <v>275</v>
      </c>
      <c r="L24" s="145">
        <v>0.05</v>
      </c>
      <c r="M24" s="145" t="s">
        <v>137</v>
      </c>
      <c r="N24" s="145" t="s">
        <v>17</v>
      </c>
      <c r="O24" s="145">
        <v>20150101</v>
      </c>
      <c r="P24" s="145">
        <v>20150101</v>
      </c>
      <c r="Q24" s="145">
        <v>20150101</v>
      </c>
      <c r="R24" s="145">
        <v>120</v>
      </c>
      <c r="S24" s="145">
        <v>240</v>
      </c>
      <c r="T24" s="145">
        <v>20250101</v>
      </c>
      <c r="U24" s="145" t="s">
        <v>138</v>
      </c>
      <c r="V24" s="145">
        <v>120000</v>
      </c>
      <c r="W24" s="145">
        <v>114000</v>
      </c>
      <c r="X24" s="145" t="s">
        <v>216</v>
      </c>
      <c r="Y24" s="145">
        <v>0.1</v>
      </c>
      <c r="Z24" s="145">
        <v>1.01</v>
      </c>
      <c r="AA24" s="145">
        <v>1</v>
      </c>
      <c r="AB24" s="145">
        <v>0</v>
      </c>
      <c r="AC24" s="145">
        <v>12120</v>
      </c>
      <c r="AD24" s="145">
        <v>0</v>
      </c>
      <c r="AE24" s="145">
        <v>0</v>
      </c>
      <c r="AF24" s="146">
        <v>0</v>
      </c>
      <c r="AG24" s="146">
        <v>114000</v>
      </c>
      <c r="AH24" s="145">
        <v>114347.84179999999</v>
      </c>
      <c r="AI24" s="145">
        <v>121200</v>
      </c>
      <c r="AJ24" s="145">
        <v>0</v>
      </c>
      <c r="AK24" s="145">
        <v>1038.2514000000001</v>
      </c>
      <c r="AL24" s="145">
        <v>1036.8507</v>
      </c>
      <c r="AM24" s="17">
        <v>20150112</v>
      </c>
      <c r="AN24" s="17">
        <v>110.28380629999999</v>
      </c>
      <c r="AQ24" s="15">
        <f t="shared" si="0"/>
        <v>317.54179999999468</v>
      </c>
    </row>
    <row r="25" spans="1:43" s="16" customFormat="1" ht="12.75">
      <c r="B25" s="142">
        <v>22</v>
      </c>
      <c r="C25" s="145" t="s">
        <v>218</v>
      </c>
      <c r="D25" s="145">
        <v>20150101</v>
      </c>
      <c r="E25" s="154">
        <v>1.4999999999999999E-2</v>
      </c>
      <c r="F25" s="145">
        <v>0</v>
      </c>
      <c r="G25" s="154" t="s">
        <v>99</v>
      </c>
      <c r="H25" s="154">
        <v>0</v>
      </c>
      <c r="I25" s="145">
        <v>1</v>
      </c>
      <c r="J25" s="145">
        <v>195003094</v>
      </c>
      <c r="K25" s="145" t="s">
        <v>274</v>
      </c>
      <c r="L25" s="145">
        <v>0.05</v>
      </c>
      <c r="M25" s="145" t="s">
        <v>137</v>
      </c>
      <c r="N25" s="145" t="s">
        <v>17</v>
      </c>
      <c r="O25" s="145">
        <v>20150101</v>
      </c>
      <c r="P25" s="145">
        <v>20150101</v>
      </c>
      <c r="Q25" s="145">
        <v>20150101</v>
      </c>
      <c r="R25" s="145">
        <v>0</v>
      </c>
      <c r="S25" s="145">
        <v>240</v>
      </c>
      <c r="T25" s="145">
        <v>20150101</v>
      </c>
      <c r="U25" s="145" t="s">
        <v>138</v>
      </c>
      <c r="V25" s="145">
        <v>20000</v>
      </c>
      <c r="W25" s="145">
        <v>19000</v>
      </c>
      <c r="X25" s="145" t="s">
        <v>216</v>
      </c>
      <c r="Y25" s="145">
        <v>0.05</v>
      </c>
      <c r="Z25" s="145">
        <v>1</v>
      </c>
      <c r="AA25" s="145">
        <v>1</v>
      </c>
      <c r="AB25" s="145">
        <v>0</v>
      </c>
      <c r="AC25" s="145">
        <v>1000</v>
      </c>
      <c r="AD25" s="145">
        <v>0</v>
      </c>
      <c r="AE25" s="145">
        <v>0</v>
      </c>
      <c r="AF25" s="146">
        <v>0</v>
      </c>
      <c r="AG25" s="146">
        <v>19000</v>
      </c>
      <c r="AH25" s="145">
        <v>19060.53773</v>
      </c>
      <c r="AI25" s="145">
        <v>20000</v>
      </c>
      <c r="AJ25" s="145">
        <v>0</v>
      </c>
      <c r="AK25" s="145">
        <v>173.0419</v>
      </c>
      <c r="AL25" s="145">
        <v>172.83170000000001</v>
      </c>
      <c r="AM25" s="16">
        <v>20150112</v>
      </c>
      <c r="AN25" s="16">
        <v>110.28380629999999</v>
      </c>
      <c r="AQ25" s="15">
        <f t="shared" si="0"/>
        <v>58.03773000000001</v>
      </c>
    </row>
    <row r="26" spans="1:43" s="16" customFormat="1" ht="12.75">
      <c r="B26" s="142">
        <v>23</v>
      </c>
      <c r="C26" s="145" t="s">
        <v>218</v>
      </c>
      <c r="D26" s="145">
        <v>20150101</v>
      </c>
      <c r="E26" s="154">
        <v>1.4999999999999999E-2</v>
      </c>
      <c r="F26" s="145">
        <v>0</v>
      </c>
      <c r="G26" s="154" t="s">
        <v>99</v>
      </c>
      <c r="H26" s="154">
        <v>0</v>
      </c>
      <c r="I26" s="145">
        <v>1</v>
      </c>
      <c r="J26" s="145">
        <v>195003095</v>
      </c>
      <c r="K26" s="145" t="s">
        <v>274</v>
      </c>
      <c r="L26" s="145">
        <v>0.05</v>
      </c>
      <c r="M26" s="145" t="s">
        <v>137</v>
      </c>
      <c r="N26" s="145" t="s">
        <v>17</v>
      </c>
      <c r="O26" s="145">
        <v>20150101</v>
      </c>
      <c r="P26" s="145">
        <v>20150101</v>
      </c>
      <c r="Q26" s="145">
        <v>20150101</v>
      </c>
      <c r="R26" s="145">
        <v>0</v>
      </c>
      <c r="S26" s="145">
        <v>240</v>
      </c>
      <c r="T26" s="145">
        <v>20150101</v>
      </c>
      <c r="U26" s="145" t="s">
        <v>138</v>
      </c>
      <c r="V26" s="145">
        <v>156000</v>
      </c>
      <c r="W26" s="145">
        <v>148200</v>
      </c>
      <c r="X26" s="145" t="s">
        <v>247</v>
      </c>
      <c r="Y26" s="145">
        <v>0.05</v>
      </c>
      <c r="Z26" s="145">
        <v>1</v>
      </c>
      <c r="AA26" s="145">
        <v>1</v>
      </c>
      <c r="AB26" s="145">
        <v>0</v>
      </c>
      <c r="AC26" s="145">
        <v>7800</v>
      </c>
      <c r="AD26" s="145">
        <v>0</v>
      </c>
      <c r="AE26" s="145">
        <v>0</v>
      </c>
      <c r="AF26" s="146">
        <v>0</v>
      </c>
      <c r="AG26" s="146">
        <v>148200</v>
      </c>
      <c r="AH26" s="145">
        <v>148672.16560000001</v>
      </c>
      <c r="AI26" s="145">
        <v>156000</v>
      </c>
      <c r="AJ26" s="145">
        <v>0</v>
      </c>
      <c r="AK26" s="145">
        <v>1349.7267999999999</v>
      </c>
      <c r="AL26" s="145">
        <v>1348.087</v>
      </c>
      <c r="AM26" s="16">
        <v>20150112</v>
      </c>
      <c r="AN26" s="16">
        <v>110.28380629999999</v>
      </c>
      <c r="AQ26" s="15">
        <f t="shared" si="0"/>
        <v>452.66560000000754</v>
      </c>
    </row>
    <row r="27" spans="1:43" s="16" customFormat="1" ht="12.75">
      <c r="B27" s="142">
        <v>24</v>
      </c>
      <c r="C27" s="145" t="s">
        <v>218</v>
      </c>
      <c r="D27" s="145">
        <v>20150101</v>
      </c>
      <c r="E27" s="154">
        <v>1.4999999999999999E-2</v>
      </c>
      <c r="F27" s="145">
        <v>0</v>
      </c>
      <c r="G27" s="154" t="s">
        <v>99</v>
      </c>
      <c r="H27" s="154">
        <v>0</v>
      </c>
      <c r="I27" s="145">
        <v>1</v>
      </c>
      <c r="J27" s="145">
        <v>195003096</v>
      </c>
      <c r="K27" s="145" t="s">
        <v>275</v>
      </c>
      <c r="L27" s="145">
        <v>0.05</v>
      </c>
      <c r="M27" s="145" t="s">
        <v>137</v>
      </c>
      <c r="N27" s="145" t="s">
        <v>17</v>
      </c>
      <c r="O27" s="145">
        <v>20150101</v>
      </c>
      <c r="P27" s="145">
        <v>20150101</v>
      </c>
      <c r="Q27" s="145">
        <v>20150101</v>
      </c>
      <c r="R27" s="145">
        <v>60</v>
      </c>
      <c r="S27" s="145">
        <v>300</v>
      </c>
      <c r="T27" s="145">
        <v>20200101</v>
      </c>
      <c r="U27" s="145" t="s">
        <v>138</v>
      </c>
      <c r="V27" s="145">
        <v>300000</v>
      </c>
      <c r="W27" s="145">
        <v>285000</v>
      </c>
      <c r="X27" s="145" t="s">
        <v>216</v>
      </c>
      <c r="Y27" s="145">
        <v>0.05</v>
      </c>
      <c r="Z27" s="145">
        <v>1.032</v>
      </c>
      <c r="AA27" s="145">
        <v>1</v>
      </c>
      <c r="AB27" s="145">
        <v>0</v>
      </c>
      <c r="AC27" s="145">
        <v>15480</v>
      </c>
      <c r="AD27" s="145">
        <v>0</v>
      </c>
      <c r="AE27" s="145">
        <v>0</v>
      </c>
      <c r="AF27" s="146">
        <v>0</v>
      </c>
      <c r="AG27" s="146">
        <v>285000</v>
      </c>
      <c r="AH27" s="145">
        <v>285906.7977</v>
      </c>
      <c r="AI27" s="145">
        <v>309600</v>
      </c>
      <c r="AJ27" s="145">
        <v>0</v>
      </c>
      <c r="AK27" s="145">
        <v>2595.6284000000001</v>
      </c>
      <c r="AL27" s="145">
        <v>2592.4639999999999</v>
      </c>
      <c r="AM27" s="16">
        <v>20150112</v>
      </c>
      <c r="AN27" s="16">
        <v>110.28380629999999</v>
      </c>
      <c r="AQ27" s="15">
        <f t="shared" si="0"/>
        <v>868.09769999999548</v>
      </c>
    </row>
    <row r="28" spans="1:43" s="16" customFormat="1" ht="12.75">
      <c r="B28" s="142">
        <v>25</v>
      </c>
      <c r="C28" s="145" t="s">
        <v>218</v>
      </c>
      <c r="D28" s="145">
        <v>20150101</v>
      </c>
      <c r="E28" s="154">
        <v>1.4999999999999999E-2</v>
      </c>
      <c r="F28" s="145">
        <v>0</v>
      </c>
      <c r="G28" s="154" t="s">
        <v>99</v>
      </c>
      <c r="H28" s="154">
        <v>0</v>
      </c>
      <c r="I28" s="145">
        <v>1</v>
      </c>
      <c r="J28" s="145">
        <v>195003097</v>
      </c>
      <c r="K28" s="145" t="s">
        <v>275</v>
      </c>
      <c r="L28" s="145">
        <v>0.05</v>
      </c>
      <c r="M28" s="145" t="s">
        <v>137</v>
      </c>
      <c r="N28" s="145" t="s">
        <v>17</v>
      </c>
      <c r="O28" s="145">
        <v>20150101</v>
      </c>
      <c r="P28" s="145">
        <v>20150101</v>
      </c>
      <c r="Q28" s="145">
        <v>20150101</v>
      </c>
      <c r="R28" s="145">
        <v>12</v>
      </c>
      <c r="S28" s="145">
        <v>300</v>
      </c>
      <c r="T28" s="145">
        <v>20160101</v>
      </c>
      <c r="U28" s="145" t="s">
        <v>138</v>
      </c>
      <c r="V28" s="145">
        <v>303030</v>
      </c>
      <c r="W28" s="145">
        <v>287878.5</v>
      </c>
      <c r="X28" s="145" t="s">
        <v>247</v>
      </c>
      <c r="Y28" s="145">
        <v>4.1666667999999997E-2</v>
      </c>
      <c r="Z28" s="145">
        <v>1.0144</v>
      </c>
      <c r="AA28" s="145">
        <v>1</v>
      </c>
      <c r="AB28" s="145">
        <v>0</v>
      </c>
      <c r="AC28" s="145">
        <v>12807.6</v>
      </c>
      <c r="AD28" s="145">
        <v>0</v>
      </c>
      <c r="AE28" s="145">
        <v>0</v>
      </c>
      <c r="AF28" s="146">
        <v>0</v>
      </c>
      <c r="AG28" s="146">
        <v>287878.5</v>
      </c>
      <c r="AH28" s="145">
        <v>288801.5601</v>
      </c>
      <c r="AI28" s="145">
        <v>307382.40000000002</v>
      </c>
      <c r="AJ28" s="145">
        <v>0</v>
      </c>
      <c r="AK28" s="145">
        <v>2621.8443000000002</v>
      </c>
      <c r="AL28" s="145">
        <v>2618.7123000000001</v>
      </c>
      <c r="AM28" s="16">
        <v>20150112</v>
      </c>
      <c r="AN28" s="16">
        <v>110.28380629999999</v>
      </c>
      <c r="AQ28" s="15">
        <f t="shared" si="0"/>
        <v>891.04110000000242</v>
      </c>
    </row>
    <row r="29" spans="1:43" s="16" customFormat="1" ht="12.75">
      <c r="B29" s="142">
        <v>26</v>
      </c>
      <c r="C29" s="145" t="s">
        <v>218</v>
      </c>
      <c r="D29" s="145">
        <v>20150101</v>
      </c>
      <c r="E29" s="154">
        <v>1.4999999999999999E-2</v>
      </c>
      <c r="F29" s="145">
        <v>0</v>
      </c>
      <c r="G29" s="154" t="s">
        <v>99</v>
      </c>
      <c r="H29" s="154">
        <v>0</v>
      </c>
      <c r="I29" s="145">
        <v>1</v>
      </c>
      <c r="J29" s="145">
        <v>195003098</v>
      </c>
      <c r="K29" s="145" t="s">
        <v>274</v>
      </c>
      <c r="L29" s="145">
        <v>0.05</v>
      </c>
      <c r="M29" s="145" t="s">
        <v>137</v>
      </c>
      <c r="N29" s="145" t="s">
        <v>17</v>
      </c>
      <c r="O29" s="145">
        <v>20150101</v>
      </c>
      <c r="P29" s="145">
        <v>20150101</v>
      </c>
      <c r="Q29" s="145">
        <v>20150101</v>
      </c>
      <c r="R29" s="145">
        <v>0</v>
      </c>
      <c r="S29" s="145">
        <v>240</v>
      </c>
      <c r="T29" s="145">
        <v>20150101</v>
      </c>
      <c r="U29" s="145" t="s">
        <v>138</v>
      </c>
      <c r="V29" s="145">
        <v>121203</v>
      </c>
      <c r="W29" s="145">
        <v>115142.85</v>
      </c>
      <c r="X29" s="145" t="s">
        <v>247</v>
      </c>
      <c r="Y29" s="145">
        <v>0.05</v>
      </c>
      <c r="Z29" s="145">
        <v>1</v>
      </c>
      <c r="AA29" s="145">
        <v>1</v>
      </c>
      <c r="AB29" s="145">
        <v>0</v>
      </c>
      <c r="AC29" s="145">
        <v>6060</v>
      </c>
      <c r="AD29" s="145">
        <v>0</v>
      </c>
      <c r="AE29" s="145">
        <v>0</v>
      </c>
      <c r="AF29" s="146">
        <v>0</v>
      </c>
      <c r="AG29" s="146">
        <v>115142.85</v>
      </c>
      <c r="AH29" s="145">
        <v>115509.6927</v>
      </c>
      <c r="AI29" s="145">
        <v>121200</v>
      </c>
      <c r="AJ29" s="145">
        <v>0</v>
      </c>
      <c r="AK29" s="145">
        <v>1048.6597999999999</v>
      </c>
      <c r="AL29" s="145">
        <v>1047.3858</v>
      </c>
      <c r="AM29" s="16">
        <v>20150112</v>
      </c>
      <c r="AN29" s="16">
        <v>110.28380629999999</v>
      </c>
      <c r="AQ29" s="15">
        <f t="shared" si="0"/>
        <v>351.69269999999381</v>
      </c>
    </row>
    <row r="30" spans="1:43" s="16" customFormat="1" ht="12.75">
      <c r="B30" s="142">
        <v>27</v>
      </c>
      <c r="C30" s="145" t="s">
        <v>218</v>
      </c>
      <c r="D30" s="145">
        <v>20150101</v>
      </c>
      <c r="E30" s="154">
        <v>1.4999999999999999E-2</v>
      </c>
      <c r="F30" s="145">
        <v>0</v>
      </c>
      <c r="G30" s="154" t="s">
        <v>99</v>
      </c>
      <c r="H30" s="154">
        <v>0</v>
      </c>
      <c r="I30" s="145">
        <v>1</v>
      </c>
      <c r="J30" s="145">
        <v>195003102</v>
      </c>
      <c r="K30" s="145" t="s">
        <v>274</v>
      </c>
      <c r="L30" s="145">
        <v>0.05</v>
      </c>
      <c r="M30" s="145" t="s">
        <v>137</v>
      </c>
      <c r="N30" s="145" t="s">
        <v>17</v>
      </c>
      <c r="O30" s="145">
        <v>20150101</v>
      </c>
      <c r="P30" s="145">
        <v>20150101</v>
      </c>
      <c r="Q30" s="145">
        <v>20150101</v>
      </c>
      <c r="R30" s="145">
        <v>0</v>
      </c>
      <c r="S30" s="145">
        <v>240</v>
      </c>
      <c r="T30" s="145">
        <v>20150101</v>
      </c>
      <c r="U30" s="145" t="s">
        <v>138</v>
      </c>
      <c r="V30" s="145">
        <v>202002</v>
      </c>
      <c r="W30" s="145">
        <v>191901.9</v>
      </c>
      <c r="X30" s="145" t="s">
        <v>247</v>
      </c>
      <c r="Y30" s="145">
        <v>0.05</v>
      </c>
      <c r="Z30" s="145">
        <v>0.99990000000000001</v>
      </c>
      <c r="AA30" s="145">
        <v>1</v>
      </c>
      <c r="AB30" s="145">
        <v>0</v>
      </c>
      <c r="AC30" s="145">
        <v>10099.200000000001</v>
      </c>
      <c r="AD30" s="145">
        <v>0</v>
      </c>
      <c r="AE30" s="145">
        <v>0</v>
      </c>
      <c r="AF30" s="146">
        <v>0</v>
      </c>
      <c r="AG30" s="146">
        <v>191901.9</v>
      </c>
      <c r="AH30" s="145">
        <v>192513.29819999999</v>
      </c>
      <c r="AI30" s="145">
        <v>201984</v>
      </c>
      <c r="AJ30" s="145">
        <v>0</v>
      </c>
      <c r="AK30" s="145">
        <v>1747.7403999999999</v>
      </c>
      <c r="AL30" s="145">
        <v>1745.6170999999999</v>
      </c>
      <c r="AM30" s="16">
        <v>20150112</v>
      </c>
      <c r="AN30" s="16">
        <v>110.28380629999999</v>
      </c>
      <c r="AQ30" s="15">
        <f t="shared" si="0"/>
        <v>586.15019999999595</v>
      </c>
    </row>
    <row r="31" spans="1:43" s="16" customFormat="1" ht="12.75">
      <c r="A31" s="15"/>
      <c r="B31" s="142">
        <v>28</v>
      </c>
      <c r="C31" s="145" t="s">
        <v>218</v>
      </c>
      <c r="D31" s="145">
        <v>20150101</v>
      </c>
      <c r="E31" s="154">
        <v>1.4999999999999999E-2</v>
      </c>
      <c r="F31" s="145">
        <v>0</v>
      </c>
      <c r="G31" s="154" t="s">
        <v>99</v>
      </c>
      <c r="H31" s="154">
        <v>0</v>
      </c>
      <c r="I31" s="145">
        <v>1</v>
      </c>
      <c r="J31" s="145">
        <v>195003103</v>
      </c>
      <c r="K31" s="145" t="s">
        <v>274</v>
      </c>
      <c r="L31" s="145">
        <v>0.05</v>
      </c>
      <c r="M31" s="145" t="s">
        <v>137</v>
      </c>
      <c r="N31" s="145" t="s">
        <v>17</v>
      </c>
      <c r="O31" s="145">
        <v>20150101</v>
      </c>
      <c r="P31" s="145">
        <v>20150101</v>
      </c>
      <c r="Q31" s="145">
        <v>20150101</v>
      </c>
      <c r="R31" s="145">
        <v>0</v>
      </c>
      <c r="S31" s="145">
        <v>252</v>
      </c>
      <c r="T31" s="145">
        <v>20150101</v>
      </c>
      <c r="U31" s="145" t="s">
        <v>138</v>
      </c>
      <c r="V31" s="145">
        <v>100000</v>
      </c>
      <c r="W31" s="145">
        <v>95000</v>
      </c>
      <c r="X31" s="145" t="s">
        <v>247</v>
      </c>
      <c r="Y31" s="145">
        <v>4.7619050000000003E-2</v>
      </c>
      <c r="Z31" s="145">
        <v>1.002</v>
      </c>
      <c r="AA31" s="145">
        <v>1</v>
      </c>
      <c r="AB31" s="145">
        <v>0</v>
      </c>
      <c r="AC31" s="145">
        <v>4771.2</v>
      </c>
      <c r="AD31" s="145">
        <v>0</v>
      </c>
      <c r="AE31" s="145">
        <v>0</v>
      </c>
      <c r="AF31" s="146">
        <v>0</v>
      </c>
      <c r="AG31" s="146">
        <v>95000</v>
      </c>
      <c r="AH31" s="145">
        <v>95303.240080000003</v>
      </c>
      <c r="AI31" s="145">
        <v>100195.2</v>
      </c>
      <c r="AJ31" s="145">
        <v>0</v>
      </c>
      <c r="AK31" s="145">
        <v>865.20950000000005</v>
      </c>
      <c r="AL31" s="145">
        <v>864.1635</v>
      </c>
      <c r="AM31" s="16">
        <v>20150112</v>
      </c>
      <c r="AN31" s="16">
        <v>110.28380629999999</v>
      </c>
      <c r="AQ31" s="15">
        <f t="shared" si="0"/>
        <v>291.31208000000322</v>
      </c>
    </row>
    <row r="32" spans="1:43" s="16" customFormat="1" ht="12.75">
      <c r="A32" s="15"/>
      <c r="B32" s="142">
        <v>29</v>
      </c>
      <c r="C32" s="145" t="s">
        <v>218</v>
      </c>
      <c r="D32" s="145">
        <v>20150101</v>
      </c>
      <c r="E32" s="154">
        <v>1.4999999999999999E-2</v>
      </c>
      <c r="F32" s="145">
        <v>0</v>
      </c>
      <c r="G32" s="154" t="s">
        <v>99</v>
      </c>
      <c r="H32" s="154">
        <v>0</v>
      </c>
      <c r="I32" s="145">
        <v>1</v>
      </c>
      <c r="J32" s="145">
        <v>195003104</v>
      </c>
      <c r="K32" s="145" t="s">
        <v>274</v>
      </c>
      <c r="L32" s="145">
        <v>0.05</v>
      </c>
      <c r="M32" s="145" t="s">
        <v>137</v>
      </c>
      <c r="N32" s="145" t="s">
        <v>17</v>
      </c>
      <c r="O32" s="145">
        <v>20150101</v>
      </c>
      <c r="P32" s="145">
        <v>20150101</v>
      </c>
      <c r="Q32" s="145">
        <v>20150101</v>
      </c>
      <c r="R32" s="145">
        <v>0</v>
      </c>
      <c r="S32" s="145">
        <v>240</v>
      </c>
      <c r="T32" s="145">
        <v>20150101</v>
      </c>
      <c r="U32" s="145" t="s">
        <v>138</v>
      </c>
      <c r="V32" s="145">
        <v>100000</v>
      </c>
      <c r="W32" s="145">
        <v>95000</v>
      </c>
      <c r="X32" s="145" t="s">
        <v>247</v>
      </c>
      <c r="Y32" s="145">
        <v>0.05</v>
      </c>
      <c r="Z32" s="145">
        <v>0.99980000000000002</v>
      </c>
      <c r="AA32" s="145">
        <v>1</v>
      </c>
      <c r="AB32" s="145">
        <v>0</v>
      </c>
      <c r="AC32" s="145">
        <v>4999.2</v>
      </c>
      <c r="AD32" s="145">
        <v>0</v>
      </c>
      <c r="AE32" s="145">
        <v>0</v>
      </c>
      <c r="AF32" s="146">
        <v>0</v>
      </c>
      <c r="AG32" s="146">
        <v>95000</v>
      </c>
      <c r="AH32" s="145">
        <v>95302.666599999997</v>
      </c>
      <c r="AI32" s="145">
        <v>99984</v>
      </c>
      <c r="AJ32" s="145">
        <v>0</v>
      </c>
      <c r="AK32" s="145">
        <v>865.20950000000005</v>
      </c>
      <c r="AL32" s="145">
        <v>864.15830000000005</v>
      </c>
      <c r="AM32" s="16">
        <v>20150112</v>
      </c>
      <c r="AN32" s="16">
        <v>110.28380629999999</v>
      </c>
      <c r="AQ32" s="15">
        <f t="shared" si="0"/>
        <v>290.16859999999684</v>
      </c>
    </row>
    <row r="33" spans="1:43" s="16" customFormat="1" ht="12.75">
      <c r="A33" s="15"/>
      <c r="B33" s="142">
        <v>30</v>
      </c>
      <c r="C33" s="145" t="s">
        <v>218</v>
      </c>
      <c r="D33" s="145">
        <v>20150101</v>
      </c>
      <c r="E33" s="154">
        <v>1.4999999999999999E-2</v>
      </c>
      <c r="F33" s="145">
        <v>0</v>
      </c>
      <c r="G33" s="154" t="s">
        <v>99</v>
      </c>
      <c r="H33" s="154">
        <v>0</v>
      </c>
      <c r="I33" s="145">
        <v>1</v>
      </c>
      <c r="J33" s="145">
        <v>195003105</v>
      </c>
      <c r="K33" s="145" t="s">
        <v>274</v>
      </c>
      <c r="L33" s="145">
        <v>0.05</v>
      </c>
      <c r="M33" s="145" t="s">
        <v>137</v>
      </c>
      <c r="N33" s="145" t="s">
        <v>17</v>
      </c>
      <c r="O33" s="145">
        <v>20150101</v>
      </c>
      <c r="P33" s="145">
        <v>20150101</v>
      </c>
      <c r="Q33" s="145">
        <v>20150101</v>
      </c>
      <c r="R33" s="145">
        <v>0</v>
      </c>
      <c r="S33" s="145">
        <v>300</v>
      </c>
      <c r="T33" s="145">
        <v>20150101</v>
      </c>
      <c r="U33" s="145" t="s">
        <v>138</v>
      </c>
      <c r="V33" s="145">
        <v>50000</v>
      </c>
      <c r="W33" s="145">
        <v>47500</v>
      </c>
      <c r="X33" s="145" t="s">
        <v>139</v>
      </c>
      <c r="Y33" s="145">
        <v>0.04</v>
      </c>
      <c r="Z33" s="145">
        <v>1.01</v>
      </c>
      <c r="AA33" s="145">
        <v>1</v>
      </c>
      <c r="AB33" s="145">
        <v>0</v>
      </c>
      <c r="AC33" s="145">
        <v>2020</v>
      </c>
      <c r="AD33" s="145">
        <v>0</v>
      </c>
      <c r="AE33" s="145">
        <v>0</v>
      </c>
      <c r="AF33" s="146">
        <v>0</v>
      </c>
      <c r="AG33" s="146">
        <v>47500</v>
      </c>
      <c r="AH33" s="145">
        <v>47652.529880000002</v>
      </c>
      <c r="AI33" s="145">
        <v>50500</v>
      </c>
      <c r="AJ33" s="145">
        <v>0</v>
      </c>
      <c r="AK33" s="145">
        <v>432.60469999999998</v>
      </c>
      <c r="AL33" s="145">
        <v>432.09</v>
      </c>
      <c r="AM33" s="16">
        <v>20150112</v>
      </c>
      <c r="AN33" s="16">
        <v>110.28380629999999</v>
      </c>
      <c r="AQ33" s="15">
        <f t="shared" si="0"/>
        <v>147.47988000000186</v>
      </c>
    </row>
    <row r="34" spans="1:43" s="16" customFormat="1" ht="12.75">
      <c r="A34" s="15"/>
      <c r="B34" s="142">
        <v>31</v>
      </c>
      <c r="C34" s="145" t="s">
        <v>218</v>
      </c>
      <c r="D34" s="145">
        <v>20150101</v>
      </c>
      <c r="E34" s="154">
        <v>1.4999999999999999E-2</v>
      </c>
      <c r="F34" s="145">
        <v>0</v>
      </c>
      <c r="G34" s="154" t="s">
        <v>99</v>
      </c>
      <c r="H34" s="154">
        <v>0</v>
      </c>
      <c r="I34" s="145">
        <v>1</v>
      </c>
      <c r="J34" s="145">
        <v>195003106</v>
      </c>
      <c r="K34" s="145" t="s">
        <v>274</v>
      </c>
      <c r="L34" s="145">
        <v>0.05</v>
      </c>
      <c r="M34" s="145" t="s">
        <v>137</v>
      </c>
      <c r="N34" s="145" t="s">
        <v>17</v>
      </c>
      <c r="O34" s="145">
        <v>20150101</v>
      </c>
      <c r="P34" s="145">
        <v>20150101</v>
      </c>
      <c r="Q34" s="145">
        <v>20150101</v>
      </c>
      <c r="R34" s="145">
        <v>0</v>
      </c>
      <c r="S34" s="145">
        <v>300</v>
      </c>
      <c r="T34" s="145">
        <v>20150101</v>
      </c>
      <c r="U34" s="145" t="s">
        <v>138</v>
      </c>
      <c r="V34" s="145">
        <v>97686</v>
      </c>
      <c r="W34" s="145">
        <v>92801.7</v>
      </c>
      <c r="X34" s="145" t="s">
        <v>139</v>
      </c>
      <c r="Y34" s="145">
        <v>0.04</v>
      </c>
      <c r="Z34" s="145">
        <v>1.01</v>
      </c>
      <c r="AA34" s="145">
        <v>1</v>
      </c>
      <c r="AB34" s="145">
        <v>0</v>
      </c>
      <c r="AC34" s="145">
        <v>3946.5</v>
      </c>
      <c r="AD34" s="145">
        <v>0</v>
      </c>
      <c r="AE34" s="145">
        <v>0</v>
      </c>
      <c r="AF34" s="146">
        <v>0</v>
      </c>
      <c r="AG34" s="146">
        <v>92801.7</v>
      </c>
      <c r="AH34" s="145">
        <v>93099.703460000004</v>
      </c>
      <c r="AI34" s="145">
        <v>98662.5</v>
      </c>
      <c r="AJ34" s="145">
        <v>0</v>
      </c>
      <c r="AK34" s="145">
        <v>845.18849999999998</v>
      </c>
      <c r="AL34" s="145">
        <v>844.18290000000002</v>
      </c>
      <c r="AM34" s="16">
        <v>20150112</v>
      </c>
      <c r="AN34" s="16">
        <v>110.28380629999999</v>
      </c>
      <c r="AQ34" s="15">
        <f t="shared" si="0"/>
        <v>288.1372100000072</v>
      </c>
    </row>
    <row r="35" spans="1:43" s="15" customFormat="1" ht="12.75">
      <c r="B35" s="142">
        <v>32</v>
      </c>
      <c r="C35" s="145" t="s">
        <v>218</v>
      </c>
      <c r="D35" s="145">
        <v>20150101</v>
      </c>
      <c r="E35" s="154">
        <v>1.4999999999999999E-2</v>
      </c>
      <c r="F35" s="145">
        <v>0</v>
      </c>
      <c r="G35" s="154" t="s">
        <v>99</v>
      </c>
      <c r="H35" s="154">
        <v>0</v>
      </c>
      <c r="I35" s="145">
        <v>1</v>
      </c>
      <c r="J35" s="145">
        <v>195003108</v>
      </c>
      <c r="K35" s="145" t="s">
        <v>275</v>
      </c>
      <c r="L35" s="145">
        <v>0.05</v>
      </c>
      <c r="M35" s="145" t="s">
        <v>137</v>
      </c>
      <c r="N35" s="145" t="s">
        <v>17</v>
      </c>
      <c r="O35" s="145">
        <v>20150101</v>
      </c>
      <c r="P35" s="145">
        <v>20150101</v>
      </c>
      <c r="Q35" s="145">
        <v>20150101</v>
      </c>
      <c r="R35" s="145">
        <v>60</v>
      </c>
      <c r="S35" s="145">
        <v>240</v>
      </c>
      <c r="T35" s="145">
        <v>20200101</v>
      </c>
      <c r="U35" s="145" t="s">
        <v>138</v>
      </c>
      <c r="V35" s="145">
        <v>400000</v>
      </c>
      <c r="W35" s="145">
        <v>380000</v>
      </c>
      <c r="X35" s="145" t="s">
        <v>139</v>
      </c>
      <c r="Y35" s="145">
        <v>6.6666669999999997E-2</v>
      </c>
      <c r="Z35" s="145">
        <v>1.01</v>
      </c>
      <c r="AA35" s="145">
        <v>1</v>
      </c>
      <c r="AB35" s="145">
        <v>0</v>
      </c>
      <c r="AC35" s="145">
        <v>26933.3</v>
      </c>
      <c r="AD35" s="145">
        <v>0</v>
      </c>
      <c r="AE35" s="145">
        <v>0</v>
      </c>
      <c r="AF35" s="146">
        <v>0</v>
      </c>
      <c r="AG35" s="146">
        <v>380000</v>
      </c>
      <c r="AH35" s="145">
        <v>381193.26360000001</v>
      </c>
      <c r="AI35" s="145">
        <v>403999.5</v>
      </c>
      <c r="AJ35" s="145">
        <v>0</v>
      </c>
      <c r="AK35" s="145">
        <v>3460.8379</v>
      </c>
      <c r="AL35" s="145">
        <v>3456.4753999999998</v>
      </c>
      <c r="AM35" s="15">
        <v>20150112</v>
      </c>
      <c r="AN35" s="15">
        <v>110.28380629999999</v>
      </c>
      <c r="AQ35" s="15">
        <f t="shared" si="0"/>
        <v>1125.9303500000058</v>
      </c>
    </row>
    <row r="36" spans="1:43" s="15" customFormat="1" ht="12.75">
      <c r="B36" s="142">
        <v>33</v>
      </c>
      <c r="C36" s="145" t="s">
        <v>218</v>
      </c>
      <c r="D36" s="145">
        <v>20150101</v>
      </c>
      <c r="E36" s="154">
        <v>1.4999999999999999E-2</v>
      </c>
      <c r="F36" s="145">
        <v>0</v>
      </c>
      <c r="G36" s="154" t="s">
        <v>99</v>
      </c>
      <c r="H36" s="154">
        <v>0</v>
      </c>
      <c r="I36" s="145">
        <v>1</v>
      </c>
      <c r="J36" s="145">
        <v>195003109</v>
      </c>
      <c r="K36" s="145" t="s">
        <v>274</v>
      </c>
      <c r="L36" s="145">
        <v>0.05</v>
      </c>
      <c r="M36" s="145" t="s">
        <v>137</v>
      </c>
      <c r="N36" s="145" t="s">
        <v>17</v>
      </c>
      <c r="O36" s="145">
        <v>20150101</v>
      </c>
      <c r="P36" s="145">
        <v>20150101</v>
      </c>
      <c r="Q36" s="145">
        <v>20150101</v>
      </c>
      <c r="R36" s="145">
        <v>0</v>
      </c>
      <c r="S36" s="145">
        <v>300</v>
      </c>
      <c r="T36" s="145">
        <v>20150101</v>
      </c>
      <c r="U36" s="145" t="s">
        <v>138</v>
      </c>
      <c r="V36" s="145">
        <v>300000</v>
      </c>
      <c r="W36" s="145">
        <v>285000</v>
      </c>
      <c r="X36" s="145" t="s">
        <v>247</v>
      </c>
      <c r="Y36" s="145">
        <v>0.04</v>
      </c>
      <c r="Z36" s="145">
        <v>1.01</v>
      </c>
      <c r="AA36" s="145">
        <v>1</v>
      </c>
      <c r="AB36" s="145">
        <v>0</v>
      </c>
      <c r="AC36" s="145">
        <v>12120</v>
      </c>
      <c r="AD36" s="145">
        <v>0</v>
      </c>
      <c r="AE36" s="145">
        <v>0</v>
      </c>
      <c r="AF36" s="146">
        <v>0</v>
      </c>
      <c r="AG36" s="146">
        <v>285000</v>
      </c>
      <c r="AH36" s="145">
        <v>285915.23440000002</v>
      </c>
      <c r="AI36" s="145">
        <v>303000</v>
      </c>
      <c r="AJ36" s="145">
        <v>0</v>
      </c>
      <c r="AK36" s="145">
        <v>2595.6284000000001</v>
      </c>
      <c r="AL36" s="145">
        <v>2592.5405000000001</v>
      </c>
      <c r="AM36" s="15">
        <v>20150112</v>
      </c>
      <c r="AN36" s="15">
        <v>110.28380629999999</v>
      </c>
      <c r="AQ36" s="15">
        <f t="shared" ref="AQ36:AQ67" si="1">IF(O36&lt;&gt;"20130301",AH36-AG36-Fixed_fee*AC36,0)</f>
        <v>884.93440000001578</v>
      </c>
    </row>
    <row r="37" spans="1:43" s="15" customFormat="1" ht="12.75">
      <c r="B37" s="142">
        <v>34</v>
      </c>
      <c r="C37" s="145" t="s">
        <v>218</v>
      </c>
      <c r="D37" s="145">
        <v>20150101</v>
      </c>
      <c r="E37" s="154">
        <v>1.4999999999999999E-2</v>
      </c>
      <c r="F37" s="145">
        <v>0</v>
      </c>
      <c r="G37" s="154" t="s">
        <v>99</v>
      </c>
      <c r="H37" s="154">
        <v>0</v>
      </c>
      <c r="I37" s="145">
        <v>1</v>
      </c>
      <c r="J37" s="145">
        <v>195003110</v>
      </c>
      <c r="K37" s="145" t="s">
        <v>274</v>
      </c>
      <c r="L37" s="145">
        <v>0.05</v>
      </c>
      <c r="M37" s="145" t="s">
        <v>137</v>
      </c>
      <c r="N37" s="145" t="s">
        <v>17</v>
      </c>
      <c r="O37" s="145">
        <v>20150101</v>
      </c>
      <c r="P37" s="145">
        <v>20150101</v>
      </c>
      <c r="Q37" s="145">
        <v>20150101</v>
      </c>
      <c r="R37" s="145">
        <v>0</v>
      </c>
      <c r="S37" s="145">
        <v>240</v>
      </c>
      <c r="T37" s="145">
        <v>20150101</v>
      </c>
      <c r="U37" s="145" t="s">
        <v>138</v>
      </c>
      <c r="V37" s="145">
        <v>50505</v>
      </c>
      <c r="W37" s="145">
        <v>48989.85</v>
      </c>
      <c r="X37" s="145" t="s">
        <v>139</v>
      </c>
      <c r="Y37" s="145">
        <v>0.05</v>
      </c>
      <c r="Z37" s="145">
        <v>1</v>
      </c>
      <c r="AA37" s="145">
        <v>1.0210527</v>
      </c>
      <c r="AB37" s="145">
        <v>0</v>
      </c>
      <c r="AC37" s="145">
        <v>2578.4</v>
      </c>
      <c r="AD37" s="145">
        <v>0</v>
      </c>
      <c r="AE37" s="145">
        <v>0</v>
      </c>
      <c r="AF37" s="146">
        <v>0</v>
      </c>
      <c r="AG37" s="146">
        <v>48989.85</v>
      </c>
      <c r="AH37" s="145">
        <v>49145.927009999999</v>
      </c>
      <c r="AI37" s="145">
        <v>51568</v>
      </c>
      <c r="AJ37" s="145">
        <v>0</v>
      </c>
      <c r="AK37" s="145">
        <v>446.17349999999999</v>
      </c>
      <c r="AL37" s="145">
        <v>445.63139999999999</v>
      </c>
      <c r="AM37" s="15">
        <v>20150112</v>
      </c>
      <c r="AN37" s="15">
        <v>110.28380629999999</v>
      </c>
      <c r="AQ37" s="15">
        <f t="shared" si="1"/>
        <v>149.63101000000088</v>
      </c>
    </row>
    <row r="38" spans="1:43" s="15" customFormat="1" ht="12.75">
      <c r="B38" s="142">
        <v>35</v>
      </c>
      <c r="C38" s="145" t="s">
        <v>218</v>
      </c>
      <c r="D38" s="145">
        <v>20150101</v>
      </c>
      <c r="E38" s="154">
        <v>1.4999999999999999E-2</v>
      </c>
      <c r="F38" s="145">
        <v>0</v>
      </c>
      <c r="G38" s="154" t="s">
        <v>99</v>
      </c>
      <c r="H38" s="154">
        <v>0</v>
      </c>
      <c r="I38" s="145">
        <v>1</v>
      </c>
      <c r="J38" s="145">
        <v>195003111</v>
      </c>
      <c r="K38" s="145" t="s">
        <v>274</v>
      </c>
      <c r="L38" s="145">
        <v>0.05</v>
      </c>
      <c r="M38" s="145" t="s">
        <v>137</v>
      </c>
      <c r="N38" s="145" t="s">
        <v>17</v>
      </c>
      <c r="O38" s="145">
        <v>20150101</v>
      </c>
      <c r="P38" s="145">
        <v>20150101</v>
      </c>
      <c r="Q38" s="145">
        <v>20150101</v>
      </c>
      <c r="R38" s="145">
        <v>0</v>
      </c>
      <c r="S38" s="145">
        <v>276</v>
      </c>
      <c r="T38" s="145">
        <v>20150101</v>
      </c>
      <c r="U38" s="145" t="s">
        <v>138</v>
      </c>
      <c r="V38" s="145">
        <v>62279</v>
      </c>
      <c r="W38" s="145">
        <v>59165.05</v>
      </c>
      <c r="X38" s="145" t="s">
        <v>247</v>
      </c>
      <c r="Y38" s="145">
        <v>4.3478259999999998E-2</v>
      </c>
      <c r="Z38" s="145">
        <v>1.006</v>
      </c>
      <c r="AA38" s="145">
        <v>1</v>
      </c>
      <c r="AB38" s="145">
        <v>0</v>
      </c>
      <c r="AC38" s="145">
        <v>2724</v>
      </c>
      <c r="AD38" s="145">
        <v>0</v>
      </c>
      <c r="AE38" s="145">
        <v>0</v>
      </c>
      <c r="AF38" s="146">
        <v>0</v>
      </c>
      <c r="AG38" s="146">
        <v>59165.05</v>
      </c>
      <c r="AH38" s="145">
        <v>59354.523999999998</v>
      </c>
      <c r="AI38" s="145">
        <v>62652</v>
      </c>
      <c r="AJ38" s="145">
        <v>0</v>
      </c>
      <c r="AK38" s="145">
        <v>538.84379999999999</v>
      </c>
      <c r="AL38" s="145">
        <v>538.19799999999998</v>
      </c>
      <c r="AM38" s="15">
        <v>20150112</v>
      </c>
      <c r="AN38" s="15">
        <v>110.28380629999999</v>
      </c>
      <c r="AQ38" s="15">
        <f t="shared" si="1"/>
        <v>182.6639999999947</v>
      </c>
    </row>
    <row r="39" spans="1:43" s="16" customFormat="1" ht="12.75">
      <c r="B39" s="142">
        <v>36</v>
      </c>
      <c r="C39" s="145" t="s">
        <v>218</v>
      </c>
      <c r="D39" s="145">
        <v>20150101</v>
      </c>
      <c r="E39" s="154">
        <v>1.4999999999999999E-2</v>
      </c>
      <c r="F39" s="145">
        <v>0</v>
      </c>
      <c r="G39" s="154" t="s">
        <v>99</v>
      </c>
      <c r="H39" s="154">
        <v>0</v>
      </c>
      <c r="I39" s="145">
        <v>1</v>
      </c>
      <c r="J39" s="145">
        <v>195003113</v>
      </c>
      <c r="K39" s="145" t="s">
        <v>274</v>
      </c>
      <c r="L39" s="145">
        <v>0.05</v>
      </c>
      <c r="M39" s="145" t="s">
        <v>137</v>
      </c>
      <c r="N39" s="145" t="s">
        <v>17</v>
      </c>
      <c r="O39" s="145">
        <v>20150101</v>
      </c>
      <c r="P39" s="145">
        <v>20150101</v>
      </c>
      <c r="Q39" s="145">
        <v>20150101</v>
      </c>
      <c r="R39" s="145">
        <v>0</v>
      </c>
      <c r="S39" s="145">
        <v>240</v>
      </c>
      <c r="T39" s="145">
        <v>20150101</v>
      </c>
      <c r="U39" s="145" t="s">
        <v>138</v>
      </c>
      <c r="V39" s="145">
        <v>70000</v>
      </c>
      <c r="W39" s="145">
        <v>66500</v>
      </c>
      <c r="X39" s="145" t="s">
        <v>247</v>
      </c>
      <c r="Y39" s="145">
        <v>0.05</v>
      </c>
      <c r="Z39" s="145">
        <v>0.99980000000000002</v>
      </c>
      <c r="AA39" s="145">
        <v>1</v>
      </c>
      <c r="AB39" s="145">
        <v>0</v>
      </c>
      <c r="AC39" s="145">
        <v>3499.2</v>
      </c>
      <c r="AD39" s="145">
        <v>0</v>
      </c>
      <c r="AE39" s="145">
        <v>0</v>
      </c>
      <c r="AF39" s="146">
        <v>0</v>
      </c>
      <c r="AG39" s="146">
        <v>66500</v>
      </c>
      <c r="AH39" s="145">
        <v>66711.865520000007</v>
      </c>
      <c r="AI39" s="145">
        <v>69984</v>
      </c>
      <c r="AJ39" s="145">
        <v>0</v>
      </c>
      <c r="AK39" s="145">
        <v>605.64660000000003</v>
      </c>
      <c r="AL39" s="145">
        <v>604.91079999999999</v>
      </c>
      <c r="AM39" s="16">
        <v>20150112</v>
      </c>
      <c r="AN39" s="16">
        <v>110.28380629999999</v>
      </c>
      <c r="AQ39" s="15">
        <f t="shared" si="1"/>
        <v>203.11752000000666</v>
      </c>
    </row>
    <row r="40" spans="1:43" s="16" customFormat="1" ht="12.75">
      <c r="B40" s="142">
        <v>37</v>
      </c>
      <c r="C40" s="145" t="s">
        <v>218</v>
      </c>
      <c r="D40" s="145">
        <v>20150101</v>
      </c>
      <c r="E40" s="154">
        <v>1.4999999999999999E-2</v>
      </c>
      <c r="F40" s="145">
        <v>0</v>
      </c>
      <c r="G40" s="154" t="s">
        <v>99</v>
      </c>
      <c r="H40" s="154">
        <v>0</v>
      </c>
      <c r="I40" s="145">
        <v>1</v>
      </c>
      <c r="J40" s="145">
        <v>195003116</v>
      </c>
      <c r="K40" s="145" t="s">
        <v>274</v>
      </c>
      <c r="L40" s="145">
        <v>0.05</v>
      </c>
      <c r="M40" s="145" t="s">
        <v>137</v>
      </c>
      <c r="N40" s="145" t="s">
        <v>17</v>
      </c>
      <c r="O40" s="145">
        <v>20150101</v>
      </c>
      <c r="P40" s="145">
        <v>20150101</v>
      </c>
      <c r="Q40" s="145">
        <v>20150101</v>
      </c>
      <c r="R40" s="145">
        <v>0</v>
      </c>
      <c r="S40" s="145">
        <v>240</v>
      </c>
      <c r="T40" s="145">
        <v>20150101</v>
      </c>
      <c r="U40" s="145" t="s">
        <v>138</v>
      </c>
      <c r="V40" s="145">
        <v>71733</v>
      </c>
      <c r="W40" s="145">
        <v>68146.350000000006</v>
      </c>
      <c r="X40" s="145" t="s">
        <v>139</v>
      </c>
      <c r="Y40" s="145">
        <v>0.05</v>
      </c>
      <c r="Z40" s="145">
        <v>1</v>
      </c>
      <c r="AA40" s="145">
        <v>1</v>
      </c>
      <c r="AB40" s="145">
        <v>0</v>
      </c>
      <c r="AC40" s="145">
        <v>3586.6</v>
      </c>
      <c r="AD40" s="145">
        <v>0</v>
      </c>
      <c r="AE40" s="145">
        <v>0</v>
      </c>
      <c r="AF40" s="146">
        <v>0</v>
      </c>
      <c r="AG40" s="146">
        <v>68146.350000000006</v>
      </c>
      <c r="AH40" s="145">
        <v>68363.453739999997</v>
      </c>
      <c r="AI40" s="145">
        <v>71732</v>
      </c>
      <c r="AJ40" s="145">
        <v>0</v>
      </c>
      <c r="AK40" s="145">
        <v>620.64070000000004</v>
      </c>
      <c r="AL40" s="145">
        <v>619.88660000000004</v>
      </c>
      <c r="AM40" s="16">
        <v>20150112</v>
      </c>
      <c r="AN40" s="16">
        <v>110.28380629999999</v>
      </c>
      <c r="AQ40" s="15">
        <f t="shared" si="1"/>
        <v>208.13723999999138</v>
      </c>
    </row>
    <row r="41" spans="1:43" s="16" customFormat="1" ht="12.75">
      <c r="B41" s="142">
        <v>38</v>
      </c>
      <c r="C41" s="145" t="s">
        <v>218</v>
      </c>
      <c r="D41" s="145">
        <v>20150101</v>
      </c>
      <c r="E41" s="154">
        <v>1.4999999999999999E-2</v>
      </c>
      <c r="F41" s="145">
        <v>0</v>
      </c>
      <c r="G41" s="154" t="s">
        <v>99</v>
      </c>
      <c r="H41" s="154">
        <v>0</v>
      </c>
      <c r="I41" s="145">
        <v>1</v>
      </c>
      <c r="J41" s="145">
        <v>195003117</v>
      </c>
      <c r="K41" s="145" t="s">
        <v>275</v>
      </c>
      <c r="L41" s="145">
        <v>0.05</v>
      </c>
      <c r="M41" s="145" t="s">
        <v>137</v>
      </c>
      <c r="N41" s="145" t="s">
        <v>17</v>
      </c>
      <c r="O41" s="145">
        <v>20150101</v>
      </c>
      <c r="P41" s="145">
        <v>20150101</v>
      </c>
      <c r="Q41" s="145">
        <v>20150101</v>
      </c>
      <c r="R41" s="145">
        <v>60</v>
      </c>
      <c r="S41" s="145">
        <v>300</v>
      </c>
      <c r="T41" s="145">
        <v>20200101</v>
      </c>
      <c r="U41" s="145" t="s">
        <v>138</v>
      </c>
      <c r="V41" s="145">
        <v>808081</v>
      </c>
      <c r="W41" s="145">
        <v>767676.95</v>
      </c>
      <c r="X41" s="145" t="s">
        <v>247</v>
      </c>
      <c r="Y41" s="145">
        <v>0.05</v>
      </c>
      <c r="Z41" s="145">
        <v>1.032</v>
      </c>
      <c r="AA41" s="145">
        <v>1</v>
      </c>
      <c r="AB41" s="145">
        <v>0</v>
      </c>
      <c r="AC41" s="145">
        <v>41696.400000000001</v>
      </c>
      <c r="AD41" s="145">
        <v>0</v>
      </c>
      <c r="AE41" s="145">
        <v>0</v>
      </c>
      <c r="AF41" s="146">
        <v>0</v>
      </c>
      <c r="AG41" s="146">
        <v>767676.96</v>
      </c>
      <c r="AH41" s="145">
        <v>770119.51749999996</v>
      </c>
      <c r="AI41" s="145">
        <v>833928</v>
      </c>
      <c r="AJ41" s="145">
        <v>0</v>
      </c>
      <c r="AK41" s="145">
        <v>6991.5933999999997</v>
      </c>
      <c r="AL41" s="145">
        <v>6983.0698000000002</v>
      </c>
      <c r="AM41" s="16">
        <v>20150112</v>
      </c>
      <c r="AN41" s="16">
        <v>110.28380629999999</v>
      </c>
      <c r="AQ41" s="15">
        <f t="shared" si="1"/>
        <v>2338.3164999999954</v>
      </c>
    </row>
    <row r="42" spans="1:43" s="16" customFormat="1" ht="12.75">
      <c r="B42" s="142">
        <v>39</v>
      </c>
      <c r="C42" s="145" t="s">
        <v>218</v>
      </c>
      <c r="D42" s="145">
        <v>20150101</v>
      </c>
      <c r="E42" s="154">
        <v>1.4999999999999999E-2</v>
      </c>
      <c r="F42" s="145">
        <v>0</v>
      </c>
      <c r="G42" s="154" t="s">
        <v>99</v>
      </c>
      <c r="H42" s="154">
        <v>0</v>
      </c>
      <c r="I42" s="145">
        <v>1</v>
      </c>
      <c r="J42" s="145">
        <v>195003118</v>
      </c>
      <c r="K42" s="145" t="s">
        <v>275</v>
      </c>
      <c r="L42" s="145">
        <v>0.05</v>
      </c>
      <c r="M42" s="145" t="s">
        <v>137</v>
      </c>
      <c r="N42" s="145" t="s">
        <v>17</v>
      </c>
      <c r="O42" s="145">
        <v>20150101</v>
      </c>
      <c r="P42" s="145">
        <v>20150101</v>
      </c>
      <c r="Q42" s="145">
        <v>20150101</v>
      </c>
      <c r="R42" s="145">
        <v>60</v>
      </c>
      <c r="S42" s="145">
        <v>300</v>
      </c>
      <c r="T42" s="145">
        <v>20200101</v>
      </c>
      <c r="U42" s="145" t="s">
        <v>138</v>
      </c>
      <c r="V42" s="145">
        <v>80000</v>
      </c>
      <c r="W42" s="145">
        <v>76000</v>
      </c>
      <c r="X42" s="145" t="s">
        <v>247</v>
      </c>
      <c r="Y42" s="145">
        <v>0.05</v>
      </c>
      <c r="Z42" s="145">
        <v>1.032</v>
      </c>
      <c r="AA42" s="145">
        <v>1</v>
      </c>
      <c r="AB42" s="145">
        <v>0</v>
      </c>
      <c r="AC42" s="145">
        <v>4128</v>
      </c>
      <c r="AD42" s="145">
        <v>0</v>
      </c>
      <c r="AE42" s="145">
        <v>0</v>
      </c>
      <c r="AF42" s="146">
        <v>0</v>
      </c>
      <c r="AG42" s="146">
        <v>76000</v>
      </c>
      <c r="AH42" s="145">
        <v>76241.820070000002</v>
      </c>
      <c r="AI42" s="145">
        <v>82560</v>
      </c>
      <c r="AJ42" s="145">
        <v>0</v>
      </c>
      <c r="AK42" s="145">
        <v>692.16759999999999</v>
      </c>
      <c r="AL42" s="145">
        <v>691.32380000000001</v>
      </c>
      <c r="AM42" s="16">
        <v>20150112</v>
      </c>
      <c r="AN42" s="16">
        <v>110.28380629999999</v>
      </c>
      <c r="AQ42" s="15">
        <f t="shared" si="1"/>
        <v>231.50007000000159</v>
      </c>
    </row>
    <row r="43" spans="1:43" s="16" customFormat="1" ht="12.75">
      <c r="B43" s="142">
        <v>40</v>
      </c>
      <c r="C43" s="145" t="s">
        <v>218</v>
      </c>
      <c r="D43" s="145">
        <v>20150101</v>
      </c>
      <c r="E43" s="154">
        <v>1.4999999999999999E-2</v>
      </c>
      <c r="F43" s="145">
        <v>0</v>
      </c>
      <c r="G43" s="154" t="s">
        <v>99</v>
      </c>
      <c r="H43" s="154">
        <v>0</v>
      </c>
      <c r="I43" s="145">
        <v>1</v>
      </c>
      <c r="J43" s="145">
        <v>195003119</v>
      </c>
      <c r="K43" s="145" t="s">
        <v>275</v>
      </c>
      <c r="L43" s="145">
        <v>0.05</v>
      </c>
      <c r="M43" s="145" t="s">
        <v>137</v>
      </c>
      <c r="N43" s="145" t="s">
        <v>17</v>
      </c>
      <c r="O43" s="145">
        <v>20150101</v>
      </c>
      <c r="P43" s="145">
        <v>20150101</v>
      </c>
      <c r="Q43" s="145">
        <v>20150101</v>
      </c>
      <c r="R43" s="145">
        <v>60</v>
      </c>
      <c r="S43" s="145">
        <v>240</v>
      </c>
      <c r="T43" s="145">
        <v>20200101</v>
      </c>
      <c r="U43" s="145" t="s">
        <v>138</v>
      </c>
      <c r="V43" s="145">
        <v>404040</v>
      </c>
      <c r="W43" s="145">
        <v>383838</v>
      </c>
      <c r="X43" s="145" t="s">
        <v>247</v>
      </c>
      <c r="Y43" s="145">
        <v>6.6666669999999997E-2</v>
      </c>
      <c r="Z43" s="145">
        <v>1.01</v>
      </c>
      <c r="AA43" s="145">
        <v>1</v>
      </c>
      <c r="AB43" s="145">
        <v>0</v>
      </c>
      <c r="AC43" s="145">
        <v>27205.200000000001</v>
      </c>
      <c r="AD43" s="145">
        <v>0</v>
      </c>
      <c r="AE43" s="145">
        <v>0</v>
      </c>
      <c r="AF43" s="146">
        <v>0</v>
      </c>
      <c r="AG43" s="146">
        <v>383837.99</v>
      </c>
      <c r="AH43" s="145">
        <v>385043.31540000002</v>
      </c>
      <c r="AI43" s="145">
        <v>408078</v>
      </c>
      <c r="AJ43" s="145">
        <v>0</v>
      </c>
      <c r="AK43" s="145">
        <v>3495.7923000000001</v>
      </c>
      <c r="AL43" s="145">
        <v>3491.3858</v>
      </c>
      <c r="AM43" s="16">
        <v>20150112</v>
      </c>
      <c r="AN43" s="16">
        <v>110.28380629999999</v>
      </c>
      <c r="AQ43" s="15">
        <f t="shared" si="1"/>
        <v>1137.3124000000307</v>
      </c>
    </row>
    <row r="44" spans="1:43" s="16" customFormat="1" ht="12.75">
      <c r="B44" s="142">
        <v>41</v>
      </c>
      <c r="C44" s="145" t="s">
        <v>218</v>
      </c>
      <c r="D44" s="145">
        <v>20150101</v>
      </c>
      <c r="E44" s="154">
        <v>1.4999999999999999E-2</v>
      </c>
      <c r="F44" s="145">
        <v>0</v>
      </c>
      <c r="G44" s="154" t="s">
        <v>99</v>
      </c>
      <c r="H44" s="154">
        <v>0</v>
      </c>
      <c r="I44" s="145">
        <v>1</v>
      </c>
      <c r="J44" s="145">
        <v>195003120</v>
      </c>
      <c r="K44" s="145" t="s">
        <v>274</v>
      </c>
      <c r="L44" s="145">
        <v>0.05</v>
      </c>
      <c r="M44" s="145" t="s">
        <v>137</v>
      </c>
      <c r="N44" s="145" t="s">
        <v>17</v>
      </c>
      <c r="O44" s="145">
        <v>20150101</v>
      </c>
      <c r="P44" s="145">
        <v>20150101</v>
      </c>
      <c r="Q44" s="145">
        <v>20150101</v>
      </c>
      <c r="R44" s="145">
        <v>0</v>
      </c>
      <c r="S44" s="145">
        <v>240</v>
      </c>
      <c r="T44" s="145">
        <v>20150101</v>
      </c>
      <c r="U44" s="145" t="s">
        <v>138</v>
      </c>
      <c r="V44" s="145">
        <v>151223</v>
      </c>
      <c r="W44" s="145">
        <v>143661.85</v>
      </c>
      <c r="X44" s="145" t="s">
        <v>216</v>
      </c>
      <c r="Y44" s="145">
        <v>0.05</v>
      </c>
      <c r="Z44" s="145">
        <v>1</v>
      </c>
      <c r="AA44" s="145">
        <v>1</v>
      </c>
      <c r="AB44" s="145">
        <v>0</v>
      </c>
      <c r="AC44" s="145">
        <v>7560.8</v>
      </c>
      <c r="AD44" s="145">
        <v>0</v>
      </c>
      <c r="AE44" s="145">
        <v>0</v>
      </c>
      <c r="AF44" s="146">
        <v>0</v>
      </c>
      <c r="AG44" s="146">
        <v>143661.85</v>
      </c>
      <c r="AH44" s="145">
        <v>144119.5619</v>
      </c>
      <c r="AI44" s="145">
        <v>151216</v>
      </c>
      <c r="AJ44" s="145">
        <v>0</v>
      </c>
      <c r="AK44" s="145">
        <v>1308.3957</v>
      </c>
      <c r="AL44" s="145">
        <v>1306.8062</v>
      </c>
      <c r="AM44" s="16">
        <v>20150112</v>
      </c>
      <c r="AN44" s="16">
        <v>110.28380629999999</v>
      </c>
      <c r="AQ44" s="15">
        <f t="shared" si="1"/>
        <v>438.8098999999948</v>
      </c>
    </row>
    <row r="45" spans="1:43" s="16" customFormat="1" ht="12.75">
      <c r="B45" s="142">
        <v>42</v>
      </c>
      <c r="C45" s="145" t="s">
        <v>218</v>
      </c>
      <c r="D45" s="145">
        <v>20150101</v>
      </c>
      <c r="E45" s="154">
        <v>1.4999999999999999E-2</v>
      </c>
      <c r="F45" s="145">
        <v>0</v>
      </c>
      <c r="G45" s="154" t="s">
        <v>99</v>
      </c>
      <c r="H45" s="154">
        <v>0</v>
      </c>
      <c r="I45" s="145">
        <v>1</v>
      </c>
      <c r="J45" s="145">
        <v>195003124</v>
      </c>
      <c r="K45" s="145" t="s">
        <v>274</v>
      </c>
      <c r="L45" s="145">
        <v>0.05</v>
      </c>
      <c r="M45" s="145" t="s">
        <v>137</v>
      </c>
      <c r="N45" s="145" t="s">
        <v>17</v>
      </c>
      <c r="O45" s="145">
        <v>20150101</v>
      </c>
      <c r="P45" s="145">
        <v>20150101</v>
      </c>
      <c r="Q45" s="145">
        <v>20150101</v>
      </c>
      <c r="R45" s="145">
        <v>0</v>
      </c>
      <c r="S45" s="145">
        <v>240</v>
      </c>
      <c r="T45" s="145">
        <v>20150101</v>
      </c>
      <c r="U45" s="145" t="s">
        <v>138</v>
      </c>
      <c r="V45" s="145">
        <v>174912</v>
      </c>
      <c r="W45" s="145">
        <v>166166.39999999999</v>
      </c>
      <c r="X45" s="145" t="s">
        <v>247</v>
      </c>
      <c r="Y45" s="145">
        <v>0.05</v>
      </c>
      <c r="Z45" s="145">
        <v>1</v>
      </c>
      <c r="AA45" s="145">
        <v>1</v>
      </c>
      <c r="AB45" s="145">
        <v>0</v>
      </c>
      <c r="AC45" s="145">
        <v>8745.6</v>
      </c>
      <c r="AD45" s="145">
        <v>0</v>
      </c>
      <c r="AE45" s="145">
        <v>0</v>
      </c>
      <c r="AF45" s="146">
        <v>0</v>
      </c>
      <c r="AG45" s="146">
        <v>166166.39999999999</v>
      </c>
      <c r="AH45" s="145">
        <v>166695.815</v>
      </c>
      <c r="AI45" s="145">
        <v>174912</v>
      </c>
      <c r="AJ45" s="145">
        <v>0</v>
      </c>
      <c r="AK45" s="145">
        <v>1513.3552</v>
      </c>
      <c r="AL45" s="145">
        <v>1511.5166999999999</v>
      </c>
      <c r="AM45" s="16">
        <v>20150112</v>
      </c>
      <c r="AN45" s="16">
        <v>110.28380629999999</v>
      </c>
      <c r="AQ45" s="15">
        <f t="shared" si="1"/>
        <v>507.55100000000817</v>
      </c>
    </row>
    <row r="46" spans="1:43" s="16" customFormat="1" ht="12.75">
      <c r="B46" s="142">
        <v>43</v>
      </c>
      <c r="C46" s="145" t="s">
        <v>218</v>
      </c>
      <c r="D46" s="145">
        <v>20150101</v>
      </c>
      <c r="E46" s="154">
        <v>1.4999999999999999E-2</v>
      </c>
      <c r="F46" s="145">
        <v>0</v>
      </c>
      <c r="G46" s="154" t="s">
        <v>99</v>
      </c>
      <c r="H46" s="154">
        <v>0</v>
      </c>
      <c r="I46" s="145">
        <v>1</v>
      </c>
      <c r="J46" s="145">
        <v>195003125</v>
      </c>
      <c r="K46" s="145" t="s">
        <v>275</v>
      </c>
      <c r="L46" s="145">
        <v>0.05</v>
      </c>
      <c r="M46" s="145" t="s">
        <v>137</v>
      </c>
      <c r="N46" s="145" t="s">
        <v>17</v>
      </c>
      <c r="O46" s="145">
        <v>20150101</v>
      </c>
      <c r="P46" s="145">
        <v>20150101</v>
      </c>
      <c r="Q46" s="145">
        <v>20150101</v>
      </c>
      <c r="R46" s="145">
        <v>24</v>
      </c>
      <c r="S46" s="145">
        <v>240</v>
      </c>
      <c r="T46" s="145">
        <v>20170101</v>
      </c>
      <c r="U46" s="145" t="s">
        <v>138</v>
      </c>
      <c r="V46" s="145">
        <v>100000</v>
      </c>
      <c r="W46" s="145">
        <v>95000</v>
      </c>
      <c r="X46" s="145" t="s">
        <v>247</v>
      </c>
      <c r="Y46" s="145">
        <v>5.5555555999999999E-2</v>
      </c>
      <c r="Z46" s="145">
        <v>1.004</v>
      </c>
      <c r="AA46" s="145">
        <v>1</v>
      </c>
      <c r="AB46" s="145">
        <v>0</v>
      </c>
      <c r="AC46" s="145">
        <v>5577.6</v>
      </c>
      <c r="AD46" s="145">
        <v>0</v>
      </c>
      <c r="AE46" s="145">
        <v>0</v>
      </c>
      <c r="AF46" s="146">
        <v>0</v>
      </c>
      <c r="AG46" s="146">
        <v>95000</v>
      </c>
      <c r="AH46" s="145">
        <v>95301.221879999997</v>
      </c>
      <c r="AI46" s="145">
        <v>100396.8</v>
      </c>
      <c r="AJ46" s="145">
        <v>0</v>
      </c>
      <c r="AK46" s="145">
        <v>865.20950000000005</v>
      </c>
      <c r="AL46" s="145">
        <v>864.14520000000005</v>
      </c>
      <c r="AM46" s="16">
        <v>20150112</v>
      </c>
      <c r="AN46" s="16">
        <v>110.28380629999999</v>
      </c>
      <c r="AQ46" s="15">
        <f t="shared" si="1"/>
        <v>287.27787999999731</v>
      </c>
    </row>
    <row r="47" spans="1:43" s="16" customFormat="1" ht="12.75">
      <c r="B47" s="142">
        <v>44</v>
      </c>
      <c r="C47" s="145" t="s">
        <v>218</v>
      </c>
      <c r="D47" s="145">
        <v>20150101</v>
      </c>
      <c r="E47" s="154">
        <v>1.4999999999999999E-2</v>
      </c>
      <c r="F47" s="145">
        <v>0</v>
      </c>
      <c r="G47" s="154" t="s">
        <v>99</v>
      </c>
      <c r="H47" s="154">
        <v>0</v>
      </c>
      <c r="I47" s="145">
        <v>1</v>
      </c>
      <c r="J47" s="145">
        <v>195003128</v>
      </c>
      <c r="K47" s="145" t="s">
        <v>275</v>
      </c>
      <c r="L47" s="145">
        <v>0.05</v>
      </c>
      <c r="M47" s="145" t="s">
        <v>137</v>
      </c>
      <c r="N47" s="145" t="s">
        <v>17</v>
      </c>
      <c r="O47" s="145">
        <v>20150101</v>
      </c>
      <c r="P47" s="145">
        <v>20150101</v>
      </c>
      <c r="Q47" s="145">
        <v>20150101</v>
      </c>
      <c r="R47" s="145">
        <v>60</v>
      </c>
      <c r="S47" s="145">
        <v>240</v>
      </c>
      <c r="T47" s="145">
        <v>20200101</v>
      </c>
      <c r="U47" s="145" t="s">
        <v>138</v>
      </c>
      <c r="V47" s="145">
        <v>151238</v>
      </c>
      <c r="W47" s="145">
        <v>143676.1</v>
      </c>
      <c r="X47" s="145" t="s">
        <v>139</v>
      </c>
      <c r="Y47" s="145">
        <v>6.6666669999999997E-2</v>
      </c>
      <c r="Z47" s="145">
        <v>1.01</v>
      </c>
      <c r="AA47" s="145">
        <v>1</v>
      </c>
      <c r="AB47" s="145">
        <v>0</v>
      </c>
      <c r="AC47" s="145">
        <v>10183.299999999999</v>
      </c>
      <c r="AD47" s="145">
        <v>0</v>
      </c>
      <c r="AE47" s="145">
        <v>0</v>
      </c>
      <c r="AF47" s="146">
        <v>0</v>
      </c>
      <c r="AG47" s="146">
        <v>143676.1</v>
      </c>
      <c r="AH47" s="145">
        <v>144127.2597</v>
      </c>
      <c r="AI47" s="145">
        <v>152749.5</v>
      </c>
      <c r="AJ47" s="145">
        <v>0</v>
      </c>
      <c r="AK47" s="145">
        <v>1308.5255</v>
      </c>
      <c r="AL47" s="145">
        <v>1306.876</v>
      </c>
      <c r="AM47" s="16">
        <v>20150112</v>
      </c>
      <c r="AN47" s="16">
        <v>110.28380629999999</v>
      </c>
      <c r="AQ47" s="15">
        <f t="shared" si="1"/>
        <v>425.70144999998922</v>
      </c>
    </row>
    <row r="48" spans="1:43" s="16" customFormat="1" ht="12.75">
      <c r="B48" s="142">
        <v>45</v>
      </c>
      <c r="C48" s="145" t="s">
        <v>218</v>
      </c>
      <c r="D48" s="145">
        <v>20150101</v>
      </c>
      <c r="E48" s="154">
        <v>1.4999999999999999E-2</v>
      </c>
      <c r="F48" s="145">
        <v>0</v>
      </c>
      <c r="G48" s="154" t="s">
        <v>99</v>
      </c>
      <c r="H48" s="154">
        <v>0</v>
      </c>
      <c r="I48" s="145">
        <v>1</v>
      </c>
      <c r="J48" s="145">
        <v>195003131</v>
      </c>
      <c r="K48" s="145" t="s">
        <v>275</v>
      </c>
      <c r="L48" s="145">
        <v>0.05</v>
      </c>
      <c r="M48" s="145" t="s">
        <v>137</v>
      </c>
      <c r="N48" s="145" t="s">
        <v>17</v>
      </c>
      <c r="O48" s="145">
        <v>20150101</v>
      </c>
      <c r="P48" s="145">
        <v>20150101</v>
      </c>
      <c r="Q48" s="145">
        <v>20150101</v>
      </c>
      <c r="R48" s="145">
        <v>60</v>
      </c>
      <c r="S48" s="145">
        <v>240</v>
      </c>
      <c r="T48" s="145">
        <v>20200101</v>
      </c>
      <c r="U48" s="145" t="s">
        <v>138</v>
      </c>
      <c r="V48" s="145">
        <v>350000</v>
      </c>
      <c r="W48" s="145">
        <v>332500</v>
      </c>
      <c r="X48" s="145" t="s">
        <v>247</v>
      </c>
      <c r="Y48" s="145">
        <v>6.6666669999999997E-2</v>
      </c>
      <c r="Z48" s="145">
        <v>1.01</v>
      </c>
      <c r="AA48" s="145">
        <v>1</v>
      </c>
      <c r="AB48" s="145">
        <v>0</v>
      </c>
      <c r="AC48" s="145">
        <v>23565.599999999999</v>
      </c>
      <c r="AD48" s="145">
        <v>0</v>
      </c>
      <c r="AE48" s="145">
        <v>0</v>
      </c>
      <c r="AF48" s="146">
        <v>0</v>
      </c>
      <c r="AG48" s="146">
        <v>332500.01</v>
      </c>
      <c r="AH48" s="145">
        <v>333544.11949999997</v>
      </c>
      <c r="AI48" s="145">
        <v>353484</v>
      </c>
      <c r="AJ48" s="145">
        <v>0</v>
      </c>
      <c r="AK48" s="145">
        <v>3028.2332000000001</v>
      </c>
      <c r="AL48" s="145">
        <v>3024.4160999999999</v>
      </c>
      <c r="AM48" s="16">
        <v>20150112</v>
      </c>
      <c r="AN48" s="16">
        <v>110.28380629999999</v>
      </c>
      <c r="AQ48" s="15">
        <f t="shared" si="1"/>
        <v>985.19549999996229</v>
      </c>
    </row>
    <row r="49" spans="2:43" s="16" customFormat="1" ht="12.75">
      <c r="B49" s="142">
        <v>46</v>
      </c>
      <c r="C49" s="145" t="s">
        <v>218</v>
      </c>
      <c r="D49" s="145">
        <v>20150101</v>
      </c>
      <c r="E49" s="154">
        <v>1.4999999999999999E-2</v>
      </c>
      <c r="F49" s="145">
        <v>0</v>
      </c>
      <c r="G49" s="154" t="s">
        <v>99</v>
      </c>
      <c r="H49" s="154">
        <v>0</v>
      </c>
      <c r="I49" s="145">
        <v>1</v>
      </c>
      <c r="J49" s="145">
        <v>195003132</v>
      </c>
      <c r="K49" s="145" t="s">
        <v>274</v>
      </c>
      <c r="L49" s="145">
        <v>0.05</v>
      </c>
      <c r="M49" s="145" t="s">
        <v>137</v>
      </c>
      <c r="N49" s="145" t="s">
        <v>17</v>
      </c>
      <c r="O49" s="145">
        <v>20150101</v>
      </c>
      <c r="P49" s="145">
        <v>20150101</v>
      </c>
      <c r="Q49" s="145">
        <v>20150101</v>
      </c>
      <c r="R49" s="145">
        <v>0</v>
      </c>
      <c r="S49" s="145">
        <v>240</v>
      </c>
      <c r="T49" s="145">
        <v>20150101</v>
      </c>
      <c r="U49" s="145" t="s">
        <v>138</v>
      </c>
      <c r="V49" s="145">
        <v>67912</v>
      </c>
      <c r="W49" s="145">
        <v>64516.4</v>
      </c>
      <c r="X49" s="145" t="s">
        <v>139</v>
      </c>
      <c r="Y49" s="145">
        <v>0.05</v>
      </c>
      <c r="Z49" s="145">
        <v>1</v>
      </c>
      <c r="AA49" s="145">
        <v>1</v>
      </c>
      <c r="AB49" s="145">
        <v>0</v>
      </c>
      <c r="AC49" s="145">
        <v>3395.6</v>
      </c>
      <c r="AD49" s="145">
        <v>0</v>
      </c>
      <c r="AE49" s="145">
        <v>0</v>
      </c>
      <c r="AF49" s="146">
        <v>0</v>
      </c>
      <c r="AG49" s="146">
        <v>64516.6</v>
      </c>
      <c r="AH49" s="145">
        <v>64722.158170000002</v>
      </c>
      <c r="AI49" s="145">
        <v>67912</v>
      </c>
      <c r="AJ49" s="145">
        <v>0</v>
      </c>
      <c r="AK49" s="145">
        <v>587.5829</v>
      </c>
      <c r="AL49" s="145">
        <v>586.8691</v>
      </c>
      <c r="AM49" s="16">
        <v>20150112</v>
      </c>
      <c r="AN49" s="16">
        <v>110.28380629999999</v>
      </c>
      <c r="AQ49" s="15">
        <f t="shared" si="1"/>
        <v>197.06917000000388</v>
      </c>
    </row>
    <row r="50" spans="2:43" s="16" customFormat="1" ht="12.75">
      <c r="B50" s="142">
        <v>47</v>
      </c>
      <c r="C50" s="145" t="s">
        <v>218</v>
      </c>
      <c r="D50" s="145">
        <v>20150101</v>
      </c>
      <c r="E50" s="154">
        <v>1.4999999999999999E-2</v>
      </c>
      <c r="F50" s="145">
        <v>0</v>
      </c>
      <c r="G50" s="154" t="s">
        <v>99</v>
      </c>
      <c r="H50" s="154">
        <v>0</v>
      </c>
      <c r="I50" s="145">
        <v>1</v>
      </c>
      <c r="J50" s="145">
        <v>195003136</v>
      </c>
      <c r="K50" s="145" t="s">
        <v>275</v>
      </c>
      <c r="L50" s="145">
        <v>0.05</v>
      </c>
      <c r="M50" s="145" t="s">
        <v>137</v>
      </c>
      <c r="N50" s="145" t="s">
        <v>17</v>
      </c>
      <c r="O50" s="145">
        <v>20150101</v>
      </c>
      <c r="P50" s="145">
        <v>20150101</v>
      </c>
      <c r="Q50" s="145">
        <v>20150101</v>
      </c>
      <c r="R50" s="145">
        <v>60</v>
      </c>
      <c r="S50" s="145">
        <v>240</v>
      </c>
      <c r="T50" s="145">
        <v>20200101</v>
      </c>
      <c r="U50" s="145" t="s">
        <v>138</v>
      </c>
      <c r="V50" s="145">
        <v>101010</v>
      </c>
      <c r="W50" s="145">
        <v>95959.5</v>
      </c>
      <c r="X50" s="145" t="s">
        <v>247</v>
      </c>
      <c r="Y50" s="145">
        <v>6.6666669999999997E-2</v>
      </c>
      <c r="Z50" s="145">
        <v>1.0099</v>
      </c>
      <c r="AA50" s="145">
        <v>1</v>
      </c>
      <c r="AB50" s="145">
        <v>0</v>
      </c>
      <c r="AC50" s="145">
        <v>6800.4</v>
      </c>
      <c r="AD50" s="145">
        <v>0</v>
      </c>
      <c r="AE50" s="145">
        <v>0</v>
      </c>
      <c r="AF50" s="146">
        <v>0</v>
      </c>
      <c r="AG50" s="146">
        <v>95959.5</v>
      </c>
      <c r="AH50" s="145">
        <v>96260.834369999997</v>
      </c>
      <c r="AI50" s="145">
        <v>102006</v>
      </c>
      <c r="AJ50" s="145">
        <v>0</v>
      </c>
      <c r="AK50" s="145">
        <v>873.94809999999995</v>
      </c>
      <c r="AL50" s="145">
        <v>872.84649999999999</v>
      </c>
      <c r="AM50" s="16">
        <v>20150112</v>
      </c>
      <c r="AN50" s="16">
        <v>110.28380629999999</v>
      </c>
      <c r="AQ50" s="15">
        <f t="shared" si="1"/>
        <v>284.33336999999688</v>
      </c>
    </row>
    <row r="51" spans="2:43" s="16" customFormat="1" ht="12.75">
      <c r="B51" s="142">
        <v>48</v>
      </c>
      <c r="C51" s="145"/>
      <c r="D51" s="145"/>
      <c r="E51" s="154"/>
      <c r="F51" s="145"/>
      <c r="G51" s="154"/>
      <c r="H51" s="154"/>
      <c r="I51" s="145"/>
      <c r="J51" s="145"/>
      <c r="K51" s="145"/>
      <c r="L51" s="145"/>
      <c r="M51" s="145"/>
      <c r="N51" s="145"/>
      <c r="O51" s="145"/>
      <c r="P51" s="145"/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145"/>
      <c r="AB51" s="145"/>
      <c r="AC51" s="145"/>
      <c r="AD51" s="145"/>
      <c r="AE51" s="145"/>
      <c r="AF51" s="146"/>
      <c r="AG51" s="146"/>
      <c r="AH51" s="145"/>
      <c r="AI51" s="145"/>
      <c r="AJ51" s="145"/>
      <c r="AK51" s="145"/>
      <c r="AL51" s="145"/>
      <c r="AQ51" s="15">
        <f t="shared" si="1"/>
        <v>0</v>
      </c>
    </row>
    <row r="52" spans="2:43" s="16" customFormat="1" ht="12.75">
      <c r="B52" s="142">
        <v>49</v>
      </c>
      <c r="C52" s="145"/>
      <c r="D52" s="145"/>
      <c r="E52" s="154"/>
      <c r="F52" s="145"/>
      <c r="G52" s="154"/>
      <c r="H52" s="154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5"/>
      <c r="V52" s="145"/>
      <c r="W52" s="145"/>
      <c r="X52" s="145"/>
      <c r="Y52" s="145"/>
      <c r="Z52" s="145"/>
      <c r="AA52" s="145"/>
      <c r="AB52" s="145"/>
      <c r="AC52" s="145"/>
      <c r="AD52" s="145"/>
      <c r="AE52" s="145"/>
      <c r="AF52" s="146"/>
      <c r="AG52" s="146"/>
      <c r="AH52" s="145"/>
      <c r="AI52" s="145"/>
      <c r="AJ52" s="145"/>
      <c r="AK52" s="145"/>
      <c r="AL52" s="145"/>
      <c r="AQ52" s="15">
        <f t="shared" si="1"/>
        <v>0</v>
      </c>
    </row>
    <row r="53" spans="2:43" s="16" customFormat="1" ht="12.75">
      <c r="B53" s="142">
        <v>50</v>
      </c>
      <c r="C53" s="145"/>
      <c r="D53" s="145"/>
      <c r="E53" s="154"/>
      <c r="F53" s="145"/>
      <c r="G53" s="154"/>
      <c r="H53" s="154"/>
      <c r="I53" s="145"/>
      <c r="J53" s="145"/>
      <c r="K53" s="145"/>
      <c r="L53" s="145"/>
      <c r="M53" s="145"/>
      <c r="N53" s="145"/>
      <c r="O53" s="145"/>
      <c r="P53" s="145"/>
      <c r="Q53" s="145"/>
      <c r="R53" s="145"/>
      <c r="S53" s="145"/>
      <c r="T53" s="145"/>
      <c r="U53" s="145"/>
      <c r="V53" s="145"/>
      <c r="W53" s="145"/>
      <c r="X53" s="145"/>
      <c r="Y53" s="145"/>
      <c r="Z53" s="145"/>
      <c r="AA53" s="145"/>
      <c r="AB53" s="145"/>
      <c r="AC53" s="145"/>
      <c r="AD53" s="145"/>
      <c r="AE53" s="145"/>
      <c r="AF53" s="146"/>
      <c r="AG53" s="146"/>
      <c r="AH53" s="145"/>
      <c r="AI53" s="145"/>
      <c r="AJ53" s="145"/>
      <c r="AK53" s="145"/>
      <c r="AL53" s="145"/>
      <c r="AQ53" s="15">
        <f t="shared" si="1"/>
        <v>0</v>
      </c>
    </row>
    <row r="54" spans="2:43">
      <c r="B54" s="142">
        <v>51</v>
      </c>
      <c r="C54" s="145"/>
      <c r="D54" s="145"/>
      <c r="E54" s="154"/>
      <c r="F54" s="145"/>
      <c r="G54" s="154"/>
      <c r="H54" s="154"/>
      <c r="I54" s="145"/>
      <c r="J54" s="145"/>
      <c r="K54" s="145"/>
      <c r="L54" s="145"/>
      <c r="M54" s="145"/>
      <c r="N54" s="145"/>
      <c r="O54" s="145"/>
      <c r="P54" s="145"/>
      <c r="Q54" s="145"/>
      <c r="R54" s="145"/>
      <c r="S54" s="145"/>
      <c r="T54" s="145"/>
      <c r="U54" s="145"/>
      <c r="V54" s="145"/>
      <c r="W54" s="145"/>
      <c r="X54" s="145"/>
      <c r="Y54" s="145"/>
      <c r="Z54" s="145"/>
      <c r="AA54" s="145"/>
      <c r="AB54" s="145"/>
      <c r="AC54" s="145"/>
      <c r="AD54" s="145"/>
      <c r="AE54" s="145"/>
      <c r="AF54" s="146"/>
      <c r="AG54" s="146"/>
      <c r="AH54" s="145"/>
      <c r="AI54" s="145"/>
      <c r="AJ54" s="145"/>
      <c r="AK54" s="145"/>
      <c r="AL54" s="145"/>
      <c r="AQ54" s="15">
        <f t="shared" si="1"/>
        <v>0</v>
      </c>
    </row>
    <row r="55" spans="2:43">
      <c r="B55" s="142">
        <v>52</v>
      </c>
      <c r="C55" s="145"/>
      <c r="D55" s="145"/>
      <c r="E55" s="154"/>
      <c r="F55" s="145"/>
      <c r="G55" s="154"/>
      <c r="H55" s="154"/>
      <c r="I55" s="145"/>
      <c r="J55" s="145"/>
      <c r="K55" s="145"/>
      <c r="L55" s="145"/>
      <c r="M55" s="145"/>
      <c r="N55" s="145"/>
      <c r="O55" s="145"/>
      <c r="P55" s="145"/>
      <c r="Q55" s="145"/>
      <c r="R55" s="145"/>
      <c r="S55" s="145"/>
      <c r="T55" s="145"/>
      <c r="U55" s="145"/>
      <c r="V55" s="145"/>
      <c r="W55" s="145"/>
      <c r="X55" s="145"/>
      <c r="Y55" s="145"/>
      <c r="Z55" s="145"/>
      <c r="AA55" s="145"/>
      <c r="AB55" s="145"/>
      <c r="AC55" s="145"/>
      <c r="AD55" s="145"/>
      <c r="AE55" s="145"/>
      <c r="AF55" s="146"/>
      <c r="AG55" s="146"/>
      <c r="AH55" s="145"/>
      <c r="AI55" s="145"/>
      <c r="AJ55" s="145"/>
      <c r="AK55" s="145"/>
      <c r="AL55" s="145"/>
      <c r="AQ55" s="15">
        <f t="shared" si="1"/>
        <v>0</v>
      </c>
    </row>
    <row r="56" spans="2:43">
      <c r="B56" s="142">
        <v>53</v>
      </c>
      <c r="C56" s="145"/>
      <c r="D56" s="145"/>
      <c r="E56" s="154"/>
      <c r="F56" s="145"/>
      <c r="G56" s="154"/>
      <c r="H56" s="154"/>
      <c r="I56" s="145"/>
      <c r="J56" s="145"/>
      <c r="K56" s="145"/>
      <c r="L56" s="145"/>
      <c r="M56" s="145"/>
      <c r="N56" s="145"/>
      <c r="O56" s="145"/>
      <c r="P56" s="145"/>
      <c r="Q56" s="145"/>
      <c r="R56" s="145"/>
      <c r="S56" s="145"/>
      <c r="T56" s="145"/>
      <c r="U56" s="145"/>
      <c r="V56" s="145"/>
      <c r="W56" s="145"/>
      <c r="X56" s="145"/>
      <c r="Y56" s="145"/>
      <c r="Z56" s="145"/>
      <c r="AA56" s="145"/>
      <c r="AB56" s="145"/>
      <c r="AC56" s="145"/>
      <c r="AD56" s="145"/>
      <c r="AE56" s="145"/>
      <c r="AF56" s="146"/>
      <c r="AG56" s="146"/>
      <c r="AH56" s="145"/>
      <c r="AI56" s="145"/>
      <c r="AJ56" s="145"/>
      <c r="AK56" s="145"/>
      <c r="AL56" s="145"/>
      <c r="AQ56" s="15">
        <f t="shared" si="1"/>
        <v>0</v>
      </c>
    </row>
    <row r="57" spans="2:43">
      <c r="B57" s="142">
        <v>54</v>
      </c>
      <c r="C57" s="145"/>
      <c r="D57" s="145"/>
      <c r="E57" s="154"/>
      <c r="F57" s="145"/>
      <c r="G57" s="154"/>
      <c r="H57" s="154"/>
      <c r="I57" s="145"/>
      <c r="J57" s="145"/>
      <c r="K57" s="145"/>
      <c r="L57" s="145"/>
      <c r="M57" s="145"/>
      <c r="N57" s="145"/>
      <c r="O57" s="145"/>
      <c r="P57" s="145"/>
      <c r="Q57" s="145"/>
      <c r="R57" s="145"/>
      <c r="S57" s="145"/>
      <c r="T57" s="145"/>
      <c r="U57" s="145"/>
      <c r="V57" s="145"/>
      <c r="W57" s="145"/>
      <c r="X57" s="145"/>
      <c r="Y57" s="145"/>
      <c r="Z57" s="145"/>
      <c r="AA57" s="145"/>
      <c r="AB57" s="145"/>
      <c r="AC57" s="145"/>
      <c r="AD57" s="145"/>
      <c r="AE57" s="145"/>
      <c r="AF57" s="146"/>
      <c r="AG57" s="146"/>
      <c r="AH57" s="145"/>
      <c r="AI57" s="145"/>
      <c r="AJ57" s="145"/>
      <c r="AK57" s="145"/>
      <c r="AL57" s="145"/>
      <c r="AQ57" s="15">
        <f t="shared" si="1"/>
        <v>0</v>
      </c>
    </row>
    <row r="58" spans="2:43">
      <c r="B58" s="142">
        <v>55</v>
      </c>
      <c r="C58" s="145"/>
      <c r="D58" s="145"/>
      <c r="E58" s="154"/>
      <c r="F58" s="145"/>
      <c r="G58" s="154"/>
      <c r="H58" s="154"/>
      <c r="I58" s="145"/>
      <c r="J58" s="145"/>
      <c r="K58" s="145"/>
      <c r="L58" s="145"/>
      <c r="M58" s="145"/>
      <c r="N58" s="145"/>
      <c r="O58" s="145"/>
      <c r="P58" s="145"/>
      <c r="Q58" s="145"/>
      <c r="R58" s="145"/>
      <c r="S58" s="145"/>
      <c r="T58" s="145"/>
      <c r="U58" s="145"/>
      <c r="V58" s="145"/>
      <c r="W58" s="145"/>
      <c r="X58" s="145"/>
      <c r="Y58" s="145"/>
      <c r="Z58" s="145"/>
      <c r="AA58" s="145"/>
      <c r="AB58" s="145"/>
      <c r="AC58" s="145"/>
      <c r="AD58" s="145"/>
      <c r="AE58" s="145"/>
      <c r="AF58" s="146"/>
      <c r="AG58" s="146"/>
      <c r="AH58" s="145"/>
      <c r="AI58" s="145"/>
      <c r="AJ58" s="145"/>
      <c r="AK58" s="145"/>
      <c r="AL58" s="145"/>
      <c r="AQ58" s="15">
        <f t="shared" si="1"/>
        <v>0</v>
      </c>
    </row>
    <row r="59" spans="2:43">
      <c r="B59" s="142">
        <v>56</v>
      </c>
      <c r="C59" s="145"/>
      <c r="D59" s="145"/>
      <c r="E59" s="154"/>
      <c r="F59" s="145"/>
      <c r="G59" s="154"/>
      <c r="H59" s="154"/>
      <c r="I59" s="145"/>
      <c r="J59" s="145"/>
      <c r="K59" s="145"/>
      <c r="L59" s="145"/>
      <c r="M59" s="145"/>
      <c r="N59" s="145"/>
      <c r="O59" s="145"/>
      <c r="P59" s="145"/>
      <c r="Q59" s="145"/>
      <c r="R59" s="145"/>
      <c r="S59" s="145"/>
      <c r="T59" s="145"/>
      <c r="U59" s="145"/>
      <c r="V59" s="145"/>
      <c r="W59" s="145"/>
      <c r="X59" s="145"/>
      <c r="Y59" s="145"/>
      <c r="Z59" s="145"/>
      <c r="AA59" s="145"/>
      <c r="AB59" s="145"/>
      <c r="AC59" s="145"/>
      <c r="AD59" s="145"/>
      <c r="AE59" s="145"/>
      <c r="AF59" s="146"/>
      <c r="AG59" s="146"/>
      <c r="AH59" s="145"/>
      <c r="AI59" s="145"/>
      <c r="AJ59" s="145"/>
      <c r="AK59" s="145"/>
      <c r="AL59" s="145"/>
      <c r="AQ59" s="15">
        <f t="shared" si="1"/>
        <v>0</v>
      </c>
    </row>
    <row r="60" spans="2:43">
      <c r="B60" s="142">
        <v>57</v>
      </c>
      <c r="C60" s="145"/>
      <c r="D60" s="145"/>
      <c r="E60" s="154"/>
      <c r="F60" s="145"/>
      <c r="G60" s="154"/>
      <c r="H60" s="154"/>
      <c r="I60" s="145"/>
      <c r="J60" s="145"/>
      <c r="K60" s="145"/>
      <c r="L60" s="145"/>
      <c r="M60" s="145"/>
      <c r="N60" s="145"/>
      <c r="O60" s="145"/>
      <c r="P60" s="145"/>
      <c r="Q60" s="145"/>
      <c r="R60" s="145"/>
      <c r="S60" s="145"/>
      <c r="T60" s="145"/>
      <c r="U60" s="145"/>
      <c r="V60" s="145"/>
      <c r="W60" s="145"/>
      <c r="X60" s="145"/>
      <c r="Y60" s="145"/>
      <c r="Z60" s="145"/>
      <c r="AA60" s="145"/>
      <c r="AB60" s="145"/>
      <c r="AC60" s="145"/>
      <c r="AD60" s="145"/>
      <c r="AE60" s="145"/>
      <c r="AF60" s="146"/>
      <c r="AG60" s="146"/>
      <c r="AH60" s="145"/>
      <c r="AI60" s="145"/>
      <c r="AJ60" s="145"/>
      <c r="AK60" s="145"/>
      <c r="AL60" s="145"/>
      <c r="AQ60" s="15">
        <f t="shared" si="1"/>
        <v>0</v>
      </c>
    </row>
    <row r="61" spans="2:43">
      <c r="B61" s="142">
        <v>58</v>
      </c>
      <c r="C61" s="145"/>
      <c r="D61" s="145"/>
      <c r="E61" s="154"/>
      <c r="F61" s="145"/>
      <c r="G61" s="154"/>
      <c r="H61" s="154"/>
      <c r="I61" s="145"/>
      <c r="J61" s="145"/>
      <c r="K61" s="145"/>
      <c r="L61" s="145"/>
      <c r="M61" s="145"/>
      <c r="N61" s="145"/>
      <c r="O61" s="145"/>
      <c r="P61" s="145"/>
      <c r="Q61" s="145"/>
      <c r="R61" s="145"/>
      <c r="S61" s="145"/>
      <c r="T61" s="145"/>
      <c r="U61" s="145"/>
      <c r="V61" s="145"/>
      <c r="W61" s="145"/>
      <c r="X61" s="145"/>
      <c r="Y61" s="145"/>
      <c r="Z61" s="145"/>
      <c r="AA61" s="145"/>
      <c r="AB61" s="145"/>
      <c r="AC61" s="145"/>
      <c r="AD61" s="145"/>
      <c r="AE61" s="145"/>
      <c r="AF61" s="146"/>
      <c r="AG61" s="146"/>
      <c r="AH61" s="145"/>
      <c r="AI61" s="145"/>
      <c r="AJ61" s="145"/>
      <c r="AK61" s="145"/>
      <c r="AL61" s="145"/>
      <c r="AQ61" s="15">
        <f t="shared" si="1"/>
        <v>0</v>
      </c>
    </row>
    <row r="62" spans="2:43">
      <c r="B62" s="142">
        <v>59</v>
      </c>
      <c r="C62" s="145"/>
      <c r="D62" s="145"/>
      <c r="E62" s="154"/>
      <c r="F62" s="145"/>
      <c r="G62" s="154"/>
      <c r="H62" s="154"/>
      <c r="I62" s="145"/>
      <c r="J62" s="145"/>
      <c r="K62" s="145"/>
      <c r="L62" s="145"/>
      <c r="M62" s="145"/>
      <c r="N62" s="145"/>
      <c r="O62" s="145"/>
      <c r="P62" s="145"/>
      <c r="Q62" s="145"/>
      <c r="R62" s="145"/>
      <c r="S62" s="145"/>
      <c r="T62" s="145"/>
      <c r="U62" s="145"/>
      <c r="V62" s="145"/>
      <c r="W62" s="145"/>
      <c r="X62" s="145"/>
      <c r="Y62" s="145"/>
      <c r="Z62" s="145"/>
      <c r="AA62" s="145"/>
      <c r="AB62" s="145"/>
      <c r="AC62" s="145"/>
      <c r="AD62" s="145"/>
      <c r="AE62" s="145"/>
      <c r="AF62" s="146"/>
      <c r="AG62" s="146"/>
      <c r="AH62" s="145"/>
      <c r="AI62" s="145"/>
      <c r="AJ62" s="145"/>
      <c r="AK62" s="145"/>
      <c r="AL62" s="145"/>
      <c r="AQ62" s="15">
        <f t="shared" si="1"/>
        <v>0</v>
      </c>
    </row>
    <row r="63" spans="2:43">
      <c r="B63" s="142">
        <v>60</v>
      </c>
      <c r="C63" s="145"/>
      <c r="D63" s="145"/>
      <c r="E63" s="154"/>
      <c r="F63" s="145"/>
      <c r="G63" s="154"/>
      <c r="H63" s="154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S63" s="145"/>
      <c r="T63" s="145"/>
      <c r="U63" s="145"/>
      <c r="V63" s="145"/>
      <c r="W63" s="145"/>
      <c r="X63" s="145"/>
      <c r="Y63" s="145"/>
      <c r="Z63" s="145"/>
      <c r="AA63" s="145"/>
      <c r="AB63" s="145"/>
      <c r="AC63" s="145"/>
      <c r="AD63" s="145"/>
      <c r="AE63" s="145"/>
      <c r="AF63" s="146"/>
      <c r="AG63" s="146"/>
      <c r="AH63" s="145"/>
      <c r="AI63" s="145"/>
      <c r="AJ63" s="145"/>
      <c r="AK63" s="145"/>
      <c r="AL63" s="145"/>
      <c r="AQ63" s="15">
        <f t="shared" si="1"/>
        <v>0</v>
      </c>
    </row>
    <row r="64" spans="2:43">
      <c r="B64" s="142">
        <v>61</v>
      </c>
      <c r="C64" s="145"/>
      <c r="D64" s="145"/>
      <c r="E64" s="154"/>
      <c r="F64" s="145"/>
      <c r="G64" s="154"/>
      <c r="H64" s="154"/>
      <c r="I64" s="145"/>
      <c r="J64" s="145"/>
      <c r="K64" s="145"/>
      <c r="L64" s="145"/>
      <c r="M64" s="145"/>
      <c r="N64" s="145"/>
      <c r="O64" s="145"/>
      <c r="P64" s="145"/>
      <c r="Q64" s="145"/>
      <c r="R64" s="145"/>
      <c r="S64" s="145"/>
      <c r="T64" s="145"/>
      <c r="U64" s="145"/>
      <c r="V64" s="145"/>
      <c r="W64" s="145"/>
      <c r="X64" s="145"/>
      <c r="Y64" s="145"/>
      <c r="Z64" s="145"/>
      <c r="AA64" s="145"/>
      <c r="AB64" s="145"/>
      <c r="AC64" s="145"/>
      <c r="AD64" s="145"/>
      <c r="AE64" s="145"/>
      <c r="AF64" s="146"/>
      <c r="AG64" s="146"/>
      <c r="AH64" s="145"/>
      <c r="AI64" s="145"/>
      <c r="AJ64" s="145"/>
      <c r="AK64" s="145"/>
      <c r="AL64" s="145"/>
      <c r="AQ64" s="15">
        <f t="shared" si="1"/>
        <v>0</v>
      </c>
    </row>
    <row r="65" spans="2:43">
      <c r="B65" s="142">
        <v>62</v>
      </c>
      <c r="C65" s="145"/>
      <c r="D65" s="145"/>
      <c r="E65" s="154"/>
      <c r="F65" s="145"/>
      <c r="G65" s="154"/>
      <c r="H65" s="154"/>
      <c r="I65" s="145"/>
      <c r="J65" s="145"/>
      <c r="K65" s="145"/>
      <c r="L65" s="145"/>
      <c r="M65" s="145"/>
      <c r="N65" s="145"/>
      <c r="O65" s="145"/>
      <c r="P65" s="145"/>
      <c r="Q65" s="145"/>
      <c r="R65" s="145"/>
      <c r="S65" s="145"/>
      <c r="T65" s="145"/>
      <c r="U65" s="145"/>
      <c r="V65" s="145"/>
      <c r="W65" s="145"/>
      <c r="X65" s="145"/>
      <c r="Y65" s="145"/>
      <c r="Z65" s="145"/>
      <c r="AA65" s="145"/>
      <c r="AB65" s="145"/>
      <c r="AC65" s="145"/>
      <c r="AD65" s="145"/>
      <c r="AE65" s="145"/>
      <c r="AF65" s="146"/>
      <c r="AG65" s="146"/>
      <c r="AH65" s="145"/>
      <c r="AI65" s="145"/>
      <c r="AJ65" s="145"/>
      <c r="AK65" s="145"/>
      <c r="AL65" s="145"/>
      <c r="AQ65" s="15">
        <f t="shared" si="1"/>
        <v>0</v>
      </c>
    </row>
    <row r="66" spans="2:43">
      <c r="B66" s="142">
        <v>63</v>
      </c>
      <c r="C66" s="145"/>
      <c r="D66" s="145"/>
      <c r="E66" s="154"/>
      <c r="F66" s="145"/>
      <c r="G66" s="154"/>
      <c r="H66" s="154"/>
      <c r="I66" s="145"/>
      <c r="J66" s="145"/>
      <c r="K66" s="145"/>
      <c r="L66" s="145"/>
      <c r="M66" s="145"/>
      <c r="N66" s="145"/>
      <c r="O66" s="145"/>
      <c r="P66" s="145"/>
      <c r="Q66" s="145"/>
      <c r="R66" s="145"/>
      <c r="S66" s="145"/>
      <c r="T66" s="145"/>
      <c r="U66" s="145"/>
      <c r="V66" s="145"/>
      <c r="W66" s="145"/>
      <c r="X66" s="145"/>
      <c r="Y66" s="145"/>
      <c r="Z66" s="145"/>
      <c r="AA66" s="145"/>
      <c r="AB66" s="145"/>
      <c r="AC66" s="145"/>
      <c r="AD66" s="145"/>
      <c r="AE66" s="145"/>
      <c r="AF66" s="146"/>
      <c r="AG66" s="146"/>
      <c r="AH66" s="145"/>
      <c r="AI66" s="145"/>
      <c r="AJ66" s="145"/>
      <c r="AK66" s="145"/>
      <c r="AL66" s="145"/>
      <c r="AQ66" s="15">
        <f t="shared" si="1"/>
        <v>0</v>
      </c>
    </row>
    <row r="67" spans="2:43">
      <c r="B67" s="142">
        <v>64</v>
      </c>
      <c r="C67" s="145"/>
      <c r="D67" s="145"/>
      <c r="E67" s="154"/>
      <c r="F67" s="145"/>
      <c r="G67" s="154"/>
      <c r="H67" s="154"/>
      <c r="I67" s="145"/>
      <c r="J67" s="145"/>
      <c r="K67" s="145"/>
      <c r="L67" s="145"/>
      <c r="M67" s="145"/>
      <c r="N67" s="145"/>
      <c r="O67" s="145"/>
      <c r="P67" s="145"/>
      <c r="Q67" s="145"/>
      <c r="R67" s="145"/>
      <c r="S67" s="145"/>
      <c r="T67" s="145"/>
      <c r="U67" s="145"/>
      <c r="V67" s="145"/>
      <c r="W67" s="145"/>
      <c r="X67" s="145"/>
      <c r="Y67" s="145"/>
      <c r="Z67" s="145"/>
      <c r="AA67" s="145"/>
      <c r="AB67" s="145"/>
      <c r="AC67" s="145"/>
      <c r="AD67" s="145"/>
      <c r="AE67" s="145"/>
      <c r="AF67" s="146"/>
      <c r="AG67" s="146"/>
      <c r="AH67" s="145"/>
      <c r="AI67" s="145"/>
      <c r="AJ67" s="145"/>
      <c r="AK67" s="145"/>
      <c r="AL67" s="145"/>
      <c r="AQ67" s="15">
        <f t="shared" si="1"/>
        <v>0</v>
      </c>
    </row>
    <row r="68" spans="2:43">
      <c r="B68" s="142">
        <v>65</v>
      </c>
      <c r="C68" s="145"/>
      <c r="D68" s="145"/>
      <c r="E68" s="154"/>
      <c r="F68" s="145"/>
      <c r="G68" s="154"/>
      <c r="H68" s="154"/>
      <c r="I68" s="145"/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5"/>
      <c r="Z68" s="145"/>
      <c r="AA68" s="145"/>
      <c r="AB68" s="145"/>
      <c r="AC68" s="145"/>
      <c r="AD68" s="145"/>
      <c r="AE68" s="145"/>
      <c r="AF68" s="146"/>
      <c r="AG68" s="146"/>
      <c r="AH68" s="145"/>
      <c r="AI68" s="145"/>
      <c r="AJ68" s="145"/>
      <c r="AK68" s="145"/>
      <c r="AL68" s="145"/>
      <c r="AQ68" s="15">
        <f t="shared" ref="AQ68:AQ99" si="2">IF(O68&lt;&gt;"20130301",AH68-AG68-Fixed_fee*AC68,0)</f>
        <v>0</v>
      </c>
    </row>
    <row r="69" spans="2:43">
      <c r="B69" s="142">
        <v>66</v>
      </c>
      <c r="C69" s="145"/>
      <c r="D69" s="145"/>
      <c r="E69" s="154"/>
      <c r="F69" s="145"/>
      <c r="G69" s="154"/>
      <c r="H69" s="154"/>
      <c r="I69" s="145"/>
      <c r="J69" s="145"/>
      <c r="K69" s="145"/>
      <c r="L69" s="145"/>
      <c r="M69" s="145"/>
      <c r="N69" s="145"/>
      <c r="O69" s="145"/>
      <c r="P69" s="145"/>
      <c r="Q69" s="145"/>
      <c r="R69" s="145"/>
      <c r="S69" s="145"/>
      <c r="T69" s="145"/>
      <c r="U69" s="145"/>
      <c r="V69" s="145"/>
      <c r="W69" s="145"/>
      <c r="X69" s="145"/>
      <c r="Y69" s="145"/>
      <c r="Z69" s="145"/>
      <c r="AA69" s="145"/>
      <c r="AB69" s="145"/>
      <c r="AC69" s="145"/>
      <c r="AD69" s="145"/>
      <c r="AE69" s="145"/>
      <c r="AF69" s="146"/>
      <c r="AG69" s="146"/>
      <c r="AH69" s="145"/>
      <c r="AI69" s="145"/>
      <c r="AJ69" s="145"/>
      <c r="AK69" s="145"/>
      <c r="AL69" s="145"/>
      <c r="AQ69" s="15">
        <f t="shared" si="2"/>
        <v>0</v>
      </c>
    </row>
    <row r="70" spans="2:43">
      <c r="B70" s="142">
        <v>67</v>
      </c>
      <c r="C70" s="145"/>
      <c r="D70" s="145"/>
      <c r="E70" s="154"/>
      <c r="F70" s="145"/>
      <c r="G70" s="154"/>
      <c r="H70" s="154"/>
      <c r="I70" s="145"/>
      <c r="J70" s="145"/>
      <c r="K70" s="145"/>
      <c r="L70" s="145"/>
      <c r="M70" s="145"/>
      <c r="N70" s="145"/>
      <c r="O70" s="145"/>
      <c r="P70" s="145"/>
      <c r="Q70" s="145"/>
      <c r="R70" s="145"/>
      <c r="S70" s="145"/>
      <c r="T70" s="145"/>
      <c r="U70" s="145"/>
      <c r="V70" s="145"/>
      <c r="W70" s="145"/>
      <c r="X70" s="145"/>
      <c r="Y70" s="145"/>
      <c r="Z70" s="145"/>
      <c r="AA70" s="145"/>
      <c r="AB70" s="145"/>
      <c r="AC70" s="145"/>
      <c r="AD70" s="145"/>
      <c r="AE70" s="145"/>
      <c r="AF70" s="146"/>
      <c r="AG70" s="146"/>
      <c r="AH70" s="145"/>
      <c r="AI70" s="145"/>
      <c r="AJ70" s="145"/>
      <c r="AK70" s="145"/>
      <c r="AL70" s="145"/>
      <c r="AQ70" s="15">
        <f t="shared" si="2"/>
        <v>0</v>
      </c>
    </row>
    <row r="71" spans="2:43">
      <c r="B71" s="142">
        <v>68</v>
      </c>
      <c r="C71" s="145"/>
      <c r="D71" s="145"/>
      <c r="E71" s="154"/>
      <c r="F71" s="145"/>
      <c r="G71" s="154"/>
      <c r="H71" s="154"/>
      <c r="I71" s="145"/>
      <c r="J71" s="145"/>
      <c r="K71" s="145"/>
      <c r="L71" s="145"/>
      <c r="M71" s="145"/>
      <c r="N71" s="145"/>
      <c r="O71" s="145"/>
      <c r="P71" s="145"/>
      <c r="Q71" s="145"/>
      <c r="R71" s="145"/>
      <c r="S71" s="145"/>
      <c r="T71" s="145"/>
      <c r="U71" s="145"/>
      <c r="V71" s="145"/>
      <c r="W71" s="145"/>
      <c r="X71" s="145"/>
      <c r="Y71" s="145"/>
      <c r="Z71" s="145"/>
      <c r="AA71" s="145"/>
      <c r="AB71" s="145"/>
      <c r="AC71" s="145"/>
      <c r="AD71" s="145"/>
      <c r="AE71" s="145"/>
      <c r="AF71" s="146"/>
      <c r="AG71" s="146"/>
      <c r="AH71" s="145"/>
      <c r="AI71" s="145"/>
      <c r="AJ71" s="145"/>
      <c r="AK71" s="145"/>
      <c r="AL71" s="145"/>
      <c r="AQ71" s="15">
        <f t="shared" si="2"/>
        <v>0</v>
      </c>
    </row>
    <row r="72" spans="2:43">
      <c r="B72" s="142">
        <v>69</v>
      </c>
      <c r="C72" s="145"/>
      <c r="D72" s="145"/>
      <c r="E72" s="154"/>
      <c r="F72" s="145"/>
      <c r="G72" s="154"/>
      <c r="H72" s="154"/>
      <c r="I72" s="145"/>
      <c r="J72" s="145"/>
      <c r="K72" s="145"/>
      <c r="L72" s="145"/>
      <c r="M72" s="145"/>
      <c r="N72" s="145"/>
      <c r="O72" s="145"/>
      <c r="P72" s="145"/>
      <c r="Q72" s="145"/>
      <c r="R72" s="145"/>
      <c r="S72" s="145"/>
      <c r="T72" s="145"/>
      <c r="U72" s="145"/>
      <c r="V72" s="145"/>
      <c r="W72" s="145"/>
      <c r="X72" s="145"/>
      <c r="Y72" s="145"/>
      <c r="Z72" s="145"/>
      <c r="AA72" s="145"/>
      <c r="AB72" s="145"/>
      <c r="AC72" s="145"/>
      <c r="AD72" s="145"/>
      <c r="AE72" s="145"/>
      <c r="AF72" s="146"/>
      <c r="AG72" s="146"/>
      <c r="AH72" s="145"/>
      <c r="AI72" s="145"/>
      <c r="AJ72" s="145"/>
      <c r="AK72" s="145"/>
      <c r="AL72" s="145"/>
      <c r="AQ72" s="15">
        <f t="shared" si="2"/>
        <v>0</v>
      </c>
    </row>
    <row r="73" spans="2:43">
      <c r="B73" s="142">
        <v>70</v>
      </c>
      <c r="C73" s="145"/>
      <c r="D73" s="145"/>
      <c r="E73" s="154"/>
      <c r="F73" s="145"/>
      <c r="G73" s="154"/>
      <c r="H73" s="154"/>
      <c r="I73" s="145"/>
      <c r="J73" s="145"/>
      <c r="K73" s="145"/>
      <c r="L73" s="145"/>
      <c r="M73" s="145"/>
      <c r="N73" s="145"/>
      <c r="O73" s="145"/>
      <c r="P73" s="145"/>
      <c r="Q73" s="145"/>
      <c r="R73" s="145"/>
      <c r="S73" s="145"/>
      <c r="T73" s="145"/>
      <c r="U73" s="145"/>
      <c r="V73" s="145"/>
      <c r="W73" s="145"/>
      <c r="X73" s="145"/>
      <c r="Y73" s="145"/>
      <c r="Z73" s="145"/>
      <c r="AA73" s="145"/>
      <c r="AB73" s="145"/>
      <c r="AC73" s="145"/>
      <c r="AD73" s="145"/>
      <c r="AE73" s="145"/>
      <c r="AF73" s="146"/>
      <c r="AG73" s="146"/>
      <c r="AH73" s="145"/>
      <c r="AI73" s="145"/>
      <c r="AJ73" s="145"/>
      <c r="AK73" s="145"/>
      <c r="AL73" s="145"/>
      <c r="AQ73" s="15">
        <f t="shared" si="2"/>
        <v>0</v>
      </c>
    </row>
    <row r="74" spans="2:43">
      <c r="B74" s="142">
        <v>71</v>
      </c>
      <c r="C74" s="145"/>
      <c r="D74" s="145"/>
      <c r="E74" s="154"/>
      <c r="F74" s="145"/>
      <c r="G74" s="154"/>
      <c r="H74" s="154"/>
      <c r="I74" s="145"/>
      <c r="J74" s="145"/>
      <c r="K74" s="145"/>
      <c r="L74" s="145"/>
      <c r="M74" s="145"/>
      <c r="N74" s="145"/>
      <c r="O74" s="145"/>
      <c r="P74" s="145"/>
      <c r="Q74" s="145"/>
      <c r="R74" s="145"/>
      <c r="S74" s="145"/>
      <c r="T74" s="145"/>
      <c r="U74" s="145"/>
      <c r="V74" s="145"/>
      <c r="W74" s="145"/>
      <c r="X74" s="145"/>
      <c r="Y74" s="145"/>
      <c r="Z74" s="145"/>
      <c r="AA74" s="145"/>
      <c r="AB74" s="145"/>
      <c r="AC74" s="145"/>
      <c r="AD74" s="145"/>
      <c r="AE74" s="145"/>
      <c r="AF74" s="146"/>
      <c r="AG74" s="146"/>
      <c r="AH74" s="145"/>
      <c r="AI74" s="145"/>
      <c r="AJ74" s="145"/>
      <c r="AK74" s="145"/>
      <c r="AL74" s="145"/>
      <c r="AQ74" s="15">
        <f t="shared" si="2"/>
        <v>0</v>
      </c>
    </row>
    <row r="75" spans="2:43">
      <c r="B75" s="142">
        <v>72</v>
      </c>
      <c r="C75" s="145"/>
      <c r="D75" s="145"/>
      <c r="E75" s="154"/>
      <c r="F75" s="145"/>
      <c r="G75" s="154"/>
      <c r="H75" s="154"/>
      <c r="I75" s="145"/>
      <c r="J75" s="145"/>
      <c r="K75" s="145"/>
      <c r="L75" s="145"/>
      <c r="M75" s="145"/>
      <c r="N75" s="145"/>
      <c r="O75" s="145"/>
      <c r="P75" s="145"/>
      <c r="Q75" s="145"/>
      <c r="R75" s="145"/>
      <c r="S75" s="145"/>
      <c r="T75" s="145"/>
      <c r="U75" s="145"/>
      <c r="V75" s="145"/>
      <c r="W75" s="145"/>
      <c r="X75" s="145"/>
      <c r="Y75" s="145"/>
      <c r="Z75" s="145"/>
      <c r="AA75" s="145"/>
      <c r="AB75" s="145"/>
      <c r="AC75" s="145"/>
      <c r="AD75" s="145"/>
      <c r="AE75" s="145"/>
      <c r="AF75" s="146"/>
      <c r="AG75" s="146"/>
      <c r="AH75" s="145"/>
      <c r="AI75" s="145"/>
      <c r="AJ75" s="145"/>
      <c r="AK75" s="145"/>
      <c r="AL75" s="145"/>
      <c r="AQ75" s="15">
        <f t="shared" si="2"/>
        <v>0</v>
      </c>
    </row>
    <row r="76" spans="2:43">
      <c r="B76" s="142">
        <v>73</v>
      </c>
      <c r="C76" s="145"/>
      <c r="D76" s="145"/>
      <c r="E76" s="154"/>
      <c r="F76" s="145"/>
      <c r="G76" s="154"/>
      <c r="H76" s="154"/>
      <c r="I76" s="145"/>
      <c r="J76" s="145"/>
      <c r="K76" s="145"/>
      <c r="L76" s="145"/>
      <c r="M76" s="145"/>
      <c r="N76" s="145"/>
      <c r="O76" s="145"/>
      <c r="P76" s="145"/>
      <c r="Q76" s="145"/>
      <c r="R76" s="145"/>
      <c r="S76" s="145"/>
      <c r="T76" s="145"/>
      <c r="U76" s="145"/>
      <c r="V76" s="145"/>
      <c r="W76" s="145"/>
      <c r="X76" s="145"/>
      <c r="Y76" s="145"/>
      <c r="Z76" s="145"/>
      <c r="AA76" s="145"/>
      <c r="AB76" s="145"/>
      <c r="AC76" s="145"/>
      <c r="AD76" s="145"/>
      <c r="AE76" s="145"/>
      <c r="AF76" s="146"/>
      <c r="AG76" s="146"/>
      <c r="AH76" s="145"/>
      <c r="AI76" s="145"/>
      <c r="AJ76" s="145"/>
      <c r="AK76" s="145"/>
      <c r="AL76" s="145"/>
      <c r="AQ76" s="15">
        <f t="shared" si="2"/>
        <v>0</v>
      </c>
    </row>
    <row r="77" spans="2:43">
      <c r="B77" s="142">
        <v>74</v>
      </c>
      <c r="C77" s="145"/>
      <c r="D77" s="145"/>
      <c r="E77" s="154"/>
      <c r="F77" s="145"/>
      <c r="G77" s="154"/>
      <c r="H77" s="154"/>
      <c r="I77" s="145"/>
      <c r="J77" s="145"/>
      <c r="K77" s="145"/>
      <c r="L77" s="145"/>
      <c r="M77" s="145"/>
      <c r="N77" s="145"/>
      <c r="O77" s="145"/>
      <c r="P77" s="145"/>
      <c r="Q77" s="145"/>
      <c r="R77" s="145"/>
      <c r="S77" s="145"/>
      <c r="T77" s="145"/>
      <c r="U77" s="145"/>
      <c r="V77" s="145"/>
      <c r="W77" s="145"/>
      <c r="X77" s="145"/>
      <c r="Y77" s="145"/>
      <c r="Z77" s="145"/>
      <c r="AA77" s="145"/>
      <c r="AB77" s="145"/>
      <c r="AC77" s="145"/>
      <c r="AD77" s="145"/>
      <c r="AE77" s="145"/>
      <c r="AF77" s="146"/>
      <c r="AG77" s="146"/>
      <c r="AH77" s="145"/>
      <c r="AI77" s="145"/>
      <c r="AJ77" s="145"/>
      <c r="AK77" s="145"/>
      <c r="AL77" s="145"/>
      <c r="AQ77" s="15">
        <f t="shared" si="2"/>
        <v>0</v>
      </c>
    </row>
    <row r="78" spans="2:43">
      <c r="B78" s="142">
        <v>75</v>
      </c>
      <c r="C78" s="145"/>
      <c r="D78" s="145"/>
      <c r="E78" s="154"/>
      <c r="F78" s="145"/>
      <c r="G78" s="154"/>
      <c r="H78" s="154"/>
      <c r="I78" s="145"/>
      <c r="J78" s="145"/>
      <c r="K78" s="145"/>
      <c r="L78" s="145"/>
      <c r="M78" s="145"/>
      <c r="N78" s="145"/>
      <c r="O78" s="145"/>
      <c r="P78" s="145"/>
      <c r="Q78" s="145"/>
      <c r="R78" s="145"/>
      <c r="S78" s="145"/>
      <c r="T78" s="145"/>
      <c r="U78" s="145"/>
      <c r="V78" s="145"/>
      <c r="W78" s="145"/>
      <c r="X78" s="145"/>
      <c r="Y78" s="145"/>
      <c r="Z78" s="145"/>
      <c r="AA78" s="145"/>
      <c r="AB78" s="145"/>
      <c r="AC78" s="145"/>
      <c r="AD78" s="145"/>
      <c r="AE78" s="145"/>
      <c r="AF78" s="146"/>
      <c r="AG78" s="146"/>
      <c r="AH78" s="145"/>
      <c r="AI78" s="145"/>
      <c r="AJ78" s="145"/>
      <c r="AK78" s="145"/>
      <c r="AL78" s="145"/>
      <c r="AQ78" s="15">
        <f t="shared" si="2"/>
        <v>0</v>
      </c>
    </row>
    <row r="79" spans="2:43">
      <c r="B79" s="142">
        <v>76</v>
      </c>
      <c r="C79" s="145"/>
      <c r="D79" s="145"/>
      <c r="E79" s="154"/>
      <c r="F79" s="145"/>
      <c r="G79" s="154"/>
      <c r="H79" s="154"/>
      <c r="I79" s="145"/>
      <c r="J79" s="145"/>
      <c r="K79" s="145"/>
      <c r="L79" s="145"/>
      <c r="M79" s="145"/>
      <c r="N79" s="145"/>
      <c r="O79" s="145"/>
      <c r="P79" s="145"/>
      <c r="Q79" s="145"/>
      <c r="R79" s="145"/>
      <c r="S79" s="145"/>
      <c r="T79" s="145"/>
      <c r="U79" s="145"/>
      <c r="V79" s="145"/>
      <c r="W79" s="145"/>
      <c r="X79" s="145"/>
      <c r="Y79" s="145"/>
      <c r="Z79" s="145"/>
      <c r="AA79" s="145"/>
      <c r="AB79" s="145"/>
      <c r="AC79" s="145"/>
      <c r="AD79" s="145"/>
      <c r="AE79" s="145"/>
      <c r="AF79" s="146"/>
      <c r="AG79" s="146"/>
      <c r="AH79" s="145"/>
      <c r="AI79" s="145"/>
      <c r="AJ79" s="145"/>
      <c r="AK79" s="145"/>
      <c r="AL79" s="145"/>
      <c r="AQ79" s="15">
        <f t="shared" si="2"/>
        <v>0</v>
      </c>
    </row>
    <row r="80" spans="2:43">
      <c r="B80" s="142">
        <v>77</v>
      </c>
      <c r="C80" s="145"/>
      <c r="D80" s="145"/>
      <c r="E80" s="154"/>
      <c r="F80" s="145"/>
      <c r="G80" s="154"/>
      <c r="H80" s="154"/>
      <c r="I80" s="145"/>
      <c r="J80" s="145"/>
      <c r="K80" s="145"/>
      <c r="L80" s="145"/>
      <c r="M80" s="145"/>
      <c r="N80" s="145"/>
      <c r="O80" s="145"/>
      <c r="P80" s="145"/>
      <c r="Q80" s="145"/>
      <c r="R80" s="145"/>
      <c r="S80" s="145"/>
      <c r="T80" s="145"/>
      <c r="U80" s="145"/>
      <c r="V80" s="145"/>
      <c r="W80" s="145"/>
      <c r="X80" s="145"/>
      <c r="Y80" s="145"/>
      <c r="Z80" s="145"/>
      <c r="AA80" s="145"/>
      <c r="AB80" s="145"/>
      <c r="AC80" s="145"/>
      <c r="AD80" s="145"/>
      <c r="AE80" s="145"/>
      <c r="AF80" s="146"/>
      <c r="AG80" s="146"/>
      <c r="AH80" s="145"/>
      <c r="AI80" s="145"/>
      <c r="AJ80" s="145"/>
      <c r="AK80" s="145"/>
      <c r="AL80" s="145"/>
      <c r="AQ80" s="15">
        <f t="shared" si="2"/>
        <v>0</v>
      </c>
    </row>
    <row r="81" spans="2:43">
      <c r="B81" s="142">
        <v>78</v>
      </c>
      <c r="C81" s="145"/>
      <c r="D81" s="145"/>
      <c r="E81" s="154"/>
      <c r="F81" s="145"/>
      <c r="G81" s="154"/>
      <c r="H81" s="154"/>
      <c r="I81" s="145"/>
      <c r="J81" s="145"/>
      <c r="K81" s="145"/>
      <c r="L81" s="145"/>
      <c r="M81" s="145"/>
      <c r="N81" s="145"/>
      <c r="O81" s="145"/>
      <c r="P81" s="145"/>
      <c r="Q81" s="145"/>
      <c r="R81" s="145"/>
      <c r="S81" s="145"/>
      <c r="T81" s="145"/>
      <c r="U81" s="145"/>
      <c r="V81" s="145"/>
      <c r="W81" s="145"/>
      <c r="X81" s="145"/>
      <c r="Y81" s="145"/>
      <c r="Z81" s="145"/>
      <c r="AA81" s="145"/>
      <c r="AB81" s="145"/>
      <c r="AC81" s="145"/>
      <c r="AD81" s="145"/>
      <c r="AE81" s="145"/>
      <c r="AF81" s="146"/>
      <c r="AG81" s="146"/>
      <c r="AH81" s="145"/>
      <c r="AI81" s="145"/>
      <c r="AJ81" s="145"/>
      <c r="AK81" s="145"/>
      <c r="AL81" s="145"/>
      <c r="AQ81" s="15">
        <f t="shared" si="2"/>
        <v>0</v>
      </c>
    </row>
    <row r="82" spans="2:43">
      <c r="B82" s="142">
        <v>79</v>
      </c>
      <c r="C82" s="145"/>
      <c r="D82" s="145"/>
      <c r="E82" s="154"/>
      <c r="F82" s="145"/>
      <c r="G82" s="154"/>
      <c r="H82" s="154"/>
      <c r="I82" s="145"/>
      <c r="J82" s="145"/>
      <c r="K82" s="145"/>
      <c r="L82" s="145"/>
      <c r="M82" s="145"/>
      <c r="N82" s="145"/>
      <c r="O82" s="145"/>
      <c r="P82" s="145"/>
      <c r="Q82" s="145"/>
      <c r="R82" s="145"/>
      <c r="S82" s="145"/>
      <c r="T82" s="145"/>
      <c r="U82" s="145"/>
      <c r="V82" s="145"/>
      <c r="W82" s="145"/>
      <c r="X82" s="145"/>
      <c r="Y82" s="145"/>
      <c r="Z82" s="145"/>
      <c r="AA82" s="145"/>
      <c r="AB82" s="145"/>
      <c r="AC82" s="145"/>
      <c r="AD82" s="145"/>
      <c r="AE82" s="145"/>
      <c r="AF82" s="146"/>
      <c r="AG82" s="146"/>
      <c r="AH82" s="145"/>
      <c r="AI82" s="145"/>
      <c r="AJ82" s="145"/>
      <c r="AK82" s="145"/>
      <c r="AL82" s="145"/>
      <c r="AQ82" s="15">
        <f t="shared" si="2"/>
        <v>0</v>
      </c>
    </row>
    <row r="83" spans="2:43">
      <c r="B83" s="142">
        <v>80</v>
      </c>
      <c r="C83" s="145"/>
      <c r="D83" s="145"/>
      <c r="E83" s="154"/>
      <c r="F83" s="145"/>
      <c r="G83" s="154"/>
      <c r="H83" s="154"/>
      <c r="I83" s="145"/>
      <c r="J83" s="145"/>
      <c r="K83" s="145"/>
      <c r="L83" s="145"/>
      <c r="M83" s="145"/>
      <c r="N83" s="145"/>
      <c r="O83" s="145"/>
      <c r="P83" s="145"/>
      <c r="Q83" s="145"/>
      <c r="R83" s="145"/>
      <c r="S83" s="145"/>
      <c r="T83" s="145"/>
      <c r="U83" s="145"/>
      <c r="V83" s="145"/>
      <c r="W83" s="145"/>
      <c r="X83" s="145"/>
      <c r="Y83" s="145"/>
      <c r="Z83" s="145"/>
      <c r="AA83" s="145"/>
      <c r="AB83" s="145"/>
      <c r="AC83" s="145"/>
      <c r="AD83" s="145"/>
      <c r="AE83" s="145"/>
      <c r="AF83" s="146"/>
      <c r="AG83" s="146"/>
      <c r="AH83" s="145"/>
      <c r="AI83" s="145"/>
      <c r="AJ83" s="145"/>
      <c r="AK83" s="145"/>
      <c r="AL83" s="145"/>
      <c r="AQ83" s="15">
        <f t="shared" si="2"/>
        <v>0</v>
      </c>
    </row>
    <row r="84" spans="2:43">
      <c r="B84" s="142">
        <v>81</v>
      </c>
      <c r="C84" s="145"/>
      <c r="D84" s="145"/>
      <c r="E84" s="154"/>
      <c r="F84" s="145"/>
      <c r="G84" s="154"/>
      <c r="H84" s="154"/>
      <c r="I84" s="145"/>
      <c r="J84" s="145"/>
      <c r="K84" s="145"/>
      <c r="L84" s="145"/>
      <c r="M84" s="145"/>
      <c r="N84" s="145"/>
      <c r="O84" s="145"/>
      <c r="P84" s="145"/>
      <c r="Q84" s="145"/>
      <c r="R84" s="145"/>
      <c r="S84" s="145"/>
      <c r="T84" s="145"/>
      <c r="U84" s="145"/>
      <c r="V84" s="145"/>
      <c r="W84" s="145"/>
      <c r="X84" s="145"/>
      <c r="Y84" s="145"/>
      <c r="Z84" s="145"/>
      <c r="AA84" s="145"/>
      <c r="AB84" s="145"/>
      <c r="AC84" s="145"/>
      <c r="AD84" s="145"/>
      <c r="AE84" s="145"/>
      <c r="AF84" s="146"/>
      <c r="AG84" s="146"/>
      <c r="AH84" s="145"/>
      <c r="AI84" s="145"/>
      <c r="AJ84" s="145"/>
      <c r="AK84" s="145"/>
      <c r="AL84" s="145"/>
      <c r="AQ84" s="15">
        <f t="shared" si="2"/>
        <v>0</v>
      </c>
    </row>
    <row r="85" spans="2:43">
      <c r="B85" s="142">
        <v>82</v>
      </c>
      <c r="C85" s="145"/>
      <c r="D85" s="145"/>
      <c r="E85" s="154"/>
      <c r="F85" s="145"/>
      <c r="G85" s="154"/>
      <c r="H85" s="154"/>
      <c r="I85" s="145"/>
      <c r="J85" s="145"/>
      <c r="K85" s="145"/>
      <c r="L85" s="145"/>
      <c r="M85" s="145"/>
      <c r="N85" s="145"/>
      <c r="O85" s="145"/>
      <c r="P85" s="145"/>
      <c r="Q85" s="145"/>
      <c r="R85" s="145"/>
      <c r="S85" s="145"/>
      <c r="T85" s="145"/>
      <c r="U85" s="145"/>
      <c r="V85" s="145"/>
      <c r="W85" s="145"/>
      <c r="X85" s="145"/>
      <c r="Y85" s="145"/>
      <c r="Z85" s="145"/>
      <c r="AA85" s="145"/>
      <c r="AB85" s="145"/>
      <c r="AC85" s="145"/>
      <c r="AD85" s="145"/>
      <c r="AE85" s="145"/>
      <c r="AF85" s="146"/>
      <c r="AG85" s="146"/>
      <c r="AH85" s="145"/>
      <c r="AI85" s="145"/>
      <c r="AJ85" s="145"/>
      <c r="AK85" s="145"/>
      <c r="AL85" s="145"/>
      <c r="AQ85" s="15">
        <f t="shared" si="2"/>
        <v>0</v>
      </c>
    </row>
    <row r="86" spans="2:43">
      <c r="B86" s="142">
        <v>83</v>
      </c>
      <c r="C86" s="145"/>
      <c r="D86" s="145"/>
      <c r="E86" s="154"/>
      <c r="F86" s="145"/>
      <c r="G86" s="154"/>
      <c r="H86" s="154"/>
      <c r="I86" s="145"/>
      <c r="J86" s="145"/>
      <c r="K86" s="145"/>
      <c r="L86" s="145"/>
      <c r="M86" s="145"/>
      <c r="N86" s="145"/>
      <c r="O86" s="145"/>
      <c r="P86" s="145"/>
      <c r="Q86" s="145"/>
      <c r="R86" s="145"/>
      <c r="S86" s="145"/>
      <c r="T86" s="145"/>
      <c r="U86" s="145"/>
      <c r="V86" s="145"/>
      <c r="W86" s="145"/>
      <c r="X86" s="145"/>
      <c r="Y86" s="145"/>
      <c r="Z86" s="145"/>
      <c r="AA86" s="145"/>
      <c r="AB86" s="145"/>
      <c r="AC86" s="145"/>
      <c r="AD86" s="145"/>
      <c r="AE86" s="145"/>
      <c r="AF86" s="146"/>
      <c r="AG86" s="146"/>
      <c r="AH86" s="145"/>
      <c r="AI86" s="145"/>
      <c r="AJ86" s="145"/>
      <c r="AK86" s="145"/>
      <c r="AL86" s="145"/>
      <c r="AQ86" s="15">
        <f t="shared" si="2"/>
        <v>0</v>
      </c>
    </row>
    <row r="87" spans="2:43">
      <c r="B87" s="142">
        <v>84</v>
      </c>
      <c r="C87" s="145"/>
      <c r="D87" s="145"/>
      <c r="E87" s="154"/>
      <c r="F87" s="145"/>
      <c r="G87" s="154"/>
      <c r="H87" s="154"/>
      <c r="I87" s="145"/>
      <c r="J87" s="145"/>
      <c r="K87" s="145"/>
      <c r="L87" s="145"/>
      <c r="M87" s="145"/>
      <c r="N87" s="145"/>
      <c r="O87" s="145"/>
      <c r="P87" s="145"/>
      <c r="Q87" s="145"/>
      <c r="R87" s="145"/>
      <c r="S87" s="145"/>
      <c r="T87" s="145"/>
      <c r="U87" s="145"/>
      <c r="V87" s="145"/>
      <c r="W87" s="145"/>
      <c r="X87" s="145"/>
      <c r="Y87" s="145"/>
      <c r="Z87" s="145"/>
      <c r="AA87" s="145"/>
      <c r="AB87" s="145"/>
      <c r="AC87" s="145"/>
      <c r="AD87" s="145"/>
      <c r="AE87" s="145"/>
      <c r="AF87" s="146"/>
      <c r="AG87" s="146"/>
      <c r="AH87" s="145"/>
      <c r="AI87" s="145"/>
      <c r="AJ87" s="145"/>
      <c r="AK87" s="145"/>
      <c r="AL87" s="145"/>
      <c r="AQ87" s="15">
        <f t="shared" si="2"/>
        <v>0</v>
      </c>
    </row>
    <row r="88" spans="2:43">
      <c r="B88" s="142">
        <v>85</v>
      </c>
      <c r="C88" s="145"/>
      <c r="D88" s="145"/>
      <c r="E88" s="154"/>
      <c r="F88" s="145"/>
      <c r="G88" s="154"/>
      <c r="H88" s="154"/>
      <c r="I88" s="145"/>
      <c r="J88" s="145"/>
      <c r="K88" s="145"/>
      <c r="L88" s="145"/>
      <c r="M88" s="145"/>
      <c r="N88" s="145"/>
      <c r="O88" s="145"/>
      <c r="P88" s="145"/>
      <c r="Q88" s="145"/>
      <c r="R88" s="145"/>
      <c r="S88" s="145"/>
      <c r="T88" s="145"/>
      <c r="U88" s="145"/>
      <c r="V88" s="145"/>
      <c r="W88" s="145"/>
      <c r="X88" s="145"/>
      <c r="Y88" s="145"/>
      <c r="Z88" s="145"/>
      <c r="AA88" s="145"/>
      <c r="AB88" s="145"/>
      <c r="AC88" s="145"/>
      <c r="AD88" s="145"/>
      <c r="AE88" s="145"/>
      <c r="AF88" s="146"/>
      <c r="AG88" s="146"/>
      <c r="AH88" s="145"/>
      <c r="AI88" s="145"/>
      <c r="AJ88" s="145"/>
      <c r="AK88" s="145"/>
      <c r="AL88" s="145"/>
      <c r="AQ88" s="15">
        <f t="shared" si="2"/>
        <v>0</v>
      </c>
    </row>
    <row r="89" spans="2:43">
      <c r="B89" s="142">
        <v>86</v>
      </c>
      <c r="C89" s="145"/>
      <c r="D89" s="145"/>
      <c r="E89" s="154"/>
      <c r="F89" s="145"/>
      <c r="G89" s="154"/>
      <c r="H89" s="154"/>
      <c r="I89" s="145"/>
      <c r="J89" s="145"/>
      <c r="K89" s="145"/>
      <c r="L89" s="145"/>
      <c r="M89" s="145"/>
      <c r="N89" s="145"/>
      <c r="O89" s="145"/>
      <c r="P89" s="145"/>
      <c r="Q89" s="145"/>
      <c r="R89" s="145"/>
      <c r="S89" s="145"/>
      <c r="T89" s="145"/>
      <c r="U89" s="145"/>
      <c r="V89" s="145"/>
      <c r="W89" s="145"/>
      <c r="X89" s="145"/>
      <c r="Y89" s="145"/>
      <c r="Z89" s="145"/>
      <c r="AA89" s="145"/>
      <c r="AB89" s="145"/>
      <c r="AC89" s="145"/>
      <c r="AD89" s="145"/>
      <c r="AE89" s="145"/>
      <c r="AF89" s="146"/>
      <c r="AG89" s="146"/>
      <c r="AH89" s="145"/>
      <c r="AI89" s="145"/>
      <c r="AJ89" s="145"/>
      <c r="AK89" s="145"/>
      <c r="AL89" s="145"/>
      <c r="AQ89" s="15">
        <f t="shared" si="2"/>
        <v>0</v>
      </c>
    </row>
    <row r="90" spans="2:43">
      <c r="B90" s="142">
        <v>87</v>
      </c>
      <c r="C90" s="145"/>
      <c r="D90" s="145"/>
      <c r="E90" s="154"/>
      <c r="F90" s="145"/>
      <c r="G90" s="154"/>
      <c r="H90" s="154"/>
      <c r="I90" s="145"/>
      <c r="J90" s="145"/>
      <c r="K90" s="145"/>
      <c r="L90" s="145"/>
      <c r="M90" s="145"/>
      <c r="N90" s="145"/>
      <c r="O90" s="145"/>
      <c r="P90" s="145"/>
      <c r="Q90" s="145"/>
      <c r="R90" s="145"/>
      <c r="S90" s="145"/>
      <c r="T90" s="145"/>
      <c r="U90" s="145"/>
      <c r="V90" s="145"/>
      <c r="W90" s="145"/>
      <c r="X90" s="145"/>
      <c r="Y90" s="145"/>
      <c r="Z90" s="145"/>
      <c r="AA90" s="145"/>
      <c r="AB90" s="145"/>
      <c r="AC90" s="145"/>
      <c r="AD90" s="145"/>
      <c r="AE90" s="145"/>
      <c r="AF90" s="146"/>
      <c r="AG90" s="146"/>
      <c r="AH90" s="145"/>
      <c r="AI90" s="145"/>
      <c r="AJ90" s="145"/>
      <c r="AK90" s="145"/>
      <c r="AL90" s="145"/>
      <c r="AQ90" s="15">
        <f t="shared" si="2"/>
        <v>0</v>
      </c>
    </row>
    <row r="91" spans="2:43">
      <c r="B91" s="142">
        <v>88</v>
      </c>
      <c r="C91" s="145"/>
      <c r="D91" s="145"/>
      <c r="E91" s="154"/>
      <c r="F91" s="145"/>
      <c r="G91" s="154"/>
      <c r="H91" s="154"/>
      <c r="I91" s="145"/>
      <c r="J91" s="145"/>
      <c r="K91" s="145"/>
      <c r="L91" s="145"/>
      <c r="M91" s="145"/>
      <c r="N91" s="145"/>
      <c r="O91" s="145"/>
      <c r="P91" s="145"/>
      <c r="Q91" s="145"/>
      <c r="R91" s="145"/>
      <c r="S91" s="145"/>
      <c r="T91" s="145"/>
      <c r="U91" s="145"/>
      <c r="V91" s="145"/>
      <c r="W91" s="145"/>
      <c r="X91" s="145"/>
      <c r="Y91" s="145"/>
      <c r="Z91" s="145"/>
      <c r="AA91" s="145"/>
      <c r="AB91" s="145"/>
      <c r="AC91" s="145"/>
      <c r="AD91" s="145"/>
      <c r="AE91" s="145"/>
      <c r="AF91" s="146"/>
      <c r="AG91" s="146"/>
      <c r="AH91" s="145"/>
      <c r="AI91" s="145"/>
      <c r="AJ91" s="145"/>
      <c r="AK91" s="145"/>
      <c r="AL91" s="145"/>
      <c r="AQ91" s="15">
        <f t="shared" si="2"/>
        <v>0</v>
      </c>
    </row>
    <row r="92" spans="2:43">
      <c r="B92" s="142">
        <v>89</v>
      </c>
      <c r="C92" s="145"/>
      <c r="D92" s="145"/>
      <c r="E92" s="154"/>
      <c r="F92" s="145"/>
      <c r="G92" s="154"/>
      <c r="H92" s="154"/>
      <c r="I92" s="145"/>
      <c r="J92" s="145"/>
      <c r="K92" s="145"/>
      <c r="L92" s="145"/>
      <c r="M92" s="145"/>
      <c r="N92" s="145"/>
      <c r="O92" s="145"/>
      <c r="P92" s="145"/>
      <c r="Q92" s="145"/>
      <c r="R92" s="145"/>
      <c r="S92" s="145"/>
      <c r="T92" s="145"/>
      <c r="U92" s="145"/>
      <c r="V92" s="145"/>
      <c r="W92" s="145"/>
      <c r="X92" s="145"/>
      <c r="Y92" s="145"/>
      <c r="Z92" s="145"/>
      <c r="AA92" s="145"/>
      <c r="AB92" s="145"/>
      <c r="AC92" s="145"/>
      <c r="AD92" s="145"/>
      <c r="AE92" s="145"/>
      <c r="AF92" s="146"/>
      <c r="AG92" s="146"/>
      <c r="AH92" s="145"/>
      <c r="AI92" s="145"/>
      <c r="AJ92" s="145"/>
      <c r="AK92" s="145"/>
      <c r="AL92" s="145"/>
      <c r="AQ92" s="15">
        <f t="shared" si="2"/>
        <v>0</v>
      </c>
    </row>
    <row r="93" spans="2:43">
      <c r="B93" s="142">
        <v>90</v>
      </c>
      <c r="C93" s="145"/>
      <c r="D93" s="145"/>
      <c r="E93" s="154"/>
      <c r="F93" s="145"/>
      <c r="G93" s="154"/>
      <c r="H93" s="154"/>
      <c r="I93" s="145"/>
      <c r="J93" s="145"/>
      <c r="K93" s="145"/>
      <c r="L93" s="145"/>
      <c r="M93" s="145"/>
      <c r="N93" s="145"/>
      <c r="O93" s="145"/>
      <c r="P93" s="145"/>
      <c r="Q93" s="145"/>
      <c r="R93" s="145"/>
      <c r="S93" s="145"/>
      <c r="T93" s="145"/>
      <c r="U93" s="145"/>
      <c r="V93" s="145"/>
      <c r="W93" s="145"/>
      <c r="X93" s="145"/>
      <c r="Y93" s="145"/>
      <c r="Z93" s="145"/>
      <c r="AA93" s="145"/>
      <c r="AB93" s="145"/>
      <c r="AC93" s="145"/>
      <c r="AD93" s="145"/>
      <c r="AE93" s="145"/>
      <c r="AF93" s="146"/>
      <c r="AG93" s="146"/>
      <c r="AH93" s="145"/>
      <c r="AI93" s="145"/>
      <c r="AJ93" s="145"/>
      <c r="AK93" s="145"/>
      <c r="AL93" s="145"/>
      <c r="AQ93" s="15">
        <f t="shared" si="2"/>
        <v>0</v>
      </c>
    </row>
    <row r="94" spans="2:43">
      <c r="B94" s="142">
        <v>91</v>
      </c>
      <c r="C94" s="145"/>
      <c r="D94" s="145"/>
      <c r="E94" s="154"/>
      <c r="F94" s="145"/>
      <c r="G94" s="154"/>
      <c r="H94" s="154"/>
      <c r="I94" s="145"/>
      <c r="J94" s="145"/>
      <c r="K94" s="145"/>
      <c r="L94" s="145"/>
      <c r="M94" s="145"/>
      <c r="N94" s="145"/>
      <c r="O94" s="145"/>
      <c r="P94" s="145"/>
      <c r="Q94" s="145"/>
      <c r="R94" s="145"/>
      <c r="S94" s="145"/>
      <c r="T94" s="145"/>
      <c r="U94" s="145"/>
      <c r="V94" s="145"/>
      <c r="W94" s="145"/>
      <c r="X94" s="145"/>
      <c r="Y94" s="145"/>
      <c r="Z94" s="145"/>
      <c r="AA94" s="145"/>
      <c r="AB94" s="145"/>
      <c r="AC94" s="145"/>
      <c r="AD94" s="145"/>
      <c r="AE94" s="145"/>
      <c r="AF94" s="146"/>
      <c r="AG94" s="146"/>
      <c r="AH94" s="145"/>
      <c r="AI94" s="145"/>
      <c r="AJ94" s="145"/>
      <c r="AK94" s="145"/>
      <c r="AL94" s="145"/>
      <c r="AQ94" s="15">
        <f t="shared" si="2"/>
        <v>0</v>
      </c>
    </row>
    <row r="95" spans="2:43">
      <c r="B95" s="142">
        <v>92</v>
      </c>
      <c r="C95" s="145"/>
      <c r="D95" s="145"/>
      <c r="E95" s="154"/>
      <c r="F95" s="145"/>
      <c r="G95" s="154"/>
      <c r="H95" s="154"/>
      <c r="I95" s="145"/>
      <c r="J95" s="145"/>
      <c r="K95" s="145"/>
      <c r="L95" s="145"/>
      <c r="M95" s="145"/>
      <c r="N95" s="145"/>
      <c r="O95" s="145"/>
      <c r="P95" s="145"/>
      <c r="Q95" s="145"/>
      <c r="R95" s="145"/>
      <c r="S95" s="145"/>
      <c r="T95" s="145"/>
      <c r="U95" s="145"/>
      <c r="V95" s="145"/>
      <c r="W95" s="145"/>
      <c r="X95" s="145"/>
      <c r="Y95" s="145"/>
      <c r="Z95" s="145"/>
      <c r="AA95" s="145"/>
      <c r="AB95" s="145"/>
      <c r="AC95" s="145"/>
      <c r="AD95" s="145"/>
      <c r="AE95" s="145"/>
      <c r="AF95" s="146"/>
      <c r="AG95" s="146"/>
      <c r="AH95" s="145"/>
      <c r="AI95" s="145"/>
      <c r="AJ95" s="145"/>
      <c r="AK95" s="145"/>
      <c r="AL95" s="145"/>
      <c r="AQ95" s="15">
        <f t="shared" si="2"/>
        <v>0</v>
      </c>
    </row>
    <row r="96" spans="2:43">
      <c r="B96" s="142">
        <v>93</v>
      </c>
      <c r="C96" s="145"/>
      <c r="D96" s="145"/>
      <c r="E96" s="154"/>
      <c r="F96" s="145"/>
      <c r="G96" s="154"/>
      <c r="H96" s="154"/>
      <c r="I96" s="145"/>
      <c r="J96" s="145"/>
      <c r="K96" s="145"/>
      <c r="L96" s="145"/>
      <c r="M96" s="145"/>
      <c r="N96" s="145"/>
      <c r="O96" s="145"/>
      <c r="P96" s="145"/>
      <c r="Q96" s="145"/>
      <c r="R96" s="145"/>
      <c r="S96" s="145"/>
      <c r="T96" s="145"/>
      <c r="U96" s="145"/>
      <c r="V96" s="145"/>
      <c r="W96" s="145"/>
      <c r="X96" s="145"/>
      <c r="Y96" s="145"/>
      <c r="Z96" s="145"/>
      <c r="AA96" s="145"/>
      <c r="AB96" s="145"/>
      <c r="AC96" s="145"/>
      <c r="AD96" s="145"/>
      <c r="AE96" s="145"/>
      <c r="AF96" s="146"/>
      <c r="AG96" s="146"/>
      <c r="AH96" s="145"/>
      <c r="AI96" s="145"/>
      <c r="AJ96" s="145"/>
      <c r="AK96" s="145"/>
      <c r="AL96" s="145"/>
      <c r="AQ96" s="15">
        <f t="shared" si="2"/>
        <v>0</v>
      </c>
    </row>
    <row r="97" spans="1:43">
      <c r="B97" s="142">
        <v>94</v>
      </c>
      <c r="C97" s="145"/>
      <c r="D97" s="145"/>
      <c r="E97" s="154"/>
      <c r="F97" s="145"/>
      <c r="G97" s="154"/>
      <c r="H97" s="154"/>
      <c r="I97" s="145"/>
      <c r="J97" s="145"/>
      <c r="K97" s="145"/>
      <c r="L97" s="145"/>
      <c r="M97" s="145"/>
      <c r="N97" s="145"/>
      <c r="O97" s="145"/>
      <c r="P97" s="145"/>
      <c r="Q97" s="145"/>
      <c r="R97" s="145"/>
      <c r="S97" s="145"/>
      <c r="T97" s="145"/>
      <c r="U97" s="145"/>
      <c r="V97" s="145"/>
      <c r="W97" s="145"/>
      <c r="X97" s="145"/>
      <c r="Y97" s="145"/>
      <c r="Z97" s="145"/>
      <c r="AA97" s="145"/>
      <c r="AB97" s="145"/>
      <c r="AC97" s="145"/>
      <c r="AD97" s="145"/>
      <c r="AE97" s="145"/>
      <c r="AF97" s="146"/>
      <c r="AG97" s="146"/>
      <c r="AH97" s="145"/>
      <c r="AI97" s="145"/>
      <c r="AJ97" s="145"/>
      <c r="AK97" s="145"/>
      <c r="AL97" s="145"/>
      <c r="AQ97" s="15">
        <f t="shared" si="2"/>
        <v>0</v>
      </c>
    </row>
    <row r="98" spans="1:43">
      <c r="B98" s="142">
        <v>95</v>
      </c>
      <c r="C98" s="145"/>
      <c r="D98" s="145"/>
      <c r="E98" s="154"/>
      <c r="F98" s="145"/>
      <c r="G98" s="154"/>
      <c r="H98" s="154"/>
      <c r="I98" s="145"/>
      <c r="J98" s="145"/>
      <c r="K98" s="145"/>
      <c r="L98" s="145"/>
      <c r="M98" s="145"/>
      <c r="N98" s="145"/>
      <c r="O98" s="145"/>
      <c r="P98" s="145"/>
      <c r="Q98" s="145"/>
      <c r="R98" s="145"/>
      <c r="S98" s="145"/>
      <c r="T98" s="145"/>
      <c r="U98" s="145"/>
      <c r="V98" s="145"/>
      <c r="W98" s="145"/>
      <c r="X98" s="145"/>
      <c r="Y98" s="145"/>
      <c r="Z98" s="145"/>
      <c r="AA98" s="145"/>
      <c r="AB98" s="145"/>
      <c r="AC98" s="145"/>
      <c r="AD98" s="145"/>
      <c r="AE98" s="145"/>
      <c r="AF98" s="146"/>
      <c r="AG98" s="146"/>
      <c r="AH98" s="145"/>
      <c r="AI98" s="145"/>
      <c r="AJ98" s="145"/>
      <c r="AK98" s="145"/>
      <c r="AL98" s="145"/>
      <c r="AQ98" s="15">
        <f t="shared" si="2"/>
        <v>0</v>
      </c>
    </row>
    <row r="99" spans="1:43">
      <c r="B99" s="142">
        <v>96</v>
      </c>
      <c r="C99" s="145"/>
      <c r="D99" s="145"/>
      <c r="E99" s="154"/>
      <c r="F99" s="145"/>
      <c r="G99" s="154"/>
      <c r="H99" s="154"/>
      <c r="I99" s="145"/>
      <c r="J99" s="145"/>
      <c r="K99" s="145"/>
      <c r="L99" s="145"/>
      <c r="M99" s="145"/>
      <c r="N99" s="145"/>
      <c r="O99" s="145"/>
      <c r="P99" s="145"/>
      <c r="Q99" s="145"/>
      <c r="R99" s="145"/>
      <c r="S99" s="145"/>
      <c r="T99" s="145"/>
      <c r="U99" s="145"/>
      <c r="V99" s="145"/>
      <c r="W99" s="145"/>
      <c r="X99" s="145"/>
      <c r="Y99" s="145"/>
      <c r="Z99" s="145"/>
      <c r="AA99" s="145"/>
      <c r="AB99" s="145"/>
      <c r="AC99" s="145"/>
      <c r="AD99" s="145"/>
      <c r="AE99" s="145"/>
      <c r="AF99" s="146"/>
      <c r="AG99" s="146"/>
      <c r="AH99" s="145"/>
      <c r="AI99" s="145"/>
      <c r="AJ99" s="145"/>
      <c r="AK99" s="145"/>
      <c r="AL99" s="145"/>
      <c r="AQ99" s="15">
        <f t="shared" si="2"/>
        <v>0</v>
      </c>
    </row>
    <row r="100" spans="1:43">
      <c r="B100" s="142">
        <v>97</v>
      </c>
      <c r="C100" s="145"/>
      <c r="D100" s="145"/>
      <c r="E100" s="154"/>
      <c r="F100" s="145"/>
      <c r="G100" s="154"/>
      <c r="H100" s="154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45"/>
      <c r="AE100" s="145"/>
      <c r="AF100" s="146"/>
      <c r="AG100" s="146"/>
      <c r="AH100" s="145"/>
      <c r="AI100" s="145"/>
      <c r="AJ100" s="145"/>
      <c r="AK100" s="145"/>
      <c r="AL100" s="145"/>
      <c r="AQ100" s="15">
        <f t="shared" ref="AQ100:AQ132" si="3">IF(O100&lt;&gt;"20130301",AH100-AG100-Fixed_fee*AC100,0)</f>
        <v>0</v>
      </c>
    </row>
    <row r="101" spans="1:43">
      <c r="B101" s="142">
        <v>98</v>
      </c>
      <c r="C101" s="145"/>
      <c r="D101" s="145"/>
      <c r="E101" s="154"/>
      <c r="F101" s="145"/>
      <c r="G101" s="154"/>
      <c r="H101" s="154"/>
      <c r="I101" s="145"/>
      <c r="J101" s="145"/>
      <c r="K101" s="145"/>
      <c r="L101" s="145"/>
      <c r="M101" s="145"/>
      <c r="N101" s="145"/>
      <c r="O101" s="145"/>
      <c r="P101" s="145"/>
      <c r="Q101" s="145"/>
      <c r="R101" s="145"/>
      <c r="S101" s="145"/>
      <c r="T101" s="145"/>
      <c r="U101" s="145"/>
      <c r="V101" s="145"/>
      <c r="W101" s="145"/>
      <c r="X101" s="145"/>
      <c r="Y101" s="145"/>
      <c r="Z101" s="145"/>
      <c r="AA101" s="145"/>
      <c r="AB101" s="145"/>
      <c r="AC101" s="145"/>
      <c r="AD101" s="145"/>
      <c r="AE101" s="145"/>
      <c r="AF101" s="146"/>
      <c r="AG101" s="146"/>
      <c r="AH101" s="145"/>
      <c r="AI101" s="145"/>
      <c r="AJ101" s="145"/>
      <c r="AK101" s="145"/>
      <c r="AL101" s="145"/>
      <c r="AQ101" s="15">
        <f t="shared" si="3"/>
        <v>0</v>
      </c>
    </row>
    <row r="102" spans="1:43">
      <c r="B102" s="142">
        <v>99</v>
      </c>
      <c r="C102" s="145"/>
      <c r="D102" s="145"/>
      <c r="E102" s="154"/>
      <c r="F102" s="145"/>
      <c r="G102" s="154"/>
      <c r="H102" s="154"/>
      <c r="I102" s="145"/>
      <c r="J102" s="145"/>
      <c r="K102" s="145"/>
      <c r="L102" s="145"/>
      <c r="M102" s="145"/>
      <c r="N102" s="145"/>
      <c r="O102" s="145"/>
      <c r="P102" s="145"/>
      <c r="Q102" s="145"/>
      <c r="R102" s="145"/>
      <c r="S102" s="145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45"/>
      <c r="AE102" s="145"/>
      <c r="AF102" s="146"/>
      <c r="AG102" s="146"/>
      <c r="AH102" s="145"/>
      <c r="AI102" s="145"/>
      <c r="AJ102" s="145"/>
      <c r="AK102" s="145"/>
      <c r="AL102" s="145"/>
      <c r="AQ102" s="15">
        <f t="shared" si="3"/>
        <v>0</v>
      </c>
    </row>
    <row r="103" spans="1:43">
      <c r="B103" s="142">
        <v>100</v>
      </c>
      <c r="C103" s="145"/>
      <c r="D103" s="145"/>
      <c r="E103" s="154"/>
      <c r="F103" s="145"/>
      <c r="G103" s="154"/>
      <c r="H103" s="154"/>
      <c r="I103" s="145"/>
      <c r="J103" s="145"/>
      <c r="K103" s="145"/>
      <c r="L103" s="145"/>
      <c r="M103" s="145"/>
      <c r="N103" s="145"/>
      <c r="O103" s="145"/>
      <c r="P103" s="145"/>
      <c r="Q103" s="145"/>
      <c r="R103" s="145"/>
      <c r="S103" s="145"/>
      <c r="T103" s="145"/>
      <c r="U103" s="145"/>
      <c r="V103" s="145"/>
      <c r="W103" s="145"/>
      <c r="X103" s="145"/>
      <c r="Y103" s="145"/>
      <c r="Z103" s="145"/>
      <c r="AA103" s="145"/>
      <c r="AB103" s="145"/>
      <c r="AC103" s="145"/>
      <c r="AD103" s="145"/>
      <c r="AE103" s="145"/>
      <c r="AF103" s="146"/>
      <c r="AG103" s="146"/>
      <c r="AH103" s="145"/>
      <c r="AI103" s="145"/>
      <c r="AJ103" s="145"/>
      <c r="AK103" s="145"/>
      <c r="AL103" s="145"/>
      <c r="AQ103" s="15">
        <f t="shared" si="3"/>
        <v>0</v>
      </c>
    </row>
    <row r="104" spans="1:43">
      <c r="B104" s="142">
        <v>101</v>
      </c>
      <c r="C104" s="145"/>
      <c r="D104" s="145"/>
      <c r="E104" s="154"/>
      <c r="F104" s="145"/>
      <c r="G104" s="154"/>
      <c r="H104" s="154"/>
      <c r="I104" s="145"/>
      <c r="J104" s="145"/>
      <c r="K104" s="145"/>
      <c r="L104" s="145"/>
      <c r="M104" s="145"/>
      <c r="N104" s="145"/>
      <c r="O104" s="145"/>
      <c r="P104" s="145"/>
      <c r="Q104" s="145"/>
      <c r="R104" s="145"/>
      <c r="S104" s="145"/>
      <c r="T104" s="145"/>
      <c r="U104" s="145"/>
      <c r="V104" s="145"/>
      <c r="W104" s="145"/>
      <c r="X104" s="145"/>
      <c r="Y104" s="145"/>
      <c r="Z104" s="145"/>
      <c r="AA104" s="145"/>
      <c r="AB104" s="145"/>
      <c r="AC104" s="145"/>
      <c r="AD104" s="145"/>
      <c r="AE104" s="145"/>
      <c r="AF104" s="146"/>
      <c r="AG104" s="146"/>
      <c r="AH104" s="145"/>
      <c r="AI104" s="145"/>
      <c r="AJ104" s="145"/>
      <c r="AK104" s="145"/>
      <c r="AL104" s="145"/>
      <c r="AQ104" s="15">
        <f t="shared" si="3"/>
        <v>0</v>
      </c>
    </row>
    <row r="105" spans="1:43">
      <c r="B105" s="142">
        <v>102</v>
      </c>
      <c r="C105" s="145"/>
      <c r="D105" s="145"/>
      <c r="E105" s="154"/>
      <c r="F105" s="145"/>
      <c r="G105" s="154"/>
      <c r="H105" s="154"/>
      <c r="I105" s="145"/>
      <c r="J105" s="145"/>
      <c r="K105" s="145"/>
      <c r="L105" s="145"/>
      <c r="M105" s="145"/>
      <c r="N105" s="145"/>
      <c r="O105" s="145"/>
      <c r="P105" s="145"/>
      <c r="Q105" s="145"/>
      <c r="R105" s="145"/>
      <c r="S105" s="145"/>
      <c r="T105" s="145"/>
      <c r="U105" s="145"/>
      <c r="V105" s="145"/>
      <c r="W105" s="145"/>
      <c r="X105" s="145"/>
      <c r="Y105" s="145"/>
      <c r="Z105" s="145"/>
      <c r="AA105" s="145"/>
      <c r="AB105" s="145"/>
      <c r="AC105" s="145"/>
      <c r="AD105" s="145"/>
      <c r="AE105" s="145"/>
      <c r="AF105" s="146"/>
      <c r="AG105" s="146"/>
      <c r="AH105" s="145"/>
      <c r="AI105" s="145"/>
      <c r="AJ105" s="145"/>
      <c r="AK105" s="145"/>
      <c r="AL105" s="145"/>
      <c r="AQ105" s="15">
        <f t="shared" si="3"/>
        <v>0</v>
      </c>
    </row>
    <row r="106" spans="1:43">
      <c r="B106" s="142">
        <v>103</v>
      </c>
      <c r="C106" s="145"/>
      <c r="D106" s="145"/>
      <c r="E106" s="154"/>
      <c r="F106" s="145"/>
      <c r="G106" s="154"/>
      <c r="H106" s="154"/>
      <c r="I106" s="145"/>
      <c r="J106" s="145"/>
      <c r="K106" s="145"/>
      <c r="L106" s="145"/>
      <c r="M106" s="145"/>
      <c r="N106" s="145"/>
      <c r="O106" s="145"/>
      <c r="P106" s="145"/>
      <c r="Q106" s="145"/>
      <c r="R106" s="145"/>
      <c r="S106" s="145"/>
      <c r="T106" s="145"/>
      <c r="U106" s="145"/>
      <c r="V106" s="145"/>
      <c r="W106" s="145"/>
      <c r="X106" s="145"/>
      <c r="Y106" s="145"/>
      <c r="Z106" s="145"/>
      <c r="AA106" s="145"/>
      <c r="AB106" s="145"/>
      <c r="AC106" s="145"/>
      <c r="AD106" s="145"/>
      <c r="AE106" s="145"/>
      <c r="AF106" s="146"/>
      <c r="AG106" s="146"/>
      <c r="AH106" s="145"/>
      <c r="AI106" s="145"/>
      <c r="AJ106" s="145"/>
      <c r="AK106" s="145"/>
      <c r="AL106" s="145"/>
      <c r="AQ106" s="15">
        <f t="shared" si="3"/>
        <v>0</v>
      </c>
    </row>
    <row r="107" spans="1:43">
      <c r="B107" s="142">
        <v>104</v>
      </c>
      <c r="C107" s="145"/>
      <c r="D107" s="145"/>
      <c r="E107" s="154"/>
      <c r="F107" s="145"/>
      <c r="G107" s="154"/>
      <c r="H107" s="154"/>
      <c r="I107" s="145"/>
      <c r="J107" s="145"/>
      <c r="K107" s="145"/>
      <c r="L107" s="145"/>
      <c r="M107" s="145"/>
      <c r="N107" s="145"/>
      <c r="O107" s="145"/>
      <c r="P107" s="145"/>
      <c r="Q107" s="145"/>
      <c r="R107" s="145"/>
      <c r="S107" s="145"/>
      <c r="T107" s="145"/>
      <c r="U107" s="145"/>
      <c r="V107" s="145"/>
      <c r="W107" s="145"/>
      <c r="X107" s="145"/>
      <c r="Y107" s="145"/>
      <c r="Z107" s="145"/>
      <c r="AA107" s="145"/>
      <c r="AB107" s="145"/>
      <c r="AC107" s="145"/>
      <c r="AD107" s="145"/>
      <c r="AE107" s="145"/>
      <c r="AF107" s="146"/>
      <c r="AG107" s="146"/>
      <c r="AH107" s="145"/>
      <c r="AI107" s="145"/>
      <c r="AJ107" s="145"/>
      <c r="AK107" s="145"/>
      <c r="AL107" s="145"/>
      <c r="AQ107" s="15">
        <f t="shared" si="3"/>
        <v>0</v>
      </c>
    </row>
    <row r="108" spans="1:43">
      <c r="B108" s="142">
        <v>105</v>
      </c>
      <c r="C108" s="145"/>
      <c r="D108" s="145"/>
      <c r="E108" s="154"/>
      <c r="F108" s="145"/>
      <c r="G108" s="154"/>
      <c r="H108" s="154"/>
      <c r="I108" s="145"/>
      <c r="J108" s="145"/>
      <c r="K108" s="145"/>
      <c r="L108" s="145"/>
      <c r="M108" s="145"/>
      <c r="N108" s="145"/>
      <c r="O108" s="145"/>
      <c r="P108" s="145"/>
      <c r="Q108" s="145"/>
      <c r="R108" s="145"/>
      <c r="S108" s="145"/>
      <c r="T108" s="145"/>
      <c r="U108" s="145"/>
      <c r="V108" s="145"/>
      <c r="W108" s="145"/>
      <c r="X108" s="145"/>
      <c r="Y108" s="145"/>
      <c r="Z108" s="145"/>
      <c r="AA108" s="145"/>
      <c r="AB108" s="145"/>
      <c r="AC108" s="145"/>
      <c r="AD108" s="145"/>
      <c r="AE108" s="145"/>
      <c r="AF108" s="146"/>
      <c r="AG108" s="146"/>
      <c r="AH108" s="145"/>
      <c r="AI108" s="145"/>
      <c r="AJ108" s="145"/>
      <c r="AK108" s="145"/>
      <c r="AL108" s="145"/>
      <c r="AQ108" s="15">
        <f t="shared" si="3"/>
        <v>0</v>
      </c>
    </row>
    <row r="109" spans="1:43" s="16" customFormat="1" ht="12.75">
      <c r="A109" s="15"/>
      <c r="B109" s="142">
        <v>106</v>
      </c>
      <c r="C109" s="145"/>
      <c r="D109" s="145"/>
      <c r="E109" s="154"/>
      <c r="F109" s="145"/>
      <c r="G109" s="154"/>
      <c r="H109" s="154"/>
      <c r="I109" s="145"/>
      <c r="J109" s="145"/>
      <c r="K109" s="145"/>
      <c r="L109" s="145"/>
      <c r="M109" s="145"/>
      <c r="N109" s="145"/>
      <c r="O109" s="145"/>
      <c r="P109" s="145"/>
      <c r="Q109" s="145"/>
      <c r="R109" s="145"/>
      <c r="S109" s="145"/>
      <c r="T109" s="145"/>
      <c r="U109" s="145"/>
      <c r="V109" s="145"/>
      <c r="W109" s="145"/>
      <c r="X109" s="145"/>
      <c r="Y109" s="145"/>
      <c r="Z109" s="145"/>
      <c r="AA109" s="145"/>
      <c r="AB109" s="145"/>
      <c r="AC109" s="145"/>
      <c r="AD109" s="145"/>
      <c r="AE109" s="145"/>
      <c r="AF109" s="146"/>
      <c r="AG109" s="146"/>
      <c r="AH109" s="145"/>
      <c r="AI109" s="145"/>
      <c r="AJ109" s="145"/>
      <c r="AK109" s="145"/>
      <c r="AL109" s="145"/>
      <c r="AQ109" s="15">
        <f t="shared" si="3"/>
        <v>0</v>
      </c>
    </row>
    <row r="110" spans="1:43" s="16" customFormat="1" ht="12.75">
      <c r="A110" s="15"/>
      <c r="B110" s="142">
        <v>107</v>
      </c>
      <c r="C110" s="145"/>
      <c r="D110" s="145"/>
      <c r="E110" s="154"/>
      <c r="F110" s="145"/>
      <c r="G110" s="154"/>
      <c r="H110" s="154"/>
      <c r="I110" s="145"/>
      <c r="J110" s="145"/>
      <c r="K110" s="145"/>
      <c r="L110" s="145"/>
      <c r="M110" s="145"/>
      <c r="N110" s="145"/>
      <c r="O110" s="145"/>
      <c r="P110" s="145"/>
      <c r="Q110" s="145"/>
      <c r="R110" s="145"/>
      <c r="S110" s="145"/>
      <c r="T110" s="145"/>
      <c r="U110" s="145"/>
      <c r="V110" s="145"/>
      <c r="W110" s="145"/>
      <c r="X110" s="145"/>
      <c r="Y110" s="145"/>
      <c r="Z110" s="145"/>
      <c r="AA110" s="145"/>
      <c r="AB110" s="145"/>
      <c r="AC110" s="145"/>
      <c r="AD110" s="145"/>
      <c r="AE110" s="145"/>
      <c r="AF110" s="146"/>
      <c r="AG110" s="146"/>
      <c r="AH110" s="145"/>
      <c r="AI110" s="145"/>
      <c r="AJ110" s="145"/>
      <c r="AK110" s="145"/>
      <c r="AL110" s="145"/>
      <c r="AQ110" s="15">
        <f t="shared" si="3"/>
        <v>0</v>
      </c>
    </row>
    <row r="111" spans="1:43" s="16" customFormat="1" ht="12.75">
      <c r="A111" s="15"/>
      <c r="B111" s="142">
        <v>108</v>
      </c>
      <c r="C111" s="145"/>
      <c r="D111" s="145"/>
      <c r="E111" s="154"/>
      <c r="F111" s="145"/>
      <c r="G111" s="154"/>
      <c r="H111" s="154"/>
      <c r="I111" s="145"/>
      <c r="J111" s="145"/>
      <c r="K111" s="145"/>
      <c r="L111" s="145"/>
      <c r="M111" s="145"/>
      <c r="N111" s="145"/>
      <c r="O111" s="145"/>
      <c r="P111" s="145"/>
      <c r="Q111" s="145"/>
      <c r="R111" s="145"/>
      <c r="S111" s="145"/>
      <c r="T111" s="145"/>
      <c r="U111" s="145"/>
      <c r="V111" s="145"/>
      <c r="W111" s="145"/>
      <c r="X111" s="145"/>
      <c r="Y111" s="145"/>
      <c r="Z111" s="145"/>
      <c r="AA111" s="145"/>
      <c r="AB111" s="145"/>
      <c r="AC111" s="145"/>
      <c r="AD111" s="145"/>
      <c r="AE111" s="145"/>
      <c r="AF111" s="146"/>
      <c r="AG111" s="146"/>
      <c r="AH111" s="145"/>
      <c r="AI111" s="145"/>
      <c r="AJ111" s="145"/>
      <c r="AK111" s="145"/>
      <c r="AL111" s="145"/>
      <c r="AQ111" s="15">
        <f t="shared" si="3"/>
        <v>0</v>
      </c>
    </row>
    <row r="112" spans="1:43" s="16" customFormat="1" ht="12.75">
      <c r="A112" s="15"/>
      <c r="B112" s="142">
        <v>109</v>
      </c>
      <c r="C112" s="145"/>
      <c r="D112" s="145"/>
      <c r="E112" s="154"/>
      <c r="F112" s="145"/>
      <c r="G112" s="154"/>
      <c r="H112" s="154"/>
      <c r="I112" s="145"/>
      <c r="J112" s="145"/>
      <c r="K112" s="145"/>
      <c r="L112" s="145"/>
      <c r="M112" s="145"/>
      <c r="N112" s="145"/>
      <c r="O112" s="145"/>
      <c r="P112" s="145"/>
      <c r="Q112" s="145"/>
      <c r="R112" s="145"/>
      <c r="S112" s="145"/>
      <c r="T112" s="145"/>
      <c r="U112" s="145"/>
      <c r="V112" s="145"/>
      <c r="W112" s="145"/>
      <c r="X112" s="145"/>
      <c r="Y112" s="145"/>
      <c r="Z112" s="145"/>
      <c r="AA112" s="145"/>
      <c r="AB112" s="145"/>
      <c r="AC112" s="145"/>
      <c r="AD112" s="145"/>
      <c r="AE112" s="145"/>
      <c r="AF112" s="146"/>
      <c r="AG112" s="146"/>
      <c r="AH112" s="145"/>
      <c r="AI112" s="145"/>
      <c r="AJ112" s="145"/>
      <c r="AK112" s="145"/>
      <c r="AL112" s="145"/>
      <c r="AQ112" s="15">
        <f t="shared" si="3"/>
        <v>0</v>
      </c>
    </row>
    <row r="113" spans="1:43" s="16" customFormat="1" ht="12.75">
      <c r="A113" s="15"/>
      <c r="B113" s="142">
        <v>110</v>
      </c>
      <c r="C113" s="145"/>
      <c r="D113" s="145"/>
      <c r="E113" s="154"/>
      <c r="F113" s="145"/>
      <c r="G113" s="154"/>
      <c r="H113" s="154"/>
      <c r="I113" s="145"/>
      <c r="J113" s="145"/>
      <c r="K113" s="145"/>
      <c r="L113" s="145"/>
      <c r="M113" s="145"/>
      <c r="N113" s="145"/>
      <c r="O113" s="145"/>
      <c r="P113" s="145"/>
      <c r="Q113" s="145"/>
      <c r="R113" s="145"/>
      <c r="S113" s="145"/>
      <c r="T113" s="145"/>
      <c r="U113" s="145"/>
      <c r="V113" s="145"/>
      <c r="W113" s="145"/>
      <c r="X113" s="145"/>
      <c r="Y113" s="145"/>
      <c r="Z113" s="145"/>
      <c r="AA113" s="145"/>
      <c r="AB113" s="145"/>
      <c r="AC113" s="145"/>
      <c r="AD113" s="145"/>
      <c r="AE113" s="145"/>
      <c r="AF113" s="146"/>
      <c r="AG113" s="146"/>
      <c r="AH113" s="145"/>
      <c r="AI113" s="145"/>
      <c r="AJ113" s="145"/>
      <c r="AK113" s="145"/>
      <c r="AL113" s="145"/>
      <c r="AQ113" s="15">
        <f t="shared" si="3"/>
        <v>0</v>
      </c>
    </row>
    <row r="114" spans="1:43" s="16" customFormat="1" ht="12.75">
      <c r="A114" s="19"/>
      <c r="B114" s="142">
        <v>111</v>
      </c>
      <c r="C114" s="145"/>
      <c r="D114" s="145"/>
      <c r="E114" s="154"/>
      <c r="F114" s="145"/>
      <c r="G114" s="154"/>
      <c r="H114" s="154"/>
      <c r="I114" s="145"/>
      <c r="J114" s="145"/>
      <c r="K114" s="145"/>
      <c r="L114" s="145"/>
      <c r="M114" s="145"/>
      <c r="N114" s="145"/>
      <c r="O114" s="145"/>
      <c r="P114" s="145"/>
      <c r="Q114" s="145"/>
      <c r="R114" s="145"/>
      <c r="S114" s="145"/>
      <c r="T114" s="145"/>
      <c r="U114" s="145"/>
      <c r="V114" s="145"/>
      <c r="W114" s="145"/>
      <c r="X114" s="145"/>
      <c r="Y114" s="145"/>
      <c r="Z114" s="145"/>
      <c r="AA114" s="145"/>
      <c r="AB114" s="145"/>
      <c r="AC114" s="145"/>
      <c r="AD114" s="145"/>
      <c r="AE114" s="145"/>
      <c r="AF114" s="146"/>
      <c r="AG114" s="146"/>
      <c r="AH114" s="145"/>
      <c r="AI114" s="145"/>
      <c r="AJ114" s="145"/>
      <c r="AK114" s="145"/>
      <c r="AL114" s="145"/>
      <c r="AQ114" s="15">
        <f t="shared" si="3"/>
        <v>0</v>
      </c>
    </row>
    <row r="115" spans="1:43" s="15" customFormat="1" ht="12.75">
      <c r="B115" s="142">
        <v>112</v>
      </c>
      <c r="C115" s="145"/>
      <c r="D115" s="145"/>
      <c r="E115" s="154"/>
      <c r="F115" s="145"/>
      <c r="G115" s="154"/>
      <c r="H115" s="154"/>
      <c r="I115" s="145"/>
      <c r="J115" s="145"/>
      <c r="K115" s="145"/>
      <c r="L115" s="145"/>
      <c r="M115" s="145"/>
      <c r="N115" s="145"/>
      <c r="O115" s="145"/>
      <c r="P115" s="145"/>
      <c r="Q115" s="145"/>
      <c r="R115" s="145"/>
      <c r="S115" s="145"/>
      <c r="T115" s="145"/>
      <c r="U115" s="145"/>
      <c r="V115" s="145"/>
      <c r="W115" s="145"/>
      <c r="X115" s="145"/>
      <c r="Y115" s="145"/>
      <c r="Z115" s="145"/>
      <c r="AA115" s="145"/>
      <c r="AB115" s="145"/>
      <c r="AC115" s="145"/>
      <c r="AD115" s="145"/>
      <c r="AE115" s="145"/>
      <c r="AF115" s="146"/>
      <c r="AG115" s="146"/>
      <c r="AH115" s="145"/>
      <c r="AI115" s="145"/>
      <c r="AJ115" s="145"/>
      <c r="AK115" s="145"/>
      <c r="AL115" s="145"/>
      <c r="AQ115" s="15">
        <f t="shared" si="3"/>
        <v>0</v>
      </c>
    </row>
    <row r="116" spans="1:43" s="15" customFormat="1" ht="12.75">
      <c r="B116" s="142">
        <v>113</v>
      </c>
      <c r="C116" s="145"/>
      <c r="D116" s="145"/>
      <c r="E116" s="154"/>
      <c r="F116" s="145"/>
      <c r="G116" s="154"/>
      <c r="H116" s="154"/>
      <c r="I116" s="145"/>
      <c r="J116" s="145"/>
      <c r="K116" s="145"/>
      <c r="L116" s="145"/>
      <c r="M116" s="145"/>
      <c r="N116" s="145"/>
      <c r="O116" s="145"/>
      <c r="P116" s="145"/>
      <c r="Q116" s="145"/>
      <c r="R116" s="145"/>
      <c r="S116" s="145"/>
      <c r="T116" s="145"/>
      <c r="U116" s="145"/>
      <c r="V116" s="145"/>
      <c r="W116" s="145"/>
      <c r="X116" s="145"/>
      <c r="Y116" s="145"/>
      <c r="Z116" s="145"/>
      <c r="AA116" s="145"/>
      <c r="AB116" s="145"/>
      <c r="AC116" s="145"/>
      <c r="AD116" s="145"/>
      <c r="AE116" s="145"/>
      <c r="AF116" s="146"/>
      <c r="AG116" s="146"/>
      <c r="AH116" s="145"/>
      <c r="AI116" s="145"/>
      <c r="AJ116" s="145"/>
      <c r="AK116" s="145"/>
      <c r="AL116" s="145"/>
      <c r="AQ116" s="15">
        <f t="shared" si="3"/>
        <v>0</v>
      </c>
    </row>
    <row r="117" spans="1:43" s="20" customFormat="1" ht="12.75">
      <c r="A117" s="15"/>
      <c r="B117" s="142">
        <v>114</v>
      </c>
      <c r="C117" s="145"/>
      <c r="D117" s="145"/>
      <c r="E117" s="154"/>
      <c r="F117" s="145"/>
      <c r="G117" s="154"/>
      <c r="H117" s="154"/>
      <c r="I117" s="145"/>
      <c r="J117" s="145"/>
      <c r="K117" s="145"/>
      <c r="L117" s="145"/>
      <c r="M117" s="145"/>
      <c r="N117" s="145"/>
      <c r="O117" s="145"/>
      <c r="P117" s="145"/>
      <c r="Q117" s="145"/>
      <c r="R117" s="145"/>
      <c r="S117" s="145"/>
      <c r="T117" s="145"/>
      <c r="U117" s="145"/>
      <c r="V117" s="145"/>
      <c r="W117" s="145"/>
      <c r="X117" s="145"/>
      <c r="Y117" s="145"/>
      <c r="Z117" s="145"/>
      <c r="AA117" s="145"/>
      <c r="AB117" s="145"/>
      <c r="AC117" s="145"/>
      <c r="AD117" s="145"/>
      <c r="AE117" s="145"/>
      <c r="AF117" s="146"/>
      <c r="AG117" s="146"/>
      <c r="AH117" s="145"/>
      <c r="AI117" s="145"/>
      <c r="AJ117" s="145"/>
      <c r="AK117" s="145"/>
      <c r="AL117" s="145"/>
      <c r="AQ117" s="15">
        <f t="shared" si="3"/>
        <v>0</v>
      </c>
    </row>
    <row r="118" spans="1:43" s="20" customFormat="1" ht="12.75">
      <c r="A118" s="15"/>
      <c r="B118" s="142">
        <v>115</v>
      </c>
      <c r="C118" s="145"/>
      <c r="D118" s="145"/>
      <c r="E118" s="154"/>
      <c r="F118" s="145"/>
      <c r="G118" s="154"/>
      <c r="H118" s="154"/>
      <c r="I118" s="145"/>
      <c r="J118" s="145"/>
      <c r="K118" s="145"/>
      <c r="L118" s="145"/>
      <c r="M118" s="145"/>
      <c r="N118" s="145"/>
      <c r="O118" s="145"/>
      <c r="P118" s="145"/>
      <c r="Q118" s="145"/>
      <c r="R118" s="145"/>
      <c r="S118" s="145"/>
      <c r="T118" s="145"/>
      <c r="U118" s="145"/>
      <c r="V118" s="145"/>
      <c r="W118" s="145"/>
      <c r="X118" s="145"/>
      <c r="Y118" s="145"/>
      <c r="Z118" s="145"/>
      <c r="AA118" s="145"/>
      <c r="AB118" s="145"/>
      <c r="AC118" s="145"/>
      <c r="AD118" s="145"/>
      <c r="AE118" s="145"/>
      <c r="AF118" s="146"/>
      <c r="AG118" s="146"/>
      <c r="AH118" s="145"/>
      <c r="AI118" s="145"/>
      <c r="AJ118" s="145"/>
      <c r="AK118" s="145"/>
      <c r="AL118" s="145"/>
      <c r="AQ118" s="15">
        <f t="shared" si="3"/>
        <v>0</v>
      </c>
    </row>
    <row r="119" spans="1:43">
      <c r="B119" s="142">
        <v>116</v>
      </c>
      <c r="C119" s="145"/>
      <c r="D119" s="145"/>
      <c r="E119" s="154"/>
      <c r="F119" s="145"/>
      <c r="G119" s="154"/>
      <c r="H119" s="154"/>
      <c r="I119" s="145"/>
      <c r="J119" s="145"/>
      <c r="K119" s="145"/>
      <c r="L119" s="145"/>
      <c r="M119" s="145"/>
      <c r="N119" s="145"/>
      <c r="O119" s="145"/>
      <c r="P119" s="145"/>
      <c r="Q119" s="145"/>
      <c r="R119" s="145"/>
      <c r="S119" s="145"/>
      <c r="T119" s="145"/>
      <c r="U119" s="145"/>
      <c r="V119" s="145"/>
      <c r="W119" s="145"/>
      <c r="X119" s="145"/>
      <c r="Y119" s="145"/>
      <c r="Z119" s="145"/>
      <c r="AA119" s="145"/>
      <c r="AB119" s="145"/>
      <c r="AC119" s="145"/>
      <c r="AD119" s="145"/>
      <c r="AE119" s="145"/>
      <c r="AF119" s="146"/>
      <c r="AG119" s="146"/>
      <c r="AH119" s="145"/>
      <c r="AI119" s="145"/>
      <c r="AJ119" s="145"/>
      <c r="AK119" s="145"/>
      <c r="AL119" s="145"/>
      <c r="AQ119" s="15">
        <f t="shared" si="3"/>
        <v>0</v>
      </c>
    </row>
    <row r="120" spans="1:43">
      <c r="B120" s="142">
        <v>117</v>
      </c>
      <c r="C120" s="145"/>
      <c r="D120" s="145"/>
      <c r="E120" s="154"/>
      <c r="F120" s="145"/>
      <c r="G120" s="154"/>
      <c r="H120" s="154"/>
      <c r="I120" s="145"/>
      <c r="J120" s="145"/>
      <c r="K120" s="145"/>
      <c r="L120" s="145"/>
      <c r="M120" s="145"/>
      <c r="N120" s="145"/>
      <c r="O120" s="145"/>
      <c r="P120" s="145"/>
      <c r="Q120" s="145"/>
      <c r="R120" s="145"/>
      <c r="S120" s="145"/>
      <c r="T120" s="145"/>
      <c r="U120" s="145"/>
      <c r="V120" s="145"/>
      <c r="W120" s="145"/>
      <c r="X120" s="145"/>
      <c r="Y120" s="145"/>
      <c r="Z120" s="145"/>
      <c r="AA120" s="145"/>
      <c r="AB120" s="145"/>
      <c r="AC120" s="145"/>
      <c r="AD120" s="145"/>
      <c r="AE120" s="145"/>
      <c r="AF120" s="146"/>
      <c r="AG120" s="146"/>
      <c r="AH120" s="145"/>
      <c r="AI120" s="145"/>
      <c r="AJ120" s="145"/>
      <c r="AK120" s="145"/>
      <c r="AL120" s="145"/>
      <c r="AQ120" s="15">
        <f t="shared" si="3"/>
        <v>0</v>
      </c>
    </row>
    <row r="121" spans="1:43">
      <c r="B121" s="142">
        <v>118</v>
      </c>
      <c r="C121" s="145"/>
      <c r="D121" s="145"/>
      <c r="E121" s="154"/>
      <c r="F121" s="145"/>
      <c r="G121" s="154"/>
      <c r="H121" s="154"/>
      <c r="I121" s="145"/>
      <c r="J121" s="145"/>
      <c r="K121" s="145"/>
      <c r="L121" s="145"/>
      <c r="M121" s="145"/>
      <c r="N121" s="145"/>
      <c r="O121" s="145"/>
      <c r="P121" s="145"/>
      <c r="Q121" s="145"/>
      <c r="R121" s="145"/>
      <c r="S121" s="145"/>
      <c r="T121" s="145"/>
      <c r="U121" s="145"/>
      <c r="V121" s="145"/>
      <c r="W121" s="145"/>
      <c r="X121" s="145"/>
      <c r="Y121" s="145"/>
      <c r="Z121" s="145"/>
      <c r="AA121" s="145"/>
      <c r="AB121" s="145"/>
      <c r="AC121" s="145"/>
      <c r="AD121" s="145"/>
      <c r="AE121" s="145"/>
      <c r="AF121" s="146"/>
      <c r="AG121" s="146"/>
      <c r="AH121" s="145"/>
      <c r="AI121" s="145"/>
      <c r="AJ121" s="145"/>
      <c r="AK121" s="145"/>
      <c r="AL121" s="145"/>
      <c r="AQ121" s="15">
        <f t="shared" si="3"/>
        <v>0</v>
      </c>
    </row>
    <row r="122" spans="1:43">
      <c r="B122" s="142">
        <v>119</v>
      </c>
      <c r="C122" s="145"/>
      <c r="D122" s="145"/>
      <c r="E122" s="154"/>
      <c r="F122" s="145"/>
      <c r="G122" s="154"/>
      <c r="H122" s="154"/>
      <c r="I122" s="145"/>
      <c r="J122" s="145"/>
      <c r="K122" s="145"/>
      <c r="L122" s="145"/>
      <c r="M122" s="145"/>
      <c r="N122" s="145"/>
      <c r="O122" s="145"/>
      <c r="P122" s="145"/>
      <c r="Q122" s="145"/>
      <c r="R122" s="145"/>
      <c r="S122" s="145"/>
      <c r="T122" s="145"/>
      <c r="U122" s="145"/>
      <c r="V122" s="145"/>
      <c r="W122" s="145"/>
      <c r="X122" s="145"/>
      <c r="Y122" s="145"/>
      <c r="Z122" s="145"/>
      <c r="AA122" s="145"/>
      <c r="AB122" s="145"/>
      <c r="AC122" s="145"/>
      <c r="AD122" s="145"/>
      <c r="AE122" s="145"/>
      <c r="AF122" s="146"/>
      <c r="AG122" s="146"/>
      <c r="AH122" s="145"/>
      <c r="AI122" s="145"/>
      <c r="AJ122" s="145"/>
      <c r="AK122" s="145"/>
      <c r="AL122" s="145"/>
      <c r="AQ122" s="15">
        <f t="shared" si="3"/>
        <v>0</v>
      </c>
    </row>
    <row r="123" spans="1:43">
      <c r="B123" s="142">
        <v>120</v>
      </c>
      <c r="C123" s="145"/>
      <c r="D123" s="145"/>
      <c r="E123" s="154"/>
      <c r="F123" s="145"/>
      <c r="G123" s="154"/>
      <c r="H123" s="154"/>
      <c r="I123" s="145"/>
      <c r="J123" s="145"/>
      <c r="K123" s="145"/>
      <c r="L123" s="145"/>
      <c r="M123" s="145"/>
      <c r="N123" s="145"/>
      <c r="O123" s="145"/>
      <c r="P123" s="145"/>
      <c r="Q123" s="145"/>
      <c r="R123" s="145"/>
      <c r="S123" s="145"/>
      <c r="T123" s="145"/>
      <c r="U123" s="145"/>
      <c r="V123" s="145"/>
      <c r="W123" s="145"/>
      <c r="X123" s="145"/>
      <c r="Y123" s="145"/>
      <c r="Z123" s="145"/>
      <c r="AA123" s="145"/>
      <c r="AB123" s="145"/>
      <c r="AC123" s="145"/>
      <c r="AD123" s="145"/>
      <c r="AE123" s="145"/>
      <c r="AF123" s="146"/>
      <c r="AG123" s="146"/>
      <c r="AH123" s="145"/>
      <c r="AI123" s="145"/>
      <c r="AJ123" s="145"/>
      <c r="AK123" s="145"/>
      <c r="AL123" s="145"/>
      <c r="AQ123" s="15">
        <f t="shared" si="3"/>
        <v>0</v>
      </c>
    </row>
    <row r="124" spans="1:43">
      <c r="B124" s="142">
        <v>121</v>
      </c>
      <c r="C124" s="145"/>
      <c r="D124" s="145"/>
      <c r="E124" s="154"/>
      <c r="F124" s="145"/>
      <c r="G124" s="154"/>
      <c r="H124" s="154"/>
      <c r="I124" s="145"/>
      <c r="J124" s="145"/>
      <c r="K124" s="145"/>
      <c r="L124" s="145"/>
      <c r="M124" s="145"/>
      <c r="N124" s="145"/>
      <c r="O124" s="145"/>
      <c r="P124" s="145"/>
      <c r="Q124" s="145"/>
      <c r="R124" s="145"/>
      <c r="S124" s="145"/>
      <c r="T124" s="145"/>
      <c r="U124" s="145"/>
      <c r="V124" s="145"/>
      <c r="W124" s="145"/>
      <c r="X124" s="145"/>
      <c r="Y124" s="145"/>
      <c r="Z124" s="145"/>
      <c r="AA124" s="145"/>
      <c r="AB124" s="145"/>
      <c r="AC124" s="145"/>
      <c r="AD124" s="145"/>
      <c r="AE124" s="145"/>
      <c r="AF124" s="146"/>
      <c r="AG124" s="146"/>
      <c r="AH124" s="145"/>
      <c r="AI124" s="145"/>
      <c r="AJ124" s="145"/>
      <c r="AK124" s="145"/>
      <c r="AL124" s="145"/>
      <c r="AQ124" s="15">
        <f t="shared" si="3"/>
        <v>0</v>
      </c>
    </row>
    <row r="125" spans="1:43">
      <c r="B125" s="142">
        <v>122</v>
      </c>
      <c r="C125" s="145"/>
      <c r="D125" s="145"/>
      <c r="E125" s="154"/>
      <c r="F125" s="145"/>
      <c r="G125" s="154"/>
      <c r="H125" s="154"/>
      <c r="I125" s="145"/>
      <c r="J125" s="145"/>
      <c r="K125" s="145"/>
      <c r="L125" s="145"/>
      <c r="M125" s="145"/>
      <c r="N125" s="145"/>
      <c r="O125" s="145"/>
      <c r="P125" s="145"/>
      <c r="Q125" s="145"/>
      <c r="R125" s="145"/>
      <c r="S125" s="145"/>
      <c r="T125" s="145"/>
      <c r="U125" s="145"/>
      <c r="V125" s="145"/>
      <c r="W125" s="145"/>
      <c r="X125" s="145"/>
      <c r="Y125" s="145"/>
      <c r="Z125" s="145"/>
      <c r="AA125" s="145"/>
      <c r="AB125" s="145"/>
      <c r="AC125" s="145"/>
      <c r="AD125" s="145"/>
      <c r="AE125" s="145"/>
      <c r="AF125" s="146"/>
      <c r="AG125" s="146"/>
      <c r="AH125" s="145"/>
      <c r="AI125" s="145"/>
      <c r="AJ125" s="145"/>
      <c r="AK125" s="145"/>
      <c r="AL125" s="145"/>
      <c r="AQ125" s="15">
        <f t="shared" si="3"/>
        <v>0</v>
      </c>
    </row>
    <row r="126" spans="1:43">
      <c r="B126" s="142">
        <v>123</v>
      </c>
      <c r="C126" s="145"/>
      <c r="D126" s="145"/>
      <c r="E126" s="154"/>
      <c r="F126" s="145"/>
      <c r="G126" s="154"/>
      <c r="H126" s="154"/>
      <c r="I126" s="145"/>
      <c r="J126" s="145"/>
      <c r="K126" s="145"/>
      <c r="L126" s="145"/>
      <c r="M126" s="145"/>
      <c r="N126" s="145"/>
      <c r="O126" s="145"/>
      <c r="P126" s="145"/>
      <c r="Q126" s="145"/>
      <c r="R126" s="145"/>
      <c r="S126" s="145"/>
      <c r="T126" s="145"/>
      <c r="U126" s="145"/>
      <c r="V126" s="145"/>
      <c r="W126" s="145"/>
      <c r="X126" s="145"/>
      <c r="Y126" s="145"/>
      <c r="Z126" s="145"/>
      <c r="AA126" s="145"/>
      <c r="AB126" s="145"/>
      <c r="AC126" s="145"/>
      <c r="AD126" s="145"/>
      <c r="AE126" s="145"/>
      <c r="AF126" s="146"/>
      <c r="AG126" s="146"/>
      <c r="AH126" s="145"/>
      <c r="AI126" s="145"/>
      <c r="AJ126" s="145"/>
      <c r="AK126" s="145"/>
      <c r="AL126" s="145"/>
      <c r="AQ126" s="15">
        <f t="shared" si="3"/>
        <v>0</v>
      </c>
    </row>
    <row r="127" spans="1:43">
      <c r="B127" s="142">
        <v>124</v>
      </c>
      <c r="C127" s="145"/>
      <c r="D127" s="145"/>
      <c r="E127" s="154"/>
      <c r="F127" s="145"/>
      <c r="G127" s="154"/>
      <c r="H127" s="154"/>
      <c r="I127" s="145"/>
      <c r="J127" s="145"/>
      <c r="K127" s="145"/>
      <c r="L127" s="145"/>
      <c r="M127" s="145"/>
      <c r="N127" s="145"/>
      <c r="O127" s="145"/>
      <c r="P127" s="145"/>
      <c r="Q127" s="145"/>
      <c r="R127" s="145"/>
      <c r="S127" s="145"/>
      <c r="T127" s="145"/>
      <c r="U127" s="145"/>
      <c r="V127" s="145"/>
      <c r="W127" s="145"/>
      <c r="X127" s="145"/>
      <c r="Y127" s="145"/>
      <c r="Z127" s="145"/>
      <c r="AA127" s="145"/>
      <c r="AB127" s="145"/>
      <c r="AC127" s="145"/>
      <c r="AD127" s="145"/>
      <c r="AE127" s="145"/>
      <c r="AF127" s="146"/>
      <c r="AG127" s="146"/>
      <c r="AH127" s="145"/>
      <c r="AI127" s="145"/>
      <c r="AJ127" s="145"/>
      <c r="AK127" s="145"/>
      <c r="AL127" s="145"/>
      <c r="AQ127" s="15">
        <f t="shared" si="3"/>
        <v>0</v>
      </c>
    </row>
    <row r="128" spans="1:43">
      <c r="B128" s="142">
        <v>125</v>
      </c>
      <c r="C128" s="145"/>
      <c r="D128" s="145"/>
      <c r="E128" s="154"/>
      <c r="F128" s="145"/>
      <c r="G128" s="154"/>
      <c r="H128" s="154"/>
      <c r="I128" s="145"/>
      <c r="J128" s="145"/>
      <c r="K128" s="145"/>
      <c r="L128" s="145"/>
      <c r="M128" s="145"/>
      <c r="N128" s="145"/>
      <c r="O128" s="145"/>
      <c r="P128" s="145"/>
      <c r="Q128" s="145"/>
      <c r="R128" s="145"/>
      <c r="S128" s="145"/>
      <c r="T128" s="145"/>
      <c r="U128" s="145"/>
      <c r="V128" s="145"/>
      <c r="W128" s="145"/>
      <c r="X128" s="145"/>
      <c r="Y128" s="145"/>
      <c r="Z128" s="145"/>
      <c r="AA128" s="145"/>
      <c r="AB128" s="145"/>
      <c r="AC128" s="145"/>
      <c r="AD128" s="145"/>
      <c r="AE128" s="145"/>
      <c r="AF128" s="146"/>
      <c r="AG128" s="146"/>
      <c r="AH128" s="145"/>
      <c r="AI128" s="145"/>
      <c r="AJ128" s="145"/>
      <c r="AK128" s="145"/>
      <c r="AL128" s="145"/>
      <c r="AQ128" s="15">
        <f t="shared" si="3"/>
        <v>0</v>
      </c>
    </row>
    <row r="129" spans="2:43">
      <c r="B129" s="142">
        <v>126</v>
      </c>
      <c r="C129" s="145"/>
      <c r="D129" s="145"/>
      <c r="E129" s="154"/>
      <c r="F129" s="145"/>
      <c r="G129" s="154"/>
      <c r="H129" s="154"/>
      <c r="I129" s="145"/>
      <c r="J129" s="145"/>
      <c r="K129" s="145"/>
      <c r="L129" s="145"/>
      <c r="M129" s="145"/>
      <c r="N129" s="145"/>
      <c r="O129" s="145"/>
      <c r="P129" s="145"/>
      <c r="Q129" s="145"/>
      <c r="R129" s="145"/>
      <c r="S129" s="145"/>
      <c r="T129" s="145"/>
      <c r="U129" s="145"/>
      <c r="V129" s="145"/>
      <c r="W129" s="145"/>
      <c r="X129" s="145"/>
      <c r="Y129" s="145"/>
      <c r="Z129" s="145"/>
      <c r="AA129" s="145"/>
      <c r="AB129" s="145"/>
      <c r="AC129" s="145"/>
      <c r="AD129" s="145"/>
      <c r="AE129" s="145"/>
      <c r="AF129" s="146"/>
      <c r="AG129" s="146"/>
      <c r="AH129" s="145"/>
      <c r="AI129" s="145"/>
      <c r="AJ129" s="145"/>
      <c r="AK129" s="145"/>
      <c r="AL129" s="145"/>
      <c r="AQ129" s="15">
        <f t="shared" si="3"/>
        <v>0</v>
      </c>
    </row>
    <row r="130" spans="2:43">
      <c r="B130" s="142">
        <v>127</v>
      </c>
      <c r="C130" s="145"/>
      <c r="D130" s="145"/>
      <c r="E130" s="154"/>
      <c r="F130" s="145"/>
      <c r="G130" s="154"/>
      <c r="H130" s="154"/>
      <c r="I130" s="145"/>
      <c r="J130" s="145"/>
      <c r="K130" s="145"/>
      <c r="L130" s="145"/>
      <c r="M130" s="145"/>
      <c r="N130" s="145"/>
      <c r="O130" s="145"/>
      <c r="P130" s="145"/>
      <c r="Q130" s="145"/>
      <c r="R130" s="145"/>
      <c r="S130" s="145"/>
      <c r="T130" s="145"/>
      <c r="U130" s="145"/>
      <c r="V130" s="145"/>
      <c r="W130" s="145"/>
      <c r="X130" s="145"/>
      <c r="Y130" s="145"/>
      <c r="Z130" s="145"/>
      <c r="AA130" s="145"/>
      <c r="AB130" s="145"/>
      <c r="AC130" s="145"/>
      <c r="AD130" s="145"/>
      <c r="AE130" s="145"/>
      <c r="AF130" s="146"/>
      <c r="AG130" s="146"/>
      <c r="AH130" s="145"/>
      <c r="AI130" s="145"/>
      <c r="AJ130" s="145"/>
      <c r="AK130" s="145"/>
      <c r="AL130" s="145"/>
      <c r="AQ130" s="15">
        <f t="shared" si="3"/>
        <v>0</v>
      </c>
    </row>
    <row r="131" spans="2:43">
      <c r="B131" s="142">
        <v>128</v>
      </c>
      <c r="C131" s="145"/>
      <c r="D131" s="145"/>
      <c r="E131" s="154"/>
      <c r="F131" s="145"/>
      <c r="G131" s="154"/>
      <c r="H131" s="154"/>
      <c r="I131" s="145"/>
      <c r="J131" s="145"/>
      <c r="K131" s="145"/>
      <c r="L131" s="145"/>
      <c r="M131" s="145"/>
      <c r="N131" s="145"/>
      <c r="O131" s="145"/>
      <c r="P131" s="145"/>
      <c r="Q131" s="145"/>
      <c r="R131" s="145"/>
      <c r="S131" s="145"/>
      <c r="T131" s="145"/>
      <c r="U131" s="145"/>
      <c r="V131" s="145"/>
      <c r="W131" s="145"/>
      <c r="X131" s="145"/>
      <c r="Y131" s="145"/>
      <c r="Z131" s="145"/>
      <c r="AA131" s="145"/>
      <c r="AB131" s="145"/>
      <c r="AC131" s="145"/>
      <c r="AD131" s="145"/>
      <c r="AE131" s="145"/>
      <c r="AF131" s="146"/>
      <c r="AG131" s="146"/>
      <c r="AH131" s="145"/>
      <c r="AI131" s="145"/>
      <c r="AJ131" s="145"/>
      <c r="AK131" s="145"/>
      <c r="AL131" s="145"/>
      <c r="AQ131" s="15">
        <f t="shared" si="3"/>
        <v>0</v>
      </c>
    </row>
    <row r="132" spans="2:43">
      <c r="B132" s="142">
        <v>129</v>
      </c>
      <c r="C132" s="145"/>
      <c r="D132" s="145"/>
      <c r="E132" s="154"/>
      <c r="F132" s="145"/>
      <c r="G132" s="154"/>
      <c r="H132" s="154"/>
      <c r="I132" s="145"/>
      <c r="J132" s="145"/>
      <c r="K132" s="145"/>
      <c r="L132" s="145"/>
      <c r="M132" s="145"/>
      <c r="N132" s="145"/>
      <c r="O132" s="145"/>
      <c r="P132" s="145"/>
      <c r="Q132" s="145"/>
      <c r="R132" s="145"/>
      <c r="S132" s="145"/>
      <c r="T132" s="145"/>
      <c r="U132" s="145"/>
      <c r="V132" s="145"/>
      <c r="W132" s="145"/>
      <c r="X132" s="145"/>
      <c r="Y132" s="145"/>
      <c r="Z132" s="145"/>
      <c r="AA132" s="145"/>
      <c r="AB132" s="145"/>
      <c r="AC132" s="145"/>
      <c r="AD132" s="145"/>
      <c r="AE132" s="145"/>
      <c r="AF132" s="146"/>
      <c r="AG132" s="146"/>
      <c r="AH132" s="145"/>
      <c r="AI132" s="145"/>
      <c r="AJ132" s="145"/>
      <c r="AK132" s="145"/>
      <c r="AL132" s="145"/>
      <c r="AQ132" s="15">
        <f t="shared" si="3"/>
        <v>0</v>
      </c>
    </row>
    <row r="133" spans="2:43">
      <c r="B133" s="142">
        <v>130</v>
      </c>
      <c r="C133" s="145"/>
      <c r="D133" s="145"/>
      <c r="E133" s="154"/>
      <c r="F133" s="145"/>
      <c r="G133" s="154"/>
      <c r="H133" s="154"/>
      <c r="I133" s="145"/>
      <c r="J133" s="145"/>
      <c r="K133" s="145"/>
      <c r="L133" s="145"/>
      <c r="M133" s="145"/>
      <c r="N133" s="145"/>
      <c r="O133" s="145"/>
      <c r="P133" s="145"/>
      <c r="Q133" s="145"/>
      <c r="R133" s="145"/>
      <c r="S133" s="145"/>
      <c r="T133" s="145"/>
      <c r="U133" s="145"/>
      <c r="V133" s="145"/>
      <c r="W133" s="145"/>
      <c r="X133" s="145"/>
      <c r="Y133" s="145"/>
      <c r="Z133" s="145"/>
      <c r="AA133" s="145"/>
      <c r="AB133" s="145"/>
      <c r="AC133" s="145"/>
      <c r="AD133" s="145"/>
      <c r="AE133" s="145"/>
      <c r="AF133" s="146"/>
      <c r="AG133" s="146"/>
      <c r="AH133" s="145"/>
      <c r="AI133" s="145"/>
      <c r="AJ133" s="145"/>
      <c r="AK133" s="145"/>
      <c r="AL133" s="145"/>
    </row>
    <row r="134" spans="2:43">
      <c r="B134" s="142">
        <v>131</v>
      </c>
      <c r="C134" s="145"/>
      <c r="D134" s="145"/>
      <c r="E134" s="154"/>
      <c r="F134" s="145"/>
      <c r="G134" s="154"/>
      <c r="H134" s="154"/>
      <c r="I134" s="145"/>
      <c r="J134" s="145"/>
      <c r="K134" s="145"/>
      <c r="L134" s="145"/>
      <c r="M134" s="145"/>
      <c r="N134" s="145"/>
      <c r="O134" s="145"/>
      <c r="P134" s="145"/>
      <c r="Q134" s="145"/>
      <c r="R134" s="145"/>
      <c r="S134" s="145"/>
      <c r="T134" s="145"/>
      <c r="U134" s="145"/>
      <c r="V134" s="145"/>
      <c r="W134" s="145"/>
      <c r="X134" s="145"/>
      <c r="Y134" s="145"/>
      <c r="Z134" s="145"/>
      <c r="AA134" s="145"/>
      <c r="AB134" s="145"/>
      <c r="AC134" s="145"/>
      <c r="AD134" s="145"/>
      <c r="AE134" s="145"/>
      <c r="AF134" s="146"/>
      <c r="AG134" s="146"/>
      <c r="AH134" s="145"/>
      <c r="AI134" s="145"/>
      <c r="AJ134" s="145"/>
      <c r="AK134" s="145"/>
      <c r="AL134" s="145"/>
    </row>
    <row r="135" spans="2:43">
      <c r="B135" s="142">
        <v>132</v>
      </c>
      <c r="C135" s="145"/>
      <c r="D135" s="145"/>
      <c r="E135" s="154"/>
      <c r="F135" s="145"/>
      <c r="G135" s="154"/>
      <c r="H135" s="154"/>
      <c r="I135" s="145"/>
      <c r="J135" s="145"/>
      <c r="K135" s="145"/>
      <c r="L135" s="145"/>
      <c r="M135" s="145"/>
      <c r="N135" s="145"/>
      <c r="O135" s="145"/>
      <c r="P135" s="145"/>
      <c r="Q135" s="145"/>
      <c r="R135" s="145"/>
      <c r="S135" s="145"/>
      <c r="T135" s="145"/>
      <c r="U135" s="145"/>
      <c r="V135" s="145"/>
      <c r="W135" s="145"/>
      <c r="X135" s="145"/>
      <c r="Y135" s="145"/>
      <c r="Z135" s="145"/>
      <c r="AA135" s="145"/>
      <c r="AB135" s="145"/>
      <c r="AC135" s="145"/>
      <c r="AD135" s="145"/>
      <c r="AE135" s="145"/>
      <c r="AF135" s="146"/>
      <c r="AG135" s="146"/>
      <c r="AH135" s="145"/>
      <c r="AI135" s="145"/>
      <c r="AJ135" s="145"/>
      <c r="AK135" s="145"/>
      <c r="AL135" s="145"/>
    </row>
    <row r="136" spans="2:43">
      <c r="B136" s="142">
        <v>133</v>
      </c>
      <c r="C136" s="145"/>
      <c r="D136" s="145"/>
      <c r="E136" s="154"/>
      <c r="F136" s="145"/>
      <c r="G136" s="154"/>
      <c r="H136" s="154"/>
      <c r="I136" s="145"/>
      <c r="J136" s="145"/>
      <c r="K136" s="145"/>
      <c r="L136" s="145"/>
      <c r="M136" s="145"/>
      <c r="N136" s="145"/>
      <c r="O136" s="145"/>
      <c r="P136" s="145"/>
      <c r="Q136" s="145"/>
      <c r="R136" s="145"/>
      <c r="S136" s="145"/>
      <c r="T136" s="145"/>
      <c r="U136" s="145"/>
      <c r="V136" s="145"/>
      <c r="W136" s="145"/>
      <c r="X136" s="145"/>
      <c r="Y136" s="145"/>
      <c r="Z136" s="145"/>
      <c r="AA136" s="145"/>
      <c r="AB136" s="145"/>
      <c r="AC136" s="145"/>
      <c r="AD136" s="145"/>
      <c r="AE136" s="145"/>
      <c r="AF136" s="146"/>
      <c r="AG136" s="146"/>
      <c r="AH136" s="145"/>
      <c r="AI136" s="145"/>
      <c r="AJ136" s="145"/>
      <c r="AK136" s="145"/>
      <c r="AL136" s="145"/>
    </row>
    <row r="137" spans="2:43">
      <c r="B137" s="142">
        <v>134</v>
      </c>
      <c r="C137" s="145"/>
      <c r="D137" s="145"/>
      <c r="E137" s="154"/>
      <c r="F137" s="145"/>
      <c r="G137" s="154"/>
      <c r="H137" s="154"/>
      <c r="I137" s="145"/>
      <c r="J137" s="145"/>
      <c r="K137" s="145"/>
      <c r="L137" s="145"/>
      <c r="M137" s="145"/>
      <c r="N137" s="145"/>
      <c r="O137" s="145"/>
      <c r="P137" s="145"/>
      <c r="Q137" s="145"/>
      <c r="R137" s="145"/>
      <c r="S137" s="145"/>
      <c r="T137" s="145"/>
      <c r="U137" s="145"/>
      <c r="V137" s="145"/>
      <c r="W137" s="145"/>
      <c r="X137" s="145"/>
      <c r="Y137" s="145"/>
      <c r="Z137" s="145"/>
      <c r="AA137" s="145"/>
      <c r="AB137" s="145"/>
      <c r="AC137" s="145"/>
      <c r="AD137" s="145"/>
      <c r="AE137" s="145"/>
      <c r="AF137" s="146"/>
      <c r="AG137" s="146"/>
      <c r="AH137" s="145"/>
      <c r="AI137" s="145"/>
      <c r="AJ137" s="145"/>
      <c r="AK137" s="145"/>
      <c r="AL137" s="145"/>
    </row>
    <row r="138" spans="2:43">
      <c r="B138" s="142">
        <v>135</v>
      </c>
      <c r="C138" s="145"/>
      <c r="D138" s="145"/>
      <c r="E138" s="154"/>
      <c r="F138" s="145"/>
      <c r="G138" s="154"/>
      <c r="H138" s="154"/>
      <c r="I138" s="145"/>
      <c r="J138" s="145"/>
      <c r="K138" s="145"/>
      <c r="L138" s="145"/>
      <c r="M138" s="145"/>
      <c r="N138" s="145"/>
      <c r="O138" s="145"/>
      <c r="P138" s="145"/>
      <c r="Q138" s="145"/>
      <c r="R138" s="145"/>
      <c r="S138" s="145"/>
      <c r="T138" s="145"/>
      <c r="U138" s="145"/>
      <c r="V138" s="145"/>
      <c r="W138" s="145"/>
      <c r="X138" s="145"/>
      <c r="Y138" s="145"/>
      <c r="Z138" s="145"/>
      <c r="AA138" s="145"/>
      <c r="AB138" s="145"/>
      <c r="AC138" s="145"/>
      <c r="AD138" s="145"/>
      <c r="AE138" s="145"/>
      <c r="AF138" s="146"/>
      <c r="AG138" s="146"/>
      <c r="AH138" s="145"/>
      <c r="AI138" s="145"/>
      <c r="AJ138" s="145"/>
      <c r="AK138" s="145"/>
      <c r="AL138" s="145"/>
    </row>
    <row r="139" spans="2:43">
      <c r="B139" s="142">
        <v>136</v>
      </c>
      <c r="C139" s="145"/>
      <c r="D139" s="145"/>
      <c r="E139" s="154"/>
      <c r="F139" s="145"/>
      <c r="G139" s="154"/>
      <c r="H139" s="154"/>
      <c r="I139" s="145"/>
      <c r="J139" s="145"/>
      <c r="K139" s="145"/>
      <c r="L139" s="145"/>
      <c r="M139" s="145"/>
      <c r="N139" s="145"/>
      <c r="O139" s="145"/>
      <c r="P139" s="145"/>
      <c r="Q139" s="145"/>
      <c r="R139" s="145"/>
      <c r="S139" s="145"/>
      <c r="T139" s="145"/>
      <c r="U139" s="145"/>
      <c r="V139" s="145"/>
      <c r="W139" s="145"/>
      <c r="X139" s="145"/>
      <c r="Y139" s="145"/>
      <c r="Z139" s="145"/>
      <c r="AA139" s="145"/>
      <c r="AB139" s="145"/>
      <c r="AC139" s="145"/>
      <c r="AD139" s="145"/>
      <c r="AE139" s="145"/>
      <c r="AF139" s="146"/>
      <c r="AG139" s="146"/>
      <c r="AH139" s="145"/>
      <c r="AI139" s="145"/>
      <c r="AJ139" s="145"/>
      <c r="AK139" s="145"/>
      <c r="AL139" s="145"/>
    </row>
    <row r="140" spans="2:43">
      <c r="B140" s="142">
        <v>137</v>
      </c>
      <c r="C140" s="145"/>
      <c r="D140" s="145"/>
      <c r="E140" s="154"/>
      <c r="F140" s="145"/>
      <c r="G140" s="154"/>
      <c r="H140" s="154"/>
      <c r="I140" s="145"/>
      <c r="J140" s="145"/>
      <c r="K140" s="145"/>
      <c r="L140" s="145"/>
      <c r="M140" s="145"/>
      <c r="N140" s="145"/>
      <c r="O140" s="145"/>
      <c r="P140" s="145"/>
      <c r="Q140" s="145"/>
      <c r="R140" s="145"/>
      <c r="S140" s="145"/>
      <c r="T140" s="145"/>
      <c r="U140" s="145"/>
      <c r="V140" s="145"/>
      <c r="W140" s="145"/>
      <c r="X140" s="145"/>
      <c r="Y140" s="145"/>
      <c r="Z140" s="145"/>
      <c r="AA140" s="145"/>
      <c r="AB140" s="145"/>
      <c r="AC140" s="145"/>
      <c r="AD140" s="145"/>
      <c r="AE140" s="145"/>
      <c r="AF140" s="146"/>
      <c r="AG140" s="146"/>
      <c r="AH140" s="145"/>
      <c r="AI140" s="145"/>
      <c r="AJ140" s="145"/>
      <c r="AK140" s="145"/>
      <c r="AL140" s="145"/>
    </row>
    <row r="141" spans="2:43">
      <c r="B141" s="142">
        <v>138</v>
      </c>
      <c r="C141" s="145"/>
      <c r="D141" s="145"/>
      <c r="E141" s="154"/>
      <c r="F141" s="145"/>
      <c r="G141" s="154"/>
      <c r="H141" s="154"/>
      <c r="I141" s="145"/>
      <c r="J141" s="145"/>
      <c r="K141" s="145"/>
      <c r="L141" s="145"/>
      <c r="M141" s="145"/>
      <c r="N141" s="145"/>
      <c r="O141" s="145"/>
      <c r="P141" s="145"/>
      <c r="Q141" s="145"/>
      <c r="R141" s="145"/>
      <c r="S141" s="145"/>
      <c r="T141" s="145"/>
      <c r="U141" s="145"/>
      <c r="V141" s="145"/>
      <c r="W141" s="145"/>
      <c r="X141" s="145"/>
      <c r="Y141" s="145"/>
      <c r="Z141" s="145"/>
      <c r="AA141" s="145"/>
      <c r="AB141" s="145"/>
      <c r="AC141" s="145"/>
      <c r="AD141" s="145"/>
      <c r="AE141" s="145"/>
      <c r="AF141" s="146"/>
      <c r="AG141" s="146"/>
      <c r="AH141" s="145"/>
      <c r="AI141" s="145"/>
      <c r="AJ141" s="145"/>
      <c r="AK141" s="145"/>
      <c r="AL141" s="145"/>
    </row>
    <row r="142" spans="2:43">
      <c r="B142" s="142">
        <v>139</v>
      </c>
      <c r="C142" s="145"/>
      <c r="D142" s="145"/>
      <c r="E142" s="154"/>
      <c r="F142" s="145"/>
      <c r="G142" s="154"/>
      <c r="H142" s="154"/>
      <c r="I142" s="145"/>
      <c r="J142" s="145"/>
      <c r="K142" s="145"/>
      <c r="L142" s="145"/>
      <c r="M142" s="145"/>
      <c r="N142" s="145"/>
      <c r="O142" s="145"/>
      <c r="P142" s="145"/>
      <c r="Q142" s="145"/>
      <c r="R142" s="145"/>
      <c r="S142" s="145"/>
      <c r="T142" s="145"/>
      <c r="U142" s="145"/>
      <c r="V142" s="145"/>
      <c r="W142" s="145"/>
      <c r="X142" s="145"/>
      <c r="Y142" s="145"/>
      <c r="Z142" s="145"/>
      <c r="AA142" s="145"/>
      <c r="AB142" s="145"/>
      <c r="AC142" s="145"/>
      <c r="AD142" s="145"/>
      <c r="AE142" s="145"/>
      <c r="AF142" s="146"/>
      <c r="AG142" s="146"/>
      <c r="AH142" s="145"/>
      <c r="AI142" s="145"/>
      <c r="AJ142" s="145"/>
      <c r="AK142" s="145"/>
      <c r="AL142" s="145"/>
    </row>
    <row r="143" spans="2:43">
      <c r="B143" s="142">
        <v>140</v>
      </c>
      <c r="C143" s="145"/>
      <c r="D143" s="145"/>
      <c r="E143" s="154"/>
      <c r="F143" s="145"/>
      <c r="G143" s="154"/>
      <c r="H143" s="154"/>
      <c r="I143" s="145"/>
      <c r="J143" s="145"/>
      <c r="K143" s="145"/>
      <c r="L143" s="145"/>
      <c r="M143" s="145"/>
      <c r="N143" s="145"/>
      <c r="O143" s="145"/>
      <c r="P143" s="145"/>
      <c r="Q143" s="145"/>
      <c r="R143" s="145"/>
      <c r="S143" s="145"/>
      <c r="T143" s="145"/>
      <c r="U143" s="145"/>
      <c r="V143" s="145"/>
      <c r="W143" s="145"/>
      <c r="X143" s="145"/>
      <c r="Y143" s="145"/>
      <c r="Z143" s="145"/>
      <c r="AA143" s="145"/>
      <c r="AB143" s="145"/>
      <c r="AC143" s="145"/>
      <c r="AD143" s="145"/>
      <c r="AE143" s="145"/>
      <c r="AF143" s="146"/>
      <c r="AG143" s="146"/>
      <c r="AH143" s="145"/>
      <c r="AI143" s="145"/>
      <c r="AJ143" s="145"/>
      <c r="AK143" s="145"/>
      <c r="AL143" s="145"/>
    </row>
    <row r="144" spans="2:43">
      <c r="B144" s="142">
        <v>141</v>
      </c>
      <c r="C144" s="145"/>
      <c r="D144" s="145"/>
      <c r="E144" s="154"/>
      <c r="F144" s="145"/>
      <c r="G144" s="154"/>
      <c r="H144" s="154"/>
      <c r="I144" s="145"/>
      <c r="J144" s="145"/>
      <c r="K144" s="145"/>
      <c r="L144" s="145"/>
      <c r="M144" s="145"/>
      <c r="N144" s="145"/>
      <c r="O144" s="145"/>
      <c r="P144" s="145"/>
      <c r="Q144" s="145"/>
      <c r="R144" s="145"/>
      <c r="S144" s="145"/>
      <c r="T144" s="145"/>
      <c r="U144" s="145"/>
      <c r="V144" s="145"/>
      <c r="W144" s="145"/>
      <c r="X144" s="145"/>
      <c r="Y144" s="145"/>
      <c r="Z144" s="145"/>
      <c r="AA144" s="145"/>
      <c r="AB144" s="145"/>
      <c r="AC144" s="145"/>
      <c r="AD144" s="145"/>
      <c r="AE144" s="145"/>
      <c r="AF144" s="146"/>
      <c r="AG144" s="146"/>
      <c r="AH144" s="145"/>
      <c r="AI144" s="145"/>
      <c r="AJ144" s="145"/>
      <c r="AK144" s="145"/>
      <c r="AL144" s="145"/>
    </row>
    <row r="145" spans="2:38">
      <c r="B145" s="142">
        <v>142</v>
      </c>
      <c r="C145" s="145"/>
      <c r="D145" s="145"/>
      <c r="E145" s="154"/>
      <c r="F145" s="145"/>
      <c r="G145" s="154"/>
      <c r="H145" s="154"/>
      <c r="I145" s="145"/>
      <c r="J145" s="145"/>
      <c r="K145" s="145"/>
      <c r="L145" s="145"/>
      <c r="M145" s="145"/>
      <c r="N145" s="145"/>
      <c r="O145" s="145"/>
      <c r="P145" s="145"/>
      <c r="Q145" s="145"/>
      <c r="R145" s="145"/>
      <c r="S145" s="145"/>
      <c r="T145" s="145"/>
      <c r="U145" s="145"/>
      <c r="V145" s="145"/>
      <c r="W145" s="145"/>
      <c r="X145" s="145"/>
      <c r="Y145" s="145"/>
      <c r="Z145" s="145"/>
      <c r="AA145" s="145"/>
      <c r="AB145" s="145"/>
      <c r="AC145" s="145"/>
      <c r="AD145" s="145"/>
      <c r="AE145" s="145"/>
      <c r="AF145" s="146"/>
      <c r="AG145" s="146"/>
      <c r="AH145" s="145"/>
      <c r="AI145" s="145"/>
      <c r="AJ145" s="145"/>
      <c r="AK145" s="145"/>
      <c r="AL145" s="145"/>
    </row>
    <row r="146" spans="2:38">
      <c r="B146" s="142">
        <v>143</v>
      </c>
      <c r="C146" s="145"/>
      <c r="D146" s="145"/>
      <c r="E146" s="154"/>
      <c r="F146" s="145"/>
      <c r="G146" s="154"/>
      <c r="H146" s="154"/>
      <c r="I146" s="145"/>
      <c r="J146" s="145"/>
      <c r="K146" s="145"/>
      <c r="L146" s="145"/>
      <c r="M146" s="145"/>
      <c r="N146" s="145"/>
      <c r="O146" s="145"/>
      <c r="P146" s="145"/>
      <c r="Q146" s="145"/>
      <c r="R146" s="145"/>
      <c r="S146" s="145"/>
      <c r="T146" s="145"/>
      <c r="U146" s="145"/>
      <c r="V146" s="145"/>
      <c r="W146" s="145"/>
      <c r="X146" s="145"/>
      <c r="Y146" s="145"/>
      <c r="Z146" s="145"/>
      <c r="AA146" s="145"/>
      <c r="AB146" s="145"/>
      <c r="AC146" s="145"/>
      <c r="AD146" s="145"/>
      <c r="AE146" s="145"/>
      <c r="AF146" s="146"/>
      <c r="AG146" s="146"/>
      <c r="AH146" s="145"/>
      <c r="AI146" s="145"/>
      <c r="AJ146" s="145"/>
      <c r="AK146" s="145"/>
      <c r="AL146" s="145"/>
    </row>
    <row r="147" spans="2:38">
      <c r="B147" s="142">
        <v>144</v>
      </c>
      <c r="C147" s="145"/>
      <c r="D147" s="145"/>
      <c r="E147" s="154"/>
      <c r="F147" s="145"/>
      <c r="G147" s="154"/>
      <c r="H147" s="154"/>
      <c r="I147" s="145"/>
      <c r="J147" s="145"/>
      <c r="K147" s="145"/>
      <c r="L147" s="145"/>
      <c r="M147" s="145"/>
      <c r="N147" s="145"/>
      <c r="O147" s="145"/>
      <c r="P147" s="145"/>
      <c r="Q147" s="145"/>
      <c r="R147" s="145"/>
      <c r="S147" s="145"/>
      <c r="T147" s="145"/>
      <c r="U147" s="145"/>
      <c r="V147" s="145"/>
      <c r="W147" s="145"/>
      <c r="X147" s="145"/>
      <c r="Y147" s="145"/>
      <c r="Z147" s="145"/>
      <c r="AA147" s="145"/>
      <c r="AB147" s="145"/>
      <c r="AC147" s="145"/>
      <c r="AD147" s="145"/>
      <c r="AE147" s="145"/>
      <c r="AF147" s="146"/>
      <c r="AG147" s="146"/>
      <c r="AH147" s="145"/>
      <c r="AI147" s="145"/>
      <c r="AJ147" s="145"/>
      <c r="AK147" s="145"/>
      <c r="AL147" s="145"/>
    </row>
    <row r="148" spans="2:38">
      <c r="B148" s="142">
        <v>145</v>
      </c>
      <c r="C148" s="145"/>
      <c r="D148" s="145"/>
      <c r="E148" s="154"/>
      <c r="F148" s="145"/>
      <c r="G148" s="154"/>
      <c r="H148" s="154"/>
      <c r="I148" s="145"/>
      <c r="J148" s="145"/>
      <c r="K148" s="145"/>
      <c r="L148" s="145"/>
      <c r="M148" s="145"/>
      <c r="N148" s="145"/>
      <c r="O148" s="145"/>
      <c r="P148" s="145"/>
      <c r="Q148" s="145"/>
      <c r="R148" s="145"/>
      <c r="S148" s="145"/>
      <c r="T148" s="145"/>
      <c r="U148" s="145"/>
      <c r="V148" s="145"/>
      <c r="W148" s="145"/>
      <c r="X148" s="145"/>
      <c r="Y148" s="145"/>
      <c r="Z148" s="145"/>
      <c r="AA148" s="145"/>
      <c r="AB148" s="145"/>
      <c r="AC148" s="145"/>
      <c r="AD148" s="145"/>
      <c r="AE148" s="145"/>
      <c r="AF148" s="146"/>
      <c r="AG148" s="146"/>
      <c r="AH148" s="145"/>
      <c r="AI148" s="145"/>
      <c r="AJ148" s="145"/>
      <c r="AK148" s="145"/>
      <c r="AL148" s="145"/>
    </row>
    <row r="149" spans="2:38">
      <c r="B149" s="142">
        <v>146</v>
      </c>
      <c r="C149" s="145"/>
      <c r="D149" s="145"/>
      <c r="E149" s="154"/>
      <c r="F149" s="145"/>
      <c r="G149" s="154"/>
      <c r="H149" s="154"/>
      <c r="I149" s="145"/>
      <c r="J149" s="145"/>
      <c r="K149" s="145"/>
      <c r="L149" s="145"/>
      <c r="M149" s="145"/>
      <c r="N149" s="145"/>
      <c r="O149" s="145"/>
      <c r="P149" s="145"/>
      <c r="Q149" s="145"/>
      <c r="R149" s="145"/>
      <c r="S149" s="145"/>
      <c r="T149" s="145"/>
      <c r="U149" s="145"/>
      <c r="V149" s="145"/>
      <c r="W149" s="145"/>
      <c r="X149" s="145"/>
      <c r="Y149" s="145"/>
      <c r="Z149" s="145"/>
      <c r="AA149" s="145"/>
      <c r="AB149" s="145"/>
      <c r="AC149" s="145"/>
      <c r="AD149" s="145"/>
      <c r="AE149" s="145"/>
      <c r="AF149" s="146"/>
      <c r="AG149" s="146"/>
      <c r="AH149" s="145"/>
      <c r="AI149" s="145"/>
      <c r="AJ149" s="145"/>
      <c r="AK149" s="145"/>
      <c r="AL149" s="145"/>
    </row>
    <row r="150" spans="2:38">
      <c r="B150" s="142">
        <v>147</v>
      </c>
      <c r="C150" s="145"/>
      <c r="D150" s="145"/>
      <c r="E150" s="154"/>
      <c r="F150" s="145"/>
      <c r="G150" s="154"/>
      <c r="H150" s="154"/>
      <c r="I150" s="145"/>
      <c r="J150" s="145"/>
      <c r="K150" s="145"/>
      <c r="L150" s="145"/>
      <c r="M150" s="145"/>
      <c r="N150" s="145"/>
      <c r="O150" s="145"/>
      <c r="P150" s="145"/>
      <c r="Q150" s="145"/>
      <c r="R150" s="145"/>
      <c r="S150" s="145"/>
      <c r="T150" s="145"/>
      <c r="U150" s="145"/>
      <c r="V150" s="145"/>
      <c r="W150" s="145"/>
      <c r="X150" s="145"/>
      <c r="Y150" s="145"/>
      <c r="Z150" s="145"/>
      <c r="AA150" s="145"/>
      <c r="AB150" s="145"/>
      <c r="AC150" s="145"/>
      <c r="AD150" s="145"/>
      <c r="AE150" s="145"/>
      <c r="AF150" s="146"/>
      <c r="AG150" s="146"/>
      <c r="AH150" s="145"/>
      <c r="AI150" s="145"/>
      <c r="AJ150" s="145"/>
      <c r="AK150" s="145"/>
      <c r="AL150" s="145"/>
    </row>
    <row r="151" spans="2:38">
      <c r="B151" s="142">
        <v>148</v>
      </c>
      <c r="C151" s="145"/>
      <c r="D151" s="145"/>
      <c r="E151" s="154"/>
      <c r="F151" s="145"/>
      <c r="G151" s="154"/>
      <c r="H151" s="154"/>
      <c r="I151" s="145"/>
      <c r="J151" s="145"/>
      <c r="K151" s="145"/>
      <c r="L151" s="145"/>
      <c r="M151" s="145"/>
      <c r="N151" s="145"/>
      <c r="O151" s="145"/>
      <c r="P151" s="145"/>
      <c r="Q151" s="145"/>
      <c r="R151" s="145"/>
      <c r="S151" s="145"/>
      <c r="T151" s="145"/>
      <c r="U151" s="145"/>
      <c r="V151" s="145"/>
      <c r="W151" s="145"/>
      <c r="X151" s="145"/>
      <c r="Y151" s="145"/>
      <c r="Z151" s="145"/>
      <c r="AA151" s="145"/>
      <c r="AB151" s="145"/>
      <c r="AC151" s="145"/>
      <c r="AD151" s="145"/>
      <c r="AE151" s="145"/>
      <c r="AF151" s="146"/>
      <c r="AG151" s="146"/>
      <c r="AH151" s="145"/>
      <c r="AI151" s="145"/>
      <c r="AJ151" s="145"/>
      <c r="AK151" s="145"/>
      <c r="AL151" s="145"/>
    </row>
    <row r="152" spans="2:38">
      <c r="B152" s="142">
        <v>149</v>
      </c>
      <c r="C152" s="145"/>
      <c r="D152" s="145"/>
      <c r="E152" s="154"/>
      <c r="F152" s="145"/>
      <c r="G152" s="154"/>
      <c r="H152" s="154"/>
      <c r="I152" s="145"/>
      <c r="J152" s="145"/>
      <c r="K152" s="145"/>
      <c r="L152" s="145"/>
      <c r="M152" s="145"/>
      <c r="N152" s="145"/>
      <c r="O152" s="145"/>
      <c r="P152" s="145"/>
      <c r="Q152" s="145"/>
      <c r="R152" s="145"/>
      <c r="S152" s="145"/>
      <c r="T152" s="145"/>
      <c r="U152" s="145"/>
      <c r="V152" s="145"/>
      <c r="W152" s="145"/>
      <c r="X152" s="145"/>
      <c r="Y152" s="145"/>
      <c r="Z152" s="145"/>
      <c r="AA152" s="145"/>
      <c r="AB152" s="145"/>
      <c r="AC152" s="145"/>
      <c r="AD152" s="145"/>
      <c r="AE152" s="145"/>
      <c r="AF152" s="146"/>
      <c r="AG152" s="146"/>
      <c r="AH152" s="145"/>
      <c r="AI152" s="145"/>
      <c r="AJ152" s="145"/>
      <c r="AK152" s="145"/>
      <c r="AL152" s="145"/>
    </row>
    <row r="153" spans="2:38">
      <c r="B153" s="142">
        <v>150</v>
      </c>
      <c r="C153" s="145"/>
      <c r="D153" s="145"/>
      <c r="E153" s="154"/>
      <c r="F153" s="145"/>
      <c r="G153" s="154"/>
      <c r="H153" s="154"/>
      <c r="I153" s="145"/>
      <c r="J153" s="145"/>
      <c r="K153" s="145"/>
      <c r="L153" s="145"/>
      <c r="M153" s="145"/>
      <c r="N153" s="145"/>
      <c r="O153" s="145"/>
      <c r="P153" s="145"/>
      <c r="Q153" s="145"/>
      <c r="R153" s="145"/>
      <c r="S153" s="145"/>
      <c r="T153" s="145"/>
      <c r="U153" s="145"/>
      <c r="V153" s="145"/>
      <c r="W153" s="145"/>
      <c r="X153" s="145"/>
      <c r="Y153" s="145"/>
      <c r="Z153" s="145"/>
      <c r="AA153" s="145"/>
      <c r="AB153" s="145"/>
      <c r="AC153" s="145"/>
      <c r="AD153" s="145"/>
      <c r="AE153" s="145"/>
      <c r="AF153" s="146"/>
      <c r="AG153" s="146"/>
      <c r="AH153" s="145"/>
      <c r="AI153" s="145"/>
      <c r="AJ153" s="145"/>
      <c r="AK153" s="145"/>
      <c r="AL153" s="145"/>
    </row>
    <row r="154" spans="2:38">
      <c r="B154" s="142">
        <v>151</v>
      </c>
      <c r="C154" s="145"/>
      <c r="D154" s="145"/>
      <c r="E154" s="154"/>
      <c r="F154" s="145"/>
      <c r="G154" s="154"/>
      <c r="H154" s="154"/>
      <c r="I154" s="145"/>
      <c r="J154" s="145"/>
      <c r="K154" s="145"/>
      <c r="L154" s="145"/>
      <c r="M154" s="145"/>
      <c r="N154" s="145"/>
      <c r="O154" s="145"/>
      <c r="P154" s="145"/>
      <c r="Q154" s="145"/>
      <c r="R154" s="145"/>
      <c r="S154" s="145"/>
      <c r="T154" s="145"/>
      <c r="U154" s="145"/>
      <c r="V154" s="145"/>
      <c r="W154" s="145"/>
      <c r="X154" s="145"/>
      <c r="Y154" s="145"/>
      <c r="Z154" s="145"/>
      <c r="AA154" s="145"/>
      <c r="AB154" s="145"/>
      <c r="AC154" s="145"/>
      <c r="AD154" s="145"/>
      <c r="AE154" s="145"/>
      <c r="AF154" s="146"/>
      <c r="AG154" s="146"/>
      <c r="AH154" s="145"/>
      <c r="AI154" s="145"/>
      <c r="AJ154" s="145"/>
      <c r="AK154" s="145"/>
      <c r="AL154" s="145"/>
    </row>
    <row r="155" spans="2:38">
      <c r="B155" s="142">
        <v>152</v>
      </c>
      <c r="C155" s="145"/>
      <c r="D155" s="145"/>
      <c r="E155" s="154"/>
      <c r="F155" s="145"/>
      <c r="G155" s="154"/>
      <c r="H155" s="154"/>
      <c r="I155" s="145"/>
      <c r="J155" s="145"/>
      <c r="K155" s="145"/>
      <c r="L155" s="145"/>
      <c r="M155" s="145"/>
      <c r="N155" s="145"/>
      <c r="O155" s="145"/>
      <c r="P155" s="145"/>
      <c r="Q155" s="145"/>
      <c r="R155" s="145"/>
      <c r="S155" s="145"/>
      <c r="T155" s="145"/>
      <c r="U155" s="145"/>
      <c r="V155" s="145"/>
      <c r="W155" s="145"/>
      <c r="X155" s="145"/>
      <c r="Y155" s="145"/>
      <c r="Z155" s="145"/>
      <c r="AA155" s="145"/>
      <c r="AB155" s="145"/>
      <c r="AC155" s="145"/>
      <c r="AD155" s="145"/>
      <c r="AE155" s="145"/>
      <c r="AF155" s="146"/>
      <c r="AG155" s="146"/>
      <c r="AH155" s="145"/>
      <c r="AI155" s="145"/>
      <c r="AJ155" s="145"/>
      <c r="AK155" s="145"/>
      <c r="AL155" s="145"/>
    </row>
    <row r="156" spans="2:38">
      <c r="B156" s="142">
        <v>153</v>
      </c>
      <c r="C156" s="145"/>
      <c r="D156" s="145"/>
      <c r="E156" s="154"/>
      <c r="F156" s="145"/>
      <c r="G156" s="154"/>
      <c r="H156" s="154"/>
      <c r="I156" s="145"/>
      <c r="J156" s="145"/>
      <c r="K156" s="145"/>
      <c r="L156" s="145"/>
      <c r="M156" s="145"/>
      <c r="N156" s="145"/>
      <c r="O156" s="145"/>
      <c r="P156" s="145"/>
      <c r="Q156" s="145"/>
      <c r="R156" s="145"/>
      <c r="S156" s="145"/>
      <c r="T156" s="145"/>
      <c r="U156" s="145"/>
      <c r="V156" s="145"/>
      <c r="W156" s="145"/>
      <c r="X156" s="145"/>
      <c r="Y156" s="145"/>
      <c r="Z156" s="145"/>
      <c r="AA156" s="145"/>
      <c r="AB156" s="145"/>
      <c r="AC156" s="145"/>
      <c r="AD156" s="145"/>
      <c r="AE156" s="145"/>
      <c r="AF156" s="146"/>
      <c r="AG156" s="146"/>
      <c r="AH156" s="145"/>
      <c r="AI156" s="145"/>
      <c r="AJ156" s="145"/>
      <c r="AK156" s="145"/>
      <c r="AL156" s="145"/>
    </row>
    <row r="157" spans="2:38">
      <c r="B157" s="142">
        <v>154</v>
      </c>
      <c r="C157" s="145"/>
      <c r="D157" s="145"/>
      <c r="E157" s="154"/>
      <c r="F157" s="145"/>
      <c r="G157" s="154"/>
      <c r="H157" s="154"/>
      <c r="I157" s="145"/>
      <c r="J157" s="145"/>
      <c r="K157" s="145"/>
      <c r="L157" s="145"/>
      <c r="M157" s="145"/>
      <c r="N157" s="145"/>
      <c r="O157" s="145"/>
      <c r="P157" s="145"/>
      <c r="Q157" s="145"/>
      <c r="R157" s="145"/>
      <c r="S157" s="145"/>
      <c r="T157" s="145"/>
      <c r="U157" s="145"/>
      <c r="V157" s="145"/>
      <c r="W157" s="145"/>
      <c r="X157" s="145"/>
      <c r="Y157" s="145"/>
      <c r="Z157" s="145"/>
      <c r="AA157" s="145"/>
      <c r="AB157" s="145"/>
      <c r="AC157" s="145"/>
      <c r="AD157" s="145"/>
      <c r="AE157" s="145"/>
      <c r="AF157" s="146"/>
      <c r="AG157" s="146"/>
      <c r="AH157" s="145"/>
      <c r="AI157" s="145"/>
      <c r="AJ157" s="145"/>
      <c r="AK157" s="145"/>
      <c r="AL157" s="145"/>
    </row>
    <row r="158" spans="2:38">
      <c r="B158" s="142">
        <v>155</v>
      </c>
      <c r="C158" s="145"/>
      <c r="D158" s="145"/>
      <c r="E158" s="154"/>
      <c r="F158" s="145"/>
      <c r="G158" s="154"/>
      <c r="H158" s="154"/>
      <c r="I158" s="145"/>
      <c r="J158" s="145"/>
      <c r="K158" s="145"/>
      <c r="L158" s="145"/>
      <c r="M158" s="145"/>
      <c r="N158" s="145"/>
      <c r="O158" s="145"/>
      <c r="P158" s="145"/>
      <c r="Q158" s="145"/>
      <c r="R158" s="145"/>
      <c r="S158" s="145"/>
      <c r="T158" s="145"/>
      <c r="U158" s="145"/>
      <c r="V158" s="145"/>
      <c r="W158" s="145"/>
      <c r="X158" s="145"/>
      <c r="Y158" s="145"/>
      <c r="Z158" s="145"/>
      <c r="AA158" s="145"/>
      <c r="AB158" s="145"/>
      <c r="AC158" s="145"/>
      <c r="AD158" s="145"/>
      <c r="AE158" s="145"/>
      <c r="AF158" s="146"/>
      <c r="AG158" s="146"/>
      <c r="AH158" s="145"/>
      <c r="AI158" s="145"/>
      <c r="AJ158" s="145"/>
      <c r="AK158" s="145"/>
      <c r="AL158" s="145"/>
    </row>
    <row r="159" spans="2:38">
      <c r="B159" s="142">
        <v>156</v>
      </c>
      <c r="C159" s="145"/>
      <c r="D159" s="145"/>
      <c r="E159" s="154"/>
      <c r="F159" s="145"/>
      <c r="G159" s="154"/>
      <c r="H159" s="154"/>
      <c r="I159" s="145"/>
      <c r="J159" s="145"/>
      <c r="K159" s="145"/>
      <c r="L159" s="145"/>
      <c r="M159" s="145"/>
      <c r="N159" s="145"/>
      <c r="O159" s="145"/>
      <c r="P159" s="145"/>
      <c r="Q159" s="145"/>
      <c r="R159" s="145"/>
      <c r="S159" s="145"/>
      <c r="T159" s="145"/>
      <c r="U159" s="145"/>
      <c r="V159" s="145"/>
      <c r="W159" s="145"/>
      <c r="X159" s="145"/>
      <c r="Y159" s="145"/>
      <c r="Z159" s="145"/>
      <c r="AA159" s="145"/>
      <c r="AB159" s="145"/>
      <c r="AC159" s="145"/>
      <c r="AD159" s="145"/>
      <c r="AE159" s="145"/>
      <c r="AF159" s="146"/>
      <c r="AG159" s="146"/>
      <c r="AH159" s="145"/>
      <c r="AI159" s="145"/>
      <c r="AJ159" s="145"/>
      <c r="AK159" s="145"/>
      <c r="AL159" s="145"/>
    </row>
    <row r="160" spans="2:38">
      <c r="B160" s="142">
        <v>157</v>
      </c>
      <c r="C160" s="145"/>
      <c r="D160" s="145"/>
      <c r="E160" s="154"/>
      <c r="F160" s="145"/>
      <c r="G160" s="154"/>
      <c r="H160" s="154"/>
      <c r="I160" s="145"/>
      <c r="J160" s="145"/>
      <c r="K160" s="145"/>
      <c r="L160" s="145"/>
      <c r="M160" s="145"/>
      <c r="N160" s="145"/>
      <c r="O160" s="145"/>
      <c r="P160" s="145"/>
      <c r="Q160" s="145"/>
      <c r="R160" s="145"/>
      <c r="S160" s="145"/>
      <c r="T160" s="145"/>
      <c r="U160" s="145"/>
      <c r="V160" s="145"/>
      <c r="W160" s="145"/>
      <c r="X160" s="145"/>
      <c r="Y160" s="145"/>
      <c r="Z160" s="145"/>
      <c r="AA160" s="145"/>
      <c r="AB160" s="145"/>
      <c r="AC160" s="145"/>
      <c r="AD160" s="145"/>
      <c r="AE160" s="145"/>
      <c r="AF160" s="146"/>
      <c r="AG160" s="146"/>
      <c r="AH160" s="145"/>
      <c r="AI160" s="145"/>
      <c r="AJ160" s="145"/>
      <c r="AK160" s="145"/>
      <c r="AL160" s="145"/>
    </row>
    <row r="161" spans="2:38">
      <c r="B161" s="142">
        <v>158</v>
      </c>
      <c r="C161" s="145"/>
      <c r="D161" s="145"/>
      <c r="E161" s="154"/>
      <c r="F161" s="145"/>
      <c r="G161" s="154"/>
      <c r="H161" s="154"/>
      <c r="I161" s="145"/>
      <c r="J161" s="145"/>
      <c r="K161" s="145"/>
      <c r="L161" s="145"/>
      <c r="M161" s="145"/>
      <c r="N161" s="145"/>
      <c r="O161" s="145"/>
      <c r="P161" s="145"/>
      <c r="Q161" s="145"/>
      <c r="R161" s="145"/>
      <c r="S161" s="145"/>
      <c r="T161" s="145"/>
      <c r="U161" s="145"/>
      <c r="V161" s="145"/>
      <c r="W161" s="145"/>
      <c r="X161" s="145"/>
      <c r="Y161" s="145"/>
      <c r="Z161" s="145"/>
      <c r="AA161" s="145"/>
      <c r="AB161" s="145"/>
      <c r="AC161" s="145"/>
      <c r="AD161" s="145"/>
      <c r="AE161" s="145"/>
      <c r="AF161" s="146"/>
      <c r="AG161" s="146"/>
      <c r="AH161" s="145"/>
      <c r="AI161" s="145"/>
      <c r="AJ161" s="145"/>
      <c r="AK161" s="145"/>
      <c r="AL161" s="145"/>
    </row>
    <row r="162" spans="2:38">
      <c r="B162" s="142">
        <v>159</v>
      </c>
      <c r="C162" s="145"/>
      <c r="D162" s="145"/>
      <c r="E162" s="154"/>
      <c r="F162" s="145"/>
      <c r="G162" s="154"/>
      <c r="H162" s="154"/>
      <c r="I162" s="145"/>
      <c r="J162" s="145"/>
      <c r="K162" s="145"/>
      <c r="L162" s="145"/>
      <c r="M162" s="145"/>
      <c r="N162" s="145"/>
      <c r="O162" s="145"/>
      <c r="P162" s="145"/>
      <c r="Q162" s="145"/>
      <c r="R162" s="145"/>
      <c r="S162" s="145"/>
      <c r="T162" s="145"/>
      <c r="U162" s="145"/>
      <c r="V162" s="145"/>
      <c r="W162" s="145"/>
      <c r="X162" s="145"/>
      <c r="Y162" s="145"/>
      <c r="Z162" s="145"/>
      <c r="AA162" s="145"/>
      <c r="AB162" s="145"/>
      <c r="AC162" s="145"/>
      <c r="AD162" s="145"/>
      <c r="AE162" s="145"/>
      <c r="AF162" s="146"/>
      <c r="AG162" s="146"/>
      <c r="AH162" s="145"/>
      <c r="AI162" s="145"/>
      <c r="AJ162" s="145"/>
      <c r="AK162" s="145"/>
      <c r="AL162" s="145"/>
    </row>
    <row r="163" spans="2:38">
      <c r="B163" s="142">
        <v>160</v>
      </c>
      <c r="C163" s="145"/>
      <c r="D163" s="145"/>
      <c r="E163" s="154"/>
      <c r="F163" s="145"/>
      <c r="G163" s="154"/>
      <c r="H163" s="154"/>
      <c r="I163" s="145"/>
      <c r="J163" s="145"/>
      <c r="K163" s="145"/>
      <c r="L163" s="145"/>
      <c r="M163" s="145"/>
      <c r="N163" s="145"/>
      <c r="O163" s="145"/>
      <c r="P163" s="145"/>
      <c r="Q163" s="145"/>
      <c r="R163" s="145"/>
      <c r="S163" s="145"/>
      <c r="T163" s="145"/>
      <c r="U163" s="145"/>
      <c r="V163" s="145"/>
      <c r="W163" s="145"/>
      <c r="X163" s="145"/>
      <c r="Y163" s="145"/>
      <c r="Z163" s="145"/>
      <c r="AA163" s="145"/>
      <c r="AB163" s="145"/>
      <c r="AC163" s="145"/>
      <c r="AD163" s="145"/>
      <c r="AE163" s="145"/>
      <c r="AF163" s="146"/>
      <c r="AG163" s="146"/>
      <c r="AH163" s="145"/>
      <c r="AI163" s="145"/>
      <c r="AJ163" s="145"/>
      <c r="AK163" s="145"/>
      <c r="AL163" s="145"/>
    </row>
    <row r="164" spans="2:38">
      <c r="B164" s="142">
        <v>161</v>
      </c>
      <c r="C164" s="145"/>
      <c r="D164" s="145"/>
      <c r="E164" s="154"/>
      <c r="F164" s="145"/>
      <c r="G164" s="154"/>
      <c r="H164" s="154"/>
      <c r="I164" s="145"/>
      <c r="J164" s="145"/>
      <c r="K164" s="145"/>
      <c r="L164" s="145"/>
      <c r="M164" s="145"/>
      <c r="N164" s="145"/>
      <c r="O164" s="145"/>
      <c r="P164" s="145"/>
      <c r="Q164" s="145"/>
      <c r="R164" s="145"/>
      <c r="S164" s="145"/>
      <c r="T164" s="145"/>
      <c r="U164" s="145"/>
      <c r="V164" s="145"/>
      <c r="W164" s="145"/>
      <c r="X164" s="145"/>
      <c r="Y164" s="145"/>
      <c r="Z164" s="145"/>
      <c r="AA164" s="145"/>
      <c r="AB164" s="145"/>
      <c r="AC164" s="145"/>
      <c r="AD164" s="145"/>
      <c r="AE164" s="145"/>
      <c r="AF164" s="146"/>
      <c r="AG164" s="146"/>
      <c r="AH164" s="145"/>
      <c r="AI164" s="145"/>
      <c r="AJ164" s="145"/>
      <c r="AK164" s="145"/>
      <c r="AL164" s="145"/>
    </row>
    <row r="165" spans="2:38">
      <c r="B165" s="142">
        <v>162</v>
      </c>
      <c r="C165" s="145"/>
      <c r="D165" s="145"/>
      <c r="E165" s="154"/>
      <c r="F165" s="145"/>
      <c r="G165" s="154"/>
      <c r="H165" s="154"/>
      <c r="I165" s="145"/>
      <c r="J165" s="145"/>
      <c r="K165" s="145"/>
      <c r="L165" s="145"/>
      <c r="M165" s="145"/>
      <c r="N165" s="145"/>
      <c r="O165" s="145"/>
      <c r="P165" s="145"/>
      <c r="Q165" s="145"/>
      <c r="R165" s="145"/>
      <c r="S165" s="145"/>
      <c r="T165" s="145"/>
      <c r="U165" s="145"/>
      <c r="V165" s="145"/>
      <c r="W165" s="145"/>
      <c r="X165" s="145"/>
      <c r="Y165" s="145"/>
      <c r="Z165" s="145"/>
      <c r="AA165" s="145"/>
      <c r="AB165" s="145"/>
      <c r="AC165" s="145"/>
      <c r="AD165" s="145"/>
      <c r="AE165" s="145"/>
      <c r="AF165" s="146"/>
      <c r="AG165" s="146"/>
      <c r="AH165" s="145"/>
      <c r="AI165" s="145"/>
      <c r="AJ165" s="145"/>
      <c r="AK165" s="145"/>
      <c r="AL165" s="145"/>
    </row>
    <row r="166" spans="2:38">
      <c r="B166" s="142">
        <v>163</v>
      </c>
      <c r="C166" s="145"/>
      <c r="D166" s="145"/>
      <c r="E166" s="154"/>
      <c r="F166" s="145"/>
      <c r="G166" s="154"/>
      <c r="H166" s="154"/>
      <c r="I166" s="145"/>
      <c r="J166" s="145"/>
      <c r="K166" s="145"/>
      <c r="L166" s="145"/>
      <c r="M166" s="145"/>
      <c r="N166" s="145"/>
      <c r="O166" s="145"/>
      <c r="P166" s="145"/>
      <c r="Q166" s="145"/>
      <c r="R166" s="145"/>
      <c r="S166" s="145"/>
      <c r="T166" s="145"/>
      <c r="U166" s="145"/>
      <c r="V166" s="145"/>
      <c r="W166" s="145"/>
      <c r="X166" s="145"/>
      <c r="Y166" s="145"/>
      <c r="Z166" s="145"/>
      <c r="AA166" s="145"/>
      <c r="AB166" s="145"/>
      <c r="AC166" s="145"/>
      <c r="AD166" s="145"/>
      <c r="AE166" s="145"/>
      <c r="AF166" s="146"/>
      <c r="AG166" s="146"/>
      <c r="AH166" s="145"/>
      <c r="AI166" s="145"/>
      <c r="AJ166" s="145"/>
      <c r="AK166" s="145"/>
      <c r="AL166" s="145"/>
    </row>
    <row r="167" spans="2:38">
      <c r="B167" s="142">
        <v>164</v>
      </c>
      <c r="C167" s="145"/>
      <c r="D167" s="145"/>
      <c r="E167" s="154"/>
      <c r="F167" s="145"/>
      <c r="G167" s="154"/>
      <c r="H167" s="154"/>
      <c r="I167" s="145"/>
      <c r="J167" s="145"/>
      <c r="K167" s="145"/>
      <c r="L167" s="145"/>
      <c r="M167" s="145"/>
      <c r="N167" s="145"/>
      <c r="O167" s="145"/>
      <c r="P167" s="145"/>
      <c r="Q167" s="145"/>
      <c r="R167" s="145"/>
      <c r="S167" s="145"/>
      <c r="T167" s="145"/>
      <c r="U167" s="145"/>
      <c r="V167" s="145"/>
      <c r="W167" s="145"/>
      <c r="X167" s="145"/>
      <c r="Y167" s="145"/>
      <c r="Z167" s="145"/>
      <c r="AA167" s="145"/>
      <c r="AB167" s="145"/>
      <c r="AC167" s="145"/>
      <c r="AD167" s="145"/>
      <c r="AE167" s="145"/>
      <c r="AF167" s="146"/>
      <c r="AG167" s="146"/>
      <c r="AH167" s="145"/>
      <c r="AI167" s="145"/>
      <c r="AJ167" s="145"/>
      <c r="AK167" s="145"/>
      <c r="AL167" s="145"/>
    </row>
    <row r="168" spans="2:38">
      <c r="B168" s="142">
        <v>165</v>
      </c>
      <c r="C168" s="145"/>
      <c r="D168" s="145"/>
      <c r="E168" s="154"/>
      <c r="F168" s="145"/>
      <c r="G168" s="154"/>
      <c r="H168" s="154"/>
      <c r="I168" s="145"/>
      <c r="J168" s="145"/>
      <c r="K168" s="145"/>
      <c r="L168" s="145"/>
      <c r="M168" s="145"/>
      <c r="N168" s="145"/>
      <c r="O168" s="145"/>
      <c r="P168" s="145"/>
      <c r="Q168" s="145"/>
      <c r="R168" s="145"/>
      <c r="S168" s="145"/>
      <c r="T168" s="145"/>
      <c r="U168" s="145"/>
      <c r="V168" s="145"/>
      <c r="W168" s="145"/>
      <c r="X168" s="145"/>
      <c r="Y168" s="145"/>
      <c r="Z168" s="145"/>
      <c r="AA168" s="145"/>
      <c r="AB168" s="145"/>
      <c r="AC168" s="145"/>
      <c r="AD168" s="145"/>
      <c r="AE168" s="145"/>
      <c r="AF168" s="146"/>
      <c r="AG168" s="146"/>
      <c r="AH168" s="145"/>
      <c r="AI168" s="145"/>
      <c r="AJ168" s="145"/>
      <c r="AK168" s="145"/>
      <c r="AL168" s="145"/>
    </row>
    <row r="169" spans="2:38">
      <c r="B169" s="142">
        <v>166</v>
      </c>
      <c r="C169" s="145"/>
      <c r="D169" s="145"/>
      <c r="E169" s="154"/>
      <c r="F169" s="145"/>
      <c r="G169" s="154"/>
      <c r="H169" s="154"/>
      <c r="I169" s="145"/>
      <c r="J169" s="145"/>
      <c r="K169" s="145"/>
      <c r="L169" s="145"/>
      <c r="M169" s="145"/>
      <c r="N169" s="145"/>
      <c r="O169" s="145"/>
      <c r="P169" s="145"/>
      <c r="Q169" s="145"/>
      <c r="R169" s="145"/>
      <c r="S169" s="145"/>
      <c r="T169" s="145"/>
      <c r="U169" s="145"/>
      <c r="V169" s="145"/>
      <c r="W169" s="145"/>
      <c r="X169" s="145"/>
      <c r="Y169" s="145"/>
      <c r="Z169" s="145"/>
      <c r="AA169" s="145"/>
      <c r="AB169" s="145"/>
      <c r="AC169" s="145"/>
      <c r="AD169" s="145"/>
      <c r="AE169" s="145"/>
      <c r="AF169" s="146"/>
      <c r="AG169" s="146"/>
      <c r="AH169" s="145"/>
      <c r="AI169" s="145"/>
      <c r="AJ169" s="145"/>
      <c r="AK169" s="145"/>
      <c r="AL169" s="145"/>
    </row>
    <row r="170" spans="2:38">
      <c r="B170" s="142">
        <v>167</v>
      </c>
      <c r="C170" s="145"/>
      <c r="D170" s="145"/>
      <c r="E170" s="154"/>
      <c r="F170" s="145"/>
      <c r="G170" s="154"/>
      <c r="H170" s="154"/>
      <c r="I170" s="145"/>
      <c r="J170" s="145"/>
      <c r="K170" s="145"/>
      <c r="L170" s="145"/>
      <c r="M170" s="145"/>
      <c r="N170" s="145"/>
      <c r="O170" s="145"/>
      <c r="P170" s="145"/>
      <c r="Q170" s="145"/>
      <c r="R170" s="145"/>
      <c r="S170" s="145"/>
      <c r="T170" s="145"/>
      <c r="U170" s="145"/>
      <c r="V170" s="145"/>
      <c r="W170" s="145"/>
      <c r="X170" s="145"/>
      <c r="Y170" s="145"/>
      <c r="Z170" s="145"/>
      <c r="AA170" s="145"/>
      <c r="AB170" s="145"/>
      <c r="AC170" s="145"/>
      <c r="AD170" s="145"/>
      <c r="AE170" s="145"/>
      <c r="AF170" s="146"/>
      <c r="AG170" s="146"/>
      <c r="AH170" s="145"/>
      <c r="AI170" s="145"/>
      <c r="AJ170" s="145"/>
      <c r="AK170" s="145"/>
      <c r="AL170" s="145"/>
    </row>
    <row r="171" spans="2:38">
      <c r="B171" s="142">
        <v>168</v>
      </c>
      <c r="C171" s="145"/>
      <c r="D171" s="145"/>
      <c r="E171" s="154"/>
      <c r="F171" s="145"/>
      <c r="G171" s="154"/>
      <c r="H171" s="154"/>
      <c r="I171" s="145"/>
      <c r="J171" s="145"/>
      <c r="K171" s="145"/>
      <c r="L171" s="145"/>
      <c r="M171" s="145"/>
      <c r="N171" s="145"/>
      <c r="O171" s="145"/>
      <c r="P171" s="145"/>
      <c r="Q171" s="145"/>
      <c r="R171" s="145"/>
      <c r="S171" s="145"/>
      <c r="T171" s="145"/>
      <c r="U171" s="145"/>
      <c r="V171" s="145"/>
      <c r="W171" s="145"/>
      <c r="X171" s="145"/>
      <c r="Y171" s="145"/>
      <c r="Z171" s="145"/>
      <c r="AA171" s="145"/>
      <c r="AB171" s="145"/>
      <c r="AC171" s="145"/>
      <c r="AD171" s="145"/>
      <c r="AE171" s="145"/>
      <c r="AF171" s="146"/>
      <c r="AG171" s="146"/>
      <c r="AH171" s="145"/>
      <c r="AI171" s="145"/>
      <c r="AJ171" s="145"/>
      <c r="AK171" s="145"/>
      <c r="AL171" s="145"/>
    </row>
    <row r="172" spans="2:38">
      <c r="B172" s="142">
        <v>169</v>
      </c>
      <c r="C172" s="145"/>
      <c r="D172" s="145"/>
      <c r="E172" s="154"/>
      <c r="F172" s="145"/>
      <c r="G172" s="154"/>
      <c r="H172" s="154"/>
      <c r="I172" s="145"/>
      <c r="J172" s="145"/>
      <c r="K172" s="145"/>
      <c r="L172" s="145"/>
      <c r="M172" s="145"/>
      <c r="N172" s="145"/>
      <c r="O172" s="145"/>
      <c r="P172" s="145"/>
      <c r="Q172" s="145"/>
      <c r="R172" s="145"/>
      <c r="S172" s="145"/>
      <c r="T172" s="145"/>
      <c r="U172" s="145"/>
      <c r="V172" s="145"/>
      <c r="W172" s="145"/>
      <c r="X172" s="145"/>
      <c r="Y172" s="145"/>
      <c r="Z172" s="145"/>
      <c r="AA172" s="145"/>
      <c r="AB172" s="145"/>
      <c r="AC172" s="145"/>
      <c r="AD172" s="145"/>
      <c r="AE172" s="145"/>
      <c r="AF172" s="146"/>
      <c r="AG172" s="146"/>
      <c r="AH172" s="145"/>
      <c r="AI172" s="145"/>
      <c r="AJ172" s="145"/>
      <c r="AK172" s="145"/>
      <c r="AL172" s="145"/>
    </row>
    <row r="173" spans="2:38">
      <c r="B173" s="142">
        <v>170</v>
      </c>
      <c r="C173" s="145"/>
      <c r="D173" s="145"/>
      <c r="E173" s="154"/>
      <c r="F173" s="145"/>
      <c r="G173" s="154"/>
      <c r="H173" s="154"/>
      <c r="I173" s="145"/>
      <c r="J173" s="145"/>
      <c r="K173" s="145"/>
      <c r="L173" s="145"/>
      <c r="M173" s="145"/>
      <c r="N173" s="145"/>
      <c r="O173" s="145"/>
      <c r="P173" s="145"/>
      <c r="Q173" s="145"/>
      <c r="R173" s="145"/>
      <c r="S173" s="145"/>
      <c r="T173" s="145"/>
      <c r="U173" s="145"/>
      <c r="V173" s="145"/>
      <c r="W173" s="145"/>
      <c r="X173" s="145"/>
      <c r="Y173" s="145"/>
      <c r="Z173" s="145"/>
      <c r="AA173" s="145"/>
      <c r="AB173" s="145"/>
      <c r="AC173" s="145"/>
      <c r="AD173" s="145"/>
      <c r="AE173" s="145"/>
      <c r="AF173" s="146"/>
      <c r="AG173" s="146"/>
      <c r="AH173" s="145"/>
      <c r="AI173" s="145"/>
      <c r="AJ173" s="145"/>
      <c r="AK173" s="145"/>
      <c r="AL173" s="145"/>
    </row>
    <row r="174" spans="2:38">
      <c r="B174" s="142">
        <v>171</v>
      </c>
      <c r="C174" s="145"/>
      <c r="D174" s="145"/>
      <c r="E174" s="154"/>
      <c r="F174" s="145"/>
      <c r="G174" s="154"/>
      <c r="H174" s="154"/>
      <c r="I174" s="145"/>
      <c r="J174" s="145"/>
      <c r="K174" s="145"/>
      <c r="L174" s="145"/>
      <c r="M174" s="145"/>
      <c r="N174" s="145"/>
      <c r="O174" s="145"/>
      <c r="P174" s="145"/>
      <c r="Q174" s="145"/>
      <c r="R174" s="145"/>
      <c r="S174" s="145"/>
      <c r="T174" s="145"/>
      <c r="U174" s="145"/>
      <c r="V174" s="145"/>
      <c r="W174" s="145"/>
      <c r="X174" s="145"/>
      <c r="Y174" s="145"/>
      <c r="Z174" s="145"/>
      <c r="AA174" s="145"/>
      <c r="AB174" s="145"/>
      <c r="AC174" s="145"/>
      <c r="AD174" s="145"/>
      <c r="AE174" s="145"/>
      <c r="AF174" s="146"/>
      <c r="AG174" s="146"/>
      <c r="AH174" s="145"/>
      <c r="AI174" s="145"/>
      <c r="AJ174" s="145"/>
      <c r="AK174" s="145"/>
      <c r="AL174" s="145"/>
    </row>
    <row r="175" spans="2:38">
      <c r="B175" s="142">
        <v>172</v>
      </c>
      <c r="C175" s="145"/>
      <c r="D175" s="145"/>
      <c r="E175" s="154"/>
      <c r="F175" s="145"/>
      <c r="G175" s="154"/>
      <c r="H175" s="154"/>
      <c r="I175" s="145"/>
      <c r="J175" s="145"/>
      <c r="K175" s="145"/>
      <c r="L175" s="145"/>
      <c r="M175" s="145"/>
      <c r="N175" s="145"/>
      <c r="O175" s="145"/>
      <c r="P175" s="145"/>
      <c r="Q175" s="145"/>
      <c r="R175" s="145"/>
      <c r="S175" s="145"/>
      <c r="T175" s="145"/>
      <c r="U175" s="145"/>
      <c r="V175" s="145"/>
      <c r="W175" s="145"/>
      <c r="X175" s="145"/>
      <c r="Y175" s="145"/>
      <c r="Z175" s="145"/>
      <c r="AA175" s="145"/>
      <c r="AB175" s="145"/>
      <c r="AC175" s="145"/>
      <c r="AD175" s="145"/>
      <c r="AE175" s="145"/>
      <c r="AF175" s="146"/>
      <c r="AG175" s="146"/>
      <c r="AH175" s="145"/>
      <c r="AI175" s="145"/>
      <c r="AJ175" s="145"/>
      <c r="AK175" s="145"/>
      <c r="AL175" s="145"/>
    </row>
    <row r="176" spans="2:38">
      <c r="B176" s="142">
        <v>173</v>
      </c>
      <c r="C176" s="145"/>
      <c r="D176" s="145"/>
      <c r="E176" s="154"/>
      <c r="F176" s="145"/>
      <c r="G176" s="154"/>
      <c r="H176" s="154"/>
      <c r="I176" s="145"/>
      <c r="J176" s="145"/>
      <c r="K176" s="145"/>
      <c r="L176" s="145"/>
      <c r="M176" s="145"/>
      <c r="N176" s="145"/>
      <c r="O176" s="145"/>
      <c r="P176" s="145"/>
      <c r="Q176" s="145"/>
      <c r="R176" s="145"/>
      <c r="S176" s="145"/>
      <c r="T176" s="145"/>
      <c r="U176" s="145"/>
      <c r="V176" s="145"/>
      <c r="W176" s="145"/>
      <c r="X176" s="145"/>
      <c r="Y176" s="145"/>
      <c r="Z176" s="145"/>
      <c r="AA176" s="145"/>
      <c r="AB176" s="145"/>
      <c r="AC176" s="145"/>
      <c r="AD176" s="145"/>
      <c r="AE176" s="145"/>
      <c r="AF176" s="146"/>
      <c r="AG176" s="146"/>
      <c r="AH176" s="145"/>
      <c r="AI176" s="145"/>
      <c r="AJ176" s="145"/>
      <c r="AK176" s="145"/>
      <c r="AL176" s="145"/>
    </row>
    <row r="177" spans="2:38">
      <c r="B177" s="142">
        <v>174</v>
      </c>
      <c r="C177" s="145"/>
      <c r="D177" s="145"/>
      <c r="E177" s="154"/>
      <c r="F177" s="145"/>
      <c r="G177" s="154"/>
      <c r="H177" s="154"/>
      <c r="I177" s="145"/>
      <c r="J177" s="145"/>
      <c r="K177" s="145"/>
      <c r="L177" s="145"/>
      <c r="M177" s="145"/>
      <c r="N177" s="145"/>
      <c r="O177" s="145"/>
      <c r="P177" s="145"/>
      <c r="Q177" s="145"/>
      <c r="R177" s="145"/>
      <c r="S177" s="145"/>
      <c r="T177" s="145"/>
      <c r="U177" s="145"/>
      <c r="V177" s="145"/>
      <c r="W177" s="145"/>
      <c r="X177" s="145"/>
      <c r="Y177" s="145"/>
      <c r="Z177" s="145"/>
      <c r="AA177" s="145"/>
      <c r="AB177" s="145"/>
      <c r="AC177" s="145"/>
      <c r="AD177" s="145"/>
      <c r="AE177" s="145"/>
      <c r="AF177" s="146"/>
      <c r="AG177" s="146"/>
      <c r="AH177" s="145"/>
      <c r="AI177" s="145"/>
      <c r="AJ177" s="145"/>
      <c r="AK177" s="145"/>
      <c r="AL177" s="145"/>
    </row>
    <row r="178" spans="2:38">
      <c r="B178" s="142">
        <v>175</v>
      </c>
      <c r="C178" s="145"/>
      <c r="D178" s="145"/>
      <c r="E178" s="154"/>
      <c r="F178" s="145"/>
      <c r="G178" s="154"/>
      <c r="H178" s="154"/>
      <c r="I178" s="145"/>
      <c r="J178" s="145"/>
      <c r="K178" s="145"/>
      <c r="L178" s="145"/>
      <c r="M178" s="145"/>
      <c r="N178" s="145"/>
      <c r="O178" s="145"/>
      <c r="P178" s="145"/>
      <c r="Q178" s="145"/>
      <c r="R178" s="145"/>
      <c r="S178" s="145"/>
      <c r="T178" s="145"/>
      <c r="U178" s="145"/>
      <c r="V178" s="145"/>
      <c r="W178" s="145"/>
      <c r="X178" s="145"/>
      <c r="Y178" s="145"/>
      <c r="Z178" s="145"/>
      <c r="AA178" s="145"/>
      <c r="AB178" s="145"/>
      <c r="AC178" s="145"/>
      <c r="AD178" s="145"/>
      <c r="AE178" s="145"/>
      <c r="AF178" s="146"/>
      <c r="AG178" s="146"/>
      <c r="AH178" s="145"/>
      <c r="AI178" s="145"/>
      <c r="AJ178" s="145"/>
      <c r="AK178" s="145"/>
      <c r="AL178" s="145"/>
    </row>
    <row r="179" spans="2:38">
      <c r="B179" s="142">
        <v>176</v>
      </c>
      <c r="C179" s="145"/>
      <c r="D179" s="145"/>
      <c r="E179" s="154"/>
      <c r="F179" s="145"/>
      <c r="G179" s="154"/>
      <c r="H179" s="154"/>
      <c r="I179" s="145"/>
      <c r="J179" s="145"/>
      <c r="K179" s="145"/>
      <c r="L179" s="145"/>
      <c r="M179" s="145"/>
      <c r="N179" s="145"/>
      <c r="O179" s="145"/>
      <c r="P179" s="145"/>
      <c r="Q179" s="145"/>
      <c r="R179" s="145"/>
      <c r="S179" s="145"/>
      <c r="T179" s="145"/>
      <c r="U179" s="145"/>
      <c r="V179" s="145"/>
      <c r="W179" s="145"/>
      <c r="X179" s="145"/>
      <c r="Y179" s="145"/>
      <c r="Z179" s="145"/>
      <c r="AA179" s="145"/>
      <c r="AB179" s="145"/>
      <c r="AC179" s="145"/>
      <c r="AD179" s="145"/>
      <c r="AE179" s="145"/>
      <c r="AF179" s="146"/>
      <c r="AG179" s="146"/>
      <c r="AH179" s="145"/>
      <c r="AI179" s="145"/>
      <c r="AJ179" s="145"/>
      <c r="AK179" s="145"/>
      <c r="AL179" s="145"/>
    </row>
    <row r="180" spans="2:38">
      <c r="B180" s="142">
        <v>177</v>
      </c>
      <c r="C180" s="145"/>
      <c r="D180" s="145"/>
      <c r="E180" s="154"/>
      <c r="F180" s="145"/>
      <c r="G180" s="154"/>
      <c r="H180" s="154"/>
      <c r="I180" s="145"/>
      <c r="J180" s="145"/>
      <c r="K180" s="145"/>
      <c r="L180" s="145"/>
      <c r="M180" s="145"/>
      <c r="N180" s="145"/>
      <c r="O180" s="145"/>
      <c r="P180" s="145"/>
      <c r="Q180" s="145"/>
      <c r="R180" s="145"/>
      <c r="S180" s="145"/>
      <c r="T180" s="145"/>
      <c r="U180" s="145"/>
      <c r="V180" s="145"/>
      <c r="W180" s="145"/>
      <c r="X180" s="145"/>
      <c r="Y180" s="145"/>
      <c r="Z180" s="145"/>
      <c r="AA180" s="145"/>
      <c r="AB180" s="145"/>
      <c r="AC180" s="145"/>
      <c r="AD180" s="145"/>
      <c r="AE180" s="145"/>
      <c r="AF180" s="146"/>
      <c r="AG180" s="146"/>
      <c r="AH180" s="145"/>
      <c r="AI180" s="145"/>
      <c r="AJ180" s="145"/>
      <c r="AK180" s="145"/>
      <c r="AL180" s="145"/>
    </row>
    <row r="181" spans="2:38">
      <c r="B181" s="142">
        <v>178</v>
      </c>
      <c r="C181" s="145"/>
      <c r="D181" s="145"/>
      <c r="E181" s="154"/>
      <c r="F181" s="145"/>
      <c r="G181" s="154"/>
      <c r="H181" s="154"/>
      <c r="I181" s="145"/>
      <c r="J181" s="145"/>
      <c r="K181" s="145"/>
      <c r="L181" s="145"/>
      <c r="M181" s="145"/>
      <c r="N181" s="145"/>
      <c r="O181" s="145"/>
      <c r="P181" s="145"/>
      <c r="Q181" s="145"/>
      <c r="R181" s="145"/>
      <c r="S181" s="145"/>
      <c r="T181" s="145"/>
      <c r="U181" s="145"/>
      <c r="V181" s="145"/>
      <c r="W181" s="145"/>
      <c r="X181" s="145"/>
      <c r="Y181" s="145"/>
      <c r="Z181" s="145"/>
      <c r="AA181" s="145"/>
      <c r="AB181" s="145"/>
      <c r="AC181" s="145"/>
      <c r="AD181" s="145"/>
      <c r="AE181" s="145"/>
      <c r="AF181" s="146"/>
      <c r="AG181" s="146"/>
      <c r="AH181" s="145"/>
      <c r="AI181" s="145"/>
      <c r="AJ181" s="145"/>
      <c r="AK181" s="145"/>
      <c r="AL181" s="145"/>
    </row>
    <row r="182" spans="2:38">
      <c r="B182" s="142">
        <v>179</v>
      </c>
      <c r="C182" s="145"/>
      <c r="D182" s="145"/>
      <c r="E182" s="154"/>
      <c r="F182" s="145"/>
      <c r="G182" s="154"/>
      <c r="H182" s="154"/>
      <c r="I182" s="145"/>
      <c r="J182" s="145"/>
      <c r="K182" s="145"/>
      <c r="L182" s="145"/>
      <c r="M182" s="145"/>
      <c r="N182" s="145"/>
      <c r="O182" s="145"/>
      <c r="P182" s="145"/>
      <c r="Q182" s="145"/>
      <c r="R182" s="145"/>
      <c r="S182" s="145"/>
      <c r="T182" s="145"/>
      <c r="U182" s="145"/>
      <c r="V182" s="145"/>
      <c r="W182" s="145"/>
      <c r="X182" s="145"/>
      <c r="Y182" s="145"/>
      <c r="Z182" s="145"/>
      <c r="AA182" s="145"/>
      <c r="AB182" s="145"/>
      <c r="AC182" s="145"/>
      <c r="AD182" s="145"/>
      <c r="AE182" s="145"/>
      <c r="AF182" s="146"/>
      <c r="AG182" s="146"/>
      <c r="AH182" s="145"/>
      <c r="AI182" s="145"/>
      <c r="AJ182" s="145"/>
      <c r="AK182" s="145"/>
      <c r="AL182" s="145"/>
    </row>
    <row r="183" spans="2:38">
      <c r="B183" s="142">
        <v>180</v>
      </c>
      <c r="C183" s="145"/>
      <c r="D183" s="145"/>
      <c r="E183" s="154"/>
      <c r="F183" s="145"/>
      <c r="G183" s="154"/>
      <c r="H183" s="154"/>
      <c r="I183" s="145"/>
      <c r="J183" s="145"/>
      <c r="K183" s="145"/>
      <c r="L183" s="145"/>
      <c r="M183" s="145"/>
      <c r="N183" s="145"/>
      <c r="O183" s="145"/>
      <c r="P183" s="145"/>
      <c r="Q183" s="145"/>
      <c r="R183" s="145"/>
      <c r="S183" s="145"/>
      <c r="T183" s="145"/>
      <c r="U183" s="145"/>
      <c r="V183" s="145"/>
      <c r="W183" s="145"/>
      <c r="X183" s="145"/>
      <c r="Y183" s="145"/>
      <c r="Z183" s="145"/>
      <c r="AA183" s="145"/>
      <c r="AB183" s="145"/>
      <c r="AC183" s="145"/>
      <c r="AD183" s="145"/>
      <c r="AE183" s="145"/>
      <c r="AF183" s="146"/>
      <c r="AG183" s="146"/>
      <c r="AH183" s="145"/>
      <c r="AI183" s="145"/>
      <c r="AJ183" s="145"/>
      <c r="AK183" s="145"/>
      <c r="AL183" s="145"/>
    </row>
    <row r="184" spans="2:38">
      <c r="B184" s="142">
        <v>181</v>
      </c>
      <c r="C184" s="145"/>
      <c r="D184" s="145"/>
      <c r="E184" s="154"/>
      <c r="F184" s="145"/>
      <c r="G184" s="154"/>
      <c r="H184" s="154"/>
      <c r="I184" s="145"/>
      <c r="J184" s="145"/>
      <c r="K184" s="145"/>
      <c r="L184" s="145"/>
      <c r="M184" s="145"/>
      <c r="N184" s="145"/>
      <c r="O184" s="145"/>
      <c r="P184" s="145"/>
      <c r="Q184" s="145"/>
      <c r="R184" s="145"/>
      <c r="S184" s="145"/>
      <c r="T184" s="145"/>
      <c r="U184" s="145"/>
      <c r="V184" s="145"/>
      <c r="W184" s="145"/>
      <c r="X184" s="145"/>
      <c r="Y184" s="145"/>
      <c r="Z184" s="145"/>
      <c r="AA184" s="145"/>
      <c r="AB184" s="145"/>
      <c r="AC184" s="145"/>
      <c r="AD184" s="145"/>
      <c r="AE184" s="145"/>
      <c r="AF184" s="146"/>
      <c r="AG184" s="146"/>
      <c r="AH184" s="145"/>
      <c r="AI184" s="145"/>
      <c r="AJ184" s="145"/>
      <c r="AK184" s="145"/>
      <c r="AL184" s="145"/>
    </row>
    <row r="185" spans="2:38">
      <c r="B185" s="142">
        <v>182</v>
      </c>
      <c r="C185" s="145"/>
      <c r="D185" s="145"/>
      <c r="E185" s="154"/>
      <c r="F185" s="145"/>
      <c r="G185" s="154"/>
      <c r="H185" s="154"/>
      <c r="I185" s="145"/>
      <c r="J185" s="145"/>
      <c r="K185" s="145"/>
      <c r="L185" s="145"/>
      <c r="M185" s="145"/>
      <c r="N185" s="145"/>
      <c r="O185" s="145"/>
      <c r="P185" s="145"/>
      <c r="Q185" s="145"/>
      <c r="R185" s="145"/>
      <c r="S185" s="145"/>
      <c r="T185" s="145"/>
      <c r="U185" s="145"/>
      <c r="V185" s="145"/>
      <c r="W185" s="145"/>
      <c r="X185" s="145"/>
      <c r="Y185" s="145"/>
      <c r="Z185" s="145"/>
      <c r="AA185" s="145"/>
      <c r="AB185" s="145"/>
      <c r="AC185" s="145"/>
      <c r="AD185" s="145"/>
      <c r="AE185" s="145"/>
      <c r="AF185" s="146"/>
      <c r="AG185" s="146"/>
      <c r="AH185" s="145"/>
      <c r="AI185" s="145"/>
      <c r="AJ185" s="145"/>
      <c r="AK185" s="145"/>
      <c r="AL185" s="145"/>
    </row>
    <row r="186" spans="2:38">
      <c r="B186" s="142">
        <v>183</v>
      </c>
      <c r="C186" s="145"/>
      <c r="D186" s="145"/>
      <c r="E186" s="154"/>
      <c r="F186" s="145"/>
      <c r="G186" s="154"/>
      <c r="H186" s="154"/>
      <c r="I186" s="145"/>
      <c r="J186" s="145"/>
      <c r="K186" s="145"/>
      <c r="L186" s="145"/>
      <c r="M186" s="145"/>
      <c r="N186" s="145"/>
      <c r="O186" s="145"/>
      <c r="P186" s="145"/>
      <c r="Q186" s="145"/>
      <c r="R186" s="145"/>
      <c r="S186" s="145"/>
      <c r="T186" s="145"/>
      <c r="U186" s="145"/>
      <c r="V186" s="145"/>
      <c r="W186" s="145"/>
      <c r="X186" s="145"/>
      <c r="Y186" s="145"/>
      <c r="Z186" s="145"/>
      <c r="AA186" s="145"/>
      <c r="AB186" s="145"/>
      <c r="AC186" s="145"/>
      <c r="AD186" s="145"/>
      <c r="AE186" s="145"/>
      <c r="AF186" s="146"/>
      <c r="AG186" s="146"/>
      <c r="AH186" s="145"/>
      <c r="AI186" s="145"/>
      <c r="AJ186" s="145"/>
      <c r="AK186" s="145"/>
      <c r="AL186" s="145"/>
    </row>
    <row r="187" spans="2:38">
      <c r="B187" s="142">
        <v>184</v>
      </c>
      <c r="C187" s="145"/>
      <c r="D187" s="145"/>
      <c r="E187" s="154"/>
      <c r="F187" s="145"/>
      <c r="G187" s="154"/>
      <c r="H187" s="154"/>
      <c r="I187" s="145"/>
      <c r="J187" s="145"/>
      <c r="K187" s="145"/>
      <c r="L187" s="145"/>
      <c r="M187" s="145"/>
      <c r="N187" s="145"/>
      <c r="O187" s="145"/>
      <c r="P187" s="145"/>
      <c r="Q187" s="145"/>
      <c r="R187" s="145"/>
      <c r="S187" s="145"/>
      <c r="T187" s="145"/>
      <c r="U187" s="145"/>
      <c r="V187" s="145"/>
      <c r="W187" s="145"/>
      <c r="X187" s="145"/>
      <c r="Y187" s="145"/>
      <c r="Z187" s="145"/>
      <c r="AA187" s="145"/>
      <c r="AB187" s="145"/>
      <c r="AC187" s="145"/>
      <c r="AD187" s="145"/>
      <c r="AE187" s="145"/>
      <c r="AF187" s="146"/>
      <c r="AG187" s="146"/>
      <c r="AH187" s="145"/>
      <c r="AI187" s="145"/>
      <c r="AJ187" s="145"/>
      <c r="AK187" s="145"/>
      <c r="AL187" s="145"/>
    </row>
    <row r="188" spans="2:38">
      <c r="B188" s="142">
        <v>185</v>
      </c>
      <c r="C188" s="145"/>
      <c r="D188" s="145"/>
      <c r="E188" s="154"/>
      <c r="F188" s="145"/>
      <c r="G188" s="154"/>
      <c r="H188" s="154"/>
      <c r="I188" s="145"/>
      <c r="J188" s="145"/>
      <c r="K188" s="145"/>
      <c r="L188" s="145"/>
      <c r="M188" s="145"/>
      <c r="N188" s="145"/>
      <c r="O188" s="145"/>
      <c r="P188" s="145"/>
      <c r="Q188" s="145"/>
      <c r="R188" s="145"/>
      <c r="S188" s="145"/>
      <c r="T188" s="145"/>
      <c r="U188" s="145"/>
      <c r="V188" s="145"/>
      <c r="W188" s="145"/>
      <c r="X188" s="145"/>
      <c r="Y188" s="145"/>
      <c r="Z188" s="145"/>
      <c r="AA188" s="145"/>
      <c r="AB188" s="145"/>
      <c r="AC188" s="145"/>
      <c r="AD188" s="145"/>
      <c r="AE188" s="145"/>
      <c r="AF188" s="146"/>
      <c r="AG188" s="146"/>
      <c r="AH188" s="145"/>
      <c r="AI188" s="145"/>
      <c r="AJ188" s="145"/>
      <c r="AK188" s="145"/>
      <c r="AL188" s="145"/>
    </row>
    <row r="189" spans="2:38">
      <c r="B189" s="142">
        <v>186</v>
      </c>
      <c r="C189" s="145"/>
      <c r="D189" s="145"/>
      <c r="E189" s="154"/>
      <c r="F189" s="145"/>
      <c r="G189" s="154"/>
      <c r="H189" s="154"/>
      <c r="I189" s="145"/>
      <c r="J189" s="145"/>
      <c r="K189" s="145"/>
      <c r="L189" s="145"/>
      <c r="M189" s="145"/>
      <c r="N189" s="145"/>
      <c r="O189" s="145"/>
      <c r="P189" s="145"/>
      <c r="Q189" s="145"/>
      <c r="R189" s="145"/>
      <c r="S189" s="145"/>
      <c r="T189" s="145"/>
      <c r="U189" s="145"/>
      <c r="V189" s="145"/>
      <c r="W189" s="145"/>
      <c r="X189" s="145"/>
      <c r="Y189" s="145"/>
      <c r="Z189" s="145"/>
      <c r="AA189" s="145"/>
      <c r="AB189" s="145"/>
      <c r="AC189" s="145"/>
      <c r="AD189" s="145"/>
      <c r="AE189" s="145"/>
      <c r="AF189" s="146"/>
      <c r="AG189" s="146"/>
      <c r="AH189" s="145"/>
      <c r="AI189" s="145"/>
      <c r="AJ189" s="145"/>
      <c r="AK189" s="145"/>
      <c r="AL189" s="145"/>
    </row>
    <row r="190" spans="2:38">
      <c r="B190" s="142">
        <v>187</v>
      </c>
      <c r="C190" s="145"/>
      <c r="D190" s="145"/>
      <c r="E190" s="154"/>
      <c r="F190" s="145"/>
      <c r="G190" s="154"/>
      <c r="H190" s="154"/>
      <c r="I190" s="145"/>
      <c r="J190" s="145"/>
      <c r="K190" s="145"/>
      <c r="L190" s="145"/>
      <c r="M190" s="145"/>
      <c r="N190" s="145"/>
      <c r="O190" s="145"/>
      <c r="P190" s="145"/>
      <c r="Q190" s="145"/>
      <c r="R190" s="145"/>
      <c r="S190" s="145"/>
      <c r="T190" s="145"/>
      <c r="U190" s="145"/>
      <c r="V190" s="145"/>
      <c r="W190" s="145"/>
      <c r="X190" s="145"/>
      <c r="Y190" s="145"/>
      <c r="Z190" s="145"/>
      <c r="AA190" s="145"/>
      <c r="AB190" s="145"/>
      <c r="AC190" s="145"/>
      <c r="AD190" s="145"/>
      <c r="AE190" s="145"/>
      <c r="AF190" s="146"/>
      <c r="AG190" s="146"/>
      <c r="AH190" s="145"/>
      <c r="AI190" s="145"/>
      <c r="AJ190" s="145"/>
      <c r="AK190" s="145"/>
      <c r="AL190" s="145"/>
    </row>
    <row r="191" spans="2:38">
      <c r="B191" s="142">
        <v>188</v>
      </c>
      <c r="C191" s="145"/>
      <c r="D191" s="145"/>
      <c r="E191" s="154"/>
      <c r="F191" s="145"/>
      <c r="G191" s="154"/>
      <c r="H191" s="154"/>
      <c r="I191" s="145"/>
      <c r="J191" s="145"/>
      <c r="K191" s="145"/>
      <c r="L191" s="145"/>
      <c r="M191" s="145"/>
      <c r="N191" s="145"/>
      <c r="O191" s="145"/>
      <c r="P191" s="145"/>
      <c r="Q191" s="145"/>
      <c r="R191" s="145"/>
      <c r="S191" s="145"/>
      <c r="T191" s="145"/>
      <c r="U191" s="145"/>
      <c r="V191" s="145"/>
      <c r="W191" s="145"/>
      <c r="X191" s="145"/>
      <c r="Y191" s="145"/>
      <c r="Z191" s="145"/>
      <c r="AA191" s="145"/>
      <c r="AB191" s="145"/>
      <c r="AC191" s="145"/>
      <c r="AD191" s="145"/>
      <c r="AE191" s="145"/>
      <c r="AF191" s="146"/>
      <c r="AG191" s="146"/>
      <c r="AH191" s="145"/>
      <c r="AI191" s="145"/>
      <c r="AJ191" s="145"/>
      <c r="AK191" s="145"/>
      <c r="AL191" s="145"/>
    </row>
    <row r="192" spans="2:38">
      <c r="B192" s="142">
        <v>189</v>
      </c>
      <c r="C192" s="145"/>
      <c r="D192" s="145"/>
      <c r="E192" s="154"/>
      <c r="F192" s="145"/>
      <c r="G192" s="154"/>
      <c r="H192" s="154"/>
      <c r="I192" s="145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147"/>
      <c r="AG192" s="147"/>
      <c r="AH192" s="76"/>
      <c r="AI192" s="76"/>
      <c r="AJ192" s="76"/>
      <c r="AK192" s="76"/>
      <c r="AL192" s="76"/>
    </row>
    <row r="193" spans="2:38">
      <c r="B193" s="142">
        <v>190</v>
      </c>
      <c r="C193" s="145"/>
      <c r="D193" s="145"/>
      <c r="E193" s="154"/>
      <c r="F193" s="145"/>
      <c r="G193" s="154"/>
      <c r="H193" s="154"/>
      <c r="I193" s="145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147"/>
      <c r="AG193" s="147"/>
      <c r="AH193" s="76"/>
      <c r="AI193" s="76"/>
      <c r="AJ193" s="76"/>
      <c r="AK193" s="76"/>
      <c r="AL193" s="76"/>
    </row>
    <row r="194" spans="2:38">
      <c r="B194" s="142">
        <v>191</v>
      </c>
      <c r="C194" s="145"/>
      <c r="D194" s="145"/>
      <c r="E194" s="154"/>
      <c r="F194" s="145"/>
      <c r="G194" s="154"/>
      <c r="H194" s="154"/>
      <c r="I194" s="145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147"/>
      <c r="AG194" s="147"/>
      <c r="AH194" s="76"/>
      <c r="AI194" s="76"/>
      <c r="AJ194" s="76"/>
      <c r="AK194" s="76"/>
      <c r="AL194" s="76"/>
    </row>
    <row r="195" spans="2:38">
      <c r="B195" s="142">
        <v>192</v>
      </c>
      <c r="C195" s="145"/>
      <c r="D195" s="145"/>
      <c r="E195" s="154"/>
      <c r="F195" s="145"/>
      <c r="G195" s="154"/>
      <c r="H195" s="154"/>
      <c r="I195" s="145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147"/>
      <c r="AG195" s="147"/>
      <c r="AH195" s="76"/>
      <c r="AI195" s="76"/>
      <c r="AJ195" s="76"/>
      <c r="AK195" s="76"/>
      <c r="AL195" s="76"/>
    </row>
    <row r="196" spans="2:38">
      <c r="B196" s="142">
        <v>193</v>
      </c>
      <c r="C196" s="145"/>
      <c r="D196" s="145"/>
      <c r="E196" s="154"/>
      <c r="F196" s="145"/>
      <c r="G196" s="154"/>
      <c r="H196" s="154"/>
      <c r="I196" s="145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147"/>
      <c r="AG196" s="147"/>
      <c r="AH196" s="76"/>
      <c r="AI196" s="76"/>
      <c r="AJ196" s="76"/>
      <c r="AK196" s="76"/>
      <c r="AL196" s="76"/>
    </row>
    <row r="197" spans="2:38">
      <c r="B197" s="142">
        <v>194</v>
      </c>
      <c r="C197" s="145"/>
      <c r="D197" s="145"/>
      <c r="E197" s="154"/>
      <c r="F197" s="145"/>
      <c r="G197" s="154"/>
      <c r="H197" s="154"/>
      <c r="I197" s="145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147"/>
      <c r="AG197" s="147"/>
      <c r="AH197" s="76"/>
      <c r="AI197" s="76"/>
      <c r="AJ197" s="76"/>
      <c r="AK197" s="76"/>
      <c r="AL197" s="76"/>
    </row>
    <row r="198" spans="2:38">
      <c r="B198" s="142">
        <v>195</v>
      </c>
      <c r="C198" s="145"/>
      <c r="D198" s="145"/>
      <c r="E198" s="154"/>
      <c r="F198" s="145"/>
      <c r="G198" s="154"/>
      <c r="H198" s="154"/>
      <c r="I198" s="145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147"/>
      <c r="AG198" s="147"/>
      <c r="AH198" s="76"/>
      <c r="AI198" s="76"/>
      <c r="AJ198" s="76"/>
      <c r="AK198" s="76"/>
      <c r="AL198" s="76"/>
    </row>
    <row r="199" spans="2:38">
      <c r="B199" s="142">
        <v>196</v>
      </c>
      <c r="C199" s="145"/>
      <c r="D199" s="145"/>
      <c r="E199" s="154"/>
      <c r="F199" s="145"/>
      <c r="G199" s="154"/>
      <c r="H199" s="154"/>
      <c r="I199" s="145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147"/>
      <c r="AG199" s="147"/>
      <c r="AH199" s="76"/>
      <c r="AI199" s="76"/>
      <c r="AJ199" s="76"/>
      <c r="AK199" s="76"/>
      <c r="AL199" s="76"/>
    </row>
    <row r="200" spans="2:38">
      <c r="B200" s="142">
        <v>197</v>
      </c>
      <c r="C200" s="145"/>
      <c r="D200" s="145"/>
      <c r="E200" s="154"/>
      <c r="F200" s="145"/>
      <c r="G200" s="154"/>
      <c r="H200" s="154"/>
      <c r="I200" s="145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147"/>
      <c r="AG200" s="147"/>
      <c r="AH200" s="76"/>
      <c r="AI200" s="76"/>
      <c r="AJ200" s="76"/>
      <c r="AK200" s="76"/>
      <c r="AL200" s="76"/>
    </row>
    <row r="201" spans="2:38">
      <c r="B201" s="142">
        <v>198</v>
      </c>
      <c r="C201" s="145"/>
      <c r="D201" s="145"/>
      <c r="E201" s="154"/>
      <c r="F201" s="145"/>
      <c r="G201" s="154"/>
      <c r="H201" s="154"/>
      <c r="I201" s="145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147"/>
      <c r="AG201" s="147"/>
      <c r="AH201" s="76"/>
      <c r="AI201" s="76"/>
      <c r="AJ201" s="76"/>
      <c r="AK201" s="76"/>
      <c r="AL201" s="76"/>
    </row>
    <row r="202" spans="2:38">
      <c r="B202" s="142">
        <v>199</v>
      </c>
      <c r="C202" s="145"/>
      <c r="D202" s="145"/>
      <c r="E202" s="154"/>
      <c r="F202" s="145"/>
      <c r="G202" s="154"/>
      <c r="H202" s="154"/>
      <c r="I202" s="145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147"/>
      <c r="AG202" s="147"/>
      <c r="AH202" s="76"/>
      <c r="AI202" s="76"/>
      <c r="AJ202" s="76"/>
      <c r="AK202" s="76"/>
      <c r="AL202" s="76"/>
    </row>
    <row r="203" spans="2:38">
      <c r="B203" s="142">
        <v>200</v>
      </c>
      <c r="C203" s="145"/>
      <c r="D203" s="145"/>
      <c r="E203" s="154"/>
      <c r="F203" s="145"/>
      <c r="G203" s="154"/>
      <c r="H203" s="154"/>
      <c r="I203" s="145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147"/>
      <c r="AG203" s="147"/>
      <c r="AH203" s="76"/>
      <c r="AI203" s="76"/>
      <c r="AJ203" s="76"/>
      <c r="AK203" s="76"/>
      <c r="AL203" s="76"/>
    </row>
    <row r="204" spans="2:38">
      <c r="B204" s="142">
        <v>201</v>
      </c>
      <c r="C204" s="145"/>
      <c r="D204" s="145"/>
      <c r="E204" s="154"/>
      <c r="F204" s="145"/>
      <c r="G204" s="154"/>
      <c r="H204" s="154"/>
      <c r="I204" s="145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147"/>
      <c r="AG204" s="147"/>
      <c r="AH204" s="76"/>
      <c r="AI204" s="76"/>
      <c r="AJ204" s="76"/>
      <c r="AK204" s="76"/>
      <c r="AL204" s="76"/>
    </row>
    <row r="205" spans="2:38">
      <c r="B205" s="142">
        <v>202</v>
      </c>
      <c r="C205" s="145"/>
      <c r="D205" s="145"/>
      <c r="E205" s="154"/>
      <c r="F205" s="145"/>
      <c r="G205" s="154"/>
      <c r="H205" s="154"/>
      <c r="I205" s="145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147"/>
      <c r="AG205" s="147"/>
      <c r="AH205" s="76"/>
      <c r="AI205" s="76"/>
      <c r="AJ205" s="76"/>
      <c r="AK205" s="76"/>
      <c r="AL205" s="76"/>
    </row>
    <row r="206" spans="2:38">
      <c r="B206" s="142">
        <v>203</v>
      </c>
      <c r="C206" s="145"/>
      <c r="D206" s="145"/>
      <c r="E206" s="154"/>
      <c r="F206" s="145"/>
      <c r="G206" s="154"/>
      <c r="H206" s="154"/>
      <c r="I206" s="145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147"/>
      <c r="AG206" s="147"/>
      <c r="AH206" s="76"/>
      <c r="AI206" s="76"/>
      <c r="AJ206" s="76"/>
      <c r="AK206" s="76"/>
      <c r="AL206" s="76"/>
    </row>
    <row r="207" spans="2:38">
      <c r="B207" s="142">
        <v>204</v>
      </c>
      <c r="C207" s="145"/>
      <c r="D207" s="145"/>
      <c r="E207" s="154"/>
      <c r="F207" s="145"/>
      <c r="G207" s="154"/>
      <c r="H207" s="154"/>
      <c r="I207" s="145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147"/>
      <c r="AG207" s="147"/>
      <c r="AH207" s="76"/>
      <c r="AI207" s="76"/>
      <c r="AJ207" s="76"/>
      <c r="AK207" s="76"/>
      <c r="AL207" s="76"/>
    </row>
    <row r="208" spans="2:38">
      <c r="B208" s="142">
        <v>205</v>
      </c>
      <c r="C208" s="145"/>
      <c r="D208" s="145"/>
      <c r="E208" s="154"/>
      <c r="F208" s="145"/>
      <c r="G208" s="154"/>
      <c r="H208" s="154"/>
      <c r="I208" s="145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147"/>
      <c r="AG208" s="147"/>
      <c r="AH208" s="76"/>
      <c r="AI208" s="76"/>
      <c r="AJ208" s="76"/>
      <c r="AK208" s="76"/>
      <c r="AL208" s="76"/>
    </row>
    <row r="209" spans="2:38">
      <c r="B209" s="142">
        <v>206</v>
      </c>
      <c r="C209" s="145"/>
      <c r="D209" s="145"/>
      <c r="E209" s="154"/>
      <c r="F209" s="145"/>
      <c r="G209" s="154"/>
      <c r="H209" s="154"/>
      <c r="I209" s="145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147"/>
      <c r="AG209" s="147"/>
      <c r="AH209" s="76"/>
      <c r="AI209" s="76"/>
      <c r="AJ209" s="76"/>
      <c r="AK209" s="76"/>
      <c r="AL209" s="76"/>
    </row>
    <row r="210" spans="2:38">
      <c r="B210" s="142">
        <v>207</v>
      </c>
      <c r="C210" s="145"/>
      <c r="D210" s="145"/>
      <c r="E210" s="154"/>
      <c r="F210" s="145"/>
      <c r="G210" s="154"/>
      <c r="H210" s="154"/>
      <c r="I210" s="145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147"/>
      <c r="AG210" s="147"/>
      <c r="AH210" s="76"/>
      <c r="AI210" s="76"/>
      <c r="AJ210" s="76"/>
      <c r="AK210" s="76"/>
      <c r="AL210" s="76"/>
    </row>
    <row r="211" spans="2:38">
      <c r="B211" s="142">
        <v>208</v>
      </c>
      <c r="C211" s="145"/>
      <c r="D211" s="145"/>
      <c r="E211" s="154"/>
      <c r="F211" s="145"/>
      <c r="G211" s="154"/>
      <c r="H211" s="154"/>
      <c r="I211" s="145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147"/>
      <c r="AG211" s="147"/>
      <c r="AH211" s="76"/>
      <c r="AI211" s="76"/>
      <c r="AJ211" s="76"/>
      <c r="AK211" s="76"/>
      <c r="AL211" s="76"/>
    </row>
    <row r="212" spans="2:38">
      <c r="B212" s="142">
        <v>209</v>
      </c>
      <c r="C212" s="145"/>
      <c r="D212" s="145"/>
      <c r="E212" s="154"/>
      <c r="F212" s="145"/>
      <c r="G212" s="154"/>
      <c r="H212" s="154"/>
      <c r="I212" s="145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147"/>
      <c r="AG212" s="147"/>
      <c r="AH212" s="76"/>
      <c r="AI212" s="76"/>
      <c r="AJ212" s="76"/>
      <c r="AK212" s="76"/>
      <c r="AL212" s="76"/>
    </row>
    <row r="213" spans="2:38">
      <c r="B213" s="142">
        <v>210</v>
      </c>
      <c r="C213" s="145"/>
      <c r="D213" s="145"/>
      <c r="E213" s="154"/>
      <c r="F213" s="145"/>
      <c r="G213" s="154"/>
      <c r="H213" s="154"/>
      <c r="I213" s="145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147"/>
      <c r="AG213" s="147"/>
      <c r="AH213" s="76"/>
      <c r="AI213" s="76"/>
      <c r="AJ213" s="76"/>
      <c r="AK213" s="76"/>
      <c r="AL213" s="76"/>
    </row>
    <row r="214" spans="2:38">
      <c r="B214" s="142">
        <v>211</v>
      </c>
      <c r="C214" s="145"/>
      <c r="D214" s="145"/>
      <c r="E214" s="154"/>
      <c r="F214" s="145"/>
      <c r="G214" s="154"/>
      <c r="H214" s="154"/>
      <c r="I214" s="145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147"/>
      <c r="AG214" s="147"/>
      <c r="AH214" s="76"/>
      <c r="AI214" s="76"/>
      <c r="AJ214" s="76"/>
      <c r="AK214" s="76"/>
      <c r="AL214" s="76"/>
    </row>
    <row r="215" spans="2:38">
      <c r="B215" s="142">
        <v>212</v>
      </c>
      <c r="C215" s="145"/>
      <c r="D215" s="145"/>
      <c r="E215" s="154"/>
      <c r="F215" s="145"/>
      <c r="G215" s="154"/>
      <c r="H215" s="154"/>
      <c r="I215" s="145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147"/>
      <c r="AG215" s="147"/>
      <c r="AH215" s="76"/>
      <c r="AI215" s="76"/>
      <c r="AJ215" s="76"/>
      <c r="AK215" s="76"/>
      <c r="AL215" s="76"/>
    </row>
    <row r="216" spans="2:38">
      <c r="B216" s="142">
        <v>213</v>
      </c>
      <c r="C216" s="145"/>
      <c r="D216" s="145"/>
      <c r="E216" s="154"/>
      <c r="F216" s="145"/>
      <c r="G216" s="154"/>
      <c r="H216" s="154"/>
      <c r="I216" s="145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147"/>
      <c r="AG216" s="147"/>
      <c r="AH216" s="76"/>
      <c r="AI216" s="76"/>
      <c r="AJ216" s="76"/>
      <c r="AK216" s="76"/>
      <c r="AL216" s="76"/>
    </row>
    <row r="217" spans="2:38">
      <c r="B217" s="142">
        <v>214</v>
      </c>
      <c r="C217" s="145"/>
      <c r="D217" s="145"/>
      <c r="E217" s="154"/>
      <c r="F217" s="145"/>
      <c r="G217" s="154"/>
      <c r="H217" s="154"/>
      <c r="I217" s="145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147"/>
      <c r="AG217" s="147"/>
      <c r="AH217" s="76"/>
      <c r="AI217" s="76"/>
      <c r="AJ217" s="76"/>
      <c r="AK217" s="76"/>
      <c r="AL217" s="76"/>
    </row>
    <row r="218" spans="2:38">
      <c r="B218" s="142">
        <v>215</v>
      </c>
      <c r="C218" s="145"/>
      <c r="D218" s="145"/>
      <c r="E218" s="154"/>
      <c r="F218" s="145"/>
      <c r="G218" s="154"/>
      <c r="H218" s="154"/>
      <c r="I218" s="145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147"/>
      <c r="AG218" s="147"/>
      <c r="AH218" s="76"/>
      <c r="AI218" s="76"/>
      <c r="AJ218" s="76"/>
      <c r="AK218" s="76"/>
      <c r="AL218" s="76"/>
    </row>
    <row r="219" spans="2:38">
      <c r="B219" s="142">
        <v>216</v>
      </c>
      <c r="C219" s="145"/>
      <c r="D219" s="145"/>
      <c r="E219" s="154"/>
      <c r="F219" s="145"/>
      <c r="G219" s="154"/>
      <c r="H219" s="154"/>
      <c r="I219" s="145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147"/>
      <c r="AG219" s="147"/>
      <c r="AH219" s="76"/>
      <c r="AI219" s="76"/>
      <c r="AJ219" s="76"/>
      <c r="AK219" s="76"/>
      <c r="AL219" s="76"/>
    </row>
    <row r="220" spans="2:38">
      <c r="B220" s="142">
        <v>217</v>
      </c>
      <c r="C220" s="145"/>
      <c r="D220" s="145"/>
      <c r="E220" s="154"/>
      <c r="F220" s="145"/>
      <c r="G220" s="154"/>
      <c r="H220" s="154"/>
      <c r="I220" s="145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147"/>
      <c r="AG220" s="147"/>
      <c r="AH220" s="76"/>
      <c r="AI220" s="76"/>
      <c r="AJ220" s="76"/>
      <c r="AK220" s="76"/>
      <c r="AL220" s="76"/>
    </row>
    <row r="221" spans="2:38">
      <c r="B221" s="142">
        <v>218</v>
      </c>
      <c r="C221" s="145"/>
      <c r="D221" s="145"/>
      <c r="E221" s="154"/>
      <c r="F221" s="145"/>
      <c r="G221" s="154"/>
      <c r="H221" s="154"/>
      <c r="I221" s="145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147"/>
      <c r="AG221" s="147"/>
      <c r="AH221" s="76"/>
      <c r="AI221" s="76"/>
      <c r="AJ221" s="76"/>
      <c r="AK221" s="76"/>
      <c r="AL221" s="76"/>
    </row>
    <row r="222" spans="2:38">
      <c r="B222" s="142">
        <v>219</v>
      </c>
      <c r="C222" s="145"/>
      <c r="D222" s="145"/>
      <c r="E222" s="154"/>
      <c r="F222" s="145"/>
      <c r="G222" s="154"/>
      <c r="H222" s="154"/>
      <c r="I222" s="145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147"/>
      <c r="AG222" s="147"/>
      <c r="AH222" s="76"/>
      <c r="AI222" s="76"/>
      <c r="AJ222" s="76"/>
      <c r="AK222" s="76"/>
      <c r="AL222" s="76"/>
    </row>
    <row r="223" spans="2:38">
      <c r="B223" s="142">
        <v>220</v>
      </c>
      <c r="C223" s="145"/>
      <c r="D223" s="145"/>
      <c r="E223" s="154"/>
      <c r="F223" s="145"/>
      <c r="G223" s="154"/>
      <c r="H223" s="154"/>
      <c r="I223" s="145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147"/>
      <c r="AG223" s="147"/>
      <c r="AH223" s="76"/>
      <c r="AI223" s="76"/>
      <c r="AJ223" s="76"/>
      <c r="AK223" s="76"/>
      <c r="AL223" s="76"/>
    </row>
    <row r="224" spans="2:38">
      <c r="B224" s="142">
        <v>221</v>
      </c>
      <c r="C224" s="145"/>
      <c r="D224" s="145"/>
      <c r="E224" s="154"/>
      <c r="F224" s="145"/>
      <c r="G224" s="154"/>
      <c r="H224" s="154"/>
      <c r="I224" s="145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147"/>
      <c r="AG224" s="147"/>
      <c r="AH224" s="76"/>
      <c r="AI224" s="76"/>
      <c r="AJ224" s="76"/>
      <c r="AK224" s="76"/>
      <c r="AL224" s="76"/>
    </row>
    <row r="225" spans="2:38">
      <c r="B225" s="142">
        <v>222</v>
      </c>
      <c r="C225" s="145"/>
      <c r="D225" s="145"/>
      <c r="E225" s="154"/>
      <c r="F225" s="145"/>
      <c r="G225" s="154"/>
      <c r="H225" s="154"/>
      <c r="I225" s="145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147"/>
      <c r="AG225" s="147"/>
      <c r="AH225" s="76"/>
      <c r="AI225" s="76"/>
      <c r="AJ225" s="76"/>
      <c r="AK225" s="76"/>
      <c r="AL225" s="76"/>
    </row>
    <row r="226" spans="2:38">
      <c r="B226" s="142">
        <v>223</v>
      </c>
      <c r="C226" s="145"/>
      <c r="D226" s="145"/>
      <c r="E226" s="154"/>
      <c r="F226" s="145"/>
      <c r="G226" s="154"/>
      <c r="H226" s="154"/>
      <c r="I226" s="145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147"/>
      <c r="AG226" s="147"/>
      <c r="AH226" s="76"/>
      <c r="AI226" s="76"/>
      <c r="AJ226" s="76"/>
      <c r="AK226" s="76"/>
      <c r="AL226" s="76"/>
    </row>
    <row r="227" spans="2:38">
      <c r="B227" s="142">
        <v>224</v>
      </c>
      <c r="C227" s="145"/>
      <c r="D227" s="145"/>
      <c r="E227" s="154"/>
      <c r="F227" s="145"/>
      <c r="G227" s="154"/>
      <c r="H227" s="154"/>
      <c r="I227" s="145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147"/>
      <c r="AG227" s="147"/>
      <c r="AH227" s="76"/>
      <c r="AI227" s="76"/>
      <c r="AJ227" s="76"/>
      <c r="AK227" s="76"/>
      <c r="AL227" s="76"/>
    </row>
    <row r="228" spans="2:38">
      <c r="B228" s="142">
        <v>225</v>
      </c>
      <c r="C228" s="145"/>
      <c r="D228" s="145"/>
      <c r="E228" s="154"/>
      <c r="F228" s="145"/>
      <c r="G228" s="154"/>
      <c r="H228" s="154"/>
      <c r="I228" s="145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147"/>
      <c r="AG228" s="147"/>
      <c r="AH228" s="76"/>
      <c r="AI228" s="76"/>
      <c r="AJ228" s="76"/>
      <c r="AK228" s="76"/>
      <c r="AL228" s="76"/>
    </row>
    <row r="229" spans="2:38">
      <c r="B229" s="142">
        <v>226</v>
      </c>
      <c r="C229" s="145"/>
      <c r="D229" s="145"/>
      <c r="E229" s="154"/>
      <c r="F229" s="145"/>
      <c r="G229" s="154"/>
      <c r="H229" s="154"/>
      <c r="I229" s="145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147"/>
      <c r="AG229" s="147"/>
      <c r="AH229" s="76"/>
      <c r="AI229" s="76"/>
      <c r="AJ229" s="76"/>
      <c r="AK229" s="76"/>
      <c r="AL229" s="76"/>
    </row>
    <row r="230" spans="2:38">
      <c r="B230" s="142">
        <v>227</v>
      </c>
      <c r="C230" s="145"/>
      <c r="D230" s="145"/>
      <c r="E230" s="154"/>
      <c r="F230" s="145"/>
      <c r="G230" s="154"/>
      <c r="H230" s="154"/>
      <c r="I230" s="145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147"/>
      <c r="AG230" s="147"/>
      <c r="AH230" s="76"/>
      <c r="AI230" s="76"/>
      <c r="AJ230" s="76"/>
      <c r="AK230" s="76"/>
      <c r="AL230" s="76"/>
    </row>
    <row r="231" spans="2:38">
      <c r="B231" s="142">
        <v>228</v>
      </c>
      <c r="C231" s="145"/>
      <c r="D231" s="145"/>
      <c r="E231" s="154"/>
      <c r="F231" s="145"/>
      <c r="G231" s="154"/>
      <c r="H231" s="154"/>
      <c r="I231" s="145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147"/>
      <c r="AG231" s="147"/>
      <c r="AH231" s="76"/>
      <c r="AI231" s="76"/>
      <c r="AJ231" s="76"/>
      <c r="AK231" s="76"/>
      <c r="AL231" s="76"/>
    </row>
    <row r="232" spans="2:38">
      <c r="B232" s="142">
        <v>229</v>
      </c>
      <c r="C232" s="145"/>
      <c r="D232" s="145"/>
      <c r="E232" s="154"/>
      <c r="F232" s="145"/>
      <c r="G232" s="154"/>
      <c r="H232" s="154"/>
      <c r="I232" s="145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147"/>
      <c r="AG232" s="147"/>
      <c r="AH232" s="76"/>
      <c r="AI232" s="76"/>
      <c r="AJ232" s="76"/>
      <c r="AK232" s="76"/>
      <c r="AL232" s="76"/>
    </row>
    <row r="233" spans="2:38">
      <c r="B233" s="142">
        <v>230</v>
      </c>
      <c r="C233" s="145"/>
      <c r="D233" s="145"/>
      <c r="E233" s="154"/>
      <c r="F233" s="145"/>
      <c r="G233" s="154"/>
      <c r="H233" s="154"/>
      <c r="I233" s="145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147"/>
      <c r="AG233" s="147"/>
      <c r="AH233" s="76"/>
      <c r="AI233" s="76"/>
      <c r="AJ233" s="76"/>
      <c r="AK233" s="76"/>
      <c r="AL233" s="76"/>
    </row>
    <row r="234" spans="2:38">
      <c r="B234" s="142">
        <v>231</v>
      </c>
      <c r="C234" s="145"/>
      <c r="D234" s="145"/>
      <c r="E234" s="154"/>
      <c r="F234" s="145"/>
      <c r="G234" s="154"/>
      <c r="H234" s="154"/>
      <c r="I234" s="145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147"/>
      <c r="AG234" s="147"/>
      <c r="AH234" s="76"/>
      <c r="AI234" s="76"/>
      <c r="AJ234" s="76"/>
      <c r="AK234" s="76"/>
      <c r="AL234" s="76"/>
    </row>
    <row r="235" spans="2:38">
      <c r="B235" s="142">
        <v>232</v>
      </c>
      <c r="C235" s="145"/>
      <c r="D235" s="145"/>
      <c r="E235" s="154"/>
      <c r="F235" s="145"/>
      <c r="G235" s="154"/>
      <c r="H235" s="154"/>
      <c r="I235" s="145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147"/>
      <c r="AG235" s="147"/>
      <c r="AH235" s="76"/>
      <c r="AI235" s="76"/>
      <c r="AJ235" s="76"/>
      <c r="AK235" s="76"/>
      <c r="AL235" s="76"/>
    </row>
    <row r="236" spans="2:38">
      <c r="B236" s="142">
        <v>233</v>
      </c>
      <c r="C236" s="145"/>
      <c r="D236" s="145"/>
      <c r="E236" s="154"/>
      <c r="F236" s="145"/>
      <c r="G236" s="154"/>
      <c r="H236" s="154"/>
      <c r="I236" s="145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147"/>
      <c r="AG236" s="147"/>
      <c r="AH236" s="76"/>
      <c r="AI236" s="76"/>
      <c r="AJ236" s="76"/>
      <c r="AK236" s="76"/>
      <c r="AL236" s="76"/>
    </row>
    <row r="237" spans="2:38">
      <c r="B237" s="142">
        <v>234</v>
      </c>
      <c r="C237" s="145"/>
      <c r="D237" s="145"/>
      <c r="E237" s="154"/>
      <c r="F237" s="145"/>
      <c r="G237" s="154"/>
      <c r="H237" s="154"/>
      <c r="I237" s="145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147"/>
      <c r="AG237" s="147"/>
      <c r="AH237" s="76"/>
      <c r="AI237" s="76"/>
      <c r="AJ237" s="76"/>
      <c r="AK237" s="76"/>
      <c r="AL237" s="76"/>
    </row>
    <row r="238" spans="2:38">
      <c r="B238" s="142">
        <v>235</v>
      </c>
      <c r="C238" s="145"/>
      <c r="D238" s="145"/>
      <c r="E238" s="154"/>
      <c r="F238" s="145"/>
      <c r="G238" s="154"/>
      <c r="H238" s="154"/>
      <c r="I238" s="14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  <c r="W238" s="75"/>
      <c r="X238" s="75"/>
      <c r="Y238" s="75"/>
      <c r="Z238" s="75"/>
      <c r="AA238" s="75"/>
      <c r="AB238" s="75"/>
      <c r="AC238" s="75"/>
      <c r="AD238" s="75"/>
      <c r="AE238" s="75"/>
      <c r="AF238" s="82"/>
      <c r="AG238" s="82"/>
      <c r="AH238" s="75"/>
      <c r="AI238" s="75"/>
      <c r="AJ238" s="75"/>
      <c r="AK238" s="75"/>
      <c r="AL238" s="75"/>
    </row>
    <row r="239" spans="2:38">
      <c r="B239" s="142">
        <v>236</v>
      </c>
      <c r="C239" s="145"/>
      <c r="D239" s="145"/>
      <c r="E239" s="154"/>
      <c r="F239" s="145"/>
      <c r="G239" s="154"/>
      <c r="H239" s="154"/>
      <c r="I239" s="145"/>
      <c r="J239" s="75"/>
      <c r="K239" s="75"/>
      <c r="L239" s="75"/>
      <c r="M239" s="75"/>
      <c r="N239" s="75"/>
      <c r="O239" s="75"/>
      <c r="P239" s="75"/>
      <c r="Q239" s="75"/>
      <c r="R239" s="75"/>
      <c r="S239" s="75"/>
      <c r="T239" s="75"/>
      <c r="U239" s="75"/>
      <c r="V239" s="75"/>
      <c r="W239" s="75"/>
      <c r="X239" s="75"/>
      <c r="Y239" s="75"/>
      <c r="Z239" s="75"/>
      <c r="AA239" s="75"/>
      <c r="AB239" s="75"/>
      <c r="AC239" s="75"/>
      <c r="AD239" s="75"/>
      <c r="AE239" s="75"/>
      <c r="AF239" s="82"/>
      <c r="AG239" s="82"/>
      <c r="AH239" s="75"/>
      <c r="AI239" s="75"/>
      <c r="AJ239" s="75"/>
      <c r="AK239" s="75"/>
      <c r="AL239" s="75"/>
    </row>
    <row r="240" spans="2:38">
      <c r="B240" s="142">
        <v>237</v>
      </c>
      <c r="C240" s="145"/>
      <c r="D240" s="145"/>
      <c r="E240" s="154"/>
      <c r="F240" s="145"/>
      <c r="G240" s="154"/>
      <c r="H240" s="154"/>
      <c r="I240" s="14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82"/>
      <c r="AG240" s="82"/>
      <c r="AH240" s="75"/>
      <c r="AI240" s="75"/>
      <c r="AJ240" s="75"/>
      <c r="AK240" s="75"/>
      <c r="AL240" s="75"/>
    </row>
    <row r="241" spans="2:38">
      <c r="B241" s="142">
        <v>238</v>
      </c>
      <c r="C241" s="145"/>
      <c r="D241" s="145"/>
      <c r="E241" s="154"/>
      <c r="F241" s="145"/>
      <c r="G241" s="154"/>
      <c r="H241" s="154"/>
      <c r="I241" s="14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82"/>
      <c r="AG241" s="82"/>
      <c r="AH241" s="75"/>
      <c r="AI241" s="75"/>
      <c r="AJ241" s="75"/>
      <c r="AK241" s="75"/>
      <c r="AL241" s="75"/>
    </row>
    <row r="242" spans="2:38">
      <c r="B242" s="142">
        <v>239</v>
      </c>
      <c r="C242" s="145"/>
      <c r="D242" s="145"/>
      <c r="E242" s="154"/>
      <c r="F242" s="145"/>
      <c r="G242" s="154"/>
      <c r="H242" s="154"/>
      <c r="I242" s="14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82"/>
      <c r="AG242" s="82"/>
      <c r="AH242" s="75"/>
      <c r="AI242" s="75"/>
      <c r="AJ242" s="75"/>
      <c r="AK242" s="75"/>
      <c r="AL242" s="75"/>
    </row>
    <row r="243" spans="2:38">
      <c r="B243" s="142">
        <v>240</v>
      </c>
      <c r="C243" s="145"/>
      <c r="D243" s="145"/>
      <c r="E243" s="154"/>
      <c r="F243" s="145"/>
      <c r="G243" s="154"/>
      <c r="H243" s="154"/>
      <c r="I243" s="14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82"/>
      <c r="AG243" s="82"/>
      <c r="AH243" s="75"/>
      <c r="AI243" s="75"/>
      <c r="AJ243" s="75"/>
      <c r="AK243" s="75"/>
      <c r="AL243" s="75"/>
    </row>
    <row r="244" spans="2:38">
      <c r="B244" s="142">
        <v>241</v>
      </c>
      <c r="C244" s="145"/>
      <c r="D244" s="145"/>
      <c r="E244" s="154"/>
      <c r="F244" s="145"/>
      <c r="G244" s="154"/>
      <c r="H244" s="154"/>
      <c r="I244" s="14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82"/>
      <c r="AG244" s="82"/>
      <c r="AH244" s="75"/>
      <c r="AI244" s="75"/>
      <c r="AJ244" s="75"/>
      <c r="AK244" s="75"/>
      <c r="AL244" s="75"/>
    </row>
    <row r="245" spans="2:38">
      <c r="B245" s="142">
        <v>242</v>
      </c>
      <c r="C245" s="145"/>
      <c r="D245" s="145"/>
      <c r="E245" s="154"/>
      <c r="F245" s="145"/>
      <c r="G245" s="154"/>
      <c r="H245" s="154"/>
      <c r="I245" s="14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82"/>
      <c r="AG245" s="82"/>
      <c r="AH245" s="75"/>
      <c r="AI245" s="75"/>
      <c r="AJ245" s="75"/>
      <c r="AK245" s="75"/>
      <c r="AL245" s="75"/>
    </row>
    <row r="246" spans="2:38">
      <c r="B246" s="142">
        <v>243</v>
      </c>
      <c r="C246" s="145"/>
      <c r="D246" s="145"/>
      <c r="E246" s="154"/>
      <c r="F246" s="145"/>
      <c r="G246" s="154"/>
      <c r="H246" s="154"/>
      <c r="I246" s="14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82"/>
      <c r="AG246" s="82"/>
      <c r="AH246" s="75"/>
      <c r="AI246" s="75"/>
      <c r="AJ246" s="75"/>
      <c r="AK246" s="75"/>
      <c r="AL246" s="75"/>
    </row>
    <row r="247" spans="2:38">
      <c r="B247" s="142">
        <v>244</v>
      </c>
      <c r="C247" s="145"/>
      <c r="D247" s="145"/>
      <c r="E247" s="154"/>
      <c r="F247" s="145"/>
      <c r="G247" s="154"/>
      <c r="H247" s="154"/>
      <c r="I247" s="14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82"/>
      <c r="AG247" s="82"/>
      <c r="AH247" s="75"/>
      <c r="AI247" s="75"/>
      <c r="AJ247" s="75"/>
      <c r="AK247" s="75"/>
      <c r="AL247" s="75"/>
    </row>
    <row r="248" spans="2:38">
      <c r="B248" s="142">
        <v>245</v>
      </c>
      <c r="C248" s="145"/>
      <c r="D248" s="145"/>
      <c r="E248" s="154"/>
      <c r="F248" s="145"/>
      <c r="G248" s="154"/>
      <c r="H248" s="154"/>
      <c r="I248" s="14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82"/>
      <c r="AG248" s="82"/>
      <c r="AH248" s="75"/>
      <c r="AI248" s="75"/>
      <c r="AJ248" s="75"/>
      <c r="AK248" s="75"/>
      <c r="AL248" s="75"/>
    </row>
    <row r="249" spans="2:38">
      <c r="B249" s="142">
        <v>246</v>
      </c>
      <c r="C249" s="145"/>
      <c r="D249" s="145"/>
      <c r="E249" s="154"/>
      <c r="F249" s="145"/>
      <c r="G249" s="154"/>
      <c r="H249" s="154"/>
      <c r="I249" s="14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82"/>
      <c r="AG249" s="82"/>
      <c r="AH249" s="75"/>
      <c r="AI249" s="75"/>
      <c r="AJ249" s="75"/>
      <c r="AK249" s="75"/>
      <c r="AL249" s="75"/>
    </row>
    <row r="250" spans="2:38">
      <c r="B250" s="142">
        <v>247</v>
      </c>
      <c r="C250" s="145"/>
      <c r="D250" s="145"/>
      <c r="E250" s="154"/>
      <c r="F250" s="145"/>
      <c r="G250" s="154"/>
      <c r="H250" s="154"/>
      <c r="I250" s="14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82"/>
      <c r="AG250" s="82"/>
      <c r="AH250" s="75"/>
      <c r="AI250" s="75"/>
      <c r="AJ250" s="75"/>
      <c r="AK250" s="75"/>
      <c r="AL250" s="75"/>
    </row>
    <row r="251" spans="2:38">
      <c r="B251" s="142">
        <v>248</v>
      </c>
      <c r="C251" s="145"/>
      <c r="D251" s="145"/>
      <c r="E251" s="154"/>
      <c r="F251" s="145"/>
      <c r="G251" s="154"/>
      <c r="H251" s="154"/>
      <c r="I251" s="14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82"/>
      <c r="AG251" s="82"/>
      <c r="AH251" s="75"/>
      <c r="AI251" s="75"/>
      <c r="AJ251" s="75"/>
      <c r="AK251" s="75"/>
      <c r="AL251" s="75"/>
    </row>
    <row r="252" spans="2:38">
      <c r="B252" s="142">
        <v>249</v>
      </c>
      <c r="C252" s="145"/>
      <c r="D252" s="145"/>
      <c r="E252" s="154"/>
      <c r="F252" s="145"/>
      <c r="G252" s="154"/>
      <c r="H252" s="154"/>
      <c r="I252" s="14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82"/>
      <c r="AG252" s="82"/>
      <c r="AH252" s="75"/>
      <c r="AI252" s="75"/>
      <c r="AJ252" s="75"/>
      <c r="AK252" s="75"/>
      <c r="AL252" s="75"/>
    </row>
    <row r="253" spans="2:38">
      <c r="B253" s="142">
        <v>250</v>
      </c>
      <c r="C253" s="145"/>
      <c r="D253" s="145"/>
      <c r="E253" s="154"/>
      <c r="F253" s="145"/>
      <c r="G253" s="154"/>
      <c r="H253" s="154"/>
      <c r="I253" s="14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82"/>
      <c r="AG253" s="82"/>
      <c r="AH253" s="75"/>
      <c r="AI253" s="75"/>
      <c r="AJ253" s="75"/>
      <c r="AK253" s="75"/>
      <c r="AL253" s="75"/>
    </row>
    <row r="254" spans="2:38">
      <c r="B254" s="142">
        <v>251</v>
      </c>
      <c r="C254" s="145"/>
      <c r="D254" s="145"/>
      <c r="E254" s="154"/>
      <c r="F254" s="145"/>
      <c r="G254" s="154"/>
      <c r="H254" s="154"/>
      <c r="I254" s="14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82"/>
      <c r="AG254" s="82"/>
      <c r="AH254" s="75"/>
      <c r="AI254" s="75"/>
      <c r="AJ254" s="75"/>
      <c r="AK254" s="75"/>
      <c r="AL254" s="75"/>
    </row>
    <row r="255" spans="2:38">
      <c r="B255" s="142">
        <v>252</v>
      </c>
      <c r="C255" s="145"/>
      <c r="D255" s="145"/>
      <c r="E255" s="154"/>
      <c r="F255" s="145"/>
      <c r="G255" s="154"/>
      <c r="H255" s="154"/>
      <c r="I255" s="14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82"/>
      <c r="AG255" s="82"/>
      <c r="AH255" s="75"/>
      <c r="AI255" s="75"/>
      <c r="AJ255" s="75"/>
      <c r="AK255" s="75"/>
      <c r="AL255" s="75"/>
    </row>
    <row r="256" spans="2:38">
      <c r="B256" s="142">
        <v>253</v>
      </c>
      <c r="C256" s="145"/>
      <c r="D256" s="145"/>
      <c r="E256" s="154"/>
      <c r="F256" s="145"/>
      <c r="G256" s="154"/>
      <c r="H256" s="154"/>
      <c r="I256" s="14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82"/>
      <c r="AG256" s="82"/>
      <c r="AH256" s="75"/>
      <c r="AI256" s="75"/>
      <c r="AJ256" s="75"/>
      <c r="AK256" s="75"/>
      <c r="AL256" s="75"/>
    </row>
    <row r="257" spans="2:38">
      <c r="B257" s="142">
        <v>254</v>
      </c>
      <c r="C257" s="145"/>
      <c r="D257" s="145"/>
      <c r="E257" s="154"/>
      <c r="F257" s="145"/>
      <c r="G257" s="154"/>
      <c r="H257" s="154"/>
      <c r="I257" s="14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82"/>
      <c r="AG257" s="82"/>
      <c r="AH257" s="75"/>
      <c r="AI257" s="75"/>
      <c r="AJ257" s="75"/>
      <c r="AK257" s="75"/>
      <c r="AL257" s="75"/>
    </row>
    <row r="258" spans="2:38">
      <c r="B258" s="142">
        <v>255</v>
      </c>
      <c r="C258" s="145"/>
      <c r="D258" s="145"/>
      <c r="E258" s="154"/>
      <c r="F258" s="145"/>
      <c r="G258" s="154"/>
      <c r="H258" s="154"/>
      <c r="I258" s="14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82"/>
      <c r="AG258" s="82"/>
      <c r="AH258" s="75"/>
      <c r="AI258" s="75"/>
      <c r="AJ258" s="75"/>
      <c r="AK258" s="75"/>
      <c r="AL258" s="75"/>
    </row>
    <row r="259" spans="2:38">
      <c r="B259" s="142">
        <v>256</v>
      </c>
      <c r="C259" s="145"/>
      <c r="D259" s="145"/>
      <c r="E259" s="154"/>
      <c r="F259" s="145"/>
      <c r="G259" s="154"/>
      <c r="H259" s="154"/>
      <c r="I259" s="14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82"/>
      <c r="AG259" s="82"/>
      <c r="AH259" s="75"/>
      <c r="AI259" s="75"/>
      <c r="AJ259" s="75"/>
      <c r="AK259" s="75"/>
      <c r="AL259" s="75"/>
    </row>
    <row r="260" spans="2:38">
      <c r="B260" s="142">
        <v>257</v>
      </c>
      <c r="C260" s="145"/>
      <c r="D260" s="145"/>
      <c r="E260" s="154"/>
      <c r="F260" s="145"/>
      <c r="G260" s="154"/>
      <c r="H260" s="154"/>
      <c r="I260" s="14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82"/>
      <c r="AG260" s="82"/>
      <c r="AH260" s="75"/>
      <c r="AI260" s="75"/>
      <c r="AJ260" s="75"/>
      <c r="AK260" s="75"/>
      <c r="AL260" s="75"/>
    </row>
    <row r="261" spans="2:38">
      <c r="B261" s="142">
        <v>258</v>
      </c>
      <c r="C261" s="145"/>
      <c r="D261" s="145"/>
      <c r="E261" s="154"/>
      <c r="F261" s="145"/>
      <c r="G261" s="154"/>
      <c r="H261" s="154"/>
      <c r="I261" s="14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82"/>
      <c r="AG261" s="82"/>
      <c r="AH261" s="75"/>
      <c r="AI261" s="75"/>
      <c r="AJ261" s="75"/>
      <c r="AK261" s="75"/>
      <c r="AL261" s="75"/>
    </row>
    <row r="262" spans="2:38">
      <c r="B262" s="142">
        <v>259</v>
      </c>
      <c r="C262" s="145"/>
      <c r="D262" s="145"/>
      <c r="E262" s="154"/>
      <c r="F262" s="145"/>
      <c r="G262" s="154"/>
      <c r="H262" s="154"/>
      <c r="I262" s="14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82"/>
      <c r="AG262" s="82"/>
      <c r="AH262" s="75"/>
      <c r="AI262" s="75"/>
      <c r="AJ262" s="75"/>
      <c r="AK262" s="75"/>
      <c r="AL262" s="75"/>
    </row>
    <row r="263" spans="2:38">
      <c r="B263" s="142">
        <v>260</v>
      </c>
      <c r="C263" s="145"/>
      <c r="D263" s="145"/>
      <c r="E263" s="154"/>
      <c r="F263" s="145"/>
      <c r="G263" s="154"/>
      <c r="H263" s="154"/>
      <c r="I263" s="145"/>
      <c r="J263" s="148"/>
      <c r="K263" s="148"/>
      <c r="L263" s="148"/>
      <c r="M263" s="148"/>
      <c r="N263" s="148"/>
      <c r="O263" s="149"/>
      <c r="P263" s="148"/>
      <c r="Q263" s="149"/>
      <c r="R263" s="149"/>
      <c r="S263" s="148"/>
      <c r="T263" s="148"/>
      <c r="U263" s="148"/>
      <c r="V263" s="148"/>
      <c r="W263" s="148"/>
      <c r="X263" s="148"/>
      <c r="Y263" s="148"/>
      <c r="Z263" s="148"/>
      <c r="AA263" s="148"/>
      <c r="AB263" s="150"/>
      <c r="AC263" s="151"/>
      <c r="AD263" s="148"/>
      <c r="AE263" s="148"/>
      <c r="AF263" s="152"/>
      <c r="AG263" s="152"/>
      <c r="AH263" s="148"/>
      <c r="AI263" s="148"/>
      <c r="AJ263" s="148"/>
      <c r="AK263" s="153"/>
      <c r="AL263" s="148"/>
    </row>
    <row r="264" spans="2:38">
      <c r="B264" s="142">
        <v>261</v>
      </c>
      <c r="C264" s="145"/>
      <c r="D264" s="145"/>
      <c r="E264" s="154"/>
      <c r="F264" s="145"/>
      <c r="G264" s="154"/>
      <c r="H264" s="154"/>
      <c r="I264" s="145"/>
      <c r="J264" s="148"/>
      <c r="K264" s="148"/>
      <c r="L264" s="148"/>
      <c r="M264" s="148"/>
      <c r="N264" s="148"/>
      <c r="O264" s="149"/>
      <c r="P264" s="148"/>
      <c r="Q264" s="149"/>
      <c r="R264" s="149"/>
      <c r="S264" s="148"/>
      <c r="T264" s="148"/>
      <c r="U264" s="148"/>
      <c r="V264" s="148"/>
      <c r="W264" s="148"/>
      <c r="X264" s="148"/>
      <c r="Y264" s="148"/>
      <c r="Z264" s="148"/>
      <c r="AA264" s="148"/>
      <c r="AB264" s="150"/>
      <c r="AC264" s="151"/>
      <c r="AD264" s="148"/>
      <c r="AE264" s="148"/>
      <c r="AF264" s="152"/>
      <c r="AG264" s="152"/>
      <c r="AH264" s="148"/>
      <c r="AI264" s="148"/>
      <c r="AJ264" s="148"/>
      <c r="AK264" s="153"/>
      <c r="AL264" s="148"/>
    </row>
    <row r="265" spans="2:38">
      <c r="B265" s="142">
        <v>262</v>
      </c>
      <c r="C265" s="145"/>
      <c r="D265" s="145"/>
      <c r="E265" s="154"/>
      <c r="F265" s="145"/>
      <c r="G265" s="154"/>
      <c r="H265" s="154"/>
      <c r="I265" s="145"/>
      <c r="J265" s="148"/>
      <c r="K265" s="148"/>
      <c r="L265" s="148"/>
      <c r="M265" s="148"/>
      <c r="N265" s="148"/>
      <c r="O265" s="149"/>
      <c r="P265" s="148"/>
      <c r="Q265" s="149"/>
      <c r="R265" s="149"/>
      <c r="S265" s="148"/>
      <c r="T265" s="148"/>
      <c r="U265" s="148"/>
      <c r="V265" s="148"/>
      <c r="W265" s="148"/>
      <c r="X265" s="148"/>
      <c r="Y265" s="148"/>
      <c r="Z265" s="148"/>
      <c r="AA265" s="148"/>
      <c r="AB265" s="150"/>
      <c r="AC265" s="151"/>
      <c r="AD265" s="148"/>
      <c r="AE265" s="148"/>
      <c r="AF265" s="152"/>
      <c r="AG265" s="152"/>
      <c r="AH265" s="148"/>
      <c r="AI265" s="148"/>
      <c r="AJ265" s="148"/>
      <c r="AK265" s="153"/>
      <c r="AL265" s="148"/>
    </row>
    <row r="266" spans="2:38">
      <c r="B266" s="142">
        <v>263</v>
      </c>
      <c r="C266" s="145"/>
      <c r="D266" s="145"/>
      <c r="E266" s="154"/>
      <c r="F266" s="145"/>
      <c r="G266" s="154"/>
      <c r="H266" s="154"/>
      <c r="I266" s="145"/>
      <c r="J266" s="148"/>
      <c r="K266" s="148"/>
      <c r="L266" s="148"/>
      <c r="M266" s="148"/>
      <c r="N266" s="148"/>
      <c r="O266" s="149"/>
      <c r="P266" s="148"/>
      <c r="Q266" s="149"/>
      <c r="R266" s="149"/>
      <c r="S266" s="148"/>
      <c r="T266" s="148"/>
      <c r="U266" s="148"/>
      <c r="V266" s="148"/>
      <c r="W266" s="148"/>
      <c r="X266" s="148"/>
      <c r="Y266" s="148"/>
      <c r="Z266" s="148"/>
      <c r="AA266" s="148"/>
      <c r="AB266" s="150"/>
      <c r="AC266" s="151"/>
      <c r="AD266" s="148"/>
      <c r="AE266" s="148"/>
      <c r="AF266" s="152"/>
      <c r="AG266" s="152"/>
      <c r="AH266" s="148"/>
      <c r="AI266" s="148"/>
      <c r="AJ266" s="148"/>
      <c r="AK266" s="153"/>
      <c r="AL266" s="148"/>
    </row>
    <row r="267" spans="2:38">
      <c r="B267" s="142">
        <v>264</v>
      </c>
      <c r="C267" s="145"/>
      <c r="D267" s="145"/>
      <c r="E267" s="154"/>
      <c r="F267" s="145"/>
      <c r="G267" s="154"/>
      <c r="H267" s="154"/>
      <c r="I267" s="145"/>
      <c r="J267" s="148"/>
      <c r="K267" s="148"/>
      <c r="L267" s="148"/>
      <c r="M267" s="148"/>
      <c r="N267" s="148"/>
      <c r="O267" s="149"/>
      <c r="P267" s="148"/>
      <c r="Q267" s="149"/>
      <c r="R267" s="149"/>
      <c r="S267" s="148"/>
      <c r="T267" s="148"/>
      <c r="U267" s="148"/>
      <c r="V267" s="148"/>
      <c r="W267" s="148"/>
      <c r="X267" s="148"/>
      <c r="Y267" s="148"/>
      <c r="Z267" s="148"/>
      <c r="AA267" s="148"/>
      <c r="AB267" s="150"/>
      <c r="AC267" s="151"/>
      <c r="AD267" s="148"/>
      <c r="AE267" s="148"/>
      <c r="AF267" s="152"/>
      <c r="AG267" s="152"/>
      <c r="AH267" s="148"/>
      <c r="AI267" s="148"/>
      <c r="AJ267" s="148"/>
      <c r="AK267" s="153"/>
      <c r="AL267" s="148"/>
    </row>
    <row r="268" spans="2:38">
      <c r="B268" s="142">
        <v>265</v>
      </c>
      <c r="C268" s="145"/>
      <c r="D268" s="145"/>
      <c r="E268" s="154"/>
      <c r="F268" s="145"/>
      <c r="G268" s="154"/>
      <c r="H268" s="154"/>
      <c r="I268" s="145"/>
      <c r="J268" s="148"/>
      <c r="K268" s="148"/>
      <c r="L268" s="148"/>
      <c r="M268" s="148"/>
      <c r="N268" s="148"/>
      <c r="O268" s="149"/>
      <c r="P268" s="148"/>
      <c r="Q268" s="149"/>
      <c r="R268" s="149"/>
      <c r="S268" s="148"/>
      <c r="T268" s="148"/>
      <c r="U268" s="148"/>
      <c r="V268" s="148"/>
      <c r="W268" s="148"/>
      <c r="X268" s="148"/>
      <c r="Y268" s="148"/>
      <c r="Z268" s="148"/>
      <c r="AA268" s="148"/>
      <c r="AB268" s="150"/>
      <c r="AC268" s="151"/>
      <c r="AD268" s="148"/>
      <c r="AE268" s="148"/>
      <c r="AF268" s="152"/>
      <c r="AG268" s="152"/>
      <c r="AH268" s="148"/>
      <c r="AI268" s="148"/>
      <c r="AJ268" s="148"/>
      <c r="AK268" s="153"/>
      <c r="AL268" s="148"/>
    </row>
    <row r="269" spans="2:38">
      <c r="B269" s="142">
        <v>266</v>
      </c>
      <c r="C269" s="145"/>
      <c r="D269" s="145"/>
      <c r="E269" s="154"/>
      <c r="F269" s="145"/>
      <c r="G269" s="154"/>
      <c r="H269" s="154"/>
      <c r="I269" s="145"/>
      <c r="J269" s="148"/>
      <c r="K269" s="148"/>
      <c r="L269" s="148"/>
      <c r="M269" s="148"/>
      <c r="N269" s="148"/>
      <c r="O269" s="149"/>
      <c r="P269" s="148"/>
      <c r="Q269" s="149"/>
      <c r="R269" s="149"/>
      <c r="S269" s="148"/>
      <c r="T269" s="148"/>
      <c r="U269" s="148"/>
      <c r="V269" s="148"/>
      <c r="W269" s="148"/>
      <c r="X269" s="148"/>
      <c r="Y269" s="148"/>
      <c r="Z269" s="148"/>
      <c r="AA269" s="148"/>
      <c r="AB269" s="150"/>
      <c r="AC269" s="151"/>
      <c r="AD269" s="148"/>
      <c r="AE269" s="148"/>
      <c r="AF269" s="152"/>
      <c r="AG269" s="152"/>
      <c r="AH269" s="148"/>
      <c r="AI269" s="148"/>
      <c r="AJ269" s="148"/>
      <c r="AK269" s="153"/>
      <c r="AL269" s="148"/>
    </row>
    <row r="270" spans="2:38">
      <c r="B270" s="142">
        <v>267</v>
      </c>
      <c r="C270" s="145"/>
      <c r="D270" s="145"/>
      <c r="E270" s="154"/>
      <c r="F270" s="145"/>
      <c r="G270" s="154"/>
      <c r="H270" s="154"/>
      <c r="I270" s="145"/>
      <c r="J270" s="148"/>
      <c r="K270" s="148"/>
      <c r="L270" s="148"/>
      <c r="M270" s="148"/>
      <c r="N270" s="148"/>
      <c r="O270" s="149"/>
      <c r="P270" s="148"/>
      <c r="Q270" s="149"/>
      <c r="R270" s="149"/>
      <c r="S270" s="148"/>
      <c r="T270" s="148"/>
      <c r="U270" s="148"/>
      <c r="V270" s="148"/>
      <c r="W270" s="148"/>
      <c r="X270" s="148"/>
      <c r="Y270" s="148"/>
      <c r="Z270" s="148"/>
      <c r="AA270" s="148"/>
      <c r="AB270" s="150"/>
      <c r="AC270" s="151"/>
      <c r="AD270" s="148"/>
      <c r="AE270" s="148"/>
      <c r="AF270" s="152"/>
      <c r="AG270" s="152"/>
      <c r="AH270" s="148"/>
      <c r="AI270" s="148"/>
      <c r="AJ270" s="148"/>
      <c r="AK270" s="153"/>
      <c r="AL270" s="148"/>
    </row>
    <row r="271" spans="2:38">
      <c r="B271" s="142">
        <v>268</v>
      </c>
      <c r="C271" s="145"/>
      <c r="D271" s="145"/>
      <c r="E271" s="154"/>
      <c r="F271" s="145"/>
      <c r="G271" s="154"/>
      <c r="H271" s="154"/>
      <c r="I271" s="145"/>
      <c r="J271" s="148"/>
      <c r="K271" s="148"/>
      <c r="L271" s="148"/>
      <c r="M271" s="148"/>
      <c r="N271" s="148"/>
      <c r="O271" s="149"/>
      <c r="P271" s="148"/>
      <c r="Q271" s="149"/>
      <c r="R271" s="149"/>
      <c r="S271" s="148"/>
      <c r="T271" s="148"/>
      <c r="U271" s="148"/>
      <c r="V271" s="148"/>
      <c r="W271" s="148"/>
      <c r="X271" s="148"/>
      <c r="Y271" s="148"/>
      <c r="Z271" s="148"/>
      <c r="AA271" s="148"/>
      <c r="AB271" s="150"/>
      <c r="AC271" s="151"/>
      <c r="AD271" s="148"/>
      <c r="AE271" s="148"/>
      <c r="AF271" s="152"/>
      <c r="AG271" s="152"/>
      <c r="AH271" s="148"/>
      <c r="AI271" s="148"/>
      <c r="AJ271" s="148"/>
      <c r="AK271" s="153"/>
      <c r="AL271" s="148"/>
    </row>
    <row r="272" spans="2:38">
      <c r="B272" s="142">
        <v>269</v>
      </c>
      <c r="C272" s="145"/>
      <c r="D272" s="145"/>
      <c r="E272" s="154"/>
      <c r="F272" s="145"/>
      <c r="G272" s="154"/>
      <c r="H272" s="154"/>
      <c r="I272" s="145"/>
      <c r="J272" s="148"/>
      <c r="K272" s="148"/>
      <c r="L272" s="148"/>
      <c r="M272" s="148"/>
      <c r="N272" s="148"/>
      <c r="O272" s="149"/>
      <c r="P272" s="148"/>
      <c r="Q272" s="149"/>
      <c r="R272" s="149"/>
      <c r="S272" s="148"/>
      <c r="T272" s="148"/>
      <c r="U272" s="148"/>
      <c r="V272" s="148"/>
      <c r="W272" s="148"/>
      <c r="X272" s="148"/>
      <c r="Y272" s="148"/>
      <c r="Z272" s="148"/>
      <c r="AA272" s="148"/>
      <c r="AB272" s="150"/>
      <c r="AC272" s="151"/>
      <c r="AD272" s="148"/>
      <c r="AE272" s="148"/>
      <c r="AF272" s="152"/>
      <c r="AG272" s="152"/>
      <c r="AH272" s="148"/>
      <c r="AI272" s="148"/>
      <c r="AJ272" s="148"/>
      <c r="AK272" s="153"/>
      <c r="AL272" s="148"/>
    </row>
    <row r="273" spans="2:38">
      <c r="B273" s="142">
        <v>270</v>
      </c>
      <c r="C273" s="145"/>
      <c r="D273" s="145"/>
      <c r="E273" s="154"/>
      <c r="F273" s="145"/>
      <c r="G273" s="154"/>
      <c r="H273" s="154"/>
      <c r="I273" s="145"/>
      <c r="J273" s="148"/>
      <c r="K273" s="148"/>
      <c r="L273" s="148"/>
      <c r="M273" s="148"/>
      <c r="N273" s="148"/>
      <c r="O273" s="149"/>
      <c r="P273" s="148"/>
      <c r="Q273" s="149"/>
      <c r="R273" s="149"/>
      <c r="S273" s="148"/>
      <c r="T273" s="148"/>
      <c r="U273" s="148"/>
      <c r="V273" s="148"/>
      <c r="W273" s="148"/>
      <c r="X273" s="148"/>
      <c r="Y273" s="148"/>
      <c r="Z273" s="148"/>
      <c r="AA273" s="148"/>
      <c r="AB273" s="150"/>
      <c r="AC273" s="151"/>
      <c r="AD273" s="148"/>
      <c r="AE273" s="148"/>
      <c r="AF273" s="152"/>
      <c r="AG273" s="152"/>
      <c r="AH273" s="148"/>
      <c r="AI273" s="148"/>
      <c r="AJ273" s="148"/>
      <c r="AK273" s="153"/>
      <c r="AL273" s="148"/>
    </row>
    <row r="274" spans="2:38">
      <c r="B274" s="142">
        <v>271</v>
      </c>
      <c r="C274" s="145"/>
      <c r="D274" s="145"/>
      <c r="E274" s="154"/>
      <c r="F274" s="145"/>
      <c r="G274" s="154"/>
      <c r="H274" s="154"/>
      <c r="I274" s="145"/>
      <c r="J274" s="148"/>
      <c r="K274" s="148"/>
      <c r="L274" s="148"/>
      <c r="M274" s="148"/>
      <c r="N274" s="148"/>
      <c r="O274" s="149"/>
      <c r="P274" s="148"/>
      <c r="Q274" s="149"/>
      <c r="R274" s="149"/>
      <c r="S274" s="148"/>
      <c r="T274" s="148"/>
      <c r="U274" s="148"/>
      <c r="V274" s="148"/>
      <c r="W274" s="148"/>
      <c r="X274" s="148"/>
      <c r="Y274" s="148"/>
      <c r="Z274" s="148"/>
      <c r="AA274" s="148"/>
      <c r="AB274" s="150"/>
      <c r="AC274" s="151"/>
      <c r="AD274" s="148"/>
      <c r="AE274" s="148"/>
      <c r="AF274" s="152"/>
      <c r="AG274" s="152"/>
      <c r="AH274" s="148"/>
      <c r="AI274" s="148"/>
      <c r="AJ274" s="148"/>
      <c r="AK274" s="153"/>
      <c r="AL274" s="148"/>
    </row>
    <row r="275" spans="2:38">
      <c r="B275" s="142">
        <v>272</v>
      </c>
      <c r="C275" s="145"/>
      <c r="D275" s="145"/>
      <c r="E275" s="154"/>
      <c r="F275" s="145"/>
      <c r="G275" s="154"/>
      <c r="H275" s="154"/>
      <c r="I275" s="145"/>
      <c r="J275" s="148"/>
      <c r="K275" s="148"/>
      <c r="L275" s="148"/>
      <c r="M275" s="148"/>
      <c r="N275" s="148"/>
      <c r="O275" s="149"/>
      <c r="P275" s="148"/>
      <c r="Q275" s="149"/>
      <c r="R275" s="149"/>
      <c r="S275" s="148"/>
      <c r="T275" s="148"/>
      <c r="U275" s="148"/>
      <c r="V275" s="148"/>
      <c r="W275" s="148"/>
      <c r="X275" s="148"/>
      <c r="Y275" s="148"/>
      <c r="Z275" s="148"/>
      <c r="AA275" s="148"/>
      <c r="AB275" s="150"/>
      <c r="AC275" s="151"/>
      <c r="AD275" s="148"/>
      <c r="AE275" s="148"/>
      <c r="AF275" s="152"/>
      <c r="AG275" s="152"/>
      <c r="AH275" s="148"/>
      <c r="AI275" s="148"/>
      <c r="AJ275" s="148"/>
      <c r="AK275" s="153"/>
      <c r="AL275" s="148"/>
    </row>
    <row r="276" spans="2:38">
      <c r="B276" s="142">
        <v>273</v>
      </c>
      <c r="C276" s="145"/>
      <c r="D276" s="145"/>
      <c r="E276" s="154"/>
      <c r="F276" s="145"/>
      <c r="G276" s="154"/>
      <c r="H276" s="154"/>
      <c r="I276" s="145"/>
      <c r="J276" s="148"/>
      <c r="K276" s="148"/>
      <c r="L276" s="148"/>
      <c r="M276" s="148"/>
      <c r="N276" s="148"/>
      <c r="O276" s="149"/>
      <c r="P276" s="148"/>
      <c r="Q276" s="149"/>
      <c r="R276" s="149"/>
      <c r="S276" s="148"/>
      <c r="T276" s="148"/>
      <c r="U276" s="148"/>
      <c r="V276" s="148"/>
      <c r="W276" s="148"/>
      <c r="X276" s="148"/>
      <c r="Y276" s="148"/>
      <c r="Z276" s="148"/>
      <c r="AA276" s="148"/>
      <c r="AB276" s="150"/>
      <c r="AC276" s="151"/>
      <c r="AD276" s="148"/>
      <c r="AE276" s="148"/>
      <c r="AF276" s="152"/>
      <c r="AG276" s="152"/>
      <c r="AH276" s="148"/>
      <c r="AI276" s="148"/>
      <c r="AJ276" s="148"/>
      <c r="AK276" s="153"/>
      <c r="AL276" s="148"/>
    </row>
    <row r="277" spans="2:38">
      <c r="B277" s="142">
        <v>274</v>
      </c>
      <c r="C277" s="145"/>
      <c r="D277" s="145"/>
      <c r="E277" s="154"/>
      <c r="F277" s="145"/>
      <c r="G277" s="154"/>
      <c r="H277" s="154"/>
      <c r="I277" s="145"/>
      <c r="J277" s="148"/>
      <c r="K277" s="148"/>
      <c r="L277" s="148"/>
      <c r="M277" s="148"/>
      <c r="N277" s="148"/>
      <c r="O277" s="149"/>
      <c r="P277" s="148"/>
      <c r="Q277" s="149"/>
      <c r="R277" s="149"/>
      <c r="S277" s="148"/>
      <c r="T277" s="148"/>
      <c r="U277" s="148"/>
      <c r="V277" s="148"/>
      <c r="W277" s="148"/>
      <c r="X277" s="148"/>
      <c r="Y277" s="148"/>
      <c r="Z277" s="148"/>
      <c r="AA277" s="148"/>
      <c r="AB277" s="150"/>
      <c r="AC277" s="151"/>
      <c r="AD277" s="148"/>
      <c r="AE277" s="148"/>
      <c r="AF277" s="152"/>
      <c r="AG277" s="152"/>
      <c r="AH277" s="148"/>
      <c r="AI277" s="148"/>
      <c r="AJ277" s="148"/>
      <c r="AK277" s="153"/>
      <c r="AL277" s="148"/>
    </row>
    <row r="278" spans="2:38">
      <c r="B278" s="142">
        <v>275</v>
      </c>
      <c r="C278" s="145"/>
      <c r="D278" s="145"/>
      <c r="E278" s="154"/>
      <c r="F278" s="145"/>
      <c r="G278" s="154"/>
      <c r="H278" s="154"/>
      <c r="I278" s="145"/>
      <c r="J278" s="148"/>
      <c r="K278" s="148"/>
      <c r="L278" s="148"/>
      <c r="M278" s="148"/>
      <c r="N278" s="148"/>
      <c r="O278" s="149"/>
      <c r="P278" s="148"/>
      <c r="Q278" s="149"/>
      <c r="R278" s="149"/>
      <c r="S278" s="148"/>
      <c r="T278" s="148"/>
      <c r="U278" s="148"/>
      <c r="V278" s="148"/>
      <c r="W278" s="148"/>
      <c r="X278" s="148"/>
      <c r="Y278" s="148"/>
      <c r="Z278" s="148"/>
      <c r="AA278" s="148"/>
      <c r="AB278" s="150"/>
      <c r="AC278" s="151"/>
      <c r="AD278" s="148"/>
      <c r="AE278" s="148"/>
      <c r="AF278" s="152"/>
      <c r="AG278" s="152"/>
      <c r="AH278" s="148"/>
      <c r="AI278" s="148"/>
      <c r="AJ278" s="148"/>
      <c r="AK278" s="153"/>
      <c r="AL278" s="148"/>
    </row>
    <row r="279" spans="2:38">
      <c r="B279" s="142">
        <v>276</v>
      </c>
      <c r="C279" s="145"/>
      <c r="D279" s="145"/>
      <c r="E279" s="154"/>
      <c r="F279" s="145"/>
      <c r="G279" s="154"/>
      <c r="H279" s="154"/>
      <c r="I279" s="145"/>
      <c r="J279" s="148"/>
      <c r="K279" s="148"/>
      <c r="L279" s="148"/>
      <c r="M279" s="148"/>
      <c r="N279" s="148"/>
      <c r="O279" s="149"/>
      <c r="P279" s="148"/>
      <c r="Q279" s="149"/>
      <c r="R279" s="149"/>
      <c r="S279" s="148"/>
      <c r="T279" s="148"/>
      <c r="U279" s="148"/>
      <c r="V279" s="148"/>
      <c r="W279" s="148"/>
      <c r="X279" s="148"/>
      <c r="Y279" s="148"/>
      <c r="Z279" s="148"/>
      <c r="AA279" s="148"/>
      <c r="AB279" s="150"/>
      <c r="AC279" s="151"/>
      <c r="AD279" s="148"/>
      <c r="AE279" s="148"/>
      <c r="AF279" s="152"/>
      <c r="AG279" s="152"/>
      <c r="AH279" s="148"/>
      <c r="AI279" s="148"/>
      <c r="AJ279" s="148"/>
      <c r="AK279" s="153"/>
      <c r="AL279" s="148"/>
    </row>
    <row r="280" spans="2:38">
      <c r="B280" s="142">
        <v>277</v>
      </c>
      <c r="C280" s="145"/>
      <c r="D280" s="145"/>
      <c r="E280" s="154"/>
      <c r="F280" s="145"/>
      <c r="G280" s="154"/>
      <c r="H280" s="154"/>
      <c r="I280" s="145"/>
      <c r="J280" s="148"/>
      <c r="K280" s="148"/>
      <c r="L280" s="148"/>
      <c r="M280" s="148"/>
      <c r="N280" s="148"/>
      <c r="O280" s="149"/>
      <c r="P280" s="148"/>
      <c r="Q280" s="149"/>
      <c r="R280" s="149"/>
      <c r="S280" s="148"/>
      <c r="T280" s="148"/>
      <c r="U280" s="148"/>
      <c r="V280" s="148"/>
      <c r="W280" s="148"/>
      <c r="X280" s="148"/>
      <c r="Y280" s="148"/>
      <c r="Z280" s="148"/>
      <c r="AA280" s="148"/>
      <c r="AB280" s="150"/>
      <c r="AC280" s="151"/>
      <c r="AD280" s="148"/>
      <c r="AE280" s="148"/>
      <c r="AF280" s="152"/>
      <c r="AG280" s="152"/>
      <c r="AH280" s="148"/>
      <c r="AI280" s="148"/>
      <c r="AJ280" s="148"/>
      <c r="AK280" s="153"/>
      <c r="AL280" s="148"/>
    </row>
    <row r="281" spans="2:38">
      <c r="B281" s="142">
        <v>278</v>
      </c>
      <c r="C281" s="145"/>
      <c r="D281" s="145"/>
      <c r="E281" s="154"/>
      <c r="F281" s="145"/>
      <c r="G281" s="154"/>
      <c r="H281" s="154"/>
      <c r="I281" s="145"/>
      <c r="J281" s="148"/>
      <c r="K281" s="148"/>
      <c r="L281" s="148"/>
      <c r="M281" s="148"/>
      <c r="N281" s="148"/>
      <c r="O281" s="149"/>
      <c r="P281" s="148"/>
      <c r="Q281" s="149"/>
      <c r="R281" s="149"/>
      <c r="S281" s="148"/>
      <c r="T281" s="148"/>
      <c r="U281" s="148"/>
      <c r="V281" s="148"/>
      <c r="W281" s="148"/>
      <c r="X281" s="148"/>
      <c r="Y281" s="148"/>
      <c r="Z281" s="148"/>
      <c r="AA281" s="148"/>
      <c r="AB281" s="150"/>
      <c r="AC281" s="151"/>
      <c r="AD281" s="148"/>
      <c r="AE281" s="148"/>
      <c r="AF281" s="152"/>
      <c r="AG281" s="152"/>
      <c r="AH281" s="148"/>
      <c r="AI281" s="148"/>
      <c r="AJ281" s="148"/>
      <c r="AK281" s="153"/>
      <c r="AL281" s="148"/>
    </row>
    <row r="282" spans="2:38">
      <c r="B282" s="142">
        <v>279</v>
      </c>
      <c r="C282" s="145"/>
      <c r="D282" s="145"/>
      <c r="E282" s="154"/>
      <c r="F282" s="145"/>
      <c r="G282" s="154"/>
      <c r="H282" s="154"/>
      <c r="I282" s="145"/>
      <c r="J282" s="148"/>
      <c r="K282" s="148"/>
      <c r="L282" s="148"/>
      <c r="M282" s="148"/>
      <c r="N282" s="148"/>
      <c r="O282" s="149"/>
      <c r="P282" s="148"/>
      <c r="Q282" s="149"/>
      <c r="R282" s="149"/>
      <c r="S282" s="148"/>
      <c r="T282" s="148"/>
      <c r="U282" s="148"/>
      <c r="V282" s="148"/>
      <c r="W282" s="148"/>
      <c r="X282" s="148"/>
      <c r="Y282" s="148"/>
      <c r="Z282" s="148"/>
      <c r="AA282" s="148"/>
      <c r="AB282" s="150"/>
      <c r="AC282" s="151"/>
      <c r="AD282" s="148"/>
      <c r="AE282" s="148"/>
      <c r="AF282" s="152"/>
      <c r="AG282" s="152"/>
      <c r="AH282" s="148"/>
      <c r="AI282" s="148"/>
      <c r="AJ282" s="148"/>
      <c r="AK282" s="153"/>
      <c r="AL282" s="148"/>
    </row>
    <row r="283" spans="2:38">
      <c r="B283" s="142">
        <v>280</v>
      </c>
      <c r="C283" s="145"/>
      <c r="D283" s="145"/>
      <c r="E283" s="154"/>
      <c r="F283" s="145"/>
      <c r="G283" s="154"/>
      <c r="H283" s="154"/>
      <c r="I283" s="145"/>
      <c r="J283" s="148"/>
      <c r="K283" s="148"/>
      <c r="L283" s="148"/>
      <c r="M283" s="148"/>
      <c r="N283" s="148"/>
      <c r="O283" s="149"/>
      <c r="P283" s="148"/>
      <c r="Q283" s="149"/>
      <c r="R283" s="149"/>
      <c r="S283" s="148"/>
      <c r="T283" s="148"/>
      <c r="U283" s="148"/>
      <c r="V283" s="148"/>
      <c r="W283" s="148"/>
      <c r="X283" s="148"/>
      <c r="Y283" s="148"/>
      <c r="Z283" s="148"/>
      <c r="AA283" s="148"/>
      <c r="AB283" s="150"/>
      <c r="AC283" s="151"/>
      <c r="AD283" s="148"/>
      <c r="AE283" s="148"/>
      <c r="AF283" s="152"/>
      <c r="AG283" s="152"/>
      <c r="AH283" s="148"/>
      <c r="AI283" s="148"/>
      <c r="AJ283" s="148"/>
      <c r="AK283" s="153"/>
      <c r="AL283" s="148"/>
    </row>
    <row r="284" spans="2:38">
      <c r="B284" s="142">
        <v>281</v>
      </c>
      <c r="C284" s="145"/>
      <c r="D284" s="145"/>
      <c r="E284" s="154"/>
      <c r="F284" s="145"/>
      <c r="G284" s="154"/>
      <c r="H284" s="154"/>
      <c r="I284" s="145"/>
      <c r="J284" s="148"/>
      <c r="K284" s="148"/>
      <c r="L284" s="148"/>
      <c r="M284" s="148"/>
      <c r="N284" s="148"/>
      <c r="O284" s="149"/>
      <c r="P284" s="148"/>
      <c r="Q284" s="149"/>
      <c r="R284" s="149"/>
      <c r="S284" s="148"/>
      <c r="T284" s="148"/>
      <c r="U284" s="148"/>
      <c r="V284" s="148"/>
      <c r="W284" s="148"/>
      <c r="X284" s="148"/>
      <c r="Y284" s="148"/>
      <c r="Z284" s="148"/>
      <c r="AA284" s="148"/>
      <c r="AB284" s="150"/>
      <c r="AC284" s="151"/>
      <c r="AD284" s="148"/>
      <c r="AE284" s="148"/>
      <c r="AF284" s="152"/>
      <c r="AG284" s="152"/>
      <c r="AH284" s="148"/>
      <c r="AI284" s="148"/>
      <c r="AJ284" s="148"/>
      <c r="AK284" s="153"/>
      <c r="AL284" s="148"/>
    </row>
    <row r="285" spans="2:38">
      <c r="B285" s="142">
        <v>282</v>
      </c>
      <c r="C285" s="145"/>
      <c r="D285" s="145"/>
      <c r="E285" s="154"/>
      <c r="F285" s="145"/>
      <c r="G285" s="154"/>
      <c r="H285" s="154"/>
      <c r="I285" s="145"/>
      <c r="J285" s="148"/>
      <c r="K285" s="148"/>
      <c r="L285" s="148"/>
      <c r="M285" s="148"/>
      <c r="N285" s="148"/>
      <c r="O285" s="149"/>
      <c r="P285" s="148"/>
      <c r="Q285" s="149"/>
      <c r="R285" s="149"/>
      <c r="S285" s="148"/>
      <c r="T285" s="148"/>
      <c r="U285" s="148"/>
      <c r="V285" s="148"/>
      <c r="W285" s="148"/>
      <c r="X285" s="148"/>
      <c r="Y285" s="148"/>
      <c r="Z285" s="148"/>
      <c r="AA285" s="148"/>
      <c r="AB285" s="150"/>
      <c r="AC285" s="151"/>
      <c r="AD285" s="148"/>
      <c r="AE285" s="148"/>
      <c r="AF285" s="152"/>
      <c r="AG285" s="152"/>
      <c r="AH285" s="148"/>
      <c r="AI285" s="148"/>
      <c r="AJ285" s="148"/>
      <c r="AK285" s="153"/>
      <c r="AL285" s="148"/>
    </row>
    <row r="286" spans="2:38">
      <c r="B286" s="142">
        <v>283</v>
      </c>
      <c r="C286" s="145"/>
      <c r="D286" s="145"/>
      <c r="E286" s="154"/>
      <c r="F286" s="145"/>
      <c r="G286" s="154"/>
      <c r="H286" s="154"/>
      <c r="I286" s="14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82"/>
      <c r="AG286" s="82"/>
      <c r="AH286" s="75"/>
      <c r="AI286" s="75"/>
      <c r="AJ286" s="75"/>
      <c r="AK286" s="75"/>
      <c r="AL286" s="75"/>
    </row>
    <row r="287" spans="2:38">
      <c r="B287" s="142">
        <v>284</v>
      </c>
      <c r="C287" s="145"/>
      <c r="D287" s="145"/>
      <c r="E287" s="154"/>
      <c r="F287" s="145"/>
      <c r="G287" s="154"/>
      <c r="H287" s="154"/>
      <c r="I287" s="14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82"/>
      <c r="AG287" s="82"/>
      <c r="AH287" s="75"/>
      <c r="AI287" s="75"/>
      <c r="AJ287" s="75"/>
      <c r="AK287" s="75"/>
      <c r="AL287" s="75"/>
    </row>
    <row r="288" spans="2:38">
      <c r="B288" s="142">
        <v>285</v>
      </c>
      <c r="C288" s="145"/>
      <c r="D288" s="145"/>
      <c r="E288" s="154"/>
      <c r="F288" s="145"/>
      <c r="G288" s="154"/>
      <c r="H288" s="154"/>
      <c r="I288" s="14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82"/>
      <c r="AG288" s="82"/>
      <c r="AH288" s="75"/>
      <c r="AI288" s="75"/>
      <c r="AJ288" s="75"/>
      <c r="AK288" s="75"/>
      <c r="AL288" s="75"/>
    </row>
    <row r="289" spans="2:38">
      <c r="B289" s="142">
        <v>286</v>
      </c>
      <c r="C289" s="145"/>
      <c r="D289" s="145"/>
      <c r="E289" s="154"/>
      <c r="F289" s="145"/>
      <c r="G289" s="154"/>
      <c r="H289" s="154"/>
      <c r="I289" s="14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82"/>
      <c r="AG289" s="82"/>
      <c r="AH289" s="75"/>
      <c r="AI289" s="75"/>
      <c r="AJ289" s="75"/>
      <c r="AK289" s="75"/>
      <c r="AL289" s="75"/>
    </row>
    <row r="290" spans="2:38">
      <c r="B290" s="142">
        <v>287</v>
      </c>
      <c r="C290" s="145"/>
      <c r="D290" s="145"/>
      <c r="E290" s="154"/>
      <c r="F290" s="145"/>
      <c r="G290" s="154"/>
      <c r="H290" s="154"/>
      <c r="I290" s="14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82"/>
      <c r="AG290" s="82"/>
      <c r="AH290" s="75"/>
      <c r="AI290" s="75"/>
      <c r="AJ290" s="75"/>
      <c r="AK290" s="75"/>
      <c r="AL290" s="75"/>
    </row>
    <row r="291" spans="2:38">
      <c r="B291" s="142">
        <v>288</v>
      </c>
      <c r="C291" s="145"/>
      <c r="D291" s="145"/>
      <c r="E291" s="154"/>
      <c r="F291" s="145"/>
      <c r="G291" s="154"/>
      <c r="H291" s="154"/>
      <c r="I291" s="14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82"/>
      <c r="AG291" s="82"/>
      <c r="AH291" s="75"/>
      <c r="AI291" s="75"/>
      <c r="AJ291" s="75"/>
      <c r="AK291" s="75"/>
      <c r="AL291" s="75"/>
    </row>
    <row r="292" spans="2:38">
      <c r="B292" s="142">
        <v>289</v>
      </c>
      <c r="C292" s="145"/>
      <c r="D292" s="145"/>
      <c r="E292" s="154"/>
      <c r="F292" s="145"/>
      <c r="G292" s="154"/>
      <c r="H292" s="154"/>
      <c r="I292" s="14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82"/>
      <c r="AG292" s="82"/>
      <c r="AH292" s="75"/>
      <c r="AI292" s="75"/>
      <c r="AJ292" s="75"/>
      <c r="AK292" s="75"/>
      <c r="AL292" s="75"/>
    </row>
    <row r="293" spans="2:38">
      <c r="B293" s="142">
        <v>290</v>
      </c>
      <c r="C293" s="145"/>
      <c r="D293" s="145"/>
      <c r="E293" s="154"/>
      <c r="F293" s="145"/>
      <c r="G293" s="154"/>
      <c r="H293" s="154"/>
      <c r="I293" s="14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82"/>
      <c r="AG293" s="82"/>
      <c r="AH293" s="75"/>
      <c r="AI293" s="75"/>
      <c r="AJ293" s="75"/>
      <c r="AK293" s="75"/>
      <c r="AL293" s="75"/>
    </row>
    <row r="294" spans="2:38">
      <c r="B294" s="142">
        <v>291</v>
      </c>
      <c r="C294" s="145"/>
      <c r="D294" s="145"/>
      <c r="E294" s="154"/>
      <c r="F294" s="145"/>
      <c r="G294" s="154"/>
      <c r="H294" s="154"/>
      <c r="I294" s="14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82"/>
      <c r="AG294" s="82"/>
      <c r="AH294" s="75"/>
      <c r="AI294" s="75"/>
      <c r="AJ294" s="75"/>
      <c r="AK294" s="75"/>
      <c r="AL294" s="75"/>
    </row>
    <row r="295" spans="2:38">
      <c r="B295" s="142">
        <v>292</v>
      </c>
      <c r="C295" s="145"/>
      <c r="D295" s="145"/>
      <c r="E295" s="154"/>
      <c r="F295" s="145"/>
      <c r="G295" s="154"/>
      <c r="H295" s="154"/>
      <c r="I295" s="14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82"/>
      <c r="AG295" s="82"/>
      <c r="AH295" s="75"/>
      <c r="AI295" s="75"/>
      <c r="AJ295" s="75"/>
      <c r="AK295" s="75"/>
      <c r="AL295" s="75"/>
    </row>
    <row r="296" spans="2:38">
      <c r="B296" s="142">
        <v>293</v>
      </c>
      <c r="C296" s="145"/>
      <c r="D296" s="145"/>
      <c r="E296" s="154"/>
      <c r="F296" s="145"/>
      <c r="G296" s="154"/>
      <c r="H296" s="154"/>
      <c r="I296" s="14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82"/>
      <c r="AG296" s="82"/>
      <c r="AH296" s="75"/>
      <c r="AI296" s="75"/>
      <c r="AJ296" s="75"/>
      <c r="AK296" s="75"/>
      <c r="AL296" s="75"/>
    </row>
    <row r="297" spans="2:38">
      <c r="B297" s="142">
        <v>294</v>
      </c>
      <c r="C297" s="145"/>
      <c r="D297" s="145"/>
      <c r="E297" s="154"/>
      <c r="F297" s="145"/>
      <c r="G297" s="154"/>
      <c r="H297" s="154"/>
      <c r="I297" s="14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82"/>
      <c r="AG297" s="82"/>
      <c r="AH297" s="75"/>
      <c r="AI297" s="75"/>
      <c r="AJ297" s="75"/>
      <c r="AK297" s="75"/>
      <c r="AL297" s="75"/>
    </row>
    <row r="298" spans="2:38">
      <c r="B298" s="142">
        <v>295</v>
      </c>
      <c r="C298" s="145"/>
      <c r="D298" s="145"/>
      <c r="E298" s="154"/>
      <c r="F298" s="145"/>
      <c r="G298" s="154"/>
      <c r="H298" s="154"/>
      <c r="I298" s="14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82"/>
      <c r="AG298" s="82"/>
      <c r="AH298" s="75"/>
      <c r="AI298" s="75"/>
      <c r="AJ298" s="75"/>
      <c r="AK298" s="75"/>
      <c r="AL298" s="75"/>
    </row>
    <row r="299" spans="2:38">
      <c r="B299" s="142">
        <v>296</v>
      </c>
      <c r="C299" s="145"/>
      <c r="D299" s="145"/>
      <c r="E299" s="154"/>
      <c r="F299" s="145"/>
      <c r="G299" s="154"/>
      <c r="H299" s="154"/>
      <c r="I299" s="14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82"/>
      <c r="AG299" s="82"/>
      <c r="AH299" s="75"/>
      <c r="AI299" s="75"/>
      <c r="AJ299" s="75"/>
      <c r="AK299" s="75"/>
      <c r="AL299" s="75"/>
    </row>
    <row r="300" spans="2:38">
      <c r="B300" s="142">
        <v>297</v>
      </c>
      <c r="C300" s="145"/>
      <c r="D300" s="145"/>
      <c r="E300" s="154"/>
      <c r="F300" s="145"/>
      <c r="G300" s="154"/>
      <c r="H300" s="154"/>
      <c r="I300" s="14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82"/>
      <c r="AG300" s="82"/>
      <c r="AH300" s="75"/>
      <c r="AI300" s="75"/>
      <c r="AJ300" s="75"/>
      <c r="AK300" s="75"/>
      <c r="AL300" s="75"/>
    </row>
    <row r="301" spans="2:38">
      <c r="B301" s="142">
        <v>298</v>
      </c>
      <c r="C301" s="145"/>
      <c r="D301" s="145"/>
      <c r="E301" s="154"/>
      <c r="F301" s="145"/>
      <c r="G301" s="154"/>
      <c r="H301" s="154"/>
      <c r="I301" s="14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82"/>
      <c r="AG301" s="82"/>
      <c r="AH301" s="75"/>
      <c r="AI301" s="75"/>
      <c r="AJ301" s="75"/>
      <c r="AK301" s="75"/>
      <c r="AL301" s="75"/>
    </row>
    <row r="302" spans="2:38">
      <c r="B302" s="142">
        <v>299</v>
      </c>
      <c r="C302" s="145"/>
      <c r="D302" s="145"/>
      <c r="E302" s="154"/>
      <c r="F302" s="145"/>
      <c r="G302" s="154"/>
      <c r="H302" s="154"/>
      <c r="I302" s="14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82"/>
      <c r="AG302" s="82"/>
      <c r="AH302" s="75"/>
      <c r="AI302" s="75"/>
      <c r="AJ302" s="75"/>
      <c r="AK302" s="75"/>
      <c r="AL302" s="75"/>
    </row>
    <row r="303" spans="2:38">
      <c r="B303" s="142">
        <v>300</v>
      </c>
      <c r="C303" s="145"/>
      <c r="D303" s="145"/>
      <c r="E303" s="154"/>
      <c r="F303" s="145"/>
      <c r="G303" s="154"/>
      <c r="H303" s="154"/>
      <c r="I303" s="14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82"/>
      <c r="AG303" s="82"/>
      <c r="AH303" s="75"/>
      <c r="AI303" s="75"/>
      <c r="AJ303" s="75"/>
      <c r="AK303" s="75"/>
      <c r="AL303" s="75"/>
    </row>
    <row r="304" spans="2:38">
      <c r="B304" s="142">
        <v>301</v>
      </c>
      <c r="C304" s="145"/>
      <c r="D304" s="145"/>
      <c r="E304" s="154"/>
      <c r="F304" s="145"/>
      <c r="G304" s="154"/>
      <c r="H304" s="154"/>
      <c r="I304" s="14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82"/>
      <c r="AG304" s="82"/>
      <c r="AH304" s="75"/>
      <c r="AI304" s="75"/>
      <c r="AJ304" s="75"/>
      <c r="AK304" s="75"/>
      <c r="AL304" s="75"/>
    </row>
    <row r="305" spans="2:38">
      <c r="B305" s="142">
        <v>302</v>
      </c>
      <c r="C305" s="145"/>
      <c r="D305" s="145"/>
      <c r="E305" s="154"/>
      <c r="F305" s="145"/>
      <c r="G305" s="154"/>
      <c r="H305" s="154"/>
      <c r="I305" s="14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82"/>
      <c r="AG305" s="82"/>
      <c r="AH305" s="75"/>
      <c r="AI305" s="75"/>
      <c r="AJ305" s="75"/>
      <c r="AK305" s="75"/>
      <c r="AL305" s="75"/>
    </row>
    <row r="306" spans="2:38">
      <c r="B306" s="142">
        <v>303</v>
      </c>
      <c r="C306" s="145"/>
      <c r="D306" s="145"/>
      <c r="E306" s="154"/>
      <c r="F306" s="145"/>
      <c r="G306" s="154"/>
      <c r="H306" s="154"/>
      <c r="I306" s="14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82"/>
      <c r="AG306" s="82"/>
      <c r="AH306" s="75"/>
      <c r="AI306" s="75"/>
      <c r="AJ306" s="75"/>
      <c r="AK306" s="75"/>
      <c r="AL306" s="75"/>
    </row>
    <row r="307" spans="2:38">
      <c r="B307" s="142">
        <v>304</v>
      </c>
      <c r="C307" s="145"/>
      <c r="D307" s="145"/>
      <c r="E307" s="154"/>
      <c r="F307" s="145"/>
      <c r="G307" s="154"/>
      <c r="H307" s="154"/>
      <c r="I307" s="14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82"/>
      <c r="AG307" s="82"/>
      <c r="AH307" s="75"/>
      <c r="AI307" s="75"/>
      <c r="AJ307" s="75"/>
      <c r="AK307" s="75"/>
      <c r="AL307" s="75"/>
    </row>
    <row r="308" spans="2:38">
      <c r="B308" s="142">
        <v>305</v>
      </c>
      <c r="C308" s="145"/>
      <c r="D308" s="145"/>
      <c r="E308" s="154"/>
      <c r="F308" s="145"/>
      <c r="G308" s="154"/>
      <c r="H308" s="154"/>
      <c r="I308" s="14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82"/>
      <c r="AG308" s="82"/>
      <c r="AH308" s="75"/>
      <c r="AI308" s="75"/>
      <c r="AJ308" s="75"/>
      <c r="AK308" s="75"/>
      <c r="AL308" s="75"/>
    </row>
    <row r="309" spans="2:38">
      <c r="B309" s="142">
        <v>306</v>
      </c>
      <c r="C309" s="145"/>
      <c r="D309" s="145"/>
      <c r="E309" s="154"/>
      <c r="F309" s="145"/>
      <c r="G309" s="154"/>
      <c r="H309" s="154"/>
      <c r="I309" s="14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82"/>
      <c r="AG309" s="82"/>
      <c r="AH309" s="75"/>
      <c r="AI309" s="75"/>
      <c r="AJ309" s="75"/>
      <c r="AK309" s="75"/>
      <c r="AL309" s="75"/>
    </row>
    <row r="310" spans="2:38">
      <c r="B310" s="142">
        <v>307</v>
      </c>
      <c r="C310" s="145"/>
      <c r="D310" s="145"/>
      <c r="E310" s="154"/>
      <c r="F310" s="145"/>
      <c r="G310" s="154"/>
      <c r="H310" s="154"/>
      <c r="I310" s="14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82"/>
      <c r="AG310" s="82"/>
      <c r="AH310" s="75"/>
      <c r="AI310" s="75"/>
      <c r="AJ310" s="75"/>
      <c r="AK310" s="75"/>
      <c r="AL310" s="75"/>
    </row>
    <row r="311" spans="2:38">
      <c r="B311" s="142">
        <v>308</v>
      </c>
      <c r="C311" s="145"/>
      <c r="D311" s="145"/>
      <c r="E311" s="154"/>
      <c r="F311" s="145"/>
      <c r="G311" s="154"/>
      <c r="H311" s="154"/>
      <c r="I311" s="14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82"/>
      <c r="AG311" s="82"/>
      <c r="AH311" s="75"/>
      <c r="AI311" s="75"/>
      <c r="AJ311" s="75"/>
      <c r="AK311" s="75"/>
      <c r="AL311" s="75"/>
    </row>
    <row r="312" spans="2:38">
      <c r="B312" s="142">
        <v>309</v>
      </c>
      <c r="C312" s="145"/>
      <c r="D312" s="145"/>
      <c r="E312" s="154"/>
      <c r="F312" s="145"/>
      <c r="G312" s="154"/>
      <c r="H312" s="154"/>
      <c r="I312" s="14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82"/>
      <c r="AG312" s="82"/>
      <c r="AH312" s="75"/>
      <c r="AI312" s="75"/>
      <c r="AJ312" s="75"/>
      <c r="AK312" s="75"/>
      <c r="AL312" s="75"/>
    </row>
    <row r="313" spans="2:38">
      <c r="B313" s="142">
        <v>310</v>
      </c>
      <c r="C313" s="145"/>
      <c r="D313" s="145"/>
      <c r="E313" s="154"/>
      <c r="F313" s="145"/>
      <c r="G313" s="154"/>
      <c r="H313" s="154"/>
      <c r="I313" s="14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82"/>
      <c r="AG313" s="82"/>
      <c r="AH313" s="75"/>
      <c r="AI313" s="75"/>
      <c r="AJ313" s="75"/>
      <c r="AK313" s="75"/>
      <c r="AL313" s="75"/>
    </row>
    <row r="314" spans="2:38">
      <c r="B314" s="142">
        <v>311</v>
      </c>
      <c r="C314" s="145"/>
      <c r="D314" s="145"/>
      <c r="E314" s="154"/>
      <c r="F314" s="145"/>
      <c r="G314" s="154"/>
      <c r="H314" s="154"/>
      <c r="I314" s="14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82"/>
      <c r="AG314" s="82"/>
      <c r="AH314" s="75"/>
      <c r="AI314" s="75"/>
      <c r="AJ314" s="75"/>
      <c r="AK314" s="75"/>
      <c r="AL314" s="75"/>
    </row>
    <row r="315" spans="2:38">
      <c r="B315" s="142">
        <v>312</v>
      </c>
      <c r="C315" s="145"/>
      <c r="D315" s="145"/>
      <c r="E315" s="154"/>
      <c r="F315" s="145"/>
      <c r="G315" s="154"/>
      <c r="H315" s="154"/>
      <c r="I315" s="14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82"/>
      <c r="AG315" s="82"/>
      <c r="AH315" s="75"/>
      <c r="AI315" s="75"/>
      <c r="AJ315" s="75"/>
      <c r="AK315" s="75"/>
      <c r="AL315" s="75"/>
    </row>
    <row r="316" spans="2:38">
      <c r="B316" s="142">
        <v>313</v>
      </c>
      <c r="C316" s="145"/>
      <c r="D316" s="145"/>
      <c r="E316" s="154"/>
      <c r="F316" s="145"/>
      <c r="G316" s="154"/>
      <c r="H316" s="154"/>
      <c r="I316" s="14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82"/>
      <c r="AG316" s="82"/>
      <c r="AH316" s="75"/>
      <c r="AI316" s="75"/>
      <c r="AJ316" s="75"/>
      <c r="AK316" s="75"/>
      <c r="AL316" s="75"/>
    </row>
    <row r="317" spans="2:38">
      <c r="B317" s="142">
        <v>314</v>
      </c>
      <c r="C317" s="145"/>
      <c r="D317" s="145"/>
      <c r="E317" s="154"/>
      <c r="F317" s="145"/>
      <c r="G317" s="154"/>
      <c r="H317" s="154"/>
      <c r="I317" s="14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82"/>
      <c r="AG317" s="82"/>
      <c r="AH317" s="75"/>
      <c r="AI317" s="75"/>
      <c r="AJ317" s="75"/>
      <c r="AK317" s="75"/>
      <c r="AL317" s="75"/>
    </row>
    <row r="318" spans="2:38">
      <c r="B318" s="142">
        <v>315</v>
      </c>
      <c r="C318" s="145"/>
      <c r="D318" s="145"/>
      <c r="E318" s="154"/>
      <c r="F318" s="145"/>
      <c r="G318" s="154"/>
      <c r="H318" s="154"/>
      <c r="I318" s="14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82"/>
      <c r="AG318" s="82"/>
      <c r="AH318" s="75"/>
      <c r="AI318" s="75"/>
      <c r="AJ318" s="75"/>
      <c r="AK318" s="75"/>
      <c r="AL318" s="75"/>
    </row>
    <row r="319" spans="2:38">
      <c r="B319" s="142">
        <v>316</v>
      </c>
      <c r="C319" s="145"/>
      <c r="D319" s="145"/>
      <c r="E319" s="154"/>
      <c r="F319" s="145"/>
      <c r="G319" s="154"/>
      <c r="H319" s="154"/>
      <c r="I319" s="14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82"/>
      <c r="AG319" s="82"/>
      <c r="AH319" s="75"/>
      <c r="AI319" s="75"/>
      <c r="AJ319" s="75"/>
      <c r="AK319" s="75"/>
      <c r="AL319" s="75"/>
    </row>
    <row r="320" spans="2:38">
      <c r="B320" s="142">
        <v>317</v>
      </c>
      <c r="C320" s="145"/>
      <c r="D320" s="145"/>
      <c r="E320" s="154"/>
      <c r="F320" s="145"/>
      <c r="G320" s="154"/>
      <c r="H320" s="154"/>
      <c r="I320" s="14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82"/>
      <c r="AG320" s="82"/>
      <c r="AH320" s="75"/>
      <c r="AI320" s="75"/>
      <c r="AJ320" s="75"/>
      <c r="AK320" s="75"/>
      <c r="AL320" s="75"/>
    </row>
    <row r="321" spans="2:38">
      <c r="B321" s="142">
        <v>318</v>
      </c>
      <c r="C321" s="145"/>
      <c r="D321" s="145"/>
      <c r="E321" s="154"/>
      <c r="F321" s="145"/>
      <c r="G321" s="154"/>
      <c r="H321" s="154"/>
      <c r="I321" s="14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82"/>
      <c r="AG321" s="82"/>
      <c r="AH321" s="75"/>
      <c r="AI321" s="75"/>
      <c r="AJ321" s="75"/>
      <c r="AK321" s="75"/>
      <c r="AL321" s="75"/>
    </row>
    <row r="322" spans="2:38">
      <c r="B322" s="142">
        <v>319</v>
      </c>
      <c r="C322" s="145"/>
      <c r="D322" s="145"/>
      <c r="E322" s="154"/>
      <c r="F322" s="145"/>
      <c r="G322" s="154"/>
      <c r="H322" s="154"/>
      <c r="I322" s="14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82"/>
      <c r="AG322" s="82"/>
      <c r="AH322" s="75"/>
      <c r="AI322" s="75"/>
      <c r="AJ322" s="75"/>
      <c r="AK322" s="75"/>
      <c r="AL322" s="75"/>
    </row>
    <row r="323" spans="2:38">
      <c r="B323" s="142">
        <v>320</v>
      </c>
      <c r="C323" s="145"/>
      <c r="D323" s="145"/>
      <c r="E323" s="154"/>
      <c r="F323" s="145"/>
      <c r="G323" s="154"/>
      <c r="H323" s="154"/>
      <c r="I323" s="14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82"/>
      <c r="AG323" s="82"/>
      <c r="AH323" s="75"/>
      <c r="AI323" s="75"/>
      <c r="AJ323" s="75"/>
      <c r="AK323" s="75"/>
      <c r="AL323" s="75"/>
    </row>
    <row r="324" spans="2:38">
      <c r="B324" s="142">
        <v>321</v>
      </c>
      <c r="C324" s="145"/>
      <c r="D324" s="145"/>
      <c r="E324" s="154"/>
      <c r="F324" s="145"/>
      <c r="G324" s="154"/>
      <c r="H324" s="154"/>
      <c r="I324" s="14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82"/>
      <c r="AG324" s="82"/>
      <c r="AH324" s="75"/>
      <c r="AI324" s="75"/>
      <c r="AJ324" s="75"/>
      <c r="AK324" s="75"/>
      <c r="AL324" s="75"/>
    </row>
    <row r="325" spans="2:38">
      <c r="B325" s="142">
        <v>322</v>
      </c>
      <c r="C325" s="145"/>
      <c r="D325" s="145"/>
      <c r="E325" s="154"/>
      <c r="F325" s="145"/>
      <c r="G325" s="154"/>
      <c r="H325" s="154"/>
      <c r="I325" s="14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82"/>
      <c r="AG325" s="82"/>
      <c r="AH325" s="75"/>
      <c r="AI325" s="75"/>
      <c r="AJ325" s="75"/>
      <c r="AK325" s="75"/>
      <c r="AL325" s="75"/>
    </row>
    <row r="326" spans="2:38">
      <c r="B326" s="142">
        <v>323</v>
      </c>
      <c r="C326" s="145"/>
      <c r="D326" s="145"/>
      <c r="E326" s="154"/>
      <c r="F326" s="145"/>
      <c r="G326" s="154"/>
      <c r="H326" s="154"/>
      <c r="I326" s="14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82"/>
      <c r="AG326" s="82"/>
      <c r="AH326" s="75"/>
      <c r="AI326" s="75"/>
      <c r="AJ326" s="75"/>
      <c r="AK326" s="75"/>
      <c r="AL326" s="75"/>
    </row>
    <row r="327" spans="2:38">
      <c r="B327" s="142">
        <v>324</v>
      </c>
      <c r="C327" s="145"/>
      <c r="D327" s="145"/>
      <c r="E327" s="154"/>
      <c r="F327" s="145"/>
      <c r="G327" s="154"/>
      <c r="H327" s="154"/>
      <c r="I327" s="14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82"/>
      <c r="AG327" s="82"/>
      <c r="AH327" s="75"/>
      <c r="AI327" s="75"/>
      <c r="AJ327" s="75"/>
      <c r="AK327" s="75"/>
      <c r="AL327" s="75"/>
    </row>
    <row r="328" spans="2:38">
      <c r="B328" s="142">
        <v>325</v>
      </c>
      <c r="C328" s="145"/>
      <c r="D328" s="145"/>
      <c r="E328" s="154"/>
      <c r="F328" s="145"/>
      <c r="G328" s="154"/>
      <c r="H328" s="154"/>
      <c r="I328" s="14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82"/>
      <c r="AG328" s="82"/>
      <c r="AH328" s="75"/>
      <c r="AI328" s="75"/>
      <c r="AJ328" s="75"/>
      <c r="AK328" s="75"/>
      <c r="AL328" s="75"/>
    </row>
    <row r="329" spans="2:38">
      <c r="B329" s="142">
        <v>326</v>
      </c>
      <c r="C329" s="145"/>
      <c r="D329" s="145"/>
      <c r="E329" s="154"/>
      <c r="F329" s="145"/>
      <c r="G329" s="154"/>
      <c r="H329" s="154"/>
      <c r="I329" s="14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82"/>
      <c r="AG329" s="82"/>
      <c r="AH329" s="75"/>
      <c r="AI329" s="75"/>
      <c r="AJ329" s="75"/>
      <c r="AK329" s="75"/>
      <c r="AL329" s="75"/>
    </row>
    <row r="330" spans="2:38">
      <c r="B330" s="142">
        <v>327</v>
      </c>
      <c r="C330" s="145"/>
      <c r="D330" s="145"/>
      <c r="E330" s="154"/>
      <c r="F330" s="145"/>
      <c r="G330" s="154"/>
      <c r="H330" s="154"/>
      <c r="I330" s="14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82"/>
      <c r="AG330" s="82"/>
      <c r="AH330" s="75"/>
      <c r="AI330" s="75"/>
      <c r="AJ330" s="75"/>
      <c r="AK330" s="75"/>
      <c r="AL330" s="75"/>
    </row>
    <row r="331" spans="2:38">
      <c r="B331" s="142">
        <v>328</v>
      </c>
      <c r="C331" s="145"/>
      <c r="D331" s="145"/>
      <c r="E331" s="154"/>
      <c r="F331" s="145"/>
      <c r="G331" s="154"/>
      <c r="H331" s="154"/>
      <c r="I331" s="14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82"/>
      <c r="AG331" s="82"/>
      <c r="AH331" s="75"/>
      <c r="AI331" s="75"/>
      <c r="AJ331" s="75"/>
      <c r="AK331" s="75"/>
      <c r="AL331" s="75"/>
    </row>
    <row r="332" spans="2:38">
      <c r="B332" s="142">
        <v>329</v>
      </c>
      <c r="C332" s="145"/>
      <c r="D332" s="145"/>
      <c r="E332" s="154"/>
      <c r="F332" s="145"/>
      <c r="G332" s="154"/>
      <c r="H332" s="154"/>
      <c r="I332" s="14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82"/>
      <c r="AG332" s="82"/>
      <c r="AH332" s="75"/>
      <c r="AI332" s="75"/>
      <c r="AJ332" s="75"/>
      <c r="AK332" s="75"/>
      <c r="AL332" s="75"/>
    </row>
    <row r="333" spans="2:38">
      <c r="B333" s="142">
        <v>330</v>
      </c>
      <c r="C333" s="145"/>
      <c r="D333" s="145"/>
      <c r="E333" s="154"/>
      <c r="F333" s="145"/>
      <c r="G333" s="154"/>
      <c r="H333" s="154"/>
      <c r="I333" s="14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82"/>
      <c r="AG333" s="82"/>
      <c r="AH333" s="75"/>
      <c r="AI333" s="75"/>
      <c r="AJ333" s="75"/>
      <c r="AK333" s="75"/>
      <c r="AL333" s="75"/>
    </row>
    <row r="334" spans="2:38">
      <c r="B334" s="142">
        <v>331</v>
      </c>
      <c r="C334" s="145"/>
      <c r="D334" s="145"/>
      <c r="E334" s="154"/>
      <c r="F334" s="145"/>
      <c r="G334" s="154"/>
      <c r="H334" s="154"/>
      <c r="I334" s="14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82"/>
      <c r="AG334" s="82"/>
      <c r="AH334" s="75"/>
      <c r="AI334" s="75"/>
      <c r="AJ334" s="75"/>
      <c r="AK334" s="75"/>
      <c r="AL334" s="75"/>
    </row>
    <row r="335" spans="2:38">
      <c r="B335" s="142">
        <v>332</v>
      </c>
      <c r="C335" s="145"/>
      <c r="D335" s="145"/>
      <c r="E335" s="154"/>
      <c r="F335" s="145"/>
      <c r="G335" s="154"/>
      <c r="H335" s="154"/>
      <c r="I335" s="14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82"/>
      <c r="AG335" s="82"/>
      <c r="AH335" s="75"/>
      <c r="AI335" s="75"/>
      <c r="AJ335" s="75"/>
      <c r="AK335" s="75"/>
      <c r="AL335" s="75"/>
    </row>
    <row r="336" spans="2:38">
      <c r="B336" s="142">
        <v>333</v>
      </c>
      <c r="C336" s="145"/>
      <c r="D336" s="145"/>
      <c r="E336" s="154"/>
      <c r="F336" s="145"/>
      <c r="G336" s="154"/>
      <c r="H336" s="154"/>
      <c r="I336" s="14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82"/>
      <c r="AG336" s="82"/>
      <c r="AH336" s="75"/>
      <c r="AI336" s="75"/>
      <c r="AJ336" s="75"/>
      <c r="AK336" s="75"/>
      <c r="AL336" s="75"/>
    </row>
    <row r="337" spans="2:38">
      <c r="B337" s="142">
        <v>334</v>
      </c>
      <c r="C337" s="145"/>
      <c r="D337" s="145"/>
      <c r="E337" s="154"/>
      <c r="F337" s="145"/>
      <c r="G337" s="154"/>
      <c r="H337" s="154"/>
      <c r="I337" s="14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82"/>
      <c r="AG337" s="82"/>
      <c r="AH337" s="75"/>
      <c r="AI337" s="75"/>
      <c r="AJ337" s="75"/>
      <c r="AK337" s="75"/>
      <c r="AL337" s="75"/>
    </row>
    <row r="338" spans="2:38">
      <c r="B338" s="142">
        <v>335</v>
      </c>
      <c r="C338" s="145"/>
      <c r="D338" s="145"/>
      <c r="E338" s="154"/>
      <c r="F338" s="145"/>
      <c r="G338" s="154"/>
      <c r="H338" s="154"/>
      <c r="I338" s="14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82"/>
      <c r="AG338" s="82"/>
      <c r="AH338" s="75"/>
      <c r="AI338" s="75"/>
      <c r="AJ338" s="75"/>
      <c r="AK338" s="75"/>
      <c r="AL338" s="75"/>
    </row>
    <row r="339" spans="2:38">
      <c r="B339" s="142">
        <v>336</v>
      </c>
      <c r="C339" s="145"/>
      <c r="D339" s="145"/>
      <c r="E339" s="154"/>
      <c r="F339" s="145"/>
      <c r="G339" s="154"/>
      <c r="H339" s="154"/>
      <c r="I339" s="14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82"/>
      <c r="AG339" s="82"/>
      <c r="AH339" s="75"/>
      <c r="AI339" s="75"/>
      <c r="AJ339" s="75"/>
      <c r="AK339" s="75"/>
      <c r="AL339" s="75"/>
    </row>
    <row r="340" spans="2:38">
      <c r="B340" s="142">
        <v>337</v>
      </c>
      <c r="C340" s="145"/>
      <c r="D340" s="145"/>
      <c r="E340" s="154"/>
      <c r="F340" s="145"/>
      <c r="G340" s="154"/>
      <c r="H340" s="154"/>
      <c r="I340" s="14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82"/>
      <c r="AG340" s="82"/>
      <c r="AH340" s="75"/>
      <c r="AI340" s="75"/>
      <c r="AJ340" s="75"/>
      <c r="AK340" s="75"/>
      <c r="AL340" s="75"/>
    </row>
    <row r="341" spans="2:38">
      <c r="B341" s="142">
        <v>338</v>
      </c>
      <c r="C341" s="145"/>
      <c r="D341" s="145"/>
      <c r="E341" s="154"/>
      <c r="F341" s="145"/>
      <c r="G341" s="154"/>
      <c r="H341" s="154"/>
      <c r="I341" s="14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82"/>
      <c r="AG341" s="82"/>
      <c r="AH341" s="75"/>
      <c r="AI341" s="75"/>
      <c r="AJ341" s="75"/>
      <c r="AK341" s="75"/>
      <c r="AL341" s="75"/>
    </row>
    <row r="342" spans="2:38">
      <c r="B342" s="142">
        <v>339</v>
      </c>
      <c r="C342" s="145"/>
      <c r="D342" s="145"/>
      <c r="E342" s="154"/>
      <c r="F342" s="145"/>
      <c r="G342" s="154"/>
      <c r="H342" s="154"/>
      <c r="I342" s="14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82"/>
      <c r="AG342" s="82"/>
      <c r="AH342" s="75"/>
      <c r="AI342" s="75"/>
      <c r="AJ342" s="75"/>
      <c r="AK342" s="75"/>
      <c r="AL342" s="75"/>
    </row>
    <row r="343" spans="2:38">
      <c r="B343" s="142">
        <v>340</v>
      </c>
      <c r="C343" s="145"/>
      <c r="D343" s="145"/>
      <c r="E343" s="154"/>
      <c r="F343" s="145"/>
      <c r="G343" s="154"/>
      <c r="H343" s="154"/>
      <c r="I343" s="14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82"/>
      <c r="AG343" s="82"/>
      <c r="AH343" s="75"/>
      <c r="AI343" s="75"/>
      <c r="AJ343" s="75"/>
      <c r="AK343" s="75"/>
      <c r="AL343" s="75"/>
    </row>
    <row r="344" spans="2:38">
      <c r="B344" s="142">
        <v>341</v>
      </c>
      <c r="C344" s="145"/>
      <c r="D344" s="145"/>
      <c r="E344" s="154"/>
      <c r="F344" s="145"/>
      <c r="G344" s="154"/>
      <c r="H344" s="154"/>
      <c r="I344" s="14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82"/>
      <c r="AG344" s="82"/>
      <c r="AH344" s="75"/>
      <c r="AI344" s="75"/>
      <c r="AJ344" s="75"/>
      <c r="AK344" s="75"/>
      <c r="AL344" s="75"/>
    </row>
    <row r="345" spans="2:38">
      <c r="B345" s="142">
        <v>342</v>
      </c>
      <c r="C345" s="145"/>
      <c r="D345" s="145"/>
      <c r="E345" s="154"/>
      <c r="F345" s="145"/>
      <c r="G345" s="154"/>
      <c r="H345" s="154"/>
      <c r="I345" s="14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82"/>
      <c r="AG345" s="82"/>
      <c r="AH345" s="75"/>
      <c r="AI345" s="75"/>
      <c r="AJ345" s="75"/>
      <c r="AK345" s="75"/>
      <c r="AL345" s="75"/>
    </row>
    <row r="346" spans="2:38">
      <c r="B346" s="142">
        <v>343</v>
      </c>
      <c r="C346" s="145"/>
      <c r="D346" s="145"/>
      <c r="E346" s="154"/>
      <c r="F346" s="145"/>
      <c r="G346" s="154"/>
      <c r="H346" s="154"/>
      <c r="I346" s="14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82"/>
      <c r="AG346" s="82"/>
      <c r="AH346" s="75"/>
      <c r="AI346" s="75"/>
      <c r="AJ346" s="75"/>
      <c r="AK346" s="75"/>
      <c r="AL346" s="75"/>
    </row>
    <row r="347" spans="2:38">
      <c r="B347" s="142">
        <v>344</v>
      </c>
      <c r="C347" s="145"/>
      <c r="D347" s="145"/>
      <c r="E347" s="154"/>
      <c r="F347" s="145"/>
      <c r="G347" s="154"/>
      <c r="H347" s="154"/>
      <c r="I347" s="14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82"/>
      <c r="AG347" s="82"/>
      <c r="AH347" s="75"/>
      <c r="AI347" s="75"/>
      <c r="AJ347" s="75"/>
      <c r="AK347" s="75"/>
      <c r="AL347" s="75"/>
    </row>
    <row r="348" spans="2:38">
      <c r="B348" s="142">
        <v>345</v>
      </c>
      <c r="C348" s="145"/>
      <c r="D348" s="145"/>
      <c r="E348" s="154"/>
      <c r="F348" s="145"/>
      <c r="G348" s="154"/>
      <c r="H348" s="154"/>
      <c r="I348" s="14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82"/>
      <c r="AG348" s="82"/>
      <c r="AH348" s="75"/>
      <c r="AI348" s="75"/>
      <c r="AJ348" s="75"/>
      <c r="AK348" s="75"/>
      <c r="AL348" s="75"/>
    </row>
    <row r="349" spans="2:38">
      <c r="B349" s="142">
        <v>346</v>
      </c>
      <c r="C349" s="145"/>
      <c r="D349" s="145"/>
      <c r="E349" s="154"/>
      <c r="F349" s="145"/>
      <c r="G349" s="154"/>
      <c r="H349" s="154"/>
      <c r="I349" s="14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82"/>
      <c r="AG349" s="82"/>
      <c r="AH349" s="75"/>
      <c r="AI349" s="75"/>
      <c r="AJ349" s="75"/>
      <c r="AK349" s="75"/>
      <c r="AL349" s="75"/>
    </row>
    <row r="350" spans="2:38">
      <c r="B350" s="142">
        <v>347</v>
      </c>
      <c r="C350" s="145"/>
      <c r="D350" s="145"/>
      <c r="E350" s="154"/>
      <c r="F350" s="145"/>
      <c r="G350" s="154"/>
      <c r="H350" s="154"/>
      <c r="I350" s="14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82"/>
      <c r="AG350" s="82"/>
      <c r="AH350" s="75"/>
      <c r="AI350" s="75"/>
      <c r="AJ350" s="75"/>
      <c r="AK350" s="75"/>
      <c r="AL350" s="75"/>
    </row>
    <row r="351" spans="2:38">
      <c r="B351" s="142">
        <v>348</v>
      </c>
      <c r="C351" s="145"/>
      <c r="D351" s="145"/>
      <c r="E351" s="154"/>
      <c r="F351" s="145"/>
      <c r="G351" s="154"/>
      <c r="H351" s="154"/>
      <c r="I351" s="14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82"/>
      <c r="AG351" s="82"/>
      <c r="AH351" s="75"/>
      <c r="AI351" s="75"/>
      <c r="AJ351" s="75"/>
      <c r="AK351" s="75"/>
      <c r="AL351" s="75"/>
    </row>
    <row r="352" spans="2:38">
      <c r="B352" s="142">
        <v>349</v>
      </c>
      <c r="C352" s="145"/>
      <c r="D352" s="145"/>
      <c r="E352" s="154"/>
      <c r="F352" s="145"/>
      <c r="G352" s="154"/>
      <c r="H352" s="154"/>
      <c r="I352" s="14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82"/>
      <c r="AG352" s="82"/>
      <c r="AH352" s="75"/>
      <c r="AI352" s="75"/>
      <c r="AJ352" s="75"/>
      <c r="AK352" s="75"/>
      <c r="AL352" s="75"/>
    </row>
    <row r="353" spans="2:38">
      <c r="B353" s="142">
        <v>350</v>
      </c>
      <c r="C353" s="145"/>
      <c r="D353" s="145"/>
      <c r="E353" s="154"/>
      <c r="F353" s="145"/>
      <c r="G353" s="154"/>
      <c r="H353" s="154"/>
      <c r="I353" s="14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82"/>
      <c r="AG353" s="82"/>
      <c r="AH353" s="75"/>
      <c r="AI353" s="75"/>
      <c r="AJ353" s="75"/>
      <c r="AK353" s="75"/>
      <c r="AL353" s="75"/>
    </row>
    <row r="354" spans="2:38">
      <c r="B354" s="142">
        <v>351</v>
      </c>
      <c r="C354" s="145"/>
      <c r="D354" s="145"/>
      <c r="E354" s="154"/>
      <c r="F354" s="145"/>
      <c r="G354" s="154"/>
      <c r="H354" s="154"/>
      <c r="I354" s="14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82"/>
      <c r="AG354" s="82"/>
      <c r="AH354" s="75"/>
      <c r="AI354" s="75"/>
      <c r="AJ354" s="75"/>
      <c r="AK354" s="75"/>
      <c r="AL354" s="75"/>
    </row>
    <row r="355" spans="2:38">
      <c r="B355" s="142">
        <v>352</v>
      </c>
      <c r="C355" s="145"/>
      <c r="D355" s="145"/>
      <c r="E355" s="154"/>
      <c r="F355" s="145"/>
      <c r="G355" s="154"/>
      <c r="H355" s="154"/>
      <c r="I355" s="14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82"/>
      <c r="AG355" s="82"/>
      <c r="AH355" s="75"/>
      <c r="AI355" s="75"/>
      <c r="AJ355" s="75"/>
      <c r="AK355" s="75"/>
      <c r="AL355" s="75"/>
    </row>
    <row r="356" spans="2:38">
      <c r="B356" s="142">
        <v>353</v>
      </c>
      <c r="C356" s="145"/>
      <c r="D356" s="145"/>
      <c r="E356" s="154"/>
      <c r="F356" s="145"/>
      <c r="G356" s="154"/>
      <c r="H356" s="154"/>
      <c r="I356" s="14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82"/>
      <c r="AG356" s="82"/>
      <c r="AH356" s="75"/>
      <c r="AI356" s="75"/>
      <c r="AJ356" s="75"/>
      <c r="AK356" s="75"/>
      <c r="AL356" s="75"/>
    </row>
    <row r="357" spans="2:38">
      <c r="B357" s="142">
        <v>354</v>
      </c>
      <c r="C357" s="145"/>
      <c r="D357" s="145"/>
      <c r="E357" s="154"/>
      <c r="F357" s="145"/>
      <c r="G357" s="154"/>
      <c r="H357" s="154"/>
      <c r="I357" s="14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82"/>
      <c r="AG357" s="82"/>
      <c r="AH357" s="75"/>
      <c r="AI357" s="75"/>
      <c r="AJ357" s="75"/>
      <c r="AK357" s="75"/>
      <c r="AL357" s="75"/>
    </row>
    <row r="358" spans="2:38">
      <c r="B358" s="142">
        <v>355</v>
      </c>
      <c r="C358" s="145"/>
      <c r="D358" s="145"/>
      <c r="E358" s="154"/>
      <c r="F358" s="145"/>
      <c r="G358" s="154"/>
      <c r="H358" s="154"/>
      <c r="I358" s="14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82"/>
      <c r="AG358" s="82"/>
      <c r="AH358" s="75"/>
      <c r="AI358" s="75"/>
      <c r="AJ358" s="75"/>
      <c r="AK358" s="75"/>
      <c r="AL358" s="75"/>
    </row>
    <row r="359" spans="2:38">
      <c r="B359" s="142">
        <v>356</v>
      </c>
      <c r="C359" s="145"/>
      <c r="D359" s="145"/>
      <c r="E359" s="154"/>
      <c r="F359" s="145"/>
      <c r="G359" s="154"/>
      <c r="H359" s="154"/>
      <c r="I359" s="14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82"/>
      <c r="AG359" s="82"/>
      <c r="AH359" s="75"/>
      <c r="AI359" s="75"/>
      <c r="AJ359" s="75"/>
      <c r="AK359" s="75"/>
      <c r="AL359" s="75"/>
    </row>
    <row r="360" spans="2:38">
      <c r="B360" s="142">
        <v>357</v>
      </c>
      <c r="C360" s="145"/>
      <c r="D360" s="145"/>
      <c r="E360" s="154"/>
      <c r="F360" s="145"/>
      <c r="G360" s="154"/>
      <c r="H360" s="154"/>
      <c r="I360" s="14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82"/>
      <c r="AG360" s="82"/>
      <c r="AH360" s="75"/>
      <c r="AI360" s="75"/>
      <c r="AJ360" s="75"/>
      <c r="AK360" s="75"/>
      <c r="AL360" s="75"/>
    </row>
    <row r="361" spans="2:38">
      <c r="B361" s="142">
        <v>358</v>
      </c>
      <c r="C361" s="145"/>
      <c r="D361" s="145"/>
      <c r="E361" s="154"/>
      <c r="F361" s="145"/>
      <c r="G361" s="154"/>
      <c r="H361" s="154"/>
      <c r="I361" s="14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82"/>
      <c r="AG361" s="82"/>
      <c r="AH361" s="75"/>
      <c r="AI361" s="75"/>
      <c r="AJ361" s="75"/>
      <c r="AK361" s="75"/>
      <c r="AL361" s="75"/>
    </row>
    <row r="362" spans="2:38">
      <c r="B362" s="142">
        <v>359</v>
      </c>
      <c r="C362" s="145"/>
      <c r="D362" s="145"/>
      <c r="E362" s="154"/>
      <c r="F362" s="145"/>
      <c r="G362" s="154"/>
      <c r="H362" s="154"/>
      <c r="I362" s="14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82"/>
      <c r="AG362" s="82"/>
      <c r="AH362" s="75"/>
      <c r="AI362" s="75"/>
      <c r="AJ362" s="75"/>
      <c r="AK362" s="75"/>
      <c r="AL362" s="75"/>
    </row>
    <row r="363" spans="2:38">
      <c r="B363" s="142">
        <v>360</v>
      </c>
      <c r="C363" s="145"/>
      <c r="D363" s="145"/>
      <c r="E363" s="154"/>
      <c r="F363" s="145"/>
      <c r="G363" s="154"/>
      <c r="H363" s="154"/>
      <c r="I363" s="14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82"/>
      <c r="AG363" s="82"/>
      <c r="AH363" s="75"/>
      <c r="AI363" s="75"/>
      <c r="AJ363" s="75"/>
      <c r="AK363" s="75"/>
      <c r="AL363" s="75"/>
    </row>
    <row r="364" spans="2:38">
      <c r="B364" s="142">
        <v>361</v>
      </c>
      <c r="C364" s="145"/>
      <c r="D364" s="145"/>
      <c r="E364" s="154"/>
      <c r="F364" s="145"/>
      <c r="G364" s="154"/>
      <c r="H364" s="154"/>
      <c r="I364" s="14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82"/>
      <c r="AG364" s="82"/>
      <c r="AH364" s="75"/>
      <c r="AI364" s="75"/>
      <c r="AJ364" s="75"/>
      <c r="AK364" s="75"/>
      <c r="AL364" s="75"/>
    </row>
    <row r="365" spans="2:38">
      <c r="B365" s="142">
        <v>362</v>
      </c>
      <c r="C365" s="145"/>
      <c r="D365" s="145"/>
      <c r="E365" s="154"/>
      <c r="F365" s="145"/>
      <c r="G365" s="154"/>
      <c r="H365" s="154"/>
      <c r="I365" s="14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82"/>
      <c r="AG365" s="82"/>
      <c r="AH365" s="75"/>
      <c r="AI365" s="75"/>
      <c r="AJ365" s="75"/>
      <c r="AK365" s="75"/>
      <c r="AL365" s="75"/>
    </row>
    <row r="366" spans="2:38">
      <c r="B366" s="142">
        <v>363</v>
      </c>
      <c r="C366" s="145"/>
      <c r="D366" s="145"/>
      <c r="E366" s="154"/>
      <c r="F366" s="145"/>
      <c r="G366" s="154"/>
      <c r="H366" s="154"/>
      <c r="I366" s="14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82"/>
      <c r="AG366" s="82"/>
      <c r="AH366" s="75"/>
      <c r="AI366" s="75"/>
      <c r="AJ366" s="75"/>
      <c r="AK366" s="75"/>
      <c r="AL366" s="75"/>
    </row>
    <row r="367" spans="2:38">
      <c r="B367" s="142">
        <v>364</v>
      </c>
      <c r="C367" s="145"/>
      <c r="D367" s="145"/>
      <c r="E367" s="154"/>
      <c r="F367" s="145"/>
      <c r="G367" s="154"/>
      <c r="H367" s="154"/>
      <c r="I367" s="14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82"/>
      <c r="AG367" s="82"/>
      <c r="AH367" s="75"/>
      <c r="AI367" s="75"/>
      <c r="AJ367" s="75"/>
      <c r="AK367" s="75"/>
      <c r="AL367" s="75"/>
    </row>
    <row r="368" spans="2:38">
      <c r="B368" s="142">
        <v>365</v>
      </c>
      <c r="C368" s="145"/>
      <c r="D368" s="145"/>
      <c r="E368" s="154"/>
      <c r="F368" s="145"/>
      <c r="G368" s="154"/>
      <c r="H368" s="154"/>
      <c r="I368" s="14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82"/>
      <c r="AG368" s="82"/>
      <c r="AH368" s="75"/>
      <c r="AI368" s="75"/>
      <c r="AJ368" s="75"/>
      <c r="AK368" s="75"/>
      <c r="AL368" s="75"/>
    </row>
    <row r="369" spans="2:38">
      <c r="B369" s="142">
        <v>366</v>
      </c>
      <c r="C369" s="145"/>
      <c r="D369" s="145"/>
      <c r="E369" s="154"/>
      <c r="F369" s="145"/>
      <c r="G369" s="154"/>
      <c r="H369" s="154"/>
      <c r="I369" s="14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82"/>
      <c r="AG369" s="82"/>
      <c r="AH369" s="75"/>
      <c r="AI369" s="75"/>
      <c r="AJ369" s="75"/>
      <c r="AK369" s="75"/>
      <c r="AL369" s="75"/>
    </row>
    <row r="370" spans="2:38">
      <c r="B370" s="142">
        <v>367</v>
      </c>
      <c r="C370" s="145"/>
      <c r="D370" s="145"/>
      <c r="E370" s="154"/>
      <c r="F370" s="145"/>
      <c r="G370" s="154"/>
      <c r="H370" s="154"/>
      <c r="I370" s="14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82"/>
      <c r="AG370" s="82"/>
      <c r="AH370" s="75"/>
      <c r="AI370" s="75"/>
      <c r="AJ370" s="75"/>
      <c r="AK370" s="75"/>
      <c r="AL370" s="75"/>
    </row>
    <row r="371" spans="2:38">
      <c r="B371" s="142">
        <v>368</v>
      </c>
      <c r="C371" s="145"/>
      <c r="D371" s="145"/>
      <c r="E371" s="154"/>
      <c r="F371" s="145"/>
      <c r="G371" s="154"/>
      <c r="H371" s="154"/>
      <c r="I371" s="14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82"/>
      <c r="AG371" s="82"/>
      <c r="AH371" s="75"/>
      <c r="AI371" s="75"/>
      <c r="AJ371" s="75"/>
      <c r="AK371" s="75"/>
      <c r="AL371" s="75"/>
    </row>
    <row r="372" spans="2:38">
      <c r="B372" s="142">
        <v>369</v>
      </c>
      <c r="C372" s="145"/>
      <c r="D372" s="145"/>
      <c r="E372" s="154"/>
      <c r="F372" s="145"/>
      <c r="G372" s="154"/>
      <c r="H372" s="154"/>
      <c r="I372" s="14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82"/>
      <c r="AG372" s="82"/>
      <c r="AH372" s="75"/>
      <c r="AI372" s="75"/>
      <c r="AJ372" s="75"/>
      <c r="AK372" s="75"/>
      <c r="AL372" s="75"/>
    </row>
    <row r="373" spans="2:38">
      <c r="B373" s="142">
        <v>370</v>
      </c>
      <c r="C373" s="145"/>
      <c r="D373" s="145"/>
      <c r="E373" s="154"/>
      <c r="F373" s="145"/>
      <c r="G373" s="154"/>
      <c r="H373" s="154"/>
      <c r="I373" s="14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82"/>
      <c r="AG373" s="82"/>
      <c r="AH373" s="75"/>
      <c r="AI373" s="75"/>
      <c r="AJ373" s="75"/>
      <c r="AK373" s="75"/>
      <c r="AL373" s="75"/>
    </row>
    <row r="374" spans="2:38">
      <c r="B374" s="142">
        <v>371</v>
      </c>
      <c r="C374" s="145"/>
      <c r="D374" s="145"/>
      <c r="E374" s="154"/>
      <c r="F374" s="145"/>
      <c r="G374" s="154"/>
      <c r="H374" s="154"/>
      <c r="I374" s="14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82"/>
      <c r="AG374" s="82"/>
      <c r="AH374" s="75"/>
      <c r="AI374" s="75"/>
      <c r="AJ374" s="75"/>
      <c r="AK374" s="75"/>
      <c r="AL374" s="75"/>
    </row>
    <row r="375" spans="2:38">
      <c r="B375" s="142">
        <v>372</v>
      </c>
      <c r="C375" s="145"/>
      <c r="D375" s="145"/>
      <c r="E375" s="154"/>
      <c r="F375" s="145"/>
      <c r="G375" s="154"/>
      <c r="H375" s="154"/>
      <c r="I375" s="14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82"/>
      <c r="AG375" s="82"/>
      <c r="AH375" s="75"/>
      <c r="AI375" s="75"/>
      <c r="AJ375" s="75"/>
      <c r="AK375" s="75"/>
      <c r="AL375" s="75"/>
    </row>
    <row r="376" spans="2:38">
      <c r="B376" s="142">
        <v>373</v>
      </c>
      <c r="C376" s="145"/>
      <c r="D376" s="145"/>
      <c r="E376" s="154"/>
      <c r="F376" s="145"/>
      <c r="G376" s="154"/>
      <c r="H376" s="154"/>
      <c r="I376" s="14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82"/>
      <c r="AG376" s="82"/>
      <c r="AH376" s="75"/>
      <c r="AI376" s="75"/>
      <c r="AJ376" s="75"/>
      <c r="AK376" s="75"/>
      <c r="AL376" s="75"/>
    </row>
    <row r="377" spans="2:38">
      <c r="B377" s="142">
        <v>374</v>
      </c>
      <c r="C377" s="145"/>
      <c r="D377" s="145"/>
      <c r="E377" s="154"/>
      <c r="F377" s="145"/>
      <c r="G377" s="154"/>
      <c r="H377" s="154"/>
      <c r="I377" s="14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82"/>
      <c r="AG377" s="82"/>
      <c r="AH377" s="75"/>
      <c r="AI377" s="75"/>
      <c r="AJ377" s="75"/>
      <c r="AK377" s="75"/>
      <c r="AL377" s="75"/>
    </row>
    <row r="378" spans="2:38">
      <c r="B378" s="142">
        <v>375</v>
      </c>
      <c r="C378" s="145"/>
      <c r="D378" s="145"/>
      <c r="E378" s="154"/>
      <c r="F378" s="145"/>
      <c r="G378" s="154"/>
      <c r="H378" s="154"/>
      <c r="I378" s="14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82"/>
      <c r="AG378" s="82"/>
      <c r="AH378" s="75"/>
      <c r="AI378" s="75"/>
      <c r="AJ378" s="75"/>
      <c r="AK378" s="75"/>
      <c r="AL378" s="75"/>
    </row>
    <row r="379" spans="2:38">
      <c r="B379" s="142">
        <v>376</v>
      </c>
      <c r="C379" s="145"/>
      <c r="D379" s="145"/>
      <c r="E379" s="154"/>
      <c r="F379" s="145"/>
      <c r="G379" s="154"/>
      <c r="H379" s="154"/>
      <c r="I379" s="14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82"/>
      <c r="AG379" s="82"/>
      <c r="AH379" s="75"/>
      <c r="AI379" s="75"/>
      <c r="AJ379" s="75"/>
      <c r="AK379" s="75"/>
      <c r="AL379" s="75"/>
    </row>
    <row r="380" spans="2:38">
      <c r="B380" s="142">
        <v>377</v>
      </c>
      <c r="C380" s="145"/>
      <c r="D380" s="145"/>
      <c r="E380" s="154"/>
      <c r="F380" s="145"/>
      <c r="G380" s="154"/>
      <c r="H380" s="154"/>
      <c r="I380" s="14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82"/>
      <c r="AG380" s="82"/>
      <c r="AH380" s="75"/>
      <c r="AI380" s="75"/>
      <c r="AJ380" s="75"/>
      <c r="AK380" s="75"/>
      <c r="AL380" s="75"/>
    </row>
    <row r="381" spans="2:38">
      <c r="B381" s="142">
        <v>378</v>
      </c>
      <c r="C381" s="145"/>
      <c r="D381" s="145"/>
      <c r="E381" s="154"/>
      <c r="F381" s="145"/>
      <c r="G381" s="154"/>
      <c r="H381" s="154"/>
      <c r="I381" s="14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82"/>
      <c r="AG381" s="82"/>
      <c r="AH381" s="75"/>
      <c r="AI381" s="75"/>
      <c r="AJ381" s="75"/>
      <c r="AK381" s="75"/>
      <c r="AL381" s="75"/>
    </row>
    <row r="382" spans="2:38">
      <c r="B382" s="142">
        <v>379</v>
      </c>
      <c r="C382" s="145"/>
      <c r="D382" s="145"/>
      <c r="E382" s="154"/>
      <c r="F382" s="145"/>
      <c r="G382" s="154"/>
      <c r="H382" s="154"/>
      <c r="I382" s="14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82"/>
      <c r="AG382" s="82"/>
      <c r="AH382" s="75"/>
      <c r="AI382" s="75"/>
      <c r="AJ382" s="75"/>
      <c r="AK382" s="75"/>
      <c r="AL382" s="75"/>
    </row>
    <row r="383" spans="2:38">
      <c r="B383" s="142">
        <v>380</v>
      </c>
      <c r="C383" s="145"/>
      <c r="D383" s="145"/>
      <c r="E383" s="154"/>
      <c r="F383" s="145"/>
      <c r="G383" s="154"/>
      <c r="H383" s="154"/>
      <c r="I383" s="14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82"/>
      <c r="AG383" s="82"/>
      <c r="AH383" s="75"/>
      <c r="AI383" s="75"/>
      <c r="AJ383" s="75"/>
      <c r="AK383" s="75"/>
      <c r="AL383" s="75"/>
    </row>
    <row r="384" spans="2:38">
      <c r="B384" s="142">
        <v>381</v>
      </c>
      <c r="C384" s="145"/>
      <c r="D384" s="145"/>
      <c r="E384" s="154"/>
      <c r="F384" s="145"/>
      <c r="G384" s="154"/>
      <c r="H384" s="154"/>
      <c r="I384" s="14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82"/>
      <c r="AG384" s="82"/>
      <c r="AH384" s="75"/>
      <c r="AI384" s="75"/>
      <c r="AJ384" s="75"/>
      <c r="AK384" s="75"/>
      <c r="AL384" s="75"/>
    </row>
    <row r="385" spans="2:38">
      <c r="B385" s="142">
        <v>382</v>
      </c>
      <c r="C385" s="145"/>
      <c r="D385" s="145"/>
      <c r="E385" s="154"/>
      <c r="F385" s="145"/>
      <c r="G385" s="154"/>
      <c r="H385" s="154"/>
      <c r="I385" s="14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82"/>
      <c r="AG385" s="82"/>
      <c r="AH385" s="75"/>
      <c r="AI385" s="75"/>
      <c r="AJ385" s="75"/>
      <c r="AK385" s="75"/>
      <c r="AL385" s="75"/>
    </row>
    <row r="386" spans="2:38">
      <c r="B386" s="142">
        <v>383</v>
      </c>
      <c r="C386" s="145"/>
      <c r="D386" s="145"/>
      <c r="E386" s="154"/>
      <c r="F386" s="145"/>
      <c r="G386" s="154"/>
      <c r="H386" s="154"/>
      <c r="I386" s="14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82"/>
      <c r="AG386" s="82"/>
      <c r="AH386" s="75"/>
      <c r="AI386" s="75"/>
      <c r="AJ386" s="75"/>
      <c r="AK386" s="75"/>
      <c r="AL386" s="75"/>
    </row>
    <row r="387" spans="2:38">
      <c r="B387" s="142">
        <v>384</v>
      </c>
      <c r="C387" s="145"/>
      <c r="D387" s="145"/>
      <c r="E387" s="154"/>
      <c r="F387" s="145"/>
      <c r="G387" s="154"/>
      <c r="H387" s="154"/>
      <c r="I387" s="14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82"/>
      <c r="AG387" s="82"/>
      <c r="AH387" s="75"/>
      <c r="AI387" s="75"/>
      <c r="AJ387" s="75"/>
      <c r="AK387" s="75"/>
      <c r="AL387" s="75"/>
    </row>
    <row r="388" spans="2:38">
      <c r="B388" s="142">
        <v>385</v>
      </c>
      <c r="C388" s="145"/>
      <c r="D388" s="145"/>
      <c r="E388" s="154"/>
      <c r="F388" s="145"/>
      <c r="G388" s="154"/>
      <c r="H388" s="154"/>
      <c r="I388" s="14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82"/>
      <c r="AG388" s="82"/>
      <c r="AH388" s="75"/>
      <c r="AI388" s="75"/>
      <c r="AJ388" s="75"/>
      <c r="AK388" s="75"/>
      <c r="AL388" s="75"/>
    </row>
    <row r="389" spans="2:38">
      <c r="B389" s="142">
        <v>386</v>
      </c>
      <c r="C389" s="145"/>
      <c r="D389" s="145"/>
      <c r="E389" s="154"/>
      <c r="F389" s="145"/>
      <c r="G389" s="154"/>
      <c r="H389" s="154"/>
      <c r="I389" s="14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82"/>
      <c r="AG389" s="82"/>
      <c r="AH389" s="75"/>
      <c r="AI389" s="75"/>
      <c r="AJ389" s="75"/>
      <c r="AK389" s="75"/>
      <c r="AL389" s="75"/>
    </row>
    <row r="390" spans="2:38">
      <c r="B390" s="142">
        <v>387</v>
      </c>
      <c r="C390" s="145"/>
      <c r="D390" s="145"/>
      <c r="E390" s="154"/>
      <c r="F390" s="145"/>
      <c r="G390" s="154"/>
      <c r="H390" s="154"/>
      <c r="I390" s="14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82"/>
      <c r="AG390" s="82"/>
      <c r="AH390" s="75"/>
      <c r="AI390" s="75"/>
      <c r="AJ390" s="75"/>
      <c r="AK390" s="75"/>
      <c r="AL390" s="75"/>
    </row>
    <row r="391" spans="2:38">
      <c r="B391" s="142">
        <v>388</v>
      </c>
      <c r="C391" s="145"/>
      <c r="D391" s="145"/>
      <c r="E391" s="154"/>
      <c r="F391" s="145"/>
      <c r="G391" s="154"/>
      <c r="H391" s="154"/>
      <c r="I391" s="14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82"/>
      <c r="AG391" s="82"/>
      <c r="AH391" s="75"/>
      <c r="AI391" s="75"/>
      <c r="AJ391" s="75"/>
      <c r="AK391" s="75"/>
      <c r="AL391" s="75"/>
    </row>
    <row r="392" spans="2:38">
      <c r="B392" s="142">
        <v>389</v>
      </c>
      <c r="C392" s="145"/>
      <c r="D392" s="145"/>
      <c r="E392" s="154"/>
      <c r="F392" s="145"/>
      <c r="G392" s="154"/>
      <c r="H392" s="154"/>
      <c r="I392" s="14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82"/>
      <c r="AG392" s="82"/>
      <c r="AH392" s="75"/>
      <c r="AI392" s="75"/>
      <c r="AJ392" s="75"/>
      <c r="AK392" s="75"/>
      <c r="AL392" s="75"/>
    </row>
    <row r="393" spans="2:38">
      <c r="B393" s="142">
        <v>390</v>
      </c>
      <c r="C393" s="145"/>
      <c r="D393" s="145"/>
      <c r="E393" s="154"/>
      <c r="F393" s="145"/>
      <c r="G393" s="154"/>
      <c r="H393" s="154"/>
      <c r="I393" s="14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82"/>
      <c r="AG393" s="82"/>
      <c r="AH393" s="75"/>
      <c r="AI393" s="75"/>
      <c r="AJ393" s="75"/>
      <c r="AK393" s="75"/>
      <c r="AL393" s="75"/>
    </row>
    <row r="394" spans="2:38">
      <c r="B394" s="142">
        <v>391</v>
      </c>
      <c r="C394" s="145"/>
      <c r="D394" s="145"/>
      <c r="E394" s="154"/>
      <c r="F394" s="145"/>
      <c r="G394" s="154"/>
      <c r="H394" s="154"/>
      <c r="I394" s="14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82"/>
      <c r="AG394" s="82"/>
      <c r="AH394" s="75"/>
      <c r="AI394" s="75"/>
      <c r="AJ394" s="75"/>
      <c r="AK394" s="75"/>
      <c r="AL394" s="75"/>
    </row>
    <row r="395" spans="2:38">
      <c r="B395" s="142">
        <v>392</v>
      </c>
      <c r="C395" s="145"/>
      <c r="D395" s="145"/>
      <c r="E395" s="154"/>
      <c r="F395" s="145"/>
      <c r="G395" s="154"/>
      <c r="H395" s="154"/>
      <c r="I395" s="14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82"/>
      <c r="AG395" s="82"/>
      <c r="AH395" s="75"/>
      <c r="AI395" s="75"/>
      <c r="AJ395" s="75"/>
      <c r="AK395" s="75"/>
      <c r="AL395" s="75"/>
    </row>
    <row r="396" spans="2:38">
      <c r="B396" s="142">
        <v>393</v>
      </c>
      <c r="C396" s="145"/>
      <c r="D396" s="145"/>
      <c r="E396" s="154"/>
      <c r="F396" s="145"/>
      <c r="G396" s="154"/>
      <c r="H396" s="154"/>
      <c r="I396" s="14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82"/>
      <c r="AG396" s="82"/>
      <c r="AH396" s="75"/>
      <c r="AI396" s="75"/>
      <c r="AJ396" s="75"/>
      <c r="AK396" s="75"/>
      <c r="AL396" s="75"/>
    </row>
    <row r="397" spans="2:38">
      <c r="B397" s="142">
        <v>394</v>
      </c>
      <c r="C397" s="145"/>
      <c r="D397" s="145"/>
      <c r="E397" s="154"/>
      <c r="F397" s="145"/>
      <c r="G397" s="154"/>
      <c r="H397" s="154"/>
      <c r="I397" s="14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82"/>
      <c r="AG397" s="82"/>
      <c r="AH397" s="75"/>
      <c r="AI397" s="75"/>
      <c r="AJ397" s="75"/>
      <c r="AK397" s="75"/>
      <c r="AL397" s="75"/>
    </row>
    <row r="398" spans="2:38">
      <c r="B398" s="142">
        <v>395</v>
      </c>
      <c r="C398" s="145"/>
      <c r="D398" s="145"/>
      <c r="E398" s="154"/>
      <c r="F398" s="145"/>
      <c r="G398" s="154"/>
      <c r="H398" s="154"/>
      <c r="I398" s="14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82"/>
      <c r="AG398" s="82"/>
      <c r="AH398" s="75"/>
      <c r="AI398" s="75"/>
      <c r="AJ398" s="75"/>
      <c r="AK398" s="75"/>
      <c r="AL398" s="75"/>
    </row>
    <row r="399" spans="2:38">
      <c r="B399" s="142">
        <v>396</v>
      </c>
      <c r="C399" s="145"/>
      <c r="D399" s="145"/>
      <c r="E399" s="154"/>
      <c r="F399" s="145"/>
      <c r="G399" s="154"/>
      <c r="H399" s="154"/>
      <c r="I399" s="14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82"/>
      <c r="AG399" s="82"/>
      <c r="AH399" s="75"/>
      <c r="AI399" s="75"/>
      <c r="AJ399" s="75"/>
      <c r="AK399" s="75"/>
      <c r="AL399" s="75"/>
    </row>
    <row r="400" spans="2:38">
      <c r="B400" s="142">
        <v>397</v>
      </c>
      <c r="C400" s="145"/>
      <c r="D400" s="145"/>
      <c r="E400" s="154"/>
      <c r="F400" s="145"/>
      <c r="G400" s="154"/>
      <c r="H400" s="154"/>
      <c r="I400" s="14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82"/>
      <c r="AG400" s="82"/>
      <c r="AH400" s="75"/>
      <c r="AI400" s="75"/>
      <c r="AJ400" s="75"/>
      <c r="AK400" s="75"/>
      <c r="AL400" s="75"/>
    </row>
    <row r="401" spans="2:38">
      <c r="B401" s="142">
        <v>398</v>
      </c>
      <c r="C401" s="145"/>
      <c r="D401" s="145"/>
      <c r="E401" s="154"/>
      <c r="F401" s="145"/>
      <c r="G401" s="154"/>
      <c r="H401" s="154"/>
      <c r="I401" s="14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82"/>
      <c r="AG401" s="82"/>
      <c r="AH401" s="75"/>
      <c r="AI401" s="75"/>
      <c r="AJ401" s="75"/>
      <c r="AK401" s="75"/>
      <c r="AL401" s="75"/>
    </row>
    <row r="402" spans="2:38">
      <c r="B402" s="142">
        <v>399</v>
      </c>
      <c r="C402" s="145"/>
      <c r="D402" s="145"/>
      <c r="E402" s="154"/>
      <c r="F402" s="145"/>
      <c r="G402" s="154"/>
      <c r="H402" s="154"/>
      <c r="I402" s="14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82"/>
      <c r="AG402" s="82"/>
      <c r="AH402" s="75"/>
      <c r="AI402" s="75"/>
      <c r="AJ402" s="75"/>
      <c r="AK402" s="75"/>
      <c r="AL402" s="75"/>
    </row>
    <row r="403" spans="2:38">
      <c r="B403" s="142">
        <v>400</v>
      </c>
      <c r="C403" s="145"/>
      <c r="D403" s="145"/>
      <c r="E403" s="154"/>
      <c r="F403" s="145"/>
      <c r="G403" s="154"/>
      <c r="H403" s="154"/>
      <c r="I403" s="14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82"/>
      <c r="AG403" s="82"/>
      <c r="AH403" s="75"/>
      <c r="AI403" s="75"/>
      <c r="AJ403" s="75"/>
      <c r="AK403" s="75"/>
      <c r="AL403" s="75"/>
    </row>
    <row r="404" spans="2:38">
      <c r="B404" s="142">
        <v>401</v>
      </c>
      <c r="C404" s="145"/>
      <c r="D404" s="145"/>
      <c r="E404" s="154"/>
      <c r="F404" s="145"/>
      <c r="G404" s="154"/>
      <c r="H404" s="154"/>
      <c r="I404" s="14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82"/>
      <c r="AG404" s="82"/>
      <c r="AH404" s="75"/>
      <c r="AI404" s="75"/>
      <c r="AJ404" s="75"/>
      <c r="AK404" s="75"/>
      <c r="AL404" s="75"/>
    </row>
    <row r="405" spans="2:38">
      <c r="B405" s="142">
        <v>402</v>
      </c>
      <c r="C405" s="145"/>
      <c r="D405" s="145"/>
      <c r="E405" s="154"/>
      <c r="F405" s="145"/>
      <c r="G405" s="154"/>
      <c r="H405" s="154"/>
      <c r="I405" s="14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82"/>
      <c r="AG405" s="82"/>
      <c r="AH405" s="75"/>
      <c r="AI405" s="75"/>
      <c r="AJ405" s="75"/>
      <c r="AK405" s="75"/>
      <c r="AL405" s="75"/>
    </row>
    <row r="406" spans="2:38">
      <c r="B406" s="142">
        <v>403</v>
      </c>
      <c r="C406" s="145"/>
      <c r="D406" s="145"/>
      <c r="E406" s="154"/>
      <c r="F406" s="145"/>
      <c r="G406" s="154"/>
      <c r="H406" s="154"/>
      <c r="I406" s="14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82"/>
      <c r="AG406" s="82"/>
      <c r="AH406" s="75"/>
      <c r="AI406" s="75"/>
      <c r="AJ406" s="75"/>
      <c r="AK406" s="75"/>
      <c r="AL406" s="75"/>
    </row>
    <row r="407" spans="2:38">
      <c r="B407" s="142">
        <v>404</v>
      </c>
      <c r="C407" s="145"/>
      <c r="D407" s="145"/>
      <c r="E407" s="154"/>
      <c r="F407" s="145"/>
      <c r="G407" s="154"/>
      <c r="H407" s="154"/>
      <c r="I407" s="14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82"/>
      <c r="AG407" s="82"/>
      <c r="AH407" s="75"/>
      <c r="AI407" s="75"/>
      <c r="AJ407" s="75"/>
      <c r="AK407" s="75"/>
      <c r="AL407" s="75"/>
    </row>
    <row r="408" spans="2:38">
      <c r="B408" s="142">
        <v>405</v>
      </c>
      <c r="C408" s="145"/>
      <c r="D408" s="145"/>
      <c r="E408" s="154"/>
      <c r="F408" s="145"/>
      <c r="G408" s="154"/>
      <c r="H408" s="154"/>
      <c r="I408" s="14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82"/>
      <c r="AG408" s="82"/>
      <c r="AH408" s="75"/>
      <c r="AI408" s="75"/>
      <c r="AJ408" s="75"/>
      <c r="AK408" s="75"/>
      <c r="AL408" s="75"/>
    </row>
    <row r="409" spans="2:38">
      <c r="B409" s="142">
        <v>406</v>
      </c>
      <c r="C409" s="145"/>
      <c r="D409" s="145"/>
      <c r="E409" s="154"/>
      <c r="F409" s="145"/>
      <c r="G409" s="154"/>
      <c r="H409" s="154"/>
      <c r="I409" s="14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82"/>
      <c r="AG409" s="82"/>
      <c r="AH409" s="75"/>
      <c r="AI409" s="75"/>
      <c r="AJ409" s="75"/>
      <c r="AK409" s="75"/>
      <c r="AL409" s="75"/>
    </row>
    <row r="410" spans="2:38">
      <c r="B410" s="142">
        <v>407</v>
      </c>
      <c r="C410" s="145"/>
      <c r="D410" s="145"/>
      <c r="E410" s="154"/>
      <c r="F410" s="145"/>
      <c r="G410" s="154"/>
      <c r="H410" s="154"/>
      <c r="I410" s="14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82"/>
      <c r="AG410" s="82"/>
      <c r="AH410" s="75"/>
      <c r="AI410" s="75"/>
      <c r="AJ410" s="75"/>
      <c r="AK410" s="75"/>
      <c r="AL410" s="75"/>
    </row>
    <row r="411" spans="2:38">
      <c r="B411" s="142">
        <v>408</v>
      </c>
      <c r="C411" s="145"/>
      <c r="D411" s="145"/>
      <c r="E411" s="154"/>
      <c r="F411" s="145"/>
      <c r="G411" s="154"/>
      <c r="H411" s="154"/>
      <c r="I411" s="14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5"/>
      <c r="AD411" s="75"/>
      <c r="AE411" s="75"/>
      <c r="AF411" s="82"/>
      <c r="AG411" s="82"/>
      <c r="AH411" s="75"/>
      <c r="AI411" s="75"/>
      <c r="AJ411" s="75"/>
      <c r="AK411" s="75"/>
      <c r="AL411" s="75"/>
    </row>
    <row r="412" spans="2:38">
      <c r="B412" s="142">
        <v>409</v>
      </c>
      <c r="C412" s="145"/>
      <c r="D412" s="145"/>
      <c r="E412" s="154"/>
      <c r="F412" s="145"/>
      <c r="G412" s="154"/>
      <c r="H412" s="154"/>
      <c r="I412" s="14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5"/>
      <c r="AD412" s="75"/>
      <c r="AE412" s="75"/>
      <c r="AF412" s="82"/>
      <c r="AG412" s="82"/>
      <c r="AH412" s="75"/>
      <c r="AI412" s="75"/>
      <c r="AJ412" s="75"/>
      <c r="AK412" s="75"/>
      <c r="AL412" s="75"/>
    </row>
    <row r="413" spans="2:38">
      <c r="B413" s="142">
        <v>410</v>
      </c>
      <c r="C413" s="145"/>
      <c r="D413" s="145"/>
      <c r="E413" s="154"/>
      <c r="F413" s="145"/>
      <c r="G413" s="154"/>
      <c r="H413" s="154"/>
      <c r="I413" s="14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5"/>
      <c r="AD413" s="75"/>
      <c r="AE413" s="75"/>
      <c r="AF413" s="82"/>
      <c r="AG413" s="82"/>
      <c r="AH413" s="75"/>
      <c r="AI413" s="75"/>
      <c r="AJ413" s="75"/>
      <c r="AK413" s="75"/>
      <c r="AL413" s="75"/>
    </row>
    <row r="414" spans="2:38">
      <c r="B414" s="142">
        <v>411</v>
      </c>
      <c r="C414" s="145"/>
      <c r="D414" s="145"/>
      <c r="E414" s="154"/>
      <c r="F414" s="145"/>
      <c r="G414" s="154"/>
      <c r="H414" s="154"/>
      <c r="I414" s="14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5"/>
      <c r="AD414" s="75"/>
      <c r="AE414" s="75"/>
      <c r="AF414" s="82"/>
      <c r="AG414" s="82"/>
      <c r="AH414" s="75"/>
      <c r="AI414" s="75"/>
      <c r="AJ414" s="75"/>
      <c r="AK414" s="75"/>
      <c r="AL414" s="75"/>
    </row>
    <row r="415" spans="2:38">
      <c r="B415" s="142">
        <v>412</v>
      </c>
      <c r="C415" s="145"/>
      <c r="D415" s="145"/>
      <c r="E415" s="154"/>
      <c r="F415" s="145"/>
      <c r="G415" s="154"/>
      <c r="H415" s="154"/>
      <c r="I415" s="14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  <c r="W415" s="75"/>
      <c r="X415" s="75"/>
      <c r="Y415" s="75"/>
      <c r="Z415" s="75"/>
      <c r="AA415" s="75"/>
      <c r="AB415" s="75"/>
      <c r="AC415" s="75"/>
      <c r="AD415" s="75"/>
      <c r="AE415" s="75"/>
      <c r="AF415" s="82"/>
      <c r="AG415" s="82"/>
      <c r="AH415" s="75"/>
      <c r="AI415" s="75"/>
      <c r="AJ415" s="75"/>
      <c r="AK415" s="75"/>
      <c r="AL415" s="75"/>
    </row>
    <row r="416" spans="2:38">
      <c r="B416" s="142">
        <v>413</v>
      </c>
      <c r="C416" s="145"/>
      <c r="D416" s="145"/>
      <c r="E416" s="154"/>
      <c r="F416" s="145"/>
      <c r="G416" s="154"/>
      <c r="H416" s="154"/>
      <c r="I416" s="14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  <c r="W416" s="75"/>
      <c r="X416" s="75"/>
      <c r="Y416" s="75"/>
      <c r="Z416" s="75"/>
      <c r="AA416" s="75"/>
      <c r="AB416" s="75"/>
      <c r="AC416" s="75"/>
      <c r="AD416" s="75"/>
      <c r="AE416" s="75"/>
      <c r="AF416" s="82"/>
      <c r="AG416" s="82"/>
      <c r="AH416" s="75"/>
      <c r="AI416" s="75"/>
      <c r="AJ416" s="75"/>
      <c r="AK416" s="75"/>
      <c r="AL416" s="75"/>
    </row>
    <row r="417" spans="2:38">
      <c r="B417" s="142">
        <v>414</v>
      </c>
      <c r="C417" s="145"/>
      <c r="D417" s="145"/>
      <c r="E417" s="154"/>
      <c r="F417" s="145"/>
      <c r="G417" s="154"/>
      <c r="H417" s="154"/>
      <c r="I417" s="14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  <c r="W417" s="75"/>
      <c r="X417" s="75"/>
      <c r="Y417" s="75"/>
      <c r="Z417" s="75"/>
      <c r="AA417" s="75"/>
      <c r="AB417" s="75"/>
      <c r="AC417" s="75"/>
      <c r="AD417" s="75"/>
      <c r="AE417" s="75"/>
      <c r="AF417" s="82"/>
      <c r="AG417" s="82"/>
      <c r="AH417" s="75"/>
      <c r="AI417" s="75"/>
      <c r="AJ417" s="75"/>
      <c r="AK417" s="75"/>
      <c r="AL417" s="75"/>
    </row>
    <row r="418" spans="2:38">
      <c r="B418" s="142">
        <v>415</v>
      </c>
      <c r="C418" s="145"/>
      <c r="D418" s="145"/>
      <c r="E418" s="154"/>
      <c r="F418" s="145"/>
      <c r="G418" s="154"/>
      <c r="H418" s="154"/>
      <c r="I418" s="14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W418" s="75"/>
      <c r="X418" s="75"/>
      <c r="Y418" s="75"/>
      <c r="Z418" s="75"/>
      <c r="AA418" s="75"/>
      <c r="AB418" s="75"/>
      <c r="AC418" s="75"/>
      <c r="AD418" s="75"/>
      <c r="AE418" s="75"/>
      <c r="AF418" s="82"/>
      <c r="AG418" s="82"/>
      <c r="AH418" s="75"/>
      <c r="AI418" s="75"/>
      <c r="AJ418" s="75"/>
      <c r="AK418" s="75"/>
      <c r="AL418" s="75"/>
    </row>
    <row r="419" spans="2:38">
      <c r="B419" s="142">
        <v>416</v>
      </c>
      <c r="C419" s="145"/>
      <c r="D419" s="145"/>
      <c r="E419" s="154"/>
      <c r="F419" s="145"/>
      <c r="G419" s="154"/>
      <c r="H419" s="154"/>
      <c r="I419" s="14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  <c r="AA419" s="75"/>
      <c r="AB419" s="75"/>
      <c r="AC419" s="75"/>
      <c r="AD419" s="75"/>
      <c r="AE419" s="75"/>
      <c r="AF419" s="82"/>
      <c r="AG419" s="82"/>
      <c r="AH419" s="75"/>
      <c r="AI419" s="75"/>
      <c r="AJ419" s="75"/>
      <c r="AK419" s="75"/>
      <c r="AL419" s="75"/>
    </row>
    <row r="420" spans="2:38">
      <c r="B420" s="142">
        <v>417</v>
      </c>
      <c r="C420" s="145"/>
      <c r="D420" s="145"/>
      <c r="E420" s="154"/>
      <c r="F420" s="145"/>
      <c r="G420" s="154"/>
      <c r="H420" s="154"/>
      <c r="I420" s="14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  <c r="W420" s="75"/>
      <c r="X420" s="75"/>
      <c r="Y420" s="75"/>
      <c r="Z420" s="75"/>
      <c r="AA420" s="75"/>
      <c r="AB420" s="75"/>
      <c r="AC420" s="75"/>
      <c r="AD420" s="75"/>
      <c r="AE420" s="75"/>
      <c r="AF420" s="82"/>
      <c r="AG420" s="82"/>
      <c r="AH420" s="75"/>
      <c r="AI420" s="75"/>
      <c r="AJ420" s="75"/>
      <c r="AK420" s="75"/>
      <c r="AL420" s="75"/>
    </row>
    <row r="421" spans="2:38">
      <c r="B421" s="142">
        <v>418</v>
      </c>
      <c r="C421" s="145"/>
      <c r="D421" s="145"/>
      <c r="E421" s="154"/>
      <c r="F421" s="145"/>
      <c r="G421" s="154"/>
      <c r="H421" s="154"/>
      <c r="I421" s="14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  <c r="W421" s="75"/>
      <c r="X421" s="75"/>
      <c r="Y421" s="75"/>
      <c r="Z421" s="75"/>
      <c r="AA421" s="75"/>
      <c r="AB421" s="75"/>
      <c r="AC421" s="75"/>
      <c r="AD421" s="75"/>
      <c r="AE421" s="75"/>
      <c r="AF421" s="82"/>
      <c r="AG421" s="82"/>
      <c r="AH421" s="75"/>
      <c r="AI421" s="75"/>
      <c r="AJ421" s="75"/>
      <c r="AK421" s="75"/>
      <c r="AL421" s="75"/>
    </row>
    <row r="422" spans="2:38">
      <c r="B422" s="142">
        <v>419</v>
      </c>
      <c r="C422" s="145"/>
      <c r="D422" s="145"/>
      <c r="E422" s="154"/>
      <c r="F422" s="145"/>
      <c r="G422" s="154"/>
      <c r="H422" s="154"/>
      <c r="I422" s="14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  <c r="W422" s="75"/>
      <c r="X422" s="75"/>
      <c r="Y422" s="75"/>
      <c r="Z422" s="75"/>
      <c r="AA422" s="75"/>
      <c r="AB422" s="75"/>
      <c r="AC422" s="75"/>
      <c r="AD422" s="75"/>
      <c r="AE422" s="75"/>
      <c r="AF422" s="82"/>
      <c r="AG422" s="82"/>
      <c r="AH422" s="75"/>
      <c r="AI422" s="75"/>
      <c r="AJ422" s="75"/>
      <c r="AK422" s="75"/>
      <c r="AL422" s="75"/>
    </row>
    <row r="423" spans="2:38">
      <c r="B423" s="142">
        <v>420</v>
      </c>
      <c r="C423" s="145"/>
      <c r="D423" s="145"/>
      <c r="E423" s="154"/>
      <c r="F423" s="145"/>
      <c r="G423" s="154"/>
      <c r="H423" s="154"/>
      <c r="I423" s="14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  <c r="W423" s="75"/>
      <c r="X423" s="75"/>
      <c r="Y423" s="75"/>
      <c r="Z423" s="75"/>
      <c r="AA423" s="75"/>
      <c r="AB423" s="75"/>
      <c r="AC423" s="75"/>
      <c r="AD423" s="75"/>
      <c r="AE423" s="75"/>
      <c r="AF423" s="82"/>
      <c r="AG423" s="82"/>
      <c r="AH423" s="75"/>
      <c r="AI423" s="75"/>
      <c r="AJ423" s="75"/>
      <c r="AK423" s="75"/>
      <c r="AL423" s="75"/>
    </row>
    <row r="424" spans="2:38">
      <c r="B424" s="142">
        <v>421</v>
      </c>
      <c r="C424" s="145"/>
      <c r="D424" s="145"/>
      <c r="E424" s="154"/>
      <c r="F424" s="145"/>
      <c r="G424" s="154"/>
      <c r="H424" s="154"/>
      <c r="I424" s="14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  <c r="W424" s="75"/>
      <c r="X424" s="75"/>
      <c r="Y424" s="75"/>
      <c r="Z424" s="75"/>
      <c r="AA424" s="75"/>
      <c r="AB424" s="75"/>
      <c r="AC424" s="75"/>
      <c r="AD424" s="75"/>
      <c r="AE424" s="75"/>
      <c r="AF424" s="82"/>
      <c r="AG424" s="82"/>
      <c r="AH424" s="75"/>
      <c r="AI424" s="75"/>
      <c r="AJ424" s="75"/>
      <c r="AK424" s="75"/>
      <c r="AL424" s="75"/>
    </row>
    <row r="425" spans="2:38">
      <c r="B425" s="142">
        <v>422</v>
      </c>
      <c r="C425" s="145"/>
      <c r="D425" s="145"/>
      <c r="E425" s="154"/>
      <c r="F425" s="145"/>
      <c r="G425" s="154"/>
      <c r="H425" s="154"/>
      <c r="I425" s="14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  <c r="W425" s="75"/>
      <c r="X425" s="75"/>
      <c r="Y425" s="75"/>
      <c r="Z425" s="75"/>
      <c r="AA425" s="75"/>
      <c r="AB425" s="75"/>
      <c r="AC425" s="75"/>
      <c r="AD425" s="75"/>
      <c r="AE425" s="75"/>
      <c r="AF425" s="82"/>
      <c r="AG425" s="82"/>
      <c r="AH425" s="75"/>
      <c r="AI425" s="75"/>
      <c r="AJ425" s="75"/>
      <c r="AK425" s="75"/>
      <c r="AL425" s="75"/>
    </row>
    <row r="426" spans="2:38">
      <c r="B426" s="142">
        <v>423</v>
      </c>
      <c r="C426" s="145"/>
      <c r="D426" s="145"/>
      <c r="E426" s="154"/>
      <c r="F426" s="145"/>
      <c r="G426" s="154"/>
      <c r="H426" s="154"/>
      <c r="I426" s="14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  <c r="W426" s="75"/>
      <c r="X426" s="75"/>
      <c r="Y426" s="75"/>
      <c r="Z426" s="75"/>
      <c r="AA426" s="75"/>
      <c r="AB426" s="75"/>
      <c r="AC426" s="75"/>
      <c r="AD426" s="75"/>
      <c r="AE426" s="75"/>
      <c r="AF426" s="82"/>
      <c r="AG426" s="82"/>
      <c r="AH426" s="75"/>
      <c r="AI426" s="75"/>
      <c r="AJ426" s="75"/>
      <c r="AK426" s="75"/>
      <c r="AL426" s="75"/>
    </row>
    <row r="427" spans="2:38">
      <c r="B427" s="142">
        <v>424</v>
      </c>
      <c r="C427" s="145"/>
      <c r="D427" s="145"/>
      <c r="E427" s="154"/>
      <c r="F427" s="145"/>
      <c r="G427" s="154"/>
      <c r="H427" s="154"/>
      <c r="I427" s="14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  <c r="W427" s="75"/>
      <c r="X427" s="75"/>
      <c r="Y427" s="75"/>
      <c r="Z427" s="75"/>
      <c r="AA427" s="75"/>
      <c r="AB427" s="75"/>
      <c r="AC427" s="75"/>
      <c r="AD427" s="75"/>
      <c r="AE427" s="75"/>
      <c r="AF427" s="82"/>
      <c r="AG427" s="82"/>
      <c r="AH427" s="75"/>
      <c r="AI427" s="75"/>
      <c r="AJ427" s="75"/>
      <c r="AK427" s="75"/>
      <c r="AL427" s="75"/>
    </row>
    <row r="428" spans="2:38">
      <c r="B428" s="142">
        <v>425</v>
      </c>
      <c r="C428" s="145"/>
      <c r="D428" s="145"/>
      <c r="E428" s="154"/>
      <c r="F428" s="145"/>
      <c r="G428" s="154"/>
      <c r="H428" s="154"/>
      <c r="I428" s="14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  <c r="W428" s="75"/>
      <c r="X428" s="75"/>
      <c r="Y428" s="75"/>
      <c r="Z428" s="75"/>
      <c r="AA428" s="75"/>
      <c r="AB428" s="75"/>
      <c r="AC428" s="75"/>
      <c r="AD428" s="75"/>
      <c r="AE428" s="75"/>
      <c r="AF428" s="82"/>
      <c r="AG428" s="82"/>
      <c r="AH428" s="75"/>
      <c r="AI428" s="75"/>
      <c r="AJ428" s="75"/>
      <c r="AK428" s="75"/>
      <c r="AL428" s="75"/>
    </row>
    <row r="429" spans="2:38">
      <c r="B429" s="142">
        <v>426</v>
      </c>
      <c r="C429" s="145"/>
      <c r="D429" s="145"/>
      <c r="E429" s="154"/>
      <c r="F429" s="145"/>
      <c r="G429" s="154"/>
      <c r="H429" s="154"/>
      <c r="I429" s="14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  <c r="W429" s="75"/>
      <c r="X429" s="75"/>
      <c r="Y429" s="75"/>
      <c r="Z429" s="75"/>
      <c r="AA429" s="75"/>
      <c r="AB429" s="75"/>
      <c r="AC429" s="75"/>
      <c r="AD429" s="75"/>
      <c r="AE429" s="75"/>
      <c r="AF429" s="82"/>
      <c r="AG429" s="82"/>
      <c r="AH429" s="75"/>
      <c r="AI429" s="75"/>
      <c r="AJ429" s="75"/>
      <c r="AK429" s="75"/>
      <c r="AL429" s="75"/>
    </row>
    <row r="430" spans="2:38">
      <c r="B430" s="142">
        <v>427</v>
      </c>
      <c r="C430" s="145"/>
      <c r="D430" s="145"/>
      <c r="E430" s="154"/>
      <c r="F430" s="145"/>
      <c r="G430" s="154"/>
      <c r="H430" s="154"/>
      <c r="I430" s="14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  <c r="W430" s="75"/>
      <c r="X430" s="75"/>
      <c r="Y430" s="75"/>
      <c r="Z430" s="75"/>
      <c r="AA430" s="75"/>
      <c r="AB430" s="75"/>
      <c r="AC430" s="75"/>
      <c r="AD430" s="75"/>
      <c r="AE430" s="75"/>
      <c r="AF430" s="82"/>
      <c r="AG430" s="82"/>
      <c r="AH430" s="75"/>
      <c r="AI430" s="75"/>
      <c r="AJ430" s="75"/>
      <c r="AK430" s="75"/>
      <c r="AL430" s="75"/>
    </row>
    <row r="431" spans="2:38">
      <c r="B431" s="142">
        <v>428</v>
      </c>
      <c r="C431" s="145"/>
      <c r="D431" s="145"/>
      <c r="E431" s="154"/>
      <c r="F431" s="145"/>
      <c r="G431" s="154"/>
      <c r="H431" s="154"/>
      <c r="I431" s="14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  <c r="W431" s="75"/>
      <c r="X431" s="75"/>
      <c r="Y431" s="75"/>
      <c r="Z431" s="75"/>
      <c r="AA431" s="75"/>
      <c r="AB431" s="75"/>
      <c r="AC431" s="75"/>
      <c r="AD431" s="75"/>
      <c r="AE431" s="75"/>
      <c r="AF431" s="82"/>
      <c r="AG431" s="82"/>
      <c r="AH431" s="75"/>
      <c r="AI431" s="75"/>
      <c r="AJ431" s="75"/>
      <c r="AK431" s="75"/>
      <c r="AL431" s="75"/>
    </row>
    <row r="432" spans="2:38">
      <c r="B432" s="142">
        <v>429</v>
      </c>
      <c r="C432" s="145"/>
      <c r="D432" s="145"/>
      <c r="E432" s="154"/>
      <c r="F432" s="145"/>
      <c r="G432" s="154"/>
      <c r="H432" s="154"/>
      <c r="I432" s="14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  <c r="W432" s="75"/>
      <c r="X432" s="75"/>
      <c r="Y432" s="75"/>
      <c r="Z432" s="75"/>
      <c r="AA432" s="75"/>
      <c r="AB432" s="75"/>
      <c r="AC432" s="75"/>
      <c r="AD432" s="75"/>
      <c r="AE432" s="75"/>
      <c r="AF432" s="82"/>
      <c r="AG432" s="82"/>
      <c r="AH432" s="75"/>
      <c r="AI432" s="75"/>
      <c r="AJ432" s="75"/>
      <c r="AK432" s="75"/>
      <c r="AL432" s="75"/>
    </row>
    <row r="433" spans="2:38">
      <c r="B433" s="142">
        <v>430</v>
      </c>
      <c r="C433" s="145"/>
      <c r="D433" s="145"/>
      <c r="E433" s="154"/>
      <c r="F433" s="145"/>
      <c r="G433" s="154"/>
      <c r="H433" s="154"/>
      <c r="I433" s="14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  <c r="W433" s="75"/>
      <c r="X433" s="75"/>
      <c r="Y433" s="75"/>
      <c r="Z433" s="75"/>
      <c r="AA433" s="75"/>
      <c r="AB433" s="75"/>
      <c r="AC433" s="75"/>
      <c r="AD433" s="75"/>
      <c r="AE433" s="75"/>
      <c r="AF433" s="82"/>
      <c r="AG433" s="82"/>
      <c r="AH433" s="75"/>
      <c r="AI433" s="75"/>
      <c r="AJ433" s="75"/>
      <c r="AK433" s="75"/>
      <c r="AL433" s="75"/>
    </row>
    <row r="434" spans="2:38">
      <c r="B434" s="142">
        <v>431</v>
      </c>
      <c r="C434" s="145"/>
      <c r="D434" s="145"/>
      <c r="E434" s="154"/>
      <c r="F434" s="145"/>
      <c r="G434" s="154"/>
      <c r="H434" s="154"/>
      <c r="I434" s="14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  <c r="W434" s="75"/>
      <c r="X434" s="75"/>
      <c r="Y434" s="75"/>
      <c r="Z434" s="75"/>
      <c r="AA434" s="75"/>
      <c r="AB434" s="75"/>
      <c r="AC434" s="75"/>
      <c r="AD434" s="75"/>
      <c r="AE434" s="75"/>
      <c r="AF434" s="82"/>
      <c r="AG434" s="82"/>
      <c r="AH434" s="75"/>
      <c r="AI434" s="75"/>
      <c r="AJ434" s="75"/>
      <c r="AK434" s="75"/>
      <c r="AL434" s="75"/>
    </row>
    <row r="435" spans="2:38">
      <c r="B435" s="142">
        <v>432</v>
      </c>
      <c r="C435" s="145"/>
      <c r="D435" s="145"/>
      <c r="E435" s="154"/>
      <c r="F435" s="145"/>
      <c r="G435" s="154"/>
      <c r="H435" s="154"/>
      <c r="I435" s="14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  <c r="W435" s="75"/>
      <c r="X435" s="75"/>
      <c r="Y435" s="75"/>
      <c r="Z435" s="75"/>
      <c r="AA435" s="75"/>
      <c r="AB435" s="75"/>
      <c r="AC435" s="75"/>
      <c r="AD435" s="75"/>
      <c r="AE435" s="75"/>
      <c r="AF435" s="82"/>
      <c r="AG435" s="82"/>
      <c r="AH435" s="75"/>
      <c r="AI435" s="75"/>
      <c r="AJ435" s="75"/>
      <c r="AK435" s="75"/>
      <c r="AL435" s="75"/>
    </row>
    <row r="436" spans="2:38">
      <c r="B436" s="142">
        <v>433</v>
      </c>
      <c r="C436" s="145"/>
      <c r="D436" s="145"/>
      <c r="E436" s="154"/>
      <c r="F436" s="145"/>
      <c r="G436" s="154"/>
      <c r="H436" s="154"/>
      <c r="I436" s="14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  <c r="W436" s="75"/>
      <c r="X436" s="75"/>
      <c r="Y436" s="75"/>
      <c r="Z436" s="75"/>
      <c r="AA436" s="75"/>
      <c r="AB436" s="75"/>
      <c r="AC436" s="75"/>
      <c r="AD436" s="75"/>
      <c r="AE436" s="75"/>
      <c r="AF436" s="82"/>
      <c r="AG436" s="82"/>
      <c r="AH436" s="75"/>
      <c r="AI436" s="75"/>
      <c r="AJ436" s="75"/>
      <c r="AK436" s="75"/>
      <c r="AL436" s="75"/>
    </row>
    <row r="437" spans="2:38">
      <c r="B437" s="142">
        <v>434</v>
      </c>
      <c r="C437" s="145"/>
      <c r="D437" s="145"/>
      <c r="E437" s="154"/>
      <c r="F437" s="145"/>
      <c r="G437" s="154"/>
      <c r="H437" s="154"/>
      <c r="I437" s="14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  <c r="W437" s="75"/>
      <c r="X437" s="75"/>
      <c r="Y437" s="75"/>
      <c r="Z437" s="75"/>
      <c r="AA437" s="75"/>
      <c r="AB437" s="75"/>
      <c r="AC437" s="75"/>
      <c r="AD437" s="75"/>
      <c r="AE437" s="75"/>
      <c r="AF437" s="82"/>
      <c r="AG437" s="82"/>
      <c r="AH437" s="75"/>
      <c r="AI437" s="75"/>
      <c r="AJ437" s="75"/>
      <c r="AK437" s="75"/>
      <c r="AL437" s="75"/>
    </row>
    <row r="438" spans="2:38">
      <c r="B438" s="142">
        <v>435</v>
      </c>
      <c r="C438" s="145"/>
      <c r="D438" s="145"/>
      <c r="E438" s="154"/>
      <c r="F438" s="145"/>
      <c r="G438" s="154"/>
      <c r="H438" s="154"/>
      <c r="I438" s="14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  <c r="W438" s="75"/>
      <c r="X438" s="75"/>
      <c r="Y438" s="75"/>
      <c r="Z438" s="75"/>
      <c r="AA438" s="75"/>
      <c r="AB438" s="75"/>
      <c r="AC438" s="75"/>
      <c r="AD438" s="75"/>
      <c r="AE438" s="75"/>
      <c r="AF438" s="82"/>
      <c r="AG438" s="82"/>
      <c r="AH438" s="75"/>
      <c r="AI438" s="75"/>
      <c r="AJ438" s="75"/>
      <c r="AK438" s="75"/>
      <c r="AL438" s="75"/>
    </row>
    <row r="439" spans="2:38">
      <c r="B439" s="142">
        <v>436</v>
      </c>
      <c r="C439" s="145"/>
      <c r="D439" s="145"/>
      <c r="E439" s="154"/>
      <c r="F439" s="145"/>
      <c r="G439" s="154"/>
      <c r="H439" s="154"/>
      <c r="I439" s="14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  <c r="W439" s="75"/>
      <c r="X439" s="75"/>
      <c r="Y439" s="75"/>
      <c r="Z439" s="75"/>
      <c r="AA439" s="75"/>
      <c r="AB439" s="75"/>
      <c r="AC439" s="75"/>
      <c r="AD439" s="75"/>
      <c r="AE439" s="75"/>
      <c r="AF439" s="82"/>
      <c r="AG439" s="82"/>
      <c r="AH439" s="75"/>
      <c r="AI439" s="75"/>
      <c r="AJ439" s="75"/>
      <c r="AK439" s="75"/>
      <c r="AL439" s="75"/>
    </row>
    <row r="440" spans="2:38">
      <c r="B440" s="142">
        <v>437</v>
      </c>
      <c r="C440" s="145"/>
      <c r="D440" s="145"/>
      <c r="E440" s="154"/>
      <c r="F440" s="145"/>
      <c r="G440" s="154"/>
      <c r="H440" s="154"/>
      <c r="I440" s="14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  <c r="W440" s="75"/>
      <c r="X440" s="75"/>
      <c r="Y440" s="75"/>
      <c r="Z440" s="75"/>
      <c r="AA440" s="75"/>
      <c r="AB440" s="75"/>
      <c r="AC440" s="75"/>
      <c r="AD440" s="75"/>
      <c r="AE440" s="75"/>
      <c r="AF440" s="82"/>
      <c r="AG440" s="82"/>
      <c r="AH440" s="75"/>
      <c r="AI440" s="75"/>
      <c r="AJ440" s="75"/>
      <c r="AK440" s="75"/>
      <c r="AL440" s="75"/>
    </row>
    <row r="441" spans="2:38">
      <c r="B441" s="142">
        <v>438</v>
      </c>
      <c r="C441" s="145"/>
      <c r="D441" s="145"/>
      <c r="E441" s="154"/>
      <c r="F441" s="145"/>
      <c r="G441" s="154"/>
      <c r="H441" s="154"/>
      <c r="I441" s="14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  <c r="W441" s="75"/>
      <c r="X441" s="75"/>
      <c r="Y441" s="75"/>
      <c r="Z441" s="75"/>
      <c r="AA441" s="75"/>
      <c r="AB441" s="75"/>
      <c r="AC441" s="75"/>
      <c r="AD441" s="75"/>
      <c r="AE441" s="75"/>
      <c r="AF441" s="82"/>
      <c r="AG441" s="82"/>
      <c r="AH441" s="75"/>
      <c r="AI441" s="75"/>
      <c r="AJ441" s="75"/>
      <c r="AK441" s="75"/>
      <c r="AL441" s="75"/>
    </row>
    <row r="442" spans="2:38">
      <c r="B442" s="142">
        <v>439</v>
      </c>
      <c r="C442" s="145"/>
      <c r="D442" s="145"/>
      <c r="E442" s="154"/>
      <c r="F442" s="145"/>
      <c r="G442" s="154"/>
      <c r="H442" s="154"/>
      <c r="I442" s="14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  <c r="W442" s="75"/>
      <c r="X442" s="75"/>
      <c r="Y442" s="75"/>
      <c r="Z442" s="75"/>
      <c r="AA442" s="75"/>
      <c r="AB442" s="75"/>
      <c r="AC442" s="75"/>
      <c r="AD442" s="75"/>
      <c r="AE442" s="75"/>
      <c r="AF442" s="82"/>
      <c r="AG442" s="82"/>
      <c r="AH442" s="75"/>
      <c r="AI442" s="75"/>
      <c r="AJ442" s="75"/>
      <c r="AK442" s="75"/>
      <c r="AL442" s="75"/>
    </row>
    <row r="443" spans="2:38">
      <c r="B443" s="142">
        <v>440</v>
      </c>
      <c r="C443" s="145"/>
      <c r="D443" s="145"/>
      <c r="E443" s="154"/>
      <c r="F443" s="145"/>
      <c r="G443" s="154"/>
      <c r="H443" s="154"/>
      <c r="I443" s="14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  <c r="W443" s="75"/>
      <c r="X443" s="75"/>
      <c r="Y443" s="75"/>
      <c r="Z443" s="75"/>
      <c r="AA443" s="75"/>
      <c r="AB443" s="75"/>
      <c r="AC443" s="75"/>
      <c r="AD443" s="75"/>
      <c r="AE443" s="75"/>
      <c r="AF443" s="82"/>
      <c r="AG443" s="82"/>
      <c r="AH443" s="75"/>
      <c r="AI443" s="75"/>
      <c r="AJ443" s="75"/>
      <c r="AK443" s="75"/>
      <c r="AL443" s="75"/>
    </row>
    <row r="444" spans="2:38">
      <c r="B444" s="142">
        <v>441</v>
      </c>
      <c r="C444" s="145"/>
      <c r="D444" s="145"/>
      <c r="E444" s="154"/>
      <c r="F444" s="145"/>
      <c r="G444" s="154"/>
      <c r="H444" s="154"/>
      <c r="I444" s="14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  <c r="W444" s="75"/>
      <c r="X444" s="75"/>
      <c r="Y444" s="75"/>
      <c r="Z444" s="75"/>
      <c r="AA444" s="75"/>
      <c r="AB444" s="75"/>
      <c r="AC444" s="75"/>
      <c r="AD444" s="75"/>
      <c r="AE444" s="75"/>
      <c r="AF444" s="82"/>
      <c r="AG444" s="82"/>
      <c r="AH444" s="75"/>
      <c r="AI444" s="75"/>
      <c r="AJ444" s="75"/>
      <c r="AK444" s="75"/>
      <c r="AL444" s="75"/>
    </row>
    <row r="445" spans="2:38">
      <c r="B445" s="142">
        <v>442</v>
      </c>
      <c r="C445" s="145"/>
      <c r="D445" s="145"/>
      <c r="E445" s="154"/>
      <c r="F445" s="145"/>
      <c r="G445" s="154"/>
      <c r="H445" s="154"/>
      <c r="I445" s="14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  <c r="W445" s="75"/>
      <c r="X445" s="75"/>
      <c r="Y445" s="75"/>
      <c r="Z445" s="75"/>
      <c r="AA445" s="75"/>
      <c r="AB445" s="75"/>
      <c r="AC445" s="75"/>
      <c r="AD445" s="75"/>
      <c r="AE445" s="75"/>
      <c r="AF445" s="82"/>
      <c r="AG445" s="82"/>
      <c r="AH445" s="75"/>
      <c r="AI445" s="75"/>
      <c r="AJ445" s="75"/>
      <c r="AK445" s="75"/>
      <c r="AL445" s="75"/>
    </row>
    <row r="446" spans="2:38">
      <c r="B446" s="142">
        <v>443</v>
      </c>
      <c r="C446" s="145"/>
      <c r="D446" s="145"/>
      <c r="E446" s="154"/>
      <c r="F446" s="145"/>
      <c r="G446" s="154"/>
      <c r="H446" s="154"/>
      <c r="I446" s="14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  <c r="W446" s="75"/>
      <c r="X446" s="75"/>
      <c r="Y446" s="75"/>
      <c r="Z446" s="75"/>
      <c r="AA446" s="75"/>
      <c r="AB446" s="75"/>
      <c r="AC446" s="75"/>
      <c r="AD446" s="75"/>
      <c r="AE446" s="75"/>
      <c r="AF446" s="82"/>
      <c r="AG446" s="82"/>
      <c r="AH446" s="75"/>
      <c r="AI446" s="75"/>
      <c r="AJ446" s="75"/>
      <c r="AK446" s="75"/>
      <c r="AL446" s="75"/>
    </row>
    <row r="447" spans="2:38">
      <c r="B447" s="142">
        <v>444</v>
      </c>
      <c r="C447" s="145"/>
      <c r="D447" s="145"/>
      <c r="E447" s="154"/>
      <c r="F447" s="145"/>
      <c r="G447" s="154"/>
      <c r="H447" s="154"/>
      <c r="I447" s="14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  <c r="W447" s="75"/>
      <c r="X447" s="75"/>
      <c r="Y447" s="75"/>
      <c r="Z447" s="75"/>
      <c r="AA447" s="75"/>
      <c r="AB447" s="75"/>
      <c r="AC447" s="75"/>
      <c r="AD447" s="75"/>
      <c r="AE447" s="75"/>
      <c r="AF447" s="82"/>
      <c r="AG447" s="82"/>
      <c r="AH447" s="75"/>
      <c r="AI447" s="75"/>
      <c r="AJ447" s="75"/>
      <c r="AK447" s="75"/>
      <c r="AL447" s="75"/>
    </row>
    <row r="448" spans="2:38">
      <c r="B448" s="142">
        <v>445</v>
      </c>
      <c r="C448" s="145"/>
      <c r="D448" s="145"/>
      <c r="E448" s="154"/>
      <c r="F448" s="145"/>
      <c r="G448" s="154"/>
      <c r="H448" s="154"/>
      <c r="I448" s="14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  <c r="W448" s="75"/>
      <c r="X448" s="75"/>
      <c r="Y448" s="75"/>
      <c r="Z448" s="75"/>
      <c r="AA448" s="75"/>
      <c r="AB448" s="75"/>
      <c r="AC448" s="75"/>
      <c r="AD448" s="75"/>
      <c r="AE448" s="75"/>
      <c r="AF448" s="82"/>
      <c r="AG448" s="82"/>
      <c r="AH448" s="75"/>
      <c r="AI448" s="75"/>
      <c r="AJ448" s="75"/>
      <c r="AK448" s="75"/>
      <c r="AL448" s="75"/>
    </row>
    <row r="449" spans="2:38">
      <c r="B449" s="142">
        <v>446</v>
      </c>
      <c r="C449" s="145"/>
      <c r="D449" s="145"/>
      <c r="E449" s="154"/>
      <c r="F449" s="145"/>
      <c r="G449" s="154"/>
      <c r="H449" s="154"/>
      <c r="I449" s="14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  <c r="W449" s="75"/>
      <c r="X449" s="75"/>
      <c r="Y449" s="75"/>
      <c r="Z449" s="75"/>
      <c r="AA449" s="75"/>
      <c r="AB449" s="75"/>
      <c r="AC449" s="75"/>
      <c r="AD449" s="75"/>
      <c r="AE449" s="75"/>
      <c r="AF449" s="82"/>
      <c r="AG449" s="82"/>
      <c r="AH449" s="75"/>
      <c r="AI449" s="75"/>
      <c r="AJ449" s="75"/>
      <c r="AK449" s="75"/>
      <c r="AL449" s="75"/>
    </row>
    <row r="450" spans="2:38">
      <c r="B450" s="142">
        <v>447</v>
      </c>
      <c r="C450" s="145"/>
      <c r="D450" s="145"/>
      <c r="E450" s="154"/>
      <c r="F450" s="145"/>
      <c r="G450" s="154"/>
      <c r="H450" s="154"/>
      <c r="I450" s="14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  <c r="W450" s="75"/>
      <c r="X450" s="75"/>
      <c r="Y450" s="75"/>
      <c r="Z450" s="75"/>
      <c r="AA450" s="75"/>
      <c r="AB450" s="75"/>
      <c r="AC450" s="75"/>
      <c r="AD450" s="75"/>
      <c r="AE450" s="75"/>
      <c r="AF450" s="82"/>
      <c r="AG450" s="82"/>
      <c r="AH450" s="75"/>
      <c r="AI450" s="75"/>
      <c r="AJ450" s="75"/>
      <c r="AK450" s="75"/>
      <c r="AL450" s="75"/>
    </row>
    <row r="451" spans="2:38">
      <c r="B451" s="142">
        <v>448</v>
      </c>
      <c r="C451" s="145"/>
      <c r="D451" s="145"/>
      <c r="E451" s="154"/>
      <c r="F451" s="145"/>
      <c r="G451" s="154"/>
      <c r="H451" s="154"/>
      <c r="I451" s="145"/>
      <c r="J451" s="75"/>
      <c r="K451" s="75"/>
      <c r="L451" s="75"/>
      <c r="M451" s="75"/>
      <c r="N451" s="75"/>
      <c r="O451" s="75"/>
      <c r="P451" s="75"/>
      <c r="Q451" s="75"/>
      <c r="R451" s="75"/>
      <c r="S451" s="75"/>
      <c r="T451" s="75"/>
      <c r="U451" s="75"/>
      <c r="V451" s="75"/>
      <c r="W451" s="75"/>
      <c r="X451" s="75"/>
      <c r="Y451" s="75"/>
      <c r="Z451" s="75"/>
      <c r="AA451" s="75"/>
      <c r="AB451" s="75"/>
      <c r="AC451" s="75"/>
      <c r="AD451" s="75"/>
      <c r="AE451" s="75"/>
      <c r="AF451" s="82"/>
      <c r="AG451" s="82"/>
      <c r="AH451" s="75"/>
      <c r="AI451" s="75"/>
      <c r="AJ451" s="75"/>
      <c r="AK451" s="75"/>
      <c r="AL451" s="75"/>
    </row>
    <row r="452" spans="2:38">
      <c r="B452" s="142">
        <v>449</v>
      </c>
      <c r="C452" s="145"/>
      <c r="D452" s="145"/>
      <c r="E452" s="154"/>
      <c r="F452" s="145"/>
      <c r="G452" s="154"/>
      <c r="H452" s="154"/>
      <c r="I452" s="145"/>
      <c r="J452" s="75"/>
      <c r="K452" s="75"/>
      <c r="L452" s="75"/>
      <c r="M452" s="75"/>
      <c r="N452" s="75"/>
      <c r="O452" s="75"/>
      <c r="P452" s="75"/>
      <c r="Q452" s="75"/>
      <c r="R452" s="75"/>
      <c r="S452" s="75"/>
      <c r="T452" s="75"/>
      <c r="U452" s="75"/>
      <c r="V452" s="75"/>
      <c r="W452" s="75"/>
      <c r="X452" s="75"/>
      <c r="Y452" s="75"/>
      <c r="Z452" s="75"/>
      <c r="AA452" s="75"/>
      <c r="AB452" s="75"/>
      <c r="AC452" s="75"/>
      <c r="AD452" s="75"/>
      <c r="AE452" s="75"/>
      <c r="AF452" s="82"/>
      <c r="AG452" s="82"/>
      <c r="AH452" s="75"/>
      <c r="AI452" s="75"/>
      <c r="AJ452" s="75"/>
      <c r="AK452" s="75"/>
      <c r="AL452" s="75"/>
    </row>
    <row r="453" spans="2:38">
      <c r="B453" s="142">
        <v>450</v>
      </c>
      <c r="C453" s="145"/>
      <c r="D453" s="145"/>
      <c r="E453" s="154"/>
      <c r="F453" s="145"/>
      <c r="G453" s="154"/>
      <c r="H453" s="154"/>
      <c r="I453" s="145"/>
      <c r="J453" s="75"/>
      <c r="K453" s="75"/>
      <c r="L453" s="75"/>
      <c r="M453" s="75"/>
      <c r="N453" s="75"/>
      <c r="O453" s="75"/>
      <c r="P453" s="75"/>
      <c r="Q453" s="75"/>
      <c r="R453" s="75"/>
      <c r="S453" s="75"/>
      <c r="T453" s="75"/>
      <c r="U453" s="75"/>
      <c r="V453" s="75"/>
      <c r="W453" s="75"/>
      <c r="X453" s="75"/>
      <c r="Y453" s="75"/>
      <c r="Z453" s="75"/>
      <c r="AA453" s="75"/>
      <c r="AB453" s="75"/>
      <c r="AC453" s="75"/>
      <c r="AD453" s="75"/>
      <c r="AE453" s="75"/>
      <c r="AF453" s="82"/>
      <c r="AG453" s="82"/>
      <c r="AH453" s="75"/>
      <c r="AI453" s="75"/>
      <c r="AJ453" s="75"/>
      <c r="AK453" s="75"/>
      <c r="AL453" s="75"/>
    </row>
    <row r="454" spans="2:38">
      <c r="B454" s="142">
        <v>451</v>
      </c>
      <c r="C454" s="145"/>
      <c r="D454" s="145"/>
      <c r="E454" s="154"/>
      <c r="F454" s="145"/>
      <c r="G454" s="154"/>
      <c r="H454" s="154"/>
      <c r="I454" s="145"/>
      <c r="J454" s="75"/>
      <c r="K454" s="75"/>
      <c r="L454" s="75"/>
      <c r="M454" s="75"/>
      <c r="N454" s="75"/>
      <c r="O454" s="75"/>
      <c r="P454" s="75"/>
      <c r="Q454" s="75"/>
      <c r="R454" s="75"/>
      <c r="S454" s="75"/>
      <c r="T454" s="75"/>
      <c r="U454" s="75"/>
      <c r="V454" s="75"/>
      <c r="W454" s="75"/>
      <c r="X454" s="75"/>
      <c r="Y454" s="75"/>
      <c r="Z454" s="75"/>
      <c r="AA454" s="75"/>
      <c r="AB454" s="75"/>
      <c r="AC454" s="75"/>
      <c r="AD454" s="75"/>
      <c r="AE454" s="75"/>
      <c r="AF454" s="82"/>
      <c r="AG454" s="82"/>
      <c r="AH454" s="75"/>
      <c r="AI454" s="75"/>
      <c r="AJ454" s="75"/>
      <c r="AK454" s="75"/>
      <c r="AL454" s="75"/>
    </row>
    <row r="455" spans="2:38">
      <c r="B455" s="142">
        <v>452</v>
      </c>
      <c r="C455" s="145"/>
      <c r="D455" s="145"/>
      <c r="E455" s="154"/>
      <c r="F455" s="145"/>
      <c r="G455" s="154"/>
      <c r="H455" s="154"/>
      <c r="I455" s="145"/>
      <c r="J455" s="75"/>
      <c r="K455" s="75"/>
      <c r="L455" s="75"/>
      <c r="M455" s="75"/>
      <c r="N455" s="75"/>
      <c r="O455" s="75"/>
      <c r="P455" s="75"/>
      <c r="Q455" s="75"/>
      <c r="R455" s="75"/>
      <c r="S455" s="75"/>
      <c r="T455" s="75"/>
      <c r="U455" s="75"/>
      <c r="V455" s="75"/>
      <c r="W455" s="75"/>
      <c r="X455" s="75"/>
      <c r="Y455" s="75"/>
      <c r="Z455" s="75"/>
      <c r="AA455" s="75"/>
      <c r="AB455" s="75"/>
      <c r="AC455" s="75"/>
      <c r="AD455" s="75"/>
      <c r="AE455" s="75"/>
      <c r="AF455" s="82"/>
      <c r="AG455" s="82"/>
      <c r="AH455" s="75"/>
      <c r="AI455" s="75"/>
      <c r="AJ455" s="75"/>
      <c r="AK455" s="75"/>
      <c r="AL455" s="75"/>
    </row>
    <row r="456" spans="2:38">
      <c r="B456" s="142">
        <v>453</v>
      </c>
      <c r="C456" s="145"/>
      <c r="D456" s="145"/>
      <c r="E456" s="154"/>
      <c r="F456" s="145"/>
      <c r="G456" s="154"/>
      <c r="H456" s="154"/>
      <c r="I456" s="145"/>
      <c r="J456" s="75"/>
      <c r="K456" s="75"/>
      <c r="L456" s="75"/>
      <c r="M456" s="75"/>
      <c r="N456" s="75"/>
      <c r="O456" s="75"/>
      <c r="P456" s="75"/>
      <c r="Q456" s="75"/>
      <c r="R456" s="75"/>
      <c r="S456" s="75"/>
      <c r="T456" s="75"/>
      <c r="U456" s="75"/>
      <c r="V456" s="75"/>
      <c r="W456" s="75"/>
      <c r="X456" s="75"/>
      <c r="Y456" s="75"/>
      <c r="Z456" s="75"/>
      <c r="AA456" s="75"/>
      <c r="AB456" s="75"/>
      <c r="AC456" s="75"/>
      <c r="AD456" s="75"/>
      <c r="AE456" s="75"/>
      <c r="AF456" s="82"/>
      <c r="AG456" s="82"/>
      <c r="AH456" s="75"/>
      <c r="AI456" s="75"/>
      <c r="AJ456" s="75"/>
      <c r="AK456" s="75"/>
      <c r="AL456" s="75"/>
    </row>
    <row r="457" spans="2:38">
      <c r="B457" s="142">
        <v>454</v>
      </c>
      <c r="C457" s="145"/>
      <c r="D457" s="145"/>
      <c r="E457" s="154"/>
      <c r="F457" s="145"/>
      <c r="G457" s="154"/>
      <c r="H457" s="154"/>
      <c r="I457" s="145"/>
      <c r="J457" s="75"/>
      <c r="K457" s="75"/>
      <c r="L457" s="75"/>
      <c r="M457" s="75"/>
      <c r="N457" s="75"/>
      <c r="O457" s="75"/>
      <c r="P457" s="75"/>
      <c r="Q457" s="75"/>
      <c r="R457" s="75"/>
      <c r="S457" s="75"/>
      <c r="T457" s="75"/>
      <c r="U457" s="75"/>
      <c r="V457" s="75"/>
      <c r="W457" s="75"/>
      <c r="X457" s="75"/>
      <c r="Y457" s="75"/>
      <c r="Z457" s="75"/>
      <c r="AA457" s="75"/>
      <c r="AB457" s="75"/>
      <c r="AC457" s="75"/>
      <c r="AD457" s="75"/>
      <c r="AE457" s="75"/>
      <c r="AF457" s="82"/>
      <c r="AG457" s="82"/>
      <c r="AH457" s="75"/>
      <c r="AI457" s="75"/>
      <c r="AJ457" s="75"/>
      <c r="AK457" s="75"/>
      <c r="AL457" s="75"/>
    </row>
    <row r="458" spans="2:38">
      <c r="B458" s="142">
        <v>455</v>
      </c>
      <c r="C458" s="145"/>
      <c r="D458" s="145"/>
      <c r="E458" s="154"/>
      <c r="F458" s="145"/>
      <c r="G458" s="154"/>
      <c r="H458" s="154"/>
      <c r="I458" s="145"/>
      <c r="J458" s="75"/>
      <c r="K458" s="75"/>
      <c r="L458" s="75"/>
      <c r="M458" s="75"/>
      <c r="N458" s="75"/>
      <c r="O458" s="75"/>
      <c r="P458" s="75"/>
      <c r="Q458" s="75"/>
      <c r="R458" s="75"/>
      <c r="S458" s="75"/>
      <c r="T458" s="75"/>
      <c r="U458" s="75"/>
      <c r="V458" s="75"/>
      <c r="W458" s="75"/>
      <c r="X458" s="75"/>
      <c r="Y458" s="75"/>
      <c r="Z458" s="75"/>
      <c r="AA458" s="75"/>
      <c r="AB458" s="75"/>
      <c r="AC458" s="75"/>
      <c r="AD458" s="75"/>
      <c r="AE458" s="75"/>
      <c r="AF458" s="82"/>
      <c r="AG458" s="82"/>
      <c r="AH458" s="75"/>
      <c r="AI458" s="75"/>
      <c r="AJ458" s="75"/>
      <c r="AK458" s="75"/>
      <c r="AL458" s="75"/>
    </row>
    <row r="459" spans="2:38">
      <c r="B459" s="142">
        <v>456</v>
      </c>
      <c r="C459" s="145"/>
      <c r="D459" s="145"/>
      <c r="E459" s="154"/>
      <c r="F459" s="145"/>
      <c r="G459" s="154"/>
      <c r="H459" s="154"/>
      <c r="I459" s="145"/>
      <c r="J459" s="75"/>
      <c r="K459" s="75"/>
      <c r="L459" s="75"/>
      <c r="M459" s="75"/>
      <c r="N459" s="75"/>
      <c r="O459" s="75"/>
      <c r="P459" s="75"/>
      <c r="Q459" s="75"/>
      <c r="R459" s="75"/>
      <c r="S459" s="75"/>
      <c r="T459" s="75"/>
      <c r="U459" s="75"/>
      <c r="V459" s="75"/>
      <c r="W459" s="75"/>
      <c r="X459" s="75"/>
      <c r="Y459" s="75"/>
      <c r="Z459" s="75"/>
      <c r="AA459" s="75"/>
      <c r="AB459" s="75"/>
      <c r="AC459" s="75"/>
      <c r="AD459" s="75"/>
      <c r="AE459" s="75"/>
      <c r="AF459" s="82"/>
      <c r="AG459" s="82"/>
      <c r="AH459" s="75"/>
      <c r="AI459" s="75"/>
      <c r="AJ459" s="75"/>
      <c r="AK459" s="75"/>
      <c r="AL459" s="75"/>
    </row>
    <row r="460" spans="2:38">
      <c r="B460" s="142">
        <v>457</v>
      </c>
      <c r="C460" s="145"/>
      <c r="D460" s="145"/>
      <c r="E460" s="154"/>
      <c r="F460" s="145"/>
      <c r="G460" s="154"/>
      <c r="H460" s="154"/>
      <c r="I460" s="145"/>
      <c r="J460" s="75"/>
      <c r="K460" s="75"/>
      <c r="L460" s="75"/>
      <c r="M460" s="75"/>
      <c r="N460" s="75"/>
      <c r="O460" s="75"/>
      <c r="P460" s="75"/>
      <c r="Q460" s="75"/>
      <c r="R460" s="75"/>
      <c r="S460" s="75"/>
      <c r="T460" s="75"/>
      <c r="U460" s="75"/>
      <c r="V460" s="75"/>
      <c r="W460" s="75"/>
      <c r="X460" s="75"/>
      <c r="Y460" s="75"/>
      <c r="Z460" s="75"/>
      <c r="AA460" s="75"/>
      <c r="AB460" s="75"/>
      <c r="AC460" s="75"/>
      <c r="AD460" s="75"/>
      <c r="AE460" s="75"/>
      <c r="AF460" s="82"/>
      <c r="AG460" s="82"/>
      <c r="AH460" s="75"/>
      <c r="AI460" s="75"/>
      <c r="AJ460" s="75"/>
      <c r="AK460" s="75"/>
      <c r="AL460" s="75"/>
    </row>
    <row r="461" spans="2:38">
      <c r="B461" s="142">
        <v>458</v>
      </c>
      <c r="C461" s="145"/>
      <c r="D461" s="145"/>
      <c r="E461" s="154"/>
      <c r="F461" s="145"/>
      <c r="G461" s="154"/>
      <c r="H461" s="154"/>
      <c r="I461" s="145"/>
      <c r="J461" s="75"/>
      <c r="K461" s="75"/>
      <c r="L461" s="75"/>
      <c r="M461" s="75"/>
      <c r="N461" s="75"/>
      <c r="O461" s="75"/>
      <c r="P461" s="75"/>
      <c r="Q461" s="75"/>
      <c r="R461" s="75"/>
      <c r="S461" s="75"/>
      <c r="T461" s="75"/>
      <c r="U461" s="75"/>
      <c r="V461" s="75"/>
      <c r="W461" s="75"/>
      <c r="X461" s="75"/>
      <c r="Y461" s="75"/>
      <c r="Z461" s="75"/>
      <c r="AA461" s="75"/>
      <c r="AB461" s="75"/>
      <c r="AC461" s="75"/>
      <c r="AD461" s="75"/>
      <c r="AE461" s="75"/>
      <c r="AF461" s="82"/>
      <c r="AG461" s="82"/>
      <c r="AH461" s="75"/>
      <c r="AI461" s="75"/>
      <c r="AJ461" s="75"/>
      <c r="AK461" s="75"/>
      <c r="AL461" s="75"/>
    </row>
    <row r="462" spans="2:38">
      <c r="B462" s="142">
        <v>459</v>
      </c>
      <c r="C462" s="145"/>
      <c r="D462" s="145"/>
      <c r="E462" s="154"/>
      <c r="F462" s="145"/>
      <c r="G462" s="154"/>
      <c r="H462" s="154"/>
      <c r="I462" s="145"/>
      <c r="J462" s="75"/>
      <c r="K462" s="75"/>
      <c r="L462" s="75"/>
      <c r="M462" s="75"/>
      <c r="N462" s="75"/>
      <c r="O462" s="75"/>
      <c r="P462" s="75"/>
      <c r="Q462" s="75"/>
      <c r="R462" s="75"/>
      <c r="S462" s="75"/>
      <c r="T462" s="75"/>
      <c r="U462" s="75"/>
      <c r="V462" s="75"/>
      <c r="W462" s="75"/>
      <c r="X462" s="75"/>
      <c r="Y462" s="75"/>
      <c r="Z462" s="75"/>
      <c r="AA462" s="75"/>
      <c r="AB462" s="75"/>
      <c r="AC462" s="75"/>
      <c r="AD462" s="75"/>
      <c r="AE462" s="75"/>
      <c r="AF462" s="82"/>
      <c r="AG462" s="82"/>
      <c r="AH462" s="75"/>
      <c r="AI462" s="75"/>
      <c r="AJ462" s="75"/>
      <c r="AK462" s="75"/>
      <c r="AL462" s="75"/>
    </row>
    <row r="463" spans="2:38">
      <c r="B463" s="142">
        <v>460</v>
      </c>
      <c r="C463" s="145"/>
      <c r="D463" s="145"/>
      <c r="E463" s="154"/>
      <c r="F463" s="145"/>
      <c r="G463" s="154"/>
      <c r="H463" s="154"/>
      <c r="I463" s="145"/>
      <c r="J463" s="75"/>
      <c r="K463" s="75"/>
      <c r="L463" s="75"/>
      <c r="M463" s="75"/>
      <c r="N463" s="75"/>
      <c r="O463" s="75"/>
      <c r="P463" s="75"/>
      <c r="Q463" s="75"/>
      <c r="R463" s="75"/>
      <c r="S463" s="75"/>
      <c r="T463" s="75"/>
      <c r="U463" s="75"/>
      <c r="V463" s="75"/>
      <c r="W463" s="75"/>
      <c r="X463" s="75"/>
      <c r="Y463" s="75"/>
      <c r="Z463" s="75"/>
      <c r="AA463" s="75"/>
      <c r="AB463" s="75"/>
      <c r="AC463" s="75"/>
      <c r="AD463" s="75"/>
      <c r="AE463" s="75"/>
      <c r="AF463" s="82"/>
      <c r="AG463" s="82"/>
      <c r="AH463" s="75"/>
      <c r="AI463" s="75"/>
      <c r="AJ463" s="75"/>
      <c r="AK463" s="75"/>
      <c r="AL463" s="75"/>
    </row>
    <row r="464" spans="2:38">
      <c r="B464" s="142">
        <v>461</v>
      </c>
      <c r="C464" s="145"/>
      <c r="D464" s="145"/>
      <c r="E464" s="154"/>
      <c r="F464" s="145"/>
      <c r="G464" s="154"/>
      <c r="H464" s="154"/>
      <c r="I464" s="145"/>
      <c r="J464" s="75"/>
      <c r="K464" s="75"/>
      <c r="L464" s="75"/>
      <c r="M464" s="75"/>
      <c r="N464" s="75"/>
      <c r="O464" s="75"/>
      <c r="P464" s="75"/>
      <c r="Q464" s="75"/>
      <c r="R464" s="75"/>
      <c r="S464" s="75"/>
      <c r="T464" s="75"/>
      <c r="U464" s="75"/>
      <c r="V464" s="75"/>
      <c r="W464" s="75"/>
      <c r="X464" s="75"/>
      <c r="Y464" s="75"/>
      <c r="Z464" s="75"/>
      <c r="AA464" s="75"/>
      <c r="AB464" s="75"/>
      <c r="AC464" s="75"/>
      <c r="AD464" s="75"/>
      <c r="AE464" s="75"/>
      <c r="AF464" s="82"/>
      <c r="AG464" s="82"/>
      <c r="AH464" s="75"/>
      <c r="AI464" s="75"/>
      <c r="AJ464" s="75"/>
      <c r="AK464" s="75"/>
      <c r="AL464" s="75"/>
    </row>
    <row r="465" spans="2:38">
      <c r="B465" s="142">
        <v>462</v>
      </c>
      <c r="C465" s="145"/>
      <c r="D465" s="145"/>
      <c r="E465" s="154"/>
      <c r="F465" s="145"/>
      <c r="G465" s="154"/>
      <c r="H465" s="154"/>
      <c r="I465" s="145"/>
      <c r="J465" s="75"/>
      <c r="K465" s="75"/>
      <c r="L465" s="75"/>
      <c r="M465" s="75"/>
      <c r="N465" s="75"/>
      <c r="O465" s="75"/>
      <c r="P465" s="75"/>
      <c r="Q465" s="75"/>
      <c r="R465" s="75"/>
      <c r="S465" s="75"/>
      <c r="T465" s="75"/>
      <c r="U465" s="75"/>
      <c r="V465" s="75"/>
      <c r="W465" s="75"/>
      <c r="X465" s="75"/>
      <c r="Y465" s="75"/>
      <c r="Z465" s="75"/>
      <c r="AA465" s="75"/>
      <c r="AB465" s="75"/>
      <c r="AC465" s="75"/>
      <c r="AD465" s="75"/>
      <c r="AE465" s="75"/>
      <c r="AF465" s="82"/>
      <c r="AG465" s="82"/>
      <c r="AH465" s="75"/>
      <c r="AI465" s="75"/>
      <c r="AJ465" s="75"/>
      <c r="AK465" s="75"/>
      <c r="AL465" s="75"/>
    </row>
    <row r="466" spans="2:38">
      <c r="B466" s="142">
        <v>463</v>
      </c>
      <c r="C466" s="145"/>
      <c r="D466" s="145"/>
      <c r="E466" s="154"/>
      <c r="F466" s="145"/>
      <c r="G466" s="154"/>
      <c r="H466" s="154"/>
      <c r="I466" s="145"/>
      <c r="J466" s="75"/>
      <c r="K466" s="75"/>
      <c r="L466" s="75"/>
      <c r="M466" s="75"/>
      <c r="N466" s="75"/>
      <c r="O466" s="75"/>
      <c r="P466" s="75"/>
      <c r="Q466" s="75"/>
      <c r="R466" s="75"/>
      <c r="S466" s="75"/>
      <c r="T466" s="75"/>
      <c r="U466" s="75"/>
      <c r="V466" s="75"/>
      <c r="W466" s="75"/>
      <c r="X466" s="75"/>
      <c r="Y466" s="75"/>
      <c r="Z466" s="75"/>
      <c r="AA466" s="75"/>
      <c r="AB466" s="75"/>
      <c r="AC466" s="75"/>
      <c r="AD466" s="75"/>
      <c r="AE466" s="75"/>
      <c r="AF466" s="82"/>
      <c r="AG466" s="82"/>
      <c r="AH466" s="75"/>
      <c r="AI466" s="75"/>
      <c r="AJ466" s="75"/>
      <c r="AK466" s="75"/>
      <c r="AL466" s="75"/>
    </row>
    <row r="467" spans="2:38">
      <c r="B467" s="142">
        <v>464</v>
      </c>
      <c r="C467" s="145"/>
      <c r="D467" s="145"/>
      <c r="E467" s="154"/>
      <c r="F467" s="145"/>
      <c r="G467" s="154"/>
      <c r="H467" s="154"/>
      <c r="I467" s="145"/>
      <c r="J467" s="75"/>
      <c r="K467" s="75"/>
      <c r="L467" s="75"/>
      <c r="M467" s="75"/>
      <c r="N467" s="75"/>
      <c r="O467" s="75"/>
      <c r="P467" s="75"/>
      <c r="Q467" s="75"/>
      <c r="R467" s="75"/>
      <c r="S467" s="75"/>
      <c r="T467" s="75"/>
      <c r="U467" s="75"/>
      <c r="V467" s="75"/>
      <c r="W467" s="75"/>
      <c r="X467" s="75"/>
      <c r="Y467" s="75"/>
      <c r="Z467" s="75"/>
      <c r="AA467" s="75"/>
      <c r="AB467" s="75"/>
      <c r="AC467" s="75"/>
      <c r="AD467" s="75"/>
      <c r="AE467" s="75"/>
      <c r="AF467" s="82"/>
      <c r="AG467" s="82"/>
      <c r="AH467" s="75"/>
      <c r="AI467" s="75"/>
      <c r="AJ467" s="75"/>
      <c r="AK467" s="75"/>
      <c r="AL467" s="75"/>
    </row>
    <row r="468" spans="2:38">
      <c r="B468" s="142">
        <v>465</v>
      </c>
      <c r="C468" s="145"/>
      <c r="D468" s="145"/>
      <c r="E468" s="154"/>
      <c r="F468" s="145"/>
      <c r="G468" s="154"/>
      <c r="H468" s="154"/>
      <c r="I468" s="145"/>
      <c r="J468" s="75"/>
      <c r="K468" s="75"/>
      <c r="L468" s="75"/>
      <c r="M468" s="75"/>
      <c r="N468" s="75"/>
      <c r="O468" s="75"/>
      <c r="P468" s="75"/>
      <c r="Q468" s="75"/>
      <c r="R468" s="75"/>
      <c r="S468" s="75"/>
      <c r="T468" s="75"/>
      <c r="U468" s="75"/>
      <c r="V468" s="75"/>
      <c r="W468" s="75"/>
      <c r="X468" s="75"/>
      <c r="Y468" s="75"/>
      <c r="Z468" s="75"/>
      <c r="AA468" s="75"/>
      <c r="AB468" s="75"/>
      <c r="AC468" s="75"/>
      <c r="AD468" s="75"/>
      <c r="AE468" s="75"/>
      <c r="AF468" s="82"/>
      <c r="AG468" s="82"/>
      <c r="AH468" s="75"/>
      <c r="AI468" s="75"/>
      <c r="AJ468" s="75"/>
      <c r="AK468" s="75"/>
      <c r="AL468" s="75"/>
    </row>
    <row r="469" spans="2:38">
      <c r="B469" s="142">
        <v>466</v>
      </c>
      <c r="C469" s="145"/>
      <c r="D469" s="145"/>
      <c r="E469" s="154"/>
      <c r="F469" s="145"/>
      <c r="G469" s="154"/>
      <c r="H469" s="154"/>
      <c r="I469" s="145"/>
      <c r="J469" s="75"/>
      <c r="K469" s="75"/>
      <c r="L469" s="75"/>
      <c r="M469" s="75"/>
      <c r="N469" s="75"/>
      <c r="O469" s="75"/>
      <c r="P469" s="75"/>
      <c r="Q469" s="75"/>
      <c r="R469" s="75"/>
      <c r="S469" s="75"/>
      <c r="T469" s="75"/>
      <c r="U469" s="75"/>
      <c r="V469" s="75"/>
      <c r="W469" s="75"/>
      <c r="X469" s="75"/>
      <c r="Y469" s="75"/>
      <c r="Z469" s="75"/>
      <c r="AA469" s="75"/>
      <c r="AB469" s="75"/>
      <c r="AC469" s="75"/>
      <c r="AD469" s="75"/>
      <c r="AE469" s="75"/>
      <c r="AF469" s="82"/>
      <c r="AG469" s="82"/>
      <c r="AH469" s="75"/>
      <c r="AI469" s="75"/>
      <c r="AJ469" s="75"/>
      <c r="AK469" s="75"/>
      <c r="AL469" s="75"/>
    </row>
    <row r="470" spans="2:38">
      <c r="B470" s="142">
        <v>467</v>
      </c>
      <c r="C470" s="145"/>
      <c r="D470" s="145"/>
      <c r="E470" s="154"/>
      <c r="F470" s="145"/>
      <c r="G470" s="154"/>
      <c r="H470" s="154"/>
      <c r="I470" s="145"/>
      <c r="J470" s="75"/>
      <c r="K470" s="75"/>
      <c r="L470" s="75"/>
      <c r="M470" s="75"/>
      <c r="N470" s="75"/>
      <c r="O470" s="75"/>
      <c r="P470" s="75"/>
      <c r="Q470" s="75"/>
      <c r="R470" s="75"/>
      <c r="S470" s="75"/>
      <c r="T470" s="75"/>
      <c r="U470" s="75"/>
      <c r="V470" s="75"/>
      <c r="W470" s="75"/>
      <c r="X470" s="75"/>
      <c r="Y470" s="75"/>
      <c r="Z470" s="75"/>
      <c r="AA470" s="75"/>
      <c r="AB470" s="75"/>
      <c r="AC470" s="75"/>
      <c r="AD470" s="75"/>
      <c r="AE470" s="75"/>
      <c r="AF470" s="82"/>
      <c r="AG470" s="82"/>
      <c r="AH470" s="75"/>
      <c r="AI470" s="75"/>
      <c r="AJ470" s="75"/>
      <c r="AK470" s="75"/>
      <c r="AL470" s="75"/>
    </row>
    <row r="471" spans="2:38">
      <c r="B471" s="142">
        <v>468</v>
      </c>
      <c r="C471" s="145"/>
      <c r="D471" s="145"/>
      <c r="E471" s="154"/>
      <c r="F471" s="145"/>
      <c r="G471" s="154"/>
      <c r="H471" s="154"/>
      <c r="I471" s="145"/>
      <c r="J471" s="75"/>
      <c r="K471" s="75"/>
      <c r="L471" s="75"/>
      <c r="M471" s="75"/>
      <c r="N471" s="75"/>
      <c r="O471" s="75"/>
      <c r="P471" s="75"/>
      <c r="Q471" s="75"/>
      <c r="R471" s="75"/>
      <c r="S471" s="75"/>
      <c r="T471" s="75"/>
      <c r="U471" s="75"/>
      <c r="V471" s="75"/>
      <c r="W471" s="75"/>
      <c r="X471" s="75"/>
      <c r="Y471" s="75"/>
      <c r="Z471" s="75"/>
      <c r="AA471" s="75"/>
      <c r="AB471" s="75"/>
      <c r="AC471" s="75"/>
      <c r="AD471" s="75"/>
      <c r="AE471" s="75"/>
      <c r="AF471" s="82"/>
      <c r="AG471" s="82"/>
      <c r="AH471" s="75"/>
      <c r="AI471" s="75"/>
      <c r="AJ471" s="75"/>
      <c r="AK471" s="75"/>
      <c r="AL471" s="75"/>
    </row>
    <row r="472" spans="2:38">
      <c r="B472" s="142">
        <v>469</v>
      </c>
      <c r="C472" s="145"/>
      <c r="D472" s="145"/>
      <c r="E472" s="154"/>
      <c r="F472" s="145"/>
      <c r="G472" s="154"/>
      <c r="H472" s="154"/>
      <c r="I472" s="145"/>
      <c r="J472" s="75"/>
      <c r="K472" s="75"/>
      <c r="L472" s="75"/>
      <c r="M472" s="75"/>
      <c r="N472" s="75"/>
      <c r="O472" s="75"/>
      <c r="P472" s="75"/>
      <c r="Q472" s="75"/>
      <c r="R472" s="75"/>
      <c r="S472" s="75"/>
      <c r="T472" s="75"/>
      <c r="U472" s="75"/>
      <c r="V472" s="75"/>
      <c r="W472" s="75"/>
      <c r="X472" s="75"/>
      <c r="Y472" s="75"/>
      <c r="Z472" s="75"/>
      <c r="AA472" s="75"/>
      <c r="AB472" s="75"/>
      <c r="AC472" s="75"/>
      <c r="AD472" s="75"/>
      <c r="AE472" s="75"/>
      <c r="AF472" s="82"/>
      <c r="AG472" s="82"/>
      <c r="AH472" s="75"/>
      <c r="AI472" s="75"/>
      <c r="AJ472" s="75"/>
      <c r="AK472" s="75"/>
      <c r="AL472" s="75"/>
    </row>
    <row r="473" spans="2:38">
      <c r="B473" s="142">
        <v>470</v>
      </c>
      <c r="C473" s="145"/>
      <c r="D473" s="145"/>
      <c r="E473" s="154"/>
      <c r="F473" s="145"/>
      <c r="G473" s="154"/>
      <c r="H473" s="154"/>
      <c r="I473" s="145"/>
      <c r="J473" s="75"/>
      <c r="K473" s="75"/>
      <c r="L473" s="75"/>
      <c r="M473" s="75"/>
      <c r="N473" s="75"/>
      <c r="O473" s="75"/>
      <c r="P473" s="75"/>
      <c r="Q473" s="75"/>
      <c r="R473" s="75"/>
      <c r="S473" s="75"/>
      <c r="T473" s="75"/>
      <c r="U473" s="75"/>
      <c r="V473" s="75"/>
      <c r="W473" s="75"/>
      <c r="X473" s="75"/>
      <c r="Y473" s="75"/>
      <c r="Z473" s="75"/>
      <c r="AA473" s="75"/>
      <c r="AB473" s="75"/>
      <c r="AC473" s="75"/>
      <c r="AD473" s="75"/>
      <c r="AE473" s="75"/>
      <c r="AF473" s="82"/>
      <c r="AG473" s="82"/>
      <c r="AH473" s="75"/>
      <c r="AI473" s="75"/>
      <c r="AJ473" s="75"/>
      <c r="AK473" s="75"/>
      <c r="AL473" s="75"/>
    </row>
    <row r="474" spans="2:38">
      <c r="B474" s="142">
        <v>471</v>
      </c>
      <c r="C474" s="145"/>
      <c r="D474" s="145"/>
      <c r="E474" s="154"/>
      <c r="F474" s="145"/>
      <c r="G474" s="154"/>
      <c r="H474" s="154"/>
      <c r="I474" s="145"/>
      <c r="J474" s="75"/>
      <c r="K474" s="75"/>
      <c r="L474" s="75"/>
      <c r="M474" s="75"/>
      <c r="N474" s="75"/>
      <c r="O474" s="75"/>
      <c r="P474" s="75"/>
      <c r="Q474" s="75"/>
      <c r="R474" s="75"/>
      <c r="S474" s="75"/>
      <c r="T474" s="75"/>
      <c r="U474" s="75"/>
      <c r="V474" s="75"/>
      <c r="W474" s="75"/>
      <c r="X474" s="75"/>
      <c r="Y474" s="75"/>
      <c r="Z474" s="75"/>
      <c r="AA474" s="75"/>
      <c r="AB474" s="75"/>
      <c r="AC474" s="75"/>
      <c r="AD474" s="75"/>
      <c r="AE474" s="75"/>
      <c r="AF474" s="82"/>
      <c r="AG474" s="82"/>
      <c r="AH474" s="75"/>
      <c r="AI474" s="75"/>
      <c r="AJ474" s="75"/>
      <c r="AK474" s="75"/>
      <c r="AL474" s="75"/>
    </row>
    <row r="475" spans="2:38">
      <c r="B475" s="142">
        <v>472</v>
      </c>
      <c r="C475" s="145"/>
      <c r="D475" s="145"/>
      <c r="E475" s="154"/>
      <c r="F475" s="145"/>
      <c r="G475" s="154"/>
      <c r="H475" s="154"/>
      <c r="I475" s="145"/>
      <c r="J475" s="75"/>
      <c r="K475" s="75"/>
      <c r="L475" s="75"/>
      <c r="M475" s="75"/>
      <c r="N475" s="75"/>
      <c r="O475" s="75"/>
      <c r="P475" s="75"/>
      <c r="Q475" s="75"/>
      <c r="R475" s="75"/>
      <c r="S475" s="75"/>
      <c r="T475" s="75"/>
      <c r="U475" s="75"/>
      <c r="V475" s="75"/>
      <c r="W475" s="75"/>
      <c r="X475" s="75"/>
      <c r="Y475" s="75"/>
      <c r="Z475" s="75"/>
      <c r="AA475" s="75"/>
      <c r="AB475" s="75"/>
      <c r="AC475" s="75"/>
      <c r="AD475" s="75"/>
      <c r="AE475" s="75"/>
      <c r="AF475" s="82"/>
      <c r="AG475" s="82"/>
      <c r="AH475" s="75"/>
      <c r="AI475" s="75"/>
      <c r="AJ475" s="75"/>
      <c r="AK475" s="75"/>
      <c r="AL475" s="75"/>
    </row>
    <row r="476" spans="2:38">
      <c r="B476" s="142">
        <v>473</v>
      </c>
      <c r="C476" s="145"/>
      <c r="D476" s="145"/>
      <c r="E476" s="154"/>
      <c r="F476" s="145"/>
      <c r="G476" s="154"/>
      <c r="H476" s="154"/>
      <c r="I476" s="145"/>
      <c r="J476" s="75"/>
      <c r="K476" s="75"/>
      <c r="L476" s="75"/>
      <c r="M476" s="75"/>
      <c r="N476" s="75"/>
      <c r="O476" s="75"/>
      <c r="P476" s="75"/>
      <c r="Q476" s="75"/>
      <c r="R476" s="75"/>
      <c r="S476" s="75"/>
      <c r="T476" s="75"/>
      <c r="U476" s="75"/>
      <c r="V476" s="75"/>
      <c r="W476" s="75"/>
      <c r="X476" s="75"/>
      <c r="Y476" s="75"/>
      <c r="Z476" s="75"/>
      <c r="AA476" s="75"/>
      <c r="AB476" s="75"/>
      <c r="AC476" s="75"/>
      <c r="AD476" s="75"/>
      <c r="AE476" s="75"/>
      <c r="AF476" s="82"/>
      <c r="AG476" s="82"/>
      <c r="AH476" s="75"/>
      <c r="AI476" s="75"/>
      <c r="AJ476" s="75"/>
      <c r="AK476" s="75"/>
      <c r="AL476" s="75"/>
    </row>
    <row r="477" spans="2:38">
      <c r="B477" s="142">
        <v>474</v>
      </c>
      <c r="C477" s="145"/>
      <c r="D477" s="145"/>
      <c r="E477" s="154"/>
      <c r="F477" s="145"/>
      <c r="G477" s="154"/>
      <c r="H477" s="154"/>
      <c r="I477" s="145"/>
      <c r="J477" s="75"/>
      <c r="K477" s="75"/>
      <c r="L477" s="75"/>
      <c r="M477" s="75"/>
      <c r="N477" s="75"/>
      <c r="O477" s="75"/>
      <c r="P477" s="75"/>
      <c r="Q477" s="75"/>
      <c r="R477" s="75"/>
      <c r="S477" s="75"/>
      <c r="T477" s="75"/>
      <c r="U477" s="75"/>
      <c r="V477" s="75"/>
      <c r="W477" s="75"/>
      <c r="X477" s="75"/>
      <c r="Y477" s="75"/>
      <c r="Z477" s="75"/>
      <c r="AA477" s="75"/>
      <c r="AB477" s="75"/>
      <c r="AC477" s="75"/>
      <c r="AD477" s="75"/>
      <c r="AE477" s="75"/>
      <c r="AF477" s="82"/>
      <c r="AG477" s="82"/>
      <c r="AH477" s="75"/>
      <c r="AI477" s="75"/>
      <c r="AJ477" s="75"/>
      <c r="AK477" s="75"/>
      <c r="AL477" s="75"/>
    </row>
    <row r="478" spans="2:38">
      <c r="B478" s="142">
        <v>475</v>
      </c>
      <c r="C478" s="145"/>
      <c r="D478" s="145"/>
      <c r="E478" s="154"/>
      <c r="F478" s="145"/>
      <c r="G478" s="154"/>
      <c r="H478" s="154"/>
      <c r="I478" s="145"/>
      <c r="J478" s="75"/>
      <c r="K478" s="75"/>
      <c r="L478" s="75"/>
      <c r="M478" s="75"/>
      <c r="N478" s="75"/>
      <c r="O478" s="75"/>
      <c r="P478" s="75"/>
      <c r="Q478" s="75"/>
      <c r="R478" s="75"/>
      <c r="S478" s="75"/>
      <c r="T478" s="75"/>
      <c r="U478" s="75"/>
      <c r="V478" s="75"/>
      <c r="W478" s="75"/>
      <c r="X478" s="75"/>
      <c r="Y478" s="75"/>
      <c r="Z478" s="75"/>
      <c r="AA478" s="75"/>
      <c r="AB478" s="75"/>
      <c r="AC478" s="75"/>
      <c r="AD478" s="75"/>
      <c r="AE478" s="75"/>
      <c r="AF478" s="82"/>
      <c r="AG478" s="82"/>
      <c r="AH478" s="75"/>
      <c r="AI478" s="75"/>
      <c r="AJ478" s="75"/>
      <c r="AK478" s="75"/>
      <c r="AL478" s="75"/>
    </row>
    <row r="479" spans="2:38">
      <c r="B479" s="142">
        <v>476</v>
      </c>
      <c r="C479" s="145"/>
      <c r="D479" s="145"/>
      <c r="E479" s="154"/>
      <c r="F479" s="145"/>
      <c r="G479" s="154"/>
      <c r="H479" s="154"/>
      <c r="I479" s="145"/>
      <c r="J479" s="75"/>
      <c r="K479" s="75"/>
      <c r="L479" s="75"/>
      <c r="M479" s="75"/>
      <c r="N479" s="75"/>
      <c r="O479" s="75"/>
      <c r="P479" s="75"/>
      <c r="Q479" s="75"/>
      <c r="R479" s="75"/>
      <c r="S479" s="75"/>
      <c r="T479" s="75"/>
      <c r="U479" s="75"/>
      <c r="V479" s="75"/>
      <c r="W479" s="75"/>
      <c r="X479" s="75"/>
      <c r="Y479" s="75"/>
      <c r="Z479" s="75"/>
      <c r="AA479" s="75"/>
      <c r="AB479" s="75"/>
      <c r="AC479" s="75"/>
      <c r="AD479" s="75"/>
      <c r="AE479" s="75"/>
      <c r="AF479" s="82"/>
      <c r="AG479" s="82"/>
      <c r="AH479" s="75"/>
      <c r="AI479" s="75"/>
      <c r="AJ479" s="75"/>
      <c r="AK479" s="75"/>
      <c r="AL479" s="75"/>
    </row>
    <row r="480" spans="2:38">
      <c r="B480" s="142">
        <v>477</v>
      </c>
      <c r="C480" s="145"/>
      <c r="D480" s="145"/>
      <c r="E480" s="154"/>
      <c r="F480" s="145"/>
      <c r="G480" s="154"/>
      <c r="H480" s="154"/>
      <c r="I480" s="145"/>
      <c r="J480" s="75"/>
      <c r="K480" s="75"/>
      <c r="L480" s="75"/>
      <c r="M480" s="75"/>
      <c r="N480" s="75"/>
      <c r="O480" s="75"/>
      <c r="P480" s="75"/>
      <c r="Q480" s="75"/>
      <c r="R480" s="75"/>
      <c r="S480" s="75"/>
      <c r="T480" s="75"/>
      <c r="U480" s="75"/>
      <c r="V480" s="75"/>
      <c r="W480" s="75"/>
      <c r="X480" s="75"/>
      <c r="Y480" s="75"/>
      <c r="Z480" s="75"/>
      <c r="AA480" s="75"/>
      <c r="AB480" s="75"/>
      <c r="AC480" s="75"/>
      <c r="AD480" s="75"/>
      <c r="AE480" s="75"/>
      <c r="AF480" s="82"/>
      <c r="AG480" s="82"/>
      <c r="AH480" s="75"/>
      <c r="AI480" s="75"/>
      <c r="AJ480" s="75"/>
      <c r="AK480" s="75"/>
      <c r="AL480" s="75"/>
    </row>
    <row r="481" spans="2:38">
      <c r="B481" s="142">
        <v>478</v>
      </c>
      <c r="C481" s="145"/>
      <c r="D481" s="145"/>
      <c r="E481" s="154"/>
      <c r="F481" s="145"/>
      <c r="G481" s="154"/>
      <c r="H481" s="154"/>
      <c r="I481" s="145"/>
      <c r="J481" s="75"/>
      <c r="K481" s="75"/>
      <c r="L481" s="75"/>
      <c r="M481" s="75"/>
      <c r="N481" s="75"/>
      <c r="O481" s="75"/>
      <c r="P481" s="75"/>
      <c r="Q481" s="75"/>
      <c r="R481" s="75"/>
      <c r="S481" s="75"/>
      <c r="T481" s="75"/>
      <c r="U481" s="75"/>
      <c r="V481" s="75"/>
      <c r="W481" s="75"/>
      <c r="X481" s="75"/>
      <c r="Y481" s="75"/>
      <c r="Z481" s="75"/>
      <c r="AA481" s="75"/>
      <c r="AB481" s="75"/>
      <c r="AC481" s="75"/>
      <c r="AD481" s="75"/>
      <c r="AE481" s="75"/>
      <c r="AF481" s="82"/>
      <c r="AG481" s="82"/>
      <c r="AH481" s="75"/>
      <c r="AI481" s="75"/>
      <c r="AJ481" s="75"/>
      <c r="AK481" s="75"/>
      <c r="AL481" s="75"/>
    </row>
    <row r="482" spans="2:38">
      <c r="B482" s="142">
        <v>479</v>
      </c>
      <c r="C482" s="145"/>
      <c r="D482" s="145"/>
      <c r="E482" s="154"/>
      <c r="F482" s="145"/>
      <c r="G482" s="154"/>
      <c r="H482" s="154"/>
      <c r="I482" s="145"/>
      <c r="J482" s="75"/>
      <c r="K482" s="75"/>
      <c r="L482" s="75"/>
      <c r="M482" s="75"/>
      <c r="N482" s="75"/>
      <c r="O482" s="75"/>
      <c r="P482" s="75"/>
      <c r="Q482" s="75"/>
      <c r="R482" s="75"/>
      <c r="S482" s="75"/>
      <c r="T482" s="75"/>
      <c r="U482" s="75"/>
      <c r="V482" s="75"/>
      <c r="W482" s="75"/>
      <c r="X482" s="75"/>
      <c r="Y482" s="75"/>
      <c r="Z482" s="75"/>
      <c r="AA482" s="75"/>
      <c r="AB482" s="75"/>
      <c r="AC482" s="75"/>
      <c r="AD482" s="75"/>
      <c r="AE482" s="75"/>
      <c r="AF482" s="82"/>
      <c r="AG482" s="82"/>
      <c r="AH482" s="75"/>
      <c r="AI482" s="75"/>
      <c r="AJ482" s="75"/>
      <c r="AK482" s="75"/>
      <c r="AL482" s="75"/>
    </row>
    <row r="483" spans="2:38">
      <c r="B483" s="142">
        <v>480</v>
      </c>
      <c r="C483" s="145"/>
      <c r="D483" s="145"/>
      <c r="E483" s="154"/>
      <c r="F483" s="145"/>
      <c r="G483" s="154"/>
      <c r="H483" s="154"/>
      <c r="I483" s="145"/>
      <c r="J483" s="75"/>
      <c r="K483" s="75"/>
      <c r="L483" s="75"/>
      <c r="M483" s="75"/>
      <c r="N483" s="75"/>
      <c r="O483" s="75"/>
      <c r="P483" s="75"/>
      <c r="Q483" s="75"/>
      <c r="R483" s="75"/>
      <c r="S483" s="75"/>
      <c r="T483" s="75"/>
      <c r="U483" s="75"/>
      <c r="V483" s="75"/>
      <c r="W483" s="75"/>
      <c r="X483" s="75"/>
      <c r="Y483" s="75"/>
      <c r="Z483" s="75"/>
      <c r="AA483" s="75"/>
      <c r="AB483" s="75"/>
      <c r="AC483" s="75"/>
      <c r="AD483" s="75"/>
      <c r="AE483" s="75"/>
      <c r="AF483" s="82"/>
      <c r="AG483" s="82"/>
      <c r="AH483" s="75"/>
      <c r="AI483" s="75"/>
      <c r="AJ483" s="75"/>
      <c r="AK483" s="75"/>
      <c r="AL483" s="75"/>
    </row>
    <row r="484" spans="2:38">
      <c r="B484" s="142">
        <v>481</v>
      </c>
      <c r="C484" s="145"/>
      <c r="D484" s="145"/>
      <c r="E484" s="154"/>
      <c r="F484" s="145"/>
      <c r="G484" s="154"/>
      <c r="H484" s="154"/>
      <c r="I484" s="145"/>
      <c r="J484" s="75"/>
      <c r="K484" s="75"/>
      <c r="L484" s="75"/>
      <c r="M484" s="75"/>
      <c r="N484" s="75"/>
      <c r="O484" s="75"/>
      <c r="P484" s="75"/>
      <c r="Q484" s="75"/>
      <c r="R484" s="75"/>
      <c r="S484" s="75"/>
      <c r="T484" s="75"/>
      <c r="U484" s="75"/>
      <c r="V484" s="75"/>
      <c r="W484" s="75"/>
      <c r="X484" s="75"/>
      <c r="Y484" s="75"/>
      <c r="Z484" s="75"/>
      <c r="AA484" s="75"/>
      <c r="AB484" s="75"/>
      <c r="AC484" s="75"/>
      <c r="AD484" s="75"/>
      <c r="AE484" s="75"/>
      <c r="AF484" s="82"/>
      <c r="AG484" s="82"/>
      <c r="AH484" s="75"/>
      <c r="AI484" s="75"/>
      <c r="AJ484" s="75"/>
      <c r="AK484" s="75"/>
      <c r="AL484" s="75"/>
    </row>
    <row r="485" spans="2:38">
      <c r="B485" s="142">
        <v>482</v>
      </c>
      <c r="C485" s="145"/>
      <c r="D485" s="145"/>
      <c r="E485" s="154"/>
      <c r="F485" s="145"/>
      <c r="G485" s="154"/>
      <c r="H485" s="154"/>
      <c r="I485" s="145"/>
      <c r="J485" s="75"/>
      <c r="K485" s="75"/>
      <c r="L485" s="75"/>
      <c r="M485" s="75"/>
      <c r="N485" s="75"/>
      <c r="O485" s="75"/>
      <c r="P485" s="75"/>
      <c r="Q485" s="75"/>
      <c r="R485" s="75"/>
      <c r="S485" s="75"/>
      <c r="T485" s="75"/>
      <c r="U485" s="75"/>
      <c r="V485" s="75"/>
      <c r="W485" s="75"/>
      <c r="X485" s="75"/>
      <c r="Y485" s="75"/>
      <c r="Z485" s="75"/>
      <c r="AA485" s="75"/>
      <c r="AB485" s="75"/>
      <c r="AC485" s="75"/>
      <c r="AD485" s="75"/>
      <c r="AE485" s="75"/>
      <c r="AF485" s="82"/>
      <c r="AG485" s="82"/>
      <c r="AH485" s="75"/>
      <c r="AI485" s="75"/>
      <c r="AJ485" s="75"/>
      <c r="AK485" s="75"/>
      <c r="AL485" s="75"/>
    </row>
    <row r="486" spans="2:38">
      <c r="B486" s="142">
        <v>483</v>
      </c>
      <c r="C486" s="145"/>
      <c r="D486" s="145"/>
      <c r="E486" s="154"/>
      <c r="F486" s="145"/>
      <c r="G486" s="154"/>
      <c r="H486" s="154"/>
      <c r="I486" s="145"/>
      <c r="J486" s="75"/>
      <c r="K486" s="75"/>
      <c r="L486" s="75"/>
      <c r="M486" s="75"/>
      <c r="N486" s="75"/>
      <c r="O486" s="75"/>
      <c r="P486" s="75"/>
      <c r="Q486" s="75"/>
      <c r="R486" s="75"/>
      <c r="S486" s="75"/>
      <c r="T486" s="75"/>
      <c r="U486" s="75"/>
      <c r="V486" s="75"/>
      <c r="W486" s="75"/>
      <c r="X486" s="75"/>
      <c r="Y486" s="75"/>
      <c r="Z486" s="75"/>
      <c r="AA486" s="75"/>
      <c r="AB486" s="75"/>
      <c r="AC486" s="75"/>
      <c r="AD486" s="75"/>
      <c r="AE486" s="75"/>
      <c r="AF486" s="82"/>
      <c r="AG486" s="82"/>
      <c r="AH486" s="75"/>
      <c r="AI486" s="75"/>
      <c r="AJ486" s="75"/>
      <c r="AK486" s="75"/>
      <c r="AL486" s="75"/>
    </row>
    <row r="487" spans="2:38">
      <c r="B487" s="142">
        <v>484</v>
      </c>
      <c r="C487" s="145"/>
      <c r="D487" s="145"/>
      <c r="E487" s="154"/>
      <c r="F487" s="145"/>
      <c r="G487" s="154"/>
      <c r="H487" s="154"/>
      <c r="I487" s="145"/>
      <c r="J487" s="75"/>
      <c r="K487" s="75"/>
      <c r="L487" s="75"/>
      <c r="M487" s="75"/>
      <c r="N487" s="75"/>
      <c r="O487" s="75"/>
      <c r="P487" s="75"/>
      <c r="Q487" s="75"/>
      <c r="R487" s="75"/>
      <c r="S487" s="75"/>
      <c r="T487" s="75"/>
      <c r="U487" s="75"/>
      <c r="V487" s="75"/>
      <c r="W487" s="75"/>
      <c r="X487" s="75"/>
      <c r="Y487" s="75"/>
      <c r="Z487" s="75"/>
      <c r="AA487" s="75"/>
      <c r="AB487" s="75"/>
      <c r="AC487" s="75"/>
      <c r="AD487" s="75"/>
      <c r="AE487" s="75"/>
      <c r="AF487" s="82"/>
      <c r="AG487" s="82"/>
      <c r="AH487" s="75"/>
      <c r="AI487" s="75"/>
      <c r="AJ487" s="75"/>
      <c r="AK487" s="75"/>
      <c r="AL487" s="75"/>
    </row>
    <row r="488" spans="2:38">
      <c r="B488" s="142">
        <v>485</v>
      </c>
      <c r="C488" s="145"/>
      <c r="D488" s="145"/>
      <c r="E488" s="154"/>
      <c r="F488" s="145"/>
      <c r="G488" s="154"/>
      <c r="H488" s="154"/>
      <c r="I488" s="145"/>
      <c r="J488" s="75"/>
      <c r="K488" s="75"/>
      <c r="L488" s="75"/>
      <c r="M488" s="75"/>
      <c r="N488" s="75"/>
      <c r="O488" s="75"/>
      <c r="P488" s="75"/>
      <c r="Q488" s="75"/>
      <c r="R488" s="75"/>
      <c r="S488" s="75"/>
      <c r="T488" s="75"/>
      <c r="U488" s="75"/>
      <c r="V488" s="75"/>
      <c r="W488" s="75"/>
      <c r="X488" s="75"/>
      <c r="Y488" s="75"/>
      <c r="Z488" s="75"/>
      <c r="AA488" s="75"/>
      <c r="AB488" s="75"/>
      <c r="AC488" s="75"/>
      <c r="AD488" s="75"/>
      <c r="AE488" s="75"/>
      <c r="AF488" s="82"/>
      <c r="AG488" s="82"/>
      <c r="AH488" s="75"/>
      <c r="AI488" s="75"/>
      <c r="AJ488" s="75"/>
      <c r="AK488" s="75"/>
      <c r="AL488" s="75"/>
    </row>
    <row r="489" spans="2:38">
      <c r="B489" s="142">
        <v>486</v>
      </c>
      <c r="C489" s="145"/>
      <c r="D489" s="145"/>
      <c r="E489" s="154"/>
      <c r="F489" s="145"/>
      <c r="G489" s="154"/>
      <c r="H489" s="154"/>
      <c r="I489" s="145"/>
      <c r="J489" s="75"/>
      <c r="K489" s="75"/>
      <c r="L489" s="75"/>
      <c r="M489" s="75"/>
      <c r="N489" s="75"/>
      <c r="O489" s="75"/>
      <c r="P489" s="75"/>
      <c r="Q489" s="75"/>
      <c r="R489" s="75"/>
      <c r="S489" s="75"/>
      <c r="T489" s="75"/>
      <c r="U489" s="75"/>
      <c r="V489" s="75"/>
      <c r="W489" s="75"/>
      <c r="X489" s="75"/>
      <c r="Y489" s="75"/>
      <c r="Z489" s="75"/>
      <c r="AA489" s="75"/>
      <c r="AB489" s="75"/>
      <c r="AC489" s="75"/>
      <c r="AD489" s="75"/>
      <c r="AE489" s="75"/>
      <c r="AF489" s="82"/>
      <c r="AG489" s="82"/>
      <c r="AH489" s="75"/>
      <c r="AI489" s="75"/>
      <c r="AJ489" s="75"/>
      <c r="AK489" s="75"/>
      <c r="AL489" s="75"/>
    </row>
    <row r="490" spans="2:38">
      <c r="B490" s="142">
        <v>487</v>
      </c>
      <c r="C490" s="145"/>
      <c r="D490" s="145"/>
      <c r="E490" s="154"/>
      <c r="F490" s="145"/>
      <c r="G490" s="154"/>
      <c r="H490" s="154"/>
      <c r="I490" s="145"/>
      <c r="J490" s="75"/>
      <c r="K490" s="75"/>
      <c r="L490" s="75"/>
      <c r="M490" s="75"/>
      <c r="N490" s="75"/>
      <c r="O490" s="75"/>
      <c r="P490" s="75"/>
      <c r="Q490" s="75"/>
      <c r="R490" s="75"/>
      <c r="S490" s="75"/>
      <c r="T490" s="75"/>
      <c r="U490" s="75"/>
      <c r="V490" s="75"/>
      <c r="W490" s="75"/>
      <c r="X490" s="75"/>
      <c r="Y490" s="75"/>
      <c r="Z490" s="75"/>
      <c r="AA490" s="75"/>
      <c r="AB490" s="75"/>
      <c r="AC490" s="75"/>
      <c r="AD490" s="75"/>
      <c r="AE490" s="75"/>
      <c r="AF490" s="82"/>
      <c r="AG490" s="82"/>
      <c r="AH490" s="75"/>
      <c r="AI490" s="75"/>
      <c r="AJ490" s="75"/>
      <c r="AK490" s="75"/>
      <c r="AL490" s="75"/>
    </row>
    <row r="491" spans="2:38">
      <c r="B491" s="142">
        <v>488</v>
      </c>
      <c r="C491" s="145"/>
      <c r="D491" s="145"/>
      <c r="E491" s="154"/>
      <c r="F491" s="145"/>
      <c r="G491" s="154"/>
      <c r="H491" s="154"/>
      <c r="I491" s="145"/>
      <c r="J491" s="75"/>
      <c r="K491" s="75"/>
      <c r="L491" s="75"/>
      <c r="M491" s="75"/>
      <c r="N491" s="75"/>
      <c r="O491" s="75"/>
      <c r="P491" s="75"/>
      <c r="Q491" s="75"/>
      <c r="R491" s="75"/>
      <c r="S491" s="75"/>
      <c r="T491" s="75"/>
      <c r="U491" s="75"/>
      <c r="V491" s="75"/>
      <c r="W491" s="75"/>
      <c r="X491" s="75"/>
      <c r="Y491" s="75"/>
      <c r="Z491" s="75"/>
      <c r="AA491" s="75"/>
      <c r="AB491" s="75"/>
      <c r="AC491" s="75"/>
      <c r="AD491" s="75"/>
      <c r="AE491" s="75"/>
      <c r="AF491" s="82"/>
      <c r="AG491" s="82"/>
      <c r="AH491" s="75"/>
      <c r="AI491" s="75"/>
      <c r="AJ491" s="75"/>
      <c r="AK491" s="75"/>
      <c r="AL491" s="75"/>
    </row>
    <row r="492" spans="2:38">
      <c r="B492" s="142">
        <v>489</v>
      </c>
      <c r="C492" s="145"/>
      <c r="D492" s="145"/>
      <c r="E492" s="154"/>
      <c r="F492" s="145"/>
      <c r="G492" s="154"/>
      <c r="H492" s="154"/>
      <c r="I492" s="145"/>
      <c r="J492" s="75"/>
      <c r="K492" s="75"/>
      <c r="L492" s="75"/>
      <c r="M492" s="75"/>
      <c r="N492" s="75"/>
      <c r="O492" s="75"/>
      <c r="P492" s="75"/>
      <c r="Q492" s="75"/>
      <c r="R492" s="75"/>
      <c r="S492" s="75"/>
      <c r="T492" s="75"/>
      <c r="U492" s="75"/>
      <c r="V492" s="75"/>
      <c r="W492" s="75"/>
      <c r="X492" s="75"/>
      <c r="Y492" s="75"/>
      <c r="Z492" s="75"/>
      <c r="AA492" s="75"/>
      <c r="AB492" s="75"/>
      <c r="AC492" s="75"/>
      <c r="AD492" s="75"/>
      <c r="AE492" s="75"/>
      <c r="AF492" s="82"/>
      <c r="AG492" s="82"/>
      <c r="AH492" s="75"/>
      <c r="AI492" s="75"/>
      <c r="AJ492" s="75"/>
      <c r="AK492" s="75"/>
      <c r="AL492" s="75"/>
    </row>
    <row r="493" spans="2:38">
      <c r="B493" s="142">
        <v>490</v>
      </c>
      <c r="C493" s="145"/>
      <c r="D493" s="145"/>
      <c r="E493" s="154"/>
      <c r="F493" s="145"/>
      <c r="G493" s="154"/>
      <c r="H493" s="154"/>
      <c r="I493" s="145"/>
      <c r="J493" s="75"/>
      <c r="K493" s="75"/>
      <c r="L493" s="75"/>
      <c r="M493" s="75"/>
      <c r="N493" s="75"/>
      <c r="O493" s="75"/>
      <c r="P493" s="75"/>
      <c r="Q493" s="75"/>
      <c r="R493" s="75"/>
      <c r="S493" s="75"/>
      <c r="T493" s="75"/>
      <c r="U493" s="75"/>
      <c r="V493" s="75"/>
      <c r="W493" s="75"/>
      <c r="X493" s="75"/>
      <c r="Y493" s="75"/>
      <c r="Z493" s="75"/>
      <c r="AA493" s="75"/>
      <c r="AB493" s="75"/>
      <c r="AC493" s="75"/>
      <c r="AD493" s="75"/>
      <c r="AE493" s="75"/>
      <c r="AF493" s="82"/>
      <c r="AG493" s="82"/>
      <c r="AH493" s="75"/>
      <c r="AI493" s="75"/>
      <c r="AJ493" s="75"/>
      <c r="AK493" s="75"/>
      <c r="AL493" s="75"/>
    </row>
    <row r="494" spans="2:38">
      <c r="B494" s="142">
        <v>491</v>
      </c>
      <c r="C494" s="145"/>
      <c r="D494" s="145"/>
      <c r="E494" s="154"/>
      <c r="F494" s="145"/>
      <c r="G494" s="154"/>
      <c r="H494" s="154"/>
      <c r="I494" s="145"/>
      <c r="J494" s="75"/>
      <c r="K494" s="75"/>
      <c r="L494" s="75"/>
      <c r="M494" s="75"/>
      <c r="N494" s="75"/>
      <c r="O494" s="75"/>
      <c r="P494" s="75"/>
      <c r="Q494" s="75"/>
      <c r="R494" s="75"/>
      <c r="S494" s="75"/>
      <c r="T494" s="75"/>
      <c r="U494" s="75"/>
      <c r="V494" s="75"/>
      <c r="W494" s="75"/>
      <c r="X494" s="75"/>
      <c r="Y494" s="75"/>
      <c r="Z494" s="75"/>
      <c r="AA494" s="75"/>
      <c r="AB494" s="75"/>
      <c r="AC494" s="75"/>
      <c r="AD494" s="75"/>
      <c r="AE494" s="75"/>
      <c r="AF494" s="82"/>
      <c r="AG494" s="82"/>
      <c r="AH494" s="75"/>
      <c r="AI494" s="75"/>
      <c r="AJ494" s="75"/>
      <c r="AK494" s="75"/>
      <c r="AL494" s="75"/>
    </row>
    <row r="495" spans="2:38">
      <c r="B495" s="142">
        <v>492</v>
      </c>
      <c r="C495" s="145"/>
      <c r="D495" s="145"/>
      <c r="E495" s="154"/>
      <c r="F495" s="145"/>
      <c r="G495" s="154"/>
      <c r="H495" s="154"/>
      <c r="I495" s="145"/>
      <c r="J495" s="75"/>
      <c r="K495" s="75"/>
      <c r="L495" s="75"/>
      <c r="M495" s="75"/>
      <c r="N495" s="75"/>
      <c r="O495" s="75"/>
      <c r="P495" s="75"/>
      <c r="Q495" s="75"/>
      <c r="R495" s="75"/>
      <c r="S495" s="75"/>
      <c r="T495" s="75"/>
      <c r="U495" s="75"/>
      <c r="V495" s="75"/>
      <c r="W495" s="75"/>
      <c r="X495" s="75"/>
      <c r="Y495" s="75"/>
      <c r="Z495" s="75"/>
      <c r="AA495" s="75"/>
      <c r="AB495" s="75"/>
      <c r="AC495" s="75"/>
      <c r="AD495" s="75"/>
      <c r="AE495" s="75"/>
      <c r="AF495" s="82"/>
      <c r="AG495" s="82"/>
      <c r="AH495" s="75"/>
      <c r="AI495" s="75"/>
      <c r="AJ495" s="75"/>
      <c r="AK495" s="75"/>
      <c r="AL495" s="75"/>
    </row>
    <row r="496" spans="2:38">
      <c r="B496" s="142">
        <v>493</v>
      </c>
      <c r="C496" s="145"/>
      <c r="D496" s="145"/>
      <c r="E496" s="154"/>
      <c r="F496" s="145"/>
      <c r="G496" s="154"/>
      <c r="H496" s="154"/>
      <c r="I496" s="145"/>
      <c r="J496" s="75"/>
      <c r="K496" s="75"/>
      <c r="L496" s="75"/>
      <c r="M496" s="75"/>
      <c r="N496" s="75"/>
      <c r="O496" s="75"/>
      <c r="P496" s="75"/>
      <c r="Q496" s="75"/>
      <c r="R496" s="75"/>
      <c r="S496" s="75"/>
      <c r="T496" s="75"/>
      <c r="U496" s="75"/>
      <c r="V496" s="75"/>
      <c r="W496" s="75"/>
      <c r="X496" s="75"/>
      <c r="Y496" s="75"/>
      <c r="Z496" s="75"/>
      <c r="AA496" s="75"/>
      <c r="AB496" s="75"/>
      <c r="AC496" s="75"/>
      <c r="AD496" s="75"/>
      <c r="AE496" s="75"/>
      <c r="AF496" s="82"/>
      <c r="AG496" s="82"/>
      <c r="AH496" s="75"/>
      <c r="AI496" s="75"/>
      <c r="AJ496" s="75"/>
      <c r="AK496" s="75"/>
      <c r="AL496" s="75"/>
    </row>
    <row r="497" spans="2:38">
      <c r="B497" s="142">
        <v>494</v>
      </c>
      <c r="C497" s="145"/>
      <c r="D497" s="145"/>
      <c r="E497" s="154"/>
      <c r="F497" s="145"/>
      <c r="G497" s="154"/>
      <c r="H497" s="154"/>
      <c r="I497" s="145"/>
      <c r="J497" s="75"/>
      <c r="K497" s="75"/>
      <c r="L497" s="75"/>
      <c r="M497" s="75"/>
      <c r="N497" s="75"/>
      <c r="O497" s="75"/>
      <c r="P497" s="75"/>
      <c r="Q497" s="75"/>
      <c r="R497" s="75"/>
      <c r="S497" s="75"/>
      <c r="T497" s="75"/>
      <c r="U497" s="75"/>
      <c r="V497" s="75"/>
      <c r="W497" s="75"/>
      <c r="X497" s="75"/>
      <c r="Y497" s="75"/>
      <c r="Z497" s="75"/>
      <c r="AA497" s="75"/>
      <c r="AB497" s="75"/>
      <c r="AC497" s="75"/>
      <c r="AD497" s="75"/>
      <c r="AE497" s="75"/>
      <c r="AF497" s="82"/>
      <c r="AG497" s="82"/>
      <c r="AH497" s="75"/>
      <c r="AI497" s="75"/>
      <c r="AJ497" s="75"/>
      <c r="AK497" s="75"/>
      <c r="AL497" s="75"/>
    </row>
    <row r="498" spans="2:38">
      <c r="B498" s="142">
        <v>495</v>
      </c>
      <c r="C498" s="145"/>
      <c r="D498" s="145"/>
      <c r="E498" s="154"/>
      <c r="F498" s="145"/>
      <c r="G498" s="154"/>
      <c r="H498" s="154"/>
      <c r="I498" s="145"/>
      <c r="J498" s="75"/>
      <c r="K498" s="75"/>
      <c r="L498" s="75"/>
      <c r="M498" s="75"/>
      <c r="N498" s="75"/>
      <c r="O498" s="75"/>
      <c r="P498" s="75"/>
      <c r="Q498" s="75"/>
      <c r="R498" s="75"/>
      <c r="S498" s="75"/>
      <c r="T498" s="75"/>
      <c r="U498" s="75"/>
      <c r="V498" s="75"/>
      <c r="W498" s="75"/>
      <c r="X498" s="75"/>
      <c r="Y498" s="75"/>
      <c r="Z498" s="75"/>
      <c r="AA498" s="75"/>
      <c r="AB498" s="75"/>
      <c r="AC498" s="75"/>
      <c r="AD498" s="75"/>
      <c r="AE498" s="75"/>
      <c r="AF498" s="82"/>
      <c r="AG498" s="82"/>
      <c r="AH498" s="75"/>
      <c r="AI498" s="75"/>
      <c r="AJ498" s="75"/>
      <c r="AK498" s="75"/>
      <c r="AL498" s="75"/>
    </row>
    <row r="499" spans="2:38">
      <c r="B499" s="142">
        <v>496</v>
      </c>
      <c r="C499" s="145"/>
      <c r="D499" s="145"/>
      <c r="E499" s="154"/>
      <c r="F499" s="145"/>
      <c r="G499" s="154"/>
      <c r="H499" s="154"/>
      <c r="I499" s="145"/>
      <c r="J499" s="75"/>
      <c r="K499" s="75"/>
      <c r="L499" s="75"/>
      <c r="M499" s="75"/>
      <c r="N499" s="75"/>
      <c r="O499" s="75"/>
      <c r="P499" s="75"/>
      <c r="Q499" s="75"/>
      <c r="R499" s="75"/>
      <c r="S499" s="75"/>
      <c r="T499" s="75"/>
      <c r="U499" s="75"/>
      <c r="V499" s="75"/>
      <c r="W499" s="75"/>
      <c r="X499" s="75"/>
      <c r="Y499" s="75"/>
      <c r="Z499" s="75"/>
      <c r="AA499" s="75"/>
      <c r="AB499" s="75"/>
      <c r="AC499" s="75"/>
      <c r="AD499" s="75"/>
      <c r="AE499" s="75"/>
      <c r="AF499" s="82"/>
      <c r="AG499" s="82"/>
      <c r="AH499" s="75"/>
      <c r="AI499" s="75"/>
      <c r="AJ499" s="75"/>
      <c r="AK499" s="75"/>
      <c r="AL499" s="75"/>
    </row>
    <row r="500" spans="2:38">
      <c r="B500" s="142">
        <v>497</v>
      </c>
      <c r="C500" s="145"/>
      <c r="D500" s="145"/>
      <c r="E500" s="154"/>
      <c r="F500" s="145"/>
      <c r="G500" s="154"/>
      <c r="H500" s="154"/>
      <c r="I500" s="145"/>
      <c r="J500" s="75"/>
      <c r="K500" s="75"/>
      <c r="L500" s="75"/>
      <c r="M500" s="75"/>
      <c r="N500" s="75"/>
      <c r="O500" s="75"/>
      <c r="P500" s="75"/>
      <c r="Q500" s="75"/>
      <c r="R500" s="75"/>
      <c r="S500" s="75"/>
      <c r="T500" s="75"/>
      <c r="U500" s="75"/>
      <c r="V500" s="75"/>
      <c r="W500" s="75"/>
      <c r="X500" s="75"/>
      <c r="Y500" s="75"/>
      <c r="Z500" s="75"/>
      <c r="AA500" s="75"/>
      <c r="AB500" s="75"/>
      <c r="AC500" s="75"/>
      <c r="AD500" s="75"/>
      <c r="AE500" s="75"/>
      <c r="AF500" s="82"/>
      <c r="AG500" s="82"/>
      <c r="AH500" s="75"/>
      <c r="AI500" s="75"/>
      <c r="AJ500" s="75"/>
      <c r="AK500" s="75"/>
      <c r="AL500" s="75"/>
    </row>
    <row r="501" spans="2:38">
      <c r="B501" s="142">
        <v>498</v>
      </c>
      <c r="C501" s="145"/>
      <c r="D501" s="145"/>
      <c r="E501" s="154"/>
      <c r="F501" s="145"/>
      <c r="G501" s="154"/>
      <c r="H501" s="154"/>
      <c r="I501" s="145"/>
      <c r="J501" s="75"/>
      <c r="K501" s="75"/>
      <c r="L501" s="75"/>
      <c r="M501" s="75"/>
      <c r="N501" s="75"/>
      <c r="O501" s="75"/>
      <c r="P501" s="75"/>
      <c r="Q501" s="75"/>
      <c r="R501" s="75"/>
      <c r="S501" s="75"/>
      <c r="T501" s="75"/>
      <c r="U501" s="75"/>
      <c r="V501" s="75"/>
      <c r="W501" s="75"/>
      <c r="X501" s="75"/>
      <c r="Y501" s="75"/>
      <c r="Z501" s="75"/>
      <c r="AA501" s="75"/>
      <c r="AB501" s="75"/>
      <c r="AC501" s="75"/>
      <c r="AD501" s="75"/>
      <c r="AE501" s="75"/>
      <c r="AF501" s="82"/>
      <c r="AG501" s="82"/>
      <c r="AH501" s="75"/>
      <c r="AI501" s="75"/>
      <c r="AJ501" s="75"/>
      <c r="AK501" s="75"/>
      <c r="AL501" s="75"/>
    </row>
    <row r="502" spans="2:38">
      <c r="B502" s="142">
        <v>499</v>
      </c>
      <c r="C502" s="145"/>
      <c r="D502" s="145"/>
      <c r="E502" s="154"/>
      <c r="F502" s="145"/>
      <c r="G502" s="154"/>
      <c r="H502" s="154"/>
      <c r="I502" s="145"/>
      <c r="J502" s="75"/>
      <c r="K502" s="75"/>
      <c r="L502" s="75"/>
      <c r="M502" s="75"/>
      <c r="N502" s="75"/>
      <c r="O502" s="75"/>
      <c r="P502" s="75"/>
      <c r="Q502" s="75"/>
      <c r="R502" s="75"/>
      <c r="S502" s="75"/>
      <c r="T502" s="75"/>
      <c r="U502" s="75"/>
      <c r="V502" s="75"/>
      <c r="W502" s="75"/>
      <c r="X502" s="75"/>
      <c r="Y502" s="75"/>
      <c r="Z502" s="75"/>
      <c r="AA502" s="75"/>
      <c r="AB502" s="75"/>
      <c r="AC502" s="75"/>
      <c r="AD502" s="75"/>
      <c r="AE502" s="75"/>
      <c r="AF502" s="82"/>
      <c r="AG502" s="82"/>
      <c r="AH502" s="75"/>
      <c r="AI502" s="75"/>
      <c r="AJ502" s="75"/>
      <c r="AK502" s="75"/>
      <c r="AL502" s="75"/>
    </row>
    <row r="503" spans="2:38">
      <c r="B503" s="142">
        <v>500</v>
      </c>
      <c r="C503" s="145"/>
      <c r="D503" s="145"/>
      <c r="E503" s="154"/>
      <c r="F503" s="145"/>
      <c r="G503" s="154"/>
      <c r="H503" s="154"/>
      <c r="I503" s="145"/>
      <c r="J503" s="75"/>
      <c r="K503" s="75"/>
      <c r="L503" s="75"/>
      <c r="M503" s="75"/>
      <c r="N503" s="75"/>
      <c r="O503" s="75"/>
      <c r="P503" s="75"/>
      <c r="Q503" s="75"/>
      <c r="R503" s="75"/>
      <c r="S503" s="75"/>
      <c r="T503" s="75"/>
      <c r="U503" s="75"/>
      <c r="V503" s="75"/>
      <c r="W503" s="75"/>
      <c r="X503" s="75"/>
      <c r="Y503" s="75"/>
      <c r="Z503" s="75"/>
      <c r="AA503" s="75"/>
      <c r="AB503" s="75"/>
      <c r="AC503" s="75"/>
      <c r="AD503" s="75"/>
      <c r="AE503" s="75"/>
      <c r="AF503" s="82"/>
      <c r="AG503" s="82"/>
      <c r="AH503" s="75"/>
      <c r="AI503" s="75"/>
      <c r="AJ503" s="75"/>
      <c r="AK503" s="75"/>
      <c r="AL503" s="75"/>
    </row>
    <row r="504" spans="2:38">
      <c r="B504" s="142">
        <v>501</v>
      </c>
      <c r="C504" s="145"/>
      <c r="D504" s="145"/>
      <c r="E504" s="154"/>
      <c r="F504" s="145"/>
      <c r="G504" s="154"/>
      <c r="H504" s="154"/>
      <c r="I504" s="145"/>
      <c r="J504" s="75"/>
      <c r="K504" s="75"/>
      <c r="L504" s="75"/>
      <c r="M504" s="75"/>
      <c r="N504" s="75"/>
      <c r="O504" s="75"/>
      <c r="P504" s="75"/>
      <c r="Q504" s="75"/>
      <c r="R504" s="75"/>
      <c r="S504" s="75"/>
      <c r="T504" s="75"/>
      <c r="U504" s="75"/>
      <c r="V504" s="75"/>
      <c r="W504" s="75"/>
      <c r="X504" s="75"/>
      <c r="Y504" s="75"/>
      <c r="Z504" s="75"/>
      <c r="AA504" s="75"/>
      <c r="AB504" s="75"/>
      <c r="AC504" s="75"/>
      <c r="AD504" s="75"/>
      <c r="AE504" s="75"/>
      <c r="AF504" s="82"/>
      <c r="AG504" s="82"/>
      <c r="AH504" s="75"/>
      <c r="AI504" s="75"/>
      <c r="AJ504" s="75"/>
      <c r="AK504" s="75"/>
      <c r="AL504" s="75"/>
    </row>
    <row r="505" spans="2:38">
      <c r="B505" s="142">
        <v>502</v>
      </c>
      <c r="C505" s="145"/>
      <c r="D505" s="145"/>
      <c r="E505" s="154"/>
      <c r="F505" s="145"/>
      <c r="G505" s="154"/>
      <c r="H505" s="154"/>
      <c r="I505" s="145"/>
      <c r="J505" s="75"/>
      <c r="K505" s="75"/>
      <c r="L505" s="75"/>
      <c r="M505" s="75"/>
      <c r="N505" s="75"/>
      <c r="O505" s="75"/>
      <c r="P505" s="75"/>
      <c r="Q505" s="75"/>
      <c r="R505" s="75"/>
      <c r="S505" s="75"/>
      <c r="T505" s="75"/>
      <c r="U505" s="75"/>
      <c r="V505" s="75"/>
      <c r="W505" s="75"/>
      <c r="X505" s="75"/>
      <c r="Y505" s="75"/>
      <c r="Z505" s="75"/>
      <c r="AA505" s="75"/>
      <c r="AB505" s="75"/>
      <c r="AC505" s="75"/>
      <c r="AD505" s="75"/>
      <c r="AE505" s="75"/>
      <c r="AF505" s="82"/>
      <c r="AG505" s="82"/>
      <c r="AH505" s="75"/>
      <c r="AI505" s="75"/>
      <c r="AJ505" s="75"/>
      <c r="AK505" s="75"/>
      <c r="AL505" s="75"/>
    </row>
    <row r="506" spans="2:38">
      <c r="B506" s="142">
        <v>503</v>
      </c>
      <c r="C506" s="145"/>
      <c r="D506" s="145"/>
      <c r="E506" s="154"/>
      <c r="F506" s="145"/>
      <c r="G506" s="154"/>
      <c r="H506" s="154"/>
      <c r="I506" s="145"/>
      <c r="J506" s="75"/>
      <c r="K506" s="75"/>
      <c r="L506" s="75"/>
      <c r="M506" s="75"/>
      <c r="N506" s="75"/>
      <c r="O506" s="75"/>
      <c r="P506" s="75"/>
      <c r="Q506" s="75"/>
      <c r="R506" s="75"/>
      <c r="S506" s="75"/>
      <c r="T506" s="75"/>
      <c r="U506" s="75"/>
      <c r="V506" s="75"/>
      <c r="W506" s="75"/>
      <c r="X506" s="75"/>
      <c r="Y506" s="75"/>
      <c r="Z506" s="75"/>
      <c r="AA506" s="75"/>
      <c r="AB506" s="75"/>
      <c r="AC506" s="75"/>
      <c r="AD506" s="75"/>
      <c r="AE506" s="75"/>
      <c r="AF506" s="82"/>
      <c r="AG506" s="82"/>
      <c r="AH506" s="75"/>
      <c r="AI506" s="75"/>
      <c r="AJ506" s="75"/>
      <c r="AK506" s="75"/>
      <c r="AL506" s="75"/>
    </row>
    <row r="507" spans="2:38">
      <c r="B507" s="142">
        <v>504</v>
      </c>
      <c r="C507" s="145"/>
      <c r="D507" s="145"/>
      <c r="E507" s="154"/>
      <c r="F507" s="145"/>
      <c r="G507" s="154"/>
      <c r="H507" s="154"/>
      <c r="I507" s="145"/>
      <c r="J507" s="75"/>
      <c r="K507" s="75"/>
      <c r="L507" s="75"/>
      <c r="M507" s="75"/>
      <c r="N507" s="75"/>
      <c r="O507" s="75"/>
      <c r="P507" s="75"/>
      <c r="Q507" s="75"/>
      <c r="R507" s="75"/>
      <c r="S507" s="75"/>
      <c r="T507" s="75"/>
      <c r="U507" s="75"/>
      <c r="V507" s="75"/>
      <c r="W507" s="75"/>
      <c r="X507" s="75"/>
      <c r="Y507" s="75"/>
      <c r="Z507" s="75"/>
      <c r="AA507" s="75"/>
      <c r="AB507" s="75"/>
      <c r="AC507" s="75"/>
      <c r="AD507" s="75"/>
      <c r="AE507" s="75"/>
      <c r="AF507" s="82"/>
      <c r="AG507" s="82"/>
      <c r="AH507" s="75"/>
      <c r="AI507" s="75"/>
      <c r="AJ507" s="75"/>
      <c r="AK507" s="75"/>
      <c r="AL507" s="75"/>
    </row>
    <row r="508" spans="2:38">
      <c r="B508" s="142">
        <v>505</v>
      </c>
      <c r="C508" s="145"/>
      <c r="D508" s="145"/>
      <c r="E508" s="154"/>
      <c r="F508" s="145"/>
      <c r="G508" s="154"/>
      <c r="H508" s="154"/>
      <c r="I508" s="145"/>
      <c r="J508" s="75"/>
      <c r="K508" s="75"/>
      <c r="L508" s="75"/>
      <c r="M508" s="75"/>
      <c r="N508" s="75"/>
      <c r="O508" s="75"/>
      <c r="P508" s="75"/>
      <c r="Q508" s="75"/>
      <c r="R508" s="75"/>
      <c r="S508" s="75"/>
      <c r="T508" s="75"/>
      <c r="U508" s="75"/>
      <c r="V508" s="75"/>
      <c r="W508" s="75"/>
      <c r="X508" s="75"/>
      <c r="Y508" s="75"/>
      <c r="Z508" s="75"/>
      <c r="AA508" s="75"/>
      <c r="AB508" s="75"/>
      <c r="AC508" s="75"/>
      <c r="AD508" s="75"/>
      <c r="AE508" s="75"/>
      <c r="AF508" s="82"/>
      <c r="AG508" s="82"/>
      <c r="AH508" s="75"/>
      <c r="AI508" s="75"/>
      <c r="AJ508" s="75"/>
      <c r="AK508" s="75"/>
      <c r="AL508" s="75"/>
    </row>
    <row r="509" spans="2:38">
      <c r="B509" s="142">
        <v>506</v>
      </c>
      <c r="C509" s="145"/>
      <c r="D509" s="145"/>
      <c r="E509" s="154"/>
      <c r="F509" s="145"/>
      <c r="G509" s="154"/>
      <c r="H509" s="154"/>
      <c r="I509" s="145"/>
      <c r="J509" s="75"/>
      <c r="K509" s="75"/>
      <c r="L509" s="75"/>
      <c r="M509" s="75"/>
      <c r="N509" s="75"/>
      <c r="O509" s="75"/>
      <c r="P509" s="75"/>
      <c r="Q509" s="75"/>
      <c r="R509" s="75"/>
      <c r="S509" s="75"/>
      <c r="T509" s="75"/>
      <c r="U509" s="75"/>
      <c r="V509" s="75"/>
      <c r="W509" s="75"/>
      <c r="X509" s="75"/>
      <c r="Y509" s="75"/>
      <c r="Z509" s="75"/>
      <c r="AA509" s="75"/>
      <c r="AB509" s="75"/>
      <c r="AC509" s="75"/>
      <c r="AD509" s="75"/>
      <c r="AE509" s="75"/>
      <c r="AF509" s="82"/>
      <c r="AG509" s="82"/>
      <c r="AH509" s="75"/>
      <c r="AI509" s="75"/>
      <c r="AJ509" s="75"/>
      <c r="AK509" s="75"/>
      <c r="AL509" s="75"/>
    </row>
    <row r="510" spans="2:38">
      <c r="B510" s="142">
        <v>507</v>
      </c>
      <c r="C510" s="145"/>
      <c r="D510" s="145"/>
      <c r="E510" s="154"/>
      <c r="F510" s="145"/>
      <c r="G510" s="154"/>
      <c r="H510" s="154"/>
      <c r="I510" s="145"/>
      <c r="J510" s="75"/>
      <c r="K510" s="75"/>
      <c r="L510" s="75"/>
      <c r="M510" s="75"/>
      <c r="N510" s="75"/>
      <c r="O510" s="75"/>
      <c r="P510" s="75"/>
      <c r="Q510" s="75"/>
      <c r="R510" s="75"/>
      <c r="S510" s="75"/>
      <c r="T510" s="75"/>
      <c r="U510" s="75"/>
      <c r="V510" s="75"/>
      <c r="W510" s="75"/>
      <c r="X510" s="75"/>
      <c r="Y510" s="75"/>
      <c r="Z510" s="75"/>
      <c r="AA510" s="75"/>
      <c r="AB510" s="75"/>
      <c r="AC510" s="75"/>
      <c r="AD510" s="75"/>
      <c r="AE510" s="75"/>
      <c r="AF510" s="82"/>
      <c r="AG510" s="82"/>
      <c r="AH510" s="75"/>
      <c r="AI510" s="75"/>
      <c r="AJ510" s="75"/>
      <c r="AK510" s="75"/>
      <c r="AL510" s="75"/>
    </row>
    <row r="511" spans="2:38">
      <c r="B511" s="142">
        <v>508</v>
      </c>
      <c r="C511" s="145"/>
      <c r="D511" s="145"/>
      <c r="E511" s="154"/>
      <c r="F511" s="145"/>
      <c r="G511" s="154"/>
      <c r="H511" s="154"/>
      <c r="I511" s="145"/>
      <c r="J511" s="75"/>
      <c r="K511" s="75"/>
      <c r="L511" s="75"/>
      <c r="M511" s="75"/>
      <c r="N511" s="75"/>
      <c r="O511" s="75"/>
      <c r="P511" s="75"/>
      <c r="Q511" s="75"/>
      <c r="R511" s="75"/>
      <c r="S511" s="75"/>
      <c r="T511" s="75"/>
      <c r="U511" s="75"/>
      <c r="V511" s="75"/>
      <c r="W511" s="75"/>
      <c r="X511" s="75"/>
      <c r="Y511" s="75"/>
      <c r="Z511" s="75"/>
      <c r="AA511" s="75"/>
      <c r="AB511" s="75"/>
      <c r="AC511" s="75"/>
      <c r="AD511" s="75"/>
      <c r="AE511" s="75"/>
      <c r="AF511" s="82"/>
      <c r="AG511" s="82"/>
      <c r="AH511" s="75"/>
      <c r="AI511" s="75"/>
      <c r="AJ511" s="75"/>
      <c r="AK511" s="75"/>
      <c r="AL511" s="75"/>
    </row>
    <row r="512" spans="2:38">
      <c r="B512" s="142">
        <v>509</v>
      </c>
      <c r="C512" s="145"/>
      <c r="D512" s="145"/>
      <c r="E512" s="154"/>
      <c r="F512" s="145"/>
      <c r="G512" s="154"/>
      <c r="H512" s="154"/>
      <c r="I512" s="145"/>
      <c r="J512" s="75"/>
      <c r="K512" s="75"/>
      <c r="L512" s="75"/>
      <c r="M512" s="75"/>
      <c r="N512" s="75"/>
      <c r="O512" s="75"/>
      <c r="P512" s="75"/>
      <c r="Q512" s="75"/>
      <c r="R512" s="75"/>
      <c r="S512" s="75"/>
      <c r="T512" s="75"/>
      <c r="U512" s="75"/>
      <c r="V512" s="75"/>
      <c r="W512" s="75"/>
      <c r="X512" s="75"/>
      <c r="Y512" s="75"/>
      <c r="Z512" s="75"/>
      <c r="AA512" s="75"/>
      <c r="AB512" s="75"/>
      <c r="AC512" s="75"/>
      <c r="AD512" s="75"/>
      <c r="AE512" s="75"/>
      <c r="AF512" s="82"/>
      <c r="AG512" s="82"/>
      <c r="AH512" s="75"/>
      <c r="AI512" s="75"/>
      <c r="AJ512" s="75"/>
      <c r="AK512" s="75"/>
      <c r="AL512" s="75"/>
    </row>
    <row r="513" spans="2:38">
      <c r="B513" s="142">
        <v>510</v>
      </c>
      <c r="C513" s="145"/>
      <c r="D513" s="145"/>
      <c r="E513" s="154"/>
      <c r="F513" s="145"/>
      <c r="G513" s="154"/>
      <c r="H513" s="154"/>
      <c r="I513" s="145"/>
      <c r="J513" s="75"/>
      <c r="K513" s="75"/>
      <c r="L513" s="75"/>
      <c r="M513" s="75"/>
      <c r="N513" s="75"/>
      <c r="O513" s="75"/>
      <c r="P513" s="75"/>
      <c r="Q513" s="75"/>
      <c r="R513" s="75"/>
      <c r="S513" s="75"/>
      <c r="T513" s="75"/>
      <c r="U513" s="75"/>
      <c r="V513" s="75"/>
      <c r="W513" s="75"/>
      <c r="X513" s="75"/>
      <c r="Y513" s="75"/>
      <c r="Z513" s="75"/>
      <c r="AA513" s="75"/>
      <c r="AB513" s="75"/>
      <c r="AC513" s="75"/>
      <c r="AD513" s="75"/>
      <c r="AE513" s="75"/>
      <c r="AF513" s="82"/>
      <c r="AG513" s="82"/>
      <c r="AH513" s="75"/>
      <c r="AI513" s="75"/>
      <c r="AJ513" s="75"/>
      <c r="AK513" s="75"/>
      <c r="AL513" s="75"/>
    </row>
    <row r="514" spans="2:38">
      <c r="B514" s="142">
        <v>511</v>
      </c>
      <c r="C514" s="145"/>
      <c r="D514" s="145"/>
      <c r="E514" s="154"/>
      <c r="F514" s="145"/>
      <c r="G514" s="154"/>
      <c r="H514" s="154"/>
      <c r="I514" s="145"/>
      <c r="J514" s="75"/>
      <c r="K514" s="75"/>
      <c r="L514" s="75"/>
      <c r="M514" s="75"/>
      <c r="N514" s="75"/>
      <c r="O514" s="75"/>
      <c r="P514" s="75"/>
      <c r="Q514" s="75"/>
      <c r="R514" s="75"/>
      <c r="S514" s="75"/>
      <c r="T514" s="75"/>
      <c r="U514" s="75"/>
      <c r="V514" s="75"/>
      <c r="W514" s="75"/>
      <c r="X514" s="75"/>
      <c r="Y514" s="75"/>
      <c r="Z514" s="75"/>
      <c r="AA514" s="75"/>
      <c r="AB514" s="75"/>
      <c r="AC514" s="75"/>
      <c r="AD514" s="75"/>
      <c r="AE514" s="75"/>
      <c r="AF514" s="82"/>
      <c r="AG514" s="82"/>
      <c r="AH514" s="75"/>
      <c r="AI514" s="75"/>
      <c r="AJ514" s="75"/>
      <c r="AK514" s="75"/>
      <c r="AL514" s="75"/>
    </row>
    <row r="515" spans="2:38">
      <c r="B515" s="142">
        <v>512</v>
      </c>
      <c r="C515" s="145"/>
      <c r="D515" s="145"/>
      <c r="E515" s="154"/>
      <c r="F515" s="145"/>
      <c r="G515" s="154"/>
      <c r="H515" s="154"/>
      <c r="I515" s="145"/>
      <c r="J515" s="75"/>
      <c r="K515" s="75"/>
      <c r="L515" s="75"/>
      <c r="M515" s="75"/>
      <c r="N515" s="75"/>
      <c r="O515" s="75"/>
      <c r="P515" s="75"/>
      <c r="Q515" s="75"/>
      <c r="R515" s="75"/>
      <c r="S515" s="75"/>
      <c r="T515" s="75"/>
      <c r="U515" s="75"/>
      <c r="V515" s="75"/>
      <c r="W515" s="75"/>
      <c r="X515" s="75"/>
      <c r="Y515" s="75"/>
      <c r="Z515" s="75"/>
      <c r="AA515" s="75"/>
      <c r="AB515" s="75"/>
      <c r="AC515" s="75"/>
      <c r="AD515" s="75"/>
      <c r="AE515" s="75"/>
      <c r="AF515" s="82"/>
      <c r="AG515" s="82"/>
      <c r="AH515" s="75"/>
      <c r="AI515" s="75"/>
      <c r="AJ515" s="75"/>
      <c r="AK515" s="75"/>
      <c r="AL515" s="75"/>
    </row>
    <row r="516" spans="2:38">
      <c r="B516" s="142">
        <v>513</v>
      </c>
      <c r="C516" s="145"/>
      <c r="D516" s="145"/>
      <c r="E516" s="154"/>
      <c r="F516" s="145"/>
      <c r="G516" s="154"/>
      <c r="H516" s="154"/>
      <c r="I516" s="145"/>
      <c r="J516" s="75"/>
      <c r="K516" s="75"/>
      <c r="L516" s="75"/>
      <c r="M516" s="75"/>
      <c r="N516" s="75"/>
      <c r="O516" s="75"/>
      <c r="P516" s="75"/>
      <c r="Q516" s="75"/>
      <c r="R516" s="75"/>
      <c r="S516" s="75"/>
      <c r="T516" s="75"/>
      <c r="U516" s="75"/>
      <c r="V516" s="75"/>
      <c r="W516" s="75"/>
      <c r="X516" s="75"/>
      <c r="Y516" s="75"/>
      <c r="Z516" s="75"/>
      <c r="AA516" s="75"/>
      <c r="AB516" s="75"/>
      <c r="AC516" s="75"/>
      <c r="AD516" s="75"/>
      <c r="AE516" s="75"/>
      <c r="AF516" s="82"/>
      <c r="AG516" s="82"/>
      <c r="AH516" s="75"/>
      <c r="AI516" s="75"/>
      <c r="AJ516" s="75"/>
      <c r="AK516" s="75"/>
      <c r="AL516" s="75"/>
    </row>
    <row r="517" spans="2:38">
      <c r="B517" s="142">
        <v>514</v>
      </c>
      <c r="C517" s="145"/>
      <c r="D517" s="145"/>
      <c r="E517" s="154"/>
      <c r="F517" s="145"/>
      <c r="G517" s="154"/>
      <c r="H517" s="154"/>
      <c r="I517" s="145"/>
      <c r="J517" s="75"/>
      <c r="K517" s="75"/>
      <c r="L517" s="75"/>
      <c r="M517" s="75"/>
      <c r="N517" s="75"/>
      <c r="O517" s="75"/>
      <c r="P517" s="75"/>
      <c r="Q517" s="75"/>
      <c r="R517" s="75"/>
      <c r="S517" s="75"/>
      <c r="T517" s="75"/>
      <c r="U517" s="75"/>
      <c r="V517" s="75"/>
      <c r="W517" s="75"/>
      <c r="X517" s="75"/>
      <c r="Y517" s="75"/>
      <c r="Z517" s="75"/>
      <c r="AA517" s="75"/>
      <c r="AB517" s="75"/>
      <c r="AC517" s="75"/>
      <c r="AD517" s="75"/>
      <c r="AE517" s="75"/>
      <c r="AF517" s="82"/>
      <c r="AG517" s="82"/>
      <c r="AH517" s="75"/>
      <c r="AI517" s="75"/>
      <c r="AJ517" s="75"/>
      <c r="AK517" s="75"/>
      <c r="AL517" s="75"/>
    </row>
    <row r="518" spans="2:38">
      <c r="B518" s="142">
        <v>515</v>
      </c>
      <c r="C518" s="145"/>
      <c r="D518" s="145"/>
      <c r="E518" s="154"/>
      <c r="F518" s="145"/>
      <c r="G518" s="154"/>
      <c r="H518" s="154"/>
      <c r="I518" s="145"/>
      <c r="J518" s="75"/>
      <c r="K518" s="75"/>
      <c r="L518" s="75"/>
      <c r="M518" s="75"/>
      <c r="N518" s="75"/>
      <c r="O518" s="75"/>
      <c r="P518" s="75"/>
      <c r="Q518" s="75"/>
      <c r="R518" s="75"/>
      <c r="S518" s="75"/>
      <c r="T518" s="75"/>
      <c r="U518" s="75"/>
      <c r="V518" s="75"/>
      <c r="W518" s="75"/>
      <c r="X518" s="75"/>
      <c r="Y518" s="75"/>
      <c r="Z518" s="75"/>
      <c r="AA518" s="75"/>
      <c r="AB518" s="75"/>
      <c r="AC518" s="75"/>
      <c r="AD518" s="75"/>
      <c r="AE518" s="75"/>
      <c r="AF518" s="82"/>
      <c r="AG518" s="82"/>
      <c r="AH518" s="75"/>
      <c r="AI518" s="75"/>
      <c r="AJ518" s="75"/>
      <c r="AK518" s="75"/>
      <c r="AL518" s="75"/>
    </row>
    <row r="519" spans="2:38">
      <c r="B519" s="142">
        <v>516</v>
      </c>
      <c r="C519" s="145"/>
      <c r="D519" s="145"/>
      <c r="E519" s="154"/>
      <c r="F519" s="145"/>
      <c r="G519" s="154"/>
      <c r="H519" s="154"/>
      <c r="I519" s="145"/>
      <c r="J519" s="75"/>
      <c r="K519" s="75"/>
      <c r="L519" s="75"/>
      <c r="M519" s="75"/>
      <c r="N519" s="75"/>
      <c r="O519" s="75"/>
      <c r="P519" s="75"/>
      <c r="Q519" s="75"/>
      <c r="R519" s="75"/>
      <c r="S519" s="75"/>
      <c r="T519" s="75"/>
      <c r="U519" s="75"/>
      <c r="V519" s="75"/>
      <c r="W519" s="75"/>
      <c r="X519" s="75"/>
      <c r="Y519" s="75"/>
      <c r="Z519" s="75"/>
      <c r="AA519" s="75"/>
      <c r="AB519" s="75"/>
      <c r="AC519" s="75"/>
      <c r="AD519" s="75"/>
      <c r="AE519" s="75"/>
      <c r="AF519" s="82"/>
      <c r="AG519" s="82"/>
      <c r="AH519" s="75"/>
      <c r="AI519" s="75"/>
      <c r="AJ519" s="75"/>
      <c r="AK519" s="75"/>
      <c r="AL519" s="75"/>
    </row>
    <row r="520" spans="2:38">
      <c r="B520" s="142">
        <v>517</v>
      </c>
      <c r="C520" s="145"/>
      <c r="D520" s="145"/>
      <c r="E520" s="154"/>
      <c r="F520" s="145"/>
      <c r="G520" s="154"/>
      <c r="H520" s="154"/>
      <c r="I520" s="145"/>
      <c r="J520" s="75"/>
      <c r="K520" s="75"/>
      <c r="L520" s="75"/>
      <c r="M520" s="75"/>
      <c r="N520" s="75"/>
      <c r="O520" s="75"/>
      <c r="P520" s="75"/>
      <c r="Q520" s="75"/>
      <c r="R520" s="75"/>
      <c r="S520" s="75"/>
      <c r="T520" s="75"/>
      <c r="U520" s="75"/>
      <c r="V520" s="75"/>
      <c r="W520" s="75"/>
      <c r="X520" s="75"/>
      <c r="Y520" s="75"/>
      <c r="Z520" s="75"/>
      <c r="AA520" s="75"/>
      <c r="AB520" s="75"/>
      <c r="AC520" s="75"/>
      <c r="AD520" s="75"/>
      <c r="AE520" s="75"/>
      <c r="AF520" s="82"/>
      <c r="AG520" s="82"/>
      <c r="AH520" s="75"/>
      <c r="AI520" s="75"/>
      <c r="AJ520" s="75"/>
      <c r="AK520" s="75"/>
      <c r="AL520" s="75"/>
    </row>
    <row r="521" spans="2:38">
      <c r="B521" s="142">
        <v>518</v>
      </c>
      <c r="C521" s="145"/>
      <c r="D521" s="145"/>
      <c r="E521" s="154"/>
      <c r="F521" s="145"/>
      <c r="G521" s="154"/>
      <c r="H521" s="154"/>
      <c r="I521" s="145"/>
      <c r="J521" s="75"/>
      <c r="K521" s="75"/>
      <c r="L521" s="75"/>
      <c r="M521" s="75"/>
      <c r="N521" s="75"/>
      <c r="O521" s="75"/>
      <c r="P521" s="75"/>
      <c r="Q521" s="75"/>
      <c r="R521" s="75"/>
      <c r="S521" s="75"/>
      <c r="T521" s="75"/>
      <c r="U521" s="75"/>
      <c r="V521" s="75"/>
      <c r="W521" s="75"/>
      <c r="X521" s="75"/>
      <c r="Y521" s="75"/>
      <c r="Z521" s="75"/>
      <c r="AA521" s="75"/>
      <c r="AB521" s="75"/>
      <c r="AC521" s="75"/>
      <c r="AD521" s="75"/>
      <c r="AE521" s="75"/>
      <c r="AF521" s="82"/>
      <c r="AG521" s="82"/>
      <c r="AH521" s="75"/>
      <c r="AI521" s="75"/>
      <c r="AJ521" s="75"/>
      <c r="AK521" s="75"/>
      <c r="AL521" s="75"/>
    </row>
    <row r="522" spans="2:38">
      <c r="B522" s="142">
        <v>519</v>
      </c>
      <c r="C522" s="145"/>
      <c r="D522" s="145"/>
      <c r="E522" s="154"/>
      <c r="F522" s="145"/>
      <c r="G522" s="154"/>
      <c r="H522" s="154"/>
      <c r="I522" s="145"/>
      <c r="J522" s="75"/>
      <c r="K522" s="75"/>
      <c r="L522" s="75"/>
      <c r="M522" s="75"/>
      <c r="N522" s="75"/>
      <c r="O522" s="75"/>
      <c r="P522" s="75"/>
      <c r="Q522" s="75"/>
      <c r="R522" s="75"/>
      <c r="S522" s="75"/>
      <c r="T522" s="75"/>
      <c r="U522" s="75"/>
      <c r="V522" s="75"/>
      <c r="W522" s="75"/>
      <c r="X522" s="75"/>
      <c r="Y522" s="75"/>
      <c r="Z522" s="75"/>
      <c r="AA522" s="75"/>
      <c r="AB522" s="75"/>
      <c r="AC522" s="75"/>
      <c r="AD522" s="75"/>
      <c r="AE522" s="75"/>
      <c r="AF522" s="82"/>
      <c r="AG522" s="82"/>
      <c r="AH522" s="75"/>
      <c r="AI522" s="75"/>
      <c r="AJ522" s="75"/>
      <c r="AK522" s="75"/>
      <c r="AL522" s="75"/>
    </row>
    <row r="523" spans="2:38">
      <c r="B523" s="142">
        <v>520</v>
      </c>
      <c r="C523" s="145"/>
      <c r="D523" s="145"/>
      <c r="E523" s="154"/>
      <c r="F523" s="145"/>
      <c r="G523" s="154"/>
      <c r="H523" s="154"/>
      <c r="I523" s="145"/>
      <c r="J523" s="75"/>
      <c r="K523" s="75"/>
      <c r="L523" s="75"/>
      <c r="M523" s="75"/>
      <c r="N523" s="75"/>
      <c r="O523" s="75"/>
      <c r="P523" s="75"/>
      <c r="Q523" s="75"/>
      <c r="R523" s="75"/>
      <c r="S523" s="75"/>
      <c r="T523" s="75"/>
      <c r="U523" s="75"/>
      <c r="V523" s="75"/>
      <c r="W523" s="75"/>
      <c r="X523" s="75"/>
      <c r="Y523" s="75"/>
      <c r="Z523" s="75"/>
      <c r="AA523" s="75"/>
      <c r="AB523" s="75"/>
      <c r="AC523" s="75"/>
      <c r="AD523" s="75"/>
      <c r="AE523" s="75"/>
      <c r="AF523" s="82"/>
      <c r="AG523" s="82"/>
      <c r="AH523" s="75"/>
      <c r="AI523" s="75"/>
      <c r="AJ523" s="75"/>
      <c r="AK523" s="75"/>
      <c r="AL523" s="75"/>
    </row>
    <row r="524" spans="2:38">
      <c r="B524" s="142">
        <v>521</v>
      </c>
      <c r="C524" s="145"/>
      <c r="D524" s="145"/>
      <c r="E524" s="154"/>
      <c r="F524" s="145"/>
      <c r="G524" s="154"/>
      <c r="H524" s="154"/>
      <c r="I524" s="145"/>
      <c r="J524" s="75"/>
      <c r="K524" s="75"/>
      <c r="L524" s="75"/>
      <c r="M524" s="75"/>
      <c r="N524" s="75"/>
      <c r="O524" s="75"/>
      <c r="P524" s="75"/>
      <c r="Q524" s="75"/>
      <c r="R524" s="75"/>
      <c r="S524" s="75"/>
      <c r="T524" s="75"/>
      <c r="U524" s="75"/>
      <c r="V524" s="75"/>
      <c r="W524" s="75"/>
      <c r="X524" s="75"/>
      <c r="Y524" s="75"/>
      <c r="Z524" s="75"/>
      <c r="AA524" s="75"/>
      <c r="AB524" s="75"/>
      <c r="AC524" s="75"/>
      <c r="AD524" s="75"/>
      <c r="AE524" s="75"/>
      <c r="AF524" s="82"/>
      <c r="AG524" s="82"/>
      <c r="AH524" s="75"/>
      <c r="AI524" s="75"/>
      <c r="AJ524" s="75"/>
      <c r="AK524" s="75"/>
      <c r="AL524" s="75"/>
    </row>
    <row r="525" spans="2:38">
      <c r="B525" s="142">
        <v>522</v>
      </c>
      <c r="C525" s="145"/>
      <c r="D525" s="145"/>
      <c r="E525" s="154"/>
      <c r="F525" s="145"/>
      <c r="G525" s="154"/>
      <c r="H525" s="154"/>
      <c r="I525" s="145"/>
      <c r="J525" s="75"/>
      <c r="K525" s="75"/>
      <c r="L525" s="75"/>
      <c r="M525" s="75"/>
      <c r="N525" s="75"/>
      <c r="O525" s="75"/>
      <c r="P525" s="75"/>
      <c r="Q525" s="75"/>
      <c r="R525" s="75"/>
      <c r="S525" s="75"/>
      <c r="T525" s="75"/>
      <c r="U525" s="75"/>
      <c r="V525" s="75"/>
      <c r="W525" s="75"/>
      <c r="X525" s="75"/>
      <c r="Y525" s="75"/>
      <c r="Z525" s="75"/>
      <c r="AA525" s="75"/>
      <c r="AB525" s="75"/>
      <c r="AC525" s="75"/>
      <c r="AD525" s="75"/>
      <c r="AE525" s="75"/>
      <c r="AF525" s="82"/>
      <c r="AG525" s="82"/>
      <c r="AH525" s="75"/>
      <c r="AI525" s="75"/>
      <c r="AJ525" s="75"/>
      <c r="AK525" s="75"/>
      <c r="AL525" s="75"/>
    </row>
    <row r="526" spans="2:38">
      <c r="B526" s="142">
        <v>523</v>
      </c>
      <c r="C526" s="145"/>
      <c r="D526" s="145"/>
      <c r="E526" s="154"/>
      <c r="F526" s="145"/>
      <c r="G526" s="154"/>
      <c r="H526" s="154"/>
      <c r="I526" s="145"/>
      <c r="J526" s="75"/>
      <c r="K526" s="75"/>
      <c r="L526" s="75"/>
      <c r="M526" s="75"/>
      <c r="N526" s="75"/>
      <c r="O526" s="75"/>
      <c r="P526" s="75"/>
      <c r="Q526" s="75"/>
      <c r="R526" s="75"/>
      <c r="S526" s="75"/>
      <c r="T526" s="75"/>
      <c r="U526" s="75"/>
      <c r="V526" s="75"/>
      <c r="W526" s="75"/>
      <c r="X526" s="75"/>
      <c r="Y526" s="75"/>
      <c r="Z526" s="75"/>
      <c r="AA526" s="75"/>
      <c r="AB526" s="75"/>
      <c r="AC526" s="75"/>
      <c r="AD526" s="75"/>
      <c r="AE526" s="75"/>
      <c r="AF526" s="82"/>
      <c r="AG526" s="82"/>
      <c r="AH526" s="75"/>
      <c r="AI526" s="75"/>
      <c r="AJ526" s="75"/>
      <c r="AK526" s="75"/>
      <c r="AL526" s="75"/>
    </row>
    <row r="527" spans="2:38">
      <c r="B527" s="142">
        <v>524</v>
      </c>
      <c r="C527" s="145"/>
      <c r="D527" s="145"/>
      <c r="E527" s="154"/>
      <c r="F527" s="145"/>
      <c r="G527" s="154"/>
      <c r="H527" s="154"/>
      <c r="I527" s="145"/>
      <c r="J527" s="75"/>
      <c r="K527" s="75"/>
      <c r="L527" s="75"/>
      <c r="M527" s="75"/>
      <c r="N527" s="75"/>
      <c r="O527" s="75"/>
      <c r="P527" s="75"/>
      <c r="Q527" s="75"/>
      <c r="R527" s="75"/>
      <c r="S527" s="75"/>
      <c r="T527" s="75"/>
      <c r="U527" s="75"/>
      <c r="V527" s="75"/>
      <c r="W527" s="75"/>
      <c r="X527" s="75"/>
      <c r="Y527" s="75"/>
      <c r="Z527" s="75"/>
      <c r="AA527" s="75"/>
      <c r="AB527" s="75"/>
      <c r="AC527" s="75"/>
      <c r="AD527" s="75"/>
      <c r="AE527" s="75"/>
      <c r="AF527" s="82"/>
      <c r="AG527" s="82"/>
      <c r="AH527" s="75"/>
      <c r="AI527" s="75"/>
      <c r="AJ527" s="75"/>
      <c r="AK527" s="75"/>
      <c r="AL527" s="75"/>
    </row>
    <row r="528" spans="2:38">
      <c r="B528" s="142">
        <v>525</v>
      </c>
      <c r="C528" s="145"/>
      <c r="D528" s="145"/>
      <c r="E528" s="154"/>
      <c r="F528" s="145"/>
      <c r="G528" s="154"/>
      <c r="H528" s="154"/>
      <c r="I528" s="145"/>
      <c r="J528" s="75"/>
      <c r="K528" s="75"/>
      <c r="L528" s="75"/>
      <c r="M528" s="75"/>
      <c r="N528" s="75"/>
      <c r="O528" s="75"/>
      <c r="P528" s="75"/>
      <c r="Q528" s="75"/>
      <c r="R528" s="75"/>
      <c r="S528" s="75"/>
      <c r="T528" s="75"/>
      <c r="U528" s="75"/>
      <c r="V528" s="75"/>
      <c r="W528" s="75"/>
      <c r="X528" s="75"/>
      <c r="Y528" s="75"/>
      <c r="Z528" s="75"/>
      <c r="AA528" s="75"/>
      <c r="AB528" s="75"/>
      <c r="AC528" s="75"/>
      <c r="AD528" s="75"/>
      <c r="AE528" s="75"/>
      <c r="AF528" s="82"/>
      <c r="AG528" s="82"/>
      <c r="AH528" s="75"/>
      <c r="AI528" s="75"/>
      <c r="AJ528" s="75"/>
      <c r="AK528" s="75"/>
      <c r="AL528" s="75"/>
    </row>
    <row r="529" spans="2:38">
      <c r="B529" s="142">
        <v>526</v>
      </c>
      <c r="C529" s="145"/>
      <c r="D529" s="145"/>
      <c r="E529" s="154"/>
      <c r="F529" s="145"/>
      <c r="G529" s="154"/>
      <c r="H529" s="154"/>
      <c r="I529" s="145"/>
      <c r="J529" s="143"/>
      <c r="K529" s="143"/>
      <c r="L529" s="143"/>
      <c r="M529" s="143"/>
      <c r="N529" s="143"/>
      <c r="O529" s="143"/>
      <c r="P529" s="143"/>
      <c r="Q529" s="143"/>
      <c r="R529" s="143"/>
      <c r="S529" s="143"/>
      <c r="T529" s="143"/>
      <c r="U529" s="143"/>
      <c r="V529" s="143"/>
      <c r="W529" s="143"/>
      <c r="X529" s="143"/>
      <c r="Y529" s="143"/>
      <c r="Z529" s="143"/>
      <c r="AA529" s="143"/>
      <c r="AB529" s="143"/>
      <c r="AC529" s="143"/>
      <c r="AD529" s="143"/>
      <c r="AE529" s="143"/>
      <c r="AF529" s="144"/>
      <c r="AG529" s="144"/>
      <c r="AH529" s="143"/>
      <c r="AI529" s="143"/>
      <c r="AJ529" s="143"/>
      <c r="AK529" s="143"/>
      <c r="AL529" s="143"/>
    </row>
    <row r="530" spans="2:38">
      <c r="B530" s="142">
        <v>527</v>
      </c>
      <c r="C530" s="145"/>
      <c r="D530" s="145"/>
      <c r="E530" s="154"/>
      <c r="F530" s="145"/>
      <c r="G530" s="154"/>
      <c r="H530" s="154"/>
      <c r="I530" s="145"/>
      <c r="J530" s="143"/>
      <c r="K530" s="143"/>
      <c r="L530" s="143"/>
      <c r="M530" s="143"/>
      <c r="N530" s="143"/>
      <c r="O530" s="143"/>
      <c r="P530" s="143"/>
      <c r="Q530" s="143"/>
      <c r="R530" s="143"/>
      <c r="S530" s="143"/>
      <c r="T530" s="143"/>
      <c r="U530" s="143"/>
      <c r="V530" s="143"/>
      <c r="W530" s="143"/>
      <c r="X530" s="143"/>
      <c r="Y530" s="143"/>
      <c r="Z530" s="143"/>
      <c r="AA530" s="143"/>
      <c r="AB530" s="143"/>
      <c r="AC530" s="143"/>
      <c r="AD530" s="143"/>
      <c r="AE530" s="143"/>
      <c r="AF530" s="144"/>
      <c r="AG530" s="144"/>
      <c r="AH530" s="143"/>
      <c r="AI530" s="143"/>
      <c r="AJ530" s="143"/>
      <c r="AK530" s="143"/>
      <c r="AL530" s="143"/>
    </row>
    <row r="531" spans="2:38">
      <c r="B531" s="142">
        <v>528</v>
      </c>
      <c r="C531" s="145"/>
      <c r="D531" s="145"/>
      <c r="E531" s="154"/>
      <c r="F531" s="145"/>
      <c r="G531" s="154"/>
      <c r="H531" s="154"/>
      <c r="I531" s="145"/>
      <c r="J531" s="143"/>
      <c r="K531" s="143"/>
      <c r="L531" s="143"/>
      <c r="M531" s="143"/>
      <c r="N531" s="143"/>
      <c r="O531" s="143"/>
      <c r="P531" s="143"/>
      <c r="Q531" s="143"/>
      <c r="R531" s="143"/>
      <c r="S531" s="143"/>
      <c r="T531" s="143"/>
      <c r="U531" s="143"/>
      <c r="V531" s="143"/>
      <c r="W531" s="143"/>
      <c r="X531" s="143"/>
      <c r="Y531" s="143"/>
      <c r="Z531" s="143"/>
      <c r="AA531" s="143"/>
      <c r="AB531" s="143"/>
      <c r="AC531" s="143"/>
      <c r="AD531" s="143"/>
      <c r="AE531" s="143"/>
      <c r="AF531" s="144"/>
      <c r="AG531" s="144"/>
      <c r="AH531" s="143"/>
      <c r="AI531" s="143"/>
      <c r="AJ531" s="143"/>
      <c r="AK531" s="143"/>
      <c r="AL531" s="143"/>
    </row>
    <row r="532" spans="2:38">
      <c r="B532" s="142">
        <v>529</v>
      </c>
      <c r="C532" s="145"/>
      <c r="D532" s="145"/>
      <c r="E532" s="154"/>
      <c r="F532" s="145"/>
      <c r="G532" s="154"/>
      <c r="H532" s="154"/>
      <c r="I532" s="145"/>
      <c r="J532" s="143"/>
      <c r="K532" s="143"/>
      <c r="L532" s="143"/>
      <c r="M532" s="143"/>
      <c r="N532" s="143"/>
      <c r="O532" s="143"/>
      <c r="P532" s="143"/>
      <c r="Q532" s="143"/>
      <c r="R532" s="143"/>
      <c r="S532" s="143"/>
      <c r="T532" s="143"/>
      <c r="U532" s="143"/>
      <c r="V532" s="143"/>
      <c r="W532" s="143"/>
      <c r="X532" s="143"/>
      <c r="Y532" s="143"/>
      <c r="Z532" s="143"/>
      <c r="AA532" s="143"/>
      <c r="AB532" s="143"/>
      <c r="AC532" s="143"/>
      <c r="AD532" s="143"/>
      <c r="AE532" s="143"/>
      <c r="AF532" s="144"/>
      <c r="AG532" s="144"/>
      <c r="AH532" s="143"/>
      <c r="AI532" s="143"/>
      <c r="AJ532" s="143"/>
      <c r="AK532" s="143"/>
      <c r="AL532" s="143"/>
    </row>
    <row r="533" spans="2:38">
      <c r="B533" s="142">
        <v>530</v>
      </c>
      <c r="C533" s="145"/>
      <c r="D533" s="145"/>
      <c r="E533" s="154"/>
      <c r="F533" s="145"/>
      <c r="G533" s="154"/>
      <c r="H533" s="154"/>
      <c r="I533" s="145"/>
      <c r="J533" s="143"/>
      <c r="K533" s="143"/>
      <c r="L533" s="143"/>
      <c r="M533" s="143"/>
      <c r="N533" s="143"/>
      <c r="O533" s="143"/>
      <c r="P533" s="143"/>
      <c r="Q533" s="143"/>
      <c r="R533" s="143"/>
      <c r="S533" s="143"/>
      <c r="T533" s="143"/>
      <c r="U533" s="143"/>
      <c r="V533" s="143"/>
      <c r="W533" s="143"/>
      <c r="X533" s="143"/>
      <c r="Y533" s="143"/>
      <c r="Z533" s="143"/>
      <c r="AA533" s="143"/>
      <c r="AB533" s="143"/>
      <c r="AC533" s="143"/>
      <c r="AD533" s="143"/>
      <c r="AE533" s="143"/>
      <c r="AF533" s="144"/>
      <c r="AG533" s="144"/>
      <c r="AH533" s="143"/>
      <c r="AI533" s="143"/>
      <c r="AJ533" s="143"/>
      <c r="AK533" s="143"/>
      <c r="AL533" s="143"/>
    </row>
    <row r="534" spans="2:38">
      <c r="B534" s="142">
        <v>531</v>
      </c>
      <c r="C534" s="145"/>
      <c r="D534" s="145"/>
      <c r="E534" s="154"/>
      <c r="F534" s="145"/>
      <c r="G534" s="154"/>
      <c r="H534" s="154"/>
      <c r="I534" s="145"/>
      <c r="J534" s="143"/>
      <c r="K534" s="143"/>
      <c r="L534" s="143"/>
      <c r="M534" s="143"/>
      <c r="N534" s="143"/>
      <c r="O534" s="143"/>
      <c r="P534" s="143"/>
      <c r="Q534" s="143"/>
      <c r="R534" s="143"/>
      <c r="S534" s="143"/>
      <c r="T534" s="143"/>
      <c r="U534" s="143"/>
      <c r="V534" s="143"/>
      <c r="W534" s="143"/>
      <c r="X534" s="143"/>
      <c r="Y534" s="143"/>
      <c r="Z534" s="143"/>
      <c r="AA534" s="143"/>
      <c r="AB534" s="143"/>
      <c r="AC534" s="143"/>
      <c r="AD534" s="143"/>
      <c r="AE534" s="143"/>
      <c r="AF534" s="144"/>
      <c r="AG534" s="144"/>
      <c r="AH534" s="143"/>
      <c r="AI534" s="143"/>
      <c r="AJ534" s="143"/>
      <c r="AK534" s="143"/>
      <c r="AL534" s="143"/>
    </row>
    <row r="535" spans="2:38">
      <c r="B535" s="142">
        <v>532</v>
      </c>
      <c r="C535" s="145"/>
      <c r="D535" s="145"/>
      <c r="E535" s="154"/>
      <c r="F535" s="145"/>
      <c r="G535" s="154"/>
      <c r="H535" s="154"/>
      <c r="I535" s="145"/>
      <c r="J535" s="143"/>
      <c r="K535" s="143"/>
      <c r="L535" s="143"/>
      <c r="M535" s="143"/>
      <c r="N535" s="143"/>
      <c r="O535" s="143"/>
      <c r="P535" s="143"/>
      <c r="Q535" s="143"/>
      <c r="R535" s="143"/>
      <c r="S535" s="143"/>
      <c r="T535" s="143"/>
      <c r="U535" s="143"/>
      <c r="V535" s="143"/>
      <c r="W535" s="143"/>
      <c r="X535" s="143"/>
      <c r="Y535" s="143"/>
      <c r="Z535" s="143"/>
      <c r="AA535" s="143"/>
      <c r="AB535" s="143"/>
      <c r="AC535" s="143"/>
      <c r="AD535" s="143"/>
      <c r="AE535" s="143"/>
      <c r="AF535" s="144"/>
      <c r="AG535" s="144"/>
      <c r="AH535" s="143"/>
      <c r="AI535" s="143"/>
      <c r="AJ535" s="143"/>
      <c r="AK535" s="143"/>
      <c r="AL535" s="143"/>
    </row>
    <row r="536" spans="2:38">
      <c r="B536" s="142">
        <v>533</v>
      </c>
      <c r="C536" s="145"/>
      <c r="D536" s="145"/>
      <c r="E536" s="154"/>
      <c r="F536" s="145"/>
      <c r="G536" s="154"/>
      <c r="H536" s="154"/>
      <c r="I536" s="145"/>
      <c r="J536" s="143"/>
      <c r="K536" s="143"/>
      <c r="L536" s="143"/>
      <c r="M536" s="143"/>
      <c r="N536" s="143"/>
      <c r="O536" s="143"/>
      <c r="P536" s="143"/>
      <c r="Q536" s="143"/>
      <c r="R536" s="143"/>
      <c r="S536" s="143"/>
      <c r="T536" s="143"/>
      <c r="U536" s="143"/>
      <c r="V536" s="143"/>
      <c r="W536" s="143"/>
      <c r="X536" s="143"/>
      <c r="Y536" s="143"/>
      <c r="Z536" s="143"/>
      <c r="AA536" s="143"/>
      <c r="AB536" s="143"/>
      <c r="AC536" s="143"/>
      <c r="AD536" s="143"/>
      <c r="AE536" s="143"/>
      <c r="AF536" s="144"/>
      <c r="AG536" s="144"/>
      <c r="AH536" s="143"/>
      <c r="AI536" s="143"/>
      <c r="AJ536" s="143"/>
      <c r="AK536" s="143"/>
      <c r="AL536" s="143"/>
    </row>
    <row r="537" spans="2:38">
      <c r="B537" s="142">
        <v>534</v>
      </c>
      <c r="C537" s="145"/>
      <c r="D537" s="145"/>
      <c r="E537" s="154"/>
      <c r="F537" s="145"/>
      <c r="G537" s="154"/>
      <c r="H537" s="154"/>
      <c r="I537" s="145"/>
      <c r="J537" s="143"/>
      <c r="K537" s="143"/>
      <c r="L537" s="143"/>
      <c r="M537" s="143"/>
      <c r="N537" s="143"/>
      <c r="O537" s="143"/>
      <c r="P537" s="143"/>
      <c r="Q537" s="143"/>
      <c r="R537" s="143"/>
      <c r="S537" s="143"/>
      <c r="T537" s="143"/>
      <c r="U537" s="143"/>
      <c r="V537" s="143"/>
      <c r="W537" s="143"/>
      <c r="X537" s="143"/>
      <c r="Y537" s="143"/>
      <c r="Z537" s="143"/>
      <c r="AA537" s="143"/>
      <c r="AB537" s="143"/>
      <c r="AC537" s="143"/>
      <c r="AD537" s="143"/>
      <c r="AE537" s="143"/>
      <c r="AF537" s="144"/>
      <c r="AG537" s="144"/>
      <c r="AH537" s="143"/>
      <c r="AI537" s="143"/>
      <c r="AJ537" s="143"/>
      <c r="AK537" s="143"/>
      <c r="AL537" s="143"/>
    </row>
    <row r="538" spans="2:38">
      <c r="B538" s="142">
        <v>535</v>
      </c>
      <c r="C538" s="145"/>
      <c r="D538" s="145"/>
      <c r="E538" s="154"/>
      <c r="F538" s="145"/>
      <c r="G538" s="154"/>
      <c r="H538" s="154"/>
      <c r="I538" s="145"/>
      <c r="J538" s="143"/>
      <c r="K538" s="143"/>
      <c r="L538" s="143"/>
      <c r="M538" s="143"/>
      <c r="N538" s="143"/>
      <c r="O538" s="143"/>
      <c r="P538" s="143"/>
      <c r="Q538" s="143"/>
      <c r="R538" s="143"/>
      <c r="S538" s="143"/>
      <c r="T538" s="143"/>
      <c r="U538" s="143"/>
      <c r="V538" s="143"/>
      <c r="W538" s="143"/>
      <c r="X538" s="143"/>
      <c r="Y538" s="143"/>
      <c r="Z538" s="143"/>
      <c r="AA538" s="143"/>
      <c r="AB538" s="143"/>
      <c r="AC538" s="143"/>
      <c r="AD538" s="143"/>
      <c r="AE538" s="143"/>
      <c r="AF538" s="144"/>
      <c r="AG538" s="144"/>
      <c r="AH538" s="143"/>
      <c r="AI538" s="143"/>
      <c r="AJ538" s="143"/>
      <c r="AK538" s="143"/>
      <c r="AL538" s="143"/>
    </row>
    <row r="539" spans="2:38">
      <c r="B539" s="142">
        <v>536</v>
      </c>
      <c r="C539" s="145"/>
      <c r="D539" s="145"/>
      <c r="E539" s="154"/>
      <c r="F539" s="145"/>
      <c r="G539" s="154"/>
      <c r="H539" s="154"/>
      <c r="I539" s="145"/>
      <c r="J539" s="143"/>
      <c r="K539" s="143"/>
      <c r="L539" s="143"/>
      <c r="M539" s="143"/>
      <c r="N539" s="143"/>
      <c r="O539" s="143"/>
      <c r="P539" s="143"/>
      <c r="Q539" s="143"/>
      <c r="R539" s="143"/>
      <c r="S539" s="143"/>
      <c r="T539" s="143"/>
      <c r="U539" s="143"/>
      <c r="V539" s="143"/>
      <c r="W539" s="143"/>
      <c r="X539" s="143"/>
      <c r="Y539" s="143"/>
      <c r="Z539" s="143"/>
      <c r="AA539" s="143"/>
      <c r="AB539" s="143"/>
      <c r="AC539" s="143"/>
      <c r="AD539" s="143"/>
      <c r="AE539" s="143"/>
      <c r="AF539" s="144"/>
      <c r="AG539" s="144"/>
      <c r="AH539" s="143"/>
      <c r="AI539" s="143"/>
      <c r="AJ539" s="143"/>
      <c r="AK539" s="143"/>
      <c r="AL539" s="143"/>
    </row>
    <row r="540" spans="2:38">
      <c r="B540" s="142">
        <v>537</v>
      </c>
      <c r="C540" s="145"/>
      <c r="D540" s="145"/>
      <c r="E540" s="154"/>
      <c r="F540" s="145"/>
      <c r="G540" s="154"/>
      <c r="H540" s="154"/>
      <c r="I540" s="145"/>
      <c r="J540" s="143"/>
      <c r="K540" s="143"/>
      <c r="L540" s="143"/>
      <c r="M540" s="143"/>
      <c r="N540" s="143"/>
      <c r="O540" s="143"/>
      <c r="P540" s="143"/>
      <c r="Q540" s="143"/>
      <c r="R540" s="143"/>
      <c r="S540" s="143"/>
      <c r="T540" s="143"/>
      <c r="U540" s="143"/>
      <c r="V540" s="143"/>
      <c r="W540" s="143"/>
      <c r="X540" s="143"/>
      <c r="Y540" s="143"/>
      <c r="Z540" s="143"/>
      <c r="AA540" s="143"/>
      <c r="AB540" s="143"/>
      <c r="AC540" s="143"/>
      <c r="AD540" s="143"/>
      <c r="AE540" s="143"/>
      <c r="AF540" s="144"/>
      <c r="AG540" s="144"/>
      <c r="AH540" s="143"/>
      <c r="AI540" s="143"/>
      <c r="AJ540" s="143"/>
      <c r="AK540" s="143"/>
      <c r="AL540" s="143"/>
    </row>
    <row r="541" spans="2:38">
      <c r="B541" s="142">
        <v>538</v>
      </c>
      <c r="C541" s="145"/>
      <c r="D541" s="145"/>
      <c r="E541" s="154"/>
      <c r="F541" s="145"/>
      <c r="G541" s="154"/>
      <c r="H541" s="154"/>
      <c r="I541" s="145"/>
      <c r="J541" s="143"/>
      <c r="K541" s="143"/>
      <c r="L541" s="143"/>
      <c r="M541" s="143"/>
      <c r="N541" s="143"/>
      <c r="O541" s="143"/>
      <c r="P541" s="143"/>
      <c r="Q541" s="143"/>
      <c r="R541" s="143"/>
      <c r="S541" s="143"/>
      <c r="T541" s="143"/>
      <c r="U541" s="143"/>
      <c r="V541" s="143"/>
      <c r="W541" s="143"/>
      <c r="X541" s="143"/>
      <c r="Y541" s="143"/>
      <c r="Z541" s="143"/>
      <c r="AA541" s="143"/>
      <c r="AB541" s="143"/>
      <c r="AC541" s="143"/>
      <c r="AD541" s="143"/>
      <c r="AE541" s="143"/>
      <c r="AF541" s="144"/>
      <c r="AG541" s="144"/>
      <c r="AH541" s="143"/>
      <c r="AI541" s="143"/>
      <c r="AJ541" s="143"/>
      <c r="AK541" s="143"/>
      <c r="AL541" s="143"/>
    </row>
    <row r="542" spans="2:38">
      <c r="B542" s="142">
        <v>539</v>
      </c>
      <c r="C542" s="145"/>
      <c r="D542" s="145"/>
      <c r="E542" s="154"/>
      <c r="F542" s="145"/>
      <c r="G542" s="154"/>
      <c r="H542" s="154"/>
      <c r="I542" s="145"/>
      <c r="J542" s="143"/>
      <c r="K542" s="143"/>
      <c r="L542" s="143"/>
      <c r="M542" s="143"/>
      <c r="N542" s="143"/>
      <c r="O542" s="143"/>
      <c r="P542" s="143"/>
      <c r="Q542" s="143"/>
      <c r="R542" s="143"/>
      <c r="S542" s="143"/>
      <c r="T542" s="143"/>
      <c r="U542" s="143"/>
      <c r="V542" s="143"/>
      <c r="W542" s="143"/>
      <c r="X542" s="143"/>
      <c r="Y542" s="143"/>
      <c r="Z542" s="143"/>
      <c r="AA542" s="143"/>
      <c r="AB542" s="143"/>
      <c r="AC542" s="143"/>
      <c r="AD542" s="143"/>
      <c r="AE542" s="143"/>
      <c r="AF542" s="144"/>
      <c r="AG542" s="144"/>
      <c r="AH542" s="143"/>
      <c r="AI542" s="143"/>
      <c r="AJ542" s="143"/>
      <c r="AK542" s="143"/>
      <c r="AL542" s="143"/>
    </row>
    <row r="543" spans="2:38">
      <c r="B543" s="142">
        <v>540</v>
      </c>
      <c r="C543" s="145"/>
      <c r="D543" s="145"/>
      <c r="E543" s="154"/>
      <c r="F543" s="145"/>
      <c r="G543" s="154"/>
      <c r="H543" s="154"/>
      <c r="I543" s="145"/>
      <c r="J543" s="143"/>
      <c r="K543" s="143"/>
      <c r="L543" s="143"/>
      <c r="M543" s="143"/>
      <c r="N543" s="143"/>
      <c r="O543" s="143"/>
      <c r="P543" s="143"/>
      <c r="Q543" s="143"/>
      <c r="R543" s="143"/>
      <c r="S543" s="143"/>
      <c r="T543" s="143"/>
      <c r="U543" s="143"/>
      <c r="V543" s="143"/>
      <c r="W543" s="143"/>
      <c r="X543" s="143"/>
      <c r="Y543" s="143"/>
      <c r="Z543" s="143"/>
      <c r="AA543" s="143"/>
      <c r="AB543" s="143"/>
      <c r="AC543" s="143"/>
      <c r="AD543" s="143"/>
      <c r="AE543" s="143"/>
      <c r="AF543" s="144"/>
      <c r="AG543" s="144"/>
      <c r="AH543" s="143"/>
      <c r="AI543" s="143"/>
      <c r="AJ543" s="143"/>
      <c r="AK543" s="143"/>
      <c r="AL543" s="143"/>
    </row>
    <row r="544" spans="2:38">
      <c r="B544" s="142">
        <v>541</v>
      </c>
      <c r="C544" s="145"/>
      <c r="D544" s="145"/>
      <c r="E544" s="154"/>
      <c r="F544" s="145"/>
      <c r="G544" s="154"/>
      <c r="H544" s="154"/>
      <c r="I544" s="145"/>
      <c r="J544" s="143"/>
      <c r="K544" s="143"/>
      <c r="L544" s="143"/>
      <c r="M544" s="143"/>
      <c r="N544" s="143"/>
      <c r="O544" s="143"/>
      <c r="P544" s="143"/>
      <c r="Q544" s="143"/>
      <c r="R544" s="143"/>
      <c r="S544" s="143"/>
      <c r="T544" s="143"/>
      <c r="U544" s="143"/>
      <c r="V544" s="143"/>
      <c r="W544" s="143"/>
      <c r="X544" s="143"/>
      <c r="Y544" s="143"/>
      <c r="Z544" s="143"/>
      <c r="AA544" s="143"/>
      <c r="AB544" s="143"/>
      <c r="AC544" s="143"/>
      <c r="AD544" s="143"/>
      <c r="AE544" s="143"/>
      <c r="AF544" s="144"/>
      <c r="AG544" s="144"/>
      <c r="AH544" s="143"/>
      <c r="AI544" s="143"/>
      <c r="AJ544" s="143"/>
      <c r="AK544" s="143"/>
      <c r="AL544" s="143"/>
    </row>
    <row r="545" spans="2:38">
      <c r="B545" s="142">
        <v>542</v>
      </c>
      <c r="C545" s="145"/>
      <c r="D545" s="145"/>
      <c r="E545" s="154"/>
      <c r="F545" s="145"/>
      <c r="G545" s="154"/>
      <c r="H545" s="154"/>
      <c r="I545" s="145"/>
      <c r="J545" s="143"/>
      <c r="K545" s="143"/>
      <c r="L545" s="143"/>
      <c r="M545" s="143"/>
      <c r="N545" s="143"/>
      <c r="O545" s="143"/>
      <c r="P545" s="143"/>
      <c r="Q545" s="143"/>
      <c r="R545" s="143"/>
      <c r="S545" s="143"/>
      <c r="T545" s="143"/>
      <c r="U545" s="143"/>
      <c r="V545" s="143"/>
      <c r="W545" s="143"/>
      <c r="X545" s="143"/>
      <c r="Y545" s="143"/>
      <c r="Z545" s="143"/>
      <c r="AA545" s="143"/>
      <c r="AB545" s="143"/>
      <c r="AC545" s="143"/>
      <c r="AD545" s="143"/>
      <c r="AE545" s="143"/>
      <c r="AF545" s="144"/>
      <c r="AG545" s="144"/>
      <c r="AH545" s="143"/>
      <c r="AI545" s="143"/>
      <c r="AJ545" s="143"/>
      <c r="AK545" s="143"/>
      <c r="AL545" s="143"/>
    </row>
    <row r="546" spans="2:38">
      <c r="B546" s="142">
        <v>543</v>
      </c>
      <c r="C546" s="145"/>
      <c r="D546" s="145"/>
      <c r="E546" s="154"/>
      <c r="F546" s="145"/>
      <c r="G546" s="154"/>
      <c r="H546" s="154"/>
      <c r="I546" s="145"/>
      <c r="J546" s="143"/>
      <c r="K546" s="143"/>
      <c r="L546" s="143"/>
      <c r="M546" s="143"/>
      <c r="N546" s="143"/>
      <c r="O546" s="143"/>
      <c r="P546" s="143"/>
      <c r="Q546" s="143"/>
      <c r="R546" s="143"/>
      <c r="S546" s="143"/>
      <c r="T546" s="143"/>
      <c r="U546" s="143"/>
      <c r="V546" s="143"/>
      <c r="W546" s="143"/>
      <c r="X546" s="143"/>
      <c r="Y546" s="143"/>
      <c r="Z546" s="143"/>
      <c r="AA546" s="143"/>
      <c r="AB546" s="143"/>
      <c r="AC546" s="143"/>
      <c r="AD546" s="143"/>
      <c r="AE546" s="143"/>
      <c r="AF546" s="144"/>
      <c r="AG546" s="144"/>
      <c r="AH546" s="143"/>
      <c r="AI546" s="143"/>
      <c r="AJ546" s="143"/>
      <c r="AK546" s="143"/>
      <c r="AL546" s="143"/>
    </row>
    <row r="547" spans="2:38">
      <c r="B547" s="142">
        <v>544</v>
      </c>
      <c r="C547" s="145"/>
      <c r="D547" s="145"/>
      <c r="E547" s="154"/>
      <c r="F547" s="145"/>
      <c r="G547" s="154"/>
      <c r="H547" s="154"/>
      <c r="I547" s="145"/>
      <c r="J547" s="143"/>
      <c r="K547" s="143"/>
      <c r="L547" s="143"/>
      <c r="M547" s="143"/>
      <c r="N547" s="143"/>
      <c r="O547" s="143"/>
      <c r="P547" s="143"/>
      <c r="Q547" s="143"/>
      <c r="R547" s="143"/>
      <c r="S547" s="143"/>
      <c r="T547" s="143"/>
      <c r="U547" s="143"/>
      <c r="V547" s="143"/>
      <c r="W547" s="143"/>
      <c r="X547" s="143"/>
      <c r="Y547" s="143"/>
      <c r="Z547" s="143"/>
      <c r="AA547" s="143"/>
      <c r="AB547" s="143"/>
      <c r="AC547" s="143"/>
      <c r="AD547" s="143"/>
      <c r="AE547" s="143"/>
      <c r="AF547" s="144"/>
      <c r="AG547" s="144"/>
      <c r="AH547" s="143"/>
      <c r="AI547" s="143"/>
      <c r="AJ547" s="143"/>
      <c r="AK547" s="143"/>
      <c r="AL547" s="143"/>
    </row>
    <row r="548" spans="2:38">
      <c r="B548" s="142">
        <v>545</v>
      </c>
      <c r="C548" s="145"/>
      <c r="D548" s="145"/>
      <c r="E548" s="154"/>
      <c r="F548" s="145"/>
      <c r="G548" s="154"/>
      <c r="H548" s="154"/>
      <c r="I548" s="145"/>
      <c r="J548" s="143"/>
      <c r="K548" s="143"/>
      <c r="L548" s="143"/>
      <c r="M548" s="143"/>
      <c r="N548" s="143"/>
      <c r="O548" s="143"/>
      <c r="P548" s="143"/>
      <c r="Q548" s="143"/>
      <c r="R548" s="143"/>
      <c r="S548" s="143"/>
      <c r="T548" s="143"/>
      <c r="U548" s="143"/>
      <c r="V548" s="143"/>
      <c r="W548" s="143"/>
      <c r="X548" s="143"/>
      <c r="Y548" s="143"/>
      <c r="Z548" s="143"/>
      <c r="AA548" s="143"/>
      <c r="AB548" s="143"/>
      <c r="AC548" s="143"/>
      <c r="AD548" s="143"/>
      <c r="AE548" s="143"/>
      <c r="AF548" s="144"/>
      <c r="AG548" s="144"/>
      <c r="AH548" s="143"/>
      <c r="AI548" s="143"/>
      <c r="AJ548" s="143"/>
      <c r="AK548" s="143"/>
      <c r="AL548" s="143"/>
    </row>
    <row r="549" spans="2:38">
      <c r="B549" s="142">
        <v>546</v>
      </c>
      <c r="C549" s="145"/>
      <c r="D549" s="145"/>
      <c r="E549" s="154"/>
      <c r="F549" s="145"/>
      <c r="G549" s="154"/>
      <c r="H549" s="154"/>
      <c r="I549" s="145"/>
      <c r="J549" s="143"/>
      <c r="K549" s="143"/>
      <c r="L549" s="143"/>
      <c r="M549" s="143"/>
      <c r="N549" s="143"/>
      <c r="O549" s="143"/>
      <c r="P549" s="143"/>
      <c r="Q549" s="143"/>
      <c r="R549" s="143"/>
      <c r="S549" s="143"/>
      <c r="T549" s="143"/>
      <c r="U549" s="143"/>
      <c r="V549" s="143"/>
      <c r="W549" s="143"/>
      <c r="X549" s="143"/>
      <c r="Y549" s="143"/>
      <c r="Z549" s="143"/>
      <c r="AA549" s="143"/>
      <c r="AB549" s="143"/>
      <c r="AC549" s="143"/>
      <c r="AD549" s="143"/>
      <c r="AE549" s="143"/>
      <c r="AF549" s="144"/>
      <c r="AG549" s="144"/>
      <c r="AH549" s="143"/>
      <c r="AI549" s="143"/>
      <c r="AJ549" s="143"/>
      <c r="AK549" s="143"/>
      <c r="AL549" s="143"/>
    </row>
    <row r="550" spans="2:38">
      <c r="B550" s="142">
        <v>547</v>
      </c>
      <c r="C550" s="145"/>
      <c r="D550" s="145"/>
      <c r="E550" s="154"/>
      <c r="F550" s="145"/>
      <c r="G550" s="154"/>
      <c r="H550" s="154"/>
      <c r="I550" s="145"/>
      <c r="J550" s="143"/>
      <c r="K550" s="143"/>
      <c r="L550" s="143"/>
      <c r="M550" s="143"/>
      <c r="N550" s="143"/>
      <c r="O550" s="143"/>
      <c r="P550" s="143"/>
      <c r="Q550" s="143"/>
      <c r="R550" s="143"/>
      <c r="S550" s="143"/>
      <c r="T550" s="143"/>
      <c r="U550" s="143"/>
      <c r="V550" s="143"/>
      <c r="W550" s="143"/>
      <c r="X550" s="143"/>
      <c r="Y550" s="143"/>
      <c r="Z550" s="143"/>
      <c r="AA550" s="143"/>
      <c r="AB550" s="143"/>
      <c r="AC550" s="143"/>
      <c r="AD550" s="143"/>
      <c r="AE550" s="143"/>
      <c r="AF550" s="144"/>
      <c r="AG550" s="144"/>
      <c r="AH550" s="143"/>
      <c r="AI550" s="143"/>
      <c r="AJ550" s="143"/>
      <c r="AK550" s="143"/>
      <c r="AL550" s="143"/>
    </row>
    <row r="551" spans="2:38">
      <c r="B551" s="142">
        <v>548</v>
      </c>
      <c r="C551" s="145"/>
      <c r="D551" s="145"/>
      <c r="E551" s="154"/>
      <c r="F551" s="145"/>
      <c r="G551" s="154"/>
      <c r="H551" s="154"/>
      <c r="I551" s="145"/>
      <c r="J551" s="143"/>
      <c r="K551" s="143"/>
      <c r="L551" s="143"/>
      <c r="M551" s="143"/>
      <c r="N551" s="143"/>
      <c r="O551" s="143"/>
      <c r="P551" s="143"/>
      <c r="Q551" s="143"/>
      <c r="R551" s="143"/>
      <c r="S551" s="143"/>
      <c r="T551" s="143"/>
      <c r="U551" s="143"/>
      <c r="V551" s="143"/>
      <c r="W551" s="143"/>
      <c r="X551" s="143"/>
      <c r="Y551" s="143"/>
      <c r="Z551" s="143"/>
      <c r="AA551" s="143"/>
      <c r="AB551" s="143"/>
      <c r="AC551" s="143"/>
      <c r="AD551" s="143"/>
      <c r="AE551" s="143"/>
      <c r="AF551" s="144"/>
      <c r="AG551" s="144"/>
      <c r="AH551" s="143"/>
      <c r="AI551" s="143"/>
      <c r="AJ551" s="143"/>
      <c r="AK551" s="143"/>
      <c r="AL551" s="143"/>
    </row>
    <row r="552" spans="2:38">
      <c r="B552" s="142">
        <v>549</v>
      </c>
      <c r="C552" s="145"/>
      <c r="D552" s="145"/>
      <c r="E552" s="154"/>
      <c r="F552" s="145"/>
      <c r="G552" s="154"/>
      <c r="H552" s="154"/>
      <c r="I552" s="145"/>
      <c r="J552" s="143"/>
      <c r="K552" s="143"/>
      <c r="L552" s="143"/>
      <c r="M552" s="143"/>
      <c r="N552" s="143"/>
      <c r="O552" s="143"/>
      <c r="P552" s="143"/>
      <c r="Q552" s="143"/>
      <c r="R552" s="143"/>
      <c r="S552" s="143"/>
      <c r="T552" s="143"/>
      <c r="U552" s="143"/>
      <c r="V552" s="143"/>
      <c r="W552" s="143"/>
      <c r="X552" s="143"/>
      <c r="Y552" s="143"/>
      <c r="Z552" s="143"/>
      <c r="AA552" s="143"/>
      <c r="AB552" s="143"/>
      <c r="AC552" s="143"/>
      <c r="AD552" s="143"/>
      <c r="AE552" s="143"/>
      <c r="AF552" s="144"/>
      <c r="AG552" s="144"/>
      <c r="AH552" s="143"/>
      <c r="AI552" s="143"/>
      <c r="AJ552" s="143"/>
      <c r="AK552" s="143"/>
      <c r="AL552" s="143"/>
    </row>
    <row r="553" spans="2:38">
      <c r="B553" s="142">
        <v>550</v>
      </c>
      <c r="C553" s="145"/>
      <c r="D553" s="145"/>
      <c r="E553" s="154"/>
      <c r="F553" s="145"/>
      <c r="G553" s="154"/>
      <c r="H553" s="154"/>
      <c r="I553" s="145"/>
      <c r="J553" s="143"/>
      <c r="K553" s="143"/>
      <c r="L553" s="143"/>
      <c r="M553" s="143"/>
      <c r="N553" s="143"/>
      <c r="O553" s="143"/>
      <c r="P553" s="143"/>
      <c r="Q553" s="143"/>
      <c r="R553" s="143"/>
      <c r="S553" s="143"/>
      <c r="T553" s="143"/>
      <c r="U553" s="143"/>
      <c r="V553" s="143"/>
      <c r="W553" s="143"/>
      <c r="X553" s="143"/>
      <c r="Y553" s="143"/>
      <c r="Z553" s="143"/>
      <c r="AA553" s="143"/>
      <c r="AB553" s="143"/>
      <c r="AC553" s="143"/>
      <c r="AD553" s="143"/>
      <c r="AE553" s="143"/>
      <c r="AF553" s="144"/>
      <c r="AG553" s="144"/>
      <c r="AH553" s="143"/>
      <c r="AI553" s="143"/>
      <c r="AJ553" s="143"/>
      <c r="AK553" s="143"/>
      <c r="AL553" s="143"/>
    </row>
    <row r="554" spans="2:38">
      <c r="B554" s="142">
        <v>551</v>
      </c>
      <c r="C554" s="145"/>
      <c r="D554" s="145"/>
      <c r="E554" s="154"/>
      <c r="F554" s="145"/>
      <c r="G554" s="154"/>
      <c r="H554" s="154"/>
      <c r="I554" s="145"/>
      <c r="J554" s="143"/>
      <c r="K554" s="143"/>
      <c r="L554" s="143"/>
      <c r="M554" s="143"/>
      <c r="N554" s="143"/>
      <c r="O554" s="143"/>
      <c r="P554" s="143"/>
      <c r="Q554" s="143"/>
      <c r="R554" s="143"/>
      <c r="S554" s="143"/>
      <c r="T554" s="143"/>
      <c r="U554" s="143"/>
      <c r="V554" s="143"/>
      <c r="W554" s="143"/>
      <c r="X554" s="143"/>
      <c r="Y554" s="143"/>
      <c r="Z554" s="143"/>
      <c r="AA554" s="143"/>
      <c r="AB554" s="143"/>
      <c r="AC554" s="143"/>
      <c r="AD554" s="143"/>
      <c r="AE554" s="143"/>
      <c r="AF554" s="144"/>
      <c r="AG554" s="144"/>
      <c r="AH554" s="143"/>
      <c r="AI554" s="143"/>
      <c r="AJ554" s="143"/>
      <c r="AK554" s="143"/>
      <c r="AL554" s="143"/>
    </row>
    <row r="555" spans="2:38">
      <c r="B555" s="142">
        <v>552</v>
      </c>
      <c r="C555" s="145"/>
      <c r="D555" s="145"/>
      <c r="E555" s="154"/>
      <c r="F555" s="145"/>
      <c r="G555" s="154"/>
      <c r="H555" s="154"/>
      <c r="I555" s="145"/>
      <c r="J555" s="143"/>
      <c r="K555" s="143"/>
      <c r="L555" s="143"/>
      <c r="M555" s="143"/>
      <c r="N555" s="143"/>
      <c r="O555" s="143"/>
      <c r="P555" s="143"/>
      <c r="Q555" s="143"/>
      <c r="R555" s="143"/>
      <c r="S555" s="143"/>
      <c r="T555" s="143"/>
      <c r="U555" s="143"/>
      <c r="V555" s="143"/>
      <c r="W555" s="143"/>
      <c r="X555" s="143"/>
      <c r="Y555" s="143"/>
      <c r="Z555" s="143"/>
      <c r="AA555" s="143"/>
      <c r="AB555" s="143"/>
      <c r="AC555" s="143"/>
      <c r="AD555" s="143"/>
      <c r="AE555" s="143"/>
      <c r="AF555" s="144"/>
      <c r="AG555" s="144"/>
      <c r="AH555" s="143"/>
      <c r="AI555" s="143"/>
      <c r="AJ555" s="143"/>
      <c r="AK555" s="143"/>
      <c r="AL555" s="143"/>
    </row>
    <row r="556" spans="2:38">
      <c r="B556" s="142">
        <v>553</v>
      </c>
      <c r="C556" s="145"/>
      <c r="D556" s="145"/>
      <c r="E556" s="154"/>
      <c r="F556" s="145"/>
      <c r="G556" s="154"/>
      <c r="H556" s="154"/>
      <c r="I556" s="145"/>
      <c r="J556" s="143"/>
      <c r="K556" s="143"/>
      <c r="L556" s="143"/>
      <c r="M556" s="143"/>
      <c r="N556" s="143"/>
      <c r="O556" s="143"/>
      <c r="P556" s="143"/>
      <c r="Q556" s="143"/>
      <c r="R556" s="143"/>
      <c r="S556" s="143"/>
      <c r="T556" s="143"/>
      <c r="U556" s="143"/>
      <c r="V556" s="143"/>
      <c r="W556" s="143"/>
      <c r="X556" s="143"/>
      <c r="Y556" s="143"/>
      <c r="Z556" s="143"/>
      <c r="AA556" s="143"/>
      <c r="AB556" s="143"/>
      <c r="AC556" s="143"/>
      <c r="AD556" s="143"/>
      <c r="AE556" s="143"/>
      <c r="AF556" s="144"/>
      <c r="AG556" s="144"/>
      <c r="AH556" s="143"/>
      <c r="AI556" s="143"/>
      <c r="AJ556" s="143"/>
      <c r="AK556" s="143"/>
      <c r="AL556" s="143"/>
    </row>
    <row r="557" spans="2:38">
      <c r="B557" s="142">
        <v>554</v>
      </c>
      <c r="C557" s="145"/>
      <c r="D557" s="145"/>
      <c r="E557" s="154"/>
      <c r="F557" s="145"/>
      <c r="G557" s="154"/>
      <c r="H557" s="154"/>
      <c r="I557" s="145"/>
      <c r="J557" s="143"/>
      <c r="K557" s="143"/>
      <c r="L557" s="143"/>
      <c r="M557" s="143"/>
      <c r="N557" s="143"/>
      <c r="O557" s="143"/>
      <c r="P557" s="143"/>
      <c r="Q557" s="143"/>
      <c r="R557" s="143"/>
      <c r="S557" s="143"/>
      <c r="T557" s="143"/>
      <c r="U557" s="143"/>
      <c r="V557" s="143"/>
      <c r="W557" s="143"/>
      <c r="X557" s="143"/>
      <c r="Y557" s="143"/>
      <c r="Z557" s="143"/>
      <c r="AA557" s="143"/>
      <c r="AB557" s="143"/>
      <c r="AC557" s="143"/>
      <c r="AD557" s="143"/>
      <c r="AE557" s="143"/>
      <c r="AF557" s="144"/>
      <c r="AG557" s="144"/>
      <c r="AH557" s="143"/>
      <c r="AI557" s="143"/>
      <c r="AJ557" s="143"/>
      <c r="AK557" s="143"/>
      <c r="AL557" s="143"/>
    </row>
    <row r="558" spans="2:38">
      <c r="B558" s="142">
        <v>555</v>
      </c>
      <c r="C558" s="145"/>
      <c r="D558" s="145"/>
      <c r="E558" s="154"/>
      <c r="F558" s="145"/>
      <c r="G558" s="154"/>
      <c r="H558" s="154"/>
      <c r="I558" s="145"/>
      <c r="J558" s="143"/>
      <c r="K558" s="143"/>
      <c r="L558" s="143"/>
      <c r="M558" s="143"/>
      <c r="N558" s="143"/>
      <c r="O558" s="143"/>
      <c r="P558" s="143"/>
      <c r="Q558" s="143"/>
      <c r="R558" s="143"/>
      <c r="S558" s="143"/>
      <c r="T558" s="143"/>
      <c r="U558" s="143"/>
      <c r="V558" s="143"/>
      <c r="W558" s="143"/>
      <c r="X558" s="143"/>
      <c r="Y558" s="143"/>
      <c r="Z558" s="143"/>
      <c r="AA558" s="143"/>
      <c r="AB558" s="143"/>
      <c r="AC558" s="143"/>
      <c r="AD558" s="143"/>
      <c r="AE558" s="143"/>
      <c r="AF558" s="144"/>
      <c r="AG558" s="144"/>
      <c r="AH558" s="143"/>
      <c r="AI558" s="143"/>
      <c r="AJ558" s="143"/>
      <c r="AK558" s="143"/>
      <c r="AL558" s="143"/>
    </row>
    <row r="559" spans="2:38">
      <c r="B559" s="142">
        <v>556</v>
      </c>
      <c r="C559" s="145"/>
      <c r="D559" s="145"/>
      <c r="E559" s="154"/>
      <c r="F559" s="145"/>
      <c r="G559" s="154"/>
      <c r="H559" s="154"/>
      <c r="I559" s="145"/>
      <c r="J559" s="143"/>
      <c r="K559" s="143"/>
      <c r="L559" s="143"/>
      <c r="M559" s="143"/>
      <c r="N559" s="143"/>
      <c r="O559" s="143"/>
      <c r="P559" s="143"/>
      <c r="Q559" s="143"/>
      <c r="R559" s="143"/>
      <c r="S559" s="143"/>
      <c r="T559" s="143"/>
      <c r="U559" s="143"/>
      <c r="V559" s="143"/>
      <c r="W559" s="143"/>
      <c r="X559" s="143"/>
      <c r="Y559" s="143"/>
      <c r="Z559" s="143"/>
      <c r="AA559" s="143"/>
      <c r="AB559" s="143"/>
      <c r="AC559" s="143"/>
      <c r="AD559" s="143"/>
      <c r="AE559" s="143"/>
      <c r="AF559" s="144"/>
      <c r="AG559" s="144"/>
      <c r="AH559" s="143"/>
      <c r="AI559" s="143"/>
      <c r="AJ559" s="143"/>
      <c r="AK559" s="143"/>
      <c r="AL559" s="143"/>
    </row>
    <row r="560" spans="2:38">
      <c r="B560" s="142">
        <v>557</v>
      </c>
      <c r="C560" s="145"/>
      <c r="D560" s="145"/>
      <c r="E560" s="154"/>
      <c r="F560" s="145"/>
      <c r="G560" s="154"/>
      <c r="H560" s="154"/>
      <c r="I560" s="145"/>
      <c r="J560" s="143"/>
      <c r="K560" s="143"/>
      <c r="L560" s="143"/>
      <c r="M560" s="143"/>
      <c r="N560" s="143"/>
      <c r="O560" s="143"/>
      <c r="P560" s="143"/>
      <c r="Q560" s="143"/>
      <c r="R560" s="143"/>
      <c r="S560" s="143"/>
      <c r="T560" s="143"/>
      <c r="U560" s="143"/>
      <c r="V560" s="143"/>
      <c r="W560" s="143"/>
      <c r="X560" s="143"/>
      <c r="Y560" s="143"/>
      <c r="Z560" s="143"/>
      <c r="AA560" s="143"/>
      <c r="AB560" s="143"/>
      <c r="AC560" s="143"/>
      <c r="AD560" s="143"/>
      <c r="AE560" s="143"/>
      <c r="AF560" s="144"/>
      <c r="AG560" s="144"/>
      <c r="AH560" s="143"/>
      <c r="AI560" s="143"/>
      <c r="AJ560" s="143"/>
      <c r="AK560" s="143"/>
      <c r="AL560" s="143"/>
    </row>
    <row r="561" spans="2:38">
      <c r="B561" s="142">
        <v>558</v>
      </c>
      <c r="C561" s="145"/>
      <c r="D561" s="145"/>
      <c r="E561" s="154"/>
      <c r="F561" s="145"/>
      <c r="G561" s="154"/>
      <c r="H561" s="154"/>
      <c r="I561" s="145"/>
      <c r="J561" s="143"/>
      <c r="K561" s="143"/>
      <c r="L561" s="143"/>
      <c r="M561" s="143"/>
      <c r="N561" s="143"/>
      <c r="O561" s="143"/>
      <c r="P561" s="143"/>
      <c r="Q561" s="143"/>
      <c r="R561" s="143"/>
      <c r="S561" s="143"/>
      <c r="T561" s="143"/>
      <c r="U561" s="143"/>
      <c r="V561" s="143"/>
      <c r="W561" s="143"/>
      <c r="X561" s="143"/>
      <c r="Y561" s="143"/>
      <c r="Z561" s="143"/>
      <c r="AA561" s="143"/>
      <c r="AB561" s="143"/>
      <c r="AC561" s="143"/>
      <c r="AD561" s="143"/>
      <c r="AE561" s="143"/>
      <c r="AF561" s="144"/>
      <c r="AG561" s="144"/>
      <c r="AH561" s="143"/>
      <c r="AI561" s="143"/>
      <c r="AJ561" s="143"/>
      <c r="AK561" s="143"/>
      <c r="AL561" s="143"/>
    </row>
    <row r="562" spans="2:38">
      <c r="B562" s="142">
        <v>559</v>
      </c>
      <c r="C562" s="145"/>
      <c r="D562" s="145"/>
      <c r="E562" s="154"/>
      <c r="F562" s="145"/>
      <c r="G562" s="154"/>
      <c r="H562" s="154"/>
      <c r="I562" s="145"/>
      <c r="J562" s="143"/>
      <c r="K562" s="143"/>
      <c r="L562" s="143"/>
      <c r="M562" s="143"/>
      <c r="N562" s="143"/>
      <c r="O562" s="143"/>
      <c r="P562" s="143"/>
      <c r="Q562" s="143"/>
      <c r="R562" s="143"/>
      <c r="S562" s="143"/>
      <c r="T562" s="143"/>
      <c r="U562" s="143"/>
      <c r="V562" s="143"/>
      <c r="W562" s="143"/>
      <c r="X562" s="143"/>
      <c r="Y562" s="143"/>
      <c r="Z562" s="143"/>
      <c r="AA562" s="143"/>
      <c r="AB562" s="143"/>
      <c r="AC562" s="143"/>
      <c r="AD562" s="143"/>
      <c r="AE562" s="143"/>
      <c r="AF562" s="144"/>
      <c r="AG562" s="144"/>
      <c r="AH562" s="143"/>
      <c r="AI562" s="143"/>
      <c r="AJ562" s="143"/>
      <c r="AK562" s="143"/>
      <c r="AL562" s="143"/>
    </row>
    <row r="563" spans="2:38">
      <c r="B563" s="142">
        <v>560</v>
      </c>
      <c r="C563" s="145"/>
      <c r="D563" s="145"/>
      <c r="E563" s="154"/>
      <c r="F563" s="145"/>
      <c r="G563" s="154"/>
      <c r="H563" s="154"/>
      <c r="I563" s="145"/>
      <c r="J563" s="143"/>
      <c r="K563" s="143"/>
      <c r="L563" s="143"/>
      <c r="M563" s="143"/>
      <c r="N563" s="143"/>
      <c r="O563" s="143"/>
      <c r="P563" s="143"/>
      <c r="Q563" s="143"/>
      <c r="R563" s="143"/>
      <c r="S563" s="143"/>
      <c r="T563" s="143"/>
      <c r="U563" s="143"/>
      <c r="V563" s="143"/>
      <c r="W563" s="143"/>
      <c r="X563" s="143"/>
      <c r="Y563" s="143"/>
      <c r="Z563" s="143"/>
      <c r="AA563" s="143"/>
      <c r="AB563" s="143"/>
      <c r="AC563" s="143"/>
      <c r="AD563" s="143"/>
      <c r="AE563" s="143"/>
      <c r="AF563" s="144"/>
      <c r="AG563" s="144"/>
      <c r="AH563" s="143"/>
      <c r="AI563" s="143"/>
      <c r="AJ563" s="143"/>
      <c r="AK563" s="143"/>
      <c r="AL563" s="143"/>
    </row>
    <row r="564" spans="2:38">
      <c r="B564" s="142">
        <v>561</v>
      </c>
      <c r="C564" s="145"/>
      <c r="D564" s="145"/>
      <c r="E564" s="154"/>
      <c r="F564" s="145"/>
      <c r="G564" s="154"/>
      <c r="H564" s="154"/>
      <c r="I564" s="145"/>
      <c r="J564" s="143"/>
      <c r="K564" s="143"/>
      <c r="L564" s="143"/>
      <c r="M564" s="143"/>
      <c r="N564" s="143"/>
      <c r="O564" s="143"/>
      <c r="P564" s="143"/>
      <c r="Q564" s="143"/>
      <c r="R564" s="143"/>
      <c r="S564" s="143"/>
      <c r="T564" s="143"/>
      <c r="U564" s="143"/>
      <c r="V564" s="143"/>
      <c r="W564" s="143"/>
      <c r="X564" s="143"/>
      <c r="Y564" s="143"/>
      <c r="Z564" s="143"/>
      <c r="AA564" s="143"/>
      <c r="AB564" s="143"/>
      <c r="AC564" s="143"/>
      <c r="AD564" s="143"/>
      <c r="AE564" s="143"/>
      <c r="AF564" s="144"/>
      <c r="AG564" s="144"/>
      <c r="AH564" s="143"/>
      <c r="AI564" s="143"/>
      <c r="AJ564" s="143"/>
      <c r="AK564" s="143"/>
      <c r="AL564" s="143"/>
    </row>
    <row r="565" spans="2:38">
      <c r="B565" s="142">
        <v>562</v>
      </c>
      <c r="C565" s="145"/>
      <c r="D565" s="145"/>
      <c r="E565" s="154"/>
      <c r="F565" s="145"/>
      <c r="G565" s="154"/>
      <c r="H565" s="154"/>
      <c r="I565" s="145"/>
      <c r="J565" s="143"/>
      <c r="K565" s="143"/>
      <c r="L565" s="143"/>
      <c r="M565" s="143"/>
      <c r="N565" s="143"/>
      <c r="O565" s="143"/>
      <c r="P565" s="143"/>
      <c r="Q565" s="143"/>
      <c r="R565" s="143"/>
      <c r="S565" s="143"/>
      <c r="T565" s="143"/>
      <c r="U565" s="143"/>
      <c r="V565" s="143"/>
      <c r="W565" s="143"/>
      <c r="X565" s="143"/>
      <c r="Y565" s="143"/>
      <c r="Z565" s="143"/>
      <c r="AA565" s="143"/>
      <c r="AB565" s="143"/>
      <c r="AC565" s="143"/>
      <c r="AD565" s="143"/>
      <c r="AE565" s="143"/>
      <c r="AF565" s="144"/>
      <c r="AG565" s="144"/>
      <c r="AH565" s="143"/>
      <c r="AI565" s="143"/>
      <c r="AJ565" s="143"/>
      <c r="AK565" s="143"/>
      <c r="AL565" s="143"/>
    </row>
    <row r="566" spans="2:38">
      <c r="B566" s="142">
        <v>563</v>
      </c>
      <c r="C566" s="145"/>
      <c r="D566" s="145"/>
      <c r="E566" s="154"/>
      <c r="F566" s="145"/>
      <c r="G566" s="154"/>
      <c r="H566" s="154"/>
      <c r="I566" s="145"/>
      <c r="J566" s="143"/>
      <c r="K566" s="143"/>
      <c r="L566" s="143"/>
      <c r="M566" s="143"/>
      <c r="N566" s="143"/>
      <c r="O566" s="143"/>
      <c r="P566" s="143"/>
      <c r="Q566" s="143"/>
      <c r="R566" s="143"/>
      <c r="S566" s="143"/>
      <c r="T566" s="143"/>
      <c r="U566" s="143"/>
      <c r="V566" s="143"/>
      <c r="W566" s="143"/>
      <c r="X566" s="143"/>
      <c r="Y566" s="143"/>
      <c r="Z566" s="143"/>
      <c r="AA566" s="143"/>
      <c r="AB566" s="143"/>
      <c r="AC566" s="143"/>
      <c r="AD566" s="143"/>
      <c r="AE566" s="143"/>
      <c r="AF566" s="144"/>
      <c r="AG566" s="144"/>
      <c r="AH566" s="143"/>
      <c r="AI566" s="143"/>
      <c r="AJ566" s="143"/>
      <c r="AK566" s="143"/>
      <c r="AL566" s="143"/>
    </row>
    <row r="567" spans="2:38">
      <c r="B567" s="142">
        <v>564</v>
      </c>
      <c r="C567" s="145"/>
      <c r="D567" s="145"/>
      <c r="E567" s="154"/>
      <c r="F567" s="145"/>
      <c r="G567" s="154"/>
      <c r="H567" s="154"/>
      <c r="I567" s="145"/>
      <c r="J567" s="143"/>
      <c r="K567" s="143"/>
      <c r="L567" s="143"/>
      <c r="M567" s="143"/>
      <c r="N567" s="143"/>
      <c r="O567" s="143"/>
      <c r="P567" s="143"/>
      <c r="Q567" s="143"/>
      <c r="R567" s="143"/>
      <c r="S567" s="143"/>
      <c r="T567" s="143"/>
      <c r="U567" s="143"/>
      <c r="V567" s="143"/>
      <c r="W567" s="143"/>
      <c r="X567" s="143"/>
      <c r="Y567" s="143"/>
      <c r="Z567" s="143"/>
      <c r="AA567" s="143"/>
      <c r="AB567" s="143"/>
      <c r="AC567" s="143"/>
      <c r="AD567" s="143"/>
      <c r="AE567" s="143"/>
      <c r="AF567" s="144"/>
      <c r="AG567" s="144"/>
      <c r="AH567" s="143"/>
      <c r="AI567" s="143"/>
      <c r="AJ567" s="143"/>
      <c r="AK567" s="143"/>
      <c r="AL567" s="143"/>
    </row>
    <row r="568" spans="2:38">
      <c r="B568" s="142">
        <v>565</v>
      </c>
      <c r="C568" s="145"/>
      <c r="D568" s="145"/>
      <c r="E568" s="154"/>
      <c r="F568" s="145"/>
      <c r="G568" s="154"/>
      <c r="H568" s="154"/>
      <c r="I568" s="145"/>
      <c r="J568" s="143"/>
      <c r="K568" s="143"/>
      <c r="L568" s="143"/>
      <c r="M568" s="143"/>
      <c r="N568" s="143"/>
      <c r="O568" s="143"/>
      <c r="P568" s="143"/>
      <c r="Q568" s="143"/>
      <c r="R568" s="143"/>
      <c r="S568" s="143"/>
      <c r="T568" s="143"/>
      <c r="U568" s="143"/>
      <c r="V568" s="143"/>
      <c r="W568" s="143"/>
      <c r="X568" s="143"/>
      <c r="Y568" s="143"/>
      <c r="Z568" s="143"/>
      <c r="AA568" s="143"/>
      <c r="AB568" s="143"/>
      <c r="AC568" s="143"/>
      <c r="AD568" s="143"/>
      <c r="AE568" s="143"/>
      <c r="AF568" s="144"/>
      <c r="AG568" s="144"/>
      <c r="AH568" s="143"/>
      <c r="AI568" s="143"/>
      <c r="AJ568" s="143"/>
      <c r="AK568" s="143"/>
      <c r="AL568" s="143"/>
    </row>
    <row r="569" spans="2:38">
      <c r="B569" s="142">
        <v>566</v>
      </c>
      <c r="C569" s="145"/>
      <c r="D569" s="145"/>
      <c r="E569" s="154"/>
      <c r="F569" s="145"/>
      <c r="G569" s="154"/>
      <c r="H569" s="154"/>
      <c r="I569" s="145"/>
      <c r="J569" s="143"/>
      <c r="K569" s="143"/>
      <c r="L569" s="143"/>
      <c r="M569" s="143"/>
      <c r="N569" s="143"/>
      <c r="O569" s="143"/>
      <c r="P569" s="143"/>
      <c r="Q569" s="143"/>
      <c r="R569" s="143"/>
      <c r="S569" s="143"/>
      <c r="T569" s="143"/>
      <c r="U569" s="143"/>
      <c r="V569" s="143"/>
      <c r="W569" s="143"/>
      <c r="X569" s="143"/>
      <c r="Y569" s="143"/>
      <c r="Z569" s="143"/>
      <c r="AA569" s="143"/>
      <c r="AB569" s="143"/>
      <c r="AC569" s="143"/>
      <c r="AD569" s="143"/>
      <c r="AE569" s="143"/>
      <c r="AF569" s="144"/>
      <c r="AG569" s="144"/>
      <c r="AH569" s="143"/>
      <c r="AI569" s="143"/>
      <c r="AJ569" s="143"/>
      <c r="AK569" s="143"/>
      <c r="AL569" s="143"/>
    </row>
    <row r="570" spans="2:38">
      <c r="B570" s="142">
        <v>567</v>
      </c>
      <c r="C570" s="145"/>
      <c r="D570" s="145"/>
      <c r="E570" s="154"/>
      <c r="F570" s="145"/>
      <c r="G570" s="154"/>
      <c r="H570" s="154"/>
      <c r="I570" s="145"/>
      <c r="J570" s="143"/>
      <c r="K570" s="143"/>
      <c r="L570" s="143"/>
      <c r="M570" s="143"/>
      <c r="N570" s="143"/>
      <c r="O570" s="143"/>
      <c r="P570" s="143"/>
      <c r="Q570" s="143"/>
      <c r="R570" s="143"/>
      <c r="S570" s="143"/>
      <c r="T570" s="143"/>
      <c r="U570" s="143"/>
      <c r="V570" s="143"/>
      <c r="W570" s="143"/>
      <c r="X570" s="143"/>
      <c r="Y570" s="143"/>
      <c r="Z570" s="143"/>
      <c r="AA570" s="143"/>
      <c r="AB570" s="143"/>
      <c r="AC570" s="143"/>
      <c r="AD570" s="143"/>
      <c r="AE570" s="143"/>
      <c r="AF570" s="144"/>
      <c r="AG570" s="144"/>
      <c r="AH570" s="143"/>
      <c r="AI570" s="143"/>
      <c r="AJ570" s="143"/>
      <c r="AK570" s="143"/>
      <c r="AL570" s="143"/>
    </row>
    <row r="571" spans="2:38">
      <c r="B571" s="142">
        <v>568</v>
      </c>
      <c r="C571" s="145"/>
      <c r="D571" s="145"/>
      <c r="E571" s="154"/>
      <c r="F571" s="145"/>
      <c r="G571" s="154"/>
      <c r="H571" s="154"/>
      <c r="I571" s="145"/>
      <c r="J571" s="143"/>
      <c r="K571" s="143"/>
      <c r="L571" s="143"/>
      <c r="M571" s="143"/>
      <c r="N571" s="143"/>
      <c r="O571" s="143"/>
      <c r="P571" s="143"/>
      <c r="Q571" s="143"/>
      <c r="R571" s="143"/>
      <c r="S571" s="143"/>
      <c r="T571" s="143"/>
      <c r="U571" s="143"/>
      <c r="V571" s="143"/>
      <c r="W571" s="143"/>
      <c r="X571" s="143"/>
      <c r="Y571" s="143"/>
      <c r="Z571" s="143"/>
      <c r="AA571" s="143"/>
      <c r="AB571" s="143"/>
      <c r="AC571" s="143"/>
      <c r="AD571" s="143"/>
      <c r="AE571" s="143"/>
      <c r="AF571" s="144"/>
      <c r="AG571" s="144"/>
      <c r="AH571" s="143"/>
      <c r="AI571" s="143"/>
      <c r="AJ571" s="143"/>
      <c r="AK571" s="143"/>
      <c r="AL571" s="143"/>
    </row>
    <row r="572" spans="2:38">
      <c r="B572" s="142">
        <v>569</v>
      </c>
      <c r="C572" s="145"/>
      <c r="D572" s="145"/>
      <c r="E572" s="154"/>
      <c r="F572" s="145"/>
      <c r="G572" s="154"/>
      <c r="H572" s="154"/>
      <c r="I572" s="145"/>
      <c r="J572" s="143"/>
      <c r="K572" s="143"/>
      <c r="L572" s="143"/>
      <c r="M572" s="143"/>
      <c r="N572" s="143"/>
      <c r="O572" s="143"/>
      <c r="P572" s="143"/>
      <c r="Q572" s="143"/>
      <c r="R572" s="143"/>
      <c r="S572" s="143"/>
      <c r="T572" s="143"/>
      <c r="U572" s="143"/>
      <c r="V572" s="143"/>
      <c r="W572" s="143"/>
      <c r="X572" s="143"/>
      <c r="Y572" s="143"/>
      <c r="Z572" s="143"/>
      <c r="AA572" s="143"/>
      <c r="AB572" s="143"/>
      <c r="AC572" s="143"/>
      <c r="AD572" s="143"/>
      <c r="AE572" s="143"/>
      <c r="AF572" s="144"/>
      <c r="AG572" s="144"/>
      <c r="AH572" s="143"/>
      <c r="AI572" s="143"/>
      <c r="AJ572" s="143"/>
      <c r="AK572" s="143"/>
      <c r="AL572" s="143"/>
    </row>
    <row r="573" spans="2:38">
      <c r="B573" s="142">
        <v>570</v>
      </c>
      <c r="C573" s="145"/>
      <c r="D573" s="145"/>
      <c r="E573" s="154"/>
      <c r="F573" s="145"/>
      <c r="G573" s="154"/>
      <c r="H573" s="154"/>
      <c r="I573" s="145"/>
      <c r="J573" s="143"/>
      <c r="K573" s="143"/>
      <c r="L573" s="143"/>
      <c r="M573" s="143"/>
      <c r="N573" s="143"/>
      <c r="O573" s="143"/>
      <c r="P573" s="143"/>
      <c r="Q573" s="143"/>
      <c r="R573" s="143"/>
      <c r="S573" s="143"/>
      <c r="T573" s="143"/>
      <c r="U573" s="143"/>
      <c r="V573" s="143"/>
      <c r="W573" s="143"/>
      <c r="X573" s="143"/>
      <c r="Y573" s="143"/>
      <c r="Z573" s="143"/>
      <c r="AA573" s="143"/>
      <c r="AB573" s="143"/>
      <c r="AC573" s="143"/>
      <c r="AD573" s="143"/>
      <c r="AE573" s="143"/>
      <c r="AF573" s="144"/>
      <c r="AG573" s="144"/>
      <c r="AH573" s="143"/>
      <c r="AI573" s="143"/>
      <c r="AJ573" s="143"/>
      <c r="AK573" s="143"/>
      <c r="AL573" s="143"/>
    </row>
    <row r="574" spans="2:38">
      <c r="B574" s="142">
        <v>571</v>
      </c>
      <c r="C574" s="145"/>
      <c r="D574" s="145"/>
      <c r="E574" s="154"/>
      <c r="F574" s="145"/>
      <c r="G574" s="154"/>
      <c r="H574" s="154"/>
      <c r="I574" s="145"/>
      <c r="J574" s="143"/>
      <c r="K574" s="143"/>
      <c r="L574" s="143"/>
      <c r="M574" s="143"/>
      <c r="N574" s="143"/>
      <c r="O574" s="143"/>
      <c r="P574" s="143"/>
      <c r="Q574" s="143"/>
      <c r="R574" s="143"/>
      <c r="S574" s="143"/>
      <c r="T574" s="143"/>
      <c r="U574" s="143"/>
      <c r="V574" s="143"/>
      <c r="W574" s="143"/>
      <c r="X574" s="143"/>
      <c r="Y574" s="143"/>
      <c r="Z574" s="143"/>
      <c r="AA574" s="143"/>
      <c r="AB574" s="143"/>
      <c r="AC574" s="143"/>
      <c r="AD574" s="143"/>
      <c r="AE574" s="143"/>
      <c r="AF574" s="144"/>
      <c r="AG574" s="144"/>
      <c r="AH574" s="143"/>
      <c r="AI574" s="143"/>
      <c r="AJ574" s="143"/>
      <c r="AK574" s="143"/>
      <c r="AL574" s="143"/>
    </row>
    <row r="575" spans="2:38">
      <c r="B575" s="142">
        <v>572</v>
      </c>
      <c r="C575" s="145"/>
      <c r="D575" s="145"/>
      <c r="E575" s="154"/>
      <c r="F575" s="145"/>
      <c r="G575" s="154"/>
      <c r="H575" s="154"/>
      <c r="I575" s="145"/>
      <c r="J575" s="143"/>
      <c r="K575" s="143"/>
      <c r="L575" s="143"/>
      <c r="M575" s="143"/>
      <c r="N575" s="143"/>
      <c r="O575" s="143"/>
      <c r="P575" s="143"/>
      <c r="Q575" s="143"/>
      <c r="R575" s="143"/>
      <c r="S575" s="143"/>
      <c r="T575" s="143"/>
      <c r="U575" s="143"/>
      <c r="V575" s="143"/>
      <c r="W575" s="143"/>
      <c r="X575" s="143"/>
      <c r="Y575" s="143"/>
      <c r="Z575" s="143"/>
      <c r="AA575" s="143"/>
      <c r="AB575" s="143"/>
      <c r="AC575" s="143"/>
      <c r="AD575" s="143"/>
      <c r="AE575" s="143"/>
      <c r="AF575" s="144"/>
      <c r="AG575" s="144"/>
      <c r="AH575" s="143"/>
      <c r="AI575" s="143"/>
      <c r="AJ575" s="143"/>
      <c r="AK575" s="143"/>
      <c r="AL575" s="143"/>
    </row>
    <row r="576" spans="2:38">
      <c r="B576" s="142">
        <v>573</v>
      </c>
      <c r="C576" s="145"/>
      <c r="D576" s="145"/>
      <c r="E576" s="154"/>
      <c r="F576" s="145"/>
      <c r="G576" s="154"/>
      <c r="H576" s="154"/>
      <c r="I576" s="145"/>
      <c r="J576" s="143"/>
      <c r="K576" s="143"/>
      <c r="L576" s="143"/>
      <c r="M576" s="143"/>
      <c r="N576" s="143"/>
      <c r="O576" s="143"/>
      <c r="P576" s="143"/>
      <c r="Q576" s="143"/>
      <c r="R576" s="143"/>
      <c r="S576" s="143"/>
      <c r="T576" s="143"/>
      <c r="U576" s="143"/>
      <c r="V576" s="143"/>
      <c r="W576" s="143"/>
      <c r="X576" s="143"/>
      <c r="Y576" s="143"/>
      <c r="Z576" s="143"/>
      <c r="AA576" s="143"/>
      <c r="AB576" s="143"/>
      <c r="AC576" s="143"/>
      <c r="AD576" s="143"/>
      <c r="AE576" s="143"/>
      <c r="AF576" s="144"/>
      <c r="AG576" s="144"/>
      <c r="AH576" s="143"/>
      <c r="AI576" s="143"/>
      <c r="AJ576" s="143"/>
      <c r="AK576" s="143"/>
      <c r="AL576" s="143"/>
    </row>
    <row r="577" spans="2:38">
      <c r="B577" s="142">
        <v>574</v>
      </c>
      <c r="C577" s="145"/>
      <c r="D577" s="145"/>
      <c r="E577" s="154"/>
      <c r="F577" s="145"/>
      <c r="G577" s="154"/>
      <c r="H577" s="154"/>
      <c r="I577" s="145"/>
      <c r="J577" s="143"/>
      <c r="K577" s="143"/>
      <c r="L577" s="143"/>
      <c r="M577" s="143"/>
      <c r="N577" s="143"/>
      <c r="O577" s="143"/>
      <c r="P577" s="143"/>
      <c r="Q577" s="143"/>
      <c r="R577" s="143"/>
      <c r="S577" s="143"/>
      <c r="T577" s="143"/>
      <c r="U577" s="143"/>
      <c r="V577" s="143"/>
      <c r="W577" s="143"/>
      <c r="X577" s="143"/>
      <c r="Y577" s="143"/>
      <c r="Z577" s="143"/>
      <c r="AA577" s="143"/>
      <c r="AB577" s="143"/>
      <c r="AC577" s="143"/>
      <c r="AD577" s="143"/>
      <c r="AE577" s="143"/>
      <c r="AF577" s="144"/>
      <c r="AG577" s="144"/>
      <c r="AH577" s="143"/>
      <c r="AI577" s="143"/>
      <c r="AJ577" s="143"/>
      <c r="AK577" s="143"/>
      <c r="AL577" s="143"/>
    </row>
    <row r="578" spans="2:38">
      <c r="B578" s="142">
        <v>575</v>
      </c>
      <c r="C578" s="145"/>
      <c r="D578" s="145"/>
      <c r="E578" s="154"/>
      <c r="F578" s="145"/>
      <c r="G578" s="154"/>
      <c r="H578" s="154"/>
      <c r="I578" s="145"/>
      <c r="J578" s="143"/>
      <c r="K578" s="143"/>
      <c r="L578" s="143"/>
      <c r="M578" s="143"/>
      <c r="N578" s="143"/>
      <c r="O578" s="143"/>
      <c r="P578" s="143"/>
      <c r="Q578" s="143"/>
      <c r="R578" s="143"/>
      <c r="S578" s="143"/>
      <c r="T578" s="143"/>
      <c r="U578" s="143"/>
      <c r="V578" s="143"/>
      <c r="W578" s="143"/>
      <c r="X578" s="143"/>
      <c r="Y578" s="143"/>
      <c r="Z578" s="143"/>
      <c r="AA578" s="143"/>
      <c r="AB578" s="143"/>
      <c r="AC578" s="143"/>
      <c r="AD578" s="143"/>
      <c r="AE578" s="143"/>
      <c r="AF578" s="144"/>
      <c r="AG578" s="144"/>
      <c r="AH578" s="143"/>
      <c r="AI578" s="143"/>
      <c r="AJ578" s="143"/>
      <c r="AK578" s="143"/>
      <c r="AL578" s="143"/>
    </row>
    <row r="579" spans="2:38">
      <c r="B579" s="142">
        <v>576</v>
      </c>
      <c r="C579" s="145"/>
      <c r="D579" s="145"/>
      <c r="E579" s="154"/>
      <c r="F579" s="145"/>
      <c r="G579" s="154"/>
      <c r="H579" s="154"/>
      <c r="I579" s="145"/>
      <c r="J579" s="143"/>
      <c r="K579" s="143"/>
      <c r="L579" s="143"/>
      <c r="M579" s="143"/>
      <c r="N579" s="143"/>
      <c r="O579" s="143"/>
      <c r="P579" s="143"/>
      <c r="Q579" s="143"/>
      <c r="R579" s="143"/>
      <c r="S579" s="143"/>
      <c r="T579" s="143"/>
      <c r="U579" s="143"/>
      <c r="V579" s="143"/>
      <c r="W579" s="143"/>
      <c r="X579" s="143"/>
      <c r="Y579" s="143"/>
      <c r="Z579" s="143"/>
      <c r="AA579" s="143"/>
      <c r="AB579" s="143"/>
      <c r="AC579" s="143"/>
      <c r="AD579" s="143"/>
      <c r="AE579" s="143"/>
      <c r="AF579" s="144"/>
      <c r="AG579" s="144"/>
      <c r="AH579" s="143"/>
      <c r="AI579" s="143"/>
      <c r="AJ579" s="143"/>
      <c r="AK579" s="143"/>
      <c r="AL579" s="143"/>
    </row>
    <row r="580" spans="2:38">
      <c r="B580" s="142">
        <v>577</v>
      </c>
      <c r="C580" s="145"/>
      <c r="D580" s="145"/>
      <c r="E580" s="154"/>
      <c r="F580" s="145"/>
      <c r="G580" s="154"/>
      <c r="H580" s="154"/>
      <c r="I580" s="145"/>
      <c r="J580" s="143"/>
      <c r="K580" s="143"/>
      <c r="L580" s="143"/>
      <c r="M580" s="143"/>
      <c r="N580" s="143"/>
      <c r="O580" s="143"/>
      <c r="P580" s="143"/>
      <c r="Q580" s="143"/>
      <c r="R580" s="143"/>
      <c r="S580" s="143"/>
      <c r="T580" s="143"/>
      <c r="U580" s="143"/>
      <c r="V580" s="143"/>
      <c r="W580" s="143"/>
      <c r="X580" s="143"/>
      <c r="Y580" s="143"/>
      <c r="Z580" s="143"/>
      <c r="AA580" s="143"/>
      <c r="AB580" s="143"/>
      <c r="AC580" s="143"/>
      <c r="AD580" s="143"/>
      <c r="AE580" s="143"/>
      <c r="AF580" s="144"/>
      <c r="AG580" s="144"/>
      <c r="AH580" s="143"/>
      <c r="AI580" s="143"/>
      <c r="AJ580" s="143"/>
      <c r="AK580" s="143"/>
      <c r="AL580" s="143"/>
    </row>
    <row r="581" spans="2:38">
      <c r="B581" s="142">
        <v>578</v>
      </c>
      <c r="C581" s="145"/>
      <c r="D581" s="145"/>
      <c r="E581" s="154"/>
      <c r="F581" s="145"/>
      <c r="G581" s="154"/>
      <c r="H581" s="154"/>
      <c r="I581" s="145"/>
      <c r="J581" s="143"/>
      <c r="K581" s="143"/>
      <c r="L581" s="143"/>
      <c r="M581" s="143"/>
      <c r="N581" s="143"/>
      <c r="O581" s="143"/>
      <c r="P581" s="143"/>
      <c r="Q581" s="143"/>
      <c r="R581" s="143"/>
      <c r="S581" s="143"/>
      <c r="T581" s="143"/>
      <c r="U581" s="143"/>
      <c r="V581" s="143"/>
      <c r="W581" s="143"/>
      <c r="X581" s="143"/>
      <c r="Y581" s="143"/>
      <c r="Z581" s="143"/>
      <c r="AA581" s="143"/>
      <c r="AB581" s="143"/>
      <c r="AC581" s="143"/>
      <c r="AD581" s="143"/>
      <c r="AE581" s="143"/>
      <c r="AF581" s="144"/>
      <c r="AG581" s="144"/>
      <c r="AH581" s="143"/>
      <c r="AI581" s="143"/>
      <c r="AJ581" s="143"/>
      <c r="AK581" s="143"/>
      <c r="AL581" s="143"/>
    </row>
    <row r="582" spans="2:38">
      <c r="B582" s="142">
        <v>579</v>
      </c>
      <c r="C582" s="145"/>
      <c r="D582" s="145"/>
      <c r="E582" s="154"/>
      <c r="F582" s="145"/>
      <c r="G582" s="154"/>
      <c r="H582" s="154"/>
      <c r="I582" s="145"/>
      <c r="J582" s="143"/>
      <c r="K582" s="143"/>
      <c r="L582" s="143"/>
      <c r="M582" s="143"/>
      <c r="N582" s="143"/>
      <c r="O582" s="143"/>
      <c r="P582" s="143"/>
      <c r="Q582" s="143"/>
      <c r="R582" s="143"/>
      <c r="S582" s="143"/>
      <c r="T582" s="143"/>
      <c r="U582" s="143"/>
      <c r="V582" s="143"/>
      <c r="W582" s="143"/>
      <c r="X582" s="143"/>
      <c r="Y582" s="143"/>
      <c r="Z582" s="143"/>
      <c r="AA582" s="143"/>
      <c r="AB582" s="143"/>
      <c r="AC582" s="143"/>
      <c r="AD582" s="143"/>
      <c r="AE582" s="143"/>
      <c r="AF582" s="144"/>
      <c r="AG582" s="144"/>
      <c r="AH582" s="143"/>
      <c r="AI582" s="143"/>
      <c r="AJ582" s="143"/>
      <c r="AK582" s="143"/>
      <c r="AL582" s="143"/>
    </row>
    <row r="583" spans="2:38">
      <c r="B583" s="142">
        <v>580</v>
      </c>
      <c r="C583" s="145"/>
      <c r="D583" s="145"/>
      <c r="E583" s="154"/>
      <c r="F583" s="145"/>
      <c r="G583" s="154"/>
      <c r="H583" s="154"/>
      <c r="I583" s="145"/>
      <c r="J583" s="143"/>
      <c r="K583" s="143"/>
      <c r="L583" s="143"/>
      <c r="M583" s="143"/>
      <c r="N583" s="143"/>
      <c r="O583" s="143"/>
      <c r="P583" s="143"/>
      <c r="Q583" s="143"/>
      <c r="R583" s="143"/>
      <c r="S583" s="143"/>
      <c r="T583" s="143"/>
      <c r="U583" s="143"/>
      <c r="V583" s="143"/>
      <c r="W583" s="143"/>
      <c r="X583" s="143"/>
      <c r="Y583" s="143"/>
      <c r="Z583" s="143"/>
      <c r="AA583" s="143"/>
      <c r="AB583" s="143"/>
      <c r="AC583" s="143"/>
      <c r="AD583" s="143"/>
      <c r="AE583" s="143"/>
      <c r="AF583" s="144"/>
      <c r="AG583" s="144"/>
      <c r="AH583" s="143"/>
      <c r="AI583" s="143"/>
      <c r="AJ583" s="143"/>
      <c r="AK583" s="143"/>
      <c r="AL583" s="143"/>
    </row>
    <row r="584" spans="2:38">
      <c r="B584" s="142">
        <v>581</v>
      </c>
      <c r="C584" s="145"/>
      <c r="D584" s="145"/>
      <c r="E584" s="154"/>
      <c r="F584" s="145"/>
      <c r="G584" s="154"/>
      <c r="H584" s="154"/>
      <c r="I584" s="145"/>
      <c r="J584" s="143"/>
      <c r="K584" s="143"/>
      <c r="L584" s="143"/>
      <c r="M584" s="143"/>
      <c r="N584" s="143"/>
      <c r="O584" s="143"/>
      <c r="P584" s="143"/>
      <c r="Q584" s="143"/>
      <c r="R584" s="143"/>
      <c r="S584" s="143"/>
      <c r="T584" s="143"/>
      <c r="U584" s="143"/>
      <c r="V584" s="143"/>
      <c r="W584" s="143"/>
      <c r="X584" s="143"/>
      <c r="Y584" s="143"/>
      <c r="Z584" s="143"/>
      <c r="AA584" s="143"/>
      <c r="AB584" s="143"/>
      <c r="AC584" s="143"/>
      <c r="AD584" s="143"/>
      <c r="AE584" s="143"/>
      <c r="AF584" s="144"/>
      <c r="AG584" s="144"/>
      <c r="AH584" s="143"/>
      <c r="AI584" s="143"/>
      <c r="AJ584" s="143"/>
      <c r="AK584" s="143"/>
      <c r="AL584" s="143"/>
    </row>
    <row r="585" spans="2:38">
      <c r="B585" s="142">
        <v>582</v>
      </c>
      <c r="C585" s="145"/>
      <c r="D585" s="145"/>
      <c r="E585" s="154"/>
      <c r="F585" s="145"/>
      <c r="G585" s="154"/>
      <c r="H585" s="154"/>
      <c r="I585" s="145"/>
      <c r="J585" s="143"/>
      <c r="K585" s="143"/>
      <c r="L585" s="143"/>
      <c r="M585" s="143"/>
      <c r="N585" s="143"/>
      <c r="O585" s="143"/>
      <c r="P585" s="143"/>
      <c r="Q585" s="143"/>
      <c r="R585" s="143"/>
      <c r="S585" s="143"/>
      <c r="T585" s="143"/>
      <c r="U585" s="143"/>
      <c r="V585" s="143"/>
      <c r="W585" s="143"/>
      <c r="X585" s="143"/>
      <c r="Y585" s="143"/>
      <c r="Z585" s="143"/>
      <c r="AA585" s="143"/>
      <c r="AB585" s="143"/>
      <c r="AC585" s="143"/>
      <c r="AD585" s="143"/>
      <c r="AE585" s="143"/>
      <c r="AF585" s="144"/>
      <c r="AG585" s="144"/>
      <c r="AH585" s="143"/>
      <c r="AI585" s="143"/>
      <c r="AJ585" s="143"/>
      <c r="AK585" s="143"/>
      <c r="AL585" s="143"/>
    </row>
    <row r="586" spans="2:38">
      <c r="B586" s="142">
        <v>583</v>
      </c>
      <c r="C586" s="145"/>
      <c r="D586" s="145"/>
      <c r="E586" s="154"/>
      <c r="F586" s="145"/>
      <c r="G586" s="154"/>
      <c r="H586" s="154"/>
      <c r="I586" s="145"/>
      <c r="J586" s="143"/>
      <c r="K586" s="143"/>
      <c r="L586" s="143"/>
      <c r="M586" s="143"/>
      <c r="N586" s="143"/>
      <c r="O586" s="143"/>
      <c r="P586" s="143"/>
      <c r="Q586" s="143"/>
      <c r="R586" s="143"/>
      <c r="S586" s="143"/>
      <c r="T586" s="143"/>
      <c r="U586" s="143"/>
      <c r="V586" s="143"/>
      <c r="W586" s="143"/>
      <c r="X586" s="143"/>
      <c r="Y586" s="143"/>
      <c r="Z586" s="143"/>
      <c r="AA586" s="143"/>
      <c r="AB586" s="143"/>
      <c r="AC586" s="143"/>
      <c r="AD586" s="143"/>
      <c r="AE586" s="143"/>
      <c r="AF586" s="144"/>
      <c r="AG586" s="144"/>
      <c r="AH586" s="143"/>
      <c r="AI586" s="143"/>
      <c r="AJ586" s="143"/>
      <c r="AK586" s="143"/>
      <c r="AL586" s="143"/>
    </row>
    <row r="587" spans="2:38">
      <c r="B587" s="142">
        <v>584</v>
      </c>
      <c r="C587" s="145"/>
      <c r="D587" s="145"/>
      <c r="E587" s="154"/>
      <c r="F587" s="145"/>
      <c r="G587" s="154"/>
      <c r="H587" s="154"/>
      <c r="I587" s="145"/>
      <c r="J587" s="143"/>
      <c r="K587" s="143"/>
      <c r="L587" s="143"/>
      <c r="M587" s="143"/>
      <c r="N587" s="143"/>
      <c r="O587" s="143"/>
      <c r="P587" s="143"/>
      <c r="Q587" s="143"/>
      <c r="R587" s="143"/>
      <c r="S587" s="143"/>
      <c r="T587" s="143"/>
      <c r="U587" s="143"/>
      <c r="V587" s="143"/>
      <c r="W587" s="143"/>
      <c r="X587" s="143"/>
      <c r="Y587" s="143"/>
      <c r="Z587" s="143"/>
      <c r="AA587" s="143"/>
      <c r="AB587" s="143"/>
      <c r="AC587" s="143"/>
      <c r="AD587" s="143"/>
      <c r="AE587" s="143"/>
      <c r="AF587" s="144"/>
      <c r="AG587" s="144"/>
      <c r="AH587" s="143"/>
      <c r="AI587" s="143"/>
      <c r="AJ587" s="143"/>
      <c r="AK587" s="143"/>
      <c r="AL587" s="143"/>
    </row>
    <row r="588" spans="2:38">
      <c r="B588" s="142">
        <v>585</v>
      </c>
      <c r="C588" s="145"/>
      <c r="D588" s="145"/>
      <c r="E588" s="154"/>
      <c r="F588" s="145"/>
      <c r="G588" s="154"/>
      <c r="H588" s="154"/>
      <c r="I588" s="145"/>
      <c r="J588" s="143"/>
      <c r="K588" s="143"/>
      <c r="L588" s="143"/>
      <c r="M588" s="143"/>
      <c r="N588" s="143"/>
      <c r="O588" s="143"/>
      <c r="P588" s="143"/>
      <c r="Q588" s="143"/>
      <c r="R588" s="143"/>
      <c r="S588" s="143"/>
      <c r="T588" s="143"/>
      <c r="U588" s="143"/>
      <c r="V588" s="143"/>
      <c r="W588" s="143"/>
      <c r="X588" s="143"/>
      <c r="Y588" s="143"/>
      <c r="Z588" s="143"/>
      <c r="AA588" s="143"/>
      <c r="AB588" s="143"/>
      <c r="AC588" s="143"/>
      <c r="AD588" s="143"/>
      <c r="AE588" s="143"/>
      <c r="AF588" s="144"/>
      <c r="AG588" s="144"/>
      <c r="AH588" s="143"/>
      <c r="AI588" s="143"/>
      <c r="AJ588" s="143"/>
      <c r="AK588" s="143"/>
      <c r="AL588" s="143"/>
    </row>
    <row r="589" spans="2:38">
      <c r="B589" s="142">
        <v>586</v>
      </c>
      <c r="C589" s="145"/>
      <c r="D589" s="145"/>
      <c r="E589" s="154"/>
      <c r="F589" s="145"/>
      <c r="G589" s="154"/>
      <c r="H589" s="154"/>
      <c r="I589" s="145"/>
      <c r="J589" s="143"/>
      <c r="K589" s="143"/>
      <c r="L589" s="143"/>
      <c r="M589" s="143"/>
      <c r="N589" s="143"/>
      <c r="O589" s="143"/>
      <c r="P589" s="143"/>
      <c r="Q589" s="143"/>
      <c r="R589" s="143"/>
      <c r="S589" s="143"/>
      <c r="T589" s="143"/>
      <c r="U589" s="143"/>
      <c r="V589" s="143"/>
      <c r="W589" s="143"/>
      <c r="X589" s="143"/>
      <c r="Y589" s="143"/>
      <c r="Z589" s="143"/>
      <c r="AA589" s="143"/>
      <c r="AB589" s="143"/>
      <c r="AC589" s="143"/>
      <c r="AD589" s="143"/>
      <c r="AE589" s="143"/>
      <c r="AF589" s="144"/>
      <c r="AG589" s="144"/>
      <c r="AH589" s="143"/>
      <c r="AI589" s="143"/>
      <c r="AJ589" s="143"/>
      <c r="AK589" s="143"/>
      <c r="AL589" s="143"/>
    </row>
    <row r="590" spans="2:38">
      <c r="B590" s="142">
        <v>587</v>
      </c>
      <c r="C590" s="145"/>
      <c r="D590" s="145"/>
      <c r="E590" s="154"/>
      <c r="F590" s="145"/>
      <c r="G590" s="154"/>
      <c r="H590" s="154"/>
      <c r="I590" s="145"/>
      <c r="J590" s="143"/>
      <c r="K590" s="143"/>
      <c r="L590" s="143"/>
      <c r="M590" s="143"/>
      <c r="N590" s="143"/>
      <c r="O590" s="143"/>
      <c r="P590" s="143"/>
      <c r="Q590" s="143"/>
      <c r="R590" s="143"/>
      <c r="S590" s="143"/>
      <c r="T590" s="143"/>
      <c r="U590" s="143"/>
      <c r="V590" s="143"/>
      <c r="W590" s="143"/>
      <c r="X590" s="143"/>
      <c r="Y590" s="143"/>
      <c r="Z590" s="143"/>
      <c r="AA590" s="143"/>
      <c r="AB590" s="143"/>
      <c r="AC590" s="143"/>
      <c r="AD590" s="143"/>
      <c r="AE590" s="143"/>
      <c r="AF590" s="144"/>
      <c r="AG590" s="144"/>
      <c r="AH590" s="143"/>
      <c r="AI590" s="143"/>
      <c r="AJ590" s="143"/>
      <c r="AK590" s="143"/>
      <c r="AL590" s="143"/>
    </row>
    <row r="591" spans="2:38">
      <c r="B591" s="142">
        <v>588</v>
      </c>
      <c r="C591" s="145"/>
      <c r="D591" s="145"/>
      <c r="E591" s="154"/>
      <c r="F591" s="145"/>
      <c r="G591" s="154"/>
      <c r="H591" s="154"/>
      <c r="I591" s="145"/>
      <c r="J591" s="143"/>
      <c r="K591" s="143"/>
      <c r="L591" s="143"/>
      <c r="M591" s="143"/>
      <c r="N591" s="143"/>
      <c r="O591" s="143"/>
      <c r="P591" s="143"/>
      <c r="Q591" s="143"/>
      <c r="R591" s="143"/>
      <c r="S591" s="143"/>
      <c r="T591" s="143"/>
      <c r="U591" s="143"/>
      <c r="V591" s="143"/>
      <c r="W591" s="143"/>
      <c r="X591" s="143"/>
      <c r="Y591" s="143"/>
      <c r="Z591" s="143"/>
      <c r="AA591" s="143"/>
      <c r="AB591" s="143"/>
      <c r="AC591" s="143"/>
      <c r="AD591" s="143"/>
      <c r="AE591" s="143"/>
      <c r="AF591" s="144"/>
      <c r="AG591" s="144"/>
      <c r="AH591" s="143"/>
      <c r="AI591" s="143"/>
      <c r="AJ591" s="143"/>
      <c r="AK591" s="143"/>
      <c r="AL591" s="143"/>
    </row>
    <row r="592" spans="2:38">
      <c r="B592" s="142">
        <v>589</v>
      </c>
      <c r="C592" s="145"/>
      <c r="D592" s="145"/>
      <c r="E592" s="154"/>
      <c r="F592" s="145"/>
      <c r="G592" s="154"/>
      <c r="H592" s="154"/>
      <c r="I592" s="145"/>
      <c r="J592" s="143"/>
      <c r="K592" s="143"/>
      <c r="L592" s="143"/>
      <c r="M592" s="143"/>
      <c r="N592" s="143"/>
      <c r="O592" s="143"/>
      <c r="P592" s="143"/>
      <c r="Q592" s="143"/>
      <c r="R592" s="143"/>
      <c r="S592" s="143"/>
      <c r="T592" s="143"/>
      <c r="U592" s="143"/>
      <c r="V592" s="143"/>
      <c r="W592" s="143"/>
      <c r="X592" s="143"/>
      <c r="Y592" s="143"/>
      <c r="Z592" s="143"/>
      <c r="AA592" s="143"/>
      <c r="AB592" s="143"/>
      <c r="AC592" s="143"/>
      <c r="AD592" s="143"/>
      <c r="AE592" s="143"/>
      <c r="AF592" s="144"/>
      <c r="AG592" s="144"/>
      <c r="AH592" s="143"/>
      <c r="AI592" s="143"/>
      <c r="AJ592" s="143"/>
      <c r="AK592" s="143"/>
      <c r="AL592" s="143"/>
    </row>
    <row r="593" spans="2:38">
      <c r="B593" s="142">
        <v>590</v>
      </c>
      <c r="C593" s="145"/>
      <c r="D593" s="145"/>
      <c r="E593" s="154"/>
      <c r="F593" s="145"/>
      <c r="G593" s="154"/>
      <c r="H593" s="154"/>
      <c r="I593" s="145"/>
      <c r="J593" s="143"/>
      <c r="K593" s="143"/>
      <c r="L593" s="143"/>
      <c r="M593" s="143"/>
      <c r="N593" s="143"/>
      <c r="O593" s="143"/>
      <c r="P593" s="143"/>
      <c r="Q593" s="143"/>
      <c r="R593" s="143"/>
      <c r="S593" s="143"/>
      <c r="T593" s="143"/>
      <c r="U593" s="143"/>
      <c r="V593" s="143"/>
      <c r="W593" s="143"/>
      <c r="X593" s="143"/>
      <c r="Y593" s="143"/>
      <c r="Z593" s="143"/>
      <c r="AA593" s="143"/>
      <c r="AB593" s="143"/>
      <c r="AC593" s="143"/>
      <c r="AD593" s="143"/>
      <c r="AE593" s="143"/>
      <c r="AF593" s="144"/>
      <c r="AG593" s="144"/>
      <c r="AH593" s="143"/>
      <c r="AI593" s="143"/>
      <c r="AJ593" s="143"/>
      <c r="AK593" s="143"/>
      <c r="AL593" s="143"/>
    </row>
    <row r="594" spans="2:38">
      <c r="B594" s="142">
        <v>591</v>
      </c>
      <c r="C594" s="145"/>
      <c r="D594" s="145"/>
      <c r="E594" s="154"/>
      <c r="F594" s="145"/>
      <c r="G594" s="154"/>
      <c r="H594" s="154"/>
      <c r="I594" s="145"/>
      <c r="J594" s="143"/>
      <c r="K594" s="143"/>
      <c r="L594" s="143"/>
      <c r="M594" s="143"/>
      <c r="N594" s="143"/>
      <c r="O594" s="143"/>
      <c r="P594" s="143"/>
      <c r="Q594" s="143"/>
      <c r="R594" s="143"/>
      <c r="S594" s="143"/>
      <c r="T594" s="143"/>
      <c r="U594" s="143"/>
      <c r="V594" s="143"/>
      <c r="W594" s="143"/>
      <c r="X594" s="143"/>
      <c r="Y594" s="143"/>
      <c r="Z594" s="143"/>
      <c r="AA594" s="143"/>
      <c r="AB594" s="143"/>
      <c r="AC594" s="143"/>
      <c r="AD594" s="143"/>
      <c r="AE594" s="143"/>
      <c r="AF594" s="144"/>
      <c r="AG594" s="144"/>
      <c r="AH594" s="143"/>
      <c r="AI594" s="143"/>
      <c r="AJ594" s="143"/>
      <c r="AK594" s="143"/>
      <c r="AL594" s="143"/>
    </row>
    <row r="595" spans="2:38">
      <c r="B595" s="142">
        <v>592</v>
      </c>
      <c r="C595" s="145"/>
      <c r="D595" s="145"/>
      <c r="E595" s="154"/>
      <c r="F595" s="145"/>
      <c r="G595" s="154"/>
      <c r="H595" s="154"/>
      <c r="I595" s="145"/>
      <c r="J595" s="143"/>
      <c r="K595" s="143"/>
      <c r="L595" s="143"/>
      <c r="M595" s="143"/>
      <c r="N595" s="143"/>
      <c r="O595" s="143"/>
      <c r="P595" s="143"/>
      <c r="Q595" s="143"/>
      <c r="R595" s="143"/>
      <c r="S595" s="143"/>
      <c r="T595" s="143"/>
      <c r="U595" s="143"/>
      <c r="V595" s="143"/>
      <c r="W595" s="143"/>
      <c r="X595" s="143"/>
      <c r="Y595" s="143"/>
      <c r="Z595" s="143"/>
      <c r="AA595" s="143"/>
      <c r="AB595" s="143"/>
      <c r="AC595" s="143"/>
      <c r="AD595" s="143"/>
      <c r="AE595" s="143"/>
      <c r="AF595" s="144"/>
      <c r="AG595" s="144"/>
      <c r="AH595" s="143"/>
      <c r="AI595" s="143"/>
      <c r="AJ595" s="143"/>
      <c r="AK595" s="143"/>
      <c r="AL595" s="143"/>
    </row>
    <row r="596" spans="2:38">
      <c r="B596" s="142">
        <v>593</v>
      </c>
      <c r="C596" s="145"/>
      <c r="D596" s="145"/>
      <c r="E596" s="154"/>
      <c r="F596" s="145"/>
      <c r="G596" s="154"/>
      <c r="H596" s="154"/>
      <c r="I596" s="145"/>
      <c r="J596" s="143"/>
      <c r="K596" s="143"/>
      <c r="L596" s="143"/>
      <c r="M596" s="143"/>
      <c r="N596" s="143"/>
      <c r="O596" s="143"/>
      <c r="P596" s="143"/>
      <c r="Q596" s="143"/>
      <c r="R596" s="143"/>
      <c r="S596" s="143"/>
      <c r="T596" s="143"/>
      <c r="U596" s="143"/>
      <c r="V596" s="143"/>
      <c r="W596" s="143"/>
      <c r="X596" s="143"/>
      <c r="Y596" s="143"/>
      <c r="Z596" s="143"/>
      <c r="AA596" s="143"/>
      <c r="AB596" s="143"/>
      <c r="AC596" s="143"/>
      <c r="AD596" s="143"/>
      <c r="AE596" s="143"/>
      <c r="AF596" s="144"/>
      <c r="AG596" s="144"/>
      <c r="AH596" s="143"/>
      <c r="AI596" s="143"/>
      <c r="AJ596" s="143"/>
      <c r="AK596" s="143"/>
      <c r="AL596" s="143"/>
    </row>
    <row r="597" spans="2:38">
      <c r="B597" s="142">
        <v>594</v>
      </c>
      <c r="C597" s="145"/>
      <c r="D597" s="145"/>
      <c r="E597" s="154"/>
      <c r="F597" s="145"/>
      <c r="G597" s="154"/>
      <c r="H597" s="154"/>
      <c r="I597" s="145"/>
      <c r="J597" s="143"/>
      <c r="K597" s="143"/>
      <c r="L597" s="143"/>
      <c r="M597" s="143"/>
      <c r="N597" s="143"/>
      <c r="O597" s="143"/>
      <c r="P597" s="143"/>
      <c r="Q597" s="143"/>
      <c r="R597" s="143"/>
      <c r="S597" s="143"/>
      <c r="T597" s="143"/>
      <c r="U597" s="143"/>
      <c r="V597" s="143"/>
      <c r="W597" s="143"/>
      <c r="X597" s="143"/>
      <c r="Y597" s="143"/>
      <c r="Z597" s="143"/>
      <c r="AA597" s="143"/>
      <c r="AB597" s="143"/>
      <c r="AC597" s="143"/>
      <c r="AD597" s="143"/>
      <c r="AE597" s="143"/>
      <c r="AF597" s="144"/>
      <c r="AG597" s="144"/>
      <c r="AH597" s="143"/>
      <c r="AI597" s="143"/>
      <c r="AJ597" s="143"/>
      <c r="AK597" s="143"/>
      <c r="AL597" s="143"/>
    </row>
    <row r="598" spans="2:38">
      <c r="B598" s="142">
        <v>595</v>
      </c>
      <c r="C598" s="145"/>
      <c r="D598" s="145"/>
      <c r="E598" s="154"/>
      <c r="F598" s="145"/>
      <c r="G598" s="154"/>
      <c r="H598" s="154"/>
      <c r="I598" s="145"/>
      <c r="J598" s="143"/>
      <c r="K598" s="143"/>
      <c r="L598" s="143"/>
      <c r="M598" s="143"/>
      <c r="N598" s="143"/>
      <c r="O598" s="143"/>
      <c r="P598" s="143"/>
      <c r="Q598" s="143"/>
      <c r="R598" s="143"/>
      <c r="S598" s="143"/>
      <c r="T598" s="143"/>
      <c r="U598" s="143"/>
      <c r="V598" s="143"/>
      <c r="W598" s="143"/>
      <c r="X598" s="143"/>
      <c r="Y598" s="143"/>
      <c r="Z598" s="143"/>
      <c r="AA598" s="143"/>
      <c r="AB598" s="143"/>
      <c r="AC598" s="143"/>
      <c r="AD598" s="143"/>
      <c r="AE598" s="143"/>
      <c r="AF598" s="144"/>
      <c r="AG598" s="144"/>
      <c r="AH598" s="143"/>
      <c r="AI598" s="143"/>
      <c r="AJ598" s="143"/>
      <c r="AK598" s="143"/>
      <c r="AL598" s="143"/>
    </row>
    <row r="599" spans="2:38">
      <c r="B599" s="142">
        <v>596</v>
      </c>
      <c r="C599" s="145"/>
      <c r="D599" s="145"/>
      <c r="E599" s="154"/>
      <c r="F599" s="145"/>
      <c r="G599" s="154"/>
      <c r="H599" s="154"/>
      <c r="I599" s="145"/>
      <c r="J599" s="143"/>
      <c r="K599" s="143"/>
      <c r="L599" s="143"/>
      <c r="M599" s="143"/>
      <c r="N599" s="143"/>
      <c r="O599" s="143"/>
      <c r="P599" s="143"/>
      <c r="Q599" s="143"/>
      <c r="R599" s="143"/>
      <c r="S599" s="143"/>
      <c r="T599" s="143"/>
      <c r="U599" s="143"/>
      <c r="V599" s="143"/>
      <c r="W599" s="143"/>
      <c r="X599" s="143"/>
      <c r="Y599" s="143"/>
      <c r="Z599" s="143"/>
      <c r="AA599" s="143"/>
      <c r="AB599" s="143"/>
      <c r="AC599" s="143"/>
      <c r="AD599" s="143"/>
      <c r="AE599" s="143"/>
      <c r="AF599" s="144"/>
      <c r="AG599" s="144"/>
      <c r="AH599" s="143"/>
      <c r="AI599" s="143"/>
      <c r="AJ599" s="143"/>
      <c r="AK599" s="143"/>
      <c r="AL599" s="143"/>
    </row>
    <row r="600" spans="2:38">
      <c r="B600" s="142">
        <v>597</v>
      </c>
      <c r="C600" s="145"/>
      <c r="D600" s="145"/>
      <c r="E600" s="154"/>
      <c r="F600" s="145"/>
      <c r="G600" s="154"/>
      <c r="H600" s="154"/>
      <c r="I600" s="145"/>
      <c r="J600" s="143"/>
      <c r="K600" s="143"/>
      <c r="L600" s="143"/>
      <c r="M600" s="143"/>
      <c r="N600" s="143"/>
      <c r="O600" s="143"/>
      <c r="P600" s="143"/>
      <c r="Q600" s="143"/>
      <c r="R600" s="143"/>
      <c r="S600" s="143"/>
      <c r="T600" s="143"/>
      <c r="U600" s="143"/>
      <c r="V600" s="143"/>
      <c r="W600" s="143"/>
      <c r="X600" s="143"/>
      <c r="Y600" s="143"/>
      <c r="Z600" s="143"/>
      <c r="AA600" s="143"/>
      <c r="AB600" s="143"/>
      <c r="AC600" s="143"/>
      <c r="AD600" s="143"/>
      <c r="AE600" s="143"/>
      <c r="AF600" s="144"/>
      <c r="AG600" s="144"/>
      <c r="AH600" s="143"/>
      <c r="AI600" s="143"/>
      <c r="AJ600" s="143"/>
      <c r="AK600" s="143"/>
      <c r="AL600" s="143"/>
    </row>
    <row r="601" spans="2:38">
      <c r="B601" s="142">
        <v>598</v>
      </c>
      <c r="C601" s="145"/>
      <c r="D601" s="145"/>
      <c r="E601" s="154"/>
      <c r="F601" s="145"/>
      <c r="G601" s="154"/>
      <c r="H601" s="154"/>
      <c r="I601" s="145"/>
      <c r="J601" s="143"/>
      <c r="K601" s="143"/>
      <c r="L601" s="143"/>
      <c r="M601" s="143"/>
      <c r="N601" s="143"/>
      <c r="O601" s="143"/>
      <c r="P601" s="143"/>
      <c r="Q601" s="143"/>
      <c r="R601" s="143"/>
      <c r="S601" s="143"/>
      <c r="T601" s="143"/>
      <c r="U601" s="143"/>
      <c r="V601" s="143"/>
      <c r="W601" s="143"/>
      <c r="X601" s="143"/>
      <c r="Y601" s="143"/>
      <c r="Z601" s="143"/>
      <c r="AA601" s="143"/>
      <c r="AB601" s="143"/>
      <c r="AC601" s="143"/>
      <c r="AD601" s="143"/>
      <c r="AE601" s="143"/>
      <c r="AF601" s="144"/>
      <c r="AG601" s="144"/>
      <c r="AH601" s="143"/>
      <c r="AI601" s="143"/>
      <c r="AJ601" s="143"/>
      <c r="AK601" s="143"/>
      <c r="AL601" s="143"/>
    </row>
    <row r="602" spans="2:38">
      <c r="B602" s="142">
        <v>599</v>
      </c>
      <c r="C602" s="145"/>
      <c r="D602" s="145"/>
      <c r="E602" s="154"/>
      <c r="F602" s="145"/>
      <c r="G602" s="154"/>
      <c r="H602" s="154"/>
      <c r="I602" s="145"/>
      <c r="J602" s="143"/>
      <c r="K602" s="143"/>
      <c r="L602" s="143"/>
      <c r="M602" s="143"/>
      <c r="N602" s="143"/>
      <c r="O602" s="143"/>
      <c r="P602" s="143"/>
      <c r="Q602" s="143"/>
      <c r="R602" s="143"/>
      <c r="S602" s="143"/>
      <c r="T602" s="143"/>
      <c r="U602" s="143"/>
      <c r="V602" s="143"/>
      <c r="W602" s="143"/>
      <c r="X602" s="143"/>
      <c r="Y602" s="143"/>
      <c r="Z602" s="143"/>
      <c r="AA602" s="143"/>
      <c r="AB602" s="143"/>
      <c r="AC602" s="143"/>
      <c r="AD602" s="143"/>
      <c r="AE602" s="143"/>
      <c r="AF602" s="144"/>
      <c r="AG602" s="144"/>
      <c r="AH602" s="143"/>
      <c r="AI602" s="143"/>
      <c r="AJ602" s="143"/>
      <c r="AK602" s="143"/>
      <c r="AL602" s="143"/>
    </row>
    <row r="603" spans="2:38">
      <c r="B603" s="142">
        <v>600</v>
      </c>
      <c r="C603" s="145"/>
      <c r="D603" s="145"/>
      <c r="E603" s="154"/>
      <c r="F603" s="145"/>
      <c r="G603" s="154"/>
      <c r="H603" s="154"/>
      <c r="I603" s="145"/>
      <c r="J603" s="143"/>
      <c r="K603" s="143"/>
      <c r="L603" s="143"/>
      <c r="M603" s="143"/>
      <c r="N603" s="143"/>
      <c r="O603" s="143"/>
      <c r="P603" s="143"/>
      <c r="Q603" s="143"/>
      <c r="R603" s="143"/>
      <c r="S603" s="143"/>
      <c r="T603" s="143"/>
      <c r="U603" s="143"/>
      <c r="V603" s="143"/>
      <c r="W603" s="143"/>
      <c r="X603" s="143"/>
      <c r="Y603" s="143"/>
      <c r="Z603" s="143"/>
      <c r="AA603" s="143"/>
      <c r="AB603" s="143"/>
      <c r="AC603" s="143"/>
      <c r="AD603" s="143"/>
      <c r="AE603" s="143"/>
      <c r="AF603" s="144"/>
      <c r="AG603" s="144"/>
      <c r="AH603" s="143"/>
      <c r="AI603" s="143"/>
      <c r="AJ603" s="143"/>
      <c r="AK603" s="143"/>
      <c r="AL603" s="143"/>
    </row>
    <row r="604" spans="2:38">
      <c r="B604" s="142">
        <v>601</v>
      </c>
      <c r="C604" s="145"/>
      <c r="D604" s="145"/>
      <c r="E604" s="154"/>
      <c r="F604" s="145"/>
      <c r="G604" s="154"/>
      <c r="H604" s="154"/>
      <c r="I604" s="145"/>
      <c r="J604" s="143"/>
      <c r="K604" s="143"/>
      <c r="L604" s="143"/>
      <c r="M604" s="143"/>
      <c r="N604" s="143"/>
      <c r="O604" s="143"/>
      <c r="P604" s="143"/>
      <c r="Q604" s="143"/>
      <c r="R604" s="143"/>
      <c r="S604" s="143"/>
      <c r="T604" s="143"/>
      <c r="U604" s="143"/>
      <c r="V604" s="143"/>
      <c r="W604" s="143"/>
      <c r="X604" s="143"/>
      <c r="Y604" s="143"/>
      <c r="Z604" s="143"/>
      <c r="AA604" s="143"/>
      <c r="AB604" s="143"/>
      <c r="AC604" s="143"/>
      <c r="AD604" s="143"/>
      <c r="AE604" s="143"/>
      <c r="AF604" s="144"/>
      <c r="AG604" s="144"/>
      <c r="AH604" s="143"/>
      <c r="AI604" s="143"/>
      <c r="AJ604" s="143"/>
      <c r="AK604" s="143"/>
      <c r="AL604" s="143"/>
    </row>
    <row r="605" spans="2:38">
      <c r="B605" s="142">
        <v>602</v>
      </c>
      <c r="C605" s="145"/>
      <c r="D605" s="145"/>
      <c r="E605" s="154"/>
      <c r="F605" s="145"/>
      <c r="G605" s="154"/>
      <c r="H605" s="154"/>
      <c r="I605" s="145"/>
      <c r="J605" s="143"/>
      <c r="K605" s="143"/>
      <c r="L605" s="143"/>
      <c r="M605" s="143"/>
      <c r="N605" s="143"/>
      <c r="O605" s="143"/>
      <c r="P605" s="143"/>
      <c r="Q605" s="143"/>
      <c r="R605" s="143"/>
      <c r="S605" s="143"/>
      <c r="T605" s="143"/>
      <c r="U605" s="143"/>
      <c r="V605" s="143"/>
      <c r="W605" s="143"/>
      <c r="X605" s="143"/>
      <c r="Y605" s="143"/>
      <c r="Z605" s="143"/>
      <c r="AA605" s="143"/>
      <c r="AB605" s="143"/>
      <c r="AC605" s="143"/>
      <c r="AD605" s="143"/>
      <c r="AE605" s="143"/>
      <c r="AF605" s="144"/>
      <c r="AG605" s="144"/>
      <c r="AH605" s="143"/>
      <c r="AI605" s="143"/>
      <c r="AJ605" s="143"/>
      <c r="AK605" s="143"/>
      <c r="AL605" s="143"/>
    </row>
    <row r="606" spans="2:38">
      <c r="B606" s="142">
        <v>603</v>
      </c>
      <c r="C606" s="145"/>
      <c r="D606" s="145"/>
      <c r="E606" s="154"/>
      <c r="F606" s="145"/>
      <c r="G606" s="154"/>
      <c r="H606" s="154"/>
      <c r="I606" s="145"/>
      <c r="J606" s="143"/>
      <c r="K606" s="143"/>
      <c r="L606" s="143"/>
      <c r="M606" s="143"/>
      <c r="N606" s="143"/>
      <c r="O606" s="143"/>
      <c r="P606" s="143"/>
      <c r="Q606" s="143"/>
      <c r="R606" s="143"/>
      <c r="S606" s="143"/>
      <c r="T606" s="143"/>
      <c r="U606" s="143"/>
      <c r="V606" s="143"/>
      <c r="W606" s="143"/>
      <c r="X606" s="143"/>
      <c r="Y606" s="143"/>
      <c r="Z606" s="143"/>
      <c r="AA606" s="143"/>
      <c r="AB606" s="143"/>
      <c r="AC606" s="143"/>
      <c r="AD606" s="143"/>
      <c r="AE606" s="143"/>
      <c r="AF606" s="144"/>
      <c r="AG606" s="144"/>
      <c r="AH606" s="143"/>
      <c r="AI606" s="143"/>
      <c r="AJ606" s="143"/>
      <c r="AK606" s="143"/>
      <c r="AL606" s="143"/>
    </row>
    <row r="607" spans="2:38">
      <c r="B607" s="142">
        <v>604</v>
      </c>
      <c r="C607" s="145"/>
      <c r="D607" s="145"/>
      <c r="E607" s="154"/>
      <c r="F607" s="145"/>
      <c r="G607" s="154"/>
      <c r="H607" s="154"/>
      <c r="I607" s="145"/>
      <c r="J607" s="143"/>
      <c r="K607" s="143"/>
      <c r="L607" s="143"/>
      <c r="M607" s="143"/>
      <c r="N607" s="143"/>
      <c r="O607" s="143"/>
      <c r="P607" s="143"/>
      <c r="Q607" s="143"/>
      <c r="R607" s="143"/>
      <c r="S607" s="143"/>
      <c r="T607" s="143"/>
      <c r="U607" s="143"/>
      <c r="V607" s="143"/>
      <c r="W607" s="143"/>
      <c r="X607" s="143"/>
      <c r="Y607" s="143"/>
      <c r="Z607" s="143"/>
      <c r="AA607" s="143"/>
      <c r="AB607" s="143"/>
      <c r="AC607" s="143"/>
      <c r="AD607" s="143"/>
      <c r="AE607" s="143"/>
      <c r="AF607" s="144"/>
      <c r="AG607" s="144"/>
      <c r="AH607" s="143"/>
      <c r="AI607" s="143"/>
      <c r="AJ607" s="143"/>
      <c r="AK607" s="143"/>
      <c r="AL607" s="143"/>
    </row>
    <row r="608" spans="2:38">
      <c r="B608" s="142">
        <v>605</v>
      </c>
      <c r="C608" s="145"/>
      <c r="D608" s="145"/>
      <c r="E608" s="154"/>
      <c r="F608" s="145"/>
      <c r="G608" s="154"/>
      <c r="H608" s="154"/>
      <c r="I608" s="145"/>
      <c r="J608" s="143"/>
      <c r="K608" s="143"/>
      <c r="L608" s="143"/>
      <c r="M608" s="143"/>
      <c r="N608" s="143"/>
      <c r="O608" s="143"/>
      <c r="P608" s="143"/>
      <c r="Q608" s="143"/>
      <c r="R608" s="143"/>
      <c r="S608" s="143"/>
      <c r="T608" s="143"/>
      <c r="U608" s="143"/>
      <c r="V608" s="143"/>
      <c r="W608" s="143"/>
      <c r="X608" s="143"/>
      <c r="Y608" s="143"/>
      <c r="Z608" s="143"/>
      <c r="AA608" s="143"/>
      <c r="AB608" s="143"/>
      <c r="AC608" s="143"/>
      <c r="AD608" s="143"/>
      <c r="AE608" s="143"/>
      <c r="AF608" s="144"/>
      <c r="AG608" s="144"/>
      <c r="AH608" s="143"/>
      <c r="AI608" s="143"/>
      <c r="AJ608" s="143"/>
      <c r="AK608" s="143"/>
      <c r="AL608" s="143"/>
    </row>
    <row r="609" spans="2:38">
      <c r="B609" s="142">
        <v>606</v>
      </c>
      <c r="C609" s="145"/>
      <c r="D609" s="145"/>
      <c r="E609" s="154"/>
      <c r="F609" s="145"/>
      <c r="G609" s="154"/>
      <c r="H609" s="154"/>
      <c r="I609" s="145"/>
      <c r="J609" s="143"/>
      <c r="K609" s="143"/>
      <c r="L609" s="143"/>
      <c r="M609" s="143"/>
      <c r="N609" s="143"/>
      <c r="O609" s="143"/>
      <c r="P609" s="143"/>
      <c r="Q609" s="143"/>
      <c r="R609" s="143"/>
      <c r="S609" s="143"/>
      <c r="T609" s="143"/>
      <c r="U609" s="143"/>
      <c r="V609" s="143"/>
      <c r="W609" s="143"/>
      <c r="X609" s="143"/>
      <c r="Y609" s="143"/>
      <c r="Z609" s="143"/>
      <c r="AA609" s="143"/>
      <c r="AB609" s="143"/>
      <c r="AC609" s="143"/>
      <c r="AD609" s="143"/>
      <c r="AE609" s="143"/>
      <c r="AF609" s="144"/>
      <c r="AG609" s="144"/>
      <c r="AH609" s="143"/>
      <c r="AI609" s="143"/>
      <c r="AJ609" s="143"/>
      <c r="AK609" s="143"/>
      <c r="AL609" s="143"/>
    </row>
    <row r="610" spans="2:38">
      <c r="B610" s="142">
        <v>607</v>
      </c>
      <c r="C610" s="145"/>
      <c r="D610" s="145"/>
      <c r="E610" s="154"/>
      <c r="F610" s="145"/>
      <c r="G610" s="154"/>
      <c r="H610" s="154"/>
      <c r="I610" s="145"/>
      <c r="J610" s="143"/>
      <c r="K610" s="143"/>
      <c r="L610" s="143"/>
      <c r="M610" s="143"/>
      <c r="N610" s="143"/>
      <c r="O610" s="143"/>
      <c r="P610" s="143"/>
      <c r="Q610" s="143"/>
      <c r="R610" s="143"/>
      <c r="S610" s="143"/>
      <c r="T610" s="143"/>
      <c r="U610" s="143"/>
      <c r="V610" s="143"/>
      <c r="W610" s="143"/>
      <c r="X610" s="143"/>
      <c r="Y610" s="143"/>
      <c r="Z610" s="143"/>
      <c r="AA610" s="143"/>
      <c r="AB610" s="143"/>
      <c r="AC610" s="143"/>
      <c r="AD610" s="143"/>
      <c r="AE610" s="143"/>
      <c r="AF610" s="144"/>
      <c r="AG610" s="144"/>
      <c r="AH610" s="143"/>
      <c r="AI610" s="143"/>
      <c r="AJ610" s="143"/>
      <c r="AK610" s="143"/>
      <c r="AL610" s="143"/>
    </row>
    <row r="611" spans="2:38">
      <c r="B611" s="142">
        <v>608</v>
      </c>
      <c r="C611" s="145"/>
      <c r="D611" s="145"/>
      <c r="E611" s="154"/>
      <c r="F611" s="145"/>
      <c r="G611" s="154"/>
      <c r="H611" s="154"/>
      <c r="I611" s="145"/>
      <c r="J611" s="143"/>
      <c r="K611" s="143"/>
      <c r="L611" s="143"/>
      <c r="M611" s="143"/>
      <c r="N611" s="143"/>
      <c r="O611" s="143"/>
      <c r="P611" s="143"/>
      <c r="Q611" s="143"/>
      <c r="R611" s="143"/>
      <c r="S611" s="143"/>
      <c r="T611" s="143"/>
      <c r="U611" s="143"/>
      <c r="V611" s="143"/>
      <c r="W611" s="143"/>
      <c r="X611" s="143"/>
      <c r="Y611" s="143"/>
      <c r="Z611" s="143"/>
      <c r="AA611" s="143"/>
      <c r="AB611" s="143"/>
      <c r="AC611" s="143"/>
      <c r="AD611" s="143"/>
      <c r="AE611" s="143"/>
      <c r="AF611" s="144"/>
      <c r="AG611" s="144"/>
      <c r="AH611" s="143"/>
      <c r="AI611" s="143"/>
      <c r="AJ611" s="143"/>
      <c r="AK611" s="143"/>
      <c r="AL611" s="143"/>
    </row>
    <row r="612" spans="2:38">
      <c r="B612" s="142">
        <v>609</v>
      </c>
      <c r="C612" s="145"/>
      <c r="D612" s="145"/>
      <c r="E612" s="154"/>
      <c r="F612" s="145"/>
      <c r="G612" s="154"/>
      <c r="H612" s="154"/>
      <c r="I612" s="145"/>
      <c r="J612" s="143"/>
      <c r="K612" s="143"/>
      <c r="L612" s="143"/>
      <c r="M612" s="143"/>
      <c r="N612" s="143"/>
      <c r="O612" s="143"/>
      <c r="P612" s="143"/>
      <c r="Q612" s="143"/>
      <c r="R612" s="143"/>
      <c r="S612" s="143"/>
      <c r="T612" s="143"/>
      <c r="U612" s="143"/>
      <c r="V612" s="143"/>
      <c r="W612" s="143"/>
      <c r="X612" s="143"/>
      <c r="Y612" s="143"/>
      <c r="Z612" s="143"/>
      <c r="AA612" s="143"/>
      <c r="AB612" s="143"/>
      <c r="AC612" s="143"/>
      <c r="AD612" s="143"/>
      <c r="AE612" s="143"/>
      <c r="AF612" s="144"/>
      <c r="AG612" s="144"/>
      <c r="AH612" s="143"/>
      <c r="AI612" s="143"/>
      <c r="AJ612" s="143"/>
      <c r="AK612" s="143"/>
      <c r="AL612" s="143"/>
    </row>
    <row r="613" spans="2:38">
      <c r="B613" s="142">
        <v>610</v>
      </c>
      <c r="C613" s="145"/>
      <c r="D613" s="145"/>
      <c r="E613" s="154"/>
      <c r="F613" s="145"/>
      <c r="G613" s="154"/>
      <c r="H613" s="154"/>
      <c r="I613" s="145"/>
      <c r="J613" s="143"/>
      <c r="K613" s="143"/>
      <c r="L613" s="143"/>
      <c r="M613" s="143"/>
      <c r="N613" s="143"/>
      <c r="O613" s="143"/>
      <c r="P613" s="143"/>
      <c r="Q613" s="143"/>
      <c r="R613" s="143"/>
      <c r="S613" s="143"/>
      <c r="T613" s="143"/>
      <c r="U613" s="143"/>
      <c r="V613" s="143"/>
      <c r="W613" s="143"/>
      <c r="X613" s="143"/>
      <c r="Y613" s="143"/>
      <c r="Z613" s="143"/>
      <c r="AA613" s="143"/>
      <c r="AB613" s="143"/>
      <c r="AC613" s="143"/>
      <c r="AD613" s="143"/>
      <c r="AE613" s="143"/>
      <c r="AF613" s="144"/>
      <c r="AG613" s="144"/>
      <c r="AH613" s="143"/>
      <c r="AI613" s="143"/>
      <c r="AJ613" s="143"/>
      <c r="AK613" s="143"/>
      <c r="AL613" s="143"/>
    </row>
    <row r="614" spans="2:38">
      <c r="B614" s="142">
        <v>611</v>
      </c>
      <c r="C614" s="145"/>
      <c r="D614" s="145"/>
      <c r="E614" s="154"/>
      <c r="F614" s="145"/>
      <c r="G614" s="154"/>
      <c r="H614" s="154"/>
      <c r="I614" s="145"/>
      <c r="J614" s="143"/>
      <c r="K614" s="143"/>
      <c r="L614" s="143"/>
      <c r="M614" s="143"/>
      <c r="N614" s="143"/>
      <c r="O614" s="143"/>
      <c r="P614" s="143"/>
      <c r="Q614" s="143"/>
      <c r="R614" s="143"/>
      <c r="S614" s="143"/>
      <c r="T614" s="143"/>
      <c r="U614" s="143"/>
      <c r="V614" s="143"/>
      <c r="W614" s="143"/>
      <c r="X614" s="143"/>
      <c r="Y614" s="143"/>
      <c r="Z614" s="143"/>
      <c r="AA614" s="143"/>
      <c r="AB614" s="143"/>
      <c r="AC614" s="143"/>
      <c r="AD614" s="143"/>
      <c r="AE614" s="143"/>
      <c r="AF614" s="144"/>
      <c r="AG614" s="144"/>
      <c r="AH614" s="143"/>
      <c r="AI614" s="143"/>
      <c r="AJ614" s="143"/>
      <c r="AK614" s="143"/>
      <c r="AL614" s="143"/>
    </row>
    <row r="615" spans="2:38">
      <c r="B615" s="142">
        <v>612</v>
      </c>
      <c r="C615" s="145"/>
      <c r="D615" s="145"/>
      <c r="E615" s="154"/>
      <c r="F615" s="145"/>
      <c r="G615" s="154"/>
      <c r="H615" s="154"/>
      <c r="I615" s="145"/>
      <c r="J615" s="143"/>
      <c r="K615" s="143"/>
      <c r="L615" s="143"/>
      <c r="M615" s="143"/>
      <c r="N615" s="143"/>
      <c r="O615" s="143"/>
      <c r="P615" s="143"/>
      <c r="Q615" s="143"/>
      <c r="R615" s="143"/>
      <c r="S615" s="143"/>
      <c r="T615" s="143"/>
      <c r="U615" s="143"/>
      <c r="V615" s="143"/>
      <c r="W615" s="143"/>
      <c r="X615" s="143"/>
      <c r="Y615" s="143"/>
      <c r="Z615" s="143"/>
      <c r="AA615" s="143"/>
      <c r="AB615" s="143"/>
      <c r="AC615" s="143"/>
      <c r="AD615" s="143"/>
      <c r="AE615" s="143"/>
      <c r="AF615" s="144"/>
      <c r="AG615" s="144"/>
      <c r="AH615" s="143"/>
      <c r="AI615" s="143"/>
      <c r="AJ615" s="143"/>
      <c r="AK615" s="143"/>
      <c r="AL615" s="143"/>
    </row>
    <row r="616" spans="2:38">
      <c r="B616" s="142">
        <v>613</v>
      </c>
      <c r="C616" s="145"/>
      <c r="D616" s="145"/>
      <c r="E616" s="154"/>
      <c r="F616" s="145"/>
      <c r="G616" s="154"/>
      <c r="H616" s="154"/>
      <c r="I616" s="145"/>
      <c r="J616" s="143"/>
      <c r="K616" s="143"/>
      <c r="L616" s="143"/>
      <c r="M616" s="143"/>
      <c r="N616" s="143"/>
      <c r="O616" s="143"/>
      <c r="P616" s="143"/>
      <c r="Q616" s="143"/>
      <c r="R616" s="143"/>
      <c r="S616" s="143"/>
      <c r="T616" s="143"/>
      <c r="U616" s="143"/>
      <c r="V616" s="143"/>
      <c r="W616" s="143"/>
      <c r="X616" s="143"/>
      <c r="Y616" s="143"/>
      <c r="Z616" s="143"/>
      <c r="AA616" s="143"/>
      <c r="AB616" s="143"/>
      <c r="AC616" s="143"/>
      <c r="AD616" s="143"/>
      <c r="AE616" s="143"/>
      <c r="AF616" s="144"/>
      <c r="AG616" s="144"/>
      <c r="AH616" s="143"/>
      <c r="AI616" s="143"/>
      <c r="AJ616" s="143"/>
      <c r="AK616" s="143"/>
      <c r="AL616" s="143"/>
    </row>
    <row r="617" spans="2:38">
      <c r="B617" s="142">
        <v>614</v>
      </c>
      <c r="C617" s="145"/>
      <c r="D617" s="145"/>
      <c r="E617" s="154"/>
      <c r="F617" s="145"/>
      <c r="G617" s="154"/>
      <c r="H617" s="154"/>
      <c r="I617" s="145"/>
      <c r="J617" s="143"/>
      <c r="K617" s="143"/>
      <c r="L617" s="143"/>
      <c r="M617" s="143"/>
      <c r="N617" s="143"/>
      <c r="O617" s="143"/>
      <c r="P617" s="143"/>
      <c r="Q617" s="143"/>
      <c r="R617" s="143"/>
      <c r="S617" s="143"/>
      <c r="T617" s="143"/>
      <c r="U617" s="143"/>
      <c r="V617" s="143"/>
      <c r="W617" s="143"/>
      <c r="X617" s="143"/>
      <c r="Y617" s="143"/>
      <c r="Z617" s="143"/>
      <c r="AA617" s="143"/>
      <c r="AB617" s="143"/>
      <c r="AC617" s="143"/>
      <c r="AD617" s="143"/>
      <c r="AE617" s="143"/>
      <c r="AF617" s="144"/>
      <c r="AG617" s="144"/>
      <c r="AH617" s="143"/>
      <c r="AI617" s="143"/>
      <c r="AJ617" s="143"/>
      <c r="AK617" s="143"/>
      <c r="AL617" s="143"/>
    </row>
    <row r="618" spans="2:38">
      <c r="B618" s="142">
        <v>615</v>
      </c>
      <c r="C618" s="145"/>
      <c r="D618" s="145"/>
      <c r="E618" s="154"/>
      <c r="F618" s="145"/>
      <c r="G618" s="154"/>
      <c r="H618" s="154"/>
      <c r="I618" s="145"/>
      <c r="J618" s="143"/>
      <c r="K618" s="143"/>
      <c r="L618" s="143"/>
      <c r="M618" s="143"/>
      <c r="N618" s="143"/>
      <c r="O618" s="143"/>
      <c r="P618" s="143"/>
      <c r="Q618" s="143"/>
      <c r="R618" s="143"/>
      <c r="S618" s="143"/>
      <c r="T618" s="143"/>
      <c r="U618" s="143"/>
      <c r="V618" s="143"/>
      <c r="W618" s="143"/>
      <c r="X618" s="143"/>
      <c r="Y618" s="143"/>
      <c r="Z618" s="143"/>
      <c r="AA618" s="143"/>
      <c r="AB618" s="143"/>
      <c r="AC618" s="143"/>
      <c r="AD618" s="143"/>
      <c r="AE618" s="143"/>
      <c r="AF618" s="144"/>
      <c r="AG618" s="144"/>
      <c r="AH618" s="143"/>
      <c r="AI618" s="143"/>
      <c r="AJ618" s="143"/>
      <c r="AK618" s="143"/>
      <c r="AL618" s="143"/>
    </row>
    <row r="619" spans="2:38">
      <c r="B619" s="142">
        <v>616</v>
      </c>
      <c r="C619" s="145"/>
      <c r="D619" s="145"/>
      <c r="E619" s="154"/>
      <c r="F619" s="145"/>
      <c r="G619" s="154"/>
      <c r="H619" s="154"/>
      <c r="I619" s="145"/>
      <c r="J619" s="143"/>
      <c r="K619" s="143"/>
      <c r="L619" s="143"/>
      <c r="M619" s="143"/>
      <c r="N619" s="143"/>
      <c r="O619" s="143"/>
      <c r="P619" s="143"/>
      <c r="Q619" s="143"/>
      <c r="R619" s="143"/>
      <c r="S619" s="143"/>
      <c r="T619" s="143"/>
      <c r="U619" s="143"/>
      <c r="V619" s="143"/>
      <c r="W619" s="143"/>
      <c r="X619" s="143"/>
      <c r="Y619" s="143"/>
      <c r="Z619" s="143"/>
      <c r="AA619" s="143"/>
      <c r="AB619" s="143"/>
      <c r="AC619" s="143"/>
      <c r="AD619" s="143"/>
      <c r="AE619" s="143"/>
      <c r="AF619" s="144"/>
      <c r="AG619" s="144"/>
      <c r="AH619" s="143"/>
      <c r="AI619" s="143"/>
      <c r="AJ619" s="143"/>
      <c r="AK619" s="143"/>
      <c r="AL619" s="143"/>
    </row>
    <row r="620" spans="2:38">
      <c r="B620" s="142">
        <v>617</v>
      </c>
      <c r="C620" s="145"/>
      <c r="D620" s="145"/>
      <c r="E620" s="154"/>
      <c r="F620" s="145"/>
      <c r="G620" s="154"/>
      <c r="H620" s="154"/>
      <c r="I620" s="145"/>
      <c r="J620" s="143"/>
      <c r="K620" s="143"/>
      <c r="L620" s="143"/>
      <c r="M620" s="143"/>
      <c r="N620" s="143"/>
      <c r="O620" s="143"/>
      <c r="P620" s="143"/>
      <c r="Q620" s="143"/>
      <c r="R620" s="143"/>
      <c r="S620" s="143"/>
      <c r="T620" s="143"/>
      <c r="U620" s="143"/>
      <c r="V620" s="143"/>
      <c r="W620" s="143"/>
      <c r="X620" s="143"/>
      <c r="Y620" s="143"/>
      <c r="Z620" s="143"/>
      <c r="AA620" s="143"/>
      <c r="AB620" s="143"/>
      <c r="AC620" s="143"/>
      <c r="AD620" s="143"/>
      <c r="AE620" s="143"/>
      <c r="AF620" s="144"/>
      <c r="AG620" s="144"/>
      <c r="AH620" s="143"/>
      <c r="AI620" s="143"/>
      <c r="AJ620" s="143"/>
      <c r="AK620" s="143"/>
      <c r="AL620" s="143"/>
    </row>
    <row r="621" spans="2:38">
      <c r="B621" s="142">
        <v>618</v>
      </c>
      <c r="C621" s="145"/>
      <c r="D621" s="145"/>
      <c r="E621" s="154"/>
      <c r="F621" s="145"/>
      <c r="G621" s="154"/>
      <c r="H621" s="154"/>
      <c r="I621" s="145"/>
      <c r="J621" s="143"/>
      <c r="K621" s="143"/>
      <c r="L621" s="143"/>
      <c r="M621" s="143"/>
      <c r="N621" s="143"/>
      <c r="O621" s="143"/>
      <c r="P621" s="143"/>
      <c r="Q621" s="143"/>
      <c r="R621" s="143"/>
      <c r="S621" s="143"/>
      <c r="T621" s="143"/>
      <c r="U621" s="143"/>
      <c r="V621" s="143"/>
      <c r="W621" s="143"/>
      <c r="X621" s="143"/>
      <c r="Y621" s="143"/>
      <c r="Z621" s="143"/>
      <c r="AA621" s="143"/>
      <c r="AB621" s="143"/>
      <c r="AC621" s="143"/>
      <c r="AD621" s="143"/>
      <c r="AE621" s="143"/>
      <c r="AF621" s="144"/>
      <c r="AG621" s="144"/>
      <c r="AH621" s="143"/>
      <c r="AI621" s="143"/>
      <c r="AJ621" s="143"/>
      <c r="AK621" s="143"/>
      <c r="AL621" s="143"/>
    </row>
    <row r="622" spans="2:38">
      <c r="B622" s="142">
        <v>619</v>
      </c>
      <c r="C622" s="145"/>
      <c r="D622" s="145"/>
      <c r="E622" s="154"/>
      <c r="F622" s="145"/>
      <c r="G622" s="154"/>
      <c r="H622" s="154"/>
      <c r="I622" s="145"/>
      <c r="J622" s="143"/>
      <c r="K622" s="143"/>
      <c r="L622" s="143"/>
      <c r="M622" s="143"/>
      <c r="N622" s="143"/>
      <c r="O622" s="143"/>
      <c r="P622" s="143"/>
      <c r="Q622" s="143"/>
      <c r="R622" s="143"/>
      <c r="S622" s="143"/>
      <c r="T622" s="143"/>
      <c r="U622" s="143"/>
      <c r="V622" s="143"/>
      <c r="W622" s="143"/>
      <c r="X622" s="143"/>
      <c r="Y622" s="143"/>
      <c r="Z622" s="143"/>
      <c r="AA622" s="143"/>
      <c r="AB622" s="143"/>
      <c r="AC622" s="143"/>
      <c r="AD622" s="143"/>
      <c r="AE622" s="143"/>
      <c r="AF622" s="144"/>
      <c r="AG622" s="144"/>
      <c r="AH622" s="143"/>
      <c r="AI622" s="143"/>
      <c r="AJ622" s="143"/>
      <c r="AK622" s="143"/>
      <c r="AL622" s="143"/>
    </row>
    <row r="623" spans="2:38">
      <c r="B623" s="142">
        <v>620</v>
      </c>
      <c r="C623" s="145"/>
      <c r="D623" s="145"/>
      <c r="E623" s="154"/>
      <c r="F623" s="145"/>
      <c r="G623" s="154"/>
      <c r="H623" s="154"/>
      <c r="I623" s="145"/>
      <c r="J623" s="143"/>
      <c r="K623" s="143"/>
      <c r="L623" s="143"/>
      <c r="M623" s="143"/>
      <c r="N623" s="143"/>
      <c r="O623" s="143"/>
      <c r="P623" s="143"/>
      <c r="Q623" s="143"/>
      <c r="R623" s="143"/>
      <c r="S623" s="143"/>
      <c r="T623" s="143"/>
      <c r="U623" s="143"/>
      <c r="V623" s="143"/>
      <c r="W623" s="143"/>
      <c r="X623" s="143"/>
      <c r="Y623" s="143"/>
      <c r="Z623" s="143"/>
      <c r="AA623" s="143"/>
      <c r="AB623" s="143"/>
      <c r="AC623" s="143"/>
      <c r="AD623" s="143"/>
      <c r="AE623" s="143"/>
      <c r="AF623" s="144"/>
      <c r="AG623" s="144"/>
      <c r="AH623" s="143"/>
      <c r="AI623" s="143"/>
      <c r="AJ623" s="143"/>
      <c r="AK623" s="143"/>
      <c r="AL623" s="143"/>
    </row>
    <row r="624" spans="2:38">
      <c r="B624" s="142">
        <v>621</v>
      </c>
      <c r="C624" s="145"/>
      <c r="D624" s="145"/>
      <c r="E624" s="154"/>
      <c r="F624" s="145"/>
      <c r="G624" s="154"/>
      <c r="H624" s="154"/>
      <c r="I624" s="145"/>
      <c r="J624" s="143"/>
      <c r="K624" s="143"/>
      <c r="L624" s="143"/>
      <c r="M624" s="143"/>
      <c r="N624" s="143"/>
      <c r="O624" s="143"/>
      <c r="P624" s="143"/>
      <c r="Q624" s="143"/>
      <c r="R624" s="143"/>
      <c r="S624" s="143"/>
      <c r="T624" s="143"/>
      <c r="U624" s="143"/>
      <c r="V624" s="143"/>
      <c r="W624" s="143"/>
      <c r="X624" s="143"/>
      <c r="Y624" s="143"/>
      <c r="Z624" s="143"/>
      <c r="AA624" s="143"/>
      <c r="AB624" s="143"/>
      <c r="AC624" s="143"/>
      <c r="AD624" s="143"/>
      <c r="AE624" s="143"/>
      <c r="AF624" s="144"/>
      <c r="AG624" s="144"/>
      <c r="AH624" s="143"/>
      <c r="AI624" s="143"/>
      <c r="AJ624" s="143"/>
      <c r="AK624" s="143"/>
      <c r="AL624" s="143"/>
    </row>
    <row r="625" spans="2:38">
      <c r="B625" s="142">
        <v>622</v>
      </c>
      <c r="C625" s="145"/>
      <c r="D625" s="145"/>
      <c r="E625" s="154"/>
      <c r="F625" s="145"/>
      <c r="G625" s="154"/>
      <c r="H625" s="154"/>
      <c r="I625" s="145"/>
      <c r="J625" s="143"/>
      <c r="K625" s="143"/>
      <c r="L625" s="143"/>
      <c r="M625" s="143"/>
      <c r="N625" s="143"/>
      <c r="O625" s="143"/>
      <c r="P625" s="143"/>
      <c r="Q625" s="143"/>
      <c r="R625" s="143"/>
      <c r="S625" s="143"/>
      <c r="T625" s="143"/>
      <c r="U625" s="143"/>
      <c r="V625" s="143"/>
      <c r="W625" s="143"/>
      <c r="X625" s="143"/>
      <c r="Y625" s="143"/>
      <c r="Z625" s="143"/>
      <c r="AA625" s="143"/>
      <c r="AB625" s="143"/>
      <c r="AC625" s="143"/>
      <c r="AD625" s="143"/>
      <c r="AE625" s="143"/>
      <c r="AF625" s="144"/>
      <c r="AG625" s="144"/>
      <c r="AH625" s="143"/>
      <c r="AI625" s="143"/>
      <c r="AJ625" s="143"/>
      <c r="AK625" s="143"/>
      <c r="AL625" s="143"/>
    </row>
    <row r="626" spans="2:38">
      <c r="B626" s="142">
        <v>623</v>
      </c>
      <c r="C626" s="145"/>
      <c r="D626" s="145"/>
      <c r="E626" s="154"/>
      <c r="F626" s="145"/>
      <c r="G626" s="154"/>
      <c r="H626" s="154"/>
      <c r="I626" s="145"/>
      <c r="J626" s="143"/>
      <c r="K626" s="143"/>
      <c r="L626" s="143"/>
      <c r="M626" s="143"/>
      <c r="N626" s="143"/>
      <c r="O626" s="143"/>
      <c r="P626" s="143"/>
      <c r="Q626" s="143"/>
      <c r="R626" s="143"/>
      <c r="S626" s="143"/>
      <c r="T626" s="143"/>
      <c r="U626" s="143"/>
      <c r="V626" s="143"/>
      <c r="W626" s="143"/>
      <c r="X626" s="143"/>
      <c r="Y626" s="143"/>
      <c r="Z626" s="143"/>
      <c r="AA626" s="143"/>
      <c r="AB626" s="143"/>
      <c r="AC626" s="143"/>
      <c r="AD626" s="143"/>
      <c r="AE626" s="143"/>
      <c r="AF626" s="144"/>
      <c r="AG626" s="144"/>
      <c r="AH626" s="143"/>
      <c r="AI626" s="143"/>
      <c r="AJ626" s="143"/>
      <c r="AK626" s="143"/>
      <c r="AL626" s="143"/>
    </row>
    <row r="627" spans="2:38">
      <c r="B627" s="142">
        <v>624</v>
      </c>
      <c r="C627" s="145"/>
      <c r="D627" s="145"/>
      <c r="E627" s="154"/>
      <c r="F627" s="145"/>
      <c r="G627" s="154"/>
      <c r="H627" s="154"/>
      <c r="I627" s="145"/>
      <c r="J627" s="143"/>
      <c r="K627" s="143"/>
      <c r="L627" s="143"/>
      <c r="M627" s="143"/>
      <c r="N627" s="143"/>
      <c r="O627" s="143"/>
      <c r="P627" s="143"/>
      <c r="Q627" s="143"/>
      <c r="R627" s="143"/>
      <c r="S627" s="143"/>
      <c r="T627" s="143"/>
      <c r="U627" s="143"/>
      <c r="V627" s="143"/>
      <c r="W627" s="143"/>
      <c r="X627" s="143"/>
      <c r="Y627" s="143"/>
      <c r="Z627" s="143"/>
      <c r="AA627" s="143"/>
      <c r="AB627" s="143"/>
      <c r="AC627" s="143"/>
      <c r="AD627" s="143"/>
      <c r="AE627" s="143"/>
      <c r="AF627" s="144"/>
      <c r="AG627" s="144"/>
      <c r="AH627" s="143"/>
      <c r="AI627" s="143"/>
      <c r="AJ627" s="143"/>
      <c r="AK627" s="143"/>
      <c r="AL627" s="143"/>
    </row>
    <row r="628" spans="2:38">
      <c r="B628" s="142">
        <v>625</v>
      </c>
      <c r="C628" s="145"/>
      <c r="D628" s="145"/>
      <c r="E628" s="154"/>
      <c r="F628" s="145"/>
      <c r="G628" s="154"/>
      <c r="H628" s="154"/>
      <c r="I628" s="145"/>
      <c r="J628" s="143"/>
      <c r="K628" s="143"/>
      <c r="L628" s="143"/>
      <c r="M628" s="143"/>
      <c r="N628" s="143"/>
      <c r="O628" s="143"/>
      <c r="P628" s="143"/>
      <c r="Q628" s="143"/>
      <c r="R628" s="143"/>
      <c r="S628" s="143"/>
      <c r="T628" s="143"/>
      <c r="U628" s="143"/>
      <c r="V628" s="143"/>
      <c r="W628" s="143"/>
      <c r="X628" s="143"/>
      <c r="Y628" s="143"/>
      <c r="Z628" s="143"/>
      <c r="AA628" s="143"/>
      <c r="AB628" s="143"/>
      <c r="AC628" s="143"/>
      <c r="AD628" s="143"/>
      <c r="AE628" s="143"/>
      <c r="AF628" s="144"/>
      <c r="AG628" s="144"/>
      <c r="AH628" s="143"/>
      <c r="AI628" s="143"/>
      <c r="AJ628" s="143"/>
      <c r="AK628" s="143"/>
      <c r="AL628" s="143"/>
    </row>
    <row r="629" spans="2:38">
      <c r="B629" s="142">
        <v>626</v>
      </c>
      <c r="C629" s="145"/>
      <c r="D629" s="145"/>
      <c r="E629" s="154"/>
      <c r="F629" s="145"/>
      <c r="G629" s="154"/>
      <c r="H629" s="154"/>
      <c r="I629" s="145"/>
      <c r="J629" s="143"/>
      <c r="K629" s="143"/>
      <c r="L629" s="143"/>
      <c r="M629" s="143"/>
      <c r="N629" s="143"/>
      <c r="O629" s="143"/>
      <c r="P629" s="143"/>
      <c r="Q629" s="143"/>
      <c r="R629" s="143"/>
      <c r="S629" s="143"/>
      <c r="T629" s="143"/>
      <c r="U629" s="143"/>
      <c r="V629" s="143"/>
      <c r="W629" s="143"/>
      <c r="X629" s="143"/>
      <c r="Y629" s="143"/>
      <c r="Z629" s="143"/>
      <c r="AA629" s="143"/>
      <c r="AB629" s="143"/>
      <c r="AC629" s="143"/>
      <c r="AD629" s="143"/>
      <c r="AE629" s="143"/>
      <c r="AF629" s="144"/>
      <c r="AG629" s="144"/>
      <c r="AH629" s="143"/>
      <c r="AI629" s="143"/>
      <c r="AJ629" s="143"/>
      <c r="AK629" s="143"/>
      <c r="AL629" s="143"/>
    </row>
    <row r="630" spans="2:38">
      <c r="B630" s="142">
        <v>627</v>
      </c>
      <c r="C630" s="145"/>
      <c r="D630" s="145"/>
      <c r="E630" s="154"/>
      <c r="F630" s="145"/>
      <c r="G630" s="154"/>
      <c r="H630" s="154"/>
      <c r="I630" s="145"/>
      <c r="J630" s="143"/>
      <c r="K630" s="143"/>
      <c r="L630" s="143"/>
      <c r="M630" s="143"/>
      <c r="N630" s="143"/>
      <c r="O630" s="143"/>
      <c r="P630" s="143"/>
      <c r="Q630" s="143"/>
      <c r="R630" s="143"/>
      <c r="S630" s="143"/>
      <c r="T630" s="143"/>
      <c r="U630" s="143"/>
      <c r="V630" s="143"/>
      <c r="W630" s="143"/>
      <c r="X630" s="143"/>
      <c r="Y630" s="143"/>
      <c r="Z630" s="143"/>
      <c r="AA630" s="143"/>
      <c r="AB630" s="143"/>
      <c r="AC630" s="143"/>
      <c r="AD630" s="143"/>
      <c r="AE630" s="143"/>
      <c r="AF630" s="144"/>
      <c r="AG630" s="144"/>
      <c r="AH630" s="143"/>
      <c r="AI630" s="143"/>
      <c r="AJ630" s="143"/>
      <c r="AK630" s="143"/>
      <c r="AL630" s="143"/>
    </row>
    <row r="631" spans="2:38">
      <c r="B631" s="142">
        <v>628</v>
      </c>
      <c r="C631" s="145"/>
      <c r="D631" s="145"/>
      <c r="E631" s="154"/>
      <c r="F631" s="145"/>
      <c r="G631" s="154"/>
      <c r="H631" s="154"/>
      <c r="I631" s="145"/>
      <c r="J631" s="143"/>
      <c r="K631" s="143"/>
      <c r="L631" s="143"/>
      <c r="M631" s="143"/>
      <c r="N631" s="143"/>
      <c r="O631" s="143"/>
      <c r="P631" s="143"/>
      <c r="Q631" s="143"/>
      <c r="R631" s="143"/>
      <c r="S631" s="143"/>
      <c r="T631" s="143"/>
      <c r="U631" s="143"/>
      <c r="V631" s="143"/>
      <c r="W631" s="143"/>
      <c r="X631" s="143"/>
      <c r="Y631" s="143"/>
      <c r="Z631" s="143"/>
      <c r="AA631" s="143"/>
      <c r="AB631" s="143"/>
      <c r="AC631" s="143"/>
      <c r="AD631" s="143"/>
      <c r="AE631" s="143"/>
      <c r="AF631" s="144"/>
      <c r="AG631" s="144"/>
      <c r="AH631" s="143"/>
      <c r="AI631" s="143"/>
      <c r="AJ631" s="143"/>
      <c r="AK631" s="143"/>
      <c r="AL631" s="143"/>
    </row>
    <row r="632" spans="2:38">
      <c r="B632" s="142">
        <v>629</v>
      </c>
      <c r="C632" s="145"/>
      <c r="D632" s="145"/>
      <c r="E632" s="154"/>
      <c r="F632" s="145"/>
      <c r="G632" s="154"/>
      <c r="H632" s="154"/>
      <c r="I632" s="145"/>
      <c r="J632" s="143"/>
      <c r="K632" s="143"/>
      <c r="L632" s="143"/>
      <c r="M632" s="143"/>
      <c r="N632" s="143"/>
      <c r="O632" s="143"/>
      <c r="P632" s="143"/>
      <c r="Q632" s="143"/>
      <c r="R632" s="143"/>
      <c r="S632" s="143"/>
      <c r="T632" s="143"/>
      <c r="U632" s="143"/>
      <c r="V632" s="143"/>
      <c r="W632" s="143"/>
      <c r="X632" s="143"/>
      <c r="Y632" s="143"/>
      <c r="Z632" s="143"/>
      <c r="AA632" s="143"/>
      <c r="AB632" s="143"/>
      <c r="AC632" s="143"/>
      <c r="AD632" s="143"/>
      <c r="AE632" s="143"/>
      <c r="AF632" s="144"/>
      <c r="AG632" s="144"/>
      <c r="AH632" s="143"/>
      <c r="AI632" s="143"/>
      <c r="AJ632" s="143"/>
      <c r="AK632" s="143"/>
      <c r="AL632" s="143"/>
    </row>
    <row r="633" spans="2:38">
      <c r="B633" s="142">
        <v>630</v>
      </c>
      <c r="C633" s="145"/>
      <c r="D633" s="145"/>
      <c r="E633" s="154"/>
      <c r="F633" s="145"/>
      <c r="G633" s="154"/>
      <c r="H633" s="154"/>
      <c r="I633" s="145"/>
      <c r="J633" s="143"/>
      <c r="K633" s="143"/>
      <c r="L633" s="143"/>
      <c r="M633" s="143"/>
      <c r="N633" s="143"/>
      <c r="O633" s="143"/>
      <c r="P633" s="143"/>
      <c r="Q633" s="143"/>
      <c r="R633" s="143"/>
      <c r="S633" s="143"/>
      <c r="T633" s="143"/>
      <c r="U633" s="143"/>
      <c r="V633" s="143"/>
      <c r="W633" s="143"/>
      <c r="X633" s="143"/>
      <c r="Y633" s="143"/>
      <c r="Z633" s="143"/>
      <c r="AA633" s="143"/>
      <c r="AB633" s="143"/>
      <c r="AC633" s="143"/>
      <c r="AD633" s="143"/>
      <c r="AE633" s="143"/>
      <c r="AF633" s="144"/>
      <c r="AG633" s="144"/>
      <c r="AH633" s="143"/>
      <c r="AI633" s="143"/>
      <c r="AJ633" s="143"/>
      <c r="AK633" s="143"/>
      <c r="AL633" s="143"/>
    </row>
    <row r="634" spans="2:38">
      <c r="B634" s="142">
        <v>631</v>
      </c>
      <c r="C634" s="145"/>
      <c r="D634" s="145"/>
      <c r="E634" s="154"/>
      <c r="F634" s="145"/>
      <c r="G634" s="154"/>
      <c r="H634" s="154"/>
      <c r="I634" s="145"/>
      <c r="J634" s="143"/>
      <c r="K634" s="143"/>
      <c r="L634" s="143"/>
      <c r="M634" s="143"/>
      <c r="N634" s="143"/>
      <c r="O634" s="143"/>
      <c r="P634" s="143"/>
      <c r="Q634" s="143"/>
      <c r="R634" s="143"/>
      <c r="S634" s="143"/>
      <c r="T634" s="143"/>
      <c r="U634" s="143"/>
      <c r="V634" s="143"/>
      <c r="W634" s="143"/>
      <c r="X634" s="143"/>
      <c r="Y634" s="143"/>
      <c r="Z634" s="143"/>
      <c r="AA634" s="143"/>
      <c r="AB634" s="143"/>
      <c r="AC634" s="143"/>
      <c r="AD634" s="143"/>
      <c r="AE634" s="143"/>
      <c r="AF634" s="144"/>
      <c r="AG634" s="144"/>
      <c r="AH634" s="143"/>
      <c r="AI634" s="143"/>
      <c r="AJ634" s="143"/>
      <c r="AK634" s="143"/>
      <c r="AL634" s="143"/>
    </row>
    <row r="635" spans="2:38">
      <c r="B635" s="142">
        <v>632</v>
      </c>
      <c r="C635" s="145"/>
      <c r="D635" s="145"/>
      <c r="E635" s="154"/>
      <c r="F635" s="145"/>
      <c r="G635" s="154"/>
      <c r="H635" s="154"/>
      <c r="I635" s="145"/>
      <c r="J635" s="143"/>
      <c r="K635" s="143"/>
      <c r="L635" s="143"/>
      <c r="M635" s="143"/>
      <c r="N635" s="143"/>
      <c r="O635" s="143"/>
      <c r="P635" s="143"/>
      <c r="Q635" s="143"/>
      <c r="R635" s="143"/>
      <c r="S635" s="143"/>
      <c r="T635" s="143"/>
      <c r="U635" s="143"/>
      <c r="V635" s="143"/>
      <c r="W635" s="143"/>
      <c r="X635" s="143"/>
      <c r="Y635" s="143"/>
      <c r="Z635" s="143"/>
      <c r="AA635" s="143"/>
      <c r="AB635" s="143"/>
      <c r="AC635" s="143"/>
      <c r="AD635" s="143"/>
      <c r="AE635" s="143"/>
      <c r="AF635" s="144"/>
      <c r="AG635" s="144"/>
      <c r="AH635" s="143"/>
      <c r="AI635" s="143"/>
      <c r="AJ635" s="143"/>
      <c r="AK635" s="143"/>
      <c r="AL635" s="143"/>
    </row>
    <row r="636" spans="2:38">
      <c r="B636" s="142">
        <v>633</v>
      </c>
      <c r="C636" s="145"/>
      <c r="D636" s="145"/>
      <c r="E636" s="154"/>
      <c r="F636" s="145"/>
      <c r="G636" s="154"/>
      <c r="H636" s="154"/>
      <c r="I636" s="145"/>
      <c r="J636" s="143"/>
      <c r="K636" s="143"/>
      <c r="L636" s="143"/>
      <c r="M636" s="143"/>
      <c r="N636" s="143"/>
      <c r="O636" s="143"/>
      <c r="P636" s="143"/>
      <c r="Q636" s="143"/>
      <c r="R636" s="143"/>
      <c r="S636" s="143"/>
      <c r="T636" s="143"/>
      <c r="U636" s="143"/>
      <c r="V636" s="143"/>
      <c r="W636" s="143"/>
      <c r="X636" s="143"/>
      <c r="Y636" s="143"/>
      <c r="Z636" s="143"/>
      <c r="AA636" s="143"/>
      <c r="AB636" s="143"/>
      <c r="AC636" s="143"/>
      <c r="AD636" s="143"/>
      <c r="AE636" s="143"/>
      <c r="AF636" s="144"/>
      <c r="AG636" s="144"/>
      <c r="AH636" s="143"/>
      <c r="AI636" s="143"/>
      <c r="AJ636" s="143"/>
      <c r="AK636" s="143"/>
      <c r="AL636" s="143"/>
    </row>
    <row r="637" spans="2:38">
      <c r="B637" s="142">
        <v>634</v>
      </c>
      <c r="C637" s="145"/>
      <c r="D637" s="145"/>
      <c r="E637" s="154"/>
      <c r="F637" s="145"/>
      <c r="G637" s="154"/>
      <c r="H637" s="154"/>
      <c r="I637" s="145"/>
      <c r="J637" s="143"/>
      <c r="K637" s="143"/>
      <c r="L637" s="143"/>
      <c r="M637" s="143"/>
      <c r="N637" s="143"/>
      <c r="O637" s="143"/>
      <c r="P637" s="143"/>
      <c r="Q637" s="143"/>
      <c r="R637" s="143"/>
      <c r="S637" s="143"/>
      <c r="T637" s="143"/>
      <c r="U637" s="143"/>
      <c r="V637" s="143"/>
      <c r="W637" s="143"/>
      <c r="X637" s="143"/>
      <c r="Y637" s="143"/>
      <c r="Z637" s="143"/>
      <c r="AA637" s="143"/>
      <c r="AB637" s="143"/>
      <c r="AC637" s="143"/>
      <c r="AD637" s="143"/>
      <c r="AE637" s="143"/>
      <c r="AF637" s="144"/>
      <c r="AG637" s="144"/>
      <c r="AH637" s="143"/>
      <c r="AI637" s="143"/>
      <c r="AJ637" s="143"/>
      <c r="AK637" s="143"/>
      <c r="AL637" s="143"/>
    </row>
    <row r="638" spans="2:38">
      <c r="B638" s="142">
        <v>635</v>
      </c>
      <c r="C638" s="145"/>
      <c r="D638" s="145"/>
      <c r="E638" s="154"/>
      <c r="F638" s="145"/>
      <c r="G638" s="154"/>
      <c r="H638" s="154"/>
      <c r="I638" s="145"/>
      <c r="J638" s="143"/>
      <c r="K638" s="143"/>
      <c r="L638" s="143"/>
      <c r="M638" s="143"/>
      <c r="N638" s="143"/>
      <c r="O638" s="143"/>
      <c r="P638" s="143"/>
      <c r="Q638" s="143"/>
      <c r="R638" s="143"/>
      <c r="S638" s="143"/>
      <c r="T638" s="143"/>
      <c r="U638" s="143"/>
      <c r="V638" s="143"/>
      <c r="W638" s="143"/>
      <c r="X638" s="143"/>
      <c r="Y638" s="143"/>
      <c r="Z638" s="143"/>
      <c r="AA638" s="143"/>
      <c r="AB638" s="143"/>
      <c r="AC638" s="143"/>
      <c r="AD638" s="143"/>
      <c r="AE638" s="143"/>
      <c r="AF638" s="144"/>
      <c r="AG638" s="144"/>
      <c r="AH638" s="143"/>
      <c r="AI638" s="143"/>
      <c r="AJ638" s="143"/>
      <c r="AK638" s="143"/>
      <c r="AL638" s="143"/>
    </row>
    <row r="639" spans="2:38">
      <c r="B639" s="142">
        <v>636</v>
      </c>
      <c r="C639" s="145"/>
      <c r="D639" s="145"/>
      <c r="E639" s="154"/>
      <c r="F639" s="145"/>
      <c r="G639" s="154"/>
      <c r="H639" s="154"/>
      <c r="I639" s="145"/>
      <c r="J639" s="143"/>
      <c r="K639" s="143"/>
      <c r="L639" s="143"/>
      <c r="M639" s="143"/>
      <c r="N639" s="143"/>
      <c r="O639" s="143"/>
      <c r="P639" s="143"/>
      <c r="Q639" s="143"/>
      <c r="R639" s="143"/>
      <c r="S639" s="143"/>
      <c r="T639" s="143"/>
      <c r="U639" s="143"/>
      <c r="V639" s="143"/>
      <c r="W639" s="143"/>
      <c r="X639" s="143"/>
      <c r="Y639" s="143"/>
      <c r="Z639" s="143"/>
      <c r="AA639" s="143"/>
      <c r="AB639" s="143"/>
      <c r="AC639" s="143"/>
      <c r="AD639" s="143"/>
      <c r="AE639" s="143"/>
      <c r="AF639" s="144"/>
      <c r="AG639" s="144"/>
      <c r="AH639" s="143"/>
      <c r="AI639" s="143"/>
      <c r="AJ639" s="143"/>
      <c r="AK639" s="143"/>
      <c r="AL639" s="143"/>
    </row>
    <row r="640" spans="2:38">
      <c r="B640" s="142">
        <v>637</v>
      </c>
      <c r="C640" s="145"/>
      <c r="D640" s="145"/>
      <c r="E640" s="154"/>
      <c r="F640" s="145"/>
      <c r="G640" s="154"/>
      <c r="H640" s="154"/>
      <c r="I640" s="145"/>
      <c r="J640" s="143"/>
      <c r="K640" s="143"/>
      <c r="L640" s="143"/>
      <c r="M640" s="143"/>
      <c r="N640" s="143"/>
      <c r="O640" s="143"/>
      <c r="P640" s="143"/>
      <c r="Q640" s="143"/>
      <c r="R640" s="143"/>
      <c r="S640" s="143"/>
      <c r="T640" s="143"/>
      <c r="U640" s="143"/>
      <c r="V640" s="143"/>
      <c r="W640" s="143"/>
      <c r="X640" s="143"/>
      <c r="Y640" s="143"/>
      <c r="Z640" s="143"/>
      <c r="AA640" s="143"/>
      <c r="AB640" s="143"/>
      <c r="AC640" s="143"/>
      <c r="AD640" s="143"/>
      <c r="AE640" s="143"/>
      <c r="AF640" s="144"/>
      <c r="AG640" s="144"/>
      <c r="AH640" s="143"/>
      <c r="AI640" s="143"/>
      <c r="AJ640" s="143"/>
      <c r="AK640" s="143"/>
      <c r="AL640" s="143"/>
    </row>
    <row r="641" spans="2:38">
      <c r="B641" s="142">
        <v>638</v>
      </c>
      <c r="C641" s="145"/>
      <c r="D641" s="145"/>
      <c r="E641" s="154"/>
      <c r="F641" s="145"/>
      <c r="G641" s="154"/>
      <c r="H641" s="154"/>
      <c r="I641" s="145"/>
      <c r="J641" s="143"/>
      <c r="K641" s="143"/>
      <c r="L641" s="143"/>
      <c r="M641" s="143"/>
      <c r="N641" s="143"/>
      <c r="O641" s="143"/>
      <c r="P641" s="143"/>
      <c r="Q641" s="143"/>
      <c r="R641" s="143"/>
      <c r="S641" s="143"/>
      <c r="T641" s="143"/>
      <c r="U641" s="143"/>
      <c r="V641" s="143"/>
      <c r="W641" s="143"/>
      <c r="X641" s="143"/>
      <c r="Y641" s="143"/>
      <c r="Z641" s="143"/>
      <c r="AA641" s="143"/>
      <c r="AB641" s="143"/>
      <c r="AC641" s="143"/>
      <c r="AD641" s="143"/>
      <c r="AE641" s="143"/>
      <c r="AF641" s="144"/>
      <c r="AG641" s="144"/>
      <c r="AH641" s="143"/>
      <c r="AI641" s="143"/>
      <c r="AJ641" s="143"/>
      <c r="AK641" s="143"/>
      <c r="AL641" s="143"/>
    </row>
    <row r="642" spans="2:38">
      <c r="B642" s="142">
        <v>639</v>
      </c>
      <c r="C642" s="145"/>
      <c r="D642" s="145"/>
      <c r="E642" s="154"/>
      <c r="F642" s="145"/>
      <c r="G642" s="154"/>
      <c r="H642" s="154"/>
      <c r="I642" s="145"/>
      <c r="J642" s="143"/>
      <c r="K642" s="143"/>
      <c r="L642" s="143"/>
      <c r="M642" s="143"/>
      <c r="N642" s="143"/>
      <c r="O642" s="143"/>
      <c r="P642" s="143"/>
      <c r="Q642" s="143"/>
      <c r="R642" s="143"/>
      <c r="S642" s="143"/>
      <c r="T642" s="143"/>
      <c r="U642" s="143"/>
      <c r="V642" s="143"/>
      <c r="W642" s="143"/>
      <c r="X642" s="143"/>
      <c r="Y642" s="143"/>
      <c r="Z642" s="143"/>
      <c r="AA642" s="143"/>
      <c r="AB642" s="143"/>
      <c r="AC642" s="143"/>
      <c r="AD642" s="143"/>
      <c r="AE642" s="143"/>
      <c r="AF642" s="144"/>
      <c r="AG642" s="144"/>
      <c r="AH642" s="143"/>
      <c r="AI642" s="143"/>
      <c r="AJ642" s="143"/>
      <c r="AK642" s="143"/>
      <c r="AL642" s="143"/>
    </row>
    <row r="643" spans="2:38">
      <c r="B643" s="142">
        <v>640</v>
      </c>
      <c r="C643" s="145"/>
      <c r="D643" s="145"/>
      <c r="E643" s="154"/>
      <c r="F643" s="145"/>
      <c r="G643" s="154"/>
      <c r="H643" s="154"/>
      <c r="I643" s="145"/>
      <c r="J643" s="143"/>
      <c r="K643" s="143"/>
      <c r="L643" s="143"/>
      <c r="M643" s="143"/>
      <c r="N643" s="143"/>
      <c r="O643" s="143"/>
      <c r="P643" s="143"/>
      <c r="Q643" s="143"/>
      <c r="R643" s="143"/>
      <c r="S643" s="143"/>
      <c r="T643" s="143"/>
      <c r="U643" s="143"/>
      <c r="V643" s="143"/>
      <c r="W643" s="143"/>
      <c r="X643" s="143"/>
      <c r="Y643" s="143"/>
      <c r="Z643" s="143"/>
      <c r="AA643" s="143"/>
      <c r="AB643" s="143"/>
      <c r="AC643" s="143"/>
      <c r="AD643" s="143"/>
      <c r="AE643" s="143"/>
      <c r="AF643" s="144"/>
      <c r="AG643" s="144"/>
      <c r="AH643" s="143"/>
      <c r="AI643" s="143"/>
      <c r="AJ643" s="143"/>
      <c r="AK643" s="143"/>
      <c r="AL643" s="143"/>
    </row>
    <row r="644" spans="2:38">
      <c r="B644" s="142">
        <v>641</v>
      </c>
      <c r="C644" s="145"/>
      <c r="D644" s="145"/>
      <c r="E644" s="154"/>
      <c r="F644" s="145"/>
      <c r="G644" s="154"/>
      <c r="H644" s="154"/>
      <c r="I644" s="145"/>
      <c r="J644" s="143"/>
      <c r="K644" s="143"/>
      <c r="L644" s="143"/>
      <c r="M644" s="143"/>
      <c r="N644" s="143"/>
      <c r="O644" s="143"/>
      <c r="P644" s="143"/>
      <c r="Q644" s="143"/>
      <c r="R644" s="143"/>
      <c r="S644" s="143"/>
      <c r="T644" s="143"/>
      <c r="U644" s="143"/>
      <c r="V644" s="143"/>
      <c r="W644" s="143"/>
      <c r="X644" s="143"/>
      <c r="Y644" s="143"/>
      <c r="Z644" s="143"/>
      <c r="AA644" s="143"/>
      <c r="AB644" s="143"/>
      <c r="AC644" s="143"/>
      <c r="AD644" s="143"/>
      <c r="AE644" s="143"/>
      <c r="AF644" s="144"/>
      <c r="AG644" s="144"/>
      <c r="AH644" s="143"/>
      <c r="AI644" s="143"/>
      <c r="AJ644" s="143"/>
      <c r="AK644" s="143"/>
      <c r="AL644" s="143"/>
    </row>
    <row r="645" spans="2:38">
      <c r="B645" s="142">
        <v>642</v>
      </c>
      <c r="C645" s="145"/>
      <c r="D645" s="145"/>
      <c r="E645" s="154"/>
      <c r="F645" s="145"/>
      <c r="G645" s="154"/>
      <c r="H645" s="154"/>
      <c r="I645" s="145"/>
      <c r="J645" s="143"/>
      <c r="K645" s="143"/>
      <c r="L645" s="143"/>
      <c r="M645" s="143"/>
      <c r="N645" s="143"/>
      <c r="O645" s="143"/>
      <c r="P645" s="143"/>
      <c r="Q645" s="143"/>
      <c r="R645" s="143"/>
      <c r="S645" s="143"/>
      <c r="T645" s="143"/>
      <c r="U645" s="143"/>
      <c r="V645" s="143"/>
      <c r="W645" s="143"/>
      <c r="X645" s="143"/>
      <c r="Y645" s="143"/>
      <c r="Z645" s="143"/>
      <c r="AA645" s="143"/>
      <c r="AB645" s="143"/>
      <c r="AC645" s="143"/>
      <c r="AD645" s="143"/>
      <c r="AE645" s="143"/>
      <c r="AF645" s="144"/>
      <c r="AG645" s="144"/>
      <c r="AH645" s="143"/>
      <c r="AI645" s="143"/>
      <c r="AJ645" s="143"/>
      <c r="AK645" s="143"/>
      <c r="AL645" s="143"/>
    </row>
    <row r="646" spans="2:38">
      <c r="B646" s="142">
        <v>643</v>
      </c>
      <c r="C646" s="145"/>
      <c r="D646" s="145"/>
      <c r="E646" s="154"/>
      <c r="F646" s="145"/>
      <c r="G646" s="154"/>
      <c r="H646" s="154"/>
      <c r="I646" s="145"/>
      <c r="J646" s="143"/>
      <c r="K646" s="143"/>
      <c r="L646" s="143"/>
      <c r="M646" s="143"/>
      <c r="N646" s="143"/>
      <c r="O646" s="143"/>
      <c r="P646" s="143"/>
      <c r="Q646" s="143"/>
      <c r="R646" s="143"/>
      <c r="S646" s="143"/>
      <c r="T646" s="143"/>
      <c r="U646" s="143"/>
      <c r="V646" s="143"/>
      <c r="W646" s="143"/>
      <c r="X646" s="143"/>
      <c r="Y646" s="143"/>
      <c r="Z646" s="143"/>
      <c r="AA646" s="143"/>
      <c r="AB646" s="143"/>
      <c r="AC646" s="143"/>
      <c r="AD646" s="143"/>
      <c r="AE646" s="143"/>
      <c r="AF646" s="144"/>
      <c r="AG646" s="144"/>
      <c r="AH646" s="143"/>
      <c r="AI646" s="143"/>
      <c r="AJ646" s="143"/>
      <c r="AK646" s="143"/>
      <c r="AL646" s="143"/>
    </row>
    <row r="647" spans="2:38">
      <c r="B647" s="142">
        <v>644</v>
      </c>
      <c r="C647" s="145"/>
      <c r="D647" s="145"/>
      <c r="E647" s="154"/>
      <c r="F647" s="145"/>
      <c r="G647" s="154"/>
      <c r="H647" s="154"/>
      <c r="I647" s="145"/>
      <c r="J647" s="143"/>
      <c r="K647" s="143"/>
      <c r="L647" s="143"/>
      <c r="M647" s="143"/>
      <c r="N647" s="143"/>
      <c r="O647" s="143"/>
      <c r="P647" s="143"/>
      <c r="Q647" s="143"/>
      <c r="R647" s="143"/>
      <c r="S647" s="143"/>
      <c r="T647" s="143"/>
      <c r="U647" s="143"/>
      <c r="V647" s="143"/>
      <c r="W647" s="143"/>
      <c r="X647" s="143"/>
      <c r="Y647" s="143"/>
      <c r="Z647" s="143"/>
      <c r="AA647" s="143"/>
      <c r="AB647" s="143"/>
      <c r="AC647" s="143"/>
      <c r="AD647" s="143"/>
      <c r="AE647" s="143"/>
      <c r="AF647" s="144"/>
      <c r="AG647" s="144"/>
      <c r="AH647" s="143"/>
      <c r="AI647" s="143"/>
      <c r="AJ647" s="143"/>
      <c r="AK647" s="143"/>
      <c r="AL647" s="143"/>
    </row>
    <row r="648" spans="2:38">
      <c r="B648" s="142">
        <v>645</v>
      </c>
      <c r="C648" s="145"/>
      <c r="D648" s="145"/>
      <c r="E648" s="154"/>
      <c r="F648" s="145"/>
      <c r="G648" s="154"/>
      <c r="H648" s="154"/>
      <c r="I648" s="145"/>
      <c r="J648" s="143"/>
      <c r="K648" s="143"/>
      <c r="L648" s="143"/>
      <c r="M648" s="143"/>
      <c r="N648" s="143"/>
      <c r="O648" s="143"/>
      <c r="P648" s="143"/>
      <c r="Q648" s="143"/>
      <c r="R648" s="143"/>
      <c r="S648" s="143"/>
      <c r="T648" s="143"/>
      <c r="U648" s="143"/>
      <c r="V648" s="143"/>
      <c r="W648" s="143"/>
      <c r="X648" s="143"/>
      <c r="Y648" s="143"/>
      <c r="Z648" s="143"/>
      <c r="AA648" s="143"/>
      <c r="AB648" s="143"/>
      <c r="AC648" s="143"/>
      <c r="AD648" s="143"/>
      <c r="AE648" s="143"/>
      <c r="AF648" s="144"/>
      <c r="AG648" s="144"/>
      <c r="AH648" s="143"/>
      <c r="AI648" s="143"/>
      <c r="AJ648" s="143"/>
      <c r="AK648" s="143"/>
      <c r="AL648" s="143"/>
    </row>
    <row r="649" spans="2:38">
      <c r="B649" s="142">
        <v>646</v>
      </c>
      <c r="C649" s="145"/>
      <c r="D649" s="145"/>
      <c r="E649" s="154"/>
      <c r="F649" s="145"/>
      <c r="G649" s="154"/>
      <c r="H649" s="154"/>
      <c r="I649" s="145"/>
      <c r="J649" s="143"/>
      <c r="K649" s="143"/>
      <c r="L649" s="143"/>
      <c r="M649" s="143"/>
      <c r="N649" s="143"/>
      <c r="O649" s="143"/>
      <c r="P649" s="143"/>
      <c r="Q649" s="143"/>
      <c r="R649" s="143"/>
      <c r="S649" s="143"/>
      <c r="T649" s="143"/>
      <c r="U649" s="143"/>
      <c r="V649" s="143"/>
      <c r="W649" s="143"/>
      <c r="X649" s="143"/>
      <c r="Y649" s="143"/>
      <c r="Z649" s="143"/>
      <c r="AA649" s="143"/>
      <c r="AB649" s="143"/>
      <c r="AC649" s="143"/>
      <c r="AD649" s="143"/>
      <c r="AE649" s="143"/>
      <c r="AF649" s="144"/>
      <c r="AG649" s="144"/>
      <c r="AH649" s="143"/>
      <c r="AI649" s="143"/>
      <c r="AJ649" s="143"/>
      <c r="AK649" s="143"/>
      <c r="AL649" s="143"/>
    </row>
    <row r="650" spans="2:38">
      <c r="B650" s="142">
        <v>647</v>
      </c>
      <c r="C650" s="145"/>
      <c r="D650" s="145"/>
      <c r="E650" s="154"/>
      <c r="F650" s="145"/>
      <c r="G650" s="154"/>
      <c r="H650" s="154"/>
      <c r="I650" s="145"/>
      <c r="J650" s="143"/>
      <c r="K650" s="143"/>
      <c r="L650" s="143"/>
      <c r="M650" s="143"/>
      <c r="N650" s="143"/>
      <c r="O650" s="143"/>
      <c r="P650" s="143"/>
      <c r="Q650" s="143"/>
      <c r="R650" s="143"/>
      <c r="S650" s="143"/>
      <c r="T650" s="143"/>
      <c r="U650" s="143"/>
      <c r="V650" s="143"/>
      <c r="W650" s="143"/>
      <c r="X650" s="143"/>
      <c r="Y650" s="143"/>
      <c r="Z650" s="143"/>
      <c r="AA650" s="143"/>
      <c r="AB650" s="143"/>
      <c r="AC650" s="143"/>
      <c r="AD650" s="143"/>
      <c r="AE650" s="143"/>
      <c r="AF650" s="144"/>
      <c r="AG650" s="144"/>
      <c r="AH650" s="143"/>
      <c r="AI650" s="143"/>
      <c r="AJ650" s="143"/>
      <c r="AK650" s="143"/>
      <c r="AL650" s="143"/>
    </row>
    <row r="651" spans="2:38">
      <c r="B651" s="142">
        <v>648</v>
      </c>
      <c r="C651" s="145"/>
      <c r="D651" s="145"/>
      <c r="E651" s="154"/>
      <c r="F651" s="145"/>
      <c r="G651" s="154"/>
      <c r="H651" s="154"/>
      <c r="I651" s="145"/>
      <c r="J651" s="143"/>
      <c r="K651" s="143"/>
      <c r="L651" s="143"/>
      <c r="M651" s="143"/>
      <c r="N651" s="143"/>
      <c r="O651" s="143"/>
      <c r="P651" s="143"/>
      <c r="Q651" s="143"/>
      <c r="R651" s="143"/>
      <c r="S651" s="143"/>
      <c r="T651" s="143"/>
      <c r="U651" s="143"/>
      <c r="V651" s="143"/>
      <c r="W651" s="143"/>
      <c r="X651" s="143"/>
      <c r="Y651" s="143"/>
      <c r="Z651" s="143"/>
      <c r="AA651" s="143"/>
      <c r="AB651" s="143"/>
      <c r="AC651" s="143"/>
      <c r="AD651" s="143"/>
      <c r="AE651" s="143"/>
      <c r="AF651" s="144"/>
      <c r="AG651" s="144"/>
      <c r="AH651" s="143"/>
      <c r="AI651" s="143"/>
      <c r="AJ651" s="143"/>
      <c r="AK651" s="143"/>
      <c r="AL651" s="143"/>
    </row>
    <row r="652" spans="2:38">
      <c r="B652" s="142">
        <v>649</v>
      </c>
      <c r="C652" s="145"/>
      <c r="D652" s="145"/>
      <c r="E652" s="154"/>
      <c r="F652" s="145"/>
      <c r="G652" s="154"/>
      <c r="H652" s="154"/>
      <c r="I652" s="145"/>
      <c r="J652" s="143"/>
      <c r="K652" s="143"/>
      <c r="L652" s="143"/>
      <c r="M652" s="143"/>
      <c r="N652" s="143"/>
      <c r="O652" s="143"/>
      <c r="P652" s="143"/>
      <c r="Q652" s="143"/>
      <c r="R652" s="143"/>
      <c r="S652" s="143"/>
      <c r="T652" s="143"/>
      <c r="U652" s="143"/>
      <c r="V652" s="143"/>
      <c r="W652" s="143"/>
      <c r="X652" s="143"/>
      <c r="Y652" s="143"/>
      <c r="Z652" s="143"/>
      <c r="AA652" s="143"/>
      <c r="AB652" s="143"/>
      <c r="AC652" s="143"/>
      <c r="AD652" s="143"/>
      <c r="AE652" s="143"/>
      <c r="AF652" s="144"/>
      <c r="AG652" s="144"/>
      <c r="AH652" s="143"/>
      <c r="AI652" s="143"/>
      <c r="AJ652" s="143"/>
      <c r="AK652" s="143"/>
      <c r="AL652" s="143"/>
    </row>
    <row r="653" spans="2:38">
      <c r="B653" s="142">
        <v>650</v>
      </c>
      <c r="C653" s="145"/>
      <c r="D653" s="145"/>
      <c r="E653" s="154"/>
      <c r="F653" s="145"/>
      <c r="G653" s="154"/>
      <c r="H653" s="154"/>
      <c r="I653" s="145"/>
      <c r="J653" s="143"/>
      <c r="K653" s="143"/>
      <c r="L653" s="143"/>
      <c r="M653" s="143"/>
      <c r="N653" s="143"/>
      <c r="O653" s="143"/>
      <c r="P653" s="143"/>
      <c r="Q653" s="143"/>
      <c r="R653" s="143"/>
      <c r="S653" s="143"/>
      <c r="T653" s="143"/>
      <c r="U653" s="143"/>
      <c r="V653" s="143"/>
      <c r="W653" s="143"/>
      <c r="X653" s="143"/>
      <c r="Y653" s="143"/>
      <c r="Z653" s="143"/>
      <c r="AA653" s="143"/>
      <c r="AB653" s="143"/>
      <c r="AC653" s="143"/>
      <c r="AD653" s="143"/>
      <c r="AE653" s="143"/>
      <c r="AF653" s="144"/>
      <c r="AG653" s="144"/>
      <c r="AH653" s="143"/>
      <c r="AI653" s="143"/>
      <c r="AJ653" s="143"/>
      <c r="AK653" s="143"/>
      <c r="AL653" s="143"/>
    </row>
    <row r="654" spans="2:38">
      <c r="B654" s="142">
        <v>651</v>
      </c>
      <c r="C654" s="145"/>
      <c r="D654" s="145"/>
      <c r="E654" s="154"/>
      <c r="F654" s="145"/>
      <c r="G654" s="154"/>
      <c r="H654" s="154"/>
      <c r="I654" s="145"/>
      <c r="J654" s="143"/>
      <c r="K654" s="143"/>
      <c r="L654" s="143"/>
      <c r="M654" s="143"/>
      <c r="N654" s="143"/>
      <c r="O654" s="143"/>
      <c r="P654" s="143"/>
      <c r="Q654" s="143"/>
      <c r="R654" s="143"/>
      <c r="S654" s="143"/>
      <c r="T654" s="143"/>
      <c r="U654" s="143"/>
      <c r="V654" s="143"/>
      <c r="W654" s="143"/>
      <c r="X654" s="143"/>
      <c r="Y654" s="143"/>
      <c r="Z654" s="143"/>
      <c r="AA654" s="143"/>
      <c r="AB654" s="143"/>
      <c r="AC654" s="143"/>
      <c r="AD654" s="143"/>
      <c r="AE654" s="143"/>
      <c r="AF654" s="144"/>
      <c r="AG654" s="144"/>
      <c r="AH654" s="143"/>
      <c r="AI654" s="143"/>
      <c r="AJ654" s="143"/>
      <c r="AK654" s="143"/>
      <c r="AL654" s="143"/>
    </row>
    <row r="655" spans="2:38">
      <c r="B655" s="142">
        <v>652</v>
      </c>
      <c r="C655" s="145"/>
      <c r="D655" s="145"/>
      <c r="E655" s="154"/>
      <c r="F655" s="145"/>
      <c r="G655" s="154"/>
      <c r="H655" s="154"/>
      <c r="I655" s="145"/>
      <c r="J655" s="143"/>
      <c r="K655" s="143"/>
      <c r="L655" s="143"/>
      <c r="M655" s="143"/>
      <c r="N655" s="143"/>
      <c r="O655" s="143"/>
      <c r="P655" s="143"/>
      <c r="Q655" s="143"/>
      <c r="R655" s="143"/>
      <c r="S655" s="143"/>
      <c r="T655" s="143"/>
      <c r="U655" s="143"/>
      <c r="V655" s="143"/>
      <c r="W655" s="143"/>
      <c r="X655" s="143"/>
      <c r="Y655" s="143"/>
      <c r="Z655" s="143"/>
      <c r="AA655" s="143"/>
      <c r="AB655" s="143"/>
      <c r="AC655" s="143"/>
      <c r="AD655" s="143"/>
      <c r="AE655" s="143"/>
      <c r="AF655" s="144"/>
      <c r="AG655" s="144"/>
      <c r="AH655" s="143"/>
      <c r="AI655" s="143"/>
      <c r="AJ655" s="143"/>
      <c r="AK655" s="143"/>
      <c r="AL655" s="143"/>
    </row>
    <row r="656" spans="2:38">
      <c r="B656" s="142">
        <v>653</v>
      </c>
      <c r="C656" s="145"/>
      <c r="D656" s="145"/>
      <c r="E656" s="154"/>
      <c r="F656" s="145"/>
      <c r="G656" s="154"/>
      <c r="H656" s="154"/>
      <c r="I656" s="145"/>
      <c r="J656" s="143"/>
      <c r="K656" s="143"/>
      <c r="L656" s="143"/>
      <c r="M656" s="143"/>
      <c r="N656" s="143"/>
      <c r="O656" s="143"/>
      <c r="P656" s="143"/>
      <c r="Q656" s="143"/>
      <c r="R656" s="143"/>
      <c r="S656" s="143"/>
      <c r="T656" s="143"/>
      <c r="U656" s="143"/>
      <c r="V656" s="143"/>
      <c r="W656" s="143"/>
      <c r="X656" s="143"/>
      <c r="Y656" s="143"/>
      <c r="Z656" s="143"/>
      <c r="AA656" s="143"/>
      <c r="AB656" s="143"/>
      <c r="AC656" s="143"/>
      <c r="AD656" s="143"/>
      <c r="AE656" s="143"/>
      <c r="AF656" s="144"/>
      <c r="AG656" s="144"/>
      <c r="AH656" s="143"/>
      <c r="AI656" s="143"/>
      <c r="AJ656" s="143"/>
      <c r="AK656" s="143"/>
      <c r="AL656" s="143"/>
    </row>
    <row r="657" spans="2:38">
      <c r="B657" s="142">
        <v>654</v>
      </c>
      <c r="C657" s="145"/>
      <c r="D657" s="145"/>
      <c r="E657" s="154"/>
      <c r="F657" s="145"/>
      <c r="G657" s="154"/>
      <c r="H657" s="154"/>
      <c r="I657" s="145"/>
      <c r="J657" s="143"/>
      <c r="K657" s="143"/>
      <c r="L657" s="143"/>
      <c r="M657" s="143"/>
      <c r="N657" s="143"/>
      <c r="O657" s="143"/>
      <c r="P657" s="143"/>
      <c r="Q657" s="143"/>
      <c r="R657" s="143"/>
      <c r="S657" s="143"/>
      <c r="T657" s="143"/>
      <c r="U657" s="143"/>
      <c r="V657" s="143"/>
      <c r="W657" s="143"/>
      <c r="X657" s="143"/>
      <c r="Y657" s="143"/>
      <c r="Z657" s="143"/>
      <c r="AA657" s="143"/>
      <c r="AB657" s="143"/>
      <c r="AC657" s="143"/>
      <c r="AD657" s="143"/>
      <c r="AE657" s="143"/>
      <c r="AF657" s="144"/>
      <c r="AG657" s="144"/>
      <c r="AH657" s="143"/>
      <c r="AI657" s="143"/>
      <c r="AJ657" s="143"/>
      <c r="AK657" s="143"/>
      <c r="AL657" s="143"/>
    </row>
    <row r="658" spans="2:38">
      <c r="B658" s="142">
        <v>655</v>
      </c>
      <c r="C658" s="145"/>
      <c r="D658" s="145"/>
      <c r="E658" s="154"/>
      <c r="F658" s="145"/>
      <c r="G658" s="154"/>
      <c r="H658" s="154"/>
      <c r="I658" s="145"/>
      <c r="J658" s="143"/>
      <c r="K658" s="143"/>
      <c r="L658" s="143"/>
      <c r="M658" s="143"/>
      <c r="N658" s="143"/>
      <c r="O658" s="143"/>
      <c r="P658" s="143"/>
      <c r="Q658" s="143"/>
      <c r="R658" s="143"/>
      <c r="S658" s="143"/>
      <c r="T658" s="143"/>
      <c r="U658" s="143"/>
      <c r="V658" s="143"/>
      <c r="W658" s="143"/>
      <c r="X658" s="143"/>
      <c r="Y658" s="143"/>
      <c r="Z658" s="143"/>
      <c r="AA658" s="143"/>
      <c r="AB658" s="143"/>
      <c r="AC658" s="143"/>
      <c r="AD658" s="143"/>
      <c r="AE658" s="143"/>
      <c r="AF658" s="144"/>
      <c r="AG658" s="144"/>
      <c r="AH658" s="143"/>
      <c r="AI658" s="143"/>
      <c r="AJ658" s="143"/>
      <c r="AK658" s="143"/>
      <c r="AL658" s="143"/>
    </row>
    <row r="659" spans="2:38">
      <c r="B659" s="142">
        <v>656</v>
      </c>
      <c r="C659" s="145"/>
      <c r="D659" s="145"/>
      <c r="E659" s="154"/>
      <c r="F659" s="145"/>
      <c r="G659" s="154"/>
      <c r="H659" s="154"/>
      <c r="I659" s="145"/>
      <c r="J659" s="143"/>
      <c r="K659" s="143"/>
      <c r="L659" s="143"/>
      <c r="M659" s="143"/>
      <c r="N659" s="143"/>
      <c r="O659" s="143"/>
      <c r="P659" s="143"/>
      <c r="Q659" s="143"/>
      <c r="R659" s="143"/>
      <c r="S659" s="143"/>
      <c r="T659" s="143"/>
      <c r="U659" s="143"/>
      <c r="V659" s="143"/>
      <c r="W659" s="143"/>
      <c r="X659" s="143"/>
      <c r="Y659" s="143"/>
      <c r="Z659" s="143"/>
      <c r="AA659" s="143"/>
      <c r="AB659" s="143"/>
      <c r="AC659" s="143"/>
      <c r="AD659" s="143"/>
      <c r="AE659" s="143"/>
      <c r="AF659" s="144"/>
      <c r="AG659" s="144"/>
      <c r="AH659" s="143"/>
      <c r="AI659" s="143"/>
      <c r="AJ659" s="143"/>
      <c r="AK659" s="143"/>
      <c r="AL659" s="143"/>
    </row>
    <row r="660" spans="2:38">
      <c r="B660" s="142">
        <v>657</v>
      </c>
      <c r="C660" s="145"/>
      <c r="D660" s="145"/>
      <c r="E660" s="154"/>
      <c r="F660" s="145"/>
      <c r="G660" s="154"/>
      <c r="H660" s="154"/>
      <c r="I660" s="145"/>
      <c r="J660" s="143"/>
      <c r="K660" s="143"/>
      <c r="L660" s="143"/>
      <c r="M660" s="143"/>
      <c r="N660" s="143"/>
      <c r="O660" s="143"/>
      <c r="P660" s="143"/>
      <c r="Q660" s="143"/>
      <c r="R660" s="143"/>
      <c r="S660" s="143"/>
      <c r="T660" s="143"/>
      <c r="U660" s="143"/>
      <c r="V660" s="143"/>
      <c r="W660" s="143"/>
      <c r="X660" s="143"/>
      <c r="Y660" s="143"/>
      <c r="Z660" s="143"/>
      <c r="AA660" s="143"/>
      <c r="AB660" s="143"/>
      <c r="AC660" s="143"/>
      <c r="AD660" s="143"/>
      <c r="AE660" s="143"/>
      <c r="AF660" s="144"/>
      <c r="AG660" s="144"/>
      <c r="AH660" s="143"/>
      <c r="AI660" s="143"/>
      <c r="AJ660" s="143"/>
      <c r="AK660" s="143"/>
      <c r="AL660" s="143"/>
    </row>
    <row r="661" spans="2:38">
      <c r="B661" s="142">
        <v>658</v>
      </c>
      <c r="C661" s="145"/>
      <c r="D661" s="145"/>
      <c r="E661" s="154"/>
      <c r="F661" s="145"/>
      <c r="G661" s="154"/>
      <c r="H661" s="154"/>
      <c r="I661" s="145"/>
      <c r="J661" s="143"/>
      <c r="K661" s="143"/>
      <c r="L661" s="143"/>
      <c r="M661" s="143"/>
      <c r="N661" s="143"/>
      <c r="O661" s="143"/>
      <c r="P661" s="143"/>
      <c r="Q661" s="143"/>
      <c r="R661" s="143"/>
      <c r="S661" s="143"/>
      <c r="T661" s="143"/>
      <c r="U661" s="143"/>
      <c r="V661" s="143"/>
      <c r="W661" s="143"/>
      <c r="X661" s="143"/>
      <c r="Y661" s="143"/>
      <c r="Z661" s="143"/>
      <c r="AA661" s="143"/>
      <c r="AB661" s="143"/>
      <c r="AC661" s="143"/>
      <c r="AD661" s="143"/>
      <c r="AE661" s="143"/>
      <c r="AF661" s="144"/>
      <c r="AG661" s="144"/>
      <c r="AH661" s="143"/>
      <c r="AI661" s="143"/>
      <c r="AJ661" s="143"/>
      <c r="AK661" s="143"/>
      <c r="AL661" s="143"/>
    </row>
    <row r="662" spans="2:38">
      <c r="B662" s="142">
        <v>659</v>
      </c>
      <c r="C662" s="145"/>
      <c r="D662" s="145"/>
      <c r="E662" s="154"/>
      <c r="F662" s="145"/>
      <c r="G662" s="154"/>
      <c r="H662" s="154"/>
      <c r="I662" s="145"/>
      <c r="J662" s="143"/>
      <c r="K662" s="143"/>
      <c r="L662" s="143"/>
      <c r="M662" s="143"/>
      <c r="N662" s="143"/>
      <c r="O662" s="143"/>
      <c r="P662" s="143"/>
      <c r="Q662" s="143"/>
      <c r="R662" s="143"/>
      <c r="S662" s="143"/>
      <c r="T662" s="143"/>
      <c r="U662" s="143"/>
      <c r="V662" s="143"/>
      <c r="W662" s="143"/>
      <c r="X662" s="143"/>
      <c r="Y662" s="143"/>
      <c r="Z662" s="143"/>
      <c r="AA662" s="143"/>
      <c r="AB662" s="143"/>
      <c r="AC662" s="143"/>
      <c r="AD662" s="143"/>
      <c r="AE662" s="143"/>
      <c r="AF662" s="144"/>
      <c r="AG662" s="144"/>
      <c r="AH662" s="143"/>
      <c r="AI662" s="143"/>
      <c r="AJ662" s="143"/>
      <c r="AK662" s="143"/>
      <c r="AL662" s="143"/>
    </row>
    <row r="663" spans="2:38">
      <c r="B663" s="142">
        <v>660</v>
      </c>
      <c r="C663" s="145"/>
      <c r="D663" s="145"/>
      <c r="E663" s="154"/>
      <c r="F663" s="145"/>
      <c r="G663" s="154"/>
      <c r="H663" s="154"/>
      <c r="I663" s="145"/>
      <c r="J663" s="143"/>
      <c r="K663" s="143"/>
      <c r="L663" s="143"/>
      <c r="M663" s="143"/>
      <c r="N663" s="143"/>
      <c r="O663" s="143"/>
      <c r="P663" s="143"/>
      <c r="Q663" s="143"/>
      <c r="R663" s="143"/>
      <c r="S663" s="143"/>
      <c r="T663" s="143"/>
      <c r="U663" s="143"/>
      <c r="V663" s="143"/>
      <c r="W663" s="143"/>
      <c r="X663" s="143"/>
      <c r="Y663" s="143"/>
      <c r="Z663" s="143"/>
      <c r="AA663" s="143"/>
      <c r="AB663" s="143"/>
      <c r="AC663" s="143"/>
      <c r="AD663" s="143"/>
      <c r="AE663" s="143"/>
      <c r="AF663" s="144"/>
      <c r="AG663" s="144"/>
      <c r="AH663" s="143"/>
      <c r="AI663" s="143"/>
      <c r="AJ663" s="143"/>
      <c r="AK663" s="143"/>
      <c r="AL663" s="143"/>
    </row>
    <row r="664" spans="2:38">
      <c r="B664" s="142">
        <v>661</v>
      </c>
      <c r="C664" s="145"/>
      <c r="D664" s="145"/>
      <c r="E664" s="154"/>
      <c r="F664" s="145"/>
      <c r="G664" s="154"/>
      <c r="H664" s="154"/>
      <c r="I664" s="145"/>
      <c r="J664" s="143"/>
      <c r="K664" s="143"/>
      <c r="L664" s="143"/>
      <c r="M664" s="143"/>
      <c r="N664" s="143"/>
      <c r="O664" s="143"/>
      <c r="P664" s="143"/>
      <c r="Q664" s="143"/>
      <c r="R664" s="143"/>
      <c r="S664" s="143"/>
      <c r="T664" s="143"/>
      <c r="U664" s="143"/>
      <c r="V664" s="143"/>
      <c r="W664" s="143"/>
      <c r="X664" s="143"/>
      <c r="Y664" s="143"/>
      <c r="Z664" s="143"/>
      <c r="AA664" s="143"/>
      <c r="AB664" s="143"/>
      <c r="AC664" s="143"/>
      <c r="AD664" s="143"/>
      <c r="AE664" s="143"/>
      <c r="AF664" s="144"/>
      <c r="AG664" s="144"/>
      <c r="AH664" s="143"/>
      <c r="AI664" s="143"/>
      <c r="AJ664" s="143"/>
      <c r="AK664" s="143"/>
      <c r="AL664" s="143"/>
    </row>
    <row r="665" spans="2:38">
      <c r="B665" s="142">
        <v>662</v>
      </c>
      <c r="C665" s="145"/>
      <c r="D665" s="145"/>
      <c r="E665" s="154"/>
      <c r="F665" s="145"/>
      <c r="G665" s="154"/>
      <c r="H665" s="154"/>
      <c r="I665" s="145"/>
      <c r="J665" s="143"/>
      <c r="K665" s="143"/>
      <c r="L665" s="143"/>
      <c r="M665" s="143"/>
      <c r="N665" s="143"/>
      <c r="O665" s="143"/>
      <c r="P665" s="143"/>
      <c r="Q665" s="143"/>
      <c r="R665" s="143"/>
      <c r="S665" s="143"/>
      <c r="T665" s="143"/>
      <c r="U665" s="143"/>
      <c r="V665" s="143"/>
      <c r="W665" s="143"/>
      <c r="X665" s="143"/>
      <c r="Y665" s="143"/>
      <c r="Z665" s="143"/>
      <c r="AA665" s="143"/>
      <c r="AB665" s="143"/>
      <c r="AC665" s="143"/>
      <c r="AD665" s="143"/>
      <c r="AE665" s="143"/>
      <c r="AF665" s="144"/>
      <c r="AG665" s="144"/>
      <c r="AH665" s="143"/>
      <c r="AI665" s="143"/>
      <c r="AJ665" s="143"/>
      <c r="AK665" s="143"/>
      <c r="AL665" s="143"/>
    </row>
    <row r="666" spans="2:38">
      <c r="B666" s="142">
        <v>663</v>
      </c>
      <c r="C666" s="145"/>
      <c r="D666" s="145"/>
      <c r="E666" s="154"/>
      <c r="F666" s="145"/>
      <c r="G666" s="154"/>
      <c r="H666" s="154"/>
      <c r="I666" s="145"/>
      <c r="J666" s="143"/>
      <c r="K666" s="143"/>
      <c r="L666" s="143"/>
      <c r="M666" s="143"/>
      <c r="N666" s="143"/>
      <c r="O666" s="143"/>
      <c r="P666" s="143"/>
      <c r="Q666" s="143"/>
      <c r="R666" s="143"/>
      <c r="S666" s="143"/>
      <c r="T666" s="143"/>
      <c r="U666" s="143"/>
      <c r="V666" s="143"/>
      <c r="W666" s="143"/>
      <c r="X666" s="143"/>
      <c r="Y666" s="143"/>
      <c r="Z666" s="143"/>
      <c r="AA666" s="143"/>
      <c r="AB666" s="143"/>
      <c r="AC666" s="143"/>
      <c r="AD666" s="143"/>
      <c r="AE666" s="143"/>
      <c r="AF666" s="144"/>
      <c r="AG666" s="144"/>
      <c r="AH666" s="143"/>
      <c r="AI666" s="143"/>
      <c r="AJ666" s="143"/>
      <c r="AK666" s="143"/>
      <c r="AL666" s="143"/>
    </row>
    <row r="667" spans="2:38">
      <c r="B667" s="142">
        <v>664</v>
      </c>
      <c r="C667" s="145"/>
      <c r="D667" s="145"/>
      <c r="E667" s="154"/>
      <c r="F667" s="145"/>
      <c r="G667" s="154"/>
      <c r="H667" s="154"/>
      <c r="I667" s="145"/>
      <c r="J667" s="143"/>
      <c r="K667" s="143"/>
      <c r="L667" s="143"/>
      <c r="M667" s="143"/>
      <c r="N667" s="143"/>
      <c r="O667" s="143"/>
      <c r="P667" s="143"/>
      <c r="Q667" s="143"/>
      <c r="R667" s="143"/>
      <c r="S667" s="143"/>
      <c r="T667" s="143"/>
      <c r="U667" s="143"/>
      <c r="V667" s="143"/>
      <c r="W667" s="143"/>
      <c r="X667" s="143"/>
      <c r="Y667" s="143"/>
      <c r="Z667" s="143"/>
      <c r="AA667" s="143"/>
      <c r="AB667" s="143"/>
      <c r="AC667" s="143"/>
      <c r="AD667" s="143"/>
      <c r="AE667" s="143"/>
      <c r="AF667" s="144"/>
      <c r="AG667" s="144"/>
      <c r="AH667" s="143"/>
      <c r="AI667" s="143"/>
      <c r="AJ667" s="143"/>
      <c r="AK667" s="143"/>
      <c r="AL667" s="143"/>
    </row>
    <row r="668" spans="2:38">
      <c r="B668" s="142">
        <v>665</v>
      </c>
      <c r="C668" s="145"/>
      <c r="D668" s="145"/>
      <c r="E668" s="154"/>
      <c r="F668" s="145"/>
      <c r="G668" s="154"/>
      <c r="H668" s="154"/>
      <c r="I668" s="145"/>
      <c r="J668" s="143"/>
      <c r="K668" s="143"/>
      <c r="L668" s="143"/>
      <c r="M668" s="143"/>
      <c r="N668" s="143"/>
      <c r="O668" s="143"/>
      <c r="P668" s="143"/>
      <c r="Q668" s="143"/>
      <c r="R668" s="143"/>
      <c r="S668" s="143"/>
      <c r="T668" s="143"/>
      <c r="U668" s="143"/>
      <c r="V668" s="143"/>
      <c r="W668" s="143"/>
      <c r="X668" s="143"/>
      <c r="Y668" s="143"/>
      <c r="Z668" s="143"/>
      <c r="AA668" s="143"/>
      <c r="AB668" s="143"/>
      <c r="AC668" s="143"/>
      <c r="AD668" s="143"/>
      <c r="AE668" s="143"/>
      <c r="AF668" s="144"/>
      <c r="AG668" s="144"/>
      <c r="AH668" s="143"/>
      <c r="AI668" s="143"/>
      <c r="AJ668" s="143"/>
      <c r="AK668" s="143"/>
      <c r="AL668" s="143"/>
    </row>
    <row r="669" spans="2:38">
      <c r="B669" s="142">
        <v>666</v>
      </c>
      <c r="C669" s="145"/>
      <c r="D669" s="145"/>
      <c r="E669" s="154"/>
      <c r="F669" s="145"/>
      <c r="G669" s="154"/>
      <c r="H669" s="154"/>
      <c r="I669" s="145"/>
      <c r="J669" s="143"/>
      <c r="K669" s="143"/>
      <c r="L669" s="143"/>
      <c r="M669" s="143"/>
      <c r="N669" s="143"/>
      <c r="O669" s="143"/>
      <c r="P669" s="143"/>
      <c r="Q669" s="143"/>
      <c r="R669" s="143"/>
      <c r="S669" s="143"/>
      <c r="T669" s="143"/>
      <c r="U669" s="143"/>
      <c r="V669" s="143"/>
      <c r="W669" s="143"/>
      <c r="X669" s="143"/>
      <c r="Y669" s="143"/>
      <c r="Z669" s="143"/>
      <c r="AA669" s="143"/>
      <c r="AB669" s="143"/>
      <c r="AC669" s="143"/>
      <c r="AD669" s="143"/>
      <c r="AE669" s="143"/>
      <c r="AF669" s="144"/>
      <c r="AG669" s="144"/>
      <c r="AH669" s="143"/>
      <c r="AI669" s="143"/>
      <c r="AJ669" s="143"/>
      <c r="AK669" s="143"/>
      <c r="AL669" s="143"/>
    </row>
    <row r="670" spans="2:38">
      <c r="B670" s="142">
        <v>667</v>
      </c>
      <c r="C670" s="145"/>
      <c r="D670" s="145"/>
      <c r="E670" s="154"/>
      <c r="F670" s="145"/>
      <c r="G670" s="154"/>
      <c r="H670" s="154"/>
      <c r="I670" s="145"/>
      <c r="J670" s="143"/>
      <c r="K670" s="143"/>
      <c r="L670" s="143"/>
      <c r="M670" s="143"/>
      <c r="N670" s="143"/>
      <c r="O670" s="143"/>
      <c r="P670" s="143"/>
      <c r="Q670" s="143"/>
      <c r="R670" s="143"/>
      <c r="S670" s="143"/>
      <c r="T670" s="143"/>
      <c r="U670" s="143"/>
      <c r="V670" s="143"/>
      <c r="W670" s="143"/>
      <c r="X670" s="143"/>
      <c r="Y670" s="143"/>
      <c r="Z670" s="143"/>
      <c r="AA670" s="143"/>
      <c r="AB670" s="143"/>
      <c r="AC670" s="143"/>
      <c r="AD670" s="143"/>
      <c r="AE670" s="143"/>
      <c r="AF670" s="144"/>
      <c r="AG670" s="144"/>
      <c r="AH670" s="143"/>
      <c r="AI670" s="143"/>
      <c r="AJ670" s="143"/>
      <c r="AK670" s="143"/>
      <c r="AL670" s="143"/>
    </row>
    <row r="671" spans="2:38">
      <c r="B671" s="142">
        <v>668</v>
      </c>
      <c r="C671" s="145"/>
      <c r="D671" s="145"/>
      <c r="E671" s="154"/>
      <c r="F671" s="145"/>
      <c r="G671" s="154"/>
      <c r="H671" s="154"/>
      <c r="I671" s="145"/>
      <c r="J671" s="143"/>
      <c r="K671" s="143"/>
      <c r="L671" s="143"/>
      <c r="M671" s="143"/>
      <c r="N671" s="143"/>
      <c r="O671" s="143"/>
      <c r="P671" s="143"/>
      <c r="Q671" s="143"/>
      <c r="R671" s="143"/>
      <c r="S671" s="143"/>
      <c r="T671" s="143"/>
      <c r="U671" s="143"/>
      <c r="V671" s="143"/>
      <c r="W671" s="143"/>
      <c r="X671" s="143"/>
      <c r="Y671" s="143"/>
      <c r="Z671" s="143"/>
      <c r="AA671" s="143"/>
      <c r="AB671" s="143"/>
      <c r="AC671" s="143"/>
      <c r="AD671" s="143"/>
      <c r="AE671" s="143"/>
      <c r="AF671" s="144"/>
      <c r="AG671" s="144"/>
      <c r="AH671" s="143"/>
      <c r="AI671" s="143"/>
      <c r="AJ671" s="143"/>
      <c r="AK671" s="143"/>
      <c r="AL671" s="143"/>
    </row>
    <row r="672" spans="2:38">
      <c r="B672" s="142">
        <v>669</v>
      </c>
      <c r="C672" s="145"/>
      <c r="D672" s="145"/>
      <c r="E672" s="154"/>
      <c r="F672" s="145"/>
      <c r="G672" s="154"/>
      <c r="H672" s="154"/>
      <c r="I672" s="145"/>
      <c r="J672" s="143"/>
      <c r="K672" s="143"/>
      <c r="L672" s="143"/>
      <c r="M672" s="143"/>
      <c r="N672" s="143"/>
      <c r="O672" s="143"/>
      <c r="P672" s="143"/>
      <c r="Q672" s="143"/>
      <c r="R672" s="143"/>
      <c r="S672" s="143"/>
      <c r="T672" s="143"/>
      <c r="U672" s="143"/>
      <c r="V672" s="143"/>
      <c r="W672" s="143"/>
      <c r="X672" s="143"/>
      <c r="Y672" s="143"/>
      <c r="Z672" s="143"/>
      <c r="AA672" s="143"/>
      <c r="AB672" s="143"/>
      <c r="AC672" s="143"/>
      <c r="AD672" s="143"/>
      <c r="AE672" s="143"/>
      <c r="AF672" s="144"/>
      <c r="AG672" s="144"/>
      <c r="AH672" s="143"/>
      <c r="AI672" s="143"/>
      <c r="AJ672" s="143"/>
      <c r="AK672" s="143"/>
      <c r="AL672" s="143"/>
    </row>
    <row r="673" spans="2:38">
      <c r="B673" s="142">
        <v>670</v>
      </c>
      <c r="C673" s="145"/>
      <c r="D673" s="145"/>
      <c r="E673" s="154"/>
      <c r="F673" s="145"/>
      <c r="G673" s="154"/>
      <c r="H673" s="154"/>
      <c r="I673" s="145"/>
      <c r="J673" s="143"/>
      <c r="K673" s="143"/>
      <c r="L673" s="143"/>
      <c r="M673" s="143"/>
      <c r="N673" s="143"/>
      <c r="O673" s="143"/>
      <c r="P673" s="143"/>
      <c r="Q673" s="143"/>
      <c r="R673" s="143"/>
      <c r="S673" s="143"/>
      <c r="T673" s="143"/>
      <c r="U673" s="143"/>
      <c r="V673" s="143"/>
      <c r="W673" s="143"/>
      <c r="X673" s="143"/>
      <c r="Y673" s="143"/>
      <c r="Z673" s="143"/>
      <c r="AA673" s="143"/>
      <c r="AB673" s="143"/>
      <c r="AC673" s="143"/>
      <c r="AD673" s="143"/>
      <c r="AE673" s="143"/>
      <c r="AF673" s="144"/>
      <c r="AG673" s="144"/>
      <c r="AH673" s="143"/>
      <c r="AI673" s="143"/>
      <c r="AJ673" s="143"/>
      <c r="AK673" s="143"/>
      <c r="AL673" s="143"/>
    </row>
    <row r="674" spans="2:38">
      <c r="B674" s="142">
        <v>671</v>
      </c>
      <c r="C674" s="145"/>
      <c r="D674" s="145"/>
      <c r="E674" s="154"/>
      <c r="F674" s="145"/>
      <c r="G674" s="154"/>
      <c r="H674" s="154"/>
      <c r="I674" s="145"/>
      <c r="J674" s="143"/>
      <c r="K674" s="143"/>
      <c r="L674" s="143"/>
      <c r="M674" s="143"/>
      <c r="N674" s="143"/>
      <c r="O674" s="143"/>
      <c r="P674" s="143"/>
      <c r="Q674" s="143"/>
      <c r="R674" s="143"/>
      <c r="S674" s="143"/>
      <c r="T674" s="143"/>
      <c r="U674" s="143"/>
      <c r="V674" s="143"/>
      <c r="W674" s="143"/>
      <c r="X674" s="143"/>
      <c r="Y674" s="143"/>
      <c r="Z674" s="143"/>
      <c r="AA674" s="143"/>
      <c r="AB674" s="143"/>
      <c r="AC674" s="143"/>
      <c r="AD674" s="143"/>
      <c r="AE674" s="143"/>
      <c r="AF674" s="144"/>
      <c r="AG674" s="144"/>
      <c r="AH674" s="143"/>
      <c r="AI674" s="143"/>
      <c r="AJ674" s="143"/>
      <c r="AK674" s="143"/>
      <c r="AL674" s="143"/>
    </row>
    <row r="675" spans="2:38">
      <c r="B675" s="142">
        <v>672</v>
      </c>
      <c r="C675" s="145"/>
      <c r="D675" s="145"/>
      <c r="E675" s="154"/>
      <c r="F675" s="145"/>
      <c r="G675" s="154"/>
      <c r="H675" s="154"/>
      <c r="I675" s="145"/>
      <c r="J675" s="143"/>
      <c r="K675" s="143"/>
      <c r="L675" s="143"/>
      <c r="M675" s="143"/>
      <c r="N675" s="143"/>
      <c r="O675" s="143"/>
      <c r="P675" s="143"/>
      <c r="Q675" s="143"/>
      <c r="R675" s="143"/>
      <c r="S675" s="143"/>
      <c r="T675" s="143"/>
      <c r="U675" s="143"/>
      <c r="V675" s="143"/>
      <c r="W675" s="143"/>
      <c r="X675" s="143"/>
      <c r="Y675" s="143"/>
      <c r="Z675" s="143"/>
      <c r="AA675" s="143"/>
      <c r="AB675" s="143"/>
      <c r="AC675" s="143"/>
      <c r="AD675" s="143"/>
      <c r="AE675" s="143"/>
      <c r="AF675" s="144"/>
      <c r="AG675" s="144"/>
      <c r="AH675" s="143"/>
      <c r="AI675" s="143"/>
      <c r="AJ675" s="143"/>
      <c r="AK675" s="143"/>
      <c r="AL675" s="143"/>
    </row>
    <row r="676" spans="2:38">
      <c r="B676" s="142">
        <v>673</v>
      </c>
      <c r="C676" s="145"/>
      <c r="D676" s="145"/>
      <c r="E676" s="154"/>
      <c r="F676" s="145"/>
      <c r="G676" s="154"/>
      <c r="H676" s="154"/>
      <c r="I676" s="145"/>
      <c r="J676" s="143"/>
      <c r="K676" s="143"/>
      <c r="L676" s="143"/>
      <c r="M676" s="143"/>
      <c r="N676" s="143"/>
      <c r="O676" s="143"/>
      <c r="P676" s="143"/>
      <c r="Q676" s="143"/>
      <c r="R676" s="143"/>
      <c r="S676" s="143"/>
      <c r="T676" s="143"/>
      <c r="U676" s="143"/>
      <c r="V676" s="143"/>
      <c r="W676" s="143"/>
      <c r="X676" s="143"/>
      <c r="Y676" s="143"/>
      <c r="Z676" s="143"/>
      <c r="AA676" s="143"/>
      <c r="AB676" s="143"/>
      <c r="AC676" s="143"/>
      <c r="AD676" s="143"/>
      <c r="AE676" s="143"/>
      <c r="AF676" s="144"/>
      <c r="AG676" s="144"/>
      <c r="AH676" s="143"/>
      <c r="AI676" s="143"/>
      <c r="AJ676" s="143"/>
      <c r="AK676" s="143"/>
      <c r="AL676" s="143"/>
    </row>
    <row r="677" spans="2:38">
      <c r="B677" s="142">
        <v>674</v>
      </c>
      <c r="C677" s="145"/>
      <c r="D677" s="145"/>
      <c r="E677" s="154"/>
      <c r="F677" s="145"/>
      <c r="G677" s="154"/>
      <c r="H677" s="154"/>
      <c r="I677" s="145"/>
      <c r="J677" s="143"/>
      <c r="K677" s="143"/>
      <c r="L677" s="143"/>
      <c r="M677" s="143"/>
      <c r="N677" s="143"/>
      <c r="O677" s="143"/>
      <c r="P677" s="143"/>
      <c r="Q677" s="143"/>
      <c r="R677" s="143"/>
      <c r="S677" s="143"/>
      <c r="T677" s="143"/>
      <c r="U677" s="143"/>
      <c r="V677" s="143"/>
      <c r="W677" s="143"/>
      <c r="X677" s="143"/>
      <c r="Y677" s="143"/>
      <c r="Z677" s="143"/>
      <c r="AA677" s="143"/>
      <c r="AB677" s="143"/>
      <c r="AC677" s="143"/>
      <c r="AD677" s="143"/>
      <c r="AE677" s="143"/>
      <c r="AF677" s="144"/>
      <c r="AG677" s="144"/>
      <c r="AH677" s="143"/>
      <c r="AI677" s="143"/>
      <c r="AJ677" s="143"/>
      <c r="AK677" s="143"/>
      <c r="AL677" s="143"/>
    </row>
    <row r="678" spans="2:38">
      <c r="B678" s="142">
        <v>675</v>
      </c>
      <c r="C678" s="145"/>
      <c r="D678" s="145"/>
      <c r="E678" s="154"/>
      <c r="F678" s="145"/>
      <c r="G678" s="154"/>
      <c r="H678" s="154"/>
      <c r="I678" s="145"/>
      <c r="J678" s="143"/>
      <c r="K678" s="143"/>
      <c r="L678" s="143"/>
      <c r="M678" s="143"/>
      <c r="N678" s="143"/>
      <c r="O678" s="143"/>
      <c r="P678" s="143"/>
      <c r="Q678" s="143"/>
      <c r="R678" s="143"/>
      <c r="S678" s="143"/>
      <c r="T678" s="143"/>
      <c r="U678" s="143"/>
      <c r="V678" s="143"/>
      <c r="W678" s="143"/>
      <c r="X678" s="143"/>
      <c r="Y678" s="143"/>
      <c r="Z678" s="143"/>
      <c r="AA678" s="143"/>
      <c r="AB678" s="143"/>
      <c r="AC678" s="143"/>
      <c r="AD678" s="143"/>
      <c r="AE678" s="143"/>
      <c r="AF678" s="144"/>
      <c r="AG678" s="144"/>
      <c r="AH678" s="143"/>
      <c r="AI678" s="143"/>
      <c r="AJ678" s="143"/>
      <c r="AK678" s="143"/>
      <c r="AL678" s="143"/>
    </row>
    <row r="679" spans="2:38">
      <c r="B679" s="142">
        <v>676</v>
      </c>
      <c r="C679" s="145"/>
      <c r="D679" s="145"/>
      <c r="E679" s="154"/>
      <c r="F679" s="145"/>
      <c r="G679" s="154"/>
      <c r="H679" s="154"/>
      <c r="I679" s="145"/>
      <c r="J679" s="143"/>
      <c r="K679" s="143"/>
      <c r="L679" s="143"/>
      <c r="M679" s="143"/>
      <c r="N679" s="143"/>
      <c r="O679" s="143"/>
      <c r="P679" s="143"/>
      <c r="Q679" s="143"/>
      <c r="R679" s="143"/>
      <c r="S679" s="143"/>
      <c r="T679" s="143"/>
      <c r="U679" s="143"/>
      <c r="V679" s="143"/>
      <c r="W679" s="143"/>
      <c r="X679" s="143"/>
      <c r="Y679" s="143"/>
      <c r="Z679" s="143"/>
      <c r="AA679" s="143"/>
      <c r="AB679" s="143"/>
      <c r="AC679" s="143"/>
      <c r="AD679" s="143"/>
      <c r="AE679" s="143"/>
      <c r="AF679" s="144"/>
      <c r="AG679" s="144"/>
      <c r="AH679" s="143"/>
      <c r="AI679" s="143"/>
      <c r="AJ679" s="143"/>
      <c r="AK679" s="143"/>
      <c r="AL679" s="143"/>
    </row>
    <row r="680" spans="2:38">
      <c r="B680" s="142">
        <v>677</v>
      </c>
      <c r="C680" s="145"/>
      <c r="D680" s="145"/>
      <c r="E680" s="154"/>
      <c r="F680" s="145"/>
      <c r="G680" s="154"/>
      <c r="H680" s="154"/>
      <c r="I680" s="145"/>
      <c r="J680" s="143"/>
      <c r="K680" s="143"/>
      <c r="L680" s="143"/>
      <c r="M680" s="143"/>
      <c r="N680" s="143"/>
      <c r="O680" s="143"/>
      <c r="P680" s="143"/>
      <c r="Q680" s="143"/>
      <c r="R680" s="143"/>
      <c r="S680" s="143"/>
      <c r="T680" s="143"/>
      <c r="U680" s="143"/>
      <c r="V680" s="143"/>
      <c r="W680" s="143"/>
      <c r="X680" s="143"/>
      <c r="Y680" s="143"/>
      <c r="Z680" s="143"/>
      <c r="AA680" s="143"/>
      <c r="AB680" s="143"/>
      <c r="AC680" s="143"/>
      <c r="AD680" s="143"/>
      <c r="AE680" s="143"/>
      <c r="AF680" s="144"/>
      <c r="AG680" s="144"/>
      <c r="AH680" s="143"/>
      <c r="AI680" s="143"/>
      <c r="AJ680" s="143"/>
      <c r="AK680" s="143"/>
      <c r="AL680" s="143"/>
    </row>
    <row r="681" spans="2:38">
      <c r="B681" s="142">
        <v>678</v>
      </c>
      <c r="C681" s="145"/>
      <c r="D681" s="145"/>
      <c r="E681" s="154"/>
      <c r="F681" s="145"/>
      <c r="G681" s="154"/>
      <c r="H681" s="154"/>
      <c r="I681" s="145"/>
      <c r="J681" s="143"/>
      <c r="K681" s="143"/>
      <c r="L681" s="143"/>
      <c r="M681" s="143"/>
      <c r="N681" s="143"/>
      <c r="O681" s="143"/>
      <c r="P681" s="143"/>
      <c r="Q681" s="143"/>
      <c r="R681" s="143"/>
      <c r="S681" s="143"/>
      <c r="T681" s="143"/>
      <c r="U681" s="143"/>
      <c r="V681" s="143"/>
      <c r="W681" s="143"/>
      <c r="X681" s="143"/>
      <c r="Y681" s="143"/>
      <c r="Z681" s="143"/>
      <c r="AA681" s="143"/>
      <c r="AB681" s="143"/>
      <c r="AC681" s="143"/>
      <c r="AD681" s="143"/>
      <c r="AE681" s="143"/>
      <c r="AF681" s="144"/>
      <c r="AG681" s="144"/>
      <c r="AH681" s="143"/>
      <c r="AI681" s="143"/>
      <c r="AJ681" s="143"/>
      <c r="AK681" s="143"/>
      <c r="AL681" s="143"/>
    </row>
    <row r="682" spans="2:38">
      <c r="B682" s="142">
        <v>679</v>
      </c>
      <c r="C682" s="145"/>
      <c r="D682" s="145"/>
      <c r="E682" s="154"/>
      <c r="F682" s="145"/>
      <c r="G682" s="154"/>
      <c r="H682" s="154"/>
      <c r="I682" s="145"/>
      <c r="J682" s="143"/>
      <c r="K682" s="143"/>
      <c r="L682" s="143"/>
      <c r="M682" s="143"/>
      <c r="N682" s="143"/>
      <c r="O682" s="143"/>
      <c r="P682" s="143"/>
      <c r="Q682" s="143"/>
      <c r="R682" s="143"/>
      <c r="S682" s="143"/>
      <c r="T682" s="143"/>
      <c r="U682" s="143"/>
      <c r="V682" s="143"/>
      <c r="W682" s="143"/>
      <c r="X682" s="143"/>
      <c r="Y682" s="143"/>
      <c r="Z682" s="143"/>
      <c r="AA682" s="143"/>
      <c r="AB682" s="143"/>
      <c r="AC682" s="143"/>
      <c r="AD682" s="143"/>
      <c r="AE682" s="143"/>
      <c r="AF682" s="144"/>
      <c r="AG682" s="144"/>
      <c r="AH682" s="143"/>
      <c r="AI682" s="143"/>
      <c r="AJ682" s="143"/>
      <c r="AK682" s="143"/>
      <c r="AL682" s="143"/>
    </row>
    <row r="683" spans="2:38">
      <c r="B683" s="142">
        <v>680</v>
      </c>
      <c r="C683" s="145"/>
      <c r="D683" s="145"/>
      <c r="E683" s="154"/>
      <c r="F683" s="145"/>
      <c r="G683" s="154"/>
      <c r="H683" s="154"/>
      <c r="I683" s="145"/>
      <c r="J683" s="143"/>
      <c r="K683" s="143"/>
      <c r="L683" s="143"/>
      <c r="M683" s="143"/>
      <c r="N683" s="143"/>
      <c r="O683" s="143"/>
      <c r="P683" s="143"/>
      <c r="Q683" s="143"/>
      <c r="R683" s="143"/>
      <c r="S683" s="143"/>
      <c r="T683" s="143"/>
      <c r="U683" s="143"/>
      <c r="V683" s="143"/>
      <c r="W683" s="143"/>
      <c r="X683" s="143"/>
      <c r="Y683" s="143"/>
      <c r="Z683" s="143"/>
      <c r="AA683" s="143"/>
      <c r="AB683" s="143"/>
      <c r="AC683" s="143"/>
      <c r="AD683" s="143"/>
      <c r="AE683" s="143"/>
      <c r="AF683" s="144"/>
      <c r="AG683" s="144"/>
      <c r="AH683" s="143"/>
      <c r="AI683" s="143"/>
      <c r="AJ683" s="143"/>
      <c r="AK683" s="143"/>
      <c r="AL683" s="143"/>
    </row>
    <row r="684" spans="2:38">
      <c r="B684" s="142">
        <v>681</v>
      </c>
      <c r="C684" s="145"/>
      <c r="D684" s="145"/>
      <c r="E684" s="154"/>
      <c r="F684" s="145"/>
      <c r="G684" s="154"/>
      <c r="H684" s="154"/>
      <c r="I684" s="145"/>
      <c r="J684" s="143"/>
      <c r="K684" s="143"/>
      <c r="L684" s="143"/>
      <c r="M684" s="143"/>
      <c r="N684" s="143"/>
      <c r="O684" s="143"/>
      <c r="P684" s="143"/>
      <c r="Q684" s="143"/>
      <c r="R684" s="143"/>
      <c r="S684" s="143"/>
      <c r="T684" s="143"/>
      <c r="U684" s="143"/>
      <c r="V684" s="143"/>
      <c r="W684" s="143"/>
      <c r="X684" s="143"/>
      <c r="Y684" s="143"/>
      <c r="Z684" s="143"/>
      <c r="AA684" s="143"/>
      <c r="AB684" s="143"/>
      <c r="AC684" s="143"/>
      <c r="AD684" s="143"/>
      <c r="AE684" s="143"/>
      <c r="AF684" s="144"/>
      <c r="AG684" s="144"/>
      <c r="AH684" s="143"/>
      <c r="AI684" s="143"/>
      <c r="AJ684" s="143"/>
      <c r="AK684" s="143"/>
      <c r="AL684" s="143"/>
    </row>
    <row r="685" spans="2:38">
      <c r="B685" s="142">
        <v>682</v>
      </c>
      <c r="C685" s="145"/>
      <c r="D685" s="145"/>
      <c r="E685" s="154"/>
      <c r="F685" s="145"/>
      <c r="G685" s="154"/>
      <c r="H685" s="154"/>
      <c r="I685" s="145"/>
      <c r="J685" s="143"/>
      <c r="K685" s="143"/>
      <c r="L685" s="143"/>
      <c r="M685" s="143"/>
      <c r="N685" s="143"/>
      <c r="O685" s="143"/>
      <c r="P685" s="143"/>
      <c r="Q685" s="143"/>
      <c r="R685" s="143"/>
      <c r="S685" s="143"/>
      <c r="T685" s="143"/>
      <c r="U685" s="143"/>
      <c r="V685" s="143"/>
      <c r="W685" s="143"/>
      <c r="X685" s="143"/>
      <c r="Y685" s="143"/>
      <c r="Z685" s="143"/>
      <c r="AA685" s="143"/>
      <c r="AB685" s="143"/>
      <c r="AC685" s="143"/>
      <c r="AD685" s="143"/>
      <c r="AE685" s="143"/>
      <c r="AF685" s="144"/>
      <c r="AG685" s="144"/>
      <c r="AH685" s="143"/>
      <c r="AI685" s="143"/>
      <c r="AJ685" s="143"/>
      <c r="AK685" s="143"/>
      <c r="AL685" s="143"/>
    </row>
    <row r="686" spans="2:38">
      <c r="B686" s="142">
        <v>683</v>
      </c>
      <c r="C686" s="145"/>
      <c r="D686" s="145"/>
      <c r="E686" s="154"/>
      <c r="F686" s="145"/>
      <c r="G686" s="154"/>
      <c r="H686" s="154"/>
      <c r="I686" s="145"/>
      <c r="J686" s="143"/>
      <c r="K686" s="143"/>
      <c r="L686" s="143"/>
      <c r="M686" s="143"/>
      <c r="N686" s="143"/>
      <c r="O686" s="143"/>
      <c r="P686" s="143"/>
      <c r="Q686" s="143"/>
      <c r="R686" s="143"/>
      <c r="S686" s="143"/>
      <c r="T686" s="143"/>
      <c r="U686" s="143"/>
      <c r="V686" s="143"/>
      <c r="W686" s="143"/>
      <c r="X686" s="143"/>
      <c r="Y686" s="143"/>
      <c r="Z686" s="143"/>
      <c r="AA686" s="143"/>
      <c r="AB686" s="143"/>
      <c r="AC686" s="143"/>
      <c r="AD686" s="143"/>
      <c r="AE686" s="143"/>
      <c r="AF686" s="144"/>
      <c r="AG686" s="144"/>
      <c r="AH686" s="143"/>
      <c r="AI686" s="143"/>
      <c r="AJ686" s="143"/>
      <c r="AK686" s="143"/>
      <c r="AL686" s="143"/>
    </row>
    <row r="687" spans="2:38">
      <c r="B687" s="142">
        <v>684</v>
      </c>
      <c r="C687" s="145"/>
      <c r="D687" s="145"/>
      <c r="E687" s="154"/>
      <c r="F687" s="145"/>
      <c r="G687" s="154"/>
      <c r="H687" s="154"/>
      <c r="I687" s="145"/>
      <c r="J687" s="143"/>
      <c r="K687" s="143"/>
      <c r="L687" s="143"/>
      <c r="M687" s="143"/>
      <c r="N687" s="143"/>
      <c r="O687" s="143"/>
      <c r="P687" s="143"/>
      <c r="Q687" s="143"/>
      <c r="R687" s="143"/>
      <c r="S687" s="143"/>
      <c r="T687" s="143"/>
      <c r="U687" s="143"/>
      <c r="V687" s="143"/>
      <c r="W687" s="143"/>
      <c r="X687" s="143"/>
      <c r="Y687" s="143"/>
      <c r="Z687" s="143"/>
      <c r="AA687" s="143"/>
      <c r="AB687" s="143"/>
      <c r="AC687" s="143"/>
      <c r="AD687" s="143"/>
      <c r="AE687" s="143"/>
      <c r="AF687" s="144"/>
      <c r="AG687" s="144"/>
      <c r="AH687" s="143"/>
      <c r="AI687" s="143"/>
      <c r="AJ687" s="143"/>
      <c r="AK687" s="143"/>
      <c r="AL687" s="143"/>
    </row>
    <row r="688" spans="2:38">
      <c r="B688" s="142">
        <v>685</v>
      </c>
      <c r="C688" s="145"/>
      <c r="D688" s="145"/>
      <c r="E688" s="154"/>
      <c r="F688" s="145"/>
      <c r="G688" s="154"/>
      <c r="H688" s="154"/>
      <c r="I688" s="145"/>
      <c r="J688" s="143"/>
      <c r="K688" s="143"/>
      <c r="L688" s="143"/>
      <c r="M688" s="143"/>
      <c r="N688" s="143"/>
      <c r="O688" s="143"/>
      <c r="P688" s="143"/>
      <c r="Q688" s="143"/>
      <c r="R688" s="143"/>
      <c r="S688" s="143"/>
      <c r="T688" s="143"/>
      <c r="U688" s="143"/>
      <c r="V688" s="143"/>
      <c r="W688" s="143"/>
      <c r="X688" s="143"/>
      <c r="Y688" s="143"/>
      <c r="Z688" s="143"/>
      <c r="AA688" s="143"/>
      <c r="AB688" s="143"/>
      <c r="AC688" s="143"/>
      <c r="AD688" s="143"/>
      <c r="AE688" s="143"/>
      <c r="AF688" s="144"/>
      <c r="AG688" s="144"/>
      <c r="AH688" s="143"/>
      <c r="AI688" s="143"/>
      <c r="AJ688" s="143"/>
      <c r="AK688" s="143"/>
      <c r="AL688" s="143"/>
    </row>
    <row r="689" spans="2:38">
      <c r="B689" s="142">
        <v>686</v>
      </c>
      <c r="C689" s="145"/>
      <c r="D689" s="145"/>
      <c r="E689" s="154"/>
      <c r="F689" s="145"/>
      <c r="G689" s="154"/>
      <c r="H689" s="154"/>
      <c r="I689" s="145"/>
      <c r="J689" s="143"/>
      <c r="K689" s="143"/>
      <c r="L689" s="143"/>
      <c r="M689" s="143"/>
      <c r="N689" s="143"/>
      <c r="O689" s="143"/>
      <c r="P689" s="143"/>
      <c r="Q689" s="143"/>
      <c r="R689" s="143"/>
      <c r="S689" s="143"/>
      <c r="T689" s="143"/>
      <c r="U689" s="143"/>
      <c r="V689" s="143"/>
      <c r="W689" s="143"/>
      <c r="X689" s="143"/>
      <c r="Y689" s="143"/>
      <c r="Z689" s="143"/>
      <c r="AA689" s="143"/>
      <c r="AB689" s="143"/>
      <c r="AC689" s="143"/>
      <c r="AD689" s="143"/>
      <c r="AE689" s="143"/>
      <c r="AF689" s="144"/>
      <c r="AG689" s="144"/>
      <c r="AH689" s="143"/>
      <c r="AI689" s="143"/>
      <c r="AJ689" s="143"/>
      <c r="AK689" s="143"/>
      <c r="AL689" s="143"/>
    </row>
    <row r="690" spans="2:38">
      <c r="B690" s="142">
        <v>687</v>
      </c>
      <c r="C690" s="145"/>
      <c r="D690" s="145"/>
      <c r="E690" s="154"/>
      <c r="F690" s="145"/>
      <c r="G690" s="154"/>
      <c r="H690" s="154"/>
      <c r="I690" s="145"/>
      <c r="J690" s="143"/>
      <c r="K690" s="143"/>
      <c r="L690" s="143"/>
      <c r="M690" s="143"/>
      <c r="N690" s="143"/>
      <c r="O690" s="143"/>
      <c r="P690" s="143"/>
      <c r="Q690" s="143"/>
      <c r="R690" s="143"/>
      <c r="S690" s="143"/>
      <c r="T690" s="143"/>
      <c r="U690" s="143"/>
      <c r="V690" s="143"/>
      <c r="W690" s="143"/>
      <c r="X690" s="143"/>
      <c r="Y690" s="143"/>
      <c r="Z690" s="143"/>
      <c r="AA690" s="143"/>
      <c r="AB690" s="143"/>
      <c r="AC690" s="143"/>
      <c r="AD690" s="143"/>
      <c r="AE690" s="143"/>
      <c r="AF690" s="144"/>
      <c r="AG690" s="144"/>
      <c r="AH690" s="143"/>
      <c r="AI690" s="143"/>
      <c r="AJ690" s="143"/>
      <c r="AK690" s="143"/>
      <c r="AL690" s="143"/>
    </row>
    <row r="691" spans="2:38">
      <c r="B691" s="142">
        <v>688</v>
      </c>
      <c r="C691" s="145"/>
      <c r="D691" s="145"/>
      <c r="E691" s="154"/>
      <c r="F691" s="145"/>
      <c r="G691" s="154"/>
      <c r="H691" s="154"/>
      <c r="I691" s="145"/>
      <c r="J691" s="143"/>
      <c r="K691" s="143"/>
      <c r="L691" s="143"/>
      <c r="M691" s="143"/>
      <c r="N691" s="143"/>
      <c r="O691" s="143"/>
      <c r="P691" s="143"/>
      <c r="Q691" s="143"/>
      <c r="R691" s="143"/>
      <c r="S691" s="143"/>
      <c r="T691" s="143"/>
      <c r="U691" s="143"/>
      <c r="V691" s="143"/>
      <c r="W691" s="143"/>
      <c r="X691" s="143"/>
      <c r="Y691" s="143"/>
      <c r="Z691" s="143"/>
      <c r="AA691" s="143"/>
      <c r="AB691" s="143"/>
      <c r="AC691" s="143"/>
      <c r="AD691" s="143"/>
      <c r="AE691" s="143"/>
      <c r="AF691" s="144"/>
      <c r="AG691" s="144"/>
      <c r="AH691" s="143"/>
      <c r="AI691" s="143"/>
      <c r="AJ691" s="143"/>
      <c r="AK691" s="143"/>
      <c r="AL691" s="143"/>
    </row>
    <row r="692" spans="2:38">
      <c r="B692" s="142">
        <v>689</v>
      </c>
      <c r="C692" s="145"/>
      <c r="D692" s="145"/>
      <c r="E692" s="154"/>
      <c r="F692" s="145"/>
      <c r="G692" s="154"/>
      <c r="H692" s="154"/>
      <c r="I692" s="145"/>
      <c r="J692" s="143"/>
      <c r="K692" s="143"/>
      <c r="L692" s="143"/>
      <c r="M692" s="143"/>
      <c r="N692" s="143"/>
      <c r="O692" s="143"/>
      <c r="P692" s="143"/>
      <c r="Q692" s="143"/>
      <c r="R692" s="143"/>
      <c r="S692" s="143"/>
      <c r="T692" s="143"/>
      <c r="U692" s="143"/>
      <c r="V692" s="143"/>
      <c r="W692" s="143"/>
      <c r="X692" s="143"/>
      <c r="Y692" s="143"/>
      <c r="Z692" s="143"/>
      <c r="AA692" s="143"/>
      <c r="AB692" s="143"/>
      <c r="AC692" s="143"/>
      <c r="AD692" s="143"/>
      <c r="AE692" s="143"/>
      <c r="AF692" s="144"/>
      <c r="AG692" s="144"/>
      <c r="AH692" s="143"/>
      <c r="AI692" s="143"/>
      <c r="AJ692" s="143"/>
      <c r="AK692" s="143"/>
      <c r="AL692" s="143"/>
    </row>
    <row r="693" spans="2:38">
      <c r="B693" s="142">
        <v>690</v>
      </c>
      <c r="C693" s="145"/>
      <c r="D693" s="145"/>
      <c r="E693" s="154"/>
      <c r="F693" s="145"/>
      <c r="G693" s="154"/>
      <c r="H693" s="154"/>
      <c r="I693" s="145"/>
      <c r="J693" s="143"/>
      <c r="K693" s="143"/>
      <c r="L693" s="143"/>
      <c r="M693" s="143"/>
      <c r="N693" s="143"/>
      <c r="O693" s="143"/>
      <c r="P693" s="143"/>
      <c r="Q693" s="143"/>
      <c r="R693" s="143"/>
      <c r="S693" s="143"/>
      <c r="T693" s="143"/>
      <c r="U693" s="143"/>
      <c r="V693" s="143"/>
      <c r="W693" s="143"/>
      <c r="X693" s="143"/>
      <c r="Y693" s="143"/>
      <c r="Z693" s="143"/>
      <c r="AA693" s="143"/>
      <c r="AB693" s="143"/>
      <c r="AC693" s="143"/>
      <c r="AD693" s="143"/>
      <c r="AE693" s="143"/>
      <c r="AF693" s="144"/>
      <c r="AG693" s="144"/>
      <c r="AH693" s="143"/>
      <c r="AI693" s="143"/>
      <c r="AJ693" s="143"/>
      <c r="AK693" s="143"/>
      <c r="AL693" s="143"/>
    </row>
    <row r="694" spans="2:38">
      <c r="B694" s="142">
        <v>691</v>
      </c>
      <c r="C694" s="145"/>
      <c r="D694" s="145"/>
      <c r="E694" s="154"/>
      <c r="F694" s="145"/>
      <c r="G694" s="154"/>
      <c r="H694" s="154"/>
      <c r="I694" s="145"/>
      <c r="J694" s="143"/>
      <c r="K694" s="143"/>
      <c r="L694" s="143"/>
      <c r="M694" s="143"/>
      <c r="N694" s="143"/>
      <c r="O694" s="143"/>
      <c r="P694" s="143"/>
      <c r="Q694" s="143"/>
      <c r="R694" s="143"/>
      <c r="S694" s="143"/>
      <c r="T694" s="143"/>
      <c r="U694" s="143"/>
      <c r="V694" s="143"/>
      <c r="W694" s="143"/>
      <c r="X694" s="143"/>
      <c r="Y694" s="143"/>
      <c r="Z694" s="143"/>
      <c r="AA694" s="143"/>
      <c r="AB694" s="143"/>
      <c r="AC694" s="143"/>
      <c r="AD694" s="143"/>
      <c r="AE694" s="143"/>
      <c r="AF694" s="144"/>
      <c r="AG694" s="144"/>
      <c r="AH694" s="143"/>
      <c r="AI694" s="143"/>
      <c r="AJ694" s="143"/>
      <c r="AK694" s="143"/>
      <c r="AL694" s="143"/>
    </row>
    <row r="695" spans="2:38">
      <c r="B695" s="142">
        <v>692</v>
      </c>
      <c r="C695" s="145"/>
      <c r="D695" s="145"/>
      <c r="E695" s="154"/>
      <c r="F695" s="145"/>
      <c r="G695" s="154"/>
      <c r="H695" s="154"/>
      <c r="I695" s="145"/>
      <c r="J695" s="143"/>
      <c r="K695" s="143"/>
      <c r="L695" s="143"/>
      <c r="M695" s="143"/>
      <c r="N695" s="143"/>
      <c r="O695" s="143"/>
      <c r="P695" s="143"/>
      <c r="Q695" s="143"/>
      <c r="R695" s="143"/>
      <c r="S695" s="143"/>
      <c r="T695" s="143"/>
      <c r="U695" s="143"/>
      <c r="V695" s="143"/>
      <c r="W695" s="143"/>
      <c r="X695" s="143"/>
      <c r="Y695" s="143"/>
      <c r="Z695" s="143"/>
      <c r="AA695" s="143"/>
      <c r="AB695" s="143"/>
      <c r="AC695" s="143"/>
      <c r="AD695" s="143"/>
      <c r="AE695" s="143"/>
      <c r="AF695" s="144"/>
      <c r="AG695" s="144"/>
      <c r="AH695" s="143"/>
      <c r="AI695" s="143"/>
      <c r="AJ695" s="143"/>
      <c r="AK695" s="143"/>
      <c r="AL695" s="143"/>
    </row>
    <row r="696" spans="2:38">
      <c r="B696" s="142">
        <v>693</v>
      </c>
      <c r="C696" s="145"/>
      <c r="D696" s="145"/>
      <c r="E696" s="154"/>
      <c r="F696" s="145"/>
      <c r="G696" s="154"/>
      <c r="H696" s="154"/>
      <c r="I696" s="145"/>
      <c r="J696" s="143"/>
      <c r="K696" s="143"/>
      <c r="L696" s="143"/>
      <c r="M696" s="143"/>
      <c r="N696" s="143"/>
      <c r="O696" s="143"/>
      <c r="P696" s="143"/>
      <c r="Q696" s="143"/>
      <c r="R696" s="143"/>
      <c r="S696" s="143"/>
      <c r="T696" s="143"/>
      <c r="U696" s="143"/>
      <c r="V696" s="143"/>
      <c r="W696" s="143"/>
      <c r="X696" s="143"/>
      <c r="Y696" s="143"/>
      <c r="Z696" s="143"/>
      <c r="AA696" s="143"/>
      <c r="AB696" s="143"/>
      <c r="AC696" s="143"/>
      <c r="AD696" s="143"/>
      <c r="AE696" s="143"/>
      <c r="AF696" s="144"/>
      <c r="AG696" s="144"/>
      <c r="AH696" s="143"/>
      <c r="AI696" s="143"/>
      <c r="AJ696" s="143"/>
      <c r="AK696" s="143"/>
      <c r="AL696" s="143"/>
    </row>
    <row r="697" spans="2:38">
      <c r="B697" s="142">
        <v>694</v>
      </c>
      <c r="C697" s="145"/>
      <c r="D697" s="145"/>
      <c r="E697" s="154"/>
      <c r="F697" s="145"/>
      <c r="G697" s="154"/>
      <c r="H697" s="154"/>
      <c r="I697" s="145"/>
      <c r="J697" s="143"/>
      <c r="K697" s="143"/>
      <c r="L697" s="143"/>
      <c r="M697" s="143"/>
      <c r="N697" s="143"/>
      <c r="O697" s="143"/>
      <c r="P697" s="143"/>
      <c r="Q697" s="143"/>
      <c r="R697" s="143"/>
      <c r="S697" s="143"/>
      <c r="T697" s="143"/>
      <c r="U697" s="143"/>
      <c r="V697" s="143"/>
      <c r="W697" s="143"/>
      <c r="X697" s="143"/>
      <c r="Y697" s="143"/>
      <c r="Z697" s="143"/>
      <c r="AA697" s="143"/>
      <c r="AB697" s="143"/>
      <c r="AC697" s="143"/>
      <c r="AD697" s="143"/>
      <c r="AE697" s="143"/>
      <c r="AF697" s="144"/>
      <c r="AG697" s="144"/>
      <c r="AH697" s="143"/>
      <c r="AI697" s="143"/>
      <c r="AJ697" s="143"/>
      <c r="AK697" s="143"/>
      <c r="AL697" s="143"/>
    </row>
    <row r="698" spans="2:38">
      <c r="B698" s="142">
        <v>695</v>
      </c>
      <c r="C698" s="145"/>
      <c r="D698" s="145"/>
      <c r="E698" s="154"/>
      <c r="F698" s="145"/>
      <c r="G698" s="154"/>
      <c r="H698" s="154"/>
      <c r="I698" s="145"/>
      <c r="J698" s="143"/>
      <c r="K698" s="143"/>
      <c r="L698" s="143"/>
      <c r="M698" s="143"/>
      <c r="N698" s="143"/>
      <c r="O698" s="143"/>
      <c r="P698" s="143"/>
      <c r="Q698" s="143"/>
      <c r="R698" s="143"/>
      <c r="S698" s="143"/>
      <c r="T698" s="143"/>
      <c r="U698" s="143"/>
      <c r="V698" s="143"/>
      <c r="W698" s="143"/>
      <c r="X698" s="143"/>
      <c r="Y698" s="143"/>
      <c r="Z698" s="143"/>
      <c r="AA698" s="143"/>
      <c r="AB698" s="143"/>
      <c r="AC698" s="143"/>
      <c r="AD698" s="143"/>
      <c r="AE698" s="143"/>
      <c r="AF698" s="144"/>
      <c r="AG698" s="144"/>
      <c r="AH698" s="143"/>
      <c r="AI698" s="143"/>
      <c r="AJ698" s="143"/>
      <c r="AK698" s="143"/>
      <c r="AL698" s="143"/>
    </row>
    <row r="699" spans="2:38">
      <c r="B699" s="142">
        <v>696</v>
      </c>
      <c r="C699" s="145"/>
      <c r="D699" s="145"/>
      <c r="E699" s="154"/>
      <c r="F699" s="145"/>
      <c r="G699" s="154"/>
      <c r="H699" s="154"/>
      <c r="I699" s="145"/>
      <c r="J699" s="143"/>
      <c r="K699" s="143"/>
      <c r="L699" s="143"/>
      <c r="M699" s="143"/>
      <c r="N699" s="143"/>
      <c r="O699" s="143"/>
      <c r="P699" s="143"/>
      <c r="Q699" s="143"/>
      <c r="R699" s="143"/>
      <c r="S699" s="143"/>
      <c r="T699" s="143"/>
      <c r="U699" s="143"/>
      <c r="V699" s="143"/>
      <c r="W699" s="143"/>
      <c r="X699" s="143"/>
      <c r="Y699" s="143"/>
      <c r="Z699" s="143"/>
      <c r="AA699" s="143"/>
      <c r="AB699" s="143"/>
      <c r="AC699" s="143"/>
      <c r="AD699" s="143"/>
      <c r="AE699" s="143"/>
      <c r="AF699" s="144"/>
      <c r="AG699" s="144"/>
      <c r="AH699" s="143"/>
      <c r="AI699" s="143"/>
      <c r="AJ699" s="143"/>
      <c r="AK699" s="143"/>
      <c r="AL699" s="143"/>
    </row>
    <row r="700" spans="2:38">
      <c r="B700" s="142">
        <v>697</v>
      </c>
      <c r="C700" s="145"/>
      <c r="D700" s="145"/>
      <c r="E700" s="154"/>
      <c r="F700" s="145"/>
      <c r="G700" s="154"/>
      <c r="H700" s="154"/>
      <c r="I700" s="145"/>
      <c r="J700" s="143"/>
      <c r="K700" s="143"/>
      <c r="L700" s="143"/>
      <c r="M700" s="143"/>
      <c r="N700" s="143"/>
      <c r="O700" s="143"/>
      <c r="P700" s="143"/>
      <c r="Q700" s="143"/>
      <c r="R700" s="143"/>
      <c r="S700" s="143"/>
      <c r="T700" s="143"/>
      <c r="U700" s="143"/>
      <c r="V700" s="143"/>
      <c r="W700" s="143"/>
      <c r="X700" s="143"/>
      <c r="Y700" s="143"/>
      <c r="Z700" s="143"/>
      <c r="AA700" s="143"/>
      <c r="AB700" s="143"/>
      <c r="AC700" s="143"/>
      <c r="AD700" s="143"/>
      <c r="AE700" s="143"/>
      <c r="AF700" s="144"/>
      <c r="AG700" s="144"/>
      <c r="AH700" s="143"/>
      <c r="AI700" s="143"/>
      <c r="AJ700" s="143"/>
      <c r="AK700" s="143"/>
      <c r="AL700" s="143"/>
    </row>
    <row r="701" spans="2:38">
      <c r="B701" s="142">
        <v>698</v>
      </c>
      <c r="C701" s="145"/>
      <c r="D701" s="145"/>
      <c r="E701" s="154"/>
      <c r="F701" s="145"/>
      <c r="G701" s="154"/>
      <c r="H701" s="154"/>
      <c r="I701" s="145"/>
      <c r="J701" s="143"/>
      <c r="K701" s="143"/>
      <c r="L701" s="143"/>
      <c r="M701" s="143"/>
      <c r="N701" s="143"/>
      <c r="O701" s="143"/>
      <c r="P701" s="143"/>
      <c r="Q701" s="143"/>
      <c r="R701" s="143"/>
      <c r="S701" s="143"/>
      <c r="T701" s="143"/>
      <c r="U701" s="143"/>
      <c r="V701" s="143"/>
      <c r="W701" s="143"/>
      <c r="X701" s="143"/>
      <c r="Y701" s="143"/>
      <c r="Z701" s="143"/>
      <c r="AA701" s="143"/>
      <c r="AB701" s="143"/>
      <c r="AC701" s="143"/>
      <c r="AD701" s="143"/>
      <c r="AE701" s="143"/>
      <c r="AF701" s="144"/>
      <c r="AG701" s="144"/>
      <c r="AH701" s="143"/>
      <c r="AI701" s="143"/>
      <c r="AJ701" s="143"/>
      <c r="AK701" s="143"/>
      <c r="AL701" s="143"/>
    </row>
    <row r="702" spans="2:38">
      <c r="B702" s="142">
        <v>699</v>
      </c>
      <c r="C702" s="145"/>
      <c r="D702" s="145"/>
      <c r="E702" s="154"/>
      <c r="F702" s="145"/>
      <c r="G702" s="154"/>
      <c r="H702" s="154"/>
      <c r="I702" s="145"/>
      <c r="J702" s="143"/>
      <c r="K702" s="143"/>
      <c r="L702" s="143"/>
      <c r="M702" s="143"/>
      <c r="N702" s="143"/>
      <c r="O702" s="143"/>
      <c r="P702" s="143"/>
      <c r="Q702" s="143"/>
      <c r="R702" s="143"/>
      <c r="S702" s="143"/>
      <c r="T702" s="143"/>
      <c r="U702" s="143"/>
      <c r="V702" s="143"/>
      <c r="W702" s="143"/>
      <c r="X702" s="143"/>
      <c r="Y702" s="143"/>
      <c r="Z702" s="143"/>
      <c r="AA702" s="143"/>
      <c r="AB702" s="143"/>
      <c r="AC702" s="143"/>
      <c r="AD702" s="143"/>
      <c r="AE702" s="143"/>
      <c r="AF702" s="144"/>
      <c r="AG702" s="144"/>
      <c r="AH702" s="143"/>
      <c r="AI702" s="143"/>
      <c r="AJ702" s="143"/>
      <c r="AK702" s="143"/>
      <c r="AL702" s="143"/>
    </row>
    <row r="703" spans="2:38">
      <c r="B703" s="142">
        <v>700</v>
      </c>
      <c r="C703" s="145"/>
      <c r="D703" s="145"/>
      <c r="E703" s="154"/>
      <c r="F703" s="145"/>
      <c r="G703" s="154"/>
      <c r="H703" s="154"/>
      <c r="I703" s="145"/>
      <c r="J703" s="143"/>
      <c r="K703" s="143"/>
      <c r="L703" s="143"/>
      <c r="M703" s="143"/>
      <c r="N703" s="143"/>
      <c r="O703" s="143"/>
      <c r="P703" s="143"/>
      <c r="Q703" s="143"/>
      <c r="R703" s="143"/>
      <c r="S703" s="143"/>
      <c r="T703" s="143"/>
      <c r="U703" s="143"/>
      <c r="V703" s="143"/>
      <c r="W703" s="143"/>
      <c r="X703" s="143"/>
      <c r="Y703" s="143"/>
      <c r="Z703" s="143"/>
      <c r="AA703" s="143"/>
      <c r="AB703" s="143"/>
      <c r="AC703" s="143"/>
      <c r="AD703" s="143"/>
      <c r="AE703" s="143"/>
      <c r="AF703" s="144"/>
      <c r="AG703" s="144"/>
      <c r="AH703" s="143"/>
      <c r="AI703" s="143"/>
      <c r="AJ703" s="143"/>
      <c r="AK703" s="143"/>
      <c r="AL703" s="143"/>
    </row>
    <row r="704" spans="2:38">
      <c r="B704" s="142">
        <v>701</v>
      </c>
      <c r="C704" s="145"/>
      <c r="D704" s="145"/>
      <c r="E704" s="154"/>
      <c r="F704" s="145"/>
      <c r="G704" s="154"/>
      <c r="H704" s="154"/>
      <c r="I704" s="145"/>
      <c r="J704" s="143"/>
      <c r="K704" s="143"/>
      <c r="L704" s="143"/>
      <c r="M704" s="143"/>
      <c r="N704" s="143"/>
      <c r="O704" s="143"/>
      <c r="P704" s="143"/>
      <c r="Q704" s="143"/>
      <c r="R704" s="143"/>
      <c r="S704" s="143"/>
      <c r="T704" s="143"/>
      <c r="U704" s="143"/>
      <c r="V704" s="143"/>
      <c r="W704" s="143"/>
      <c r="X704" s="143"/>
      <c r="Y704" s="143"/>
      <c r="Z704" s="143"/>
      <c r="AA704" s="143"/>
      <c r="AB704" s="143"/>
      <c r="AC704" s="143"/>
      <c r="AD704" s="143"/>
      <c r="AE704" s="143"/>
      <c r="AF704" s="144"/>
      <c r="AG704" s="144"/>
      <c r="AH704" s="143"/>
      <c r="AI704" s="143"/>
      <c r="AJ704" s="143"/>
      <c r="AK704" s="143"/>
      <c r="AL704" s="143"/>
    </row>
    <row r="705" spans="2:38">
      <c r="B705" s="142">
        <v>702</v>
      </c>
      <c r="C705" s="145"/>
      <c r="D705" s="145"/>
      <c r="E705" s="154"/>
      <c r="F705" s="145"/>
      <c r="G705" s="154"/>
      <c r="H705" s="154"/>
      <c r="I705" s="145"/>
      <c r="J705" s="143"/>
      <c r="K705" s="143"/>
      <c r="L705" s="143"/>
      <c r="M705" s="143"/>
      <c r="N705" s="143"/>
      <c r="O705" s="143"/>
      <c r="P705" s="143"/>
      <c r="Q705" s="143"/>
      <c r="R705" s="143"/>
      <c r="S705" s="143"/>
      <c r="T705" s="143"/>
      <c r="U705" s="143"/>
      <c r="V705" s="143"/>
      <c r="W705" s="143"/>
      <c r="X705" s="143"/>
      <c r="Y705" s="143"/>
      <c r="Z705" s="143"/>
      <c r="AA705" s="143"/>
      <c r="AB705" s="143"/>
      <c r="AC705" s="143"/>
      <c r="AD705" s="143"/>
      <c r="AE705" s="143"/>
      <c r="AF705" s="144"/>
      <c r="AG705" s="144"/>
      <c r="AH705" s="143"/>
      <c r="AI705" s="143"/>
      <c r="AJ705" s="143"/>
      <c r="AK705" s="143"/>
      <c r="AL705" s="143"/>
    </row>
    <row r="706" spans="2:38">
      <c r="B706" s="142">
        <v>703</v>
      </c>
      <c r="C706" s="145"/>
      <c r="D706" s="145"/>
      <c r="E706" s="154"/>
      <c r="F706" s="145"/>
      <c r="G706" s="154"/>
      <c r="H706" s="154"/>
      <c r="I706" s="145"/>
      <c r="J706" s="143"/>
      <c r="K706" s="143"/>
      <c r="L706" s="143"/>
      <c r="M706" s="143"/>
      <c r="N706" s="143"/>
      <c r="O706" s="143"/>
      <c r="P706" s="143"/>
      <c r="Q706" s="143"/>
      <c r="R706" s="143"/>
      <c r="S706" s="143"/>
      <c r="T706" s="143"/>
      <c r="U706" s="143"/>
      <c r="V706" s="143"/>
      <c r="W706" s="143"/>
      <c r="X706" s="143"/>
      <c r="Y706" s="143"/>
      <c r="Z706" s="143"/>
      <c r="AA706" s="143"/>
      <c r="AB706" s="143"/>
      <c r="AC706" s="143"/>
      <c r="AD706" s="143"/>
      <c r="AE706" s="143"/>
      <c r="AF706" s="144"/>
      <c r="AG706" s="144"/>
      <c r="AH706" s="143"/>
      <c r="AI706" s="143"/>
      <c r="AJ706" s="143"/>
      <c r="AK706" s="143"/>
      <c r="AL706" s="143"/>
    </row>
    <row r="707" spans="2:38">
      <c r="B707" s="142">
        <v>704</v>
      </c>
      <c r="C707" s="145"/>
      <c r="D707" s="145"/>
      <c r="E707" s="154"/>
      <c r="F707" s="145"/>
      <c r="G707" s="154"/>
      <c r="H707" s="154"/>
      <c r="I707" s="145"/>
      <c r="J707" s="143"/>
      <c r="K707" s="143"/>
      <c r="L707" s="143"/>
      <c r="M707" s="143"/>
      <c r="N707" s="143"/>
      <c r="O707" s="143"/>
      <c r="P707" s="143"/>
      <c r="Q707" s="143"/>
      <c r="R707" s="143"/>
      <c r="S707" s="143"/>
      <c r="T707" s="143"/>
      <c r="U707" s="143"/>
      <c r="V707" s="143"/>
      <c r="W707" s="143"/>
      <c r="X707" s="143"/>
      <c r="Y707" s="143"/>
      <c r="Z707" s="143"/>
      <c r="AA707" s="143"/>
      <c r="AB707" s="143"/>
      <c r="AC707" s="143"/>
      <c r="AD707" s="143"/>
      <c r="AE707" s="143"/>
      <c r="AF707" s="144"/>
      <c r="AG707" s="144"/>
      <c r="AH707" s="143"/>
      <c r="AI707" s="143"/>
      <c r="AJ707" s="143"/>
      <c r="AK707" s="143"/>
      <c r="AL707" s="143"/>
    </row>
    <row r="708" spans="2:38">
      <c r="B708" s="142">
        <v>705</v>
      </c>
      <c r="C708" s="145"/>
      <c r="D708" s="145"/>
      <c r="E708" s="154"/>
      <c r="F708" s="145"/>
      <c r="G708" s="154"/>
      <c r="H708" s="154"/>
      <c r="I708" s="145"/>
      <c r="J708" s="143"/>
      <c r="K708" s="143"/>
      <c r="L708" s="143"/>
      <c r="M708" s="143"/>
      <c r="N708" s="143"/>
      <c r="O708" s="143"/>
      <c r="P708" s="143"/>
      <c r="Q708" s="143"/>
      <c r="R708" s="143"/>
      <c r="S708" s="143"/>
      <c r="T708" s="143"/>
      <c r="U708" s="143"/>
      <c r="V708" s="143"/>
      <c r="W708" s="143"/>
      <c r="X708" s="143"/>
      <c r="Y708" s="143"/>
      <c r="Z708" s="143"/>
      <c r="AA708" s="143"/>
      <c r="AB708" s="143"/>
      <c r="AC708" s="143"/>
      <c r="AD708" s="143"/>
      <c r="AE708" s="143"/>
      <c r="AF708" s="144"/>
      <c r="AG708" s="144"/>
      <c r="AH708" s="143"/>
      <c r="AI708" s="143"/>
      <c r="AJ708" s="143"/>
      <c r="AK708" s="143"/>
      <c r="AL708" s="143"/>
    </row>
    <row r="709" spans="2:38">
      <c r="B709" s="142">
        <v>706</v>
      </c>
      <c r="C709" s="145"/>
      <c r="D709" s="145"/>
      <c r="E709" s="154"/>
      <c r="F709" s="145"/>
      <c r="G709" s="154"/>
      <c r="H709" s="154"/>
      <c r="I709" s="145"/>
      <c r="J709" s="143"/>
      <c r="K709" s="143"/>
      <c r="L709" s="143"/>
      <c r="M709" s="143"/>
      <c r="N709" s="143"/>
      <c r="O709" s="143"/>
      <c r="P709" s="143"/>
      <c r="Q709" s="143"/>
      <c r="R709" s="143"/>
      <c r="S709" s="143"/>
      <c r="T709" s="143"/>
      <c r="U709" s="143"/>
      <c r="V709" s="143"/>
      <c r="W709" s="143"/>
      <c r="X709" s="143"/>
      <c r="Y709" s="143"/>
      <c r="Z709" s="143"/>
      <c r="AA709" s="143"/>
      <c r="AB709" s="143"/>
      <c r="AC709" s="143"/>
      <c r="AD709" s="143"/>
      <c r="AE709" s="143"/>
      <c r="AF709" s="144"/>
      <c r="AG709" s="144"/>
      <c r="AH709" s="143"/>
      <c r="AI709" s="143"/>
      <c r="AJ709" s="143"/>
      <c r="AK709" s="143"/>
      <c r="AL709" s="143"/>
    </row>
    <row r="710" spans="2:38">
      <c r="B710" s="142">
        <v>707</v>
      </c>
      <c r="C710" s="145"/>
      <c r="D710" s="145"/>
      <c r="E710" s="154"/>
      <c r="F710" s="145"/>
      <c r="G710" s="154"/>
      <c r="H710" s="154"/>
      <c r="I710" s="145"/>
      <c r="J710" s="143"/>
      <c r="K710" s="143"/>
      <c r="L710" s="143"/>
      <c r="M710" s="143"/>
      <c r="N710" s="143"/>
      <c r="O710" s="143"/>
      <c r="P710" s="143"/>
      <c r="Q710" s="143"/>
      <c r="R710" s="143"/>
      <c r="S710" s="143"/>
      <c r="T710" s="143"/>
      <c r="U710" s="143"/>
      <c r="V710" s="143"/>
      <c r="W710" s="143"/>
      <c r="X710" s="143"/>
      <c r="Y710" s="143"/>
      <c r="Z710" s="143"/>
      <c r="AA710" s="143"/>
      <c r="AB710" s="143"/>
      <c r="AC710" s="143"/>
      <c r="AD710" s="143"/>
      <c r="AE710" s="143"/>
      <c r="AF710" s="144"/>
      <c r="AG710" s="144"/>
      <c r="AH710" s="143"/>
      <c r="AI710" s="143"/>
      <c r="AJ710" s="143"/>
      <c r="AK710" s="143"/>
      <c r="AL710" s="143"/>
    </row>
    <row r="711" spans="2:38">
      <c r="B711" s="142">
        <v>708</v>
      </c>
      <c r="C711" s="145"/>
      <c r="D711" s="145"/>
      <c r="E711" s="154"/>
      <c r="F711" s="145"/>
      <c r="G711" s="154"/>
      <c r="H711" s="154"/>
      <c r="I711" s="145"/>
      <c r="J711" s="143"/>
      <c r="K711" s="143"/>
      <c r="L711" s="143"/>
      <c r="M711" s="143"/>
      <c r="N711" s="143"/>
      <c r="O711" s="143"/>
      <c r="P711" s="143"/>
      <c r="Q711" s="143"/>
      <c r="R711" s="143"/>
      <c r="S711" s="143"/>
      <c r="T711" s="143"/>
      <c r="U711" s="143"/>
      <c r="V711" s="143"/>
      <c r="W711" s="143"/>
      <c r="X711" s="143"/>
      <c r="Y711" s="143"/>
      <c r="Z711" s="143"/>
      <c r="AA711" s="143"/>
      <c r="AB711" s="143"/>
      <c r="AC711" s="143"/>
      <c r="AD711" s="143"/>
      <c r="AE711" s="143"/>
      <c r="AF711" s="144"/>
      <c r="AG711" s="144"/>
      <c r="AH711" s="143"/>
      <c r="AI711" s="143"/>
      <c r="AJ711" s="143"/>
      <c r="AK711" s="143"/>
      <c r="AL711" s="143"/>
    </row>
    <row r="712" spans="2:38">
      <c r="B712" s="142">
        <v>709</v>
      </c>
      <c r="C712" s="145"/>
      <c r="D712" s="145"/>
      <c r="E712" s="154"/>
      <c r="F712" s="145"/>
      <c r="G712" s="154"/>
      <c r="H712" s="154"/>
      <c r="I712" s="145"/>
      <c r="J712" s="143"/>
      <c r="K712" s="143"/>
      <c r="L712" s="143"/>
      <c r="M712" s="143"/>
      <c r="N712" s="143"/>
      <c r="O712" s="143"/>
      <c r="P712" s="143"/>
      <c r="Q712" s="143"/>
      <c r="R712" s="143"/>
      <c r="S712" s="143"/>
      <c r="T712" s="143"/>
      <c r="U712" s="143"/>
      <c r="V712" s="143"/>
      <c r="W712" s="143"/>
      <c r="X712" s="143"/>
      <c r="Y712" s="143"/>
      <c r="Z712" s="143"/>
      <c r="AA712" s="143"/>
      <c r="AB712" s="143"/>
      <c r="AC712" s="143"/>
      <c r="AD712" s="143"/>
      <c r="AE712" s="143"/>
      <c r="AF712" s="144"/>
      <c r="AG712" s="144"/>
      <c r="AH712" s="143"/>
      <c r="AI712" s="143"/>
      <c r="AJ712" s="143"/>
      <c r="AK712" s="143"/>
      <c r="AL712" s="143"/>
    </row>
    <row r="713" spans="2:38">
      <c r="B713" s="142">
        <v>710</v>
      </c>
      <c r="C713" s="145"/>
      <c r="D713" s="145"/>
      <c r="E713" s="154"/>
      <c r="F713" s="145"/>
      <c r="G713" s="154"/>
      <c r="H713" s="154"/>
      <c r="I713" s="145"/>
      <c r="J713" s="143"/>
      <c r="K713" s="143"/>
      <c r="L713" s="143"/>
      <c r="M713" s="143"/>
      <c r="N713" s="143"/>
      <c r="O713" s="143"/>
      <c r="P713" s="143"/>
      <c r="Q713" s="143"/>
      <c r="R713" s="143"/>
      <c r="S713" s="143"/>
      <c r="T713" s="143"/>
      <c r="U713" s="143"/>
      <c r="V713" s="143"/>
      <c r="W713" s="143"/>
      <c r="X713" s="143"/>
      <c r="Y713" s="143"/>
      <c r="Z713" s="143"/>
      <c r="AA713" s="143"/>
      <c r="AB713" s="143"/>
      <c r="AC713" s="143"/>
      <c r="AD713" s="143"/>
      <c r="AE713" s="143"/>
      <c r="AF713" s="144"/>
      <c r="AG713" s="144"/>
      <c r="AH713" s="143"/>
      <c r="AI713" s="143"/>
      <c r="AJ713" s="143"/>
      <c r="AK713" s="143"/>
      <c r="AL713" s="143"/>
    </row>
    <row r="714" spans="2:38">
      <c r="B714" s="142">
        <v>711</v>
      </c>
      <c r="C714" s="145"/>
      <c r="D714" s="145"/>
      <c r="E714" s="154"/>
      <c r="F714" s="145"/>
      <c r="G714" s="154"/>
      <c r="H714" s="154"/>
      <c r="I714" s="145"/>
      <c r="J714" s="143"/>
      <c r="K714" s="143"/>
      <c r="L714" s="143"/>
      <c r="M714" s="143"/>
      <c r="N714" s="143"/>
      <c r="O714" s="143"/>
      <c r="P714" s="143"/>
      <c r="Q714" s="143"/>
      <c r="R714" s="143"/>
      <c r="S714" s="143"/>
      <c r="T714" s="143"/>
      <c r="U714" s="143"/>
      <c r="V714" s="143"/>
      <c r="W714" s="143"/>
      <c r="X714" s="143"/>
      <c r="Y714" s="143"/>
      <c r="Z714" s="143"/>
      <c r="AA714" s="143"/>
      <c r="AB714" s="143"/>
      <c r="AC714" s="143"/>
      <c r="AD714" s="143"/>
      <c r="AE714" s="143"/>
      <c r="AF714" s="144"/>
      <c r="AG714" s="144"/>
      <c r="AH714" s="143"/>
      <c r="AI714" s="143"/>
      <c r="AJ714" s="143"/>
      <c r="AK714" s="143"/>
      <c r="AL714" s="143"/>
    </row>
    <row r="715" spans="2:38">
      <c r="B715" s="142">
        <v>712</v>
      </c>
      <c r="C715" s="145"/>
      <c r="D715" s="145"/>
      <c r="E715" s="154"/>
      <c r="F715" s="145"/>
      <c r="G715" s="154"/>
      <c r="H715" s="154"/>
      <c r="I715" s="145"/>
      <c r="J715" s="143"/>
      <c r="K715" s="143"/>
      <c r="L715" s="143"/>
      <c r="M715" s="143"/>
      <c r="N715" s="143"/>
      <c r="O715" s="143"/>
      <c r="P715" s="143"/>
      <c r="Q715" s="143"/>
      <c r="R715" s="143"/>
      <c r="S715" s="143"/>
      <c r="T715" s="143"/>
      <c r="U715" s="143"/>
      <c r="V715" s="143"/>
      <c r="W715" s="143"/>
      <c r="X715" s="143"/>
      <c r="Y715" s="143"/>
      <c r="Z715" s="143"/>
      <c r="AA715" s="143"/>
      <c r="AB715" s="143"/>
      <c r="AC715" s="143"/>
      <c r="AD715" s="143"/>
      <c r="AE715" s="143"/>
      <c r="AF715" s="144"/>
      <c r="AG715" s="144"/>
      <c r="AH715" s="143"/>
      <c r="AI715" s="143"/>
      <c r="AJ715" s="143"/>
      <c r="AK715" s="143"/>
      <c r="AL715" s="143"/>
    </row>
    <row r="716" spans="2:38">
      <c r="B716" s="142">
        <v>713</v>
      </c>
      <c r="C716" s="145"/>
      <c r="D716" s="145"/>
      <c r="E716" s="154"/>
      <c r="F716" s="145"/>
      <c r="G716" s="154"/>
      <c r="H716" s="154"/>
      <c r="I716" s="145"/>
      <c r="J716" s="143"/>
      <c r="K716" s="143"/>
      <c r="L716" s="143"/>
      <c r="M716" s="143"/>
      <c r="N716" s="143"/>
      <c r="O716" s="143"/>
      <c r="P716" s="143"/>
      <c r="Q716" s="143"/>
      <c r="R716" s="143"/>
      <c r="S716" s="143"/>
      <c r="T716" s="143"/>
      <c r="U716" s="143"/>
      <c r="V716" s="143"/>
      <c r="W716" s="143"/>
      <c r="X716" s="143"/>
      <c r="Y716" s="143"/>
      <c r="Z716" s="143"/>
      <c r="AA716" s="143"/>
      <c r="AB716" s="143"/>
      <c r="AC716" s="143"/>
      <c r="AD716" s="143"/>
      <c r="AE716" s="143"/>
      <c r="AF716" s="144"/>
      <c r="AG716" s="144"/>
      <c r="AH716" s="143"/>
      <c r="AI716" s="143"/>
      <c r="AJ716" s="143"/>
      <c r="AK716" s="143"/>
      <c r="AL716" s="143"/>
    </row>
    <row r="717" spans="2:38">
      <c r="B717" s="142">
        <v>714</v>
      </c>
      <c r="C717" s="145"/>
      <c r="D717" s="145"/>
      <c r="E717" s="154"/>
      <c r="F717" s="145"/>
      <c r="G717" s="154"/>
      <c r="H717" s="154"/>
      <c r="I717" s="145"/>
      <c r="J717" s="143"/>
      <c r="K717" s="143"/>
      <c r="L717" s="143"/>
      <c r="M717" s="143"/>
      <c r="N717" s="143"/>
      <c r="O717" s="143"/>
      <c r="P717" s="143"/>
      <c r="Q717" s="143"/>
      <c r="R717" s="143"/>
      <c r="S717" s="143"/>
      <c r="T717" s="143"/>
      <c r="U717" s="143"/>
      <c r="V717" s="143"/>
      <c r="W717" s="143"/>
      <c r="X717" s="143"/>
      <c r="Y717" s="143"/>
      <c r="Z717" s="143"/>
      <c r="AA717" s="143"/>
      <c r="AB717" s="143"/>
      <c r="AC717" s="143"/>
      <c r="AD717" s="143"/>
      <c r="AE717" s="143"/>
      <c r="AF717" s="144"/>
      <c r="AG717" s="144"/>
      <c r="AH717" s="143"/>
      <c r="AI717" s="143"/>
      <c r="AJ717" s="143"/>
      <c r="AK717" s="143"/>
      <c r="AL717" s="143"/>
    </row>
    <row r="718" spans="2:38">
      <c r="B718" s="142">
        <v>715</v>
      </c>
      <c r="C718" s="145"/>
      <c r="D718" s="145"/>
      <c r="E718" s="154"/>
      <c r="F718" s="145"/>
      <c r="G718" s="154"/>
      <c r="H718" s="154"/>
      <c r="I718" s="145"/>
      <c r="J718" s="143"/>
      <c r="K718" s="143"/>
      <c r="L718" s="143"/>
      <c r="M718" s="143"/>
      <c r="N718" s="143"/>
      <c r="O718" s="143"/>
      <c r="P718" s="143"/>
      <c r="Q718" s="143"/>
      <c r="R718" s="143"/>
      <c r="S718" s="143"/>
      <c r="T718" s="143"/>
      <c r="U718" s="143"/>
      <c r="V718" s="143"/>
      <c r="W718" s="143"/>
      <c r="X718" s="143"/>
      <c r="Y718" s="143"/>
      <c r="Z718" s="143"/>
      <c r="AA718" s="143"/>
      <c r="AB718" s="143"/>
      <c r="AC718" s="143"/>
      <c r="AD718" s="143"/>
      <c r="AE718" s="143"/>
      <c r="AF718" s="144"/>
      <c r="AG718" s="144"/>
      <c r="AH718" s="143"/>
      <c r="AI718" s="143"/>
      <c r="AJ718" s="143"/>
      <c r="AK718" s="143"/>
      <c r="AL718" s="143"/>
    </row>
    <row r="719" spans="2:38">
      <c r="B719" s="142">
        <v>716</v>
      </c>
      <c r="C719" s="145"/>
      <c r="D719" s="145"/>
      <c r="E719" s="154"/>
      <c r="F719" s="145"/>
      <c r="G719" s="154"/>
      <c r="H719" s="154"/>
      <c r="I719" s="145"/>
      <c r="J719" s="143"/>
      <c r="K719" s="143"/>
      <c r="L719" s="143"/>
      <c r="M719" s="143"/>
      <c r="N719" s="143"/>
      <c r="O719" s="143"/>
      <c r="P719" s="143"/>
      <c r="Q719" s="143"/>
      <c r="R719" s="143"/>
      <c r="S719" s="143"/>
      <c r="T719" s="143"/>
      <c r="U719" s="143"/>
      <c r="V719" s="143"/>
      <c r="W719" s="143"/>
      <c r="X719" s="143"/>
      <c r="Y719" s="143"/>
      <c r="Z719" s="143"/>
      <c r="AA719" s="143"/>
      <c r="AB719" s="143"/>
      <c r="AC719" s="143"/>
      <c r="AD719" s="143"/>
      <c r="AE719" s="143"/>
      <c r="AF719" s="144"/>
      <c r="AG719" s="144"/>
      <c r="AH719" s="143"/>
      <c r="AI719" s="143"/>
      <c r="AJ719" s="143"/>
      <c r="AK719" s="143"/>
      <c r="AL719" s="143"/>
    </row>
    <row r="720" spans="2:38">
      <c r="B720" s="142">
        <v>717</v>
      </c>
      <c r="C720" s="145"/>
      <c r="D720" s="145"/>
      <c r="E720" s="154"/>
      <c r="F720" s="145"/>
      <c r="G720" s="154"/>
      <c r="H720" s="154"/>
      <c r="I720" s="145"/>
      <c r="J720" s="143"/>
      <c r="K720" s="143"/>
      <c r="L720" s="143"/>
      <c r="M720" s="143"/>
      <c r="N720" s="143"/>
      <c r="O720" s="143"/>
      <c r="P720" s="143"/>
      <c r="Q720" s="143"/>
      <c r="R720" s="143"/>
      <c r="S720" s="143"/>
      <c r="T720" s="143"/>
      <c r="U720" s="143"/>
      <c r="V720" s="143"/>
      <c r="W720" s="143"/>
      <c r="X720" s="143"/>
      <c r="Y720" s="143"/>
      <c r="Z720" s="143"/>
      <c r="AA720" s="143"/>
      <c r="AB720" s="143"/>
      <c r="AC720" s="143"/>
      <c r="AD720" s="143"/>
      <c r="AE720" s="143"/>
      <c r="AF720" s="144"/>
      <c r="AG720" s="144"/>
      <c r="AH720" s="143"/>
      <c r="AI720" s="143"/>
      <c r="AJ720" s="143"/>
      <c r="AK720" s="143"/>
      <c r="AL720" s="143"/>
    </row>
    <row r="721" spans="2:38">
      <c r="B721" s="142">
        <v>718</v>
      </c>
      <c r="C721" s="145"/>
      <c r="D721" s="145"/>
      <c r="E721" s="154"/>
      <c r="F721" s="145"/>
      <c r="G721" s="154"/>
      <c r="H721" s="154"/>
      <c r="I721" s="145"/>
      <c r="J721" s="143"/>
      <c r="K721" s="143"/>
      <c r="L721" s="143"/>
      <c r="M721" s="143"/>
      <c r="N721" s="143"/>
      <c r="O721" s="143"/>
      <c r="P721" s="143"/>
      <c r="Q721" s="143"/>
      <c r="R721" s="143"/>
      <c r="S721" s="143"/>
      <c r="T721" s="143"/>
      <c r="U721" s="143"/>
      <c r="V721" s="143"/>
      <c r="W721" s="143"/>
      <c r="X721" s="143"/>
      <c r="Y721" s="143"/>
      <c r="Z721" s="143"/>
      <c r="AA721" s="143"/>
      <c r="AB721" s="143"/>
      <c r="AC721" s="143"/>
      <c r="AD721" s="143"/>
      <c r="AE721" s="143"/>
      <c r="AF721" s="144"/>
      <c r="AG721" s="144"/>
      <c r="AH721" s="143"/>
      <c r="AI721" s="143"/>
      <c r="AJ721" s="143"/>
      <c r="AK721" s="143"/>
      <c r="AL721" s="143"/>
    </row>
    <row r="722" spans="2:38">
      <c r="B722" s="142">
        <v>719</v>
      </c>
      <c r="C722" s="145"/>
      <c r="D722" s="145"/>
      <c r="E722" s="154"/>
      <c r="F722" s="145"/>
      <c r="G722" s="154"/>
      <c r="H722" s="154"/>
      <c r="I722" s="145"/>
      <c r="J722" s="143"/>
      <c r="K722" s="143"/>
      <c r="L722" s="143"/>
      <c r="M722" s="143"/>
      <c r="N722" s="143"/>
      <c r="O722" s="143"/>
      <c r="P722" s="143"/>
      <c r="Q722" s="143"/>
      <c r="R722" s="143"/>
      <c r="S722" s="143"/>
      <c r="T722" s="143"/>
      <c r="U722" s="143"/>
      <c r="V722" s="143"/>
      <c r="W722" s="143"/>
      <c r="X722" s="143"/>
      <c r="Y722" s="143"/>
      <c r="Z722" s="143"/>
      <c r="AA722" s="143"/>
      <c r="AB722" s="143"/>
      <c r="AC722" s="143"/>
      <c r="AD722" s="143"/>
      <c r="AE722" s="143"/>
      <c r="AF722" s="144"/>
      <c r="AG722" s="144"/>
      <c r="AH722" s="143"/>
      <c r="AI722" s="143"/>
      <c r="AJ722" s="143"/>
      <c r="AK722" s="143"/>
      <c r="AL722" s="143"/>
    </row>
    <row r="723" spans="2:38">
      <c r="B723" s="142">
        <v>720</v>
      </c>
      <c r="C723" s="145"/>
      <c r="D723" s="145"/>
      <c r="E723" s="154"/>
      <c r="F723" s="145"/>
      <c r="G723" s="154"/>
      <c r="H723" s="154"/>
      <c r="I723" s="145"/>
      <c r="J723" s="143"/>
      <c r="K723" s="143"/>
      <c r="L723" s="143"/>
      <c r="M723" s="143"/>
      <c r="N723" s="143"/>
      <c r="O723" s="143"/>
      <c r="P723" s="143"/>
      <c r="Q723" s="143"/>
      <c r="R723" s="143"/>
      <c r="S723" s="143"/>
      <c r="T723" s="143"/>
      <c r="U723" s="143"/>
      <c r="V723" s="143"/>
      <c r="W723" s="143"/>
      <c r="X723" s="143"/>
      <c r="Y723" s="143"/>
      <c r="Z723" s="143"/>
      <c r="AA723" s="143"/>
      <c r="AB723" s="143"/>
      <c r="AC723" s="143"/>
      <c r="AD723" s="143"/>
      <c r="AE723" s="143"/>
      <c r="AF723" s="144"/>
      <c r="AG723" s="144"/>
      <c r="AH723" s="143"/>
      <c r="AI723" s="143"/>
      <c r="AJ723" s="143"/>
      <c r="AK723" s="143"/>
      <c r="AL723" s="143"/>
    </row>
    <row r="724" spans="2:38">
      <c r="B724" s="142">
        <v>721</v>
      </c>
      <c r="C724" s="145"/>
      <c r="D724" s="145"/>
      <c r="E724" s="154"/>
      <c r="F724" s="145"/>
      <c r="G724" s="154"/>
      <c r="H724" s="154"/>
      <c r="I724" s="145"/>
      <c r="J724" s="143"/>
      <c r="K724" s="143"/>
      <c r="L724" s="143"/>
      <c r="M724" s="143"/>
      <c r="N724" s="143"/>
      <c r="O724" s="143"/>
      <c r="P724" s="143"/>
      <c r="Q724" s="143"/>
      <c r="R724" s="143"/>
      <c r="S724" s="143"/>
      <c r="T724" s="143"/>
      <c r="U724" s="143"/>
      <c r="V724" s="143"/>
      <c r="W724" s="143"/>
      <c r="X724" s="143"/>
      <c r="Y724" s="143"/>
      <c r="Z724" s="143"/>
      <c r="AA724" s="143"/>
      <c r="AB724" s="143"/>
      <c r="AC724" s="143"/>
      <c r="AD724" s="143"/>
      <c r="AE724" s="143"/>
      <c r="AF724" s="144"/>
      <c r="AG724" s="144"/>
      <c r="AH724" s="143"/>
      <c r="AI724" s="143"/>
      <c r="AJ724" s="143"/>
      <c r="AK724" s="143"/>
      <c r="AL724" s="143"/>
    </row>
    <row r="725" spans="2:38">
      <c r="B725" s="142">
        <v>722</v>
      </c>
      <c r="C725" s="145"/>
      <c r="D725" s="145"/>
      <c r="E725" s="154"/>
      <c r="F725" s="145"/>
      <c r="G725" s="154"/>
      <c r="H725" s="154"/>
      <c r="I725" s="145"/>
      <c r="J725" s="143"/>
      <c r="K725" s="143"/>
      <c r="L725" s="143"/>
      <c r="M725" s="143"/>
      <c r="N725" s="143"/>
      <c r="O725" s="143"/>
      <c r="P725" s="143"/>
      <c r="Q725" s="143"/>
      <c r="R725" s="143"/>
      <c r="S725" s="143"/>
      <c r="T725" s="143"/>
      <c r="U725" s="143"/>
      <c r="V725" s="143"/>
      <c r="W725" s="143"/>
      <c r="X725" s="143"/>
      <c r="Y725" s="143"/>
      <c r="Z725" s="143"/>
      <c r="AA725" s="143"/>
      <c r="AB725" s="143"/>
      <c r="AC725" s="143"/>
      <c r="AD725" s="143"/>
      <c r="AE725" s="143"/>
      <c r="AF725" s="144"/>
      <c r="AG725" s="144"/>
      <c r="AH725" s="143"/>
      <c r="AI725" s="143"/>
      <c r="AJ725" s="143"/>
      <c r="AK725" s="143"/>
      <c r="AL725" s="143"/>
    </row>
    <row r="726" spans="2:38">
      <c r="B726" s="142">
        <v>723</v>
      </c>
      <c r="C726" s="145"/>
      <c r="D726" s="145"/>
      <c r="E726" s="154"/>
      <c r="F726" s="145"/>
      <c r="G726" s="154"/>
      <c r="H726" s="154"/>
      <c r="I726" s="145"/>
      <c r="J726" s="143"/>
      <c r="K726" s="143"/>
      <c r="L726" s="143"/>
      <c r="M726" s="143"/>
      <c r="N726" s="143"/>
      <c r="O726" s="143"/>
      <c r="P726" s="143"/>
      <c r="Q726" s="143"/>
      <c r="R726" s="143"/>
      <c r="S726" s="143"/>
      <c r="T726" s="143"/>
      <c r="U726" s="143"/>
      <c r="V726" s="143"/>
      <c r="W726" s="143"/>
      <c r="X726" s="143"/>
      <c r="Y726" s="143"/>
      <c r="Z726" s="143"/>
      <c r="AA726" s="143"/>
      <c r="AB726" s="143"/>
      <c r="AC726" s="143"/>
      <c r="AD726" s="143"/>
      <c r="AE726" s="143"/>
      <c r="AF726" s="144"/>
      <c r="AG726" s="144"/>
      <c r="AH726" s="143"/>
      <c r="AI726" s="143"/>
      <c r="AJ726" s="143"/>
      <c r="AK726" s="143"/>
      <c r="AL726" s="143"/>
    </row>
    <row r="727" spans="2:38">
      <c r="B727" s="142">
        <v>724</v>
      </c>
      <c r="C727" s="145"/>
      <c r="D727" s="145"/>
      <c r="E727" s="154"/>
      <c r="F727" s="145"/>
      <c r="G727" s="154"/>
      <c r="H727" s="154"/>
      <c r="I727" s="145"/>
      <c r="J727" s="143"/>
      <c r="K727" s="143"/>
      <c r="L727" s="143"/>
      <c r="M727" s="143"/>
      <c r="N727" s="143"/>
      <c r="O727" s="143"/>
      <c r="P727" s="143"/>
      <c r="Q727" s="143"/>
      <c r="R727" s="143"/>
      <c r="S727" s="143"/>
      <c r="T727" s="143"/>
      <c r="U727" s="143"/>
      <c r="V727" s="143"/>
      <c r="W727" s="143"/>
      <c r="X727" s="143"/>
      <c r="Y727" s="143"/>
      <c r="Z727" s="143"/>
      <c r="AA727" s="143"/>
      <c r="AB727" s="143"/>
      <c r="AC727" s="143"/>
      <c r="AD727" s="143"/>
      <c r="AE727" s="143"/>
      <c r="AF727" s="144"/>
      <c r="AG727" s="144"/>
      <c r="AH727" s="143"/>
      <c r="AI727" s="143"/>
      <c r="AJ727" s="143"/>
      <c r="AK727" s="143"/>
      <c r="AL727" s="143"/>
    </row>
    <row r="728" spans="2:38">
      <c r="B728" s="142">
        <v>725</v>
      </c>
      <c r="C728" s="145"/>
      <c r="D728" s="145"/>
      <c r="E728" s="154"/>
      <c r="F728" s="145"/>
      <c r="G728" s="154"/>
      <c r="H728" s="154"/>
      <c r="I728" s="145"/>
      <c r="J728" s="143"/>
      <c r="K728" s="143"/>
      <c r="L728" s="143"/>
      <c r="M728" s="143"/>
      <c r="N728" s="143"/>
      <c r="O728" s="143"/>
      <c r="P728" s="143"/>
      <c r="Q728" s="143"/>
      <c r="R728" s="143"/>
      <c r="S728" s="143"/>
      <c r="T728" s="143"/>
      <c r="U728" s="143"/>
      <c r="V728" s="143"/>
      <c r="W728" s="143"/>
      <c r="X728" s="143"/>
      <c r="Y728" s="143"/>
      <c r="Z728" s="143"/>
      <c r="AA728" s="143"/>
      <c r="AB728" s="143"/>
      <c r="AC728" s="143"/>
      <c r="AD728" s="143"/>
      <c r="AE728" s="143"/>
      <c r="AF728" s="144"/>
      <c r="AG728" s="144"/>
      <c r="AH728" s="143"/>
      <c r="AI728" s="143"/>
      <c r="AJ728" s="143"/>
      <c r="AK728" s="143"/>
      <c r="AL728" s="143"/>
    </row>
    <row r="729" spans="2:38">
      <c r="B729" s="142">
        <v>726</v>
      </c>
      <c r="C729" s="145"/>
      <c r="D729" s="145"/>
      <c r="E729" s="154"/>
      <c r="F729" s="145"/>
      <c r="G729" s="154"/>
      <c r="H729" s="154"/>
      <c r="I729" s="145"/>
      <c r="J729" s="143"/>
      <c r="K729" s="143"/>
      <c r="L729" s="143"/>
      <c r="M729" s="143"/>
      <c r="N729" s="143"/>
      <c r="O729" s="143"/>
      <c r="P729" s="143"/>
      <c r="Q729" s="143"/>
      <c r="R729" s="143"/>
      <c r="S729" s="143"/>
      <c r="T729" s="143"/>
      <c r="U729" s="143"/>
      <c r="V729" s="143"/>
      <c r="W729" s="143"/>
      <c r="X729" s="143"/>
      <c r="Y729" s="143"/>
      <c r="Z729" s="143"/>
      <c r="AA729" s="143"/>
      <c r="AB729" s="143"/>
      <c r="AC729" s="143"/>
      <c r="AD729" s="143"/>
      <c r="AE729" s="143"/>
      <c r="AF729" s="144"/>
      <c r="AG729" s="144"/>
      <c r="AH729" s="143"/>
      <c r="AI729" s="143"/>
      <c r="AJ729" s="143"/>
      <c r="AK729" s="143"/>
      <c r="AL729" s="143"/>
    </row>
    <row r="730" spans="2:38">
      <c r="B730" s="142">
        <v>727</v>
      </c>
      <c r="C730" s="145"/>
      <c r="D730" s="145"/>
      <c r="E730" s="154"/>
      <c r="F730" s="145"/>
      <c r="G730" s="154"/>
      <c r="H730" s="154"/>
      <c r="I730" s="145"/>
      <c r="J730" s="143"/>
      <c r="K730" s="143"/>
      <c r="L730" s="143"/>
      <c r="M730" s="143"/>
      <c r="N730" s="143"/>
      <c r="O730" s="143"/>
      <c r="P730" s="143"/>
      <c r="Q730" s="143"/>
      <c r="R730" s="143"/>
      <c r="S730" s="143"/>
      <c r="T730" s="143"/>
      <c r="U730" s="143"/>
      <c r="V730" s="143"/>
      <c r="W730" s="143"/>
      <c r="X730" s="143"/>
      <c r="Y730" s="143"/>
      <c r="Z730" s="143"/>
      <c r="AA730" s="143"/>
      <c r="AB730" s="143"/>
      <c r="AC730" s="143"/>
      <c r="AD730" s="143"/>
      <c r="AE730" s="143"/>
      <c r="AF730" s="144"/>
      <c r="AG730" s="144"/>
      <c r="AH730" s="143"/>
      <c r="AI730" s="143"/>
      <c r="AJ730" s="143"/>
      <c r="AK730" s="143"/>
      <c r="AL730" s="143"/>
    </row>
    <row r="731" spans="2:38">
      <c r="B731" s="142">
        <v>728</v>
      </c>
      <c r="C731" s="145"/>
      <c r="D731" s="145"/>
      <c r="E731" s="154"/>
      <c r="F731" s="145"/>
      <c r="G731" s="154"/>
      <c r="H731" s="154"/>
      <c r="I731" s="145"/>
      <c r="J731" s="143"/>
      <c r="K731" s="143"/>
      <c r="L731" s="143"/>
      <c r="M731" s="143"/>
      <c r="N731" s="143"/>
      <c r="O731" s="143"/>
      <c r="P731" s="143"/>
      <c r="Q731" s="143"/>
      <c r="R731" s="143"/>
      <c r="S731" s="143"/>
      <c r="T731" s="143"/>
      <c r="U731" s="143"/>
      <c r="V731" s="143"/>
      <c r="W731" s="143"/>
      <c r="X731" s="143"/>
      <c r="Y731" s="143"/>
      <c r="Z731" s="143"/>
      <c r="AA731" s="143"/>
      <c r="AB731" s="143"/>
      <c r="AC731" s="143"/>
      <c r="AD731" s="143"/>
      <c r="AE731" s="143"/>
      <c r="AF731" s="144"/>
      <c r="AG731" s="144"/>
      <c r="AH731" s="143"/>
      <c r="AI731" s="143"/>
      <c r="AJ731" s="143"/>
      <c r="AK731" s="143"/>
      <c r="AL731" s="143"/>
    </row>
    <row r="732" spans="2:38">
      <c r="B732" s="142">
        <v>729</v>
      </c>
      <c r="C732" s="145"/>
      <c r="D732" s="145"/>
      <c r="E732" s="154"/>
      <c r="F732" s="145"/>
      <c r="G732" s="154"/>
      <c r="H732" s="154"/>
      <c r="I732" s="145"/>
      <c r="J732" s="143"/>
      <c r="K732" s="143"/>
      <c r="L732" s="143"/>
      <c r="M732" s="143"/>
      <c r="N732" s="143"/>
      <c r="O732" s="143"/>
      <c r="P732" s="143"/>
      <c r="Q732" s="143"/>
      <c r="R732" s="143"/>
      <c r="S732" s="143"/>
      <c r="T732" s="143"/>
      <c r="U732" s="143"/>
      <c r="V732" s="143"/>
      <c r="W732" s="143"/>
      <c r="X732" s="143"/>
      <c r="Y732" s="143"/>
      <c r="Z732" s="143"/>
      <c r="AA732" s="143"/>
      <c r="AB732" s="143"/>
      <c r="AC732" s="143"/>
      <c r="AD732" s="143"/>
      <c r="AE732" s="143"/>
      <c r="AF732" s="144"/>
      <c r="AG732" s="144"/>
      <c r="AH732" s="143"/>
      <c r="AI732" s="143"/>
      <c r="AJ732" s="143"/>
      <c r="AK732" s="143"/>
      <c r="AL732" s="143"/>
    </row>
    <row r="733" spans="2:38">
      <c r="B733" s="142">
        <v>730</v>
      </c>
      <c r="C733" s="145"/>
      <c r="D733" s="145"/>
      <c r="E733" s="154"/>
      <c r="F733" s="145"/>
      <c r="G733" s="154"/>
      <c r="H733" s="154"/>
      <c r="I733" s="145"/>
      <c r="J733" s="143"/>
      <c r="K733" s="143"/>
      <c r="L733" s="143"/>
      <c r="M733" s="143"/>
      <c r="N733" s="143"/>
      <c r="O733" s="143"/>
      <c r="P733" s="143"/>
      <c r="Q733" s="143"/>
      <c r="R733" s="143"/>
      <c r="S733" s="143"/>
      <c r="T733" s="143"/>
      <c r="U733" s="143"/>
      <c r="V733" s="143"/>
      <c r="W733" s="143"/>
      <c r="X733" s="143"/>
      <c r="Y733" s="143"/>
      <c r="Z733" s="143"/>
      <c r="AA733" s="143"/>
      <c r="AB733" s="143"/>
      <c r="AC733" s="143"/>
      <c r="AD733" s="143"/>
      <c r="AE733" s="143"/>
      <c r="AF733" s="144"/>
      <c r="AG733" s="144"/>
      <c r="AH733" s="143"/>
      <c r="AI733" s="143"/>
      <c r="AJ733" s="143"/>
      <c r="AK733" s="143"/>
      <c r="AL733" s="143"/>
    </row>
    <row r="734" spans="2:38">
      <c r="B734" s="142">
        <v>731</v>
      </c>
      <c r="C734" s="145"/>
      <c r="D734" s="145"/>
      <c r="E734" s="154"/>
      <c r="F734" s="145"/>
      <c r="G734" s="154"/>
      <c r="H734" s="154"/>
      <c r="I734" s="145"/>
      <c r="J734" s="143"/>
      <c r="K734" s="143"/>
      <c r="L734" s="143"/>
      <c r="M734" s="143"/>
      <c r="N734" s="143"/>
      <c r="O734" s="143"/>
      <c r="P734" s="143"/>
      <c r="Q734" s="143"/>
      <c r="R734" s="143"/>
      <c r="S734" s="143"/>
      <c r="T734" s="143"/>
      <c r="U734" s="143"/>
      <c r="V734" s="143"/>
      <c r="W734" s="143"/>
      <c r="X734" s="143"/>
      <c r="Y734" s="143"/>
      <c r="Z734" s="143"/>
      <c r="AA734" s="143"/>
      <c r="AB734" s="143"/>
      <c r="AC734" s="143"/>
      <c r="AD734" s="143"/>
      <c r="AE734" s="143"/>
      <c r="AF734" s="144"/>
      <c r="AG734" s="144"/>
      <c r="AH734" s="143"/>
      <c r="AI734" s="143"/>
      <c r="AJ734" s="143"/>
      <c r="AK734" s="143"/>
      <c r="AL734" s="143"/>
    </row>
    <row r="735" spans="2:38">
      <c r="B735" s="142">
        <v>732</v>
      </c>
      <c r="C735" s="145"/>
      <c r="D735" s="145"/>
      <c r="E735" s="154"/>
      <c r="F735" s="145"/>
      <c r="G735" s="154"/>
      <c r="H735" s="154"/>
      <c r="I735" s="145"/>
      <c r="J735" s="143"/>
      <c r="K735" s="143"/>
      <c r="L735" s="143"/>
      <c r="M735" s="143"/>
      <c r="N735" s="143"/>
      <c r="O735" s="143"/>
      <c r="P735" s="143"/>
      <c r="Q735" s="143"/>
      <c r="R735" s="143"/>
      <c r="S735" s="143"/>
      <c r="T735" s="143"/>
      <c r="U735" s="143"/>
      <c r="V735" s="143"/>
      <c r="W735" s="143"/>
      <c r="X735" s="143"/>
      <c r="Y735" s="143"/>
      <c r="Z735" s="143"/>
      <c r="AA735" s="143"/>
      <c r="AB735" s="143"/>
      <c r="AC735" s="143"/>
      <c r="AD735" s="143"/>
      <c r="AE735" s="143"/>
      <c r="AF735" s="144"/>
      <c r="AG735" s="144"/>
      <c r="AH735" s="143"/>
      <c r="AI735" s="143"/>
      <c r="AJ735" s="143"/>
      <c r="AK735" s="143"/>
      <c r="AL735" s="143"/>
    </row>
    <row r="736" spans="2:38">
      <c r="B736" s="142">
        <v>733</v>
      </c>
      <c r="C736" s="145"/>
      <c r="D736" s="145"/>
      <c r="E736" s="154"/>
      <c r="F736" s="145"/>
      <c r="G736" s="154"/>
      <c r="H736" s="154"/>
      <c r="I736" s="145"/>
      <c r="J736" s="143"/>
      <c r="K736" s="143"/>
      <c r="L736" s="143"/>
      <c r="M736" s="143"/>
      <c r="N736" s="143"/>
      <c r="O736" s="143"/>
      <c r="P736" s="143"/>
      <c r="Q736" s="143"/>
      <c r="R736" s="143"/>
      <c r="S736" s="143"/>
      <c r="T736" s="143"/>
      <c r="U736" s="143"/>
      <c r="V736" s="143"/>
      <c r="W736" s="143"/>
      <c r="X736" s="143"/>
      <c r="Y736" s="143"/>
      <c r="Z736" s="143"/>
      <c r="AA736" s="143"/>
      <c r="AB736" s="143"/>
      <c r="AC736" s="143"/>
      <c r="AD736" s="143"/>
      <c r="AE736" s="143"/>
      <c r="AF736" s="144"/>
      <c r="AG736" s="144"/>
      <c r="AH736" s="143"/>
      <c r="AI736" s="143"/>
      <c r="AJ736" s="143"/>
      <c r="AK736" s="143"/>
      <c r="AL736" s="143"/>
    </row>
    <row r="737" spans="2:38">
      <c r="B737" s="142">
        <v>734</v>
      </c>
      <c r="C737" s="145"/>
      <c r="D737" s="145"/>
      <c r="E737" s="154"/>
      <c r="F737" s="145"/>
      <c r="G737" s="154"/>
      <c r="H737" s="154"/>
      <c r="I737" s="145"/>
      <c r="J737" s="143"/>
      <c r="K737" s="143"/>
      <c r="L737" s="143"/>
      <c r="M737" s="143"/>
      <c r="N737" s="143"/>
      <c r="O737" s="143"/>
      <c r="P737" s="143"/>
      <c r="Q737" s="143"/>
      <c r="R737" s="143"/>
      <c r="S737" s="143"/>
      <c r="T737" s="143"/>
      <c r="U737" s="143"/>
      <c r="V737" s="143"/>
      <c r="W737" s="143"/>
      <c r="X737" s="143"/>
      <c r="Y737" s="143"/>
      <c r="Z737" s="143"/>
      <c r="AA737" s="143"/>
      <c r="AB737" s="143"/>
      <c r="AC737" s="143"/>
      <c r="AD737" s="143"/>
      <c r="AE737" s="143"/>
      <c r="AF737" s="144"/>
      <c r="AG737" s="144"/>
      <c r="AH737" s="143"/>
      <c r="AI737" s="143"/>
      <c r="AJ737" s="143"/>
      <c r="AK737" s="143"/>
      <c r="AL737" s="143"/>
    </row>
    <row r="738" spans="2:38">
      <c r="B738" s="142">
        <v>735</v>
      </c>
      <c r="C738" s="145"/>
      <c r="D738" s="145"/>
      <c r="E738" s="154"/>
      <c r="F738" s="145"/>
      <c r="G738" s="154"/>
      <c r="H738" s="154"/>
      <c r="I738" s="145"/>
      <c r="J738" s="143"/>
      <c r="K738" s="143"/>
      <c r="L738" s="143"/>
      <c r="M738" s="143"/>
      <c r="N738" s="143"/>
      <c r="O738" s="143"/>
      <c r="P738" s="143"/>
      <c r="Q738" s="143"/>
      <c r="R738" s="143"/>
      <c r="S738" s="143"/>
      <c r="T738" s="143"/>
      <c r="U738" s="143"/>
      <c r="V738" s="143"/>
      <c r="W738" s="143"/>
      <c r="X738" s="143"/>
      <c r="Y738" s="143"/>
      <c r="Z738" s="143"/>
      <c r="AA738" s="143"/>
      <c r="AB738" s="143"/>
      <c r="AC738" s="143"/>
      <c r="AD738" s="143"/>
      <c r="AE738" s="143"/>
      <c r="AF738" s="144"/>
      <c r="AG738" s="144"/>
      <c r="AH738" s="143"/>
      <c r="AI738" s="143"/>
      <c r="AJ738" s="143"/>
      <c r="AK738" s="143"/>
      <c r="AL738" s="143"/>
    </row>
    <row r="739" spans="2:38">
      <c r="B739" s="142">
        <v>736</v>
      </c>
      <c r="C739" s="145"/>
      <c r="D739" s="145"/>
      <c r="E739" s="154"/>
      <c r="F739" s="145"/>
      <c r="G739" s="154"/>
      <c r="H739" s="154"/>
      <c r="I739" s="145"/>
      <c r="J739" s="143"/>
      <c r="K739" s="143"/>
      <c r="L739" s="143"/>
      <c r="M739" s="143"/>
      <c r="N739" s="143"/>
      <c r="O739" s="143"/>
      <c r="P739" s="143"/>
      <c r="Q739" s="143"/>
      <c r="R739" s="143"/>
      <c r="S739" s="143"/>
      <c r="T739" s="143"/>
      <c r="U739" s="143"/>
      <c r="V739" s="143"/>
      <c r="W739" s="143"/>
      <c r="X739" s="143"/>
      <c r="Y739" s="143"/>
      <c r="Z739" s="143"/>
      <c r="AA739" s="143"/>
      <c r="AB739" s="143"/>
      <c r="AC739" s="143"/>
      <c r="AD739" s="143"/>
      <c r="AE739" s="143"/>
      <c r="AF739" s="144"/>
      <c r="AG739" s="144"/>
      <c r="AH739" s="143"/>
      <c r="AI739" s="143"/>
      <c r="AJ739" s="143"/>
      <c r="AK739" s="143"/>
      <c r="AL739" s="143"/>
    </row>
    <row r="740" spans="2:38">
      <c r="B740" s="142">
        <v>737</v>
      </c>
      <c r="C740" s="145"/>
      <c r="D740" s="145"/>
      <c r="E740" s="154"/>
      <c r="F740" s="145"/>
      <c r="G740" s="154"/>
      <c r="H740" s="154"/>
      <c r="I740" s="145"/>
      <c r="J740" s="143"/>
      <c r="K740" s="143"/>
      <c r="L740" s="143"/>
      <c r="M740" s="143"/>
      <c r="N740" s="143"/>
      <c r="O740" s="143"/>
      <c r="P740" s="143"/>
      <c r="Q740" s="143"/>
      <c r="R740" s="143"/>
      <c r="S740" s="143"/>
      <c r="T740" s="143"/>
      <c r="U740" s="143"/>
      <c r="V740" s="143"/>
      <c r="W740" s="143"/>
      <c r="X740" s="143"/>
      <c r="Y740" s="143"/>
      <c r="Z740" s="143"/>
      <c r="AA740" s="143"/>
      <c r="AB740" s="143"/>
      <c r="AC740" s="143"/>
      <c r="AD740" s="143"/>
      <c r="AE740" s="143"/>
      <c r="AF740" s="144"/>
      <c r="AG740" s="144"/>
      <c r="AH740" s="143"/>
      <c r="AI740" s="143"/>
      <c r="AJ740" s="143"/>
      <c r="AK740" s="143"/>
      <c r="AL740" s="143"/>
    </row>
    <row r="741" spans="2:38">
      <c r="B741" s="142">
        <v>738</v>
      </c>
      <c r="C741" s="145"/>
      <c r="D741" s="145"/>
      <c r="E741" s="154"/>
      <c r="F741" s="145"/>
      <c r="G741" s="154"/>
      <c r="H741" s="154"/>
      <c r="I741" s="145"/>
      <c r="J741" s="143"/>
      <c r="K741" s="143"/>
      <c r="L741" s="143"/>
      <c r="M741" s="143"/>
      <c r="N741" s="143"/>
      <c r="O741" s="143"/>
      <c r="P741" s="143"/>
      <c r="Q741" s="143"/>
      <c r="R741" s="143"/>
      <c r="S741" s="143"/>
      <c r="T741" s="143"/>
      <c r="U741" s="143"/>
      <c r="V741" s="143"/>
      <c r="W741" s="143"/>
      <c r="X741" s="143"/>
      <c r="Y741" s="143"/>
      <c r="Z741" s="143"/>
      <c r="AA741" s="143"/>
      <c r="AB741" s="143"/>
      <c r="AC741" s="143"/>
      <c r="AD741" s="143"/>
      <c r="AE741" s="143"/>
      <c r="AF741" s="144"/>
      <c r="AG741" s="144"/>
      <c r="AH741" s="143"/>
      <c r="AI741" s="143"/>
      <c r="AJ741" s="143"/>
      <c r="AK741" s="143"/>
      <c r="AL741" s="143"/>
    </row>
    <row r="742" spans="2:38">
      <c r="B742" s="142">
        <v>739</v>
      </c>
      <c r="C742" s="145"/>
      <c r="D742" s="145"/>
      <c r="E742" s="154"/>
      <c r="F742" s="145"/>
      <c r="G742" s="154"/>
      <c r="H742" s="154"/>
      <c r="I742" s="145"/>
      <c r="J742" s="143"/>
      <c r="K742" s="143"/>
      <c r="L742" s="143"/>
      <c r="M742" s="143"/>
      <c r="N742" s="143"/>
      <c r="O742" s="143"/>
      <c r="P742" s="143"/>
      <c r="Q742" s="143"/>
      <c r="R742" s="143"/>
      <c r="S742" s="143"/>
      <c r="T742" s="143"/>
      <c r="U742" s="143"/>
      <c r="V742" s="143"/>
      <c r="W742" s="143"/>
      <c r="X742" s="143"/>
      <c r="Y742" s="143"/>
      <c r="Z742" s="143"/>
      <c r="AA742" s="143"/>
      <c r="AB742" s="143"/>
      <c r="AC742" s="143"/>
      <c r="AD742" s="143"/>
      <c r="AE742" s="143"/>
      <c r="AF742" s="144"/>
      <c r="AG742" s="144"/>
      <c r="AH742" s="143"/>
      <c r="AI742" s="143"/>
      <c r="AJ742" s="143"/>
      <c r="AK742" s="143"/>
      <c r="AL742" s="143"/>
    </row>
    <row r="743" spans="2:38">
      <c r="B743" s="142">
        <v>740</v>
      </c>
      <c r="C743" s="145"/>
      <c r="D743" s="145"/>
      <c r="E743" s="154"/>
      <c r="F743" s="145"/>
      <c r="G743" s="154"/>
      <c r="H743" s="154"/>
      <c r="I743" s="145"/>
      <c r="J743" s="143"/>
      <c r="K743" s="143"/>
      <c r="L743" s="143"/>
      <c r="M743" s="143"/>
      <c r="N743" s="143"/>
      <c r="O743" s="143"/>
      <c r="P743" s="143"/>
      <c r="Q743" s="143"/>
      <c r="R743" s="143"/>
      <c r="S743" s="143"/>
      <c r="T743" s="143"/>
      <c r="U743" s="143"/>
      <c r="V743" s="143"/>
      <c r="W743" s="143"/>
      <c r="X743" s="143"/>
      <c r="Y743" s="143"/>
      <c r="Z743" s="143"/>
      <c r="AA743" s="143"/>
      <c r="AB743" s="143"/>
      <c r="AC743" s="143"/>
      <c r="AD743" s="143"/>
      <c r="AE743" s="143"/>
      <c r="AF743" s="144"/>
      <c r="AG743" s="144"/>
      <c r="AH743" s="143"/>
      <c r="AI743" s="143"/>
      <c r="AJ743" s="143"/>
      <c r="AK743" s="143"/>
      <c r="AL743" s="143"/>
    </row>
    <row r="744" spans="2:38">
      <c r="B744" s="142">
        <v>741</v>
      </c>
      <c r="C744" s="145"/>
      <c r="D744" s="145"/>
      <c r="E744" s="154"/>
      <c r="F744" s="145"/>
      <c r="G744" s="154"/>
      <c r="H744" s="154"/>
      <c r="I744" s="145"/>
      <c r="J744" s="143"/>
      <c r="K744" s="143"/>
      <c r="L744" s="143"/>
      <c r="M744" s="143"/>
      <c r="N744" s="143"/>
      <c r="O744" s="143"/>
      <c r="P744" s="143"/>
      <c r="Q744" s="143"/>
      <c r="R744" s="143"/>
      <c r="S744" s="143"/>
      <c r="T744" s="143"/>
      <c r="U744" s="143"/>
      <c r="V744" s="143"/>
      <c r="W744" s="143"/>
      <c r="X744" s="143"/>
      <c r="Y744" s="143"/>
      <c r="Z744" s="143"/>
      <c r="AA744" s="143"/>
      <c r="AB744" s="143"/>
      <c r="AC744" s="143"/>
      <c r="AD744" s="143"/>
      <c r="AE744" s="143"/>
      <c r="AF744" s="144"/>
      <c r="AG744" s="144"/>
      <c r="AH744" s="143"/>
      <c r="AI744" s="143"/>
      <c r="AJ744" s="143"/>
      <c r="AK744" s="143"/>
      <c r="AL744" s="143"/>
    </row>
    <row r="745" spans="2:38">
      <c r="B745" s="142">
        <v>742</v>
      </c>
      <c r="C745" s="145"/>
      <c r="D745" s="145"/>
      <c r="E745" s="154"/>
      <c r="F745" s="145"/>
      <c r="G745" s="154"/>
      <c r="H745" s="154"/>
      <c r="I745" s="145"/>
      <c r="J745" s="143"/>
      <c r="K745" s="143"/>
      <c r="L745" s="143"/>
      <c r="M745" s="143"/>
      <c r="N745" s="143"/>
      <c r="O745" s="143"/>
      <c r="P745" s="143"/>
      <c r="Q745" s="143"/>
      <c r="R745" s="143"/>
      <c r="S745" s="143"/>
      <c r="T745" s="143"/>
      <c r="U745" s="143"/>
      <c r="V745" s="143"/>
      <c r="W745" s="143"/>
      <c r="X745" s="143"/>
      <c r="Y745" s="143"/>
      <c r="Z745" s="143"/>
      <c r="AA745" s="143"/>
      <c r="AB745" s="143"/>
      <c r="AC745" s="143"/>
      <c r="AD745" s="143"/>
      <c r="AE745" s="143"/>
      <c r="AF745" s="144"/>
      <c r="AG745" s="144"/>
      <c r="AH745" s="143"/>
      <c r="AI745" s="143"/>
      <c r="AJ745" s="143"/>
      <c r="AK745" s="143"/>
      <c r="AL745" s="143"/>
    </row>
    <row r="746" spans="2:38">
      <c r="B746" s="142">
        <v>743</v>
      </c>
      <c r="C746" s="145"/>
      <c r="D746" s="145"/>
      <c r="E746" s="154"/>
      <c r="F746" s="145"/>
      <c r="G746" s="154"/>
      <c r="H746" s="154"/>
      <c r="I746" s="145"/>
      <c r="J746" s="143"/>
      <c r="K746" s="143"/>
      <c r="L746" s="143"/>
      <c r="M746" s="143"/>
      <c r="N746" s="143"/>
      <c r="O746" s="143"/>
      <c r="P746" s="143"/>
      <c r="Q746" s="143"/>
      <c r="R746" s="143"/>
      <c r="S746" s="143"/>
      <c r="T746" s="143"/>
      <c r="U746" s="143"/>
      <c r="V746" s="143"/>
      <c r="W746" s="143"/>
      <c r="X746" s="143"/>
      <c r="Y746" s="143"/>
      <c r="Z746" s="143"/>
      <c r="AA746" s="143"/>
      <c r="AB746" s="143"/>
      <c r="AC746" s="143"/>
      <c r="AD746" s="143"/>
      <c r="AE746" s="143"/>
      <c r="AF746" s="144"/>
      <c r="AG746" s="144"/>
      <c r="AH746" s="143"/>
      <c r="AI746" s="143"/>
      <c r="AJ746" s="143"/>
      <c r="AK746" s="143"/>
      <c r="AL746" s="143"/>
    </row>
    <row r="747" spans="2:38">
      <c r="B747" s="142">
        <v>744</v>
      </c>
      <c r="C747" s="145"/>
      <c r="D747" s="145"/>
      <c r="E747" s="154"/>
      <c r="F747" s="145"/>
      <c r="G747" s="154"/>
      <c r="H747" s="154"/>
      <c r="I747" s="145"/>
      <c r="J747" s="143"/>
      <c r="K747" s="143"/>
      <c r="L747" s="143"/>
      <c r="M747" s="143"/>
      <c r="N747" s="143"/>
      <c r="O747" s="143"/>
      <c r="P747" s="143"/>
      <c r="Q747" s="143"/>
      <c r="R747" s="143"/>
      <c r="S747" s="143"/>
      <c r="T747" s="143"/>
      <c r="U747" s="143"/>
      <c r="V747" s="143"/>
      <c r="W747" s="143"/>
      <c r="X747" s="143"/>
      <c r="Y747" s="143"/>
      <c r="Z747" s="143"/>
      <c r="AA747" s="143"/>
      <c r="AB747" s="143"/>
      <c r="AC747" s="143"/>
      <c r="AD747" s="143"/>
      <c r="AE747" s="143"/>
      <c r="AF747" s="144"/>
      <c r="AG747" s="144"/>
      <c r="AH747" s="143"/>
      <c r="AI747" s="143"/>
      <c r="AJ747" s="143"/>
      <c r="AK747" s="143"/>
      <c r="AL747" s="143"/>
    </row>
    <row r="748" spans="2:38">
      <c r="B748" s="142">
        <v>745</v>
      </c>
      <c r="C748" s="145"/>
      <c r="D748" s="145"/>
      <c r="E748" s="154"/>
      <c r="F748" s="145"/>
      <c r="G748" s="154"/>
      <c r="H748" s="154"/>
      <c r="I748" s="145"/>
      <c r="J748" s="143"/>
      <c r="K748" s="143"/>
      <c r="L748" s="143"/>
      <c r="M748" s="143"/>
      <c r="N748" s="143"/>
      <c r="O748" s="143"/>
      <c r="P748" s="143"/>
      <c r="Q748" s="143"/>
      <c r="R748" s="143"/>
      <c r="S748" s="143"/>
      <c r="T748" s="143"/>
      <c r="U748" s="143"/>
      <c r="V748" s="143"/>
      <c r="W748" s="143"/>
      <c r="X748" s="143"/>
      <c r="Y748" s="143"/>
      <c r="Z748" s="143"/>
      <c r="AA748" s="143"/>
      <c r="AB748" s="143"/>
      <c r="AC748" s="143"/>
      <c r="AD748" s="143"/>
      <c r="AE748" s="143"/>
      <c r="AF748" s="144"/>
      <c r="AG748" s="144"/>
      <c r="AH748" s="143"/>
      <c r="AI748" s="143"/>
      <c r="AJ748" s="143"/>
      <c r="AK748" s="143"/>
      <c r="AL748" s="143"/>
    </row>
    <row r="749" spans="2:38">
      <c r="B749" s="142">
        <v>746</v>
      </c>
      <c r="C749" s="145"/>
      <c r="D749" s="145"/>
      <c r="E749" s="154"/>
      <c r="F749" s="145"/>
      <c r="G749" s="154"/>
      <c r="H749" s="154"/>
      <c r="I749" s="145"/>
      <c r="J749" s="143"/>
      <c r="K749" s="143"/>
      <c r="L749" s="143"/>
      <c r="M749" s="143"/>
      <c r="N749" s="143"/>
      <c r="O749" s="143"/>
      <c r="P749" s="143"/>
      <c r="Q749" s="143"/>
      <c r="R749" s="143"/>
      <c r="S749" s="143"/>
      <c r="T749" s="143"/>
      <c r="U749" s="143"/>
      <c r="V749" s="143"/>
      <c r="W749" s="143"/>
      <c r="X749" s="143"/>
      <c r="Y749" s="143"/>
      <c r="Z749" s="143"/>
      <c r="AA749" s="143"/>
      <c r="AB749" s="143"/>
      <c r="AC749" s="143"/>
      <c r="AD749" s="143"/>
      <c r="AE749" s="143"/>
      <c r="AF749" s="144"/>
      <c r="AG749" s="144"/>
      <c r="AH749" s="143"/>
      <c r="AI749" s="143"/>
      <c r="AJ749" s="143"/>
      <c r="AK749" s="143"/>
      <c r="AL749" s="143"/>
    </row>
    <row r="750" spans="2:38">
      <c r="B750" s="142">
        <v>747</v>
      </c>
      <c r="C750" s="145"/>
      <c r="D750" s="145"/>
      <c r="E750" s="154"/>
      <c r="F750" s="145"/>
      <c r="G750" s="154"/>
      <c r="H750" s="154"/>
      <c r="I750" s="145"/>
      <c r="J750" s="143"/>
      <c r="K750" s="143"/>
      <c r="L750" s="143"/>
      <c r="M750" s="143"/>
      <c r="N750" s="143"/>
      <c r="O750" s="143"/>
      <c r="P750" s="143"/>
      <c r="Q750" s="143"/>
      <c r="R750" s="143"/>
      <c r="S750" s="143"/>
      <c r="T750" s="143"/>
      <c r="U750" s="143"/>
      <c r="V750" s="143"/>
      <c r="W750" s="143"/>
      <c r="X750" s="143"/>
      <c r="Y750" s="143"/>
      <c r="Z750" s="143"/>
      <c r="AA750" s="143"/>
      <c r="AB750" s="143"/>
      <c r="AC750" s="143"/>
      <c r="AD750" s="143"/>
      <c r="AE750" s="143"/>
      <c r="AF750" s="144"/>
      <c r="AG750" s="144"/>
      <c r="AH750" s="143"/>
      <c r="AI750" s="143"/>
      <c r="AJ750" s="143"/>
      <c r="AK750" s="143"/>
      <c r="AL750" s="143"/>
    </row>
    <row r="751" spans="2:38">
      <c r="B751" s="142">
        <v>748</v>
      </c>
      <c r="C751" s="145"/>
      <c r="D751" s="145"/>
      <c r="E751" s="154"/>
      <c r="F751" s="145"/>
      <c r="G751" s="154"/>
      <c r="H751" s="154"/>
      <c r="I751" s="145"/>
      <c r="J751" s="143"/>
      <c r="K751" s="143"/>
      <c r="L751" s="143"/>
      <c r="M751" s="143"/>
      <c r="N751" s="143"/>
      <c r="O751" s="143"/>
      <c r="P751" s="143"/>
      <c r="Q751" s="143"/>
      <c r="R751" s="143"/>
      <c r="S751" s="143"/>
      <c r="T751" s="143"/>
      <c r="U751" s="143"/>
      <c r="V751" s="143"/>
      <c r="W751" s="143"/>
      <c r="X751" s="143"/>
      <c r="Y751" s="143"/>
      <c r="Z751" s="143"/>
      <c r="AA751" s="143"/>
      <c r="AB751" s="143"/>
      <c r="AC751" s="143"/>
      <c r="AD751" s="143"/>
      <c r="AE751" s="143"/>
      <c r="AF751" s="144"/>
      <c r="AG751" s="144"/>
      <c r="AH751" s="143"/>
      <c r="AI751" s="143"/>
      <c r="AJ751" s="143"/>
      <c r="AK751" s="143"/>
      <c r="AL751" s="143"/>
    </row>
    <row r="752" spans="2:38">
      <c r="B752" s="142">
        <v>749</v>
      </c>
      <c r="C752" s="145"/>
      <c r="D752" s="145"/>
      <c r="E752" s="154"/>
      <c r="F752" s="145"/>
      <c r="G752" s="154"/>
      <c r="H752" s="154"/>
      <c r="I752" s="145"/>
      <c r="J752" s="143"/>
      <c r="K752" s="143"/>
      <c r="L752" s="143"/>
      <c r="M752" s="143"/>
      <c r="N752" s="143"/>
      <c r="O752" s="143"/>
      <c r="P752" s="143"/>
      <c r="Q752" s="143"/>
      <c r="R752" s="143"/>
      <c r="S752" s="143"/>
      <c r="T752" s="143"/>
      <c r="U752" s="143"/>
      <c r="V752" s="143"/>
      <c r="W752" s="143"/>
      <c r="X752" s="143"/>
      <c r="Y752" s="143"/>
      <c r="Z752" s="143"/>
      <c r="AA752" s="143"/>
      <c r="AB752" s="143"/>
      <c r="AC752" s="143"/>
      <c r="AD752" s="143"/>
      <c r="AE752" s="143"/>
      <c r="AF752" s="144"/>
      <c r="AG752" s="144"/>
      <c r="AH752" s="143"/>
      <c r="AI752" s="143"/>
      <c r="AJ752" s="143"/>
      <c r="AK752" s="143"/>
      <c r="AL752" s="143"/>
    </row>
    <row r="753" spans="2:38">
      <c r="B753" s="142">
        <v>750</v>
      </c>
      <c r="C753" s="145"/>
      <c r="D753" s="145"/>
      <c r="E753" s="154"/>
      <c r="F753" s="145"/>
      <c r="G753" s="154"/>
      <c r="H753" s="154"/>
      <c r="I753" s="145"/>
      <c r="J753" s="143"/>
      <c r="K753" s="143"/>
      <c r="L753" s="143"/>
      <c r="M753" s="143"/>
      <c r="N753" s="143"/>
      <c r="O753" s="143"/>
      <c r="P753" s="143"/>
      <c r="Q753" s="143"/>
      <c r="R753" s="143"/>
      <c r="S753" s="143"/>
      <c r="T753" s="143"/>
      <c r="U753" s="143"/>
      <c r="V753" s="143"/>
      <c r="W753" s="143"/>
      <c r="X753" s="143"/>
      <c r="Y753" s="143"/>
      <c r="Z753" s="143"/>
      <c r="AA753" s="143"/>
      <c r="AB753" s="143"/>
      <c r="AC753" s="143"/>
      <c r="AD753" s="143"/>
      <c r="AE753" s="143"/>
      <c r="AF753" s="144"/>
      <c r="AG753" s="144"/>
      <c r="AH753" s="143"/>
      <c r="AI753" s="143"/>
      <c r="AJ753" s="143"/>
      <c r="AK753" s="143"/>
      <c r="AL753" s="143"/>
    </row>
    <row r="754" spans="2:38">
      <c r="B754" s="142">
        <v>751</v>
      </c>
      <c r="C754" s="145"/>
      <c r="D754" s="145"/>
      <c r="E754" s="154"/>
      <c r="F754" s="145"/>
      <c r="G754" s="154"/>
      <c r="H754" s="154"/>
      <c r="I754" s="145"/>
      <c r="J754" s="143"/>
      <c r="K754" s="143"/>
      <c r="L754" s="143"/>
      <c r="M754" s="143"/>
      <c r="N754" s="143"/>
      <c r="O754" s="143"/>
      <c r="P754" s="143"/>
      <c r="Q754" s="143"/>
      <c r="R754" s="143"/>
      <c r="S754" s="143"/>
      <c r="T754" s="143"/>
      <c r="U754" s="143"/>
      <c r="V754" s="143"/>
      <c r="W754" s="143"/>
      <c r="X754" s="143"/>
      <c r="Y754" s="143"/>
      <c r="Z754" s="143"/>
      <c r="AA754" s="143"/>
      <c r="AB754" s="143"/>
      <c r="AC754" s="143"/>
      <c r="AD754" s="143"/>
      <c r="AE754" s="143"/>
      <c r="AF754" s="144"/>
      <c r="AG754" s="144"/>
      <c r="AH754" s="143"/>
      <c r="AI754" s="143"/>
      <c r="AJ754" s="143"/>
      <c r="AK754" s="143"/>
      <c r="AL754" s="143"/>
    </row>
    <row r="755" spans="2:38">
      <c r="B755" s="142">
        <v>752</v>
      </c>
      <c r="C755" s="145"/>
      <c r="D755" s="145"/>
      <c r="E755" s="154"/>
      <c r="F755" s="145"/>
      <c r="G755" s="154"/>
      <c r="H755" s="154"/>
      <c r="I755" s="145"/>
      <c r="J755" s="143"/>
      <c r="K755" s="143"/>
      <c r="L755" s="143"/>
      <c r="M755" s="143"/>
      <c r="N755" s="143"/>
      <c r="O755" s="143"/>
      <c r="P755" s="143"/>
      <c r="Q755" s="143"/>
      <c r="R755" s="143"/>
      <c r="S755" s="143"/>
      <c r="T755" s="143"/>
      <c r="U755" s="143"/>
      <c r="V755" s="143"/>
      <c r="W755" s="143"/>
      <c r="X755" s="143"/>
      <c r="Y755" s="143"/>
      <c r="Z755" s="143"/>
      <c r="AA755" s="143"/>
      <c r="AB755" s="143"/>
      <c r="AC755" s="143"/>
      <c r="AD755" s="143"/>
      <c r="AE755" s="143"/>
      <c r="AF755" s="144"/>
      <c r="AG755" s="144"/>
      <c r="AH755" s="143"/>
      <c r="AI755" s="143"/>
      <c r="AJ755" s="143"/>
      <c r="AK755" s="143"/>
      <c r="AL755" s="143"/>
    </row>
    <row r="756" spans="2:38">
      <c r="B756" s="142">
        <v>753</v>
      </c>
      <c r="C756" s="145"/>
      <c r="D756" s="145"/>
      <c r="E756" s="154"/>
      <c r="F756" s="145"/>
      <c r="G756" s="154"/>
      <c r="H756" s="154"/>
      <c r="I756" s="145"/>
      <c r="J756" s="143"/>
      <c r="K756" s="143"/>
      <c r="L756" s="143"/>
      <c r="M756" s="143"/>
      <c r="N756" s="143"/>
      <c r="O756" s="143"/>
      <c r="P756" s="143"/>
      <c r="Q756" s="143"/>
      <c r="R756" s="143"/>
      <c r="S756" s="143"/>
      <c r="T756" s="143"/>
      <c r="U756" s="143"/>
      <c r="V756" s="143"/>
      <c r="W756" s="143"/>
      <c r="X756" s="143"/>
      <c r="Y756" s="143"/>
      <c r="Z756" s="143"/>
      <c r="AA756" s="143"/>
      <c r="AB756" s="143"/>
      <c r="AC756" s="143"/>
      <c r="AD756" s="143"/>
      <c r="AE756" s="143"/>
      <c r="AF756" s="144"/>
      <c r="AG756" s="144"/>
      <c r="AH756" s="143"/>
      <c r="AI756" s="143"/>
      <c r="AJ756" s="143"/>
      <c r="AK756" s="143"/>
      <c r="AL756" s="143"/>
    </row>
    <row r="757" spans="2:38">
      <c r="B757" s="142">
        <v>754</v>
      </c>
      <c r="C757" s="145"/>
      <c r="D757" s="145"/>
      <c r="E757" s="154"/>
      <c r="F757" s="145"/>
      <c r="G757" s="154"/>
      <c r="H757" s="154"/>
      <c r="I757" s="145"/>
      <c r="J757" s="143"/>
      <c r="K757" s="143"/>
      <c r="L757" s="143"/>
      <c r="M757" s="143"/>
      <c r="N757" s="143"/>
      <c r="O757" s="143"/>
      <c r="P757" s="143"/>
      <c r="Q757" s="143"/>
      <c r="R757" s="143"/>
      <c r="S757" s="143"/>
      <c r="T757" s="143"/>
      <c r="U757" s="143"/>
      <c r="V757" s="143"/>
      <c r="W757" s="143"/>
      <c r="X757" s="143"/>
      <c r="Y757" s="143"/>
      <c r="Z757" s="143"/>
      <c r="AA757" s="143"/>
      <c r="AB757" s="143"/>
      <c r="AC757" s="143"/>
      <c r="AD757" s="143"/>
      <c r="AE757" s="143"/>
      <c r="AF757" s="144"/>
      <c r="AG757" s="144"/>
      <c r="AH757" s="143"/>
      <c r="AI757" s="143"/>
      <c r="AJ757" s="143"/>
      <c r="AK757" s="143"/>
      <c r="AL757" s="143"/>
    </row>
    <row r="758" spans="2:38">
      <c r="B758" s="142">
        <v>755</v>
      </c>
      <c r="C758" s="145"/>
      <c r="D758" s="145"/>
      <c r="E758" s="154"/>
      <c r="F758" s="145"/>
      <c r="G758" s="154"/>
      <c r="H758" s="154"/>
      <c r="I758" s="145"/>
      <c r="J758" s="143"/>
      <c r="K758" s="143"/>
      <c r="L758" s="143"/>
      <c r="M758" s="143"/>
      <c r="N758" s="143"/>
      <c r="O758" s="143"/>
      <c r="P758" s="143"/>
      <c r="Q758" s="143"/>
      <c r="R758" s="143"/>
      <c r="S758" s="143"/>
      <c r="T758" s="143"/>
      <c r="U758" s="143"/>
      <c r="V758" s="143"/>
      <c r="W758" s="143"/>
      <c r="X758" s="143"/>
      <c r="Y758" s="143"/>
      <c r="Z758" s="143"/>
      <c r="AA758" s="143"/>
      <c r="AB758" s="143"/>
      <c r="AC758" s="143"/>
      <c r="AD758" s="143"/>
      <c r="AE758" s="143"/>
      <c r="AF758" s="144"/>
      <c r="AG758" s="144"/>
      <c r="AH758" s="143"/>
      <c r="AI758" s="143"/>
      <c r="AJ758" s="143"/>
      <c r="AK758" s="143"/>
      <c r="AL758" s="143"/>
    </row>
    <row r="759" spans="2:38">
      <c r="B759" s="142">
        <v>756</v>
      </c>
      <c r="C759" s="145"/>
      <c r="D759" s="145"/>
      <c r="E759" s="154"/>
      <c r="F759" s="145"/>
      <c r="G759" s="154"/>
      <c r="H759" s="154"/>
      <c r="I759" s="145"/>
      <c r="J759" s="143"/>
      <c r="K759" s="143"/>
      <c r="L759" s="143"/>
      <c r="M759" s="143"/>
      <c r="N759" s="143"/>
      <c r="O759" s="143"/>
      <c r="P759" s="143"/>
      <c r="Q759" s="143"/>
      <c r="R759" s="143"/>
      <c r="S759" s="143"/>
      <c r="T759" s="143"/>
      <c r="U759" s="143"/>
      <c r="V759" s="143"/>
      <c r="W759" s="143"/>
      <c r="X759" s="143"/>
      <c r="Y759" s="143"/>
      <c r="Z759" s="143"/>
      <c r="AA759" s="143"/>
      <c r="AB759" s="143"/>
      <c r="AC759" s="143"/>
      <c r="AD759" s="143"/>
      <c r="AE759" s="143"/>
      <c r="AF759" s="144"/>
      <c r="AG759" s="144"/>
      <c r="AH759" s="143"/>
      <c r="AI759" s="143"/>
      <c r="AJ759" s="143"/>
      <c r="AK759" s="143"/>
      <c r="AL759" s="143"/>
    </row>
    <row r="760" spans="2:38">
      <c r="B760" s="142">
        <v>757</v>
      </c>
      <c r="C760" s="145"/>
      <c r="D760" s="145"/>
      <c r="E760" s="154"/>
      <c r="F760" s="145"/>
      <c r="G760" s="154"/>
      <c r="H760" s="154"/>
      <c r="I760" s="145"/>
      <c r="O760" s="10"/>
      <c r="P760" s="10"/>
      <c r="Q760" s="10"/>
      <c r="S760" s="10"/>
      <c r="U760" s="10"/>
      <c r="V760" s="10"/>
      <c r="W760" s="10"/>
      <c r="X760" s="10"/>
      <c r="Y760" s="10"/>
      <c r="AA760" s="10"/>
      <c r="AC760" s="10"/>
      <c r="AD760" s="10"/>
      <c r="AE760" s="10"/>
      <c r="AF760" s="11"/>
      <c r="AG760" s="11"/>
    </row>
    <row r="761" spans="2:38">
      <c r="B761" s="142">
        <v>758</v>
      </c>
      <c r="C761" s="145"/>
      <c r="D761" s="145"/>
      <c r="E761" s="154"/>
      <c r="F761" s="145"/>
      <c r="G761" s="154"/>
      <c r="H761" s="154"/>
      <c r="I761" s="145"/>
      <c r="O761" s="10"/>
      <c r="P761" s="10"/>
      <c r="Q761" s="10"/>
      <c r="S761" s="10"/>
      <c r="U761" s="10"/>
      <c r="V761" s="10"/>
      <c r="W761" s="10"/>
      <c r="X761" s="10"/>
      <c r="Y761" s="10"/>
      <c r="AA761" s="10"/>
      <c r="AC761" s="10"/>
      <c r="AD761" s="10"/>
      <c r="AE761" s="10"/>
      <c r="AF761" s="11"/>
      <c r="AG761" s="11"/>
    </row>
    <row r="762" spans="2:38">
      <c r="B762" s="142">
        <v>759</v>
      </c>
      <c r="C762" s="145"/>
      <c r="D762" s="145"/>
      <c r="E762" s="154"/>
      <c r="F762" s="145"/>
      <c r="G762" s="154"/>
      <c r="H762" s="154"/>
      <c r="I762" s="145"/>
      <c r="O762" s="10"/>
      <c r="P762" s="10"/>
      <c r="Q762" s="10"/>
      <c r="S762" s="10"/>
      <c r="U762" s="10"/>
      <c r="V762" s="10"/>
      <c r="W762" s="10"/>
      <c r="X762" s="10"/>
      <c r="Y762" s="10"/>
      <c r="AA762" s="10"/>
      <c r="AC762" s="10"/>
      <c r="AD762" s="10"/>
      <c r="AE762" s="10"/>
      <c r="AF762" s="11"/>
      <c r="AG762" s="11"/>
    </row>
    <row r="763" spans="2:38">
      <c r="B763" s="142">
        <v>760</v>
      </c>
      <c r="C763" s="145"/>
      <c r="D763" s="145"/>
      <c r="E763" s="154"/>
      <c r="F763" s="145"/>
      <c r="G763" s="154"/>
      <c r="H763" s="154"/>
      <c r="I763" s="145"/>
      <c r="O763" s="10"/>
      <c r="P763" s="10"/>
      <c r="Q763" s="10"/>
      <c r="S763" s="10"/>
      <c r="U763" s="10"/>
      <c r="V763" s="10"/>
      <c r="W763" s="10"/>
      <c r="X763" s="10"/>
      <c r="Y763" s="10"/>
      <c r="AA763" s="10"/>
      <c r="AC763" s="10"/>
      <c r="AD763" s="10"/>
      <c r="AE763" s="10"/>
      <c r="AF763" s="11"/>
      <c r="AG763" s="11"/>
    </row>
    <row r="764" spans="2:38">
      <c r="B764" s="142">
        <v>761</v>
      </c>
      <c r="C764" s="145"/>
      <c r="D764" s="145"/>
      <c r="E764" s="154"/>
      <c r="F764" s="145"/>
      <c r="G764" s="154"/>
      <c r="H764" s="154"/>
      <c r="I764" s="145"/>
      <c r="O764" s="10"/>
      <c r="P764" s="10"/>
      <c r="Q764" s="10"/>
      <c r="S764" s="10"/>
      <c r="U764" s="10"/>
      <c r="V764" s="10"/>
      <c r="W764" s="10"/>
      <c r="X764" s="10"/>
      <c r="Y764" s="10"/>
      <c r="AA764" s="10"/>
      <c r="AC764" s="10"/>
      <c r="AD764" s="10"/>
      <c r="AE764" s="10"/>
      <c r="AF764" s="11"/>
      <c r="AG764" s="11"/>
    </row>
    <row r="765" spans="2:38">
      <c r="B765" s="142">
        <v>762</v>
      </c>
      <c r="C765" s="145"/>
      <c r="D765" s="145"/>
      <c r="E765" s="154"/>
      <c r="F765" s="145"/>
      <c r="G765" s="154"/>
      <c r="H765" s="154"/>
      <c r="I765" s="145"/>
      <c r="O765" s="10"/>
      <c r="P765" s="10"/>
      <c r="Q765" s="10"/>
      <c r="S765" s="10"/>
      <c r="U765" s="10"/>
      <c r="V765" s="10"/>
      <c r="W765" s="10"/>
      <c r="X765" s="10"/>
      <c r="Y765" s="10"/>
      <c r="AA765" s="10"/>
      <c r="AC765" s="10"/>
      <c r="AD765" s="10"/>
      <c r="AE765" s="10"/>
      <c r="AF765" s="11"/>
      <c r="AG765" s="11"/>
    </row>
    <row r="766" spans="2:38">
      <c r="B766" s="142">
        <v>763</v>
      </c>
      <c r="C766" s="145"/>
      <c r="D766" s="145"/>
      <c r="E766" s="154"/>
      <c r="F766" s="145"/>
      <c r="G766" s="154"/>
      <c r="H766" s="154"/>
      <c r="I766" s="145"/>
      <c r="O766" s="10"/>
      <c r="P766" s="10"/>
      <c r="Q766" s="10"/>
      <c r="S766" s="10"/>
      <c r="U766" s="10"/>
      <c r="V766" s="10"/>
      <c r="W766" s="10"/>
      <c r="X766" s="10"/>
      <c r="Y766" s="10"/>
      <c r="AA766" s="10"/>
      <c r="AC766" s="10"/>
      <c r="AD766" s="10"/>
      <c r="AE766" s="10"/>
      <c r="AF766" s="11"/>
      <c r="AG766" s="11"/>
    </row>
    <row r="767" spans="2:38">
      <c r="B767" s="142">
        <v>764</v>
      </c>
      <c r="C767" s="145"/>
      <c r="D767" s="145"/>
      <c r="E767" s="154"/>
      <c r="F767" s="145"/>
      <c r="G767" s="154"/>
      <c r="H767" s="154"/>
      <c r="I767" s="145"/>
      <c r="O767" s="10"/>
      <c r="P767" s="10"/>
      <c r="Q767" s="10"/>
      <c r="S767" s="10"/>
      <c r="U767" s="10"/>
      <c r="V767" s="10"/>
      <c r="W767" s="10"/>
      <c r="X767" s="10"/>
      <c r="Y767" s="10"/>
      <c r="AA767" s="10"/>
      <c r="AC767" s="10"/>
      <c r="AD767" s="10"/>
      <c r="AE767" s="10"/>
      <c r="AF767" s="11"/>
      <c r="AG767" s="11"/>
    </row>
    <row r="768" spans="2:38">
      <c r="B768" s="142">
        <v>765</v>
      </c>
      <c r="C768" s="145"/>
      <c r="D768" s="145"/>
      <c r="E768" s="154"/>
      <c r="F768" s="145"/>
      <c r="G768" s="154"/>
      <c r="H768" s="154"/>
      <c r="I768" s="145"/>
      <c r="O768" s="10"/>
      <c r="P768" s="10"/>
      <c r="Q768" s="10"/>
      <c r="S768" s="10"/>
      <c r="U768" s="10"/>
      <c r="V768" s="10"/>
      <c r="W768" s="10"/>
      <c r="X768" s="10"/>
      <c r="Y768" s="10"/>
      <c r="AA768" s="10"/>
      <c r="AC768" s="10"/>
      <c r="AD768" s="10"/>
      <c r="AE768" s="10"/>
      <c r="AF768" s="11"/>
      <c r="AG768" s="11"/>
    </row>
    <row r="769" spans="2:33">
      <c r="B769" s="142">
        <v>766</v>
      </c>
      <c r="C769" s="145"/>
      <c r="D769" s="145"/>
      <c r="E769" s="154"/>
      <c r="F769" s="145"/>
      <c r="G769" s="154"/>
      <c r="H769" s="154"/>
      <c r="I769" s="145"/>
      <c r="O769" s="10"/>
      <c r="P769" s="10"/>
      <c r="Q769" s="10"/>
      <c r="S769" s="10"/>
      <c r="U769" s="10"/>
      <c r="V769" s="10"/>
      <c r="W769" s="10"/>
      <c r="X769" s="10"/>
      <c r="Y769" s="10"/>
      <c r="AA769" s="10"/>
      <c r="AC769" s="10"/>
      <c r="AD769" s="10"/>
      <c r="AE769" s="10"/>
      <c r="AF769" s="11"/>
      <c r="AG769" s="11"/>
    </row>
    <row r="770" spans="2:33">
      <c r="B770" s="142">
        <v>767</v>
      </c>
      <c r="C770" s="145"/>
      <c r="D770" s="145"/>
      <c r="E770" s="154"/>
      <c r="F770" s="145"/>
      <c r="G770" s="154"/>
      <c r="H770" s="154"/>
      <c r="I770" s="145"/>
      <c r="O770" s="10"/>
      <c r="P770" s="10"/>
      <c r="Q770" s="10"/>
      <c r="S770" s="10"/>
      <c r="U770" s="10"/>
      <c r="V770" s="10"/>
      <c r="W770" s="10"/>
      <c r="X770" s="10"/>
      <c r="Y770" s="10"/>
      <c r="AA770" s="10"/>
      <c r="AC770" s="10"/>
      <c r="AD770" s="10"/>
      <c r="AE770" s="10"/>
      <c r="AF770" s="11"/>
      <c r="AG770" s="11"/>
    </row>
    <row r="771" spans="2:33">
      <c r="B771" s="142">
        <v>768</v>
      </c>
      <c r="C771" s="145"/>
      <c r="D771" s="145"/>
      <c r="E771" s="154"/>
      <c r="F771" s="145"/>
      <c r="G771" s="154"/>
      <c r="H771" s="154"/>
      <c r="I771" s="145"/>
      <c r="O771" s="10"/>
      <c r="P771" s="10"/>
      <c r="Q771" s="10"/>
      <c r="S771" s="10"/>
      <c r="U771" s="10"/>
      <c r="V771" s="10"/>
      <c r="W771" s="10"/>
      <c r="X771" s="10"/>
      <c r="Y771" s="10"/>
      <c r="AA771" s="10"/>
      <c r="AC771" s="10"/>
      <c r="AD771" s="10"/>
      <c r="AE771" s="10"/>
      <c r="AF771" s="11"/>
      <c r="AG771" s="11"/>
    </row>
    <row r="772" spans="2:33">
      <c r="B772" s="142">
        <v>769</v>
      </c>
      <c r="C772" s="145"/>
      <c r="D772" s="145"/>
      <c r="E772" s="154"/>
      <c r="F772" s="145"/>
      <c r="G772" s="154"/>
      <c r="H772" s="154"/>
      <c r="I772" s="145"/>
      <c r="O772" s="10"/>
      <c r="P772" s="10"/>
      <c r="Q772" s="10"/>
      <c r="S772" s="10"/>
      <c r="U772" s="10"/>
      <c r="V772" s="10"/>
      <c r="W772" s="10"/>
      <c r="X772" s="10"/>
      <c r="Y772" s="10"/>
      <c r="AA772" s="10"/>
      <c r="AC772" s="10"/>
      <c r="AD772" s="10"/>
      <c r="AE772" s="10"/>
      <c r="AF772" s="11"/>
      <c r="AG772" s="11"/>
    </row>
    <row r="773" spans="2:33">
      <c r="B773" s="142">
        <v>770</v>
      </c>
      <c r="C773" s="145"/>
      <c r="D773" s="145"/>
      <c r="E773" s="154"/>
      <c r="F773" s="145"/>
      <c r="G773" s="154"/>
      <c r="H773" s="154"/>
      <c r="I773" s="145"/>
      <c r="O773" s="10"/>
      <c r="P773" s="10"/>
      <c r="Q773" s="10"/>
      <c r="S773" s="10"/>
      <c r="U773" s="10"/>
      <c r="V773" s="10"/>
      <c r="W773" s="10"/>
      <c r="X773" s="10"/>
      <c r="Y773" s="10"/>
      <c r="AA773" s="10"/>
      <c r="AC773" s="10"/>
      <c r="AD773" s="10"/>
      <c r="AE773" s="10"/>
      <c r="AF773" s="11"/>
      <c r="AG773" s="11"/>
    </row>
    <row r="774" spans="2:33">
      <c r="B774" s="142">
        <v>771</v>
      </c>
      <c r="C774" s="145"/>
      <c r="D774" s="145"/>
      <c r="E774" s="154"/>
      <c r="F774" s="145"/>
      <c r="G774" s="154"/>
      <c r="H774" s="154"/>
      <c r="I774" s="145"/>
      <c r="O774" s="10"/>
      <c r="P774" s="10"/>
      <c r="Q774" s="10"/>
      <c r="S774" s="10"/>
      <c r="U774" s="10"/>
      <c r="V774" s="10"/>
      <c r="W774" s="10"/>
      <c r="X774" s="10"/>
      <c r="Y774" s="10"/>
      <c r="AA774" s="10"/>
      <c r="AC774" s="10"/>
      <c r="AD774" s="10"/>
      <c r="AE774" s="10"/>
      <c r="AF774" s="11"/>
      <c r="AG774" s="11"/>
    </row>
    <row r="775" spans="2:33">
      <c r="B775" s="142">
        <v>772</v>
      </c>
      <c r="C775" s="145"/>
      <c r="D775" s="145"/>
      <c r="E775" s="154"/>
      <c r="F775" s="145"/>
      <c r="G775" s="154"/>
      <c r="H775" s="154"/>
      <c r="I775" s="145"/>
      <c r="O775" s="10"/>
      <c r="P775" s="10"/>
      <c r="Q775" s="10"/>
      <c r="S775" s="10"/>
      <c r="U775" s="10"/>
      <c r="V775" s="10"/>
      <c r="W775" s="10"/>
      <c r="X775" s="10"/>
      <c r="Y775" s="10"/>
      <c r="AA775" s="10"/>
      <c r="AC775" s="10"/>
      <c r="AD775" s="10"/>
      <c r="AE775" s="10"/>
      <c r="AF775" s="11"/>
      <c r="AG775" s="11"/>
    </row>
    <row r="776" spans="2:33">
      <c r="B776" s="142">
        <v>773</v>
      </c>
      <c r="C776" s="145"/>
      <c r="D776" s="145"/>
      <c r="E776" s="154"/>
      <c r="F776" s="145"/>
      <c r="G776" s="154"/>
      <c r="H776" s="154"/>
      <c r="I776" s="145"/>
      <c r="O776" s="10"/>
      <c r="P776" s="10"/>
      <c r="Q776" s="10"/>
      <c r="S776" s="10"/>
      <c r="U776" s="10"/>
      <c r="V776" s="10"/>
      <c r="W776" s="10"/>
      <c r="X776" s="10"/>
      <c r="Y776" s="10"/>
      <c r="AA776" s="10"/>
      <c r="AC776" s="10"/>
      <c r="AD776" s="10"/>
      <c r="AE776" s="10"/>
      <c r="AF776" s="11"/>
      <c r="AG776" s="11"/>
    </row>
    <row r="777" spans="2:33">
      <c r="B777" s="142">
        <v>774</v>
      </c>
      <c r="C777" s="145"/>
      <c r="D777" s="145"/>
      <c r="E777" s="154"/>
      <c r="F777" s="145"/>
      <c r="G777" s="154"/>
      <c r="H777" s="154"/>
      <c r="I777" s="145"/>
      <c r="O777" s="10"/>
      <c r="P777" s="10"/>
      <c r="Q777" s="10"/>
      <c r="S777" s="10"/>
      <c r="U777" s="10"/>
      <c r="V777" s="10"/>
      <c r="W777" s="10"/>
      <c r="X777" s="10"/>
      <c r="Y777" s="10"/>
      <c r="AA777" s="10"/>
      <c r="AC777" s="10"/>
      <c r="AD777" s="10"/>
      <c r="AE777" s="10"/>
      <c r="AF777" s="11"/>
      <c r="AG777" s="11"/>
    </row>
    <row r="778" spans="2:33">
      <c r="B778" s="142">
        <v>775</v>
      </c>
      <c r="C778" s="145"/>
      <c r="D778" s="145"/>
      <c r="E778" s="154"/>
      <c r="F778" s="145"/>
      <c r="G778" s="154"/>
      <c r="H778" s="154"/>
      <c r="I778" s="145"/>
      <c r="O778" s="10"/>
      <c r="P778" s="10"/>
      <c r="Q778" s="10"/>
      <c r="S778" s="10"/>
      <c r="U778" s="10"/>
      <c r="V778" s="10"/>
      <c r="W778" s="10"/>
      <c r="X778" s="10"/>
      <c r="Y778" s="10"/>
      <c r="AA778" s="10"/>
      <c r="AC778" s="10"/>
      <c r="AD778" s="10"/>
      <c r="AE778" s="10"/>
      <c r="AF778" s="11"/>
      <c r="AG778" s="11"/>
    </row>
    <row r="779" spans="2:33">
      <c r="B779" s="142">
        <v>776</v>
      </c>
      <c r="C779" s="145"/>
      <c r="D779" s="145"/>
      <c r="E779" s="154"/>
      <c r="F779" s="145"/>
      <c r="G779" s="154"/>
      <c r="H779" s="154"/>
      <c r="I779" s="145"/>
      <c r="O779" s="10"/>
      <c r="P779" s="10"/>
      <c r="Q779" s="10"/>
      <c r="S779" s="10"/>
      <c r="U779" s="10"/>
      <c r="V779" s="10"/>
      <c r="W779" s="10"/>
      <c r="X779" s="10"/>
      <c r="Y779" s="10"/>
      <c r="AA779" s="10"/>
      <c r="AC779" s="10"/>
      <c r="AD779" s="10"/>
      <c r="AE779" s="10"/>
      <c r="AF779" s="11"/>
      <c r="AG779" s="11"/>
    </row>
    <row r="780" spans="2:33">
      <c r="B780" s="142">
        <v>777</v>
      </c>
      <c r="C780" s="145"/>
      <c r="D780" s="145"/>
      <c r="E780" s="154"/>
      <c r="F780" s="145"/>
      <c r="G780" s="154"/>
      <c r="H780" s="154"/>
      <c r="I780" s="145"/>
      <c r="O780" s="10"/>
      <c r="P780" s="10"/>
      <c r="Q780" s="10"/>
      <c r="S780" s="10"/>
      <c r="U780" s="10"/>
      <c r="V780" s="10"/>
      <c r="W780" s="10"/>
      <c r="X780" s="10"/>
      <c r="Y780" s="10"/>
      <c r="AA780" s="10"/>
      <c r="AC780" s="10"/>
      <c r="AD780" s="10"/>
      <c r="AE780" s="10"/>
      <c r="AF780" s="11"/>
      <c r="AG780" s="11"/>
    </row>
    <row r="781" spans="2:33">
      <c r="B781" s="142">
        <v>778</v>
      </c>
      <c r="C781" s="145"/>
      <c r="D781" s="145"/>
      <c r="E781" s="154"/>
      <c r="F781" s="145"/>
      <c r="G781" s="154"/>
      <c r="H781" s="154"/>
      <c r="I781" s="145"/>
      <c r="O781" s="10"/>
      <c r="P781" s="10"/>
      <c r="Q781" s="10"/>
      <c r="S781" s="10"/>
      <c r="U781" s="10"/>
      <c r="V781" s="10"/>
      <c r="W781" s="10"/>
      <c r="X781" s="10"/>
      <c r="Y781" s="10"/>
      <c r="AA781" s="10"/>
      <c r="AC781" s="10"/>
      <c r="AD781" s="10"/>
      <c r="AE781" s="10"/>
      <c r="AF781" s="11"/>
      <c r="AG781" s="11"/>
    </row>
    <row r="782" spans="2:33">
      <c r="B782" s="142">
        <v>779</v>
      </c>
      <c r="C782" s="145"/>
      <c r="D782" s="145"/>
      <c r="E782" s="154"/>
      <c r="F782" s="145"/>
      <c r="G782" s="154"/>
      <c r="H782" s="154"/>
      <c r="I782" s="145"/>
      <c r="O782" s="10"/>
      <c r="P782" s="10"/>
      <c r="Q782" s="10"/>
      <c r="S782" s="10"/>
      <c r="U782" s="10"/>
      <c r="V782" s="10"/>
      <c r="W782" s="10"/>
      <c r="X782" s="10"/>
      <c r="Y782" s="10"/>
      <c r="AA782" s="10"/>
      <c r="AC782" s="10"/>
      <c r="AD782" s="10"/>
      <c r="AE782" s="10"/>
      <c r="AF782" s="11"/>
      <c r="AG782" s="11"/>
    </row>
    <row r="783" spans="2:33">
      <c r="B783" s="142">
        <v>780</v>
      </c>
      <c r="C783" s="145"/>
      <c r="D783" s="145"/>
      <c r="E783" s="154"/>
      <c r="F783" s="145"/>
      <c r="G783" s="154"/>
      <c r="H783" s="154"/>
      <c r="I783" s="145"/>
      <c r="O783" s="10"/>
      <c r="P783" s="10"/>
      <c r="Q783" s="10"/>
      <c r="S783" s="10"/>
      <c r="U783" s="10"/>
      <c r="V783" s="10"/>
      <c r="W783" s="10"/>
      <c r="X783" s="10"/>
      <c r="Y783" s="10"/>
      <c r="AA783" s="10"/>
      <c r="AC783" s="10"/>
      <c r="AD783" s="10"/>
      <c r="AE783" s="10"/>
      <c r="AF783" s="11"/>
      <c r="AG783" s="11"/>
    </row>
    <row r="784" spans="2:33">
      <c r="B784" s="142">
        <v>781</v>
      </c>
      <c r="C784" s="145"/>
      <c r="D784" s="145"/>
      <c r="E784" s="154"/>
      <c r="F784" s="145"/>
      <c r="G784" s="154"/>
      <c r="H784" s="154"/>
      <c r="I784" s="145"/>
      <c r="O784" s="10"/>
      <c r="P784" s="10"/>
      <c r="Q784" s="10"/>
      <c r="S784" s="10"/>
      <c r="U784" s="10"/>
      <c r="V784" s="10"/>
      <c r="W784" s="10"/>
      <c r="X784" s="10"/>
      <c r="Y784" s="10"/>
      <c r="AA784" s="10"/>
      <c r="AC784" s="10"/>
      <c r="AD784" s="10"/>
      <c r="AE784" s="10"/>
      <c r="AF784" s="11"/>
      <c r="AG784" s="11"/>
    </row>
    <row r="785" spans="2:33">
      <c r="B785" s="142">
        <v>782</v>
      </c>
      <c r="C785" s="145"/>
      <c r="D785" s="145"/>
      <c r="E785" s="154"/>
      <c r="F785" s="145"/>
      <c r="G785" s="154"/>
      <c r="H785" s="154"/>
      <c r="I785" s="145"/>
      <c r="O785" s="10"/>
      <c r="P785" s="10"/>
      <c r="Q785" s="10"/>
      <c r="S785" s="10"/>
      <c r="U785" s="10"/>
      <c r="V785" s="10"/>
      <c r="W785" s="10"/>
      <c r="X785" s="10"/>
      <c r="Y785" s="10"/>
      <c r="AA785" s="10"/>
      <c r="AC785" s="10"/>
      <c r="AD785" s="10"/>
      <c r="AE785" s="10"/>
      <c r="AF785" s="11"/>
      <c r="AG785" s="11"/>
    </row>
    <row r="786" spans="2:33">
      <c r="B786" s="142">
        <v>783</v>
      </c>
      <c r="C786" s="145"/>
      <c r="D786" s="145"/>
      <c r="E786" s="154"/>
      <c r="F786" s="145"/>
      <c r="G786" s="154"/>
      <c r="H786" s="154"/>
      <c r="I786" s="145"/>
      <c r="O786" s="10"/>
      <c r="P786" s="10"/>
      <c r="Q786" s="10"/>
      <c r="S786" s="10"/>
      <c r="U786" s="10"/>
      <c r="V786" s="10"/>
      <c r="W786" s="10"/>
      <c r="X786" s="10"/>
      <c r="Y786" s="10"/>
      <c r="AA786" s="10"/>
      <c r="AC786" s="10"/>
      <c r="AD786" s="10"/>
      <c r="AE786" s="10"/>
      <c r="AF786" s="11"/>
      <c r="AG786" s="11"/>
    </row>
    <row r="787" spans="2:33">
      <c r="B787" s="142">
        <v>784</v>
      </c>
      <c r="C787" s="145"/>
      <c r="D787" s="145"/>
      <c r="E787" s="154"/>
      <c r="F787" s="145"/>
      <c r="G787" s="154"/>
      <c r="H787" s="154"/>
      <c r="I787" s="145"/>
      <c r="O787" s="10"/>
      <c r="P787" s="10"/>
      <c r="Q787" s="10"/>
      <c r="S787" s="10"/>
      <c r="U787" s="10"/>
      <c r="V787" s="10"/>
      <c r="W787" s="10"/>
      <c r="X787" s="10"/>
      <c r="Y787" s="10"/>
      <c r="AA787" s="10"/>
      <c r="AC787" s="10"/>
      <c r="AD787" s="10"/>
      <c r="AE787" s="10"/>
      <c r="AF787" s="11"/>
      <c r="AG787" s="11"/>
    </row>
    <row r="788" spans="2:33">
      <c r="B788" s="142">
        <v>785</v>
      </c>
      <c r="C788" s="145"/>
      <c r="D788" s="145"/>
      <c r="E788" s="154"/>
      <c r="F788" s="145"/>
      <c r="G788" s="154"/>
      <c r="H788" s="154"/>
      <c r="I788" s="145"/>
      <c r="O788" s="10"/>
      <c r="P788" s="10"/>
      <c r="Q788" s="10"/>
      <c r="S788" s="10"/>
      <c r="U788" s="10"/>
      <c r="V788" s="10"/>
      <c r="W788" s="10"/>
      <c r="X788" s="10"/>
      <c r="Y788" s="10"/>
      <c r="AA788" s="10"/>
      <c r="AC788" s="10"/>
      <c r="AD788" s="10"/>
      <c r="AE788" s="10"/>
      <c r="AF788" s="11"/>
      <c r="AG788" s="11"/>
    </row>
    <row r="789" spans="2:33">
      <c r="B789" s="142">
        <v>786</v>
      </c>
      <c r="C789" s="145"/>
      <c r="D789" s="145"/>
      <c r="E789" s="154"/>
      <c r="F789" s="145"/>
      <c r="G789" s="154"/>
      <c r="H789" s="154"/>
      <c r="I789" s="145"/>
      <c r="O789" s="10"/>
      <c r="P789" s="10"/>
      <c r="Q789" s="10"/>
      <c r="S789" s="10"/>
      <c r="U789" s="10"/>
      <c r="V789" s="10"/>
      <c r="W789" s="10"/>
      <c r="X789" s="10"/>
      <c r="Y789" s="10"/>
      <c r="AA789" s="10"/>
      <c r="AC789" s="10"/>
      <c r="AD789" s="10"/>
      <c r="AE789" s="10"/>
      <c r="AF789" s="11"/>
      <c r="AG789" s="11"/>
    </row>
    <row r="790" spans="2:33">
      <c r="B790" s="142">
        <v>787</v>
      </c>
      <c r="C790" s="145"/>
      <c r="D790" s="145"/>
      <c r="E790" s="154"/>
      <c r="F790" s="145"/>
      <c r="G790" s="154"/>
      <c r="H790" s="154"/>
      <c r="I790" s="145"/>
      <c r="O790" s="10"/>
      <c r="P790" s="10"/>
      <c r="Q790" s="10"/>
      <c r="S790" s="10"/>
      <c r="U790" s="10"/>
      <c r="V790" s="10"/>
      <c r="W790" s="10"/>
      <c r="X790" s="10"/>
      <c r="Y790" s="10"/>
      <c r="AA790" s="10"/>
      <c r="AC790" s="10"/>
      <c r="AD790" s="10"/>
      <c r="AE790" s="10"/>
      <c r="AF790" s="11"/>
      <c r="AG790" s="11"/>
    </row>
    <row r="791" spans="2:33">
      <c r="B791" s="142">
        <v>788</v>
      </c>
      <c r="C791" s="145"/>
      <c r="D791" s="145"/>
      <c r="E791" s="154"/>
      <c r="F791" s="145"/>
      <c r="G791" s="154"/>
      <c r="H791" s="154"/>
      <c r="I791" s="145"/>
      <c r="O791" s="10"/>
      <c r="P791" s="10"/>
      <c r="Q791" s="10"/>
      <c r="S791" s="10"/>
      <c r="U791" s="10"/>
      <c r="V791" s="10"/>
      <c r="W791" s="10"/>
      <c r="X791" s="10"/>
      <c r="Y791" s="10"/>
      <c r="AA791" s="10"/>
      <c r="AC791" s="10"/>
      <c r="AD791" s="10"/>
      <c r="AE791" s="10"/>
      <c r="AF791" s="11"/>
      <c r="AG791" s="11"/>
    </row>
    <row r="792" spans="2:33">
      <c r="B792" s="142">
        <v>789</v>
      </c>
      <c r="C792" s="145"/>
      <c r="D792" s="145"/>
      <c r="E792" s="154"/>
      <c r="F792" s="145"/>
      <c r="G792" s="154"/>
      <c r="H792" s="154"/>
      <c r="I792" s="145"/>
      <c r="O792" s="10"/>
      <c r="P792" s="10"/>
      <c r="Q792" s="10"/>
      <c r="S792" s="10"/>
      <c r="U792" s="10"/>
      <c r="V792" s="10"/>
      <c r="W792" s="10"/>
      <c r="X792" s="10"/>
      <c r="Y792" s="10"/>
      <c r="AA792" s="10"/>
      <c r="AC792" s="10"/>
      <c r="AD792" s="10"/>
      <c r="AE792" s="10"/>
      <c r="AF792" s="11"/>
      <c r="AG792" s="11"/>
    </row>
    <row r="793" spans="2:33">
      <c r="B793" s="142">
        <v>790</v>
      </c>
      <c r="C793" s="145"/>
      <c r="D793" s="145"/>
      <c r="E793" s="154"/>
      <c r="F793" s="145"/>
      <c r="G793" s="154"/>
      <c r="H793" s="154"/>
      <c r="I793" s="145"/>
      <c r="O793" s="10"/>
      <c r="P793" s="10"/>
      <c r="Q793" s="10"/>
      <c r="S793" s="10"/>
      <c r="U793" s="10"/>
      <c r="V793" s="10"/>
      <c r="W793" s="10"/>
      <c r="X793" s="10"/>
      <c r="Y793" s="10"/>
      <c r="AA793" s="10"/>
      <c r="AC793" s="10"/>
      <c r="AD793" s="10"/>
      <c r="AE793" s="10"/>
      <c r="AF793" s="11"/>
      <c r="AG793" s="11"/>
    </row>
    <row r="794" spans="2:33">
      <c r="B794" s="142">
        <v>791</v>
      </c>
      <c r="C794" s="145"/>
      <c r="D794" s="145"/>
      <c r="E794" s="154"/>
      <c r="F794" s="145"/>
      <c r="G794" s="154"/>
      <c r="H794" s="154"/>
      <c r="I794" s="145"/>
      <c r="O794" s="10"/>
      <c r="P794" s="10"/>
      <c r="Q794" s="10"/>
      <c r="S794" s="10"/>
      <c r="U794" s="10"/>
      <c r="V794" s="10"/>
      <c r="W794" s="10"/>
      <c r="X794" s="10"/>
      <c r="Y794" s="10"/>
      <c r="AA794" s="10"/>
      <c r="AC794" s="10"/>
      <c r="AD794" s="10"/>
      <c r="AE794" s="10"/>
      <c r="AF794" s="11"/>
      <c r="AG794" s="11"/>
    </row>
    <row r="795" spans="2:33">
      <c r="B795" s="142">
        <v>792</v>
      </c>
      <c r="C795" s="145"/>
      <c r="D795" s="145"/>
      <c r="E795" s="154"/>
      <c r="F795" s="145"/>
      <c r="G795" s="154"/>
      <c r="H795" s="154"/>
      <c r="I795" s="145"/>
      <c r="O795" s="10"/>
      <c r="P795" s="10"/>
      <c r="Q795" s="10"/>
      <c r="S795" s="10"/>
      <c r="U795" s="10"/>
      <c r="V795" s="10"/>
      <c r="W795" s="10"/>
      <c r="X795" s="10"/>
      <c r="Y795" s="10"/>
      <c r="AA795" s="10"/>
      <c r="AC795" s="10"/>
      <c r="AD795" s="10"/>
      <c r="AE795" s="10"/>
      <c r="AF795" s="11"/>
      <c r="AG795" s="11"/>
    </row>
    <row r="796" spans="2:33">
      <c r="B796" s="142">
        <v>793</v>
      </c>
      <c r="C796" s="145"/>
      <c r="D796" s="145"/>
      <c r="E796" s="154"/>
      <c r="F796" s="145"/>
      <c r="G796" s="154"/>
      <c r="H796" s="154"/>
      <c r="I796" s="145"/>
      <c r="O796" s="10"/>
      <c r="P796" s="10"/>
      <c r="Q796" s="10"/>
      <c r="S796" s="10"/>
      <c r="U796" s="10"/>
      <c r="V796" s="10"/>
      <c r="W796" s="10"/>
      <c r="X796" s="10"/>
      <c r="Y796" s="10"/>
      <c r="AA796" s="10"/>
      <c r="AC796" s="10"/>
      <c r="AD796" s="10"/>
      <c r="AE796" s="10"/>
      <c r="AF796" s="11"/>
      <c r="AG796" s="11"/>
    </row>
    <row r="797" spans="2:33">
      <c r="B797" s="142">
        <v>794</v>
      </c>
      <c r="C797" s="145"/>
      <c r="D797" s="145"/>
      <c r="E797" s="154"/>
      <c r="F797" s="145"/>
      <c r="G797" s="154"/>
      <c r="H797" s="154"/>
      <c r="I797" s="145"/>
      <c r="O797" s="10"/>
      <c r="P797" s="10"/>
      <c r="Q797" s="10"/>
      <c r="S797" s="10"/>
      <c r="U797" s="10"/>
      <c r="V797" s="10"/>
      <c r="W797" s="10"/>
      <c r="X797" s="10"/>
      <c r="Y797" s="10"/>
      <c r="AA797" s="10"/>
      <c r="AC797" s="10"/>
      <c r="AD797" s="10"/>
      <c r="AE797" s="10"/>
      <c r="AF797" s="11"/>
      <c r="AG797" s="11"/>
    </row>
    <row r="798" spans="2:33">
      <c r="B798" s="142">
        <v>795</v>
      </c>
      <c r="C798" s="145"/>
      <c r="D798" s="145"/>
      <c r="E798" s="154"/>
      <c r="F798" s="145"/>
      <c r="G798" s="154"/>
      <c r="H798" s="154"/>
      <c r="I798" s="145"/>
      <c r="O798" s="10"/>
      <c r="P798" s="10"/>
      <c r="Q798" s="10"/>
      <c r="S798" s="10"/>
      <c r="U798" s="10"/>
      <c r="V798" s="10"/>
      <c r="W798" s="10"/>
      <c r="X798" s="10"/>
      <c r="Y798" s="10"/>
      <c r="AA798" s="10"/>
      <c r="AC798" s="10"/>
      <c r="AD798" s="10"/>
      <c r="AE798" s="10"/>
      <c r="AF798" s="11"/>
      <c r="AG798" s="11"/>
    </row>
    <row r="799" spans="2:33">
      <c r="B799" s="142">
        <v>796</v>
      </c>
      <c r="C799" s="145"/>
      <c r="D799" s="145"/>
      <c r="E799" s="154"/>
      <c r="F799" s="145"/>
      <c r="G799" s="154"/>
      <c r="H799" s="154"/>
      <c r="I799" s="145"/>
      <c r="O799" s="10"/>
      <c r="P799" s="10"/>
      <c r="Q799" s="10"/>
      <c r="S799" s="10"/>
      <c r="U799" s="10"/>
      <c r="V799" s="10"/>
      <c r="W799" s="10"/>
      <c r="X799" s="10"/>
      <c r="Y799" s="10"/>
      <c r="AA799" s="10"/>
      <c r="AC799" s="10"/>
      <c r="AD799" s="10"/>
      <c r="AE799" s="10"/>
      <c r="AF799" s="11"/>
      <c r="AG799" s="11"/>
    </row>
    <row r="800" spans="2:33">
      <c r="B800" s="142">
        <v>797</v>
      </c>
      <c r="C800" s="145"/>
      <c r="D800" s="145"/>
      <c r="E800" s="154"/>
      <c r="F800" s="145"/>
      <c r="G800" s="154"/>
      <c r="H800" s="154"/>
      <c r="I800" s="145"/>
      <c r="O800" s="10"/>
      <c r="P800" s="10"/>
      <c r="Q800" s="10"/>
      <c r="S800" s="10"/>
      <c r="U800" s="10"/>
      <c r="V800" s="10"/>
      <c r="W800" s="10"/>
      <c r="X800" s="10"/>
      <c r="Y800" s="10"/>
      <c r="AA800" s="10"/>
      <c r="AC800" s="10"/>
      <c r="AD800" s="10"/>
      <c r="AE800" s="10"/>
      <c r="AF800" s="11"/>
      <c r="AG800" s="11"/>
    </row>
    <row r="801" spans="2:33">
      <c r="B801" s="142">
        <v>798</v>
      </c>
      <c r="C801" s="145"/>
      <c r="D801" s="145"/>
      <c r="E801" s="154"/>
      <c r="F801" s="145"/>
      <c r="G801" s="154"/>
      <c r="H801" s="154"/>
      <c r="I801" s="145"/>
      <c r="O801" s="10"/>
      <c r="P801" s="10"/>
      <c r="Q801" s="10"/>
      <c r="S801" s="10"/>
      <c r="U801" s="10"/>
      <c r="V801" s="10"/>
      <c r="W801" s="10"/>
      <c r="X801" s="10"/>
      <c r="Y801" s="10"/>
      <c r="AA801" s="10"/>
      <c r="AC801" s="10"/>
      <c r="AD801" s="10"/>
      <c r="AE801" s="10"/>
      <c r="AF801" s="11"/>
      <c r="AG801" s="11"/>
    </row>
    <row r="802" spans="2:33">
      <c r="B802" s="142">
        <v>799</v>
      </c>
      <c r="C802" s="145"/>
      <c r="D802" s="145"/>
      <c r="E802" s="154"/>
      <c r="F802" s="145"/>
      <c r="G802" s="154"/>
      <c r="H802" s="154"/>
      <c r="I802" s="145"/>
      <c r="O802" s="10"/>
      <c r="P802" s="10"/>
      <c r="Q802" s="10"/>
      <c r="S802" s="10"/>
      <c r="U802" s="10"/>
      <c r="V802" s="10"/>
      <c r="W802" s="10"/>
      <c r="X802" s="10"/>
      <c r="Y802" s="10"/>
      <c r="AA802" s="10"/>
      <c r="AC802" s="10"/>
      <c r="AD802" s="10"/>
      <c r="AE802" s="10"/>
      <c r="AF802" s="11"/>
      <c r="AG802" s="11"/>
    </row>
    <row r="803" spans="2:33">
      <c r="B803" s="142">
        <v>800</v>
      </c>
      <c r="C803" s="145"/>
      <c r="D803" s="145"/>
      <c r="E803" s="154"/>
      <c r="F803" s="145"/>
      <c r="G803" s="154"/>
      <c r="H803" s="154"/>
      <c r="I803" s="145"/>
      <c r="O803" s="10"/>
      <c r="P803" s="10"/>
      <c r="Q803" s="10"/>
      <c r="S803" s="10"/>
      <c r="U803" s="10"/>
      <c r="V803" s="10"/>
      <c r="W803" s="10"/>
      <c r="X803" s="10"/>
      <c r="Y803" s="10"/>
      <c r="AA803" s="10"/>
      <c r="AC803" s="10"/>
      <c r="AD803" s="10"/>
      <c r="AE803" s="10"/>
      <c r="AF803" s="11"/>
      <c r="AG803" s="11"/>
    </row>
    <row r="804" spans="2:33">
      <c r="B804" s="142">
        <v>801</v>
      </c>
      <c r="C804" s="145"/>
      <c r="D804" s="145"/>
      <c r="E804" s="154"/>
      <c r="F804" s="145"/>
      <c r="G804" s="154"/>
      <c r="H804" s="154"/>
      <c r="I804" s="145"/>
      <c r="O804" s="10"/>
      <c r="P804" s="10"/>
      <c r="Q804" s="10"/>
      <c r="S804" s="10"/>
      <c r="U804" s="10"/>
      <c r="V804" s="10"/>
      <c r="W804" s="10"/>
      <c r="X804" s="10"/>
      <c r="Y804" s="10"/>
      <c r="AA804" s="10"/>
      <c r="AC804" s="10"/>
      <c r="AD804" s="10"/>
      <c r="AE804" s="10"/>
      <c r="AF804" s="11"/>
      <c r="AG804" s="11"/>
    </row>
    <row r="805" spans="2:33">
      <c r="B805" s="142">
        <v>802</v>
      </c>
      <c r="C805" s="145"/>
      <c r="D805" s="145"/>
      <c r="E805" s="154"/>
      <c r="F805" s="145"/>
      <c r="G805" s="154"/>
      <c r="H805" s="154"/>
      <c r="I805" s="145"/>
      <c r="O805" s="10"/>
      <c r="P805" s="10"/>
      <c r="Q805" s="10"/>
      <c r="S805" s="10"/>
      <c r="U805" s="10"/>
      <c r="V805" s="10"/>
      <c r="W805" s="10"/>
      <c r="X805" s="10"/>
      <c r="Y805" s="10"/>
      <c r="AA805" s="10"/>
      <c r="AC805" s="10"/>
      <c r="AD805" s="10"/>
      <c r="AE805" s="10"/>
      <c r="AF805" s="11"/>
      <c r="AG805" s="11"/>
    </row>
    <row r="806" spans="2:33">
      <c r="B806" s="142">
        <v>803</v>
      </c>
      <c r="C806" s="145"/>
      <c r="D806" s="145"/>
      <c r="E806" s="154"/>
      <c r="F806" s="145"/>
      <c r="G806" s="154"/>
      <c r="H806" s="154"/>
      <c r="I806" s="145"/>
      <c r="O806" s="10"/>
      <c r="P806" s="10"/>
      <c r="Q806" s="10"/>
      <c r="S806" s="10"/>
      <c r="U806" s="10"/>
      <c r="V806" s="10"/>
      <c r="W806" s="10"/>
      <c r="X806" s="10"/>
      <c r="Y806" s="10"/>
      <c r="AA806" s="10"/>
      <c r="AC806" s="10"/>
      <c r="AD806" s="10"/>
      <c r="AE806" s="10"/>
      <c r="AF806" s="11"/>
      <c r="AG806" s="11"/>
    </row>
    <row r="807" spans="2:33">
      <c r="B807" s="142">
        <v>804</v>
      </c>
      <c r="C807" s="145"/>
      <c r="D807" s="145"/>
      <c r="E807" s="154"/>
      <c r="F807" s="145"/>
      <c r="G807" s="154"/>
      <c r="H807" s="154"/>
      <c r="I807" s="145"/>
      <c r="O807" s="10"/>
      <c r="P807" s="10"/>
      <c r="Q807" s="10"/>
      <c r="S807" s="10"/>
      <c r="U807" s="10"/>
      <c r="V807" s="10"/>
      <c r="W807" s="10"/>
      <c r="X807" s="10"/>
      <c r="Y807" s="10"/>
      <c r="AA807" s="10"/>
      <c r="AC807" s="10"/>
      <c r="AD807" s="10"/>
      <c r="AE807" s="10"/>
      <c r="AF807" s="11"/>
      <c r="AG807" s="11"/>
    </row>
    <row r="808" spans="2:33">
      <c r="B808" s="142">
        <v>805</v>
      </c>
      <c r="C808" s="145"/>
      <c r="D808" s="145"/>
      <c r="E808" s="154"/>
      <c r="F808" s="145"/>
      <c r="G808" s="154"/>
      <c r="H808" s="154"/>
      <c r="I808" s="145"/>
      <c r="O808" s="10"/>
      <c r="P808" s="10"/>
      <c r="Q808" s="10"/>
      <c r="S808" s="10"/>
      <c r="U808" s="10"/>
      <c r="V808" s="10"/>
      <c r="W808" s="10"/>
      <c r="X808" s="10"/>
      <c r="Y808" s="10"/>
      <c r="AA808" s="10"/>
      <c r="AC808" s="10"/>
      <c r="AD808" s="10"/>
      <c r="AE808" s="10"/>
      <c r="AF808" s="11"/>
      <c r="AG808" s="11"/>
    </row>
    <row r="809" spans="2:33">
      <c r="B809" s="142">
        <v>806</v>
      </c>
      <c r="C809" s="145"/>
      <c r="D809" s="145"/>
      <c r="E809" s="154"/>
      <c r="F809" s="145"/>
      <c r="G809" s="154"/>
      <c r="H809" s="154"/>
      <c r="I809" s="145"/>
      <c r="O809" s="10"/>
      <c r="P809" s="10"/>
      <c r="Q809" s="10"/>
      <c r="S809" s="10"/>
      <c r="U809" s="10"/>
      <c r="V809" s="10"/>
      <c r="W809" s="10"/>
      <c r="X809" s="10"/>
      <c r="Y809" s="10"/>
      <c r="AA809" s="10"/>
      <c r="AC809" s="10"/>
      <c r="AD809" s="10"/>
      <c r="AE809" s="10"/>
      <c r="AF809" s="11"/>
      <c r="AG809" s="11"/>
    </row>
    <row r="810" spans="2:33">
      <c r="B810" s="142">
        <v>807</v>
      </c>
      <c r="C810" s="145"/>
      <c r="D810" s="145"/>
      <c r="E810" s="154"/>
      <c r="F810" s="145"/>
      <c r="G810" s="154"/>
      <c r="H810" s="154"/>
      <c r="I810" s="145"/>
      <c r="O810" s="10"/>
      <c r="P810" s="10"/>
      <c r="Q810" s="10"/>
      <c r="S810" s="10"/>
      <c r="U810" s="10"/>
      <c r="V810" s="10"/>
      <c r="W810" s="10"/>
      <c r="X810" s="10"/>
      <c r="Y810" s="10"/>
      <c r="AA810" s="10"/>
      <c r="AC810" s="10"/>
      <c r="AD810" s="10"/>
      <c r="AE810" s="10"/>
      <c r="AF810" s="11"/>
      <c r="AG810" s="11"/>
    </row>
    <row r="811" spans="2:33">
      <c r="B811" s="142">
        <v>808</v>
      </c>
      <c r="C811" s="145"/>
      <c r="D811" s="145"/>
      <c r="E811" s="154"/>
      <c r="F811" s="145"/>
      <c r="G811" s="154"/>
      <c r="H811" s="154"/>
      <c r="I811" s="145"/>
      <c r="O811" s="10"/>
      <c r="P811" s="10"/>
      <c r="Q811" s="10"/>
      <c r="S811" s="10"/>
      <c r="U811" s="10"/>
      <c r="V811" s="10"/>
      <c r="W811" s="10"/>
      <c r="X811" s="10"/>
      <c r="Y811" s="10"/>
      <c r="AA811" s="10"/>
      <c r="AC811" s="10"/>
      <c r="AD811" s="10"/>
      <c r="AE811" s="10"/>
      <c r="AF811" s="11"/>
      <c r="AG811" s="11"/>
    </row>
    <row r="812" spans="2:33">
      <c r="B812" s="142">
        <v>809</v>
      </c>
      <c r="C812" s="145"/>
      <c r="D812" s="145"/>
      <c r="E812" s="154"/>
      <c r="F812" s="145"/>
      <c r="G812" s="154"/>
      <c r="H812" s="154"/>
      <c r="I812" s="145"/>
      <c r="O812" s="10"/>
      <c r="P812" s="10"/>
      <c r="Q812" s="10"/>
      <c r="S812" s="10"/>
      <c r="U812" s="10"/>
      <c r="V812" s="10"/>
      <c r="W812" s="10"/>
      <c r="X812" s="10"/>
      <c r="Y812" s="10"/>
      <c r="AA812" s="10"/>
      <c r="AC812" s="10"/>
      <c r="AD812" s="10"/>
      <c r="AE812" s="10"/>
      <c r="AF812" s="11"/>
      <c r="AG812" s="11"/>
    </row>
    <row r="813" spans="2:33">
      <c r="B813" s="142">
        <v>810</v>
      </c>
      <c r="C813" s="145"/>
      <c r="D813" s="145"/>
      <c r="E813" s="154"/>
      <c r="F813" s="145"/>
      <c r="G813" s="154"/>
      <c r="H813" s="154"/>
      <c r="I813" s="145"/>
      <c r="O813" s="10"/>
      <c r="P813" s="10"/>
      <c r="Q813" s="10"/>
      <c r="S813" s="10"/>
      <c r="U813" s="10"/>
      <c r="V813" s="10"/>
      <c r="W813" s="10"/>
      <c r="X813" s="10"/>
      <c r="Y813" s="10"/>
      <c r="AA813" s="10"/>
      <c r="AC813" s="10"/>
      <c r="AD813" s="10"/>
      <c r="AE813" s="10"/>
      <c r="AF813" s="11"/>
      <c r="AG813" s="11"/>
    </row>
    <row r="814" spans="2:33">
      <c r="B814" s="142">
        <v>811</v>
      </c>
      <c r="C814" s="145"/>
      <c r="D814" s="145"/>
      <c r="E814" s="154"/>
      <c r="F814" s="145"/>
      <c r="G814" s="154"/>
      <c r="H814" s="154"/>
      <c r="I814" s="145"/>
      <c r="O814" s="10"/>
      <c r="P814" s="10"/>
      <c r="Q814" s="10"/>
      <c r="S814" s="10"/>
      <c r="U814" s="10"/>
      <c r="V814" s="10"/>
      <c r="W814" s="10"/>
      <c r="X814" s="10"/>
      <c r="Y814" s="10"/>
      <c r="AA814" s="10"/>
      <c r="AC814" s="10"/>
      <c r="AD814" s="10"/>
      <c r="AE814" s="10"/>
      <c r="AF814" s="11"/>
      <c r="AG814" s="11"/>
    </row>
    <row r="815" spans="2:33">
      <c r="B815" s="142">
        <v>812</v>
      </c>
      <c r="C815" s="145"/>
      <c r="D815" s="145"/>
      <c r="E815" s="154"/>
      <c r="F815" s="145"/>
      <c r="G815" s="154"/>
      <c r="H815" s="154"/>
      <c r="I815" s="145"/>
      <c r="O815" s="10"/>
      <c r="P815" s="10"/>
      <c r="Q815" s="10"/>
      <c r="S815" s="10"/>
      <c r="U815" s="10"/>
      <c r="V815" s="10"/>
      <c r="W815" s="10"/>
      <c r="X815" s="10"/>
      <c r="Y815" s="10"/>
      <c r="AA815" s="10"/>
      <c r="AC815" s="10"/>
      <c r="AD815" s="10"/>
      <c r="AE815" s="10"/>
      <c r="AF815" s="11"/>
      <c r="AG815" s="11"/>
    </row>
    <row r="816" spans="2:33">
      <c r="B816" s="142">
        <v>813</v>
      </c>
      <c r="C816" s="145"/>
      <c r="D816" s="145"/>
      <c r="E816" s="154"/>
      <c r="F816" s="145"/>
      <c r="G816" s="154"/>
      <c r="H816" s="154"/>
      <c r="I816" s="145"/>
      <c r="O816" s="10"/>
      <c r="P816" s="10"/>
      <c r="Q816" s="10"/>
      <c r="S816" s="10"/>
      <c r="U816" s="10"/>
      <c r="V816" s="10"/>
      <c r="W816" s="10"/>
      <c r="X816" s="10"/>
      <c r="Y816" s="10"/>
      <c r="AA816" s="10"/>
      <c r="AC816" s="10"/>
      <c r="AD816" s="10"/>
      <c r="AE816" s="10"/>
      <c r="AF816" s="11"/>
      <c r="AG816" s="11"/>
    </row>
    <row r="817" spans="2:33">
      <c r="B817" s="142">
        <v>814</v>
      </c>
      <c r="C817" s="145"/>
      <c r="D817" s="145"/>
      <c r="E817" s="154"/>
      <c r="F817" s="145"/>
      <c r="G817" s="154"/>
      <c r="H817" s="154"/>
      <c r="I817" s="145"/>
      <c r="O817" s="10"/>
      <c r="P817" s="10"/>
      <c r="Q817" s="10"/>
      <c r="S817" s="10"/>
      <c r="U817" s="10"/>
      <c r="V817" s="10"/>
      <c r="W817" s="10"/>
      <c r="X817" s="10"/>
      <c r="Y817" s="10"/>
      <c r="AA817" s="10"/>
      <c r="AC817" s="10"/>
      <c r="AD817" s="10"/>
      <c r="AE817" s="10"/>
      <c r="AF817" s="11"/>
      <c r="AG817" s="11"/>
    </row>
    <row r="818" spans="2:33">
      <c r="B818" s="142">
        <v>815</v>
      </c>
      <c r="C818" s="145"/>
      <c r="D818" s="145"/>
      <c r="E818" s="154"/>
      <c r="F818" s="145"/>
      <c r="G818" s="154"/>
      <c r="H818" s="154"/>
      <c r="I818" s="145"/>
      <c r="O818" s="10"/>
      <c r="P818" s="10"/>
      <c r="Q818" s="10"/>
      <c r="S818" s="10"/>
      <c r="U818" s="10"/>
      <c r="V818" s="10"/>
      <c r="W818" s="10"/>
      <c r="X818" s="10"/>
      <c r="Y818" s="10"/>
      <c r="AA818" s="10"/>
      <c r="AC818" s="10"/>
      <c r="AD818" s="10"/>
      <c r="AE818" s="10"/>
      <c r="AF818" s="11"/>
      <c r="AG818" s="11"/>
    </row>
    <row r="819" spans="2:33">
      <c r="B819" s="142">
        <v>816</v>
      </c>
      <c r="C819" s="145"/>
      <c r="D819" s="145"/>
      <c r="E819" s="154"/>
      <c r="F819" s="145"/>
      <c r="G819" s="154"/>
      <c r="H819" s="154"/>
      <c r="I819" s="145"/>
      <c r="O819" s="10"/>
      <c r="P819" s="10"/>
      <c r="Q819" s="10"/>
      <c r="S819" s="10"/>
      <c r="U819" s="10"/>
      <c r="V819" s="10"/>
      <c r="W819" s="10"/>
      <c r="X819" s="10"/>
      <c r="Y819" s="10"/>
      <c r="AA819" s="10"/>
      <c r="AC819" s="10"/>
      <c r="AD819" s="10"/>
      <c r="AE819" s="10"/>
      <c r="AF819" s="11"/>
      <c r="AG819" s="11"/>
    </row>
    <row r="820" spans="2:33">
      <c r="B820" s="142">
        <v>817</v>
      </c>
      <c r="C820" s="145"/>
      <c r="D820" s="145"/>
      <c r="E820" s="154"/>
      <c r="F820" s="145"/>
      <c r="G820" s="154"/>
      <c r="H820" s="154"/>
      <c r="I820" s="145"/>
      <c r="O820" s="10"/>
      <c r="P820" s="10"/>
      <c r="Q820" s="10"/>
      <c r="S820" s="10"/>
      <c r="U820" s="10"/>
      <c r="V820" s="10"/>
      <c r="W820" s="10"/>
      <c r="X820" s="10"/>
      <c r="Y820" s="10"/>
      <c r="AA820" s="10"/>
      <c r="AC820" s="10"/>
      <c r="AD820" s="10"/>
      <c r="AE820" s="10"/>
      <c r="AF820" s="11"/>
      <c r="AG820" s="11"/>
    </row>
    <row r="821" spans="2:33">
      <c r="B821" s="142">
        <v>818</v>
      </c>
      <c r="C821" s="145"/>
      <c r="D821" s="145"/>
      <c r="E821" s="154"/>
      <c r="F821" s="145"/>
      <c r="G821" s="154"/>
      <c r="H821" s="154"/>
      <c r="I821" s="145"/>
      <c r="O821" s="10"/>
      <c r="P821" s="10"/>
      <c r="Q821" s="10"/>
      <c r="S821" s="10"/>
      <c r="U821" s="10"/>
      <c r="V821" s="10"/>
      <c r="W821" s="10"/>
      <c r="X821" s="10"/>
      <c r="Y821" s="10"/>
      <c r="AA821" s="10"/>
      <c r="AC821" s="10"/>
      <c r="AD821" s="10"/>
      <c r="AE821" s="10"/>
      <c r="AF821" s="11"/>
      <c r="AG821" s="11"/>
    </row>
    <row r="822" spans="2:33">
      <c r="B822" s="142">
        <v>819</v>
      </c>
      <c r="C822" s="145"/>
      <c r="D822" s="145"/>
      <c r="E822" s="154"/>
      <c r="F822" s="145"/>
      <c r="G822" s="154"/>
      <c r="H822" s="154"/>
      <c r="I822" s="145"/>
      <c r="O822" s="10"/>
      <c r="P822" s="10"/>
      <c r="Q822" s="10"/>
      <c r="S822" s="10"/>
      <c r="U822" s="10"/>
      <c r="V822" s="10"/>
      <c r="W822" s="10"/>
      <c r="X822" s="10"/>
      <c r="Y822" s="10"/>
      <c r="AA822" s="10"/>
      <c r="AC822" s="10"/>
      <c r="AD822" s="10"/>
      <c r="AE822" s="10"/>
      <c r="AF822" s="11"/>
      <c r="AG822" s="11"/>
    </row>
    <row r="823" spans="2:33">
      <c r="B823" s="142">
        <v>820</v>
      </c>
      <c r="C823" s="145"/>
      <c r="D823" s="145"/>
      <c r="E823" s="154"/>
      <c r="F823" s="145"/>
      <c r="G823" s="154"/>
      <c r="H823" s="154"/>
      <c r="I823" s="145"/>
      <c r="O823" s="10"/>
      <c r="P823" s="10"/>
      <c r="Q823" s="10"/>
      <c r="S823" s="10"/>
      <c r="U823" s="10"/>
      <c r="V823" s="10"/>
      <c r="W823" s="10"/>
      <c r="X823" s="10"/>
      <c r="Y823" s="10"/>
      <c r="AA823" s="10"/>
      <c r="AC823" s="10"/>
      <c r="AD823" s="10"/>
      <c r="AE823" s="10"/>
      <c r="AF823" s="11"/>
      <c r="AG823" s="11"/>
    </row>
    <row r="824" spans="2:33">
      <c r="B824" s="142">
        <v>821</v>
      </c>
      <c r="C824" s="145"/>
      <c r="D824" s="145"/>
      <c r="E824" s="154"/>
      <c r="F824" s="145"/>
      <c r="G824" s="154"/>
      <c r="H824" s="154"/>
      <c r="I824" s="145"/>
      <c r="O824" s="10"/>
      <c r="P824" s="10"/>
      <c r="Q824" s="10"/>
      <c r="S824" s="10"/>
      <c r="U824" s="10"/>
      <c r="V824" s="10"/>
      <c r="W824" s="10"/>
      <c r="X824" s="10"/>
      <c r="Y824" s="10"/>
      <c r="AA824" s="10"/>
      <c r="AC824" s="10"/>
      <c r="AD824" s="10"/>
      <c r="AE824" s="10"/>
      <c r="AF824" s="11"/>
      <c r="AG824" s="11"/>
    </row>
    <row r="825" spans="2:33">
      <c r="B825" s="142">
        <v>822</v>
      </c>
      <c r="C825" s="145"/>
      <c r="D825" s="145"/>
      <c r="E825" s="154"/>
      <c r="F825" s="145"/>
      <c r="G825" s="154"/>
      <c r="H825" s="154"/>
      <c r="I825" s="145"/>
      <c r="O825" s="10"/>
      <c r="P825" s="10"/>
      <c r="Q825" s="10"/>
      <c r="S825" s="10"/>
      <c r="U825" s="10"/>
      <c r="V825" s="10"/>
      <c r="W825" s="10"/>
      <c r="X825" s="10"/>
      <c r="Y825" s="10"/>
      <c r="AA825" s="10"/>
      <c r="AC825" s="10"/>
      <c r="AD825" s="10"/>
      <c r="AE825" s="10"/>
      <c r="AF825" s="11"/>
      <c r="AG825" s="11"/>
    </row>
    <row r="826" spans="2:33">
      <c r="B826" s="142">
        <v>823</v>
      </c>
      <c r="C826" s="145"/>
      <c r="D826" s="145"/>
      <c r="E826" s="154"/>
      <c r="F826" s="145"/>
      <c r="G826" s="154"/>
      <c r="H826" s="154"/>
      <c r="I826" s="145"/>
      <c r="O826" s="10"/>
      <c r="P826" s="10"/>
      <c r="Q826" s="10"/>
      <c r="S826" s="10"/>
      <c r="U826" s="10"/>
      <c r="V826" s="10"/>
      <c r="W826" s="10"/>
      <c r="X826" s="10"/>
      <c r="Y826" s="10"/>
      <c r="AA826" s="10"/>
      <c r="AC826" s="10"/>
      <c r="AD826" s="10"/>
      <c r="AE826" s="10"/>
      <c r="AF826" s="11"/>
      <c r="AG826" s="11"/>
    </row>
    <row r="827" spans="2:33">
      <c r="B827" s="142">
        <v>824</v>
      </c>
      <c r="C827" s="145"/>
      <c r="D827" s="145"/>
      <c r="E827" s="154"/>
      <c r="F827" s="145"/>
      <c r="G827" s="154"/>
      <c r="H827" s="154"/>
      <c r="I827" s="145"/>
      <c r="O827" s="10"/>
      <c r="P827" s="10"/>
      <c r="Q827" s="10"/>
      <c r="S827" s="10"/>
      <c r="U827" s="10"/>
      <c r="V827" s="10"/>
      <c r="W827" s="10"/>
      <c r="X827" s="10"/>
      <c r="Y827" s="10"/>
      <c r="AA827" s="10"/>
      <c r="AC827" s="10"/>
      <c r="AD827" s="10"/>
      <c r="AE827" s="10"/>
      <c r="AF827" s="11"/>
      <c r="AG827" s="11"/>
    </row>
    <row r="828" spans="2:33">
      <c r="B828" s="142">
        <v>825</v>
      </c>
      <c r="C828" s="145"/>
      <c r="D828" s="145"/>
      <c r="E828" s="154"/>
      <c r="F828" s="145"/>
      <c r="G828" s="154"/>
      <c r="H828" s="154"/>
      <c r="I828" s="145"/>
      <c r="O828" s="10"/>
      <c r="P828" s="10"/>
      <c r="Q828" s="10"/>
      <c r="S828" s="10"/>
      <c r="U828" s="10"/>
      <c r="V828" s="10"/>
      <c r="W828" s="10"/>
      <c r="X828" s="10"/>
      <c r="Y828" s="10"/>
      <c r="AA828" s="10"/>
      <c r="AC828" s="10"/>
      <c r="AD828" s="10"/>
      <c r="AE828" s="10"/>
      <c r="AF828" s="11"/>
      <c r="AG828" s="11"/>
    </row>
    <row r="829" spans="2:33">
      <c r="B829" s="142">
        <v>826</v>
      </c>
      <c r="C829" s="145"/>
      <c r="D829" s="145"/>
      <c r="E829" s="154"/>
      <c r="F829" s="145"/>
      <c r="G829" s="154"/>
      <c r="H829" s="154"/>
      <c r="I829" s="145"/>
      <c r="O829" s="10"/>
      <c r="P829" s="10"/>
      <c r="Q829" s="10"/>
      <c r="S829" s="10"/>
      <c r="U829" s="10"/>
      <c r="V829" s="10"/>
      <c r="W829" s="10"/>
      <c r="X829" s="10"/>
      <c r="Y829" s="10"/>
      <c r="AA829" s="10"/>
      <c r="AC829" s="10"/>
      <c r="AD829" s="10"/>
      <c r="AE829" s="10"/>
      <c r="AF829" s="11"/>
      <c r="AG829" s="11"/>
    </row>
    <row r="830" spans="2:33">
      <c r="B830" s="142">
        <v>827</v>
      </c>
      <c r="C830" s="145"/>
      <c r="D830" s="145"/>
      <c r="E830" s="154"/>
      <c r="F830" s="145"/>
      <c r="G830" s="154"/>
      <c r="H830" s="154"/>
      <c r="I830" s="145"/>
      <c r="O830" s="10"/>
      <c r="P830" s="10"/>
      <c r="Q830" s="10"/>
      <c r="S830" s="10"/>
      <c r="U830" s="10"/>
      <c r="V830" s="10"/>
      <c r="W830" s="10"/>
      <c r="X830" s="10"/>
      <c r="Y830" s="10"/>
      <c r="AA830" s="10"/>
      <c r="AC830" s="10"/>
      <c r="AD830" s="10"/>
      <c r="AE830" s="10"/>
      <c r="AF830" s="11"/>
      <c r="AG830" s="11"/>
    </row>
    <row r="831" spans="2:33">
      <c r="B831" s="142">
        <v>828</v>
      </c>
      <c r="C831" s="145"/>
      <c r="D831" s="145"/>
      <c r="E831" s="154"/>
      <c r="F831" s="145"/>
      <c r="G831" s="154"/>
      <c r="H831" s="154"/>
      <c r="I831" s="145"/>
      <c r="O831" s="10"/>
      <c r="P831" s="10"/>
      <c r="Q831" s="10"/>
      <c r="S831" s="10"/>
      <c r="U831" s="10"/>
      <c r="V831" s="10"/>
      <c r="W831" s="10"/>
      <c r="X831" s="10"/>
      <c r="Y831" s="10"/>
      <c r="AA831" s="10"/>
      <c r="AC831" s="10"/>
      <c r="AD831" s="10"/>
      <c r="AE831" s="10"/>
      <c r="AF831" s="11"/>
      <c r="AG831" s="11"/>
    </row>
    <row r="832" spans="2:33">
      <c r="B832" s="142">
        <v>829</v>
      </c>
      <c r="C832" s="145"/>
      <c r="D832" s="145"/>
      <c r="E832" s="154"/>
      <c r="F832" s="145"/>
      <c r="G832" s="154"/>
      <c r="H832" s="154"/>
      <c r="I832" s="145"/>
      <c r="O832" s="10"/>
      <c r="P832" s="10"/>
      <c r="Q832" s="10"/>
      <c r="S832" s="10"/>
      <c r="U832" s="10"/>
      <c r="V832" s="10"/>
      <c r="W832" s="10"/>
      <c r="X832" s="10"/>
      <c r="Y832" s="10"/>
      <c r="AA832" s="10"/>
      <c r="AC832" s="10"/>
      <c r="AD832" s="10"/>
      <c r="AE832" s="10"/>
      <c r="AF832" s="11"/>
      <c r="AG832" s="11"/>
    </row>
    <row r="833" spans="2:33">
      <c r="B833" s="142">
        <v>830</v>
      </c>
      <c r="C833" s="145"/>
      <c r="D833" s="145"/>
      <c r="E833" s="154"/>
      <c r="F833" s="145"/>
      <c r="G833" s="154"/>
      <c r="H833" s="154"/>
      <c r="I833" s="145"/>
      <c r="O833" s="10"/>
      <c r="P833" s="10"/>
      <c r="Q833" s="10"/>
      <c r="S833" s="10"/>
      <c r="U833" s="10"/>
      <c r="V833" s="10"/>
      <c r="W833" s="10"/>
      <c r="X833" s="10"/>
      <c r="Y833" s="10"/>
      <c r="AA833" s="10"/>
      <c r="AC833" s="10"/>
      <c r="AD833" s="10"/>
      <c r="AE833" s="10"/>
      <c r="AF833" s="11"/>
      <c r="AG833" s="11"/>
    </row>
    <row r="834" spans="2:33">
      <c r="B834" s="142">
        <v>831</v>
      </c>
      <c r="C834" s="145"/>
      <c r="D834" s="145"/>
      <c r="E834" s="154"/>
      <c r="F834" s="145"/>
      <c r="G834" s="154"/>
      <c r="H834" s="154"/>
      <c r="I834" s="145"/>
      <c r="O834" s="10"/>
      <c r="P834" s="10"/>
      <c r="Q834" s="10"/>
      <c r="S834" s="10"/>
      <c r="U834" s="10"/>
      <c r="V834" s="10"/>
      <c r="W834" s="10"/>
      <c r="X834" s="10"/>
      <c r="Y834" s="10"/>
      <c r="AA834" s="10"/>
      <c r="AC834" s="10"/>
      <c r="AD834" s="10"/>
      <c r="AE834" s="10"/>
      <c r="AF834" s="11"/>
      <c r="AG834" s="11"/>
    </row>
    <row r="835" spans="2:33">
      <c r="B835" s="142">
        <v>832</v>
      </c>
      <c r="C835" s="145"/>
      <c r="D835" s="145"/>
      <c r="E835" s="154"/>
      <c r="F835" s="145"/>
      <c r="G835" s="154"/>
      <c r="H835" s="154"/>
      <c r="I835" s="145"/>
      <c r="O835" s="10"/>
      <c r="P835" s="10"/>
      <c r="Q835" s="10"/>
      <c r="S835" s="10"/>
      <c r="U835" s="10"/>
      <c r="V835" s="10"/>
      <c r="W835" s="10"/>
      <c r="X835" s="10"/>
      <c r="Y835" s="10"/>
      <c r="AA835" s="10"/>
      <c r="AC835" s="10"/>
      <c r="AD835" s="10"/>
      <c r="AE835" s="10"/>
      <c r="AF835" s="11"/>
      <c r="AG835" s="11"/>
    </row>
    <row r="836" spans="2:33">
      <c r="B836" s="142">
        <v>833</v>
      </c>
      <c r="C836" s="145"/>
      <c r="D836" s="145"/>
      <c r="E836" s="154"/>
      <c r="F836" s="145"/>
      <c r="G836" s="154"/>
      <c r="H836" s="154"/>
      <c r="I836" s="145"/>
      <c r="O836" s="10"/>
      <c r="P836" s="10"/>
      <c r="Q836" s="10"/>
      <c r="S836" s="10"/>
      <c r="U836" s="10"/>
      <c r="V836" s="10"/>
      <c r="W836" s="10"/>
      <c r="X836" s="10"/>
      <c r="Y836" s="10"/>
      <c r="AA836" s="10"/>
      <c r="AC836" s="10"/>
      <c r="AD836" s="10"/>
      <c r="AE836" s="10"/>
      <c r="AF836" s="11"/>
      <c r="AG836" s="11"/>
    </row>
    <row r="837" spans="2:33">
      <c r="B837" s="142">
        <v>834</v>
      </c>
      <c r="C837" s="145"/>
      <c r="D837" s="145"/>
      <c r="E837" s="154"/>
      <c r="F837" s="145"/>
      <c r="G837" s="154"/>
      <c r="H837" s="154"/>
      <c r="I837" s="145"/>
      <c r="O837" s="10"/>
      <c r="P837" s="10"/>
      <c r="Q837" s="10"/>
      <c r="S837" s="10"/>
      <c r="U837" s="10"/>
      <c r="V837" s="10"/>
      <c r="W837" s="10"/>
      <c r="X837" s="10"/>
      <c r="Y837" s="10"/>
      <c r="AA837" s="10"/>
      <c r="AC837" s="10"/>
      <c r="AD837" s="10"/>
      <c r="AE837" s="10"/>
      <c r="AF837" s="11"/>
      <c r="AG837" s="11"/>
    </row>
    <row r="838" spans="2:33">
      <c r="B838" s="142">
        <v>835</v>
      </c>
      <c r="C838" s="145"/>
      <c r="D838" s="145"/>
      <c r="E838" s="154"/>
      <c r="F838" s="145"/>
      <c r="G838" s="154"/>
      <c r="H838" s="154"/>
      <c r="I838" s="145"/>
      <c r="O838" s="10"/>
      <c r="P838" s="10"/>
      <c r="Q838" s="10"/>
      <c r="S838" s="10"/>
      <c r="U838" s="10"/>
      <c r="V838" s="10"/>
      <c r="W838" s="10"/>
      <c r="X838" s="10"/>
      <c r="Y838" s="10"/>
      <c r="AA838" s="10"/>
      <c r="AC838" s="10"/>
      <c r="AD838" s="10"/>
      <c r="AE838" s="10"/>
      <c r="AF838" s="11"/>
      <c r="AG838" s="11"/>
    </row>
    <row r="839" spans="2:33">
      <c r="B839" s="142">
        <v>836</v>
      </c>
      <c r="C839" s="145"/>
      <c r="D839" s="145"/>
      <c r="E839" s="154"/>
      <c r="F839" s="145"/>
      <c r="G839" s="154"/>
      <c r="H839" s="154"/>
      <c r="I839" s="145"/>
      <c r="O839" s="10"/>
      <c r="P839" s="10"/>
      <c r="Q839" s="10"/>
      <c r="S839" s="10"/>
      <c r="U839" s="10"/>
      <c r="V839" s="10"/>
      <c r="W839" s="10"/>
      <c r="X839" s="10"/>
      <c r="Y839" s="10"/>
      <c r="AA839" s="10"/>
      <c r="AC839" s="10"/>
      <c r="AD839" s="10"/>
      <c r="AE839" s="10"/>
      <c r="AF839" s="11"/>
      <c r="AG839" s="11"/>
    </row>
    <row r="840" spans="2:33">
      <c r="B840" s="142">
        <v>837</v>
      </c>
      <c r="C840" s="145"/>
      <c r="D840" s="145"/>
      <c r="E840" s="154"/>
      <c r="F840" s="145"/>
      <c r="G840" s="154"/>
      <c r="H840" s="154"/>
      <c r="I840" s="145"/>
      <c r="O840" s="10"/>
      <c r="P840" s="10"/>
      <c r="Q840" s="10"/>
      <c r="S840" s="10"/>
      <c r="U840" s="10"/>
      <c r="V840" s="10"/>
      <c r="W840" s="10"/>
      <c r="X840" s="10"/>
      <c r="Y840" s="10"/>
      <c r="AA840" s="10"/>
      <c r="AC840" s="10"/>
      <c r="AD840" s="10"/>
      <c r="AE840" s="10"/>
      <c r="AF840" s="11"/>
      <c r="AG840" s="11"/>
    </row>
    <row r="841" spans="2:33">
      <c r="B841" s="142">
        <v>838</v>
      </c>
      <c r="C841" s="145"/>
      <c r="D841" s="145"/>
      <c r="E841" s="154"/>
      <c r="F841" s="145"/>
      <c r="G841" s="154"/>
      <c r="H841" s="154"/>
      <c r="I841" s="145"/>
      <c r="O841" s="10"/>
      <c r="P841" s="10"/>
      <c r="Q841" s="10"/>
      <c r="S841" s="10"/>
      <c r="U841" s="10"/>
      <c r="V841" s="10"/>
      <c r="W841" s="10"/>
      <c r="X841" s="10"/>
      <c r="Y841" s="10"/>
      <c r="AA841" s="10"/>
      <c r="AC841" s="10"/>
      <c r="AD841" s="10"/>
      <c r="AE841" s="10"/>
      <c r="AF841" s="11"/>
      <c r="AG841" s="11"/>
    </row>
    <row r="842" spans="2:33">
      <c r="B842" s="142">
        <v>839</v>
      </c>
      <c r="C842" s="145"/>
      <c r="D842" s="145"/>
      <c r="E842" s="154"/>
      <c r="F842" s="145"/>
      <c r="G842" s="154"/>
      <c r="H842" s="154"/>
      <c r="I842" s="145"/>
      <c r="O842" s="10"/>
      <c r="P842" s="10"/>
      <c r="Q842" s="10"/>
      <c r="S842" s="10"/>
      <c r="U842" s="10"/>
      <c r="V842" s="10"/>
      <c r="W842" s="10"/>
      <c r="X842" s="10"/>
      <c r="Y842" s="10"/>
      <c r="AA842" s="10"/>
      <c r="AC842" s="10"/>
      <c r="AD842" s="10"/>
      <c r="AE842" s="10"/>
      <c r="AF842" s="11"/>
      <c r="AG842" s="11"/>
    </row>
    <row r="843" spans="2:33">
      <c r="B843" s="142">
        <v>840</v>
      </c>
      <c r="C843" s="145"/>
      <c r="D843" s="145"/>
      <c r="E843" s="154"/>
      <c r="F843" s="145"/>
      <c r="G843" s="154"/>
      <c r="H843" s="154"/>
      <c r="I843" s="145"/>
      <c r="O843" s="10"/>
      <c r="P843" s="10"/>
      <c r="Q843" s="10"/>
      <c r="S843" s="10"/>
      <c r="U843" s="10"/>
      <c r="V843" s="10"/>
      <c r="W843" s="10"/>
      <c r="X843" s="10"/>
      <c r="Y843" s="10"/>
      <c r="AA843" s="10"/>
      <c r="AC843" s="10"/>
      <c r="AD843" s="10"/>
      <c r="AE843" s="10"/>
      <c r="AF843" s="11"/>
      <c r="AG843" s="11"/>
    </row>
    <row r="844" spans="2:33">
      <c r="B844" s="142">
        <v>841</v>
      </c>
      <c r="C844" s="145"/>
      <c r="D844" s="145"/>
      <c r="E844" s="154"/>
      <c r="F844" s="145"/>
      <c r="G844" s="154"/>
      <c r="H844" s="154"/>
      <c r="I844" s="145"/>
      <c r="O844" s="10"/>
      <c r="P844" s="10"/>
      <c r="Q844" s="10"/>
      <c r="S844" s="10"/>
      <c r="U844" s="10"/>
      <c r="V844" s="10"/>
      <c r="W844" s="10"/>
      <c r="X844" s="10"/>
      <c r="Y844" s="10"/>
      <c r="AA844" s="10"/>
      <c r="AC844" s="10"/>
      <c r="AD844" s="10"/>
      <c r="AE844" s="10"/>
      <c r="AF844" s="11"/>
      <c r="AG844" s="11"/>
    </row>
    <row r="845" spans="2:33">
      <c r="B845" s="142">
        <v>842</v>
      </c>
      <c r="C845" s="145"/>
      <c r="D845" s="145"/>
      <c r="E845" s="154"/>
      <c r="F845" s="145"/>
      <c r="G845" s="154"/>
      <c r="H845" s="154"/>
      <c r="I845" s="145"/>
      <c r="O845" s="10"/>
      <c r="P845" s="10"/>
      <c r="Q845" s="10"/>
      <c r="S845" s="10"/>
      <c r="U845" s="10"/>
      <c r="V845" s="10"/>
      <c r="W845" s="10"/>
      <c r="X845" s="10"/>
      <c r="Y845" s="10"/>
      <c r="AA845" s="10"/>
      <c r="AC845" s="10"/>
      <c r="AD845" s="10"/>
      <c r="AE845" s="10"/>
      <c r="AF845" s="11"/>
      <c r="AG845" s="11"/>
    </row>
    <row r="846" spans="2:33">
      <c r="B846" s="142">
        <v>843</v>
      </c>
      <c r="C846" s="145"/>
      <c r="D846" s="145"/>
      <c r="E846" s="154"/>
      <c r="F846" s="145"/>
      <c r="G846" s="154"/>
      <c r="H846" s="154"/>
      <c r="I846" s="145"/>
      <c r="O846" s="10"/>
      <c r="P846" s="10"/>
      <c r="Q846" s="10"/>
      <c r="S846" s="10"/>
      <c r="U846" s="10"/>
      <c r="V846" s="10"/>
      <c r="W846" s="10"/>
      <c r="X846" s="10"/>
      <c r="Y846" s="10"/>
      <c r="AA846" s="10"/>
      <c r="AC846" s="10"/>
      <c r="AD846" s="10"/>
      <c r="AE846" s="10"/>
      <c r="AF846" s="11"/>
      <c r="AG846" s="11"/>
    </row>
    <row r="847" spans="2:33">
      <c r="B847" s="142">
        <v>844</v>
      </c>
      <c r="C847" s="145"/>
      <c r="D847" s="145"/>
      <c r="E847" s="154"/>
      <c r="F847" s="145"/>
      <c r="G847" s="154"/>
      <c r="H847" s="154"/>
      <c r="I847" s="145"/>
      <c r="O847" s="10"/>
      <c r="P847" s="10"/>
      <c r="Q847" s="10"/>
      <c r="S847" s="10"/>
      <c r="U847" s="10"/>
      <c r="V847" s="10"/>
      <c r="W847" s="10"/>
      <c r="X847" s="10"/>
      <c r="Y847" s="10"/>
      <c r="AA847" s="10"/>
      <c r="AC847" s="10"/>
      <c r="AD847" s="10"/>
      <c r="AE847" s="10"/>
      <c r="AF847" s="11"/>
      <c r="AG847" s="11"/>
    </row>
    <row r="848" spans="2:33">
      <c r="B848" s="142">
        <v>845</v>
      </c>
      <c r="C848" s="145"/>
      <c r="D848" s="145"/>
      <c r="E848" s="154"/>
      <c r="F848" s="145"/>
      <c r="G848" s="154"/>
      <c r="H848" s="154"/>
      <c r="I848" s="145"/>
      <c r="O848" s="10"/>
      <c r="P848" s="10"/>
      <c r="Q848" s="10"/>
      <c r="S848" s="10"/>
      <c r="U848" s="10"/>
      <c r="V848" s="10"/>
      <c r="W848" s="10"/>
      <c r="X848" s="10"/>
      <c r="Y848" s="10"/>
      <c r="AA848" s="10"/>
      <c r="AC848" s="10"/>
      <c r="AD848" s="10"/>
      <c r="AE848" s="10"/>
      <c r="AF848" s="11"/>
      <c r="AG848" s="11"/>
    </row>
    <row r="849" spans="2:33">
      <c r="B849" s="142">
        <v>846</v>
      </c>
      <c r="C849" s="145"/>
      <c r="D849" s="145"/>
      <c r="E849" s="154"/>
      <c r="F849" s="145"/>
      <c r="G849" s="154"/>
      <c r="H849" s="154"/>
      <c r="I849" s="145"/>
      <c r="O849" s="10"/>
      <c r="P849" s="10"/>
      <c r="Q849" s="10"/>
      <c r="S849" s="10"/>
      <c r="U849" s="10"/>
      <c r="V849" s="10"/>
      <c r="W849" s="10"/>
      <c r="X849" s="10"/>
      <c r="Y849" s="10"/>
      <c r="AA849" s="10"/>
      <c r="AC849" s="10"/>
      <c r="AD849" s="10"/>
      <c r="AE849" s="10"/>
      <c r="AF849" s="11"/>
      <c r="AG849" s="11"/>
    </row>
    <row r="850" spans="2:33">
      <c r="B850" s="142">
        <v>847</v>
      </c>
      <c r="C850" s="145"/>
      <c r="D850" s="145"/>
      <c r="E850" s="154"/>
      <c r="F850" s="145"/>
      <c r="G850" s="154"/>
      <c r="H850" s="154"/>
      <c r="I850" s="145"/>
      <c r="O850" s="10"/>
      <c r="P850" s="10"/>
      <c r="Q850" s="10"/>
      <c r="S850" s="10"/>
      <c r="U850" s="10"/>
      <c r="V850" s="10"/>
      <c r="W850" s="10"/>
      <c r="X850" s="10"/>
      <c r="Y850" s="10"/>
      <c r="AA850" s="10"/>
      <c r="AC850" s="10"/>
      <c r="AD850" s="10"/>
      <c r="AE850" s="10"/>
      <c r="AF850" s="11"/>
      <c r="AG850" s="11"/>
    </row>
    <row r="851" spans="2:33">
      <c r="B851" s="142">
        <v>848</v>
      </c>
      <c r="C851" s="145"/>
      <c r="D851" s="145"/>
      <c r="E851" s="154"/>
      <c r="F851" s="145"/>
      <c r="G851" s="154"/>
      <c r="H851" s="154"/>
      <c r="I851" s="145"/>
      <c r="O851" s="10"/>
      <c r="P851" s="10"/>
      <c r="Q851" s="10"/>
      <c r="S851" s="10"/>
      <c r="U851" s="10"/>
      <c r="V851" s="10"/>
      <c r="W851" s="10"/>
      <c r="X851" s="10"/>
      <c r="Y851" s="10"/>
      <c r="AA851" s="10"/>
      <c r="AC851" s="10"/>
      <c r="AD851" s="10"/>
      <c r="AE851" s="10"/>
      <c r="AF851" s="11"/>
      <c r="AG851" s="11"/>
    </row>
    <row r="852" spans="2:33">
      <c r="B852" s="142">
        <v>849</v>
      </c>
      <c r="C852" s="145"/>
      <c r="D852" s="145"/>
      <c r="E852" s="154"/>
      <c r="F852" s="145"/>
      <c r="G852" s="154"/>
      <c r="H852" s="154"/>
      <c r="I852" s="145"/>
      <c r="O852" s="10"/>
      <c r="P852" s="10"/>
      <c r="Q852" s="10"/>
      <c r="S852" s="10"/>
      <c r="U852" s="10"/>
      <c r="V852" s="10"/>
      <c r="W852" s="10"/>
      <c r="X852" s="10"/>
      <c r="Y852" s="10"/>
      <c r="AA852" s="10"/>
      <c r="AC852" s="10"/>
      <c r="AD852" s="10"/>
      <c r="AE852" s="10"/>
      <c r="AF852" s="11"/>
      <c r="AG852" s="11"/>
    </row>
    <row r="853" spans="2:33">
      <c r="B853" s="142">
        <v>850</v>
      </c>
      <c r="C853" s="145"/>
      <c r="D853" s="145"/>
      <c r="E853" s="154"/>
      <c r="F853" s="145"/>
      <c r="G853" s="154"/>
      <c r="H853" s="154"/>
      <c r="I853" s="145"/>
      <c r="O853" s="10"/>
      <c r="P853" s="10"/>
      <c r="Q853" s="10"/>
      <c r="S853" s="10"/>
      <c r="U853" s="10"/>
      <c r="V853" s="10"/>
      <c r="W853" s="10"/>
      <c r="X853" s="10"/>
      <c r="Y853" s="10"/>
      <c r="AA853" s="10"/>
      <c r="AC853" s="10"/>
      <c r="AD853" s="10"/>
      <c r="AE853" s="10"/>
      <c r="AF853" s="11"/>
      <c r="AG853" s="11"/>
    </row>
    <row r="854" spans="2:33">
      <c r="B854" s="142">
        <v>851</v>
      </c>
      <c r="C854" s="145"/>
      <c r="D854" s="145"/>
      <c r="E854" s="154"/>
      <c r="F854" s="145"/>
      <c r="G854" s="154"/>
      <c r="H854" s="154"/>
      <c r="I854" s="145"/>
      <c r="O854" s="10"/>
      <c r="P854" s="10"/>
      <c r="Q854" s="10"/>
      <c r="S854" s="10"/>
      <c r="U854" s="10"/>
      <c r="V854" s="10"/>
      <c r="W854" s="10"/>
      <c r="X854" s="10"/>
      <c r="Y854" s="10"/>
      <c r="AA854" s="10"/>
      <c r="AC854" s="10"/>
      <c r="AD854" s="10"/>
      <c r="AE854" s="10"/>
      <c r="AF854" s="11"/>
      <c r="AG854" s="11"/>
    </row>
    <row r="855" spans="2:33">
      <c r="B855" s="142">
        <v>852</v>
      </c>
      <c r="C855" s="145"/>
      <c r="D855" s="145"/>
      <c r="E855" s="154"/>
      <c r="F855" s="145"/>
      <c r="G855" s="154"/>
      <c r="H855" s="154"/>
      <c r="I855" s="145"/>
      <c r="O855" s="10"/>
      <c r="P855" s="10"/>
      <c r="Q855" s="10"/>
      <c r="S855" s="10"/>
      <c r="U855" s="10"/>
      <c r="V855" s="10"/>
      <c r="W855" s="10"/>
      <c r="X855" s="10"/>
      <c r="Y855" s="10"/>
      <c r="AA855" s="10"/>
      <c r="AC855" s="10"/>
      <c r="AD855" s="10"/>
      <c r="AE855" s="10"/>
      <c r="AF855" s="11"/>
      <c r="AG855" s="11"/>
    </row>
    <row r="856" spans="2:33">
      <c r="B856" s="142">
        <v>853</v>
      </c>
      <c r="C856" s="145"/>
      <c r="D856" s="145"/>
      <c r="E856" s="154"/>
      <c r="F856" s="145"/>
      <c r="G856" s="154"/>
      <c r="H856" s="154"/>
      <c r="I856" s="145"/>
      <c r="O856" s="10"/>
      <c r="P856" s="10"/>
      <c r="Q856" s="10"/>
      <c r="S856" s="10"/>
      <c r="U856" s="10"/>
      <c r="V856" s="10"/>
      <c r="W856" s="10"/>
      <c r="X856" s="10"/>
      <c r="Y856" s="10"/>
      <c r="AA856" s="10"/>
      <c r="AC856" s="10"/>
      <c r="AD856" s="10"/>
      <c r="AE856" s="10"/>
      <c r="AF856" s="11"/>
      <c r="AG856" s="11"/>
    </row>
    <row r="857" spans="2:33">
      <c r="B857" s="142">
        <v>854</v>
      </c>
      <c r="C857" s="145"/>
      <c r="D857" s="145"/>
      <c r="E857" s="154"/>
      <c r="F857" s="145"/>
      <c r="G857" s="154"/>
      <c r="H857" s="154"/>
      <c r="I857" s="145"/>
      <c r="O857" s="10"/>
      <c r="P857" s="10"/>
      <c r="Q857" s="10"/>
      <c r="S857" s="10"/>
      <c r="U857" s="10"/>
      <c r="V857" s="10"/>
      <c r="W857" s="10"/>
      <c r="X857" s="10"/>
      <c r="Y857" s="10"/>
      <c r="AA857" s="10"/>
      <c r="AC857" s="10"/>
      <c r="AD857" s="10"/>
      <c r="AE857" s="10"/>
      <c r="AF857" s="11"/>
      <c r="AG857" s="11"/>
    </row>
    <row r="858" spans="2:33">
      <c r="B858" s="142">
        <v>855</v>
      </c>
      <c r="C858" s="145"/>
      <c r="D858" s="145"/>
      <c r="E858" s="154"/>
      <c r="F858" s="145"/>
      <c r="G858" s="154"/>
      <c r="H858" s="154"/>
      <c r="I858" s="145"/>
      <c r="O858" s="10"/>
      <c r="P858" s="10"/>
      <c r="Q858" s="10"/>
      <c r="S858" s="10"/>
      <c r="U858" s="10"/>
      <c r="V858" s="10"/>
      <c r="W858" s="10"/>
      <c r="X858" s="10"/>
      <c r="Y858" s="10"/>
      <c r="AA858" s="10"/>
      <c r="AC858" s="10"/>
      <c r="AD858" s="10"/>
      <c r="AE858" s="10"/>
      <c r="AF858" s="11"/>
      <c r="AG858" s="11"/>
    </row>
    <row r="859" spans="2:33">
      <c r="B859" s="142">
        <v>856</v>
      </c>
      <c r="C859" s="145"/>
      <c r="D859" s="145"/>
      <c r="E859" s="154"/>
      <c r="F859" s="145"/>
      <c r="G859" s="154"/>
      <c r="H859" s="154"/>
      <c r="I859" s="145"/>
      <c r="O859" s="10"/>
      <c r="P859" s="10"/>
      <c r="Q859" s="10"/>
      <c r="S859" s="10"/>
      <c r="U859" s="10"/>
      <c r="V859" s="10"/>
      <c r="W859" s="10"/>
      <c r="X859" s="10"/>
      <c r="Y859" s="10"/>
      <c r="AA859" s="10"/>
      <c r="AC859" s="10"/>
      <c r="AD859" s="10"/>
      <c r="AE859" s="10"/>
      <c r="AF859" s="11"/>
      <c r="AG859" s="11"/>
    </row>
    <row r="860" spans="2:33">
      <c r="B860" s="142">
        <v>857</v>
      </c>
      <c r="C860" s="145"/>
      <c r="D860" s="145"/>
      <c r="E860" s="154"/>
      <c r="F860" s="145"/>
      <c r="G860" s="154"/>
      <c r="H860" s="154"/>
      <c r="I860" s="145"/>
      <c r="O860" s="10"/>
      <c r="P860" s="10"/>
      <c r="Q860" s="10"/>
      <c r="S860" s="10"/>
      <c r="U860" s="10"/>
      <c r="V860" s="10"/>
      <c r="W860" s="10"/>
      <c r="X860" s="10"/>
      <c r="Y860" s="10"/>
      <c r="AA860" s="10"/>
      <c r="AC860" s="10"/>
      <c r="AD860" s="10"/>
      <c r="AE860" s="10"/>
      <c r="AF860" s="11"/>
      <c r="AG860" s="11"/>
    </row>
    <row r="861" spans="2:33">
      <c r="B861" s="142">
        <v>858</v>
      </c>
      <c r="C861" s="145"/>
      <c r="D861" s="145"/>
      <c r="E861" s="154"/>
      <c r="F861" s="145"/>
      <c r="G861" s="154"/>
      <c r="H861" s="154"/>
      <c r="I861" s="145"/>
      <c r="O861" s="10"/>
      <c r="P861" s="10"/>
      <c r="Q861" s="10"/>
      <c r="S861" s="10"/>
      <c r="U861" s="10"/>
      <c r="V861" s="10"/>
      <c r="W861" s="10"/>
      <c r="X861" s="10"/>
      <c r="Y861" s="10"/>
      <c r="AA861" s="10"/>
      <c r="AC861" s="10"/>
      <c r="AD861" s="10"/>
      <c r="AE861" s="10"/>
      <c r="AF861" s="11"/>
      <c r="AG861" s="11"/>
    </row>
    <row r="862" spans="2:33">
      <c r="B862" s="142">
        <v>859</v>
      </c>
      <c r="C862" s="145"/>
      <c r="D862" s="145"/>
      <c r="E862" s="154"/>
      <c r="F862" s="145"/>
      <c r="G862" s="154"/>
      <c r="H862" s="154"/>
      <c r="I862" s="145"/>
      <c r="O862" s="10"/>
      <c r="P862" s="10"/>
      <c r="Q862" s="10"/>
      <c r="S862" s="10"/>
      <c r="U862" s="10"/>
      <c r="V862" s="10"/>
      <c r="W862" s="10"/>
      <c r="X862" s="10"/>
      <c r="Y862" s="10"/>
      <c r="AA862" s="10"/>
      <c r="AC862" s="10"/>
      <c r="AD862" s="10"/>
      <c r="AE862" s="10"/>
      <c r="AF862" s="11"/>
      <c r="AG862" s="11"/>
    </row>
    <row r="863" spans="2:33">
      <c r="B863" s="142">
        <v>860</v>
      </c>
      <c r="C863" s="145"/>
      <c r="D863" s="145"/>
      <c r="E863" s="154"/>
      <c r="F863" s="145"/>
      <c r="G863" s="154"/>
      <c r="H863" s="154"/>
      <c r="I863" s="145"/>
      <c r="O863" s="10"/>
      <c r="P863" s="10"/>
      <c r="Q863" s="10"/>
      <c r="S863" s="10"/>
      <c r="U863" s="10"/>
      <c r="V863" s="10"/>
      <c r="W863" s="10"/>
      <c r="X863" s="10"/>
      <c r="Y863" s="10"/>
      <c r="AA863" s="10"/>
      <c r="AC863" s="10"/>
      <c r="AD863" s="10"/>
      <c r="AE863" s="10"/>
      <c r="AF863" s="11"/>
      <c r="AG863" s="11"/>
    </row>
    <row r="864" spans="2:33">
      <c r="B864" s="142">
        <v>861</v>
      </c>
      <c r="C864" s="145"/>
      <c r="D864" s="145"/>
      <c r="E864" s="154"/>
      <c r="F864" s="145"/>
      <c r="G864" s="154"/>
      <c r="H864" s="154"/>
      <c r="I864" s="145"/>
      <c r="O864" s="10"/>
      <c r="P864" s="10"/>
      <c r="Q864" s="10"/>
      <c r="S864" s="10"/>
      <c r="U864" s="10"/>
      <c r="V864" s="10"/>
      <c r="W864" s="10"/>
      <c r="X864" s="10"/>
      <c r="Y864" s="10"/>
      <c r="AA864" s="10"/>
      <c r="AC864" s="10"/>
      <c r="AD864" s="10"/>
      <c r="AE864" s="10"/>
      <c r="AF864" s="11"/>
      <c r="AG864" s="11"/>
    </row>
    <row r="865" spans="2:33">
      <c r="B865" s="142">
        <v>862</v>
      </c>
      <c r="C865" s="145"/>
      <c r="D865" s="145"/>
      <c r="E865" s="154"/>
      <c r="F865" s="145"/>
      <c r="G865" s="154"/>
      <c r="H865" s="154"/>
      <c r="I865" s="145"/>
      <c r="O865" s="10"/>
      <c r="P865" s="10"/>
      <c r="Q865" s="10"/>
      <c r="S865" s="10"/>
      <c r="U865" s="10"/>
      <c r="V865" s="10"/>
      <c r="W865" s="10"/>
      <c r="X865" s="10"/>
      <c r="Y865" s="10"/>
      <c r="AA865" s="10"/>
      <c r="AC865" s="10"/>
      <c r="AD865" s="10"/>
      <c r="AE865" s="10"/>
      <c r="AF865" s="11"/>
      <c r="AG865" s="11"/>
    </row>
    <row r="866" spans="2:33">
      <c r="B866" s="142">
        <v>863</v>
      </c>
      <c r="C866" s="145"/>
      <c r="D866" s="145"/>
      <c r="E866" s="154"/>
      <c r="F866" s="145"/>
      <c r="G866" s="154"/>
      <c r="H866" s="154"/>
      <c r="I866" s="145"/>
      <c r="O866" s="10"/>
      <c r="P866" s="10"/>
      <c r="Q866" s="10"/>
      <c r="S866" s="10"/>
      <c r="U866" s="10"/>
      <c r="V866" s="10"/>
      <c r="W866" s="10"/>
      <c r="X866" s="10"/>
      <c r="Y866" s="10"/>
      <c r="AA866" s="10"/>
      <c r="AC866" s="10"/>
      <c r="AD866" s="10"/>
      <c r="AE866" s="10"/>
      <c r="AF866" s="11"/>
      <c r="AG866" s="11"/>
    </row>
    <row r="867" spans="2:33">
      <c r="B867" s="142">
        <v>864</v>
      </c>
      <c r="C867" s="145"/>
      <c r="D867" s="145"/>
      <c r="E867" s="154"/>
      <c r="F867" s="145"/>
      <c r="G867" s="154"/>
      <c r="H867" s="154"/>
      <c r="I867" s="145"/>
      <c r="O867" s="10"/>
      <c r="P867" s="10"/>
      <c r="Q867" s="10"/>
      <c r="S867" s="10"/>
      <c r="U867" s="10"/>
      <c r="V867" s="10"/>
      <c r="W867" s="10"/>
      <c r="X867" s="10"/>
      <c r="Y867" s="10"/>
      <c r="AA867" s="10"/>
      <c r="AC867" s="10"/>
      <c r="AD867" s="10"/>
      <c r="AE867" s="10"/>
      <c r="AF867" s="11"/>
      <c r="AG867" s="11"/>
    </row>
    <row r="868" spans="2:33">
      <c r="B868" s="142">
        <v>865</v>
      </c>
      <c r="C868" s="145"/>
      <c r="D868" s="145"/>
      <c r="E868" s="154"/>
      <c r="F868" s="145"/>
      <c r="G868" s="154"/>
      <c r="H868" s="154"/>
      <c r="I868" s="145"/>
      <c r="O868" s="10"/>
      <c r="P868" s="10"/>
      <c r="Q868" s="10"/>
      <c r="S868" s="10"/>
      <c r="U868" s="10"/>
      <c r="V868" s="10"/>
      <c r="W868" s="10"/>
      <c r="X868" s="10"/>
      <c r="Y868" s="10"/>
      <c r="AA868" s="10"/>
      <c r="AC868" s="10"/>
      <c r="AD868" s="10"/>
      <c r="AE868" s="10"/>
      <c r="AF868" s="11"/>
      <c r="AG868" s="11"/>
    </row>
    <row r="869" spans="2:33">
      <c r="B869" s="142">
        <v>866</v>
      </c>
      <c r="C869" s="145"/>
      <c r="D869" s="145"/>
      <c r="E869" s="154"/>
      <c r="F869" s="145"/>
      <c r="G869" s="154"/>
      <c r="H869" s="154"/>
      <c r="I869" s="145"/>
      <c r="O869" s="10"/>
      <c r="P869" s="10"/>
      <c r="Q869" s="10"/>
      <c r="S869" s="10"/>
      <c r="U869" s="10"/>
      <c r="V869" s="10"/>
      <c r="W869" s="10"/>
      <c r="X869" s="10"/>
      <c r="Y869" s="10"/>
      <c r="AA869" s="10"/>
      <c r="AC869" s="10"/>
      <c r="AD869" s="10"/>
      <c r="AE869" s="10"/>
      <c r="AF869" s="11"/>
      <c r="AG869" s="11"/>
    </row>
    <row r="870" spans="2:33">
      <c r="B870" s="142">
        <v>867</v>
      </c>
      <c r="C870" s="145"/>
      <c r="D870" s="145"/>
      <c r="E870" s="154"/>
      <c r="F870" s="145"/>
      <c r="G870" s="154"/>
      <c r="H870" s="154"/>
      <c r="I870" s="145"/>
      <c r="O870" s="10"/>
      <c r="P870" s="10"/>
      <c r="Q870" s="10"/>
      <c r="S870" s="10"/>
      <c r="U870" s="10"/>
      <c r="V870" s="10"/>
      <c r="W870" s="10"/>
      <c r="X870" s="10"/>
      <c r="Y870" s="10"/>
      <c r="AA870" s="10"/>
      <c r="AC870" s="10"/>
      <c r="AD870" s="10"/>
      <c r="AE870" s="10"/>
      <c r="AF870" s="11"/>
      <c r="AG870" s="11"/>
    </row>
    <row r="871" spans="2:33">
      <c r="B871" s="142">
        <v>868</v>
      </c>
      <c r="C871" s="145"/>
      <c r="D871" s="145"/>
      <c r="E871" s="154"/>
      <c r="F871" s="145"/>
      <c r="G871" s="154"/>
      <c r="H871" s="154"/>
      <c r="I871" s="145"/>
      <c r="O871" s="10"/>
      <c r="P871" s="10"/>
      <c r="Q871" s="10"/>
      <c r="S871" s="10"/>
      <c r="U871" s="10"/>
      <c r="V871" s="10"/>
      <c r="W871" s="10"/>
      <c r="X871" s="10"/>
      <c r="Y871" s="10"/>
      <c r="AA871" s="10"/>
      <c r="AC871" s="10"/>
      <c r="AD871" s="10"/>
      <c r="AE871" s="10"/>
      <c r="AF871" s="11"/>
      <c r="AG871" s="11"/>
    </row>
    <row r="872" spans="2:33">
      <c r="B872" s="142">
        <v>869</v>
      </c>
      <c r="C872" s="145"/>
      <c r="D872" s="145"/>
      <c r="E872" s="154"/>
      <c r="F872" s="145"/>
      <c r="G872" s="154"/>
      <c r="H872" s="154"/>
      <c r="I872" s="145"/>
      <c r="O872" s="10"/>
      <c r="P872" s="10"/>
      <c r="Q872" s="10"/>
      <c r="S872" s="10"/>
      <c r="U872" s="10"/>
      <c r="V872" s="10"/>
      <c r="W872" s="10"/>
      <c r="X872" s="10"/>
      <c r="Y872" s="10"/>
      <c r="AA872" s="10"/>
      <c r="AC872" s="10"/>
      <c r="AD872" s="10"/>
      <c r="AE872" s="10"/>
      <c r="AF872" s="11"/>
      <c r="AG872" s="11"/>
    </row>
    <row r="873" spans="2:33">
      <c r="B873" s="142">
        <v>870</v>
      </c>
      <c r="C873" s="145"/>
      <c r="D873" s="145"/>
      <c r="E873" s="154"/>
      <c r="F873" s="145"/>
      <c r="G873" s="154"/>
      <c r="H873" s="154"/>
      <c r="I873" s="145"/>
      <c r="O873" s="10"/>
      <c r="P873" s="10"/>
      <c r="Q873" s="10"/>
      <c r="S873" s="10"/>
      <c r="U873" s="10"/>
      <c r="V873" s="10"/>
      <c r="W873" s="10"/>
      <c r="X873" s="10"/>
      <c r="Y873" s="10"/>
      <c r="AA873" s="10"/>
      <c r="AC873" s="10"/>
      <c r="AD873" s="10"/>
      <c r="AE873" s="10"/>
      <c r="AF873" s="11"/>
      <c r="AG873" s="11"/>
    </row>
    <row r="874" spans="2:33">
      <c r="B874" s="142">
        <v>871</v>
      </c>
      <c r="C874" s="145"/>
      <c r="D874" s="145"/>
      <c r="E874" s="154"/>
      <c r="F874" s="145"/>
      <c r="G874" s="154"/>
      <c r="H874" s="154"/>
      <c r="I874" s="145"/>
      <c r="O874" s="10"/>
      <c r="P874" s="10"/>
      <c r="Q874" s="10"/>
      <c r="S874" s="10"/>
      <c r="U874" s="10"/>
      <c r="V874" s="10"/>
      <c r="W874" s="10"/>
      <c r="X874" s="10"/>
      <c r="Y874" s="10"/>
      <c r="AA874" s="10"/>
      <c r="AC874" s="10"/>
      <c r="AD874" s="10"/>
      <c r="AE874" s="10"/>
      <c r="AF874" s="11"/>
      <c r="AG874" s="11"/>
    </row>
    <row r="875" spans="2:33">
      <c r="B875" s="142">
        <v>872</v>
      </c>
      <c r="C875" s="145"/>
      <c r="D875" s="145"/>
      <c r="E875" s="154"/>
      <c r="F875" s="145"/>
      <c r="G875" s="154"/>
      <c r="H875" s="154"/>
      <c r="I875" s="145"/>
      <c r="O875" s="10"/>
      <c r="P875" s="10"/>
      <c r="Q875" s="10"/>
      <c r="S875" s="10"/>
      <c r="U875" s="10"/>
      <c r="V875" s="10"/>
      <c r="W875" s="10"/>
      <c r="X875" s="10"/>
      <c r="Y875" s="10"/>
      <c r="AA875" s="10"/>
      <c r="AC875" s="10"/>
      <c r="AD875" s="10"/>
      <c r="AE875" s="10"/>
      <c r="AF875" s="11"/>
      <c r="AG875" s="11"/>
    </row>
    <row r="876" spans="2:33">
      <c r="B876" s="142">
        <v>873</v>
      </c>
      <c r="C876" s="145"/>
      <c r="D876" s="145"/>
      <c r="E876" s="154"/>
      <c r="F876" s="145"/>
      <c r="G876" s="154"/>
      <c r="H876" s="154"/>
      <c r="I876" s="145"/>
      <c r="O876" s="10"/>
      <c r="P876" s="10"/>
      <c r="Q876" s="10"/>
      <c r="S876" s="10"/>
      <c r="U876" s="10"/>
      <c r="V876" s="10"/>
      <c r="W876" s="10"/>
      <c r="X876" s="10"/>
      <c r="Y876" s="10"/>
      <c r="AA876" s="10"/>
      <c r="AC876" s="10"/>
      <c r="AD876" s="10"/>
      <c r="AE876" s="10"/>
      <c r="AF876" s="11"/>
      <c r="AG876" s="11"/>
    </row>
    <row r="877" spans="2:33">
      <c r="B877" s="142">
        <v>874</v>
      </c>
      <c r="C877" s="145"/>
      <c r="D877" s="145"/>
      <c r="E877" s="154"/>
      <c r="F877" s="145"/>
      <c r="G877" s="154"/>
      <c r="H877" s="154"/>
      <c r="I877" s="145"/>
      <c r="O877" s="10"/>
      <c r="P877" s="10"/>
      <c r="Q877" s="10"/>
      <c r="S877" s="10"/>
      <c r="U877" s="10"/>
      <c r="V877" s="10"/>
      <c r="W877" s="10"/>
      <c r="X877" s="10"/>
      <c r="Y877" s="10"/>
      <c r="AA877" s="10"/>
      <c r="AC877" s="10"/>
      <c r="AD877" s="10"/>
      <c r="AE877" s="10"/>
      <c r="AF877" s="11"/>
      <c r="AG877" s="11"/>
    </row>
    <row r="878" spans="2:33">
      <c r="B878" s="142">
        <v>875</v>
      </c>
      <c r="C878" s="145"/>
      <c r="D878" s="145"/>
      <c r="E878" s="154"/>
      <c r="F878" s="145"/>
      <c r="G878" s="154"/>
      <c r="H878" s="154"/>
      <c r="I878" s="145"/>
      <c r="O878" s="10"/>
      <c r="P878" s="10"/>
      <c r="Q878" s="10"/>
      <c r="S878" s="10"/>
      <c r="U878" s="10"/>
      <c r="V878" s="10"/>
      <c r="W878" s="10"/>
      <c r="X878" s="10"/>
      <c r="Y878" s="10"/>
      <c r="AA878" s="10"/>
      <c r="AC878" s="10"/>
      <c r="AD878" s="10"/>
      <c r="AE878" s="10"/>
      <c r="AF878" s="11"/>
      <c r="AG878" s="11"/>
    </row>
    <row r="879" spans="2:33">
      <c r="B879" s="142">
        <v>876</v>
      </c>
      <c r="C879" s="145"/>
      <c r="D879" s="145"/>
      <c r="E879" s="154"/>
      <c r="F879" s="145"/>
      <c r="G879" s="154"/>
      <c r="H879" s="154"/>
      <c r="I879" s="145"/>
      <c r="O879" s="10"/>
      <c r="P879" s="10"/>
      <c r="Q879" s="10"/>
      <c r="S879" s="10"/>
      <c r="U879" s="10"/>
      <c r="V879" s="10"/>
      <c r="W879" s="10"/>
      <c r="X879" s="10"/>
      <c r="Y879" s="10"/>
      <c r="AA879" s="10"/>
      <c r="AC879" s="10"/>
      <c r="AD879" s="10"/>
      <c r="AE879" s="10"/>
      <c r="AF879" s="11"/>
      <c r="AG879" s="11"/>
    </row>
    <row r="880" spans="2:33">
      <c r="B880" s="142">
        <v>877</v>
      </c>
      <c r="C880" s="145"/>
      <c r="D880" s="145"/>
      <c r="E880" s="154"/>
      <c r="F880" s="145"/>
      <c r="G880" s="154"/>
      <c r="H880" s="154"/>
      <c r="I880" s="145"/>
      <c r="O880" s="10"/>
      <c r="P880" s="10"/>
      <c r="Q880" s="10"/>
      <c r="S880" s="10"/>
      <c r="U880" s="10"/>
      <c r="V880" s="10"/>
      <c r="W880" s="10"/>
      <c r="X880" s="10"/>
      <c r="Y880" s="10"/>
      <c r="AA880" s="10"/>
      <c r="AC880" s="10"/>
      <c r="AD880" s="10"/>
      <c r="AE880" s="10"/>
      <c r="AF880" s="11"/>
      <c r="AG880" s="11"/>
    </row>
    <row r="881" spans="2:33">
      <c r="B881" s="142">
        <v>878</v>
      </c>
      <c r="C881" s="145"/>
      <c r="D881" s="145"/>
      <c r="E881" s="154"/>
      <c r="F881" s="145"/>
      <c r="G881" s="154"/>
      <c r="H881" s="154"/>
      <c r="I881" s="145"/>
      <c r="O881" s="10"/>
      <c r="P881" s="10"/>
      <c r="Q881" s="10"/>
      <c r="S881" s="10"/>
      <c r="U881" s="10"/>
      <c r="V881" s="10"/>
      <c r="W881" s="10"/>
      <c r="X881" s="10"/>
      <c r="Y881" s="10"/>
      <c r="AA881" s="10"/>
      <c r="AC881" s="10"/>
      <c r="AD881" s="10"/>
      <c r="AE881" s="10"/>
      <c r="AF881" s="11"/>
      <c r="AG881" s="11"/>
    </row>
    <row r="882" spans="2:33">
      <c r="B882" s="142">
        <v>879</v>
      </c>
      <c r="C882" s="145"/>
      <c r="D882" s="145"/>
      <c r="E882" s="154"/>
      <c r="F882" s="145"/>
      <c r="G882" s="154"/>
      <c r="H882" s="154"/>
      <c r="I882" s="145"/>
      <c r="O882" s="10"/>
      <c r="P882" s="10"/>
      <c r="Q882" s="10"/>
      <c r="S882" s="10"/>
      <c r="U882" s="10"/>
      <c r="V882" s="10"/>
      <c r="W882" s="10"/>
      <c r="X882" s="10"/>
      <c r="Y882" s="10"/>
      <c r="AA882" s="10"/>
      <c r="AC882" s="10"/>
      <c r="AD882" s="10"/>
      <c r="AE882" s="10"/>
      <c r="AF882" s="11"/>
      <c r="AG882" s="11"/>
    </row>
    <row r="883" spans="2:33">
      <c r="B883" s="142">
        <v>880</v>
      </c>
      <c r="C883" s="145"/>
      <c r="D883" s="145"/>
      <c r="E883" s="154"/>
      <c r="F883" s="145"/>
      <c r="G883" s="154"/>
      <c r="H883" s="154"/>
      <c r="I883" s="145"/>
      <c r="O883" s="10"/>
      <c r="P883" s="10"/>
      <c r="Q883" s="10"/>
      <c r="S883" s="10"/>
      <c r="U883" s="10"/>
      <c r="V883" s="10"/>
      <c r="W883" s="10"/>
      <c r="X883" s="10"/>
      <c r="Y883" s="10"/>
      <c r="AA883" s="10"/>
      <c r="AC883" s="10"/>
      <c r="AD883" s="10"/>
      <c r="AE883" s="10"/>
      <c r="AF883" s="11"/>
      <c r="AG883" s="11"/>
    </row>
    <row r="884" spans="2:33">
      <c r="B884" s="142">
        <v>881</v>
      </c>
      <c r="C884" s="145"/>
      <c r="D884" s="145"/>
      <c r="E884" s="154"/>
      <c r="F884" s="145"/>
      <c r="G884" s="154"/>
      <c r="H884" s="154"/>
      <c r="I884" s="145"/>
      <c r="O884" s="10"/>
      <c r="P884" s="10"/>
      <c r="Q884" s="10"/>
      <c r="S884" s="10"/>
      <c r="U884" s="10"/>
      <c r="V884" s="10"/>
      <c r="W884" s="10"/>
      <c r="X884" s="10"/>
      <c r="Y884" s="10"/>
      <c r="AA884" s="10"/>
      <c r="AC884" s="10"/>
      <c r="AD884" s="10"/>
      <c r="AE884" s="10"/>
      <c r="AF884" s="11"/>
      <c r="AG884" s="11"/>
    </row>
    <row r="885" spans="2:33">
      <c r="B885" s="142">
        <v>882</v>
      </c>
      <c r="C885" s="145"/>
      <c r="D885" s="145"/>
      <c r="E885" s="154"/>
      <c r="F885" s="145"/>
      <c r="G885" s="154"/>
      <c r="H885" s="154"/>
      <c r="I885" s="145"/>
      <c r="O885" s="10"/>
      <c r="P885" s="10"/>
      <c r="Q885" s="10"/>
      <c r="S885" s="10"/>
      <c r="U885" s="10"/>
      <c r="V885" s="10"/>
      <c r="W885" s="10"/>
      <c r="X885" s="10"/>
      <c r="Y885" s="10"/>
      <c r="AA885" s="10"/>
      <c r="AC885" s="10"/>
      <c r="AD885" s="10"/>
      <c r="AE885" s="10"/>
      <c r="AF885" s="11"/>
      <c r="AG885" s="11"/>
    </row>
    <row r="886" spans="2:33">
      <c r="B886" s="142">
        <v>883</v>
      </c>
      <c r="C886" s="145"/>
      <c r="D886" s="145"/>
      <c r="E886" s="154"/>
      <c r="F886" s="145"/>
      <c r="G886" s="154"/>
      <c r="H886" s="154"/>
      <c r="I886" s="145"/>
      <c r="O886" s="10"/>
      <c r="P886" s="10"/>
      <c r="Q886" s="10"/>
      <c r="S886" s="10"/>
      <c r="U886" s="10"/>
      <c r="V886" s="10"/>
      <c r="W886" s="10"/>
      <c r="X886" s="10"/>
      <c r="Y886" s="10"/>
      <c r="AA886" s="10"/>
      <c r="AC886" s="10"/>
      <c r="AD886" s="10"/>
      <c r="AE886" s="10"/>
      <c r="AF886" s="11"/>
      <c r="AG886" s="11"/>
    </row>
    <row r="887" spans="2:33">
      <c r="B887" s="142">
        <v>884</v>
      </c>
      <c r="C887" s="145"/>
      <c r="D887" s="145"/>
      <c r="E887" s="154"/>
      <c r="F887" s="145"/>
      <c r="G887" s="154"/>
      <c r="H887" s="154"/>
      <c r="I887" s="145"/>
      <c r="O887" s="10"/>
      <c r="P887" s="10"/>
      <c r="Q887" s="10"/>
      <c r="S887" s="10"/>
      <c r="U887" s="10"/>
      <c r="V887" s="10"/>
      <c r="W887" s="10"/>
      <c r="X887" s="10"/>
      <c r="Y887" s="10"/>
      <c r="AA887" s="10"/>
      <c r="AC887" s="10"/>
      <c r="AD887" s="10"/>
      <c r="AE887" s="10"/>
      <c r="AF887" s="11"/>
      <c r="AG887" s="11"/>
    </row>
    <row r="888" spans="2:33">
      <c r="B888" s="142">
        <v>885</v>
      </c>
      <c r="C888" s="145"/>
      <c r="D888" s="145"/>
      <c r="E888" s="154"/>
      <c r="F888" s="145"/>
      <c r="G888" s="154"/>
      <c r="H888" s="154"/>
      <c r="I888" s="145"/>
      <c r="O888" s="10"/>
      <c r="P888" s="10"/>
      <c r="Q888" s="10"/>
      <c r="S888" s="10"/>
      <c r="U888" s="10"/>
      <c r="V888" s="10"/>
      <c r="W888" s="10"/>
      <c r="X888" s="10"/>
      <c r="Y888" s="10"/>
      <c r="AA888" s="10"/>
      <c r="AC888" s="10"/>
      <c r="AD888" s="10"/>
      <c r="AE888" s="10"/>
      <c r="AF888" s="11"/>
      <c r="AG888" s="11"/>
    </row>
    <row r="889" spans="2:33">
      <c r="B889" s="142">
        <v>886</v>
      </c>
      <c r="C889" s="145"/>
      <c r="D889" s="145"/>
      <c r="E889" s="154"/>
      <c r="F889" s="145"/>
      <c r="G889" s="154"/>
      <c r="H889" s="154"/>
      <c r="I889" s="145"/>
      <c r="O889" s="10"/>
      <c r="P889" s="10"/>
      <c r="Q889" s="10"/>
      <c r="S889" s="10"/>
      <c r="U889" s="10"/>
      <c r="V889" s="10"/>
      <c r="W889" s="10"/>
      <c r="X889" s="10"/>
      <c r="Y889" s="10"/>
      <c r="AA889" s="10"/>
      <c r="AC889" s="10"/>
      <c r="AD889" s="10"/>
      <c r="AE889" s="10"/>
      <c r="AF889" s="11"/>
      <c r="AG889" s="11"/>
    </row>
    <row r="890" spans="2:33">
      <c r="B890" s="142">
        <v>887</v>
      </c>
      <c r="C890" s="145"/>
      <c r="D890" s="145"/>
      <c r="E890" s="154"/>
      <c r="F890" s="145"/>
      <c r="G890" s="154"/>
      <c r="H890" s="154"/>
      <c r="I890" s="145"/>
      <c r="O890" s="10"/>
      <c r="P890" s="10"/>
      <c r="Q890" s="10"/>
      <c r="S890" s="10"/>
      <c r="U890" s="10"/>
      <c r="V890" s="10"/>
      <c r="W890" s="10"/>
      <c r="X890" s="10"/>
      <c r="Y890" s="10"/>
      <c r="AA890" s="10"/>
      <c r="AC890" s="10"/>
      <c r="AD890" s="10"/>
      <c r="AE890" s="10"/>
      <c r="AF890" s="11"/>
      <c r="AG890" s="11"/>
    </row>
    <row r="891" spans="2:33">
      <c r="B891" s="142">
        <v>888</v>
      </c>
      <c r="C891" s="145"/>
      <c r="D891" s="145"/>
      <c r="E891" s="154"/>
      <c r="F891" s="145"/>
      <c r="G891" s="154"/>
      <c r="H891" s="154"/>
      <c r="I891" s="145"/>
      <c r="O891" s="10"/>
      <c r="P891" s="10"/>
      <c r="Q891" s="10"/>
      <c r="S891" s="10"/>
      <c r="U891" s="10"/>
      <c r="V891" s="10"/>
      <c r="W891" s="10"/>
      <c r="X891" s="10"/>
      <c r="Y891" s="10"/>
      <c r="AA891" s="10"/>
      <c r="AC891" s="10"/>
      <c r="AD891" s="10"/>
      <c r="AE891" s="10"/>
      <c r="AF891" s="11"/>
      <c r="AG891" s="11"/>
    </row>
    <row r="892" spans="2:33">
      <c r="B892" s="142">
        <v>889</v>
      </c>
      <c r="C892" s="145"/>
      <c r="D892" s="145"/>
      <c r="E892" s="154"/>
      <c r="F892" s="145"/>
      <c r="G892" s="154"/>
      <c r="H892" s="154"/>
      <c r="I892" s="145"/>
      <c r="O892" s="10"/>
      <c r="P892" s="10"/>
      <c r="Q892" s="10"/>
      <c r="S892" s="10"/>
      <c r="U892" s="10"/>
      <c r="V892" s="10"/>
      <c r="W892" s="10"/>
      <c r="X892" s="10"/>
      <c r="Y892" s="10"/>
      <c r="AA892" s="10"/>
      <c r="AC892" s="10"/>
      <c r="AD892" s="10"/>
      <c r="AE892" s="10"/>
      <c r="AF892" s="11"/>
      <c r="AG892" s="11"/>
    </row>
    <row r="893" spans="2:33">
      <c r="B893" s="142">
        <v>890</v>
      </c>
      <c r="C893" s="145"/>
      <c r="D893" s="145"/>
      <c r="E893" s="154"/>
      <c r="F893" s="145"/>
      <c r="G893" s="154"/>
      <c r="H893" s="154"/>
      <c r="I893" s="145"/>
      <c r="O893" s="10"/>
      <c r="P893" s="10"/>
      <c r="Q893" s="10"/>
      <c r="S893" s="10"/>
      <c r="U893" s="10"/>
      <c r="V893" s="10"/>
      <c r="W893" s="10"/>
      <c r="X893" s="10"/>
      <c r="Y893" s="10"/>
      <c r="AA893" s="10"/>
      <c r="AC893" s="10"/>
      <c r="AD893" s="10"/>
      <c r="AE893" s="10"/>
      <c r="AF893" s="11"/>
      <c r="AG893" s="11"/>
    </row>
    <row r="894" spans="2:33">
      <c r="B894" s="142">
        <v>891</v>
      </c>
      <c r="C894" s="145"/>
      <c r="D894" s="145"/>
      <c r="E894" s="154"/>
      <c r="F894" s="145"/>
      <c r="G894" s="154"/>
      <c r="H894" s="154"/>
      <c r="I894" s="145"/>
      <c r="O894" s="10"/>
      <c r="P894" s="10"/>
      <c r="Q894" s="10"/>
      <c r="S894" s="10"/>
      <c r="U894" s="10"/>
      <c r="V894" s="10"/>
      <c r="W894" s="10"/>
      <c r="X894" s="10"/>
      <c r="Y894" s="10"/>
      <c r="AA894" s="10"/>
      <c r="AC894" s="10"/>
      <c r="AD894" s="10"/>
      <c r="AE894" s="10"/>
      <c r="AF894" s="11"/>
      <c r="AG894" s="11"/>
    </row>
    <row r="895" spans="2:33">
      <c r="B895" s="142">
        <v>892</v>
      </c>
      <c r="C895" s="145"/>
      <c r="D895" s="145"/>
      <c r="E895" s="154"/>
      <c r="F895" s="145"/>
      <c r="G895" s="154"/>
      <c r="H895" s="154"/>
      <c r="I895" s="145"/>
      <c r="O895" s="10"/>
      <c r="P895" s="10"/>
      <c r="Q895" s="10"/>
      <c r="S895" s="10"/>
      <c r="U895" s="10"/>
      <c r="V895" s="10"/>
      <c r="W895" s="10"/>
      <c r="X895" s="10"/>
      <c r="Y895" s="10"/>
      <c r="AA895" s="10"/>
      <c r="AC895" s="10"/>
      <c r="AD895" s="10"/>
      <c r="AE895" s="10"/>
      <c r="AF895" s="11"/>
      <c r="AG895" s="11"/>
    </row>
    <row r="896" spans="2:33">
      <c r="B896" s="142">
        <v>893</v>
      </c>
      <c r="C896" s="145"/>
      <c r="D896" s="145"/>
      <c r="E896" s="154"/>
      <c r="F896" s="145"/>
      <c r="G896" s="154"/>
      <c r="H896" s="154"/>
      <c r="I896" s="145"/>
      <c r="O896" s="10"/>
      <c r="P896" s="10"/>
      <c r="Q896" s="10"/>
      <c r="S896" s="10"/>
      <c r="U896" s="10"/>
      <c r="V896" s="10"/>
      <c r="W896" s="10"/>
      <c r="X896" s="10"/>
      <c r="Y896" s="10"/>
      <c r="AA896" s="10"/>
      <c r="AC896" s="10"/>
      <c r="AD896" s="10"/>
      <c r="AE896" s="10"/>
      <c r="AF896" s="11"/>
      <c r="AG896" s="11"/>
    </row>
    <row r="897" spans="2:33">
      <c r="B897" s="142">
        <v>894</v>
      </c>
      <c r="C897" s="145"/>
      <c r="D897" s="145"/>
      <c r="E897" s="154"/>
      <c r="F897" s="145"/>
      <c r="G897" s="154"/>
      <c r="H897" s="154"/>
      <c r="I897" s="145"/>
      <c r="O897" s="10"/>
      <c r="P897" s="10"/>
      <c r="Q897" s="10"/>
      <c r="S897" s="10"/>
      <c r="U897" s="10"/>
      <c r="V897" s="10"/>
      <c r="W897" s="10"/>
      <c r="X897" s="10"/>
      <c r="Y897" s="10"/>
      <c r="AA897" s="10"/>
      <c r="AC897" s="10"/>
      <c r="AD897" s="10"/>
      <c r="AE897" s="10"/>
      <c r="AF897" s="11"/>
      <c r="AG897" s="11"/>
    </row>
    <row r="898" spans="2:33">
      <c r="B898" s="142">
        <v>895</v>
      </c>
      <c r="C898" s="145"/>
      <c r="D898" s="145"/>
      <c r="E898" s="154"/>
      <c r="F898" s="145"/>
      <c r="G898" s="154"/>
      <c r="H898" s="154"/>
      <c r="I898" s="145"/>
      <c r="O898" s="10"/>
      <c r="P898" s="10"/>
      <c r="Q898" s="10"/>
      <c r="S898" s="10"/>
      <c r="U898" s="10"/>
      <c r="V898" s="10"/>
      <c r="W898" s="10"/>
      <c r="X898" s="10"/>
      <c r="Y898" s="10"/>
      <c r="AA898" s="10"/>
      <c r="AC898" s="10"/>
      <c r="AD898" s="10"/>
      <c r="AE898" s="10"/>
      <c r="AF898" s="11"/>
      <c r="AG898" s="11"/>
    </row>
    <row r="899" spans="2:33">
      <c r="B899" s="142">
        <v>896</v>
      </c>
      <c r="C899" s="145"/>
      <c r="D899" s="145"/>
      <c r="E899" s="154"/>
      <c r="F899" s="145"/>
      <c r="G899" s="154"/>
      <c r="H899" s="154"/>
      <c r="I899" s="145"/>
      <c r="O899" s="10"/>
      <c r="P899" s="10"/>
      <c r="Q899" s="10"/>
      <c r="S899" s="10"/>
      <c r="U899" s="10"/>
      <c r="V899" s="10"/>
      <c r="W899" s="10"/>
      <c r="X899" s="10"/>
      <c r="Y899" s="10"/>
      <c r="AA899" s="10"/>
      <c r="AC899" s="10"/>
      <c r="AD899" s="10"/>
      <c r="AE899" s="10"/>
      <c r="AF899" s="11"/>
      <c r="AG899" s="11"/>
    </row>
    <row r="900" spans="2:33">
      <c r="B900" s="142">
        <v>897</v>
      </c>
      <c r="C900" s="145"/>
      <c r="D900" s="145"/>
      <c r="E900" s="154"/>
      <c r="F900" s="145"/>
      <c r="G900" s="154"/>
      <c r="H900" s="154"/>
      <c r="I900" s="145"/>
      <c r="O900" s="10"/>
      <c r="P900" s="10"/>
      <c r="Q900" s="10"/>
      <c r="S900" s="10"/>
      <c r="U900" s="10"/>
      <c r="V900" s="10"/>
      <c r="W900" s="10"/>
      <c r="X900" s="10"/>
      <c r="Y900" s="10"/>
      <c r="AA900" s="10"/>
      <c r="AC900" s="10"/>
      <c r="AD900" s="10"/>
      <c r="AE900" s="10"/>
      <c r="AF900" s="11"/>
      <c r="AG900" s="11"/>
    </row>
    <row r="901" spans="2:33">
      <c r="B901" s="142">
        <v>898</v>
      </c>
      <c r="C901" s="145"/>
      <c r="D901" s="145"/>
      <c r="E901" s="154"/>
      <c r="F901" s="145"/>
      <c r="G901" s="154"/>
      <c r="H901" s="154"/>
      <c r="I901" s="145"/>
      <c r="O901" s="10"/>
      <c r="P901" s="10"/>
      <c r="Q901" s="10"/>
      <c r="S901" s="10"/>
      <c r="U901" s="10"/>
      <c r="V901" s="10"/>
      <c r="W901" s="10"/>
      <c r="X901" s="10"/>
      <c r="Y901" s="10"/>
      <c r="AA901" s="10"/>
      <c r="AC901" s="10"/>
      <c r="AD901" s="10"/>
      <c r="AE901" s="10"/>
      <c r="AF901" s="11"/>
      <c r="AG901" s="11"/>
    </row>
    <row r="902" spans="2:33">
      <c r="B902" s="142">
        <v>899</v>
      </c>
      <c r="C902" s="145"/>
      <c r="D902" s="145"/>
      <c r="E902" s="154"/>
      <c r="F902" s="145"/>
      <c r="G902" s="154"/>
      <c r="H902" s="154"/>
      <c r="I902" s="145"/>
      <c r="O902" s="10"/>
      <c r="P902" s="10"/>
      <c r="Q902" s="10"/>
      <c r="S902" s="10"/>
      <c r="U902" s="10"/>
      <c r="V902" s="10"/>
      <c r="W902" s="10"/>
      <c r="X902" s="10"/>
      <c r="Y902" s="10"/>
      <c r="AA902" s="10"/>
      <c r="AC902" s="10"/>
      <c r="AD902" s="10"/>
      <c r="AE902" s="10"/>
      <c r="AF902" s="11"/>
      <c r="AG902" s="11"/>
    </row>
    <row r="903" spans="2:33">
      <c r="B903" s="142">
        <v>900</v>
      </c>
      <c r="C903" s="145"/>
      <c r="D903" s="145"/>
      <c r="E903" s="154"/>
      <c r="F903" s="145"/>
      <c r="G903" s="154"/>
      <c r="H903" s="154"/>
      <c r="I903" s="145"/>
      <c r="O903" s="10"/>
      <c r="P903" s="10"/>
      <c r="Q903" s="10"/>
      <c r="S903" s="10"/>
      <c r="U903" s="10"/>
      <c r="V903" s="10"/>
      <c r="W903" s="10"/>
      <c r="X903" s="10"/>
      <c r="Y903" s="10"/>
      <c r="AA903" s="10"/>
      <c r="AC903" s="10"/>
      <c r="AD903" s="10"/>
      <c r="AE903" s="10"/>
      <c r="AF903" s="11"/>
      <c r="AG903" s="11"/>
    </row>
    <row r="904" spans="2:33">
      <c r="B904" s="142">
        <v>901</v>
      </c>
      <c r="C904" s="145"/>
      <c r="D904" s="145"/>
      <c r="E904" s="154"/>
      <c r="F904" s="145"/>
      <c r="G904" s="154"/>
      <c r="H904" s="154"/>
      <c r="I904" s="145"/>
      <c r="O904" s="10"/>
      <c r="P904" s="10"/>
      <c r="Q904" s="10"/>
      <c r="S904" s="10"/>
      <c r="U904" s="10"/>
      <c r="V904" s="10"/>
      <c r="W904" s="10"/>
      <c r="X904" s="10"/>
      <c r="Y904" s="10"/>
      <c r="AA904" s="10"/>
      <c r="AC904" s="10"/>
      <c r="AD904" s="10"/>
      <c r="AE904" s="10"/>
      <c r="AF904" s="11"/>
      <c r="AG904" s="11"/>
    </row>
    <row r="905" spans="2:33">
      <c r="B905" s="142">
        <v>902</v>
      </c>
      <c r="C905" s="145"/>
      <c r="D905" s="145"/>
      <c r="E905" s="154"/>
      <c r="F905" s="145"/>
      <c r="G905" s="154"/>
      <c r="H905" s="154"/>
      <c r="I905" s="145"/>
      <c r="O905" s="10"/>
      <c r="P905" s="10"/>
      <c r="Q905" s="10"/>
      <c r="S905" s="10"/>
      <c r="U905" s="10"/>
      <c r="V905" s="10"/>
      <c r="W905" s="10"/>
      <c r="X905" s="10"/>
      <c r="Y905" s="10"/>
      <c r="AA905" s="10"/>
      <c r="AC905" s="10"/>
      <c r="AD905" s="10"/>
      <c r="AE905" s="10"/>
      <c r="AF905" s="11"/>
      <c r="AG905" s="11"/>
    </row>
    <row r="906" spans="2:33">
      <c r="B906" s="142">
        <v>903</v>
      </c>
      <c r="C906" s="145"/>
      <c r="D906" s="145"/>
      <c r="E906" s="154"/>
      <c r="F906" s="145"/>
      <c r="G906" s="154"/>
      <c r="H906" s="154"/>
      <c r="I906" s="145"/>
      <c r="O906" s="10"/>
      <c r="P906" s="10"/>
      <c r="Q906" s="10"/>
      <c r="S906" s="10"/>
      <c r="U906" s="10"/>
      <c r="V906" s="10"/>
      <c r="W906" s="10"/>
      <c r="X906" s="10"/>
      <c r="Y906" s="10"/>
      <c r="AA906" s="10"/>
      <c r="AC906" s="10"/>
      <c r="AD906" s="10"/>
      <c r="AE906" s="10"/>
      <c r="AF906" s="11"/>
      <c r="AG906" s="11"/>
    </row>
    <row r="907" spans="2:33">
      <c r="B907" s="142">
        <v>904</v>
      </c>
      <c r="C907" s="145"/>
      <c r="D907" s="145"/>
      <c r="E907" s="154"/>
      <c r="F907" s="145"/>
      <c r="G907" s="154"/>
      <c r="H907" s="154"/>
      <c r="I907" s="145"/>
      <c r="O907" s="10"/>
      <c r="P907" s="10"/>
      <c r="Q907" s="10"/>
      <c r="S907" s="10"/>
      <c r="U907" s="10"/>
      <c r="V907" s="10"/>
      <c r="W907" s="10"/>
      <c r="X907" s="10"/>
      <c r="Y907" s="10"/>
      <c r="AA907" s="10"/>
      <c r="AC907" s="10"/>
      <c r="AD907" s="10"/>
      <c r="AE907" s="10"/>
      <c r="AF907" s="11"/>
      <c r="AG907" s="11"/>
    </row>
    <row r="908" spans="2:33">
      <c r="B908" s="142">
        <v>905</v>
      </c>
      <c r="C908" s="145"/>
      <c r="D908" s="145"/>
      <c r="E908" s="154"/>
      <c r="F908" s="145"/>
      <c r="G908" s="154"/>
      <c r="H908" s="154"/>
      <c r="I908" s="145"/>
      <c r="O908" s="10"/>
      <c r="P908" s="10"/>
      <c r="Q908" s="10"/>
      <c r="S908" s="10"/>
      <c r="U908" s="10"/>
      <c r="V908" s="10"/>
      <c r="W908" s="10"/>
      <c r="X908" s="10"/>
      <c r="Y908" s="10"/>
      <c r="AA908" s="10"/>
      <c r="AC908" s="10"/>
      <c r="AD908" s="10"/>
      <c r="AE908" s="10"/>
      <c r="AF908" s="11"/>
      <c r="AG908" s="11"/>
    </row>
    <row r="909" spans="2:33">
      <c r="B909" s="142">
        <v>906</v>
      </c>
      <c r="C909" s="145"/>
      <c r="D909" s="145"/>
      <c r="E909" s="154"/>
      <c r="F909" s="145"/>
      <c r="G909" s="154"/>
      <c r="H909" s="154"/>
      <c r="I909" s="145"/>
      <c r="O909" s="10"/>
      <c r="P909" s="10"/>
      <c r="Q909" s="10"/>
      <c r="S909" s="10"/>
      <c r="U909" s="10"/>
      <c r="V909" s="10"/>
      <c r="W909" s="10"/>
      <c r="X909" s="10"/>
      <c r="Y909" s="10"/>
      <c r="AA909" s="10"/>
      <c r="AC909" s="10"/>
      <c r="AD909" s="10"/>
      <c r="AE909" s="10"/>
      <c r="AF909" s="11"/>
      <c r="AG909" s="11"/>
    </row>
    <row r="910" spans="2:33">
      <c r="B910" s="142">
        <v>907</v>
      </c>
      <c r="C910" s="145"/>
      <c r="D910" s="145"/>
      <c r="E910" s="154"/>
      <c r="F910" s="145"/>
      <c r="G910" s="154"/>
      <c r="H910" s="154"/>
      <c r="I910" s="145"/>
      <c r="O910" s="10"/>
      <c r="P910" s="10"/>
      <c r="Q910" s="10"/>
      <c r="S910" s="10"/>
      <c r="U910" s="10"/>
      <c r="V910" s="10"/>
      <c r="W910" s="10"/>
      <c r="X910" s="10"/>
      <c r="Y910" s="10"/>
      <c r="AA910" s="10"/>
      <c r="AC910" s="10"/>
      <c r="AD910" s="10"/>
      <c r="AE910" s="10"/>
      <c r="AF910" s="11"/>
      <c r="AG910" s="11"/>
    </row>
    <row r="911" spans="2:33">
      <c r="B911" s="142">
        <v>908</v>
      </c>
      <c r="C911" s="145"/>
      <c r="D911" s="145"/>
      <c r="E911" s="154"/>
      <c r="F911" s="145"/>
      <c r="G911" s="154"/>
      <c r="H911" s="154"/>
      <c r="I911" s="145"/>
      <c r="O911" s="10"/>
      <c r="P911" s="10"/>
      <c r="Q911" s="10"/>
      <c r="S911" s="10"/>
      <c r="U911" s="10"/>
      <c r="V911" s="10"/>
      <c r="W911" s="10"/>
      <c r="X911" s="10"/>
      <c r="Y911" s="10"/>
      <c r="AA911" s="10"/>
      <c r="AC911" s="10"/>
      <c r="AD911" s="10"/>
      <c r="AE911" s="10"/>
      <c r="AF911" s="11"/>
      <c r="AG911" s="11"/>
    </row>
    <row r="912" spans="2:33">
      <c r="B912" s="142">
        <v>909</v>
      </c>
      <c r="C912" s="145"/>
      <c r="D912" s="145"/>
      <c r="E912" s="154"/>
      <c r="F912" s="145"/>
      <c r="G912" s="154"/>
      <c r="H912" s="154"/>
      <c r="I912" s="145"/>
      <c r="O912" s="10"/>
      <c r="P912" s="10"/>
      <c r="Q912" s="10"/>
      <c r="S912" s="10"/>
      <c r="U912" s="10"/>
      <c r="V912" s="10"/>
      <c r="W912" s="10"/>
      <c r="X912" s="10"/>
      <c r="Y912" s="10"/>
      <c r="AA912" s="10"/>
      <c r="AC912" s="10"/>
      <c r="AD912" s="10"/>
      <c r="AE912" s="10"/>
      <c r="AF912" s="11"/>
      <c r="AG912" s="11"/>
    </row>
    <row r="913" spans="2:33">
      <c r="B913" s="142">
        <v>910</v>
      </c>
      <c r="C913" s="145"/>
      <c r="D913" s="145"/>
      <c r="E913" s="154"/>
      <c r="F913" s="145"/>
      <c r="G913" s="154"/>
      <c r="H913" s="154"/>
      <c r="I913" s="145"/>
      <c r="O913" s="10"/>
      <c r="P913" s="10"/>
      <c r="Q913" s="10"/>
      <c r="S913" s="10"/>
      <c r="U913" s="10"/>
      <c r="V913" s="10"/>
      <c r="W913" s="10"/>
      <c r="X913" s="10"/>
      <c r="Y913" s="10"/>
      <c r="AA913" s="10"/>
      <c r="AC913" s="10"/>
      <c r="AD913" s="10"/>
      <c r="AE913" s="10"/>
      <c r="AF913" s="11"/>
      <c r="AG913" s="11"/>
    </row>
    <row r="914" spans="2:33">
      <c r="B914" s="142">
        <v>911</v>
      </c>
      <c r="C914" s="145"/>
      <c r="D914" s="145"/>
      <c r="E914" s="154"/>
      <c r="F914" s="145"/>
      <c r="G914" s="154"/>
      <c r="H914" s="154"/>
      <c r="I914" s="145"/>
      <c r="O914" s="10"/>
      <c r="P914" s="10"/>
      <c r="Q914" s="10"/>
      <c r="S914" s="10"/>
      <c r="U914" s="10"/>
      <c r="V914" s="10"/>
      <c r="W914" s="10"/>
      <c r="X914" s="10"/>
      <c r="Y914" s="10"/>
      <c r="AA914" s="10"/>
      <c r="AC914" s="10"/>
      <c r="AD914" s="10"/>
      <c r="AE914" s="10"/>
      <c r="AF914" s="11"/>
      <c r="AG914" s="11"/>
    </row>
    <row r="915" spans="2:33">
      <c r="B915" s="142">
        <v>912</v>
      </c>
      <c r="C915" s="145"/>
      <c r="D915" s="145"/>
      <c r="E915" s="154"/>
      <c r="F915" s="145"/>
      <c r="G915" s="154"/>
      <c r="H915" s="154"/>
      <c r="I915" s="145"/>
      <c r="O915" s="10"/>
      <c r="P915" s="10"/>
      <c r="Q915" s="10"/>
      <c r="S915" s="10"/>
      <c r="U915" s="10"/>
      <c r="V915" s="10"/>
      <c r="W915" s="10"/>
      <c r="X915" s="10"/>
      <c r="Y915" s="10"/>
      <c r="AA915" s="10"/>
      <c r="AC915" s="10"/>
      <c r="AD915" s="10"/>
      <c r="AE915" s="10"/>
      <c r="AF915" s="11"/>
      <c r="AG915" s="11"/>
    </row>
    <row r="916" spans="2:33">
      <c r="B916" s="142">
        <v>913</v>
      </c>
      <c r="C916" s="145"/>
      <c r="D916" s="145"/>
      <c r="E916" s="154"/>
      <c r="F916" s="145"/>
      <c r="G916" s="154"/>
      <c r="H916" s="154"/>
      <c r="I916" s="145"/>
      <c r="O916" s="10"/>
      <c r="P916" s="10"/>
      <c r="Q916" s="10"/>
      <c r="S916" s="10"/>
      <c r="U916" s="10"/>
      <c r="V916" s="10"/>
      <c r="W916" s="10"/>
      <c r="X916" s="10"/>
      <c r="Y916" s="10"/>
      <c r="AA916" s="10"/>
      <c r="AC916" s="10"/>
      <c r="AD916" s="10"/>
      <c r="AE916" s="10"/>
      <c r="AF916" s="11"/>
      <c r="AG916" s="11"/>
    </row>
    <row r="917" spans="2:33">
      <c r="B917" s="142">
        <v>914</v>
      </c>
      <c r="C917" s="145"/>
      <c r="D917" s="145"/>
      <c r="E917" s="154"/>
      <c r="F917" s="145"/>
      <c r="G917" s="154"/>
      <c r="H917" s="154"/>
      <c r="I917" s="145"/>
      <c r="O917" s="10"/>
      <c r="P917" s="10"/>
      <c r="Q917" s="10"/>
      <c r="S917" s="10"/>
      <c r="U917" s="10"/>
      <c r="V917" s="10"/>
      <c r="W917" s="10"/>
      <c r="X917" s="10"/>
      <c r="Y917" s="10"/>
      <c r="AA917" s="10"/>
      <c r="AC917" s="10"/>
      <c r="AD917" s="10"/>
      <c r="AE917" s="10"/>
      <c r="AF917" s="11"/>
      <c r="AG917" s="11"/>
    </row>
    <row r="918" spans="2:33">
      <c r="B918" s="142">
        <v>915</v>
      </c>
      <c r="C918" s="145"/>
      <c r="D918" s="145"/>
      <c r="E918" s="154"/>
      <c r="F918" s="145"/>
      <c r="G918" s="154"/>
      <c r="H918" s="154"/>
      <c r="I918" s="145"/>
      <c r="O918" s="10"/>
      <c r="P918" s="10"/>
      <c r="Q918" s="10"/>
      <c r="S918" s="10"/>
      <c r="U918" s="10"/>
      <c r="V918" s="10"/>
      <c r="W918" s="10"/>
      <c r="X918" s="10"/>
      <c r="Y918" s="10"/>
      <c r="AA918" s="10"/>
      <c r="AC918" s="10"/>
      <c r="AD918" s="10"/>
      <c r="AE918" s="10"/>
      <c r="AF918" s="11"/>
      <c r="AG918" s="11"/>
    </row>
    <row r="919" spans="2:33">
      <c r="B919" s="142">
        <v>916</v>
      </c>
      <c r="C919" s="145"/>
      <c r="D919" s="145"/>
      <c r="E919" s="154"/>
      <c r="F919" s="145"/>
      <c r="G919" s="154"/>
      <c r="H919" s="154"/>
      <c r="I919" s="145"/>
      <c r="O919" s="10"/>
      <c r="P919" s="10"/>
      <c r="Q919" s="10"/>
      <c r="S919" s="10"/>
      <c r="U919" s="10"/>
      <c r="V919" s="10"/>
      <c r="W919" s="10"/>
      <c r="X919" s="10"/>
      <c r="Y919" s="10"/>
      <c r="AA919" s="10"/>
      <c r="AC919" s="10"/>
      <c r="AD919" s="10"/>
      <c r="AE919" s="10"/>
      <c r="AF919" s="11"/>
      <c r="AG919" s="11"/>
    </row>
    <row r="920" spans="2:33">
      <c r="B920" s="142">
        <v>917</v>
      </c>
      <c r="C920" s="145"/>
      <c r="D920" s="145"/>
      <c r="E920" s="154"/>
      <c r="F920" s="145"/>
      <c r="G920" s="154"/>
      <c r="H920" s="154"/>
      <c r="I920" s="145"/>
      <c r="O920" s="10"/>
      <c r="P920" s="10"/>
      <c r="Q920" s="10"/>
      <c r="S920" s="10"/>
      <c r="U920" s="10"/>
      <c r="V920" s="10"/>
      <c r="W920" s="10"/>
      <c r="X920" s="10"/>
      <c r="Y920" s="10"/>
      <c r="AA920" s="10"/>
      <c r="AC920" s="10"/>
      <c r="AD920" s="10"/>
      <c r="AE920" s="10"/>
      <c r="AF920" s="11"/>
      <c r="AG920" s="11"/>
    </row>
    <row r="921" spans="2:33">
      <c r="B921" s="142">
        <v>918</v>
      </c>
      <c r="C921" s="145"/>
      <c r="D921" s="145"/>
      <c r="E921" s="154"/>
      <c r="F921" s="145"/>
      <c r="G921" s="154"/>
      <c r="H921" s="154"/>
      <c r="I921" s="145"/>
      <c r="O921" s="10"/>
      <c r="P921" s="10"/>
      <c r="Q921" s="10"/>
      <c r="S921" s="10"/>
      <c r="U921" s="10"/>
      <c r="V921" s="10"/>
      <c r="W921" s="10"/>
      <c r="X921" s="10"/>
      <c r="Y921" s="10"/>
      <c r="AA921" s="10"/>
      <c r="AC921" s="10"/>
      <c r="AD921" s="10"/>
      <c r="AE921" s="10"/>
      <c r="AF921" s="11"/>
      <c r="AG921" s="11"/>
    </row>
    <row r="922" spans="2:33">
      <c r="B922" s="142">
        <v>919</v>
      </c>
      <c r="C922" s="145"/>
      <c r="D922" s="145"/>
      <c r="E922" s="154"/>
      <c r="F922" s="145"/>
      <c r="G922" s="154"/>
      <c r="H922" s="154"/>
      <c r="I922" s="145"/>
      <c r="O922" s="10"/>
      <c r="P922" s="10"/>
      <c r="Q922" s="10"/>
      <c r="S922" s="10"/>
      <c r="U922" s="10"/>
      <c r="V922" s="10"/>
      <c r="W922" s="10"/>
      <c r="X922" s="10"/>
      <c r="Y922" s="10"/>
      <c r="AA922" s="10"/>
      <c r="AC922" s="10"/>
      <c r="AD922" s="10"/>
      <c r="AE922" s="10"/>
      <c r="AF922" s="11"/>
      <c r="AG922" s="11"/>
    </row>
    <row r="923" spans="2:33">
      <c r="B923" s="142">
        <v>920</v>
      </c>
      <c r="C923" s="145"/>
      <c r="D923" s="145"/>
      <c r="E923" s="154"/>
      <c r="F923" s="145"/>
      <c r="G923" s="154"/>
      <c r="H923" s="154"/>
      <c r="I923" s="145"/>
      <c r="O923" s="10"/>
      <c r="P923" s="10"/>
      <c r="Q923" s="10"/>
      <c r="S923" s="10"/>
      <c r="U923" s="10"/>
      <c r="V923" s="10"/>
      <c r="W923" s="10"/>
      <c r="X923" s="10"/>
      <c r="Y923" s="10"/>
      <c r="AA923" s="10"/>
      <c r="AC923" s="10"/>
      <c r="AD923" s="10"/>
      <c r="AE923" s="10"/>
      <c r="AF923" s="11"/>
      <c r="AG923" s="11"/>
    </row>
    <row r="924" spans="2:33">
      <c r="B924" s="142">
        <v>921</v>
      </c>
      <c r="C924" s="145"/>
      <c r="D924" s="145"/>
      <c r="E924" s="154"/>
      <c r="F924" s="145"/>
      <c r="G924" s="154"/>
      <c r="H924" s="154"/>
      <c r="I924" s="145"/>
      <c r="O924" s="10"/>
      <c r="P924" s="10"/>
      <c r="Q924" s="10"/>
      <c r="S924" s="10"/>
      <c r="U924" s="10"/>
      <c r="V924" s="10"/>
      <c r="W924" s="10"/>
      <c r="X924" s="10"/>
      <c r="Y924" s="10"/>
      <c r="AA924" s="10"/>
      <c r="AC924" s="10"/>
      <c r="AD924" s="10"/>
      <c r="AE924" s="10"/>
      <c r="AF924" s="11"/>
      <c r="AG924" s="11"/>
    </row>
    <row r="925" spans="2:33">
      <c r="B925" s="142">
        <v>922</v>
      </c>
      <c r="C925" s="145"/>
      <c r="D925" s="145"/>
      <c r="E925" s="154"/>
      <c r="F925" s="145"/>
      <c r="G925" s="154"/>
      <c r="H925" s="154"/>
      <c r="I925" s="145"/>
      <c r="O925" s="10"/>
      <c r="P925" s="10"/>
      <c r="Q925" s="10"/>
      <c r="S925" s="10"/>
      <c r="U925" s="10"/>
      <c r="V925" s="10"/>
      <c r="W925" s="10"/>
      <c r="X925" s="10"/>
      <c r="Y925" s="10"/>
      <c r="AA925" s="10"/>
      <c r="AC925" s="10"/>
      <c r="AD925" s="10"/>
      <c r="AE925" s="10"/>
      <c r="AF925" s="11"/>
      <c r="AG925" s="11"/>
    </row>
    <row r="926" spans="2:33">
      <c r="B926" s="142">
        <v>923</v>
      </c>
      <c r="C926" s="145"/>
      <c r="D926" s="145"/>
      <c r="E926" s="154"/>
      <c r="F926" s="145"/>
      <c r="G926" s="154"/>
      <c r="H926" s="154"/>
      <c r="I926" s="145"/>
      <c r="O926" s="10"/>
      <c r="P926" s="10"/>
      <c r="Q926" s="10"/>
      <c r="S926" s="10"/>
      <c r="U926" s="10"/>
      <c r="V926" s="10"/>
      <c r="W926" s="10"/>
      <c r="X926" s="10"/>
      <c r="Y926" s="10"/>
      <c r="AA926" s="10"/>
      <c r="AC926" s="10"/>
      <c r="AD926" s="10"/>
      <c r="AE926" s="10"/>
      <c r="AF926" s="11"/>
      <c r="AG926" s="11"/>
    </row>
    <row r="927" spans="2:33">
      <c r="B927" s="142">
        <v>924</v>
      </c>
      <c r="C927" s="145"/>
      <c r="D927" s="145"/>
      <c r="E927" s="154"/>
      <c r="F927" s="145"/>
      <c r="G927" s="154"/>
      <c r="H927" s="154"/>
      <c r="I927" s="145"/>
      <c r="O927" s="10"/>
      <c r="P927" s="10"/>
      <c r="Q927" s="10"/>
      <c r="S927" s="10"/>
      <c r="U927" s="10"/>
      <c r="V927" s="10"/>
      <c r="W927" s="10"/>
      <c r="X927" s="10"/>
      <c r="Y927" s="10"/>
      <c r="AA927" s="10"/>
      <c r="AC927" s="10"/>
      <c r="AD927" s="10"/>
      <c r="AE927" s="10"/>
      <c r="AF927" s="11"/>
      <c r="AG927" s="11"/>
    </row>
    <row r="928" spans="2:33">
      <c r="B928" s="142">
        <v>925</v>
      </c>
      <c r="C928" s="145"/>
      <c r="D928" s="145"/>
      <c r="E928" s="154"/>
      <c r="F928" s="145"/>
      <c r="G928" s="154"/>
      <c r="H928" s="154"/>
      <c r="I928" s="145"/>
      <c r="O928" s="10"/>
      <c r="P928" s="10"/>
      <c r="Q928" s="10"/>
      <c r="S928" s="10"/>
      <c r="U928" s="10"/>
      <c r="V928" s="10"/>
      <c r="W928" s="10"/>
      <c r="X928" s="10"/>
      <c r="Y928" s="10"/>
      <c r="AA928" s="10"/>
      <c r="AC928" s="10"/>
      <c r="AD928" s="10"/>
      <c r="AE928" s="10"/>
      <c r="AF928" s="11"/>
      <c r="AG928" s="11"/>
    </row>
    <row r="929" spans="2:33">
      <c r="B929" s="142">
        <v>926</v>
      </c>
      <c r="C929" s="145"/>
      <c r="D929" s="145"/>
      <c r="E929" s="154"/>
      <c r="F929" s="145"/>
      <c r="G929" s="154"/>
      <c r="H929" s="154"/>
      <c r="I929" s="145"/>
      <c r="O929" s="10"/>
      <c r="P929" s="10"/>
      <c r="Q929" s="10"/>
      <c r="S929" s="10"/>
      <c r="U929" s="10"/>
      <c r="V929" s="10"/>
      <c r="W929" s="10"/>
      <c r="X929" s="10"/>
      <c r="Y929" s="10"/>
      <c r="AA929" s="10"/>
      <c r="AC929" s="10"/>
      <c r="AD929" s="10"/>
      <c r="AE929" s="10"/>
      <c r="AF929" s="11"/>
      <c r="AG929" s="11"/>
    </row>
    <row r="930" spans="2:33">
      <c r="B930" s="142">
        <v>927</v>
      </c>
      <c r="C930" s="145"/>
      <c r="D930" s="145"/>
      <c r="E930" s="154"/>
      <c r="F930" s="145"/>
      <c r="G930" s="154"/>
      <c r="H930" s="154"/>
      <c r="I930" s="145"/>
      <c r="O930" s="10"/>
      <c r="P930" s="10"/>
      <c r="Q930" s="10"/>
      <c r="S930" s="10"/>
      <c r="U930" s="10"/>
      <c r="V930" s="10"/>
      <c r="W930" s="10"/>
      <c r="X930" s="10"/>
      <c r="Y930" s="10"/>
      <c r="AA930" s="10"/>
      <c r="AC930" s="10"/>
      <c r="AD930" s="10"/>
      <c r="AE930" s="10"/>
      <c r="AF930" s="11"/>
      <c r="AG930" s="11"/>
    </row>
    <row r="931" spans="2:33">
      <c r="B931" s="142">
        <v>928</v>
      </c>
      <c r="C931" s="145"/>
      <c r="D931" s="145"/>
      <c r="E931" s="154"/>
      <c r="F931" s="145"/>
      <c r="G931" s="154"/>
      <c r="H931" s="154"/>
      <c r="I931" s="145"/>
      <c r="O931" s="10"/>
      <c r="P931" s="10"/>
      <c r="Q931" s="10"/>
      <c r="S931" s="10"/>
      <c r="U931" s="10"/>
      <c r="V931" s="10"/>
      <c r="W931" s="10"/>
      <c r="X931" s="10"/>
      <c r="Y931" s="10"/>
      <c r="AA931" s="10"/>
      <c r="AC931" s="10"/>
      <c r="AD931" s="10"/>
      <c r="AE931" s="10"/>
      <c r="AF931" s="11"/>
      <c r="AG931" s="11"/>
    </row>
    <row r="932" spans="2:33">
      <c r="B932" s="142">
        <v>929</v>
      </c>
      <c r="C932" s="145"/>
      <c r="D932" s="145"/>
      <c r="E932" s="154"/>
      <c r="F932" s="145"/>
      <c r="G932" s="154"/>
      <c r="H932" s="154"/>
      <c r="I932" s="145"/>
      <c r="O932" s="10"/>
      <c r="P932" s="10"/>
      <c r="Q932" s="10"/>
      <c r="S932" s="10"/>
      <c r="U932" s="10"/>
      <c r="V932" s="10"/>
      <c r="W932" s="10"/>
      <c r="X932" s="10"/>
      <c r="Y932" s="10"/>
      <c r="AA932" s="10"/>
      <c r="AC932" s="10"/>
      <c r="AD932" s="10"/>
      <c r="AE932" s="10"/>
      <c r="AF932" s="11"/>
      <c r="AG932" s="11"/>
    </row>
    <row r="933" spans="2:33">
      <c r="B933" s="142">
        <v>930</v>
      </c>
      <c r="C933" s="145"/>
      <c r="D933" s="145"/>
      <c r="E933" s="154"/>
      <c r="F933" s="145"/>
      <c r="G933" s="154"/>
      <c r="H933" s="154"/>
      <c r="I933" s="145"/>
      <c r="O933" s="10"/>
      <c r="P933" s="10"/>
      <c r="Q933" s="10"/>
      <c r="S933" s="10"/>
      <c r="U933" s="10"/>
      <c r="V933" s="10"/>
      <c r="W933" s="10"/>
      <c r="X933" s="10"/>
      <c r="Y933" s="10"/>
      <c r="AA933" s="10"/>
      <c r="AC933" s="10"/>
      <c r="AD933" s="10"/>
      <c r="AE933" s="10"/>
      <c r="AF933" s="11"/>
      <c r="AG933" s="11"/>
    </row>
    <row r="934" spans="2:33">
      <c r="B934" s="142">
        <v>931</v>
      </c>
      <c r="C934" s="145"/>
      <c r="D934" s="145"/>
      <c r="E934" s="154"/>
      <c r="F934" s="145"/>
      <c r="G934" s="154"/>
      <c r="H934" s="154"/>
      <c r="I934" s="145"/>
      <c r="O934" s="10"/>
      <c r="P934" s="10"/>
      <c r="Q934" s="10"/>
      <c r="S934" s="10"/>
      <c r="U934" s="10"/>
      <c r="V934" s="10"/>
      <c r="W934" s="10"/>
      <c r="X934" s="10"/>
      <c r="Y934" s="10"/>
      <c r="AA934" s="10"/>
      <c r="AC934" s="10"/>
      <c r="AD934" s="10"/>
      <c r="AE934" s="10"/>
      <c r="AF934" s="11"/>
      <c r="AG934" s="11"/>
    </row>
    <row r="935" spans="2:33">
      <c r="B935" s="142">
        <v>932</v>
      </c>
      <c r="C935" s="145"/>
      <c r="D935" s="145"/>
      <c r="E935" s="154"/>
      <c r="F935" s="145"/>
      <c r="G935" s="154"/>
      <c r="H935" s="154"/>
      <c r="I935" s="145"/>
      <c r="O935" s="10"/>
      <c r="P935" s="10"/>
      <c r="Q935" s="10"/>
      <c r="S935" s="10"/>
      <c r="U935" s="10"/>
      <c r="V935" s="10"/>
      <c r="W935" s="10"/>
      <c r="X935" s="10"/>
      <c r="Y935" s="10"/>
      <c r="AA935" s="10"/>
      <c r="AC935" s="10"/>
      <c r="AD935" s="10"/>
      <c r="AE935" s="10"/>
      <c r="AF935" s="11"/>
      <c r="AG935" s="11"/>
    </row>
    <row r="936" spans="2:33">
      <c r="B936" s="142">
        <v>933</v>
      </c>
      <c r="C936" s="145"/>
      <c r="D936" s="145"/>
      <c r="E936" s="154"/>
      <c r="F936" s="145"/>
      <c r="G936" s="154"/>
      <c r="H936" s="154"/>
      <c r="I936" s="145"/>
      <c r="O936" s="10"/>
      <c r="P936" s="10"/>
      <c r="Q936" s="10"/>
      <c r="S936" s="10"/>
      <c r="U936" s="10"/>
      <c r="V936" s="10"/>
      <c r="W936" s="10"/>
      <c r="X936" s="10"/>
      <c r="Y936" s="10"/>
      <c r="AA936" s="10"/>
      <c r="AC936" s="10"/>
      <c r="AD936" s="10"/>
      <c r="AE936" s="10"/>
      <c r="AF936" s="11"/>
      <c r="AG936" s="11"/>
    </row>
    <row r="937" spans="2:33">
      <c r="B937" s="142">
        <v>934</v>
      </c>
      <c r="C937" s="145"/>
      <c r="D937" s="145"/>
      <c r="E937" s="154"/>
      <c r="F937" s="145"/>
      <c r="G937" s="154"/>
      <c r="H937" s="154"/>
      <c r="I937" s="145"/>
      <c r="O937" s="10"/>
      <c r="P937" s="10"/>
      <c r="Q937" s="10"/>
      <c r="S937" s="10"/>
      <c r="U937" s="10"/>
      <c r="V937" s="10"/>
      <c r="W937" s="10"/>
      <c r="X937" s="10"/>
      <c r="Y937" s="10"/>
      <c r="AA937" s="10"/>
      <c r="AC937" s="10"/>
      <c r="AD937" s="10"/>
      <c r="AE937" s="10"/>
      <c r="AF937" s="11"/>
      <c r="AG937" s="11"/>
    </row>
    <row r="938" spans="2:33">
      <c r="B938" s="142">
        <v>935</v>
      </c>
      <c r="C938" s="145"/>
      <c r="D938" s="145"/>
      <c r="E938" s="154"/>
      <c r="F938" s="145"/>
      <c r="G938" s="154"/>
      <c r="H938" s="154"/>
      <c r="I938" s="145"/>
      <c r="O938" s="10"/>
      <c r="P938" s="10"/>
      <c r="Q938" s="10"/>
      <c r="S938" s="10"/>
      <c r="U938" s="10"/>
      <c r="V938" s="10"/>
      <c r="W938" s="10"/>
      <c r="X938" s="10"/>
      <c r="Y938" s="10"/>
      <c r="AA938" s="10"/>
      <c r="AC938" s="10"/>
      <c r="AD938" s="10"/>
      <c r="AE938" s="10"/>
      <c r="AF938" s="11"/>
      <c r="AG938" s="11"/>
    </row>
    <row r="939" spans="2:33">
      <c r="B939" s="142">
        <v>936</v>
      </c>
      <c r="C939" s="145"/>
      <c r="D939" s="145"/>
      <c r="E939" s="154"/>
      <c r="F939" s="145"/>
      <c r="G939" s="154"/>
      <c r="H939" s="154"/>
      <c r="I939" s="145"/>
      <c r="O939" s="10"/>
      <c r="P939" s="10"/>
      <c r="Q939" s="10"/>
      <c r="S939" s="10"/>
      <c r="U939" s="10"/>
      <c r="V939" s="10"/>
      <c r="W939" s="10"/>
      <c r="X939" s="10"/>
      <c r="Y939" s="10"/>
      <c r="AA939" s="10"/>
      <c r="AC939" s="10"/>
      <c r="AD939" s="10"/>
      <c r="AE939" s="10"/>
      <c r="AF939" s="11"/>
      <c r="AG939" s="11"/>
    </row>
    <row r="940" spans="2:33">
      <c r="B940" s="142">
        <v>937</v>
      </c>
      <c r="C940" s="145"/>
      <c r="D940" s="145"/>
      <c r="E940" s="154"/>
      <c r="F940" s="145"/>
      <c r="G940" s="154"/>
      <c r="H940" s="154"/>
      <c r="I940" s="145"/>
      <c r="O940" s="10"/>
      <c r="P940" s="10"/>
      <c r="Q940" s="10"/>
      <c r="S940" s="10"/>
      <c r="U940" s="10"/>
      <c r="V940" s="10"/>
      <c r="W940" s="10"/>
      <c r="X940" s="10"/>
      <c r="Y940" s="10"/>
      <c r="AA940" s="10"/>
      <c r="AC940" s="10"/>
      <c r="AD940" s="10"/>
      <c r="AE940" s="10"/>
      <c r="AF940" s="11"/>
      <c r="AG940" s="11"/>
    </row>
    <row r="941" spans="2:33">
      <c r="B941" s="142">
        <v>938</v>
      </c>
      <c r="C941" s="145"/>
      <c r="D941" s="145"/>
      <c r="E941" s="154"/>
      <c r="F941" s="145"/>
      <c r="G941" s="154"/>
      <c r="H941" s="154"/>
      <c r="I941" s="145"/>
      <c r="O941" s="10"/>
      <c r="P941" s="10"/>
      <c r="Q941" s="10"/>
      <c r="S941" s="10"/>
      <c r="U941" s="10"/>
      <c r="V941" s="10"/>
      <c r="W941" s="10"/>
      <c r="X941" s="10"/>
      <c r="Y941" s="10"/>
      <c r="AA941" s="10"/>
      <c r="AC941" s="10"/>
      <c r="AD941" s="10"/>
      <c r="AE941" s="10"/>
      <c r="AF941" s="11"/>
      <c r="AG941" s="11"/>
    </row>
    <row r="942" spans="2:33">
      <c r="B942" s="142">
        <v>939</v>
      </c>
      <c r="C942" s="145"/>
      <c r="D942" s="145"/>
      <c r="E942" s="154"/>
      <c r="F942" s="145"/>
      <c r="G942" s="154"/>
      <c r="H942" s="154"/>
      <c r="I942" s="145"/>
      <c r="O942" s="10"/>
      <c r="P942" s="10"/>
      <c r="Q942" s="10"/>
      <c r="S942" s="10"/>
      <c r="U942" s="10"/>
      <c r="V942" s="10"/>
      <c r="W942" s="10"/>
      <c r="X942" s="10"/>
      <c r="Y942" s="10"/>
      <c r="AA942" s="10"/>
      <c r="AC942" s="10"/>
      <c r="AD942" s="10"/>
      <c r="AE942" s="10"/>
      <c r="AF942" s="11"/>
      <c r="AG942" s="11"/>
    </row>
    <row r="943" spans="2:33">
      <c r="B943" s="142">
        <v>940</v>
      </c>
      <c r="C943" s="145"/>
      <c r="D943" s="145"/>
      <c r="E943" s="154"/>
      <c r="F943" s="145"/>
      <c r="G943" s="154"/>
      <c r="H943" s="154"/>
      <c r="I943" s="145"/>
      <c r="O943" s="10"/>
      <c r="P943" s="10"/>
      <c r="Q943" s="10"/>
      <c r="S943" s="10"/>
      <c r="U943" s="10"/>
      <c r="V943" s="10"/>
      <c r="W943" s="10"/>
      <c r="X943" s="10"/>
      <c r="Y943" s="10"/>
      <c r="AA943" s="10"/>
      <c r="AC943" s="10"/>
      <c r="AD943" s="10"/>
      <c r="AE943" s="10"/>
      <c r="AF943" s="11"/>
      <c r="AG943" s="11"/>
    </row>
    <row r="944" spans="2:33">
      <c r="B944" s="142">
        <v>941</v>
      </c>
      <c r="C944" s="145"/>
      <c r="D944" s="145"/>
      <c r="E944" s="154"/>
      <c r="F944" s="145"/>
      <c r="G944" s="154"/>
      <c r="H944" s="154"/>
      <c r="I944" s="145"/>
      <c r="O944" s="10"/>
      <c r="P944" s="10"/>
      <c r="Q944" s="10"/>
      <c r="S944" s="10"/>
      <c r="U944" s="10"/>
      <c r="V944" s="10"/>
      <c r="W944" s="10"/>
      <c r="X944" s="10"/>
      <c r="Y944" s="10"/>
      <c r="AA944" s="10"/>
      <c r="AC944" s="10"/>
      <c r="AD944" s="10"/>
      <c r="AE944" s="10"/>
      <c r="AF944" s="11"/>
      <c r="AG944" s="11"/>
    </row>
    <row r="945" spans="2:33">
      <c r="B945" s="142">
        <v>942</v>
      </c>
      <c r="C945" s="145"/>
      <c r="D945" s="145"/>
      <c r="E945" s="154"/>
      <c r="F945" s="145"/>
      <c r="G945" s="154"/>
      <c r="H945" s="154"/>
      <c r="I945" s="145"/>
      <c r="O945" s="10"/>
      <c r="P945" s="10"/>
      <c r="Q945" s="10"/>
      <c r="S945" s="10"/>
      <c r="U945" s="10"/>
      <c r="V945" s="10"/>
      <c r="W945" s="10"/>
      <c r="X945" s="10"/>
      <c r="Y945" s="10"/>
      <c r="AA945" s="10"/>
      <c r="AC945" s="10"/>
      <c r="AD945" s="10"/>
      <c r="AE945" s="10"/>
      <c r="AF945" s="11"/>
      <c r="AG945" s="11"/>
    </row>
    <row r="946" spans="2:33">
      <c r="B946" s="142">
        <v>943</v>
      </c>
      <c r="C946" s="145"/>
      <c r="D946" s="145"/>
      <c r="E946" s="154"/>
      <c r="F946" s="145"/>
      <c r="G946" s="154"/>
      <c r="H946" s="154"/>
      <c r="I946" s="145"/>
      <c r="O946" s="10"/>
      <c r="P946" s="10"/>
      <c r="Q946" s="10"/>
      <c r="S946" s="10"/>
      <c r="U946" s="10"/>
      <c r="V946" s="10"/>
      <c r="W946" s="10"/>
      <c r="X946" s="10"/>
      <c r="Y946" s="10"/>
      <c r="AA946" s="10"/>
      <c r="AC946" s="10"/>
      <c r="AD946" s="10"/>
      <c r="AE946" s="10"/>
      <c r="AF946" s="11"/>
      <c r="AG946" s="11"/>
    </row>
    <row r="947" spans="2:33">
      <c r="B947" s="142">
        <v>944</v>
      </c>
      <c r="C947" s="145"/>
      <c r="D947" s="145"/>
      <c r="E947" s="154"/>
      <c r="F947" s="145"/>
      <c r="G947" s="154"/>
      <c r="H947" s="154"/>
      <c r="I947" s="145"/>
      <c r="O947" s="10"/>
      <c r="P947" s="10"/>
      <c r="Q947" s="10"/>
      <c r="S947" s="10"/>
      <c r="U947" s="10"/>
      <c r="V947" s="10"/>
      <c r="W947" s="10"/>
      <c r="X947" s="10"/>
      <c r="Y947" s="10"/>
      <c r="AA947" s="10"/>
      <c r="AC947" s="10"/>
      <c r="AD947" s="10"/>
      <c r="AE947" s="10"/>
      <c r="AF947" s="11"/>
      <c r="AG947" s="11"/>
    </row>
    <row r="948" spans="2:33">
      <c r="B948" s="142">
        <v>945</v>
      </c>
      <c r="C948" s="145"/>
      <c r="D948" s="145"/>
      <c r="E948" s="154"/>
      <c r="F948" s="145"/>
      <c r="G948" s="154"/>
      <c r="H948" s="154"/>
      <c r="I948" s="145"/>
      <c r="O948" s="10"/>
      <c r="P948" s="10"/>
      <c r="Q948" s="10"/>
      <c r="S948" s="10"/>
      <c r="U948" s="10"/>
      <c r="V948" s="10"/>
      <c r="W948" s="10"/>
      <c r="X948" s="10"/>
      <c r="Y948" s="10"/>
      <c r="AA948" s="10"/>
      <c r="AC948" s="10"/>
      <c r="AD948" s="10"/>
      <c r="AE948" s="10"/>
      <c r="AF948" s="11"/>
      <c r="AG948" s="11"/>
    </row>
    <row r="949" spans="2:33">
      <c r="B949" s="142">
        <v>946</v>
      </c>
      <c r="C949" s="145"/>
      <c r="D949" s="145"/>
      <c r="E949" s="154"/>
      <c r="F949" s="145"/>
      <c r="G949" s="154"/>
      <c r="H949" s="154"/>
      <c r="I949" s="145"/>
      <c r="O949" s="10"/>
      <c r="P949" s="10"/>
      <c r="Q949" s="10"/>
      <c r="S949" s="10"/>
      <c r="U949" s="10"/>
      <c r="V949" s="10"/>
      <c r="W949" s="10"/>
      <c r="X949" s="10"/>
      <c r="Y949" s="10"/>
      <c r="AA949" s="10"/>
      <c r="AC949" s="10"/>
      <c r="AD949" s="10"/>
      <c r="AE949" s="10"/>
      <c r="AF949" s="11"/>
      <c r="AG949" s="11"/>
    </row>
    <row r="950" spans="2:33">
      <c r="B950" s="142">
        <v>947</v>
      </c>
      <c r="C950" s="145"/>
      <c r="D950" s="145"/>
      <c r="E950" s="154"/>
      <c r="F950" s="145"/>
      <c r="G950" s="154"/>
      <c r="H950" s="154"/>
      <c r="I950" s="145"/>
      <c r="O950" s="10"/>
      <c r="P950" s="10"/>
      <c r="Q950" s="10"/>
      <c r="S950" s="10"/>
      <c r="U950" s="10"/>
      <c r="V950" s="10"/>
      <c r="W950" s="10"/>
      <c r="X950" s="10"/>
      <c r="Y950" s="10"/>
      <c r="AA950" s="10"/>
      <c r="AC950" s="10"/>
      <c r="AD950" s="10"/>
      <c r="AE950" s="10"/>
      <c r="AF950" s="11"/>
      <c r="AG950" s="11"/>
    </row>
    <row r="951" spans="2:33">
      <c r="B951" s="142">
        <v>948</v>
      </c>
      <c r="C951" s="145"/>
      <c r="D951" s="145"/>
      <c r="E951" s="154"/>
      <c r="F951" s="145"/>
      <c r="G951" s="154"/>
      <c r="H951" s="154"/>
      <c r="I951" s="145"/>
      <c r="O951" s="10"/>
      <c r="P951" s="10"/>
      <c r="Q951" s="10"/>
      <c r="S951" s="10"/>
      <c r="U951" s="10"/>
      <c r="V951" s="10"/>
      <c r="W951" s="10"/>
      <c r="X951" s="10"/>
      <c r="Y951" s="10"/>
      <c r="AA951" s="10"/>
      <c r="AC951" s="10"/>
      <c r="AD951" s="10"/>
      <c r="AE951" s="10"/>
      <c r="AF951" s="11"/>
      <c r="AG951" s="11"/>
    </row>
    <row r="952" spans="2:33">
      <c r="B952" s="142">
        <v>949</v>
      </c>
      <c r="C952" s="145"/>
      <c r="D952" s="145"/>
      <c r="E952" s="154"/>
      <c r="F952" s="145"/>
      <c r="G952" s="154"/>
      <c r="H952" s="154"/>
      <c r="I952" s="145"/>
      <c r="O952" s="10"/>
      <c r="P952" s="10"/>
      <c r="Q952" s="10"/>
      <c r="S952" s="10"/>
      <c r="U952" s="10"/>
      <c r="V952" s="10"/>
      <c r="W952" s="10"/>
      <c r="X952" s="10"/>
      <c r="Y952" s="10"/>
      <c r="AA952" s="10"/>
      <c r="AC952" s="10"/>
      <c r="AD952" s="10"/>
      <c r="AE952" s="10"/>
      <c r="AF952" s="11"/>
      <c r="AG952" s="11"/>
    </row>
    <row r="953" spans="2:33">
      <c r="B953" s="142">
        <v>950</v>
      </c>
      <c r="C953" s="145"/>
      <c r="D953" s="145"/>
      <c r="E953" s="154"/>
      <c r="F953" s="145"/>
      <c r="G953" s="154"/>
      <c r="H953" s="154"/>
      <c r="I953" s="145"/>
      <c r="O953" s="10"/>
      <c r="P953" s="10"/>
      <c r="Q953" s="10"/>
      <c r="S953" s="10"/>
      <c r="U953" s="10"/>
      <c r="V953" s="10"/>
      <c r="W953" s="10"/>
      <c r="X953" s="10"/>
      <c r="Y953" s="10"/>
      <c r="AA953" s="10"/>
      <c r="AC953" s="10"/>
      <c r="AD953" s="10"/>
      <c r="AE953" s="10"/>
      <c r="AF953" s="11"/>
      <c r="AG953" s="11"/>
    </row>
    <row r="954" spans="2:33">
      <c r="B954" s="142">
        <v>951</v>
      </c>
      <c r="C954" s="145"/>
      <c r="D954" s="145"/>
      <c r="E954" s="154"/>
      <c r="F954" s="145"/>
      <c r="G954" s="154"/>
      <c r="H954" s="154"/>
      <c r="I954" s="145"/>
      <c r="O954" s="10"/>
      <c r="P954" s="10"/>
      <c r="Q954" s="10"/>
      <c r="S954" s="10"/>
      <c r="U954" s="10"/>
      <c r="V954" s="10"/>
      <c r="W954" s="10"/>
      <c r="X954" s="10"/>
      <c r="Y954" s="10"/>
      <c r="AA954" s="10"/>
      <c r="AC954" s="10"/>
      <c r="AD954" s="10"/>
      <c r="AE954" s="10"/>
      <c r="AF954" s="11"/>
      <c r="AG954" s="11"/>
    </row>
    <row r="955" spans="2:33">
      <c r="B955" s="142">
        <v>952</v>
      </c>
      <c r="C955" s="145"/>
      <c r="D955" s="145"/>
      <c r="E955" s="154"/>
      <c r="F955" s="145"/>
      <c r="G955" s="154"/>
      <c r="H955" s="154"/>
      <c r="I955" s="145"/>
      <c r="O955" s="10"/>
      <c r="P955" s="10"/>
      <c r="Q955" s="10"/>
      <c r="S955" s="10"/>
      <c r="U955" s="10"/>
      <c r="V955" s="10"/>
      <c r="W955" s="10"/>
      <c r="X955" s="10"/>
      <c r="Y955" s="10"/>
      <c r="AA955" s="10"/>
      <c r="AC955" s="10"/>
      <c r="AD955" s="10"/>
      <c r="AE955" s="10"/>
      <c r="AF955" s="11"/>
      <c r="AG955" s="11"/>
    </row>
    <row r="956" spans="2:33">
      <c r="B956" s="142">
        <v>953</v>
      </c>
      <c r="C956" s="145"/>
      <c r="D956" s="145"/>
      <c r="E956" s="154"/>
      <c r="F956" s="145"/>
      <c r="G956" s="154"/>
      <c r="H956" s="154"/>
      <c r="I956" s="145"/>
      <c r="O956" s="10"/>
      <c r="P956" s="10"/>
      <c r="Q956" s="10"/>
      <c r="S956" s="10"/>
      <c r="U956" s="10"/>
      <c r="V956" s="10"/>
      <c r="W956" s="10"/>
      <c r="X956" s="10"/>
      <c r="Y956" s="10"/>
      <c r="AA956" s="10"/>
      <c r="AC956" s="10"/>
      <c r="AD956" s="10"/>
      <c r="AE956" s="10"/>
      <c r="AF956" s="11"/>
      <c r="AG956" s="11"/>
    </row>
    <row r="957" spans="2:33">
      <c r="B957" s="142">
        <v>954</v>
      </c>
      <c r="C957" s="145"/>
      <c r="D957" s="145"/>
      <c r="E957" s="154"/>
      <c r="F957" s="145"/>
      <c r="G957" s="154"/>
      <c r="H957" s="154"/>
      <c r="I957" s="145"/>
      <c r="O957" s="10"/>
      <c r="P957" s="10"/>
      <c r="Q957" s="10"/>
      <c r="S957" s="10"/>
      <c r="U957" s="10"/>
      <c r="V957" s="10"/>
      <c r="W957" s="10"/>
      <c r="X957" s="10"/>
      <c r="Y957" s="10"/>
      <c r="AA957" s="10"/>
      <c r="AC957" s="10"/>
      <c r="AD957" s="10"/>
      <c r="AE957" s="10"/>
      <c r="AF957" s="11"/>
      <c r="AG957" s="11"/>
    </row>
    <row r="958" spans="2:33">
      <c r="B958" s="142">
        <v>955</v>
      </c>
      <c r="C958" s="145"/>
      <c r="D958" s="145"/>
      <c r="E958" s="154"/>
      <c r="F958" s="145"/>
      <c r="G958" s="154"/>
      <c r="H958" s="154"/>
      <c r="I958" s="145"/>
      <c r="O958" s="10"/>
      <c r="P958" s="10"/>
      <c r="Q958" s="10"/>
      <c r="S958" s="10"/>
      <c r="U958" s="10"/>
      <c r="V958" s="10"/>
      <c r="W958" s="10"/>
      <c r="X958" s="10"/>
      <c r="Y958" s="10"/>
      <c r="AA958" s="10"/>
      <c r="AC958" s="10"/>
      <c r="AD958" s="10"/>
      <c r="AE958" s="10"/>
      <c r="AF958" s="11"/>
      <c r="AG958" s="11"/>
    </row>
    <row r="959" spans="2:33">
      <c r="B959" s="142">
        <v>956</v>
      </c>
      <c r="C959" s="145"/>
      <c r="D959" s="145"/>
      <c r="E959" s="154"/>
      <c r="F959" s="145"/>
      <c r="G959" s="154"/>
      <c r="H959" s="154"/>
      <c r="I959" s="145"/>
      <c r="O959" s="10"/>
      <c r="P959" s="10"/>
      <c r="Q959" s="10"/>
      <c r="S959" s="10"/>
      <c r="U959" s="10"/>
      <c r="V959" s="10"/>
      <c r="W959" s="10"/>
      <c r="X959" s="10"/>
      <c r="Y959" s="10"/>
      <c r="AA959" s="10"/>
      <c r="AC959" s="10"/>
      <c r="AD959" s="10"/>
      <c r="AE959" s="10"/>
      <c r="AF959" s="11"/>
      <c r="AG959" s="11"/>
    </row>
    <row r="960" spans="2:33">
      <c r="B960" s="142">
        <v>957</v>
      </c>
      <c r="C960" s="145"/>
      <c r="D960" s="145"/>
      <c r="E960" s="154"/>
      <c r="F960" s="145"/>
      <c r="G960" s="154"/>
      <c r="H960" s="154"/>
      <c r="I960" s="145"/>
      <c r="O960" s="10"/>
      <c r="P960" s="10"/>
      <c r="Q960" s="10"/>
      <c r="S960" s="10"/>
      <c r="U960" s="10"/>
      <c r="V960" s="10"/>
      <c r="W960" s="10"/>
      <c r="X960" s="10"/>
      <c r="Y960" s="10"/>
      <c r="AA960" s="10"/>
      <c r="AC960" s="10"/>
      <c r="AD960" s="10"/>
      <c r="AE960" s="10"/>
      <c r="AF960" s="11"/>
      <c r="AG960" s="11"/>
    </row>
    <row r="961" spans="2:33">
      <c r="B961" s="142">
        <v>958</v>
      </c>
      <c r="C961" s="145"/>
      <c r="D961" s="145"/>
      <c r="E961" s="154"/>
      <c r="F961" s="145"/>
      <c r="G961" s="154"/>
      <c r="H961" s="154"/>
      <c r="I961" s="145"/>
      <c r="O961" s="10"/>
      <c r="P961" s="10"/>
      <c r="Q961" s="10"/>
      <c r="S961" s="10"/>
      <c r="U961" s="10"/>
      <c r="V961" s="10"/>
      <c r="W961" s="10"/>
      <c r="X961" s="10"/>
      <c r="Y961" s="10"/>
      <c r="AA961" s="10"/>
      <c r="AC961" s="10"/>
      <c r="AD961" s="10"/>
      <c r="AE961" s="10"/>
      <c r="AF961" s="11"/>
      <c r="AG961" s="11"/>
    </row>
    <row r="962" spans="2:33">
      <c r="B962" s="142">
        <v>959</v>
      </c>
      <c r="C962" s="145"/>
      <c r="D962" s="145"/>
      <c r="E962" s="154"/>
      <c r="F962" s="145"/>
      <c r="G962" s="154"/>
      <c r="H962" s="154"/>
      <c r="I962" s="145"/>
      <c r="O962" s="10"/>
      <c r="P962" s="10"/>
      <c r="Q962" s="10"/>
      <c r="S962" s="10"/>
      <c r="U962" s="10"/>
      <c r="V962" s="10"/>
      <c r="W962" s="10"/>
      <c r="X962" s="10"/>
      <c r="Y962" s="10"/>
      <c r="AA962" s="10"/>
      <c r="AC962" s="10"/>
      <c r="AD962" s="10"/>
      <c r="AE962" s="10"/>
      <c r="AF962" s="11"/>
      <c r="AG962" s="11"/>
    </row>
    <row r="963" spans="2:33">
      <c r="B963" s="142">
        <v>960</v>
      </c>
      <c r="C963" s="145"/>
      <c r="D963" s="145"/>
      <c r="E963" s="154"/>
      <c r="F963" s="145"/>
      <c r="G963" s="154"/>
      <c r="H963" s="154"/>
      <c r="I963" s="145"/>
      <c r="O963" s="10"/>
      <c r="P963" s="10"/>
      <c r="Q963" s="10"/>
      <c r="S963" s="10"/>
      <c r="U963" s="10"/>
      <c r="V963" s="10"/>
      <c r="W963" s="10"/>
      <c r="X963" s="10"/>
      <c r="Y963" s="10"/>
      <c r="AA963" s="10"/>
      <c r="AC963" s="10"/>
      <c r="AD963" s="10"/>
      <c r="AE963" s="10"/>
      <c r="AF963" s="11"/>
      <c r="AG963" s="11"/>
    </row>
    <row r="964" spans="2:33">
      <c r="B964" s="142">
        <v>961</v>
      </c>
      <c r="C964" s="145"/>
      <c r="D964" s="145"/>
      <c r="E964" s="154"/>
      <c r="F964" s="145"/>
      <c r="G964" s="154"/>
      <c r="H964" s="154"/>
      <c r="I964" s="145"/>
      <c r="O964" s="10"/>
      <c r="P964" s="10"/>
      <c r="Q964" s="10"/>
      <c r="S964" s="10"/>
      <c r="U964" s="10"/>
      <c r="V964" s="10"/>
      <c r="W964" s="10"/>
      <c r="X964" s="10"/>
      <c r="Y964" s="10"/>
      <c r="AA964" s="10"/>
      <c r="AC964" s="10"/>
      <c r="AD964" s="10"/>
      <c r="AE964" s="10"/>
      <c r="AF964" s="11"/>
      <c r="AG964" s="11"/>
    </row>
    <row r="965" spans="2:33">
      <c r="B965" s="142">
        <v>962</v>
      </c>
      <c r="C965" s="145"/>
      <c r="D965" s="145"/>
      <c r="E965" s="154"/>
      <c r="F965" s="145"/>
      <c r="G965" s="154"/>
      <c r="H965" s="154"/>
      <c r="I965" s="145"/>
      <c r="O965" s="10"/>
      <c r="P965" s="10"/>
      <c r="Q965" s="10"/>
      <c r="S965" s="10"/>
      <c r="U965" s="10"/>
      <c r="V965" s="10"/>
      <c r="W965" s="10"/>
      <c r="X965" s="10"/>
      <c r="Y965" s="10"/>
      <c r="AA965" s="10"/>
      <c r="AC965" s="10"/>
      <c r="AD965" s="10"/>
      <c r="AE965" s="10"/>
      <c r="AF965" s="11"/>
      <c r="AG965" s="11"/>
    </row>
    <row r="966" spans="2:33">
      <c r="B966" s="142">
        <v>963</v>
      </c>
      <c r="C966" s="145"/>
      <c r="D966" s="145"/>
      <c r="E966" s="154"/>
      <c r="F966" s="145"/>
      <c r="G966" s="154"/>
      <c r="H966" s="154"/>
      <c r="I966" s="145"/>
      <c r="O966" s="10"/>
      <c r="P966" s="10"/>
      <c r="Q966" s="10"/>
      <c r="S966" s="10"/>
      <c r="U966" s="10"/>
      <c r="V966" s="10"/>
      <c r="W966" s="10"/>
      <c r="X966" s="10"/>
      <c r="Y966" s="10"/>
      <c r="AA966" s="10"/>
      <c r="AC966" s="10"/>
      <c r="AD966" s="10"/>
      <c r="AE966" s="10"/>
      <c r="AF966" s="11"/>
      <c r="AG966" s="11"/>
    </row>
    <row r="967" spans="2:33">
      <c r="B967" s="142">
        <v>964</v>
      </c>
      <c r="C967" s="145"/>
      <c r="D967" s="145"/>
      <c r="E967" s="154"/>
      <c r="F967" s="145"/>
      <c r="G967" s="154"/>
      <c r="H967" s="154"/>
      <c r="I967" s="145"/>
      <c r="O967" s="10"/>
      <c r="P967" s="10"/>
      <c r="Q967" s="10"/>
      <c r="S967" s="10"/>
      <c r="U967" s="10"/>
      <c r="V967" s="10"/>
      <c r="W967" s="10"/>
      <c r="X967" s="10"/>
      <c r="Y967" s="10"/>
      <c r="AA967" s="10"/>
      <c r="AC967" s="10"/>
      <c r="AD967" s="10"/>
      <c r="AE967" s="10"/>
      <c r="AF967" s="11"/>
      <c r="AG967" s="11"/>
    </row>
    <row r="968" spans="2:33">
      <c r="B968" s="142">
        <v>965</v>
      </c>
      <c r="C968" s="145"/>
      <c r="D968" s="145"/>
      <c r="E968" s="154"/>
      <c r="F968" s="145"/>
      <c r="G968" s="154"/>
      <c r="H968" s="154"/>
      <c r="I968" s="145"/>
      <c r="O968" s="10"/>
      <c r="P968" s="10"/>
      <c r="Q968" s="10"/>
      <c r="S968" s="10"/>
      <c r="U968" s="10"/>
      <c r="V968" s="10"/>
      <c r="W968" s="10"/>
      <c r="X968" s="10"/>
      <c r="Y968" s="10"/>
      <c r="AA968" s="10"/>
      <c r="AC968" s="10"/>
      <c r="AD968" s="10"/>
      <c r="AE968" s="10"/>
      <c r="AF968" s="11"/>
      <c r="AG968" s="11"/>
    </row>
    <row r="969" spans="2:33">
      <c r="B969" s="142">
        <v>966</v>
      </c>
      <c r="C969" s="145"/>
      <c r="D969" s="145"/>
      <c r="E969" s="154"/>
      <c r="F969" s="145"/>
      <c r="G969" s="154"/>
      <c r="H969" s="154"/>
      <c r="I969" s="145"/>
      <c r="O969" s="10"/>
      <c r="P969" s="10"/>
      <c r="Q969" s="10"/>
      <c r="S969" s="10"/>
      <c r="U969" s="10"/>
      <c r="V969" s="10"/>
      <c r="W969" s="10"/>
      <c r="X969" s="10"/>
      <c r="Y969" s="10"/>
      <c r="AA969" s="10"/>
      <c r="AC969" s="10"/>
      <c r="AD969" s="10"/>
      <c r="AE969" s="10"/>
      <c r="AF969" s="11"/>
      <c r="AG969" s="11"/>
    </row>
    <row r="970" spans="2:33">
      <c r="B970" s="142">
        <v>967</v>
      </c>
      <c r="C970" s="145"/>
      <c r="D970" s="145"/>
      <c r="E970" s="154"/>
      <c r="F970" s="145"/>
      <c r="G970" s="154"/>
      <c r="H970" s="154"/>
      <c r="I970" s="145"/>
      <c r="O970" s="10"/>
      <c r="P970" s="10"/>
      <c r="Q970" s="10"/>
      <c r="S970" s="10"/>
      <c r="U970" s="10"/>
      <c r="V970" s="10"/>
      <c r="W970" s="10"/>
      <c r="X970" s="10"/>
      <c r="Y970" s="10"/>
      <c r="AA970" s="10"/>
      <c r="AC970" s="10"/>
      <c r="AD970" s="10"/>
      <c r="AE970" s="10"/>
      <c r="AF970" s="11"/>
      <c r="AG970" s="11"/>
    </row>
    <row r="971" spans="2:33">
      <c r="B971" s="142">
        <v>968</v>
      </c>
      <c r="C971" s="145"/>
      <c r="D971" s="145"/>
      <c r="E971" s="154"/>
      <c r="F971" s="145"/>
      <c r="G971" s="154"/>
      <c r="H971" s="154"/>
      <c r="I971" s="145"/>
      <c r="O971" s="10"/>
      <c r="P971" s="10"/>
      <c r="Q971" s="10"/>
      <c r="S971" s="10"/>
      <c r="U971" s="10"/>
      <c r="V971" s="10"/>
      <c r="W971" s="10"/>
      <c r="X971" s="10"/>
      <c r="Y971" s="10"/>
      <c r="AA971" s="10"/>
      <c r="AC971" s="10"/>
      <c r="AD971" s="10"/>
      <c r="AE971" s="10"/>
      <c r="AF971" s="11"/>
      <c r="AG971" s="11"/>
    </row>
    <row r="972" spans="2:33">
      <c r="B972" s="142">
        <v>969</v>
      </c>
      <c r="C972" s="145"/>
      <c r="D972" s="145"/>
      <c r="E972" s="154"/>
      <c r="F972" s="145"/>
      <c r="G972" s="154"/>
      <c r="H972" s="154"/>
      <c r="I972" s="145"/>
      <c r="O972" s="10"/>
      <c r="P972" s="10"/>
      <c r="Q972" s="10"/>
      <c r="S972" s="10"/>
      <c r="U972" s="10"/>
      <c r="V972" s="10"/>
      <c r="W972" s="10"/>
      <c r="X972" s="10"/>
      <c r="Y972" s="10"/>
      <c r="AA972" s="10"/>
      <c r="AC972" s="10"/>
      <c r="AD972" s="10"/>
      <c r="AE972" s="10"/>
      <c r="AF972" s="11"/>
      <c r="AG972" s="11"/>
    </row>
    <row r="973" spans="2:33">
      <c r="B973" s="142">
        <v>970</v>
      </c>
      <c r="C973" s="145"/>
      <c r="D973" s="145"/>
      <c r="E973" s="154"/>
      <c r="F973" s="145"/>
      <c r="G973" s="154"/>
      <c r="H973" s="154"/>
      <c r="I973" s="145"/>
      <c r="O973" s="10"/>
      <c r="P973" s="10"/>
      <c r="Q973" s="10"/>
      <c r="S973" s="10"/>
      <c r="U973" s="10"/>
      <c r="V973" s="10"/>
      <c r="W973" s="10"/>
      <c r="X973" s="10"/>
      <c r="Y973" s="10"/>
      <c r="AA973" s="10"/>
      <c r="AC973" s="10"/>
      <c r="AD973" s="10"/>
      <c r="AE973" s="10"/>
      <c r="AF973" s="11"/>
      <c r="AG973" s="11"/>
    </row>
    <row r="974" spans="2:33">
      <c r="B974" s="142">
        <v>971</v>
      </c>
      <c r="C974" s="145"/>
      <c r="D974" s="145"/>
      <c r="E974" s="154"/>
      <c r="F974" s="145"/>
      <c r="G974" s="154"/>
      <c r="H974" s="154"/>
      <c r="I974" s="145"/>
      <c r="O974" s="10"/>
      <c r="P974" s="10"/>
      <c r="Q974" s="10"/>
      <c r="S974" s="10"/>
      <c r="U974" s="10"/>
      <c r="V974" s="10"/>
      <c r="W974" s="10"/>
      <c r="X974" s="10"/>
      <c r="Y974" s="10"/>
      <c r="AA974" s="10"/>
      <c r="AC974" s="10"/>
      <c r="AD974" s="10"/>
      <c r="AE974" s="10"/>
      <c r="AF974" s="11"/>
      <c r="AG974" s="11"/>
    </row>
    <row r="975" spans="2:33">
      <c r="B975" s="142">
        <v>972</v>
      </c>
      <c r="C975" s="145"/>
      <c r="D975" s="145"/>
      <c r="E975" s="154"/>
      <c r="F975" s="145"/>
      <c r="G975" s="154"/>
      <c r="H975" s="154"/>
      <c r="I975" s="145"/>
      <c r="O975" s="10"/>
      <c r="P975" s="10"/>
      <c r="Q975" s="10"/>
      <c r="S975" s="10"/>
      <c r="U975" s="10"/>
      <c r="V975" s="10"/>
      <c r="W975" s="10"/>
      <c r="X975" s="10"/>
      <c r="Y975" s="10"/>
      <c r="AA975" s="10"/>
      <c r="AC975" s="10"/>
      <c r="AD975" s="10"/>
      <c r="AE975" s="10"/>
      <c r="AF975" s="11"/>
      <c r="AG975" s="11"/>
    </row>
    <row r="976" spans="2:33">
      <c r="B976" s="142">
        <v>973</v>
      </c>
      <c r="C976" s="145"/>
      <c r="D976" s="145"/>
      <c r="E976" s="154"/>
      <c r="F976" s="145"/>
      <c r="G976" s="154"/>
      <c r="H976" s="154"/>
      <c r="I976" s="145"/>
      <c r="O976" s="10"/>
      <c r="P976" s="10"/>
      <c r="Q976" s="10"/>
      <c r="S976" s="10"/>
      <c r="U976" s="10"/>
      <c r="V976" s="10"/>
      <c r="W976" s="10"/>
      <c r="X976" s="10"/>
      <c r="Y976" s="10"/>
      <c r="AA976" s="10"/>
      <c r="AC976" s="10"/>
      <c r="AD976" s="10"/>
      <c r="AE976" s="10"/>
      <c r="AF976" s="11"/>
      <c r="AG976" s="11"/>
    </row>
    <row r="977" spans="2:33">
      <c r="B977" s="142">
        <v>974</v>
      </c>
      <c r="C977" s="145"/>
      <c r="D977" s="145"/>
      <c r="E977" s="154"/>
      <c r="F977" s="145"/>
      <c r="G977" s="154"/>
      <c r="H977" s="154"/>
      <c r="I977" s="145"/>
      <c r="O977" s="10"/>
      <c r="P977" s="10"/>
      <c r="Q977" s="10"/>
      <c r="S977" s="10"/>
      <c r="U977" s="10"/>
      <c r="V977" s="10"/>
      <c r="W977" s="10"/>
      <c r="X977" s="10"/>
      <c r="Y977" s="10"/>
      <c r="AA977" s="10"/>
      <c r="AC977" s="10"/>
      <c r="AD977" s="10"/>
      <c r="AE977" s="10"/>
      <c r="AF977" s="11"/>
      <c r="AG977" s="11"/>
    </row>
    <row r="978" spans="2:33">
      <c r="B978" s="142">
        <v>975</v>
      </c>
      <c r="C978" s="145"/>
      <c r="D978" s="145"/>
      <c r="E978" s="154"/>
      <c r="F978" s="145"/>
      <c r="G978" s="154"/>
      <c r="H978" s="154"/>
      <c r="I978" s="145"/>
      <c r="O978" s="10"/>
      <c r="P978" s="10"/>
      <c r="Q978" s="10"/>
      <c r="S978" s="10"/>
      <c r="U978" s="10"/>
      <c r="V978" s="10"/>
      <c r="W978" s="10"/>
      <c r="X978" s="10"/>
      <c r="Y978" s="10"/>
      <c r="AA978" s="10"/>
      <c r="AC978" s="10"/>
      <c r="AD978" s="10"/>
      <c r="AE978" s="10"/>
      <c r="AF978" s="11"/>
      <c r="AG978" s="11"/>
    </row>
    <row r="979" spans="2:33">
      <c r="B979" s="142">
        <v>976</v>
      </c>
      <c r="C979" s="145"/>
      <c r="D979" s="145"/>
      <c r="E979" s="154"/>
      <c r="F979" s="145"/>
      <c r="G979" s="154"/>
      <c r="H979" s="154"/>
      <c r="I979" s="145"/>
      <c r="O979" s="10"/>
      <c r="P979" s="10"/>
      <c r="Q979" s="10"/>
      <c r="S979" s="10"/>
      <c r="U979" s="10"/>
      <c r="V979" s="10"/>
      <c r="W979" s="10"/>
      <c r="X979" s="10"/>
      <c r="Y979" s="10"/>
      <c r="AA979" s="10"/>
      <c r="AC979" s="10"/>
      <c r="AD979" s="10"/>
      <c r="AE979" s="10"/>
      <c r="AF979" s="11"/>
      <c r="AG979" s="11"/>
    </row>
    <row r="980" spans="2:33">
      <c r="B980" s="142">
        <v>977</v>
      </c>
      <c r="C980" s="145"/>
      <c r="D980" s="145"/>
      <c r="E980" s="154"/>
      <c r="F980" s="145"/>
      <c r="G980" s="154"/>
      <c r="H980" s="154"/>
      <c r="I980" s="145"/>
      <c r="O980" s="10"/>
      <c r="P980" s="10"/>
      <c r="Q980" s="10"/>
      <c r="S980" s="10"/>
      <c r="U980" s="10"/>
      <c r="V980" s="10"/>
      <c r="W980" s="10"/>
      <c r="X980" s="10"/>
      <c r="Y980" s="10"/>
      <c r="AA980" s="10"/>
      <c r="AC980" s="10"/>
      <c r="AD980" s="10"/>
      <c r="AE980" s="10"/>
      <c r="AF980" s="11"/>
      <c r="AG980" s="11"/>
    </row>
    <row r="981" spans="2:33">
      <c r="B981" s="142">
        <v>978</v>
      </c>
      <c r="C981" s="145"/>
      <c r="D981" s="145"/>
      <c r="E981" s="154"/>
      <c r="F981" s="145"/>
      <c r="G981" s="154"/>
      <c r="H981" s="154"/>
      <c r="I981" s="145"/>
      <c r="O981" s="10"/>
      <c r="P981" s="10"/>
      <c r="Q981" s="10"/>
      <c r="S981" s="10"/>
      <c r="U981" s="10"/>
      <c r="V981" s="10"/>
      <c r="W981" s="10"/>
      <c r="X981" s="10"/>
      <c r="Y981" s="10"/>
      <c r="AA981" s="10"/>
      <c r="AC981" s="10"/>
      <c r="AD981" s="10"/>
      <c r="AE981" s="10"/>
      <c r="AF981" s="11"/>
      <c r="AG981" s="11"/>
    </row>
    <row r="982" spans="2:33">
      <c r="B982" s="142">
        <v>979</v>
      </c>
      <c r="C982" s="145"/>
      <c r="D982" s="145"/>
      <c r="E982" s="154"/>
      <c r="F982" s="145"/>
      <c r="G982" s="154"/>
      <c r="H982" s="154"/>
      <c r="I982" s="145"/>
      <c r="O982" s="10"/>
      <c r="P982" s="10"/>
      <c r="Q982" s="10"/>
      <c r="S982" s="10"/>
      <c r="U982" s="10"/>
      <c r="V982" s="10"/>
      <c r="W982" s="10"/>
      <c r="X982" s="10"/>
      <c r="Y982" s="10"/>
      <c r="AA982" s="10"/>
      <c r="AC982" s="10"/>
      <c r="AD982" s="10"/>
      <c r="AE982" s="10"/>
      <c r="AF982" s="11"/>
      <c r="AG982" s="11"/>
    </row>
    <row r="983" spans="2:33">
      <c r="B983" s="142">
        <v>980</v>
      </c>
      <c r="C983" s="145"/>
      <c r="D983" s="145"/>
      <c r="E983" s="154"/>
      <c r="F983" s="145"/>
      <c r="G983" s="154"/>
      <c r="H983" s="154"/>
      <c r="I983" s="145"/>
      <c r="O983" s="10"/>
      <c r="P983" s="10"/>
      <c r="Q983" s="10"/>
      <c r="S983" s="10"/>
      <c r="U983" s="10"/>
      <c r="V983" s="10"/>
      <c r="W983" s="10"/>
      <c r="X983" s="10"/>
      <c r="Y983" s="10"/>
      <c r="AA983" s="10"/>
      <c r="AC983" s="10"/>
      <c r="AD983" s="10"/>
      <c r="AE983" s="10"/>
      <c r="AF983" s="11"/>
      <c r="AG983" s="11"/>
    </row>
    <row r="984" spans="2:33">
      <c r="B984" s="142">
        <v>981</v>
      </c>
      <c r="C984" s="145"/>
      <c r="D984" s="145"/>
      <c r="E984" s="154"/>
      <c r="F984" s="145"/>
      <c r="G984" s="154"/>
      <c r="H984" s="154"/>
      <c r="I984" s="145"/>
      <c r="O984" s="10"/>
      <c r="P984" s="10"/>
      <c r="Q984" s="10"/>
      <c r="S984" s="10"/>
      <c r="U984" s="10"/>
      <c r="V984" s="10"/>
      <c r="W984" s="10"/>
      <c r="X984" s="10"/>
      <c r="Y984" s="10"/>
      <c r="AA984" s="10"/>
      <c r="AC984" s="10"/>
      <c r="AD984" s="10"/>
      <c r="AE984" s="10"/>
      <c r="AF984" s="11"/>
      <c r="AG984" s="11"/>
    </row>
    <row r="985" spans="2:33">
      <c r="B985" s="142">
        <v>982</v>
      </c>
      <c r="C985" s="145"/>
      <c r="D985" s="145"/>
      <c r="E985" s="154"/>
      <c r="F985" s="145"/>
      <c r="G985" s="154"/>
      <c r="H985" s="154"/>
      <c r="I985" s="145"/>
      <c r="O985" s="10"/>
      <c r="P985" s="10"/>
      <c r="Q985" s="10"/>
      <c r="S985" s="10"/>
      <c r="U985" s="10"/>
      <c r="V985" s="10"/>
      <c r="W985" s="10"/>
      <c r="X985" s="10"/>
      <c r="Y985" s="10"/>
      <c r="AA985" s="10"/>
      <c r="AC985" s="10"/>
      <c r="AD985" s="10"/>
      <c r="AE985" s="10"/>
      <c r="AF985" s="11"/>
      <c r="AG985" s="11"/>
    </row>
    <row r="986" spans="2:33">
      <c r="B986" s="142">
        <v>983</v>
      </c>
      <c r="C986" s="145"/>
      <c r="D986" s="145"/>
      <c r="E986" s="154"/>
      <c r="F986" s="145"/>
      <c r="G986" s="154"/>
      <c r="H986" s="154"/>
      <c r="I986" s="145"/>
      <c r="O986" s="10"/>
      <c r="P986" s="10"/>
      <c r="Q986" s="10"/>
      <c r="S986" s="10"/>
      <c r="U986" s="10"/>
      <c r="V986" s="10"/>
      <c r="W986" s="10"/>
      <c r="X986" s="10"/>
      <c r="Y986" s="10"/>
      <c r="AA986" s="10"/>
      <c r="AC986" s="10"/>
      <c r="AD986" s="10"/>
      <c r="AE986" s="10"/>
      <c r="AF986" s="11"/>
      <c r="AG986" s="11"/>
    </row>
    <row r="987" spans="2:33">
      <c r="B987" s="142">
        <v>984</v>
      </c>
      <c r="C987" s="145"/>
      <c r="D987" s="145"/>
      <c r="E987" s="154"/>
      <c r="F987" s="145"/>
      <c r="G987" s="154"/>
      <c r="H987" s="154"/>
      <c r="I987" s="145"/>
      <c r="O987" s="10"/>
      <c r="P987" s="10"/>
      <c r="Q987" s="10"/>
      <c r="S987" s="10"/>
      <c r="U987" s="10"/>
      <c r="V987" s="10"/>
      <c r="W987" s="10"/>
      <c r="X987" s="10"/>
      <c r="Y987" s="10"/>
      <c r="AA987" s="10"/>
      <c r="AC987" s="10"/>
      <c r="AD987" s="10"/>
      <c r="AE987" s="10"/>
      <c r="AF987" s="11"/>
      <c r="AG987" s="11"/>
    </row>
    <row r="988" spans="2:33">
      <c r="B988" s="142">
        <v>985</v>
      </c>
      <c r="C988" s="145"/>
      <c r="D988" s="145"/>
      <c r="E988" s="154"/>
      <c r="F988" s="145"/>
      <c r="G988" s="154"/>
      <c r="H988" s="154"/>
      <c r="I988" s="145"/>
      <c r="O988" s="10"/>
      <c r="P988" s="10"/>
      <c r="Q988" s="10"/>
      <c r="S988" s="10"/>
      <c r="U988" s="10"/>
      <c r="V988" s="10"/>
      <c r="W988" s="10"/>
      <c r="X988" s="10"/>
      <c r="Y988" s="10"/>
      <c r="AA988" s="10"/>
      <c r="AC988" s="10"/>
      <c r="AD988" s="10"/>
      <c r="AE988" s="10"/>
      <c r="AF988" s="11"/>
      <c r="AG988" s="11"/>
    </row>
    <row r="989" spans="2:33">
      <c r="B989" s="142">
        <v>986</v>
      </c>
      <c r="C989" s="145"/>
      <c r="D989" s="145"/>
      <c r="E989" s="154"/>
      <c r="F989" s="145"/>
      <c r="G989" s="154"/>
      <c r="H989" s="154"/>
      <c r="I989" s="145"/>
      <c r="O989" s="10"/>
      <c r="P989" s="10"/>
      <c r="Q989" s="10"/>
      <c r="S989" s="10"/>
      <c r="U989" s="10"/>
      <c r="V989" s="10"/>
      <c r="W989" s="10"/>
      <c r="X989" s="10"/>
      <c r="Y989" s="10"/>
      <c r="AA989" s="10"/>
      <c r="AC989" s="10"/>
      <c r="AD989" s="10"/>
      <c r="AE989" s="10"/>
      <c r="AF989" s="11"/>
      <c r="AG989" s="11"/>
    </row>
    <row r="990" spans="2:33">
      <c r="B990" s="142">
        <v>987</v>
      </c>
      <c r="C990" s="145"/>
      <c r="D990" s="145"/>
      <c r="E990" s="154"/>
      <c r="F990" s="145"/>
      <c r="G990" s="154"/>
      <c r="H990" s="154"/>
      <c r="I990" s="145"/>
      <c r="O990" s="10"/>
      <c r="P990" s="10"/>
      <c r="Q990" s="10"/>
      <c r="S990" s="10"/>
      <c r="U990" s="10"/>
      <c r="V990" s="10"/>
      <c r="W990" s="10"/>
      <c r="X990" s="10"/>
      <c r="Y990" s="10"/>
      <c r="AA990" s="10"/>
      <c r="AC990" s="10"/>
      <c r="AD990" s="10"/>
      <c r="AE990" s="10"/>
      <c r="AF990" s="11"/>
      <c r="AG990" s="11"/>
    </row>
    <row r="991" spans="2:33">
      <c r="B991" s="142">
        <v>988</v>
      </c>
      <c r="C991" s="145"/>
      <c r="D991" s="145"/>
      <c r="E991" s="154"/>
      <c r="F991" s="145"/>
      <c r="G991" s="154"/>
      <c r="H991" s="154"/>
      <c r="I991" s="145"/>
      <c r="O991" s="10"/>
      <c r="P991" s="10"/>
      <c r="Q991" s="10"/>
      <c r="S991" s="10"/>
      <c r="U991" s="10"/>
      <c r="V991" s="10"/>
      <c r="W991" s="10"/>
      <c r="X991" s="10"/>
      <c r="Y991" s="10"/>
      <c r="AA991" s="10"/>
      <c r="AC991" s="10"/>
      <c r="AD991" s="10"/>
      <c r="AE991" s="10"/>
      <c r="AF991" s="11"/>
      <c r="AG991" s="11"/>
    </row>
    <row r="992" spans="2:33">
      <c r="B992" s="142">
        <v>989</v>
      </c>
      <c r="C992" s="145"/>
      <c r="D992" s="145"/>
      <c r="E992" s="154"/>
      <c r="F992" s="145"/>
      <c r="G992" s="154"/>
      <c r="H992" s="154"/>
      <c r="I992" s="145"/>
      <c r="O992" s="10"/>
      <c r="P992" s="10"/>
      <c r="Q992" s="10"/>
      <c r="S992" s="10"/>
      <c r="U992" s="10"/>
      <c r="V992" s="10"/>
      <c r="W992" s="10"/>
      <c r="X992" s="10"/>
      <c r="Y992" s="10"/>
      <c r="AA992" s="10"/>
      <c r="AC992" s="10"/>
      <c r="AD992" s="10"/>
      <c r="AE992" s="10"/>
      <c r="AF992" s="11"/>
      <c r="AG992" s="11"/>
    </row>
    <row r="993" spans="2:33">
      <c r="B993" s="142">
        <v>990</v>
      </c>
      <c r="C993" s="145"/>
      <c r="D993" s="145"/>
      <c r="E993" s="154"/>
      <c r="F993" s="145"/>
      <c r="G993" s="154"/>
      <c r="H993" s="154"/>
      <c r="I993" s="145"/>
      <c r="O993" s="10"/>
      <c r="P993" s="10"/>
      <c r="Q993" s="10"/>
      <c r="S993" s="10"/>
      <c r="U993" s="10"/>
      <c r="V993" s="10"/>
      <c r="W993" s="10"/>
      <c r="X993" s="10"/>
      <c r="Y993" s="10"/>
      <c r="AA993" s="10"/>
      <c r="AC993" s="10"/>
      <c r="AD993" s="10"/>
      <c r="AE993" s="10"/>
      <c r="AF993" s="11"/>
      <c r="AG993" s="11"/>
    </row>
    <row r="994" spans="2:33">
      <c r="B994" s="142">
        <v>991</v>
      </c>
      <c r="C994" s="145"/>
      <c r="D994" s="145"/>
      <c r="E994" s="154"/>
      <c r="F994" s="145"/>
      <c r="G994" s="154"/>
      <c r="H994" s="154"/>
      <c r="I994" s="145"/>
      <c r="O994" s="10"/>
      <c r="P994" s="10"/>
      <c r="Q994" s="10"/>
      <c r="S994" s="10"/>
      <c r="U994" s="10"/>
      <c r="V994" s="10"/>
      <c r="W994" s="10"/>
      <c r="X994" s="10"/>
      <c r="Y994" s="10"/>
      <c r="AA994" s="10"/>
      <c r="AC994" s="10"/>
      <c r="AD994" s="10"/>
      <c r="AE994" s="10"/>
      <c r="AF994" s="11"/>
      <c r="AG994" s="11"/>
    </row>
    <row r="995" spans="2:33">
      <c r="B995" s="142">
        <v>992</v>
      </c>
      <c r="C995" s="145"/>
      <c r="D995" s="145"/>
      <c r="E995" s="154"/>
      <c r="F995" s="145"/>
      <c r="G995" s="154"/>
      <c r="H995" s="154"/>
      <c r="I995" s="145"/>
      <c r="O995" s="10"/>
      <c r="P995" s="10"/>
      <c r="Q995" s="10"/>
      <c r="S995" s="10"/>
      <c r="U995" s="10"/>
      <c r="V995" s="10"/>
      <c r="W995" s="10"/>
      <c r="X995" s="10"/>
      <c r="Y995" s="10"/>
      <c r="AA995" s="10"/>
      <c r="AC995" s="10"/>
      <c r="AD995" s="10"/>
      <c r="AE995" s="10"/>
      <c r="AF995" s="11"/>
      <c r="AG995" s="11"/>
    </row>
    <row r="996" spans="2:33">
      <c r="B996" s="142">
        <v>993</v>
      </c>
      <c r="C996" s="145"/>
      <c r="D996" s="145"/>
      <c r="E996" s="154"/>
      <c r="F996" s="145"/>
      <c r="G996" s="154"/>
      <c r="H996" s="154"/>
      <c r="I996" s="145"/>
      <c r="O996" s="10"/>
      <c r="P996" s="10"/>
      <c r="Q996" s="10"/>
      <c r="S996" s="10"/>
      <c r="U996" s="10"/>
      <c r="V996" s="10"/>
      <c r="W996" s="10"/>
      <c r="X996" s="10"/>
      <c r="Y996" s="10"/>
      <c r="AA996" s="10"/>
      <c r="AC996" s="10"/>
      <c r="AD996" s="10"/>
      <c r="AE996" s="10"/>
      <c r="AF996" s="11"/>
      <c r="AG996" s="11"/>
    </row>
    <row r="997" spans="2:33">
      <c r="B997" s="142">
        <v>994</v>
      </c>
      <c r="C997" s="145"/>
      <c r="D997" s="145"/>
      <c r="E997" s="154"/>
      <c r="F997" s="145"/>
      <c r="G997" s="154"/>
      <c r="H997" s="154"/>
      <c r="I997" s="145"/>
      <c r="O997" s="10"/>
      <c r="P997" s="10"/>
      <c r="Q997" s="10"/>
      <c r="S997" s="10"/>
      <c r="U997" s="10"/>
      <c r="V997" s="10"/>
      <c r="W997" s="10"/>
      <c r="X997" s="10"/>
      <c r="Y997" s="10"/>
      <c r="AA997" s="10"/>
      <c r="AC997" s="10"/>
      <c r="AD997" s="10"/>
      <c r="AE997" s="10"/>
      <c r="AF997" s="11"/>
      <c r="AG997" s="11"/>
    </row>
    <row r="998" spans="2:33">
      <c r="B998" s="142">
        <v>995</v>
      </c>
      <c r="C998" s="145"/>
      <c r="D998" s="145"/>
      <c r="E998" s="154"/>
      <c r="F998" s="145"/>
      <c r="G998" s="154"/>
      <c r="H998" s="154"/>
      <c r="I998" s="145"/>
      <c r="O998" s="10"/>
      <c r="P998" s="10"/>
      <c r="Q998" s="10"/>
      <c r="S998" s="10"/>
      <c r="U998" s="10"/>
      <c r="V998" s="10"/>
      <c r="W998" s="10"/>
      <c r="X998" s="10"/>
      <c r="Y998" s="10"/>
      <c r="AA998" s="10"/>
      <c r="AC998" s="10"/>
      <c r="AD998" s="10"/>
      <c r="AE998" s="10"/>
      <c r="AF998" s="11"/>
      <c r="AG998" s="11"/>
    </row>
    <row r="999" spans="2:33">
      <c r="B999" s="142">
        <v>996</v>
      </c>
      <c r="C999" s="145"/>
      <c r="D999" s="145"/>
      <c r="E999" s="154"/>
      <c r="F999" s="145"/>
      <c r="G999" s="154"/>
      <c r="H999" s="154"/>
      <c r="I999" s="145"/>
      <c r="O999" s="10"/>
      <c r="P999" s="10"/>
      <c r="Q999" s="10"/>
      <c r="S999" s="10"/>
      <c r="U999" s="10"/>
      <c r="V999" s="10"/>
      <c r="W999" s="10"/>
      <c r="X999" s="10"/>
      <c r="Y999" s="10"/>
      <c r="AA999" s="10"/>
      <c r="AC999" s="10"/>
      <c r="AD999" s="10"/>
      <c r="AE999" s="10"/>
      <c r="AF999" s="11"/>
      <c r="AG999" s="11"/>
    </row>
    <row r="1000" spans="2:33">
      <c r="B1000" s="142">
        <v>997</v>
      </c>
      <c r="C1000" s="145"/>
      <c r="D1000" s="145"/>
      <c r="E1000" s="154"/>
      <c r="F1000" s="145"/>
      <c r="G1000" s="154"/>
      <c r="H1000" s="154"/>
      <c r="I1000" s="145"/>
      <c r="O1000" s="10"/>
      <c r="P1000" s="10"/>
      <c r="Q1000" s="10"/>
      <c r="S1000" s="10"/>
      <c r="U1000" s="10"/>
      <c r="V1000" s="10"/>
      <c r="W1000" s="10"/>
      <c r="X1000" s="10"/>
      <c r="Y1000" s="10"/>
      <c r="AA1000" s="10"/>
      <c r="AC1000" s="10"/>
      <c r="AD1000" s="10"/>
      <c r="AE1000" s="10"/>
      <c r="AF1000" s="11"/>
      <c r="AG1000" s="11"/>
    </row>
    <row r="1001" spans="2:33">
      <c r="B1001" s="142">
        <v>998</v>
      </c>
      <c r="C1001" s="145"/>
      <c r="D1001" s="145"/>
      <c r="E1001" s="154"/>
      <c r="F1001" s="145"/>
      <c r="G1001" s="154"/>
      <c r="H1001" s="154"/>
      <c r="I1001" s="145"/>
      <c r="O1001" s="10"/>
      <c r="P1001" s="10"/>
      <c r="Q1001" s="10"/>
      <c r="S1001" s="10"/>
      <c r="U1001" s="10"/>
      <c r="V1001" s="10"/>
      <c r="W1001" s="10"/>
      <c r="X1001" s="10"/>
      <c r="Y1001" s="10"/>
      <c r="AA1001" s="10"/>
      <c r="AC1001" s="10"/>
      <c r="AD1001" s="10"/>
      <c r="AE1001" s="10"/>
      <c r="AF1001" s="11"/>
      <c r="AG1001" s="11"/>
    </row>
    <row r="1002" spans="2:33">
      <c r="B1002" s="142">
        <v>999</v>
      </c>
      <c r="C1002" s="145"/>
      <c r="D1002" s="145"/>
      <c r="E1002" s="154"/>
      <c r="F1002" s="145"/>
      <c r="G1002" s="154"/>
      <c r="H1002" s="154"/>
      <c r="I1002" s="145"/>
      <c r="O1002" s="10"/>
      <c r="P1002" s="10"/>
      <c r="Q1002" s="10"/>
      <c r="S1002" s="10"/>
      <c r="U1002" s="10"/>
      <c r="V1002" s="10"/>
      <c r="W1002" s="10"/>
      <c r="X1002" s="10"/>
      <c r="Y1002" s="10"/>
      <c r="AA1002" s="10"/>
      <c r="AC1002" s="10"/>
      <c r="AD1002" s="10"/>
      <c r="AE1002" s="10"/>
      <c r="AF1002" s="11"/>
      <c r="AG1002" s="11"/>
    </row>
    <row r="1003" spans="2:33">
      <c r="B1003" s="142">
        <v>1000</v>
      </c>
      <c r="C1003" s="145"/>
      <c r="D1003" s="145"/>
      <c r="E1003" s="154"/>
      <c r="F1003" s="145"/>
      <c r="G1003" s="154"/>
      <c r="H1003" s="154"/>
      <c r="I1003" s="145"/>
      <c r="O1003" s="10"/>
      <c r="P1003" s="10"/>
      <c r="Q1003" s="10"/>
      <c r="S1003" s="10"/>
      <c r="U1003" s="10"/>
      <c r="V1003" s="10"/>
      <c r="W1003" s="10"/>
      <c r="X1003" s="10"/>
      <c r="Y1003" s="10"/>
      <c r="AA1003" s="10"/>
      <c r="AC1003" s="10"/>
      <c r="AD1003" s="10"/>
      <c r="AE1003" s="10"/>
      <c r="AF1003" s="10"/>
      <c r="AG1003" s="10"/>
    </row>
    <row r="1004" spans="2:33">
      <c r="B1004" s="142">
        <v>1001</v>
      </c>
      <c r="C1004" s="145"/>
      <c r="D1004" s="145"/>
      <c r="E1004" s="154"/>
      <c r="F1004" s="145"/>
      <c r="G1004" s="154"/>
      <c r="H1004" s="154"/>
      <c r="I1004" s="145"/>
      <c r="O1004" s="10"/>
      <c r="P1004" s="10"/>
      <c r="Q1004" s="10"/>
      <c r="S1004" s="10"/>
      <c r="U1004" s="10"/>
      <c r="V1004" s="10"/>
      <c r="W1004" s="10"/>
      <c r="X1004" s="10"/>
      <c r="Y1004" s="10"/>
      <c r="AA1004" s="10"/>
      <c r="AC1004" s="10"/>
      <c r="AD1004" s="10"/>
      <c r="AE1004" s="10"/>
      <c r="AF1004" s="10"/>
      <c r="AG1004" s="10"/>
    </row>
    <row r="1005" spans="2:33">
      <c r="B1005" s="142">
        <v>1002</v>
      </c>
      <c r="C1005" s="145"/>
      <c r="D1005" s="145"/>
      <c r="E1005" s="154"/>
      <c r="F1005" s="145"/>
      <c r="G1005" s="154"/>
      <c r="H1005" s="154"/>
      <c r="I1005" s="145"/>
      <c r="O1005" s="10"/>
      <c r="P1005" s="10"/>
      <c r="Q1005" s="10"/>
      <c r="S1005" s="10"/>
      <c r="U1005" s="10"/>
      <c r="V1005" s="10"/>
      <c r="W1005" s="10"/>
      <c r="X1005" s="10"/>
      <c r="Y1005" s="10"/>
      <c r="AA1005" s="10"/>
      <c r="AC1005" s="10"/>
      <c r="AD1005" s="10"/>
      <c r="AE1005" s="10"/>
      <c r="AF1005" s="10"/>
      <c r="AG1005" s="10"/>
    </row>
    <row r="1006" spans="2:33">
      <c r="B1006" s="142">
        <v>1003</v>
      </c>
      <c r="C1006" s="145"/>
      <c r="D1006" s="145"/>
      <c r="E1006" s="154"/>
      <c r="F1006" s="145"/>
      <c r="G1006" s="154"/>
      <c r="H1006" s="154"/>
      <c r="I1006" s="145"/>
      <c r="O1006" s="10"/>
      <c r="P1006" s="10"/>
      <c r="Q1006" s="10"/>
      <c r="S1006" s="10"/>
      <c r="U1006" s="10"/>
      <c r="V1006" s="10"/>
      <c r="W1006" s="10"/>
      <c r="X1006" s="10"/>
      <c r="Y1006" s="10"/>
      <c r="AA1006" s="10"/>
      <c r="AC1006" s="10"/>
      <c r="AD1006" s="10"/>
      <c r="AE1006" s="10"/>
      <c r="AF1006" s="10"/>
      <c r="AG1006" s="10"/>
    </row>
    <row r="1007" spans="2:33">
      <c r="B1007" s="142">
        <v>1004</v>
      </c>
      <c r="C1007" s="145"/>
      <c r="D1007" s="145"/>
      <c r="E1007" s="154"/>
      <c r="F1007" s="145"/>
      <c r="G1007" s="154"/>
      <c r="H1007" s="154"/>
      <c r="I1007" s="145"/>
      <c r="O1007" s="10"/>
      <c r="P1007" s="10"/>
      <c r="Q1007" s="10"/>
      <c r="S1007" s="10"/>
      <c r="U1007" s="10"/>
      <c r="V1007" s="10"/>
      <c r="W1007" s="10"/>
      <c r="X1007" s="10"/>
      <c r="Y1007" s="10"/>
      <c r="AA1007" s="10"/>
      <c r="AC1007" s="10"/>
      <c r="AD1007" s="10"/>
      <c r="AE1007" s="10"/>
      <c r="AF1007" s="10"/>
      <c r="AG1007" s="10"/>
    </row>
    <row r="1008" spans="2:33">
      <c r="B1008" s="142">
        <v>1005</v>
      </c>
      <c r="C1008" s="145"/>
      <c r="D1008" s="145"/>
      <c r="E1008" s="154"/>
      <c r="F1008" s="145"/>
      <c r="G1008" s="154"/>
      <c r="H1008" s="154"/>
      <c r="I1008" s="145"/>
      <c r="O1008" s="10"/>
      <c r="P1008" s="10"/>
      <c r="Q1008" s="10"/>
      <c r="S1008" s="10"/>
      <c r="U1008" s="10"/>
      <c r="V1008" s="10"/>
      <c r="W1008" s="10"/>
      <c r="X1008" s="10"/>
      <c r="Y1008" s="10"/>
      <c r="AA1008" s="10"/>
      <c r="AC1008" s="10"/>
      <c r="AD1008" s="10"/>
      <c r="AE1008" s="10"/>
      <c r="AF1008" s="10"/>
      <c r="AG1008" s="10"/>
    </row>
    <row r="1009" spans="2:33">
      <c r="B1009" s="142">
        <v>1006</v>
      </c>
      <c r="C1009" s="145"/>
      <c r="D1009" s="145"/>
      <c r="E1009" s="154"/>
      <c r="F1009" s="145"/>
      <c r="G1009" s="154"/>
      <c r="H1009" s="154"/>
      <c r="I1009" s="145"/>
      <c r="O1009" s="10"/>
      <c r="P1009" s="10"/>
      <c r="Q1009" s="10"/>
      <c r="S1009" s="10"/>
      <c r="U1009" s="10"/>
      <c r="V1009" s="10"/>
      <c r="W1009" s="10"/>
      <c r="X1009" s="10"/>
      <c r="Y1009" s="10"/>
      <c r="AA1009" s="10"/>
      <c r="AC1009" s="10"/>
      <c r="AD1009" s="10"/>
      <c r="AE1009" s="10"/>
      <c r="AF1009" s="10"/>
      <c r="AG1009" s="10"/>
    </row>
    <row r="1010" spans="2:33">
      <c r="B1010" s="142">
        <v>1007</v>
      </c>
      <c r="C1010" s="145"/>
      <c r="D1010" s="145"/>
      <c r="E1010" s="154"/>
      <c r="F1010" s="145"/>
      <c r="G1010" s="154"/>
      <c r="H1010" s="154"/>
      <c r="I1010" s="145"/>
      <c r="O1010" s="10"/>
      <c r="P1010" s="10"/>
      <c r="Q1010" s="10"/>
      <c r="S1010" s="10"/>
      <c r="U1010" s="10"/>
      <c r="V1010" s="10"/>
      <c r="W1010" s="10"/>
      <c r="X1010" s="10"/>
      <c r="Y1010" s="10"/>
      <c r="AA1010" s="10"/>
      <c r="AC1010" s="10"/>
      <c r="AD1010" s="10"/>
      <c r="AE1010" s="10"/>
      <c r="AF1010" s="10"/>
      <c r="AG1010" s="10"/>
    </row>
    <row r="1011" spans="2:33">
      <c r="B1011" s="142">
        <v>1008</v>
      </c>
      <c r="C1011" s="145"/>
      <c r="D1011" s="145"/>
      <c r="E1011" s="154"/>
      <c r="F1011" s="145"/>
      <c r="G1011" s="154"/>
      <c r="H1011" s="154"/>
      <c r="I1011" s="145"/>
      <c r="O1011" s="10"/>
      <c r="P1011" s="10"/>
      <c r="Q1011" s="10"/>
      <c r="S1011" s="10"/>
      <c r="U1011" s="10"/>
      <c r="V1011" s="10"/>
      <c r="W1011" s="10"/>
      <c r="X1011" s="10"/>
      <c r="Y1011" s="10"/>
      <c r="AA1011" s="10"/>
      <c r="AC1011" s="10"/>
      <c r="AD1011" s="10"/>
      <c r="AE1011" s="10"/>
      <c r="AF1011" s="10"/>
      <c r="AG1011" s="10"/>
    </row>
    <row r="1012" spans="2:33">
      <c r="B1012" s="142">
        <v>1009</v>
      </c>
      <c r="C1012" s="145"/>
      <c r="D1012" s="145"/>
      <c r="E1012" s="154"/>
      <c r="F1012" s="145"/>
      <c r="G1012" s="154"/>
      <c r="H1012" s="154"/>
      <c r="I1012" s="145"/>
      <c r="O1012" s="10"/>
      <c r="P1012" s="10"/>
      <c r="Q1012" s="10"/>
      <c r="S1012" s="10"/>
      <c r="U1012" s="10"/>
      <c r="V1012" s="10"/>
      <c r="W1012" s="10"/>
      <c r="X1012" s="10"/>
      <c r="Y1012" s="10"/>
      <c r="AA1012" s="10"/>
      <c r="AC1012" s="10"/>
      <c r="AD1012" s="10"/>
      <c r="AE1012" s="10"/>
      <c r="AF1012" s="10"/>
      <c r="AG1012" s="10"/>
    </row>
    <row r="1013" spans="2:33">
      <c r="B1013" s="142">
        <v>1010</v>
      </c>
      <c r="C1013" s="145"/>
      <c r="D1013" s="145"/>
      <c r="E1013" s="154"/>
      <c r="F1013" s="145"/>
      <c r="G1013" s="154"/>
      <c r="H1013" s="154"/>
      <c r="I1013" s="145"/>
      <c r="O1013" s="10"/>
      <c r="P1013" s="10"/>
      <c r="Q1013" s="10"/>
      <c r="S1013" s="10"/>
      <c r="U1013" s="10"/>
      <c r="V1013" s="10"/>
      <c r="W1013" s="10"/>
      <c r="X1013" s="10"/>
      <c r="Y1013" s="10"/>
      <c r="AA1013" s="10"/>
      <c r="AC1013" s="10"/>
      <c r="AD1013" s="10"/>
      <c r="AE1013" s="10"/>
      <c r="AF1013" s="10"/>
      <c r="AG1013" s="10"/>
    </row>
    <row r="1014" spans="2:33">
      <c r="B1014" s="142">
        <v>1011</v>
      </c>
      <c r="C1014" s="145"/>
      <c r="D1014" s="145"/>
      <c r="E1014" s="154"/>
      <c r="F1014" s="145"/>
      <c r="G1014" s="154"/>
      <c r="H1014" s="154"/>
      <c r="I1014" s="145"/>
      <c r="O1014" s="10"/>
      <c r="P1014" s="10"/>
      <c r="Q1014" s="10"/>
      <c r="S1014" s="10"/>
      <c r="U1014" s="10"/>
      <c r="V1014" s="10"/>
      <c r="W1014" s="10"/>
      <c r="X1014" s="10"/>
      <c r="Y1014" s="10"/>
      <c r="AA1014" s="10"/>
      <c r="AC1014" s="10"/>
      <c r="AD1014" s="10"/>
      <c r="AE1014" s="10"/>
      <c r="AF1014" s="10"/>
      <c r="AG1014" s="10"/>
    </row>
    <row r="1015" spans="2:33">
      <c r="B1015" s="142">
        <v>1012</v>
      </c>
      <c r="C1015" s="145"/>
      <c r="D1015" s="145"/>
      <c r="E1015" s="154"/>
      <c r="F1015" s="145"/>
      <c r="G1015" s="154"/>
      <c r="H1015" s="154"/>
      <c r="I1015" s="145"/>
      <c r="O1015" s="10"/>
      <c r="P1015" s="10"/>
      <c r="Q1015" s="10"/>
      <c r="S1015" s="10"/>
      <c r="U1015" s="10"/>
      <c r="V1015" s="10"/>
      <c r="W1015" s="10"/>
      <c r="X1015" s="10"/>
      <c r="Y1015" s="10"/>
      <c r="AA1015" s="10"/>
      <c r="AC1015" s="10"/>
      <c r="AD1015" s="10"/>
      <c r="AE1015" s="10"/>
      <c r="AF1015" s="10"/>
      <c r="AG1015" s="10"/>
    </row>
    <row r="1016" spans="2:33">
      <c r="B1016" s="142">
        <v>1013</v>
      </c>
      <c r="C1016" s="145"/>
      <c r="D1016" s="145"/>
      <c r="E1016" s="154"/>
      <c r="F1016" s="145"/>
      <c r="G1016" s="154"/>
      <c r="H1016" s="154"/>
      <c r="I1016" s="145"/>
      <c r="O1016" s="10"/>
      <c r="P1016" s="10"/>
      <c r="Q1016" s="10"/>
      <c r="S1016" s="10"/>
      <c r="U1016" s="10"/>
      <c r="V1016" s="10"/>
      <c r="W1016" s="10"/>
      <c r="X1016" s="10"/>
      <c r="Y1016" s="10"/>
      <c r="AA1016" s="10"/>
      <c r="AC1016" s="10"/>
      <c r="AD1016" s="10"/>
      <c r="AE1016" s="10"/>
      <c r="AF1016" s="10"/>
      <c r="AG1016" s="10"/>
    </row>
    <row r="1017" spans="2:33">
      <c r="B1017" s="142">
        <v>1014</v>
      </c>
      <c r="C1017" s="145"/>
      <c r="D1017" s="145"/>
      <c r="E1017" s="154"/>
      <c r="F1017" s="145"/>
      <c r="G1017" s="154"/>
      <c r="H1017" s="154"/>
      <c r="I1017" s="145"/>
      <c r="O1017" s="10"/>
      <c r="P1017" s="10"/>
      <c r="Q1017" s="10"/>
      <c r="S1017" s="10"/>
      <c r="U1017" s="10"/>
      <c r="V1017" s="10"/>
      <c r="W1017" s="10"/>
      <c r="X1017" s="10"/>
      <c r="Y1017" s="10"/>
      <c r="AA1017" s="10"/>
      <c r="AC1017" s="10"/>
      <c r="AD1017" s="10"/>
      <c r="AE1017" s="10"/>
      <c r="AF1017" s="10"/>
      <c r="AG1017" s="10"/>
    </row>
    <row r="1018" spans="2:33">
      <c r="B1018" s="142">
        <v>1015</v>
      </c>
      <c r="C1018" s="145"/>
      <c r="D1018" s="145"/>
      <c r="E1018" s="154"/>
      <c r="F1018" s="145"/>
      <c r="G1018" s="154"/>
      <c r="H1018" s="154"/>
      <c r="I1018" s="145"/>
      <c r="O1018" s="10"/>
      <c r="P1018" s="10"/>
      <c r="Q1018" s="10"/>
      <c r="S1018" s="10"/>
      <c r="U1018" s="10"/>
      <c r="V1018" s="10"/>
      <c r="W1018" s="10"/>
      <c r="X1018" s="10"/>
      <c r="Y1018" s="10"/>
      <c r="AA1018" s="10"/>
      <c r="AC1018" s="10"/>
      <c r="AD1018" s="10"/>
      <c r="AE1018" s="10"/>
      <c r="AF1018" s="10"/>
      <c r="AG1018" s="10"/>
    </row>
    <row r="1019" spans="2:33">
      <c r="B1019" s="142">
        <v>1016</v>
      </c>
      <c r="C1019" s="145"/>
      <c r="D1019" s="145"/>
      <c r="E1019" s="154"/>
      <c r="F1019" s="145"/>
      <c r="G1019" s="154"/>
      <c r="H1019" s="154"/>
      <c r="I1019" s="145"/>
      <c r="O1019" s="10"/>
      <c r="P1019" s="10"/>
      <c r="Q1019" s="10"/>
      <c r="S1019" s="10"/>
      <c r="U1019" s="10"/>
      <c r="V1019" s="10"/>
      <c r="W1019" s="10"/>
      <c r="X1019" s="10"/>
      <c r="Y1019" s="10"/>
      <c r="AA1019" s="10"/>
      <c r="AC1019" s="10"/>
      <c r="AD1019" s="10"/>
      <c r="AE1019" s="10"/>
      <c r="AF1019" s="10"/>
      <c r="AG1019" s="10"/>
    </row>
    <row r="1020" spans="2:33">
      <c r="B1020" s="142">
        <v>1017</v>
      </c>
      <c r="C1020" s="145"/>
      <c r="D1020" s="145"/>
      <c r="E1020" s="154"/>
      <c r="F1020" s="145"/>
      <c r="G1020" s="154"/>
      <c r="H1020" s="154"/>
      <c r="I1020" s="145"/>
      <c r="O1020" s="10"/>
      <c r="P1020" s="10"/>
      <c r="Q1020" s="10"/>
      <c r="S1020" s="10"/>
      <c r="U1020" s="10"/>
      <c r="V1020" s="10"/>
      <c r="W1020" s="10"/>
      <c r="X1020" s="10"/>
      <c r="Y1020" s="10"/>
      <c r="AA1020" s="10"/>
      <c r="AC1020" s="10"/>
      <c r="AD1020" s="10"/>
      <c r="AE1020" s="10"/>
      <c r="AF1020" s="10"/>
      <c r="AG1020" s="10"/>
    </row>
    <row r="1021" spans="2:33">
      <c r="B1021" s="142">
        <v>1018</v>
      </c>
      <c r="C1021" s="145"/>
      <c r="D1021" s="145"/>
      <c r="E1021" s="154"/>
      <c r="F1021" s="145"/>
      <c r="G1021" s="154"/>
      <c r="H1021" s="154"/>
      <c r="I1021" s="145"/>
      <c r="O1021" s="10"/>
      <c r="P1021" s="10"/>
      <c r="Q1021" s="10"/>
      <c r="S1021" s="10"/>
      <c r="U1021" s="10"/>
      <c r="V1021" s="10"/>
      <c r="W1021" s="10"/>
      <c r="X1021" s="10"/>
      <c r="Y1021" s="10"/>
      <c r="AA1021" s="10"/>
      <c r="AC1021" s="10"/>
      <c r="AD1021" s="10"/>
      <c r="AE1021" s="10"/>
      <c r="AF1021" s="10"/>
      <c r="AG1021" s="10"/>
    </row>
    <row r="1022" spans="2:33">
      <c r="B1022" s="142">
        <v>1019</v>
      </c>
      <c r="C1022" s="145"/>
      <c r="D1022" s="145"/>
      <c r="E1022" s="154"/>
      <c r="F1022" s="145"/>
      <c r="G1022" s="154"/>
      <c r="H1022" s="154"/>
      <c r="I1022" s="145"/>
      <c r="O1022" s="10"/>
      <c r="P1022" s="10"/>
      <c r="Q1022" s="10"/>
      <c r="S1022" s="10"/>
      <c r="U1022" s="10"/>
      <c r="V1022" s="10"/>
      <c r="W1022" s="10"/>
      <c r="X1022" s="10"/>
      <c r="Y1022" s="10"/>
      <c r="AA1022" s="10"/>
      <c r="AC1022" s="10"/>
      <c r="AD1022" s="10"/>
      <c r="AE1022" s="10"/>
      <c r="AF1022" s="10"/>
      <c r="AG1022" s="10"/>
    </row>
    <row r="1023" spans="2:33">
      <c r="B1023" s="142">
        <v>1020</v>
      </c>
      <c r="C1023" s="145"/>
      <c r="D1023" s="145"/>
      <c r="E1023" s="154"/>
      <c r="F1023" s="145"/>
      <c r="G1023" s="154"/>
      <c r="H1023" s="154"/>
      <c r="I1023" s="145"/>
      <c r="O1023" s="10"/>
      <c r="P1023" s="10"/>
      <c r="Q1023" s="10"/>
      <c r="S1023" s="10"/>
      <c r="U1023" s="10"/>
      <c r="V1023" s="10"/>
      <c r="W1023" s="10"/>
      <c r="X1023" s="10"/>
      <c r="Y1023" s="10"/>
      <c r="AA1023" s="10"/>
      <c r="AC1023" s="10"/>
      <c r="AD1023" s="10"/>
      <c r="AE1023" s="10"/>
      <c r="AF1023" s="10"/>
      <c r="AG1023" s="10"/>
    </row>
    <row r="1024" spans="2:33">
      <c r="B1024" s="142">
        <v>1021</v>
      </c>
      <c r="C1024" s="145"/>
      <c r="D1024" s="145"/>
      <c r="E1024" s="154"/>
      <c r="F1024" s="145"/>
      <c r="G1024" s="154"/>
      <c r="H1024" s="154"/>
      <c r="I1024" s="145"/>
      <c r="O1024" s="10"/>
      <c r="P1024" s="10"/>
      <c r="Q1024" s="10"/>
      <c r="S1024" s="10"/>
      <c r="U1024" s="10"/>
      <c r="V1024" s="10"/>
      <c r="W1024" s="10"/>
      <c r="X1024" s="10"/>
      <c r="Y1024" s="10"/>
      <c r="AA1024" s="10"/>
      <c r="AC1024" s="10"/>
      <c r="AD1024" s="10"/>
      <c r="AE1024" s="10"/>
      <c r="AF1024" s="10"/>
      <c r="AG1024" s="10"/>
    </row>
    <row r="1025" spans="2:33">
      <c r="B1025" s="142">
        <v>1022</v>
      </c>
      <c r="C1025" s="145"/>
      <c r="D1025" s="145"/>
      <c r="E1025" s="154"/>
      <c r="F1025" s="145"/>
      <c r="G1025" s="154"/>
      <c r="H1025" s="154"/>
      <c r="I1025" s="145"/>
      <c r="O1025" s="10"/>
      <c r="P1025" s="10"/>
      <c r="Q1025" s="10"/>
      <c r="S1025" s="10"/>
      <c r="U1025" s="10"/>
      <c r="V1025" s="10"/>
      <c r="W1025" s="10"/>
      <c r="X1025" s="10"/>
      <c r="Y1025" s="10"/>
      <c r="AA1025" s="10"/>
      <c r="AC1025" s="10"/>
      <c r="AD1025" s="10"/>
      <c r="AE1025" s="10"/>
      <c r="AF1025" s="10"/>
      <c r="AG1025" s="10"/>
    </row>
    <row r="1026" spans="2:33">
      <c r="B1026" s="142">
        <v>1023</v>
      </c>
      <c r="C1026" s="145"/>
      <c r="D1026" s="145"/>
      <c r="E1026" s="154"/>
      <c r="F1026" s="145"/>
      <c r="G1026" s="154"/>
      <c r="H1026" s="154"/>
      <c r="I1026" s="145"/>
      <c r="O1026" s="10"/>
      <c r="P1026" s="10"/>
      <c r="Q1026" s="10"/>
      <c r="S1026" s="10"/>
      <c r="U1026" s="10"/>
      <c r="V1026" s="10"/>
      <c r="W1026" s="10"/>
      <c r="X1026" s="10"/>
      <c r="Y1026" s="10"/>
      <c r="AA1026" s="10"/>
      <c r="AC1026" s="10"/>
      <c r="AD1026" s="10"/>
      <c r="AE1026" s="10"/>
      <c r="AF1026" s="10"/>
      <c r="AG1026" s="10"/>
    </row>
    <row r="1027" spans="2:33">
      <c r="B1027" s="142">
        <v>1024</v>
      </c>
      <c r="C1027" s="145"/>
      <c r="D1027" s="145"/>
      <c r="E1027" s="154"/>
      <c r="F1027" s="145"/>
      <c r="G1027" s="154"/>
      <c r="H1027" s="154"/>
      <c r="I1027" s="145"/>
      <c r="O1027" s="10"/>
      <c r="P1027" s="10"/>
      <c r="Q1027" s="10"/>
      <c r="S1027" s="10"/>
      <c r="U1027" s="10"/>
      <c r="V1027" s="10"/>
      <c r="W1027" s="10"/>
      <c r="X1027" s="10"/>
      <c r="Y1027" s="10"/>
      <c r="AA1027" s="10"/>
      <c r="AC1027" s="10"/>
      <c r="AD1027" s="10"/>
      <c r="AE1027" s="10"/>
      <c r="AF1027" s="10"/>
      <c r="AG1027" s="10"/>
    </row>
    <row r="1028" spans="2:33">
      <c r="B1028" s="142">
        <v>1025</v>
      </c>
      <c r="C1028" s="145"/>
      <c r="D1028" s="145"/>
      <c r="E1028" s="154"/>
      <c r="F1028" s="145"/>
      <c r="G1028" s="154"/>
      <c r="H1028" s="154"/>
      <c r="I1028" s="145"/>
      <c r="O1028" s="10"/>
      <c r="P1028" s="10"/>
      <c r="Q1028" s="10"/>
      <c r="S1028" s="10"/>
      <c r="U1028" s="10"/>
      <c r="V1028" s="10"/>
      <c r="W1028" s="10"/>
      <c r="X1028" s="10"/>
      <c r="Y1028" s="10"/>
      <c r="AA1028" s="10"/>
      <c r="AC1028" s="10"/>
      <c r="AD1028" s="10"/>
      <c r="AE1028" s="10"/>
      <c r="AF1028" s="10"/>
      <c r="AG1028" s="10"/>
    </row>
    <row r="1029" spans="2:33">
      <c r="B1029" s="142">
        <v>1026</v>
      </c>
      <c r="C1029" s="145"/>
      <c r="D1029" s="145"/>
      <c r="E1029" s="154"/>
      <c r="F1029" s="145"/>
      <c r="G1029" s="154"/>
      <c r="H1029" s="154"/>
      <c r="I1029" s="145"/>
      <c r="O1029" s="10"/>
      <c r="P1029" s="10"/>
      <c r="Q1029" s="10"/>
      <c r="S1029" s="10"/>
      <c r="U1029" s="10"/>
      <c r="V1029" s="10"/>
      <c r="W1029" s="10"/>
      <c r="X1029" s="10"/>
      <c r="Y1029" s="10"/>
      <c r="AA1029" s="10"/>
      <c r="AC1029" s="10"/>
      <c r="AD1029" s="10"/>
      <c r="AE1029" s="10"/>
      <c r="AF1029" s="10"/>
      <c r="AG1029" s="10"/>
    </row>
    <row r="1030" spans="2:33">
      <c r="B1030" s="142">
        <v>1027</v>
      </c>
      <c r="C1030" s="145"/>
      <c r="D1030" s="145"/>
      <c r="E1030" s="154"/>
      <c r="F1030" s="145"/>
      <c r="G1030" s="154"/>
      <c r="H1030" s="154"/>
      <c r="I1030" s="145"/>
      <c r="O1030" s="10"/>
      <c r="P1030" s="10"/>
      <c r="Q1030" s="10"/>
      <c r="S1030" s="10"/>
      <c r="U1030" s="10"/>
      <c r="V1030" s="10"/>
      <c r="W1030" s="10"/>
      <c r="X1030" s="10"/>
      <c r="Y1030" s="10"/>
      <c r="AA1030" s="10"/>
      <c r="AC1030" s="10"/>
      <c r="AD1030" s="10"/>
      <c r="AE1030" s="10"/>
      <c r="AF1030" s="10"/>
      <c r="AG1030" s="10"/>
    </row>
    <row r="1031" spans="2:33">
      <c r="B1031" s="142">
        <v>1028</v>
      </c>
      <c r="C1031" s="145"/>
      <c r="D1031" s="145"/>
      <c r="E1031" s="154"/>
      <c r="F1031" s="145"/>
      <c r="G1031" s="154"/>
      <c r="H1031" s="154"/>
      <c r="I1031" s="145"/>
      <c r="O1031" s="10"/>
      <c r="P1031" s="10"/>
      <c r="Q1031" s="10"/>
      <c r="S1031" s="10"/>
      <c r="U1031" s="10"/>
      <c r="V1031" s="10"/>
      <c r="W1031" s="10"/>
      <c r="X1031" s="10"/>
      <c r="Y1031" s="10"/>
      <c r="AA1031" s="10"/>
      <c r="AC1031" s="10"/>
      <c r="AD1031" s="10"/>
      <c r="AE1031" s="10"/>
      <c r="AF1031" s="10"/>
      <c r="AG1031" s="10"/>
    </row>
    <row r="1032" spans="2:33">
      <c r="B1032" s="142">
        <v>1029</v>
      </c>
      <c r="C1032" s="145"/>
      <c r="D1032" s="145"/>
      <c r="E1032" s="154"/>
      <c r="F1032" s="145"/>
      <c r="G1032" s="154"/>
      <c r="H1032" s="154"/>
      <c r="I1032" s="145"/>
      <c r="O1032" s="10"/>
      <c r="P1032" s="10"/>
      <c r="Q1032" s="10"/>
      <c r="S1032" s="10"/>
      <c r="U1032" s="10"/>
      <c r="V1032" s="10"/>
      <c r="W1032" s="10"/>
      <c r="X1032" s="10"/>
      <c r="Y1032" s="10"/>
      <c r="AA1032" s="10"/>
      <c r="AC1032" s="10"/>
      <c r="AD1032" s="10"/>
      <c r="AE1032" s="10"/>
      <c r="AF1032" s="10"/>
      <c r="AG1032" s="10"/>
    </row>
    <row r="1033" spans="2:33">
      <c r="B1033" s="142">
        <v>1030</v>
      </c>
      <c r="C1033" s="145"/>
      <c r="D1033" s="145"/>
      <c r="E1033" s="154"/>
      <c r="F1033" s="145"/>
      <c r="G1033" s="154"/>
      <c r="H1033" s="154"/>
      <c r="I1033" s="145"/>
      <c r="O1033" s="10"/>
      <c r="P1033" s="10"/>
      <c r="Q1033" s="10"/>
      <c r="S1033" s="10"/>
      <c r="U1033" s="10"/>
      <c r="V1033" s="10"/>
      <c r="W1033" s="10"/>
      <c r="X1033" s="10"/>
      <c r="Y1033" s="10"/>
      <c r="AA1033" s="10"/>
      <c r="AC1033" s="10"/>
      <c r="AD1033" s="10"/>
      <c r="AE1033" s="10"/>
      <c r="AF1033" s="10"/>
      <c r="AG1033" s="10"/>
    </row>
    <row r="1034" spans="2:33">
      <c r="B1034" s="142">
        <v>1031</v>
      </c>
      <c r="C1034" s="145"/>
      <c r="D1034" s="145"/>
      <c r="E1034" s="154"/>
      <c r="F1034" s="145"/>
      <c r="G1034" s="154"/>
      <c r="H1034" s="154"/>
      <c r="I1034" s="145"/>
      <c r="O1034" s="10"/>
      <c r="P1034" s="10"/>
      <c r="Q1034" s="10"/>
      <c r="S1034" s="10"/>
      <c r="U1034" s="10"/>
      <c r="V1034" s="10"/>
      <c r="W1034" s="10"/>
      <c r="X1034" s="10"/>
      <c r="Y1034" s="10"/>
      <c r="AA1034" s="10"/>
      <c r="AC1034" s="10"/>
      <c r="AD1034" s="10"/>
      <c r="AE1034" s="10"/>
      <c r="AF1034" s="10"/>
      <c r="AG1034" s="10"/>
    </row>
    <row r="1035" spans="2:33">
      <c r="B1035" s="142">
        <v>1032</v>
      </c>
      <c r="C1035" s="145"/>
      <c r="D1035" s="145"/>
      <c r="E1035" s="154"/>
      <c r="F1035" s="145"/>
      <c r="G1035" s="154"/>
      <c r="H1035" s="154"/>
      <c r="I1035" s="145"/>
      <c r="O1035" s="10"/>
      <c r="P1035" s="10"/>
      <c r="Q1035" s="10"/>
      <c r="S1035" s="10"/>
      <c r="U1035" s="10"/>
      <c r="V1035" s="10"/>
      <c r="W1035" s="10"/>
      <c r="X1035" s="10"/>
      <c r="Y1035" s="10"/>
      <c r="AA1035" s="10"/>
      <c r="AC1035" s="10"/>
      <c r="AD1035" s="10"/>
      <c r="AE1035" s="10"/>
      <c r="AF1035" s="10"/>
      <c r="AG1035" s="10"/>
    </row>
    <row r="1036" spans="2:33">
      <c r="B1036" s="142">
        <v>1033</v>
      </c>
      <c r="C1036" s="145"/>
      <c r="D1036" s="145"/>
      <c r="E1036" s="154"/>
      <c r="F1036" s="145"/>
      <c r="G1036" s="154"/>
      <c r="H1036" s="154"/>
      <c r="I1036" s="145"/>
      <c r="O1036" s="10"/>
      <c r="P1036" s="10"/>
      <c r="Q1036" s="10"/>
      <c r="S1036" s="10"/>
      <c r="U1036" s="10"/>
      <c r="V1036" s="10"/>
      <c r="W1036" s="10"/>
      <c r="X1036" s="10"/>
      <c r="Y1036" s="10"/>
      <c r="AA1036" s="10"/>
      <c r="AC1036" s="10"/>
      <c r="AD1036" s="10"/>
      <c r="AE1036" s="10"/>
      <c r="AF1036" s="10"/>
      <c r="AG1036" s="10"/>
    </row>
    <row r="1037" spans="2:33">
      <c r="B1037" s="142">
        <v>1034</v>
      </c>
      <c r="C1037" s="145"/>
      <c r="D1037" s="145"/>
      <c r="E1037" s="154"/>
      <c r="F1037" s="145"/>
      <c r="G1037" s="154"/>
      <c r="H1037" s="154"/>
      <c r="I1037" s="145"/>
      <c r="O1037" s="10"/>
      <c r="P1037" s="10"/>
      <c r="Q1037" s="10"/>
      <c r="S1037" s="10"/>
      <c r="U1037" s="10"/>
      <c r="V1037" s="10"/>
      <c r="W1037" s="10"/>
      <c r="X1037" s="10"/>
      <c r="Y1037" s="10"/>
      <c r="AA1037" s="10"/>
      <c r="AC1037" s="10"/>
      <c r="AD1037" s="10"/>
      <c r="AE1037" s="10"/>
      <c r="AF1037" s="10"/>
      <c r="AG1037" s="10"/>
    </row>
    <row r="1038" spans="2:33">
      <c r="B1038" s="142">
        <v>1035</v>
      </c>
      <c r="C1038" s="145"/>
      <c r="D1038" s="145"/>
      <c r="E1038" s="154"/>
      <c r="F1038" s="145"/>
      <c r="G1038" s="154"/>
      <c r="H1038" s="154"/>
      <c r="I1038" s="145"/>
      <c r="O1038" s="10"/>
      <c r="P1038" s="10"/>
      <c r="Q1038" s="10"/>
      <c r="S1038" s="10"/>
      <c r="U1038" s="10"/>
      <c r="V1038" s="10"/>
      <c r="W1038" s="10"/>
      <c r="X1038" s="10"/>
      <c r="Y1038" s="10"/>
      <c r="AA1038" s="10"/>
      <c r="AC1038" s="10"/>
      <c r="AD1038" s="10"/>
      <c r="AE1038" s="10"/>
      <c r="AF1038" s="10"/>
      <c r="AG1038" s="10"/>
    </row>
    <row r="1039" spans="2:33">
      <c r="B1039" s="142">
        <v>1036</v>
      </c>
      <c r="C1039" s="145"/>
      <c r="D1039" s="145"/>
      <c r="E1039" s="154"/>
      <c r="F1039" s="145"/>
      <c r="G1039" s="154"/>
      <c r="H1039" s="154"/>
      <c r="I1039" s="145"/>
      <c r="O1039" s="10"/>
      <c r="P1039" s="10"/>
      <c r="Q1039" s="10"/>
      <c r="S1039" s="10"/>
      <c r="U1039" s="10"/>
      <c r="V1039" s="10"/>
      <c r="W1039" s="10"/>
      <c r="X1039" s="10"/>
      <c r="Y1039" s="10"/>
      <c r="AA1039" s="10"/>
      <c r="AC1039" s="10"/>
      <c r="AD1039" s="10"/>
      <c r="AE1039" s="10"/>
      <c r="AF1039" s="10"/>
      <c r="AG1039" s="10"/>
    </row>
    <row r="1040" spans="2:33">
      <c r="B1040" s="142">
        <v>1037</v>
      </c>
      <c r="C1040" s="145"/>
      <c r="D1040" s="145"/>
      <c r="E1040" s="154"/>
      <c r="F1040" s="145"/>
      <c r="G1040" s="154"/>
      <c r="H1040" s="154"/>
      <c r="I1040" s="145"/>
      <c r="O1040" s="10"/>
      <c r="P1040" s="10"/>
      <c r="Q1040" s="10"/>
      <c r="S1040" s="10"/>
      <c r="U1040" s="10"/>
      <c r="V1040" s="10"/>
      <c r="W1040" s="10"/>
      <c r="X1040" s="10"/>
      <c r="Y1040" s="10"/>
      <c r="AA1040" s="10"/>
      <c r="AC1040" s="10"/>
      <c r="AD1040" s="10"/>
      <c r="AE1040" s="10"/>
      <c r="AF1040" s="10"/>
      <c r="AG1040" s="10"/>
    </row>
    <row r="1041" spans="2:33">
      <c r="B1041" s="142">
        <v>1038</v>
      </c>
      <c r="C1041" s="145"/>
      <c r="D1041" s="145"/>
      <c r="E1041" s="154"/>
      <c r="F1041" s="145"/>
      <c r="G1041" s="154"/>
      <c r="H1041" s="154"/>
      <c r="I1041" s="145"/>
      <c r="O1041" s="10"/>
      <c r="P1041" s="10"/>
      <c r="Q1041" s="10"/>
      <c r="S1041" s="10"/>
      <c r="U1041" s="10"/>
      <c r="V1041" s="10"/>
      <c r="W1041" s="10"/>
      <c r="X1041" s="10"/>
      <c r="Y1041" s="10"/>
      <c r="AA1041" s="10"/>
      <c r="AC1041" s="10"/>
      <c r="AD1041" s="10"/>
      <c r="AE1041" s="10"/>
      <c r="AF1041" s="10"/>
      <c r="AG1041" s="10"/>
    </row>
    <row r="1042" spans="2:33">
      <c r="B1042" s="142">
        <v>1039</v>
      </c>
      <c r="C1042" s="145"/>
      <c r="D1042" s="145"/>
      <c r="E1042" s="154"/>
      <c r="F1042" s="145"/>
      <c r="G1042" s="154"/>
      <c r="H1042" s="154"/>
      <c r="I1042" s="145"/>
      <c r="O1042" s="10"/>
      <c r="P1042" s="10"/>
      <c r="Q1042" s="10"/>
      <c r="S1042" s="10"/>
      <c r="U1042" s="10"/>
      <c r="V1042" s="10"/>
      <c r="W1042" s="10"/>
      <c r="X1042" s="10"/>
      <c r="Y1042" s="10"/>
      <c r="AA1042" s="10"/>
      <c r="AC1042" s="10"/>
      <c r="AD1042" s="10"/>
      <c r="AE1042" s="10"/>
      <c r="AF1042" s="10"/>
      <c r="AG1042" s="10"/>
    </row>
    <row r="1043" spans="2:33">
      <c r="B1043" s="142">
        <v>1040</v>
      </c>
      <c r="C1043" s="145"/>
      <c r="D1043" s="145"/>
      <c r="E1043" s="154"/>
      <c r="F1043" s="145"/>
      <c r="G1043" s="154"/>
      <c r="H1043" s="154"/>
      <c r="I1043" s="145"/>
      <c r="O1043" s="10"/>
      <c r="P1043" s="10"/>
      <c r="Q1043" s="10"/>
      <c r="S1043" s="10"/>
      <c r="U1043" s="10"/>
      <c r="V1043" s="10"/>
      <c r="W1043" s="10"/>
      <c r="X1043" s="10"/>
      <c r="Y1043" s="10"/>
      <c r="AA1043" s="10"/>
      <c r="AC1043" s="10"/>
      <c r="AD1043" s="10"/>
      <c r="AE1043" s="10"/>
      <c r="AF1043" s="10"/>
      <c r="AG1043" s="10"/>
    </row>
    <row r="1044" spans="2:33">
      <c r="B1044" s="142">
        <v>1041</v>
      </c>
      <c r="C1044" s="145"/>
      <c r="D1044" s="145"/>
      <c r="E1044" s="154"/>
      <c r="F1044" s="145"/>
      <c r="G1044" s="154"/>
      <c r="H1044" s="154"/>
      <c r="I1044" s="145"/>
      <c r="O1044" s="10"/>
      <c r="P1044" s="10"/>
      <c r="Q1044" s="10"/>
      <c r="S1044" s="10"/>
      <c r="U1044" s="10"/>
      <c r="V1044" s="10"/>
      <c r="W1044" s="10"/>
      <c r="X1044" s="10"/>
      <c r="Y1044" s="10"/>
      <c r="AA1044" s="10"/>
      <c r="AC1044" s="10"/>
      <c r="AD1044" s="10"/>
      <c r="AE1044" s="10"/>
      <c r="AF1044" s="10"/>
      <c r="AG1044" s="10"/>
    </row>
    <row r="1045" spans="2:33">
      <c r="B1045" s="142">
        <v>1042</v>
      </c>
      <c r="C1045" s="145"/>
      <c r="D1045" s="145"/>
      <c r="E1045" s="154"/>
      <c r="F1045" s="145"/>
      <c r="G1045" s="154"/>
      <c r="H1045" s="154"/>
      <c r="I1045" s="145"/>
      <c r="O1045" s="10"/>
      <c r="P1045" s="10"/>
      <c r="Q1045" s="10"/>
      <c r="S1045" s="10"/>
      <c r="U1045" s="10"/>
      <c r="V1045" s="10"/>
      <c r="W1045" s="10"/>
      <c r="X1045" s="10"/>
      <c r="Y1045" s="10"/>
      <c r="AA1045" s="10"/>
      <c r="AC1045" s="10"/>
      <c r="AD1045" s="10"/>
      <c r="AE1045" s="10"/>
      <c r="AF1045" s="10"/>
      <c r="AG1045" s="10"/>
    </row>
    <row r="1046" spans="2:33">
      <c r="B1046" s="142">
        <v>1043</v>
      </c>
      <c r="C1046" s="145"/>
      <c r="D1046" s="145"/>
      <c r="E1046" s="154"/>
      <c r="F1046" s="145"/>
      <c r="G1046" s="154"/>
      <c r="H1046" s="154"/>
      <c r="I1046" s="145"/>
      <c r="O1046" s="10"/>
      <c r="P1046" s="10"/>
      <c r="Q1046" s="10"/>
      <c r="S1046" s="10"/>
      <c r="U1046" s="10"/>
      <c r="V1046" s="10"/>
      <c r="W1046" s="10"/>
      <c r="X1046" s="10"/>
      <c r="Y1046" s="10"/>
      <c r="AA1046" s="10"/>
      <c r="AC1046" s="10"/>
      <c r="AD1046" s="10"/>
      <c r="AE1046" s="10"/>
      <c r="AF1046" s="10"/>
      <c r="AG1046" s="10"/>
    </row>
    <row r="1047" spans="2:33">
      <c r="B1047" s="142">
        <v>1044</v>
      </c>
      <c r="C1047" s="145"/>
      <c r="D1047" s="145"/>
      <c r="E1047" s="154"/>
      <c r="F1047" s="145"/>
      <c r="G1047" s="154"/>
      <c r="H1047" s="154"/>
      <c r="I1047" s="145"/>
      <c r="O1047" s="10"/>
      <c r="P1047" s="10"/>
      <c r="Q1047" s="10"/>
      <c r="S1047" s="10"/>
      <c r="U1047" s="10"/>
      <c r="V1047" s="10"/>
      <c r="W1047" s="10"/>
      <c r="X1047" s="10"/>
      <c r="Y1047" s="10"/>
      <c r="AA1047" s="10"/>
      <c r="AC1047" s="10"/>
      <c r="AD1047" s="10"/>
      <c r="AE1047" s="10"/>
      <c r="AF1047" s="10"/>
      <c r="AG1047" s="10"/>
    </row>
    <row r="1048" spans="2:33">
      <c r="B1048" s="142">
        <v>1045</v>
      </c>
      <c r="C1048" s="145"/>
      <c r="D1048" s="145"/>
      <c r="E1048" s="154"/>
      <c r="F1048" s="145"/>
      <c r="G1048" s="154"/>
      <c r="H1048" s="154"/>
      <c r="I1048" s="145"/>
      <c r="O1048" s="10"/>
      <c r="P1048" s="10"/>
      <c r="Q1048" s="10"/>
      <c r="S1048" s="10"/>
      <c r="U1048" s="10"/>
      <c r="V1048" s="10"/>
      <c r="W1048" s="10"/>
      <c r="X1048" s="10"/>
      <c r="Y1048" s="10"/>
      <c r="AA1048" s="10"/>
      <c r="AC1048" s="10"/>
      <c r="AD1048" s="10"/>
      <c r="AE1048" s="10"/>
      <c r="AF1048" s="10"/>
      <c r="AG1048" s="10"/>
    </row>
    <row r="1049" spans="2:33">
      <c r="B1049" s="142">
        <v>1046</v>
      </c>
      <c r="C1049" s="145"/>
      <c r="D1049" s="145"/>
      <c r="E1049" s="154"/>
      <c r="F1049" s="145"/>
      <c r="G1049" s="154"/>
      <c r="H1049" s="154"/>
      <c r="I1049" s="145"/>
      <c r="O1049" s="10"/>
      <c r="P1049" s="10"/>
      <c r="Q1049" s="10"/>
      <c r="S1049" s="10"/>
      <c r="U1049" s="10"/>
      <c r="V1049" s="10"/>
      <c r="W1049" s="10"/>
      <c r="X1049" s="10"/>
      <c r="Y1049" s="10"/>
      <c r="AA1049" s="10"/>
      <c r="AC1049" s="10"/>
      <c r="AD1049" s="10"/>
      <c r="AE1049" s="10"/>
      <c r="AF1049" s="10"/>
      <c r="AG1049" s="10"/>
    </row>
    <row r="1050" spans="2:33">
      <c r="B1050" s="142">
        <v>1047</v>
      </c>
      <c r="C1050" s="145"/>
      <c r="D1050" s="145"/>
      <c r="E1050" s="154"/>
      <c r="F1050" s="145"/>
      <c r="G1050" s="154"/>
      <c r="H1050" s="154"/>
      <c r="I1050" s="145"/>
      <c r="O1050" s="10"/>
      <c r="P1050" s="10"/>
      <c r="Q1050" s="10"/>
      <c r="S1050" s="10"/>
      <c r="U1050" s="10"/>
      <c r="V1050" s="10"/>
      <c r="W1050" s="10"/>
      <c r="X1050" s="10"/>
      <c r="Y1050" s="10"/>
      <c r="AA1050" s="10"/>
      <c r="AC1050" s="10"/>
      <c r="AD1050" s="10"/>
      <c r="AE1050" s="10"/>
      <c r="AF1050" s="10"/>
      <c r="AG1050" s="10"/>
    </row>
    <row r="1051" spans="2:33">
      <c r="B1051" s="142">
        <v>1048</v>
      </c>
      <c r="C1051" s="145"/>
      <c r="D1051" s="145"/>
      <c r="E1051" s="154"/>
      <c r="F1051" s="145"/>
      <c r="G1051" s="154"/>
      <c r="H1051" s="154"/>
      <c r="I1051" s="145"/>
      <c r="O1051" s="10"/>
      <c r="P1051" s="10"/>
      <c r="Q1051" s="10"/>
      <c r="S1051" s="10"/>
      <c r="U1051" s="10"/>
      <c r="V1051" s="10"/>
      <c r="W1051" s="10"/>
      <c r="X1051" s="10"/>
      <c r="Y1051" s="10"/>
      <c r="AA1051" s="10"/>
      <c r="AC1051" s="10"/>
      <c r="AD1051" s="10"/>
      <c r="AE1051" s="10"/>
      <c r="AF1051" s="10"/>
      <c r="AG1051" s="10"/>
    </row>
    <row r="1052" spans="2:33">
      <c r="B1052" s="142">
        <v>1049</v>
      </c>
      <c r="C1052" s="145"/>
      <c r="D1052" s="145"/>
      <c r="E1052" s="154"/>
      <c r="F1052" s="145"/>
      <c r="G1052" s="154"/>
      <c r="H1052" s="154"/>
      <c r="I1052" s="145"/>
      <c r="O1052" s="10"/>
      <c r="P1052" s="10"/>
      <c r="Q1052" s="10"/>
      <c r="S1052" s="10"/>
      <c r="U1052" s="10"/>
      <c r="V1052" s="10"/>
      <c r="W1052" s="10"/>
      <c r="X1052" s="10"/>
      <c r="Y1052" s="10"/>
      <c r="AA1052" s="10"/>
      <c r="AC1052" s="10"/>
      <c r="AD1052" s="10"/>
      <c r="AE1052" s="10"/>
      <c r="AF1052" s="10"/>
      <c r="AG1052" s="10"/>
    </row>
    <row r="1053" spans="2:33">
      <c r="B1053" s="142">
        <v>1050</v>
      </c>
      <c r="C1053" s="145"/>
      <c r="D1053" s="145"/>
      <c r="E1053" s="154"/>
      <c r="F1053" s="145"/>
      <c r="G1053" s="154"/>
      <c r="H1053" s="154"/>
      <c r="I1053" s="145"/>
      <c r="O1053" s="10"/>
      <c r="P1053" s="10"/>
      <c r="Q1053" s="10"/>
      <c r="S1053" s="10"/>
      <c r="U1053" s="10"/>
      <c r="V1053" s="10"/>
      <c r="W1053" s="10"/>
      <c r="X1053" s="10"/>
      <c r="Y1053" s="10"/>
      <c r="AA1053" s="10"/>
      <c r="AC1053" s="10"/>
      <c r="AD1053" s="10"/>
      <c r="AE1053" s="10"/>
      <c r="AF1053" s="10"/>
      <c r="AG1053" s="10"/>
    </row>
    <row r="1054" spans="2:33">
      <c r="B1054" s="142">
        <v>1051</v>
      </c>
      <c r="C1054" s="145"/>
      <c r="D1054" s="145"/>
      <c r="E1054" s="154"/>
      <c r="F1054" s="145"/>
      <c r="G1054" s="154"/>
      <c r="H1054" s="154"/>
      <c r="I1054" s="145"/>
      <c r="O1054" s="10"/>
      <c r="P1054" s="10"/>
      <c r="Q1054" s="10"/>
      <c r="S1054" s="10"/>
      <c r="U1054" s="10"/>
      <c r="V1054" s="10"/>
      <c r="W1054" s="10"/>
      <c r="X1054" s="10"/>
      <c r="Y1054" s="10"/>
      <c r="AA1054" s="10"/>
      <c r="AC1054" s="10"/>
      <c r="AD1054" s="10"/>
      <c r="AE1054" s="10"/>
      <c r="AF1054" s="10"/>
      <c r="AG1054" s="10"/>
    </row>
    <row r="1055" spans="2:33">
      <c r="B1055" s="142">
        <v>1052</v>
      </c>
      <c r="C1055" s="145"/>
      <c r="D1055" s="145"/>
      <c r="E1055" s="154"/>
      <c r="F1055" s="145"/>
      <c r="G1055" s="154"/>
      <c r="H1055" s="154"/>
      <c r="I1055" s="145"/>
      <c r="O1055" s="10"/>
      <c r="P1055" s="10"/>
      <c r="Q1055" s="10"/>
      <c r="S1055" s="10"/>
      <c r="U1055" s="10"/>
      <c r="V1055" s="10"/>
      <c r="W1055" s="10"/>
      <c r="X1055" s="10"/>
      <c r="Y1055" s="10"/>
      <c r="AA1055" s="10"/>
      <c r="AC1055" s="10"/>
      <c r="AD1055" s="10"/>
      <c r="AE1055" s="10"/>
      <c r="AF1055" s="10"/>
      <c r="AG1055" s="10"/>
    </row>
    <row r="1056" spans="2:33">
      <c r="B1056" s="142">
        <v>1053</v>
      </c>
      <c r="C1056" s="145"/>
      <c r="D1056" s="145"/>
      <c r="E1056" s="154"/>
      <c r="F1056" s="145"/>
      <c r="G1056" s="154"/>
      <c r="H1056" s="154"/>
      <c r="I1056" s="145"/>
      <c r="O1056" s="10"/>
      <c r="P1056" s="10"/>
      <c r="Q1056" s="10"/>
      <c r="S1056" s="10"/>
      <c r="U1056" s="10"/>
      <c r="V1056" s="10"/>
      <c r="W1056" s="10"/>
      <c r="X1056" s="10"/>
      <c r="Y1056" s="10"/>
      <c r="AA1056" s="10"/>
      <c r="AC1056" s="10"/>
      <c r="AD1056" s="10"/>
      <c r="AE1056" s="10"/>
      <c r="AF1056" s="10"/>
      <c r="AG1056" s="10"/>
    </row>
    <row r="1057" spans="2:33">
      <c r="B1057" s="142">
        <v>1054</v>
      </c>
      <c r="C1057" s="145"/>
      <c r="D1057" s="145"/>
      <c r="E1057" s="154"/>
      <c r="F1057" s="145"/>
      <c r="G1057" s="154"/>
      <c r="H1057" s="154"/>
      <c r="I1057" s="145"/>
      <c r="O1057" s="10"/>
      <c r="P1057" s="10"/>
      <c r="Q1057" s="10"/>
      <c r="S1057" s="10"/>
      <c r="U1057" s="10"/>
      <c r="V1057" s="10"/>
      <c r="W1057" s="10"/>
      <c r="X1057" s="10"/>
      <c r="Y1057" s="10"/>
      <c r="AA1057" s="10"/>
      <c r="AC1057" s="10"/>
      <c r="AD1057" s="10"/>
      <c r="AE1057" s="10"/>
      <c r="AF1057" s="10"/>
      <c r="AG1057" s="10"/>
    </row>
    <row r="1058" spans="2:33">
      <c r="B1058" s="142">
        <v>1055</v>
      </c>
      <c r="C1058" s="145"/>
      <c r="D1058" s="145"/>
      <c r="E1058" s="154"/>
      <c r="F1058" s="145"/>
      <c r="G1058" s="154"/>
      <c r="H1058" s="154"/>
      <c r="I1058" s="145"/>
      <c r="O1058" s="10"/>
      <c r="P1058" s="10"/>
      <c r="Q1058" s="10"/>
      <c r="S1058" s="10"/>
      <c r="U1058" s="10"/>
      <c r="V1058" s="10"/>
      <c r="W1058" s="10"/>
      <c r="X1058" s="10"/>
      <c r="Y1058" s="10"/>
      <c r="AA1058" s="10"/>
      <c r="AC1058" s="10"/>
      <c r="AD1058" s="10"/>
      <c r="AE1058" s="10"/>
      <c r="AF1058" s="10"/>
      <c r="AG1058" s="10"/>
    </row>
    <row r="1059" spans="2:33">
      <c r="B1059" s="142">
        <v>1056</v>
      </c>
      <c r="C1059" s="145"/>
      <c r="D1059" s="145"/>
      <c r="E1059" s="154"/>
      <c r="F1059" s="145"/>
      <c r="G1059" s="154"/>
      <c r="H1059" s="154"/>
      <c r="I1059" s="145"/>
      <c r="O1059" s="10"/>
      <c r="P1059" s="10"/>
      <c r="Q1059" s="10"/>
      <c r="S1059" s="10"/>
      <c r="U1059" s="10"/>
      <c r="V1059" s="10"/>
      <c r="W1059" s="10"/>
      <c r="X1059" s="10"/>
      <c r="Y1059" s="10"/>
      <c r="AA1059" s="10"/>
      <c r="AC1059" s="10"/>
      <c r="AD1059" s="10"/>
      <c r="AE1059" s="10"/>
      <c r="AF1059" s="10"/>
      <c r="AG1059" s="10"/>
    </row>
    <row r="1060" spans="2:33">
      <c r="B1060" s="142">
        <v>1057</v>
      </c>
      <c r="C1060" s="145"/>
      <c r="D1060" s="145"/>
      <c r="E1060" s="154"/>
      <c r="F1060" s="145"/>
      <c r="G1060" s="154"/>
      <c r="H1060" s="154"/>
      <c r="I1060" s="145"/>
      <c r="O1060" s="10"/>
      <c r="P1060" s="10"/>
      <c r="Q1060" s="10"/>
      <c r="S1060" s="10"/>
      <c r="U1060" s="10"/>
      <c r="V1060" s="10"/>
      <c r="W1060" s="10"/>
      <c r="X1060" s="10"/>
      <c r="Y1060" s="10"/>
      <c r="AA1060" s="10"/>
      <c r="AC1060" s="10"/>
      <c r="AD1060" s="10"/>
      <c r="AE1060" s="10"/>
      <c r="AF1060" s="10"/>
      <c r="AG1060" s="10"/>
    </row>
    <row r="1061" spans="2:33">
      <c r="B1061" s="142">
        <v>1058</v>
      </c>
      <c r="C1061" s="145"/>
      <c r="D1061" s="145"/>
      <c r="E1061" s="154"/>
      <c r="F1061" s="145"/>
      <c r="G1061" s="154"/>
      <c r="H1061" s="154"/>
      <c r="I1061" s="145"/>
      <c r="O1061" s="10"/>
      <c r="P1061" s="10"/>
      <c r="Q1061" s="10"/>
      <c r="S1061" s="10"/>
      <c r="U1061" s="10"/>
      <c r="V1061" s="10"/>
      <c r="W1061" s="10"/>
      <c r="X1061" s="10"/>
      <c r="Y1061" s="10"/>
      <c r="AA1061" s="10"/>
      <c r="AC1061" s="10"/>
      <c r="AD1061" s="10"/>
      <c r="AE1061" s="10"/>
      <c r="AF1061" s="10"/>
      <c r="AG1061" s="10"/>
    </row>
    <row r="1062" spans="2:33">
      <c r="B1062" s="142">
        <v>1059</v>
      </c>
      <c r="C1062" s="145"/>
      <c r="D1062" s="145"/>
      <c r="E1062" s="154"/>
      <c r="F1062" s="145"/>
      <c r="G1062" s="154"/>
      <c r="H1062" s="154"/>
      <c r="I1062" s="145"/>
      <c r="O1062" s="10"/>
      <c r="P1062" s="10"/>
      <c r="Q1062" s="10"/>
      <c r="S1062" s="10"/>
      <c r="U1062" s="10"/>
      <c r="V1062" s="10"/>
      <c r="W1062" s="10"/>
      <c r="X1062" s="10"/>
      <c r="Y1062" s="10"/>
      <c r="AA1062" s="10"/>
      <c r="AC1062" s="10"/>
      <c r="AD1062" s="10"/>
      <c r="AE1062" s="10"/>
      <c r="AF1062" s="10"/>
      <c r="AG1062" s="10"/>
    </row>
    <row r="1063" spans="2:33">
      <c r="B1063" s="142">
        <v>1060</v>
      </c>
      <c r="C1063" s="145"/>
      <c r="D1063" s="145"/>
      <c r="E1063" s="154"/>
      <c r="F1063" s="145"/>
      <c r="G1063" s="154"/>
      <c r="H1063" s="154"/>
      <c r="I1063" s="145"/>
      <c r="O1063" s="10"/>
      <c r="P1063" s="10"/>
      <c r="Q1063" s="10"/>
      <c r="S1063" s="10"/>
      <c r="U1063" s="10"/>
      <c r="V1063" s="10"/>
      <c r="W1063" s="10"/>
      <c r="X1063" s="10"/>
      <c r="Y1063" s="10"/>
      <c r="AA1063" s="10"/>
      <c r="AC1063" s="10"/>
      <c r="AD1063" s="10"/>
      <c r="AE1063" s="10"/>
      <c r="AF1063" s="10"/>
      <c r="AG1063" s="10"/>
    </row>
    <row r="1064" spans="2:33">
      <c r="B1064" s="142">
        <v>1061</v>
      </c>
      <c r="C1064" s="145"/>
      <c r="D1064" s="145"/>
      <c r="E1064" s="154"/>
      <c r="F1064" s="145"/>
      <c r="G1064" s="154"/>
      <c r="H1064" s="154"/>
      <c r="I1064" s="145"/>
      <c r="O1064" s="10"/>
      <c r="P1064" s="10"/>
      <c r="Q1064" s="10"/>
      <c r="S1064" s="10"/>
      <c r="U1064" s="10"/>
      <c r="V1064" s="10"/>
      <c r="W1064" s="10"/>
      <c r="X1064" s="10"/>
      <c r="Y1064" s="10"/>
      <c r="AA1064" s="10"/>
      <c r="AC1064" s="10"/>
      <c r="AD1064" s="10"/>
      <c r="AE1064" s="10"/>
      <c r="AF1064" s="10"/>
      <c r="AG1064" s="10"/>
    </row>
    <row r="1065" spans="2:33">
      <c r="B1065" s="142">
        <v>1062</v>
      </c>
      <c r="C1065" s="145"/>
      <c r="D1065" s="145"/>
      <c r="E1065" s="154"/>
      <c r="F1065" s="145"/>
      <c r="G1065" s="154"/>
      <c r="H1065" s="154"/>
      <c r="I1065" s="145"/>
      <c r="O1065" s="10"/>
      <c r="P1065" s="10"/>
      <c r="Q1065" s="10"/>
      <c r="S1065" s="10"/>
      <c r="U1065" s="10"/>
      <c r="V1065" s="10"/>
      <c r="W1065" s="10"/>
      <c r="X1065" s="10"/>
      <c r="Y1065" s="10"/>
      <c r="AA1065" s="10"/>
      <c r="AC1065" s="10"/>
      <c r="AD1065" s="10"/>
      <c r="AE1065" s="10"/>
      <c r="AF1065" s="10"/>
      <c r="AG1065" s="10"/>
    </row>
    <row r="1066" spans="2:33">
      <c r="B1066" s="142">
        <v>1063</v>
      </c>
      <c r="C1066" s="145"/>
      <c r="D1066" s="145"/>
      <c r="E1066" s="154"/>
      <c r="F1066" s="145"/>
      <c r="G1066" s="154"/>
      <c r="H1066" s="154"/>
      <c r="I1066" s="145"/>
      <c r="O1066" s="10"/>
      <c r="P1066" s="10"/>
      <c r="Q1066" s="10"/>
      <c r="S1066" s="10"/>
      <c r="U1066" s="10"/>
      <c r="V1066" s="10"/>
      <c r="W1066" s="10"/>
      <c r="X1066" s="10"/>
      <c r="Y1066" s="10"/>
      <c r="AA1066" s="10"/>
      <c r="AC1066" s="10"/>
      <c r="AD1066" s="10"/>
      <c r="AE1066" s="10"/>
      <c r="AF1066" s="10"/>
      <c r="AG1066" s="10"/>
    </row>
    <row r="1067" spans="2:33">
      <c r="B1067" s="142">
        <v>1064</v>
      </c>
      <c r="C1067" s="145"/>
      <c r="D1067" s="145"/>
      <c r="E1067" s="154"/>
      <c r="F1067" s="145"/>
      <c r="G1067" s="154"/>
      <c r="H1067" s="154"/>
      <c r="I1067" s="145"/>
      <c r="O1067" s="10"/>
      <c r="P1067" s="10"/>
      <c r="Q1067" s="10"/>
      <c r="S1067" s="10"/>
      <c r="U1067" s="10"/>
      <c r="V1067" s="10"/>
      <c r="W1067" s="10"/>
      <c r="X1067" s="10"/>
      <c r="Y1067" s="10"/>
      <c r="AA1067" s="10"/>
      <c r="AC1067" s="10"/>
      <c r="AD1067" s="10"/>
      <c r="AE1067" s="10"/>
      <c r="AF1067" s="10"/>
      <c r="AG1067" s="10"/>
    </row>
    <row r="1068" spans="2:33">
      <c r="B1068" s="142">
        <v>1065</v>
      </c>
      <c r="C1068" s="145"/>
      <c r="D1068" s="145"/>
      <c r="E1068" s="154"/>
      <c r="F1068" s="145"/>
      <c r="G1068" s="154"/>
      <c r="H1068" s="154"/>
      <c r="I1068" s="145"/>
      <c r="O1068" s="10"/>
      <c r="P1068" s="10"/>
      <c r="Q1068" s="10"/>
      <c r="S1068" s="10"/>
      <c r="U1068" s="10"/>
      <c r="V1068" s="10"/>
      <c r="W1068" s="10"/>
      <c r="X1068" s="10"/>
      <c r="Y1068" s="10"/>
      <c r="AA1068" s="10"/>
      <c r="AC1068" s="10"/>
      <c r="AD1068" s="10"/>
      <c r="AE1068" s="10"/>
      <c r="AF1068" s="10"/>
      <c r="AG1068" s="10"/>
    </row>
    <row r="1069" spans="2:33">
      <c r="B1069" s="142">
        <v>1066</v>
      </c>
      <c r="C1069" s="145"/>
      <c r="D1069" s="145"/>
      <c r="E1069" s="154"/>
      <c r="F1069" s="145"/>
      <c r="G1069" s="154"/>
      <c r="H1069" s="154"/>
      <c r="I1069" s="145"/>
      <c r="O1069" s="10"/>
      <c r="P1069" s="10"/>
      <c r="Q1069" s="10"/>
      <c r="S1069" s="10"/>
      <c r="U1069" s="10"/>
      <c r="V1069" s="10"/>
      <c r="W1069" s="10"/>
      <c r="X1069" s="10"/>
      <c r="Y1069" s="10"/>
      <c r="AA1069" s="10"/>
      <c r="AC1069" s="10"/>
      <c r="AD1069" s="10"/>
      <c r="AE1069" s="10"/>
      <c r="AF1069" s="10"/>
      <c r="AG1069" s="10"/>
    </row>
    <row r="1070" spans="2:33">
      <c r="B1070" s="142">
        <v>1067</v>
      </c>
      <c r="C1070" s="145"/>
      <c r="D1070" s="145"/>
      <c r="E1070" s="154"/>
      <c r="F1070" s="145"/>
      <c r="G1070" s="154"/>
      <c r="H1070" s="154"/>
      <c r="I1070" s="145"/>
      <c r="O1070" s="10"/>
      <c r="P1070" s="10"/>
      <c r="Q1070" s="10"/>
      <c r="S1070" s="10"/>
      <c r="U1070" s="10"/>
      <c r="V1070" s="10"/>
      <c r="W1070" s="10"/>
      <c r="X1070" s="10"/>
      <c r="Y1070" s="10"/>
      <c r="AA1070" s="10"/>
      <c r="AC1070" s="10"/>
      <c r="AD1070" s="10"/>
      <c r="AE1070" s="10"/>
      <c r="AF1070" s="10"/>
      <c r="AG1070" s="10"/>
    </row>
    <row r="1071" spans="2:33">
      <c r="B1071" s="142">
        <v>1068</v>
      </c>
      <c r="C1071" s="145"/>
      <c r="D1071" s="145"/>
      <c r="E1071" s="154"/>
      <c r="F1071" s="145"/>
      <c r="G1071" s="154"/>
      <c r="H1071" s="154"/>
      <c r="I1071" s="145"/>
      <c r="O1071" s="10"/>
      <c r="P1071" s="10"/>
      <c r="Q1071" s="10"/>
      <c r="S1071" s="10"/>
      <c r="U1071" s="10"/>
      <c r="V1071" s="10"/>
      <c r="W1071" s="10"/>
      <c r="X1071" s="10"/>
      <c r="Y1071" s="10"/>
      <c r="AA1071" s="10"/>
      <c r="AC1071" s="10"/>
      <c r="AD1071" s="10"/>
      <c r="AE1071" s="10"/>
      <c r="AF1071" s="10"/>
      <c r="AG1071" s="10"/>
    </row>
    <row r="1072" spans="2:33">
      <c r="B1072" s="142">
        <v>1069</v>
      </c>
      <c r="C1072" s="145"/>
      <c r="D1072" s="145"/>
      <c r="E1072" s="154"/>
      <c r="F1072" s="145"/>
      <c r="G1072" s="154"/>
      <c r="H1072" s="154"/>
      <c r="I1072" s="145"/>
      <c r="O1072" s="10"/>
      <c r="P1072" s="10"/>
      <c r="Q1072" s="10"/>
      <c r="S1072" s="10"/>
      <c r="U1072" s="10"/>
      <c r="V1072" s="10"/>
      <c r="W1072" s="10"/>
      <c r="X1072" s="10"/>
      <c r="Y1072" s="10"/>
      <c r="AA1072" s="10"/>
      <c r="AC1072" s="10"/>
      <c r="AD1072" s="10"/>
      <c r="AE1072" s="10"/>
      <c r="AF1072" s="10"/>
      <c r="AG1072" s="10"/>
    </row>
    <row r="1073" spans="2:33">
      <c r="B1073" s="142">
        <v>1070</v>
      </c>
      <c r="C1073" s="145"/>
      <c r="D1073" s="145"/>
      <c r="E1073" s="154"/>
      <c r="F1073" s="145"/>
      <c r="G1073" s="154"/>
      <c r="H1073" s="154"/>
      <c r="I1073" s="145"/>
      <c r="O1073" s="10"/>
      <c r="P1073" s="10"/>
      <c r="Q1073" s="10"/>
      <c r="S1073" s="10"/>
      <c r="U1073" s="10"/>
      <c r="V1073" s="10"/>
      <c r="W1073" s="10"/>
      <c r="X1073" s="10"/>
      <c r="Y1073" s="10"/>
      <c r="AA1073" s="10"/>
      <c r="AC1073" s="10"/>
      <c r="AD1073" s="10"/>
      <c r="AE1073" s="10"/>
      <c r="AF1073" s="10"/>
      <c r="AG1073" s="10"/>
    </row>
    <row r="1074" spans="2:33">
      <c r="B1074" s="142">
        <v>1071</v>
      </c>
      <c r="C1074" s="145"/>
      <c r="D1074" s="145"/>
      <c r="E1074" s="154"/>
      <c r="F1074" s="145"/>
      <c r="G1074" s="154"/>
      <c r="H1074" s="154"/>
      <c r="I1074" s="145"/>
      <c r="O1074" s="10"/>
      <c r="P1074" s="10"/>
      <c r="Q1074" s="10"/>
      <c r="S1074" s="10"/>
      <c r="U1074" s="10"/>
      <c r="V1074" s="10"/>
      <c r="W1074" s="10"/>
      <c r="X1074" s="10"/>
      <c r="Y1074" s="10"/>
      <c r="AA1074" s="10"/>
      <c r="AC1074" s="10"/>
      <c r="AD1074" s="10"/>
      <c r="AE1074" s="10"/>
      <c r="AF1074" s="10"/>
      <c r="AG1074" s="10"/>
    </row>
    <row r="1075" spans="2:33">
      <c r="B1075" s="142">
        <v>1072</v>
      </c>
      <c r="C1075" s="145"/>
      <c r="D1075" s="145"/>
      <c r="E1075" s="154"/>
      <c r="F1075" s="145"/>
      <c r="G1075" s="154"/>
      <c r="H1075" s="154"/>
      <c r="I1075" s="145"/>
      <c r="O1075" s="10"/>
      <c r="P1075" s="10"/>
      <c r="Q1075" s="10"/>
      <c r="S1075" s="10"/>
      <c r="U1075" s="10"/>
      <c r="V1075" s="10"/>
      <c r="W1075" s="10"/>
      <c r="X1075" s="10"/>
      <c r="Y1075" s="10"/>
      <c r="AA1075" s="10"/>
      <c r="AC1075" s="10"/>
      <c r="AD1075" s="10"/>
      <c r="AE1075" s="10"/>
      <c r="AF1075" s="10"/>
      <c r="AG1075" s="10"/>
    </row>
    <row r="1076" spans="2:33">
      <c r="B1076" s="142">
        <v>1073</v>
      </c>
      <c r="C1076" s="145"/>
      <c r="D1076" s="145"/>
      <c r="E1076" s="154"/>
      <c r="F1076" s="145"/>
      <c r="G1076" s="154"/>
      <c r="H1076" s="154"/>
      <c r="I1076" s="145"/>
      <c r="O1076" s="10"/>
      <c r="P1076" s="10"/>
      <c r="Q1076" s="10"/>
      <c r="S1076" s="10"/>
      <c r="U1076" s="10"/>
      <c r="V1076" s="10"/>
      <c r="W1076" s="10"/>
      <c r="X1076" s="10"/>
      <c r="Y1076" s="10"/>
      <c r="AA1076" s="10"/>
      <c r="AC1076" s="10"/>
      <c r="AD1076" s="10"/>
      <c r="AE1076" s="10"/>
      <c r="AF1076" s="10"/>
      <c r="AG1076" s="10"/>
    </row>
    <row r="1077" spans="2:33">
      <c r="B1077" s="142">
        <v>1074</v>
      </c>
      <c r="C1077" s="145"/>
      <c r="D1077" s="145"/>
      <c r="E1077" s="154"/>
      <c r="F1077" s="145"/>
      <c r="G1077" s="154"/>
      <c r="H1077" s="154"/>
      <c r="I1077" s="145"/>
      <c r="O1077" s="10"/>
      <c r="P1077" s="10"/>
      <c r="Q1077" s="10"/>
      <c r="S1077" s="10"/>
      <c r="U1077" s="10"/>
      <c r="V1077" s="10"/>
      <c r="W1077" s="10"/>
      <c r="X1077" s="10"/>
      <c r="Y1077" s="10"/>
      <c r="AA1077" s="10"/>
      <c r="AC1077" s="10"/>
      <c r="AD1077" s="10"/>
      <c r="AE1077" s="10"/>
      <c r="AF1077" s="10"/>
      <c r="AG1077" s="10"/>
    </row>
    <row r="1078" spans="2:33">
      <c r="B1078" s="142">
        <v>1075</v>
      </c>
      <c r="C1078" s="145"/>
      <c r="D1078" s="145"/>
      <c r="E1078" s="154"/>
      <c r="F1078" s="145"/>
      <c r="G1078" s="154"/>
      <c r="H1078" s="154"/>
      <c r="I1078" s="145"/>
      <c r="O1078" s="10"/>
      <c r="P1078" s="10"/>
      <c r="Q1078" s="10"/>
      <c r="S1078" s="10"/>
      <c r="U1078" s="10"/>
      <c r="V1078" s="10"/>
      <c r="W1078" s="10"/>
      <c r="X1078" s="10"/>
      <c r="Y1078" s="10"/>
      <c r="AA1078" s="10"/>
      <c r="AC1078" s="10"/>
      <c r="AD1078" s="10"/>
      <c r="AE1078" s="10"/>
      <c r="AF1078" s="10"/>
      <c r="AG1078" s="10"/>
    </row>
    <row r="1079" spans="2:33">
      <c r="B1079" s="142">
        <v>1076</v>
      </c>
      <c r="C1079" s="145"/>
      <c r="D1079" s="145"/>
      <c r="E1079" s="154"/>
      <c r="F1079" s="145"/>
      <c r="G1079" s="154"/>
      <c r="H1079" s="154"/>
      <c r="I1079" s="145"/>
      <c r="O1079" s="10"/>
      <c r="P1079" s="10"/>
      <c r="Q1079" s="10"/>
      <c r="S1079" s="10"/>
      <c r="U1079" s="10"/>
      <c r="V1079" s="10"/>
      <c r="W1079" s="10"/>
      <c r="X1079" s="10"/>
      <c r="Y1079" s="10"/>
      <c r="AA1079" s="10"/>
      <c r="AC1079" s="10"/>
      <c r="AD1079" s="10"/>
      <c r="AE1079" s="10"/>
      <c r="AF1079" s="10"/>
      <c r="AG1079" s="10"/>
    </row>
    <row r="1080" spans="2:33">
      <c r="B1080" s="142">
        <v>1077</v>
      </c>
      <c r="C1080" s="145"/>
      <c r="D1080" s="145"/>
      <c r="E1080" s="154"/>
      <c r="F1080" s="145"/>
      <c r="G1080" s="154"/>
      <c r="H1080" s="154"/>
      <c r="I1080" s="145"/>
      <c r="O1080" s="10"/>
      <c r="P1080" s="10"/>
      <c r="Q1080" s="10"/>
      <c r="S1080" s="10"/>
      <c r="U1080" s="10"/>
      <c r="V1080" s="10"/>
      <c r="W1080" s="10"/>
      <c r="X1080" s="10"/>
      <c r="Y1080" s="10"/>
      <c r="AA1080" s="10"/>
      <c r="AC1080" s="10"/>
      <c r="AD1080" s="10"/>
      <c r="AE1080" s="10"/>
      <c r="AF1080" s="10"/>
      <c r="AG1080" s="10"/>
    </row>
    <row r="1081" spans="2:33">
      <c r="B1081" s="142">
        <v>1078</v>
      </c>
      <c r="C1081" s="145"/>
      <c r="D1081" s="145"/>
      <c r="E1081" s="154"/>
      <c r="F1081" s="145"/>
      <c r="G1081" s="154"/>
      <c r="H1081" s="154"/>
      <c r="I1081" s="145"/>
      <c r="O1081" s="10"/>
      <c r="P1081" s="10"/>
      <c r="Q1081" s="10"/>
      <c r="S1081" s="10"/>
      <c r="U1081" s="10"/>
      <c r="V1081" s="10"/>
      <c r="W1081" s="10"/>
      <c r="X1081" s="10"/>
      <c r="Y1081" s="10"/>
      <c r="AA1081" s="10"/>
      <c r="AC1081" s="10"/>
      <c r="AD1081" s="10"/>
      <c r="AE1081" s="10"/>
      <c r="AF1081" s="10"/>
      <c r="AG1081" s="10"/>
    </row>
    <row r="1082" spans="2:33">
      <c r="B1082" s="142">
        <v>1079</v>
      </c>
      <c r="C1082" s="145"/>
      <c r="D1082" s="145"/>
      <c r="E1082" s="154"/>
      <c r="F1082" s="145"/>
      <c r="G1082" s="154"/>
      <c r="H1082" s="154"/>
      <c r="I1082" s="145"/>
      <c r="O1082" s="10"/>
      <c r="P1082" s="10"/>
      <c r="Q1082" s="10"/>
      <c r="S1082" s="10"/>
      <c r="U1082" s="10"/>
      <c r="V1082" s="10"/>
      <c r="W1082" s="10"/>
      <c r="X1082" s="10"/>
      <c r="Y1082" s="10"/>
      <c r="AA1082" s="10"/>
      <c r="AC1082" s="10"/>
      <c r="AD1082" s="10"/>
      <c r="AE1082" s="10"/>
      <c r="AF1082" s="10"/>
      <c r="AG1082" s="10"/>
    </row>
    <row r="1083" spans="2:33">
      <c r="B1083" s="142">
        <v>1080</v>
      </c>
      <c r="C1083" s="145"/>
      <c r="D1083" s="145"/>
      <c r="E1083" s="154"/>
      <c r="F1083" s="145"/>
      <c r="G1083" s="154"/>
      <c r="H1083" s="154"/>
      <c r="I1083" s="145"/>
      <c r="O1083" s="10"/>
      <c r="P1083" s="10"/>
      <c r="Q1083" s="10"/>
      <c r="S1083" s="10"/>
      <c r="U1083" s="10"/>
      <c r="V1083" s="10"/>
      <c r="W1083" s="10"/>
      <c r="X1083" s="10"/>
      <c r="Y1083" s="10"/>
      <c r="AA1083" s="10"/>
      <c r="AC1083" s="10"/>
      <c r="AD1083" s="10"/>
      <c r="AE1083" s="10"/>
      <c r="AF1083" s="10"/>
      <c r="AG1083" s="10"/>
    </row>
    <row r="1084" spans="2:33">
      <c r="B1084" s="142">
        <v>1081</v>
      </c>
      <c r="C1084" s="145"/>
      <c r="D1084" s="145"/>
      <c r="E1084" s="154"/>
      <c r="F1084" s="145"/>
      <c r="G1084" s="154"/>
      <c r="H1084" s="154"/>
      <c r="I1084" s="145"/>
      <c r="O1084" s="10"/>
      <c r="P1084" s="10"/>
      <c r="Q1084" s="10"/>
      <c r="S1084" s="10"/>
      <c r="U1084" s="10"/>
      <c r="V1084" s="10"/>
      <c r="W1084" s="10"/>
      <c r="X1084" s="10"/>
      <c r="Y1084" s="10"/>
      <c r="AA1084" s="10"/>
      <c r="AC1084" s="10"/>
      <c r="AD1084" s="10"/>
      <c r="AE1084" s="10"/>
      <c r="AF1084" s="10"/>
      <c r="AG1084" s="10"/>
    </row>
    <row r="1085" spans="2:33">
      <c r="B1085" s="142">
        <v>1082</v>
      </c>
      <c r="C1085" s="145"/>
      <c r="D1085" s="145"/>
      <c r="E1085" s="154"/>
      <c r="F1085" s="145"/>
      <c r="G1085" s="154"/>
      <c r="H1085" s="154"/>
      <c r="I1085" s="145"/>
      <c r="O1085" s="10"/>
      <c r="P1085" s="10"/>
      <c r="Q1085" s="10"/>
      <c r="S1085" s="10"/>
      <c r="U1085" s="10"/>
      <c r="V1085" s="10"/>
      <c r="W1085" s="10"/>
      <c r="X1085" s="10"/>
      <c r="Y1085" s="10"/>
      <c r="AA1085" s="10"/>
      <c r="AC1085" s="10"/>
      <c r="AD1085" s="10"/>
      <c r="AE1085" s="10"/>
      <c r="AF1085" s="10"/>
      <c r="AG1085" s="10"/>
    </row>
    <row r="1086" spans="2:33">
      <c r="B1086" s="142">
        <v>1083</v>
      </c>
      <c r="C1086" s="145"/>
      <c r="D1086" s="145"/>
      <c r="E1086" s="154"/>
      <c r="F1086" s="145"/>
      <c r="G1086" s="154"/>
      <c r="H1086" s="154"/>
      <c r="I1086" s="145"/>
      <c r="O1086" s="10"/>
      <c r="P1086" s="10"/>
      <c r="Q1086" s="10"/>
      <c r="S1086" s="10"/>
      <c r="U1086" s="10"/>
      <c r="V1086" s="10"/>
      <c r="W1086" s="10"/>
      <c r="X1086" s="10"/>
      <c r="Y1086" s="10"/>
      <c r="AA1086" s="10"/>
      <c r="AC1086" s="10"/>
      <c r="AD1086" s="10"/>
      <c r="AE1086" s="10"/>
      <c r="AF1086" s="10"/>
      <c r="AG1086" s="10"/>
    </row>
    <row r="1087" spans="2:33">
      <c r="B1087" s="142">
        <v>1084</v>
      </c>
      <c r="C1087" s="145"/>
      <c r="D1087" s="145"/>
      <c r="E1087" s="154"/>
      <c r="F1087" s="145"/>
      <c r="G1087" s="154"/>
      <c r="H1087" s="154"/>
      <c r="I1087" s="145"/>
      <c r="O1087" s="10"/>
      <c r="P1087" s="10"/>
      <c r="Q1087" s="10"/>
      <c r="S1087" s="10"/>
      <c r="U1087" s="10"/>
      <c r="V1087" s="10"/>
      <c r="W1087" s="10"/>
      <c r="X1087" s="10"/>
      <c r="Y1087" s="10"/>
      <c r="AA1087" s="10"/>
      <c r="AC1087" s="10"/>
      <c r="AD1087" s="10"/>
      <c r="AE1087" s="10"/>
      <c r="AF1087" s="10"/>
      <c r="AG1087" s="10"/>
    </row>
    <row r="1088" spans="2:33">
      <c r="B1088" s="142">
        <v>1085</v>
      </c>
      <c r="C1088" s="145"/>
      <c r="D1088" s="145"/>
      <c r="E1088" s="154"/>
      <c r="F1088" s="145"/>
      <c r="G1088" s="154"/>
      <c r="H1088" s="154"/>
      <c r="I1088" s="145"/>
      <c r="O1088" s="10"/>
      <c r="P1088" s="10"/>
      <c r="Q1088" s="10"/>
      <c r="S1088" s="10"/>
      <c r="U1088" s="10"/>
      <c r="V1088" s="10"/>
      <c r="W1088" s="10"/>
      <c r="X1088" s="10"/>
      <c r="Y1088" s="10"/>
      <c r="AA1088" s="10"/>
      <c r="AC1088" s="10"/>
      <c r="AD1088" s="10"/>
      <c r="AE1088" s="10"/>
      <c r="AF1088" s="10"/>
      <c r="AG1088" s="10"/>
    </row>
    <row r="1089" spans="2:33">
      <c r="B1089" s="142">
        <v>1086</v>
      </c>
      <c r="C1089" s="145"/>
      <c r="D1089" s="145"/>
      <c r="E1089" s="154"/>
      <c r="F1089" s="145"/>
      <c r="G1089" s="154"/>
      <c r="H1089" s="154"/>
      <c r="I1089" s="145"/>
      <c r="O1089" s="10"/>
      <c r="P1089" s="10"/>
      <c r="Q1089" s="10"/>
      <c r="S1089" s="10"/>
      <c r="U1089" s="10"/>
      <c r="V1089" s="10"/>
      <c r="W1089" s="10"/>
      <c r="X1089" s="10"/>
      <c r="Y1089" s="10"/>
      <c r="AA1089" s="10"/>
      <c r="AC1089" s="10"/>
      <c r="AD1089" s="10"/>
      <c r="AE1089" s="10"/>
      <c r="AF1089" s="10"/>
      <c r="AG1089" s="10"/>
    </row>
    <row r="1090" spans="2:33">
      <c r="B1090" s="142">
        <v>1087</v>
      </c>
      <c r="C1090" s="145"/>
      <c r="D1090" s="145"/>
      <c r="E1090" s="154"/>
      <c r="F1090" s="145"/>
      <c r="G1090" s="154"/>
      <c r="H1090" s="154"/>
      <c r="I1090" s="145"/>
      <c r="O1090" s="10"/>
      <c r="P1090" s="10"/>
      <c r="Q1090" s="10"/>
      <c r="S1090" s="10"/>
      <c r="U1090" s="10"/>
      <c r="V1090" s="10"/>
      <c r="W1090" s="10"/>
      <c r="X1090" s="10"/>
      <c r="Y1090" s="10"/>
      <c r="AA1090" s="10"/>
      <c r="AC1090" s="10"/>
      <c r="AD1090" s="10"/>
      <c r="AE1090" s="10"/>
      <c r="AF1090" s="10"/>
      <c r="AG1090" s="10"/>
    </row>
    <row r="1091" spans="2:33">
      <c r="B1091" s="142">
        <v>1088</v>
      </c>
      <c r="C1091" s="145"/>
      <c r="D1091" s="145"/>
      <c r="E1091" s="154"/>
      <c r="F1091" s="145"/>
      <c r="G1091" s="154"/>
      <c r="H1091" s="154"/>
      <c r="I1091" s="145"/>
      <c r="O1091" s="10"/>
      <c r="P1091" s="10"/>
      <c r="Q1091" s="10"/>
      <c r="S1091" s="10"/>
      <c r="U1091" s="10"/>
      <c r="V1091" s="10"/>
      <c r="W1091" s="10"/>
      <c r="X1091" s="10"/>
      <c r="Y1091" s="10"/>
      <c r="AA1091" s="10"/>
      <c r="AC1091" s="10"/>
      <c r="AD1091" s="10"/>
      <c r="AE1091" s="10"/>
      <c r="AF1091" s="10"/>
      <c r="AG1091" s="10"/>
    </row>
    <row r="1092" spans="2:33">
      <c r="B1092" s="142">
        <v>1089</v>
      </c>
      <c r="C1092" s="145"/>
      <c r="D1092" s="145"/>
      <c r="E1092" s="154"/>
      <c r="F1092" s="145"/>
      <c r="G1092" s="154"/>
      <c r="H1092" s="154"/>
      <c r="I1092" s="145"/>
      <c r="O1092" s="10"/>
      <c r="P1092" s="10"/>
      <c r="Q1092" s="10"/>
      <c r="S1092" s="10"/>
      <c r="U1092" s="10"/>
      <c r="V1092" s="10"/>
      <c r="W1092" s="10"/>
      <c r="X1092" s="10"/>
      <c r="Y1092" s="10"/>
      <c r="AA1092" s="10"/>
      <c r="AC1092" s="10"/>
      <c r="AD1092" s="10"/>
      <c r="AE1092" s="10"/>
      <c r="AF1092" s="10"/>
      <c r="AG1092" s="10"/>
    </row>
    <row r="1093" spans="2:33">
      <c r="B1093" s="142">
        <v>1090</v>
      </c>
      <c r="C1093" s="145"/>
      <c r="D1093" s="145"/>
      <c r="E1093" s="154"/>
      <c r="F1093" s="145"/>
      <c r="G1093" s="154"/>
      <c r="H1093" s="154"/>
      <c r="I1093" s="145"/>
      <c r="O1093" s="10"/>
      <c r="P1093" s="10"/>
      <c r="Q1093" s="10"/>
      <c r="S1093" s="10"/>
      <c r="U1093" s="10"/>
      <c r="V1093" s="10"/>
      <c r="W1093" s="10"/>
      <c r="X1093" s="10"/>
      <c r="Y1093" s="10"/>
      <c r="AA1093" s="10"/>
      <c r="AC1093" s="10"/>
      <c r="AD1093" s="10"/>
      <c r="AE1093" s="10"/>
      <c r="AF1093" s="10"/>
      <c r="AG1093" s="10"/>
    </row>
    <row r="1094" spans="2:33">
      <c r="B1094" s="142">
        <v>1091</v>
      </c>
      <c r="C1094" s="145"/>
      <c r="D1094" s="145"/>
      <c r="E1094" s="154"/>
      <c r="F1094" s="145"/>
      <c r="G1094" s="154"/>
      <c r="H1094" s="154"/>
      <c r="I1094" s="145"/>
      <c r="O1094" s="10"/>
      <c r="P1094" s="10"/>
      <c r="Q1094" s="10"/>
      <c r="S1094" s="10"/>
      <c r="U1094" s="10"/>
      <c r="V1094" s="10"/>
      <c r="W1094" s="10"/>
      <c r="X1094" s="10"/>
      <c r="Y1094" s="10"/>
      <c r="AA1094" s="10"/>
      <c r="AC1094" s="10"/>
      <c r="AD1094" s="10"/>
      <c r="AE1094" s="10"/>
      <c r="AF1094" s="10"/>
      <c r="AG1094" s="10"/>
    </row>
    <row r="1095" spans="2:33">
      <c r="B1095" s="142">
        <v>1092</v>
      </c>
      <c r="C1095" s="145"/>
      <c r="D1095" s="145"/>
      <c r="E1095" s="154"/>
      <c r="F1095" s="145"/>
      <c r="G1095" s="154"/>
      <c r="H1095" s="154"/>
      <c r="I1095" s="145"/>
      <c r="O1095" s="10"/>
      <c r="P1095" s="10"/>
      <c r="Q1095" s="10"/>
      <c r="S1095" s="10"/>
      <c r="U1095" s="10"/>
      <c r="V1095" s="10"/>
      <c r="W1095" s="10"/>
      <c r="X1095" s="10"/>
      <c r="Y1095" s="10"/>
      <c r="AA1095" s="10"/>
      <c r="AC1095" s="10"/>
      <c r="AD1095" s="10"/>
      <c r="AE1095" s="10"/>
      <c r="AF1095" s="10"/>
      <c r="AG1095" s="10"/>
    </row>
    <row r="1096" spans="2:33">
      <c r="B1096" s="142">
        <v>1093</v>
      </c>
      <c r="C1096" s="145"/>
      <c r="D1096" s="145"/>
      <c r="E1096" s="154"/>
      <c r="F1096" s="145"/>
      <c r="G1096" s="154"/>
      <c r="H1096" s="154"/>
      <c r="I1096" s="145"/>
      <c r="O1096" s="10"/>
      <c r="P1096" s="10"/>
      <c r="Q1096" s="10"/>
      <c r="S1096" s="10"/>
      <c r="U1096" s="10"/>
      <c r="V1096" s="10"/>
      <c r="W1096" s="10"/>
      <c r="X1096" s="10"/>
      <c r="Y1096" s="10"/>
      <c r="AA1096" s="10"/>
      <c r="AC1096" s="10"/>
      <c r="AD1096" s="10"/>
      <c r="AE1096" s="10"/>
      <c r="AF1096" s="10"/>
      <c r="AG1096" s="10"/>
    </row>
    <row r="1097" spans="2:33">
      <c r="B1097" s="142">
        <v>1094</v>
      </c>
      <c r="C1097" s="145"/>
      <c r="D1097" s="145"/>
      <c r="E1097" s="154"/>
      <c r="F1097" s="145"/>
      <c r="G1097" s="154"/>
      <c r="H1097" s="154"/>
      <c r="I1097" s="145"/>
      <c r="O1097" s="10"/>
      <c r="P1097" s="10"/>
      <c r="Q1097" s="10"/>
      <c r="S1097" s="10"/>
      <c r="U1097" s="10"/>
      <c r="V1097" s="10"/>
      <c r="W1097" s="10"/>
      <c r="X1097" s="10"/>
      <c r="Y1097" s="10"/>
      <c r="AA1097" s="10"/>
      <c r="AC1097" s="10"/>
      <c r="AD1097" s="10"/>
      <c r="AE1097" s="10"/>
      <c r="AF1097" s="10"/>
      <c r="AG1097" s="10"/>
    </row>
    <row r="1098" spans="2:33">
      <c r="B1098" s="142">
        <v>1095</v>
      </c>
      <c r="C1098" s="145"/>
      <c r="D1098" s="145"/>
      <c r="E1098" s="154"/>
      <c r="F1098" s="145"/>
      <c r="G1098" s="154"/>
      <c r="H1098" s="154"/>
      <c r="I1098" s="145"/>
      <c r="O1098" s="10"/>
      <c r="P1098" s="10"/>
      <c r="Q1098" s="10"/>
      <c r="S1098" s="10"/>
      <c r="U1098" s="10"/>
      <c r="V1098" s="10"/>
      <c r="W1098" s="10"/>
      <c r="X1098" s="10"/>
      <c r="Y1098" s="10"/>
      <c r="AA1098" s="10"/>
      <c r="AC1098" s="10"/>
      <c r="AD1098" s="10"/>
      <c r="AE1098" s="10"/>
      <c r="AF1098" s="10"/>
      <c r="AG1098" s="10"/>
    </row>
    <row r="1099" spans="2:33">
      <c r="B1099" s="142">
        <v>1096</v>
      </c>
      <c r="C1099" s="145"/>
      <c r="D1099" s="145"/>
      <c r="E1099" s="154"/>
      <c r="F1099" s="145"/>
      <c r="G1099" s="154"/>
      <c r="H1099" s="154"/>
      <c r="I1099" s="145"/>
      <c r="O1099" s="10"/>
      <c r="P1099" s="10"/>
      <c r="Q1099" s="10"/>
      <c r="S1099" s="10"/>
      <c r="U1099" s="10"/>
      <c r="V1099" s="10"/>
      <c r="W1099" s="10"/>
      <c r="X1099" s="10"/>
      <c r="Y1099" s="10"/>
      <c r="AA1099" s="10"/>
      <c r="AC1099" s="10"/>
      <c r="AD1099" s="10"/>
      <c r="AE1099" s="10"/>
      <c r="AF1099" s="10"/>
      <c r="AG1099" s="10"/>
    </row>
    <row r="1100" spans="2:33">
      <c r="B1100" s="142">
        <v>1097</v>
      </c>
      <c r="C1100" s="145"/>
      <c r="D1100" s="145"/>
      <c r="E1100" s="154"/>
      <c r="F1100" s="145"/>
      <c r="G1100" s="154"/>
      <c r="H1100" s="154"/>
      <c r="I1100" s="145"/>
      <c r="O1100" s="10"/>
      <c r="P1100" s="10"/>
      <c r="Q1100" s="10"/>
      <c r="S1100" s="10"/>
      <c r="U1100" s="10"/>
      <c r="V1100" s="10"/>
      <c r="W1100" s="10"/>
      <c r="X1100" s="10"/>
      <c r="Y1100" s="10"/>
      <c r="AA1100" s="10"/>
      <c r="AC1100" s="10"/>
      <c r="AD1100" s="10"/>
      <c r="AE1100" s="10"/>
      <c r="AF1100" s="10"/>
      <c r="AG1100" s="10"/>
    </row>
    <row r="1101" spans="2:33">
      <c r="B1101" s="142">
        <v>1098</v>
      </c>
      <c r="C1101" s="145"/>
      <c r="D1101" s="145"/>
      <c r="E1101" s="154"/>
      <c r="F1101" s="145"/>
      <c r="G1101" s="154"/>
      <c r="H1101" s="154"/>
      <c r="I1101" s="145"/>
      <c r="O1101" s="10"/>
      <c r="P1101" s="10"/>
      <c r="Q1101" s="10"/>
      <c r="S1101" s="10"/>
      <c r="U1101" s="10"/>
      <c r="V1101" s="10"/>
      <c r="W1101" s="10"/>
      <c r="X1101" s="10"/>
      <c r="Y1101" s="10"/>
      <c r="AA1101" s="10"/>
      <c r="AC1101" s="10"/>
      <c r="AD1101" s="10"/>
      <c r="AE1101" s="10"/>
      <c r="AF1101" s="10"/>
      <c r="AG1101" s="10"/>
    </row>
    <row r="1102" spans="2:33">
      <c r="B1102" s="142">
        <v>1099</v>
      </c>
      <c r="C1102" s="145"/>
      <c r="D1102" s="145"/>
      <c r="E1102" s="154"/>
      <c r="F1102" s="145"/>
      <c r="G1102" s="154"/>
      <c r="H1102" s="154"/>
      <c r="I1102" s="145"/>
      <c r="O1102" s="10"/>
      <c r="P1102" s="10"/>
      <c r="Q1102" s="10"/>
      <c r="S1102" s="10"/>
      <c r="U1102" s="10"/>
      <c r="V1102" s="10"/>
      <c r="W1102" s="10"/>
      <c r="X1102" s="10"/>
      <c r="Y1102" s="10"/>
      <c r="AA1102" s="10"/>
      <c r="AC1102" s="10"/>
      <c r="AD1102" s="10"/>
      <c r="AE1102" s="10"/>
      <c r="AF1102" s="10"/>
      <c r="AG1102" s="10"/>
    </row>
    <row r="1103" spans="2:33">
      <c r="B1103" s="142">
        <v>1100</v>
      </c>
      <c r="C1103" s="145"/>
      <c r="D1103" s="145"/>
      <c r="E1103" s="154"/>
      <c r="F1103" s="145"/>
      <c r="G1103" s="154"/>
      <c r="H1103" s="154"/>
      <c r="I1103" s="145"/>
      <c r="O1103" s="10"/>
      <c r="P1103" s="10"/>
      <c r="Q1103" s="10"/>
      <c r="S1103" s="10"/>
      <c r="U1103" s="10"/>
      <c r="V1103" s="10"/>
      <c r="W1103" s="10"/>
      <c r="X1103" s="10"/>
      <c r="Y1103" s="10"/>
      <c r="AA1103" s="10"/>
      <c r="AC1103" s="10"/>
      <c r="AD1103" s="10"/>
      <c r="AE1103" s="10"/>
      <c r="AF1103" s="10"/>
      <c r="AG1103" s="10"/>
    </row>
    <row r="1104" spans="2:33">
      <c r="B1104" s="142">
        <v>1101</v>
      </c>
      <c r="C1104" s="145"/>
      <c r="D1104" s="145"/>
      <c r="E1104" s="154"/>
      <c r="F1104" s="145"/>
      <c r="G1104" s="154"/>
      <c r="H1104" s="154"/>
      <c r="I1104" s="145"/>
      <c r="O1104" s="10"/>
      <c r="P1104" s="10"/>
      <c r="Q1104" s="10"/>
      <c r="S1104" s="10"/>
      <c r="U1104" s="10"/>
      <c r="V1104" s="10"/>
      <c r="W1104" s="10"/>
      <c r="X1104" s="10"/>
      <c r="Y1104" s="10"/>
      <c r="AA1104" s="10"/>
      <c r="AC1104" s="10"/>
      <c r="AD1104" s="10"/>
      <c r="AE1104" s="10"/>
      <c r="AF1104" s="10"/>
      <c r="AG1104" s="10"/>
    </row>
    <row r="1105" spans="2:33">
      <c r="B1105" s="142">
        <v>1102</v>
      </c>
      <c r="C1105" s="145"/>
      <c r="D1105" s="145"/>
      <c r="E1105" s="154"/>
      <c r="F1105" s="145"/>
      <c r="G1105" s="154"/>
      <c r="H1105" s="154"/>
      <c r="I1105" s="145"/>
      <c r="O1105" s="10"/>
      <c r="P1105" s="10"/>
      <c r="Q1105" s="10"/>
      <c r="S1105" s="10"/>
      <c r="U1105" s="10"/>
      <c r="V1105" s="10"/>
      <c r="W1105" s="10"/>
      <c r="X1105" s="10"/>
      <c r="Y1105" s="10"/>
      <c r="AA1105" s="10"/>
      <c r="AC1105" s="10"/>
      <c r="AD1105" s="10"/>
      <c r="AE1105" s="10"/>
      <c r="AF1105" s="10"/>
      <c r="AG1105" s="10"/>
    </row>
    <row r="1106" spans="2:33">
      <c r="B1106" s="142">
        <v>1103</v>
      </c>
      <c r="C1106" s="145"/>
      <c r="D1106" s="145"/>
      <c r="E1106" s="154"/>
      <c r="F1106" s="145"/>
      <c r="G1106" s="154"/>
      <c r="H1106" s="154"/>
      <c r="I1106" s="145"/>
      <c r="O1106" s="10"/>
      <c r="P1106" s="10"/>
      <c r="Q1106" s="10"/>
      <c r="S1106" s="10"/>
      <c r="U1106" s="10"/>
      <c r="V1106" s="10"/>
      <c r="W1106" s="10"/>
      <c r="X1106" s="10"/>
      <c r="Y1106" s="10"/>
      <c r="AA1106" s="10"/>
      <c r="AC1106" s="10"/>
      <c r="AD1106" s="10"/>
      <c r="AE1106" s="10"/>
      <c r="AF1106" s="10"/>
      <c r="AG1106" s="10"/>
    </row>
    <row r="1107" spans="2:33">
      <c r="B1107" s="142">
        <v>1104</v>
      </c>
      <c r="C1107" s="145"/>
      <c r="D1107" s="145"/>
      <c r="E1107" s="154"/>
      <c r="F1107" s="145"/>
      <c r="G1107" s="154"/>
      <c r="H1107" s="154"/>
      <c r="I1107" s="145"/>
      <c r="O1107" s="10"/>
      <c r="P1107" s="10"/>
      <c r="Q1107" s="10"/>
      <c r="S1107" s="10"/>
      <c r="U1107" s="10"/>
      <c r="V1107" s="10"/>
      <c r="W1107" s="10"/>
      <c r="X1107" s="10"/>
      <c r="Y1107" s="10"/>
      <c r="AA1107" s="10"/>
      <c r="AC1107" s="10"/>
      <c r="AD1107" s="10"/>
      <c r="AE1107" s="10"/>
      <c r="AF1107" s="10"/>
      <c r="AG1107" s="10"/>
    </row>
    <row r="1108" spans="2:33">
      <c r="B1108" s="142">
        <v>1105</v>
      </c>
      <c r="C1108" s="145"/>
      <c r="D1108" s="145"/>
      <c r="E1108" s="154"/>
      <c r="F1108" s="145"/>
      <c r="G1108" s="154"/>
      <c r="H1108" s="154"/>
      <c r="I1108" s="145"/>
      <c r="O1108" s="10"/>
      <c r="P1108" s="10"/>
      <c r="Q1108" s="10"/>
      <c r="S1108" s="10"/>
      <c r="U1108" s="10"/>
      <c r="V1108" s="10"/>
      <c r="W1108" s="10"/>
      <c r="X1108" s="10"/>
      <c r="Y1108" s="10"/>
      <c r="AA1108" s="10"/>
      <c r="AC1108" s="10"/>
      <c r="AD1108" s="10"/>
      <c r="AE1108" s="10"/>
      <c r="AF1108" s="10"/>
      <c r="AG1108" s="10"/>
    </row>
    <row r="1109" spans="2:33">
      <c r="B1109" s="142">
        <v>1106</v>
      </c>
      <c r="C1109" s="145"/>
      <c r="D1109" s="145"/>
      <c r="E1109" s="154"/>
      <c r="F1109" s="145"/>
      <c r="G1109" s="154"/>
      <c r="H1109" s="154"/>
      <c r="I1109" s="145"/>
      <c r="O1109" s="10"/>
      <c r="P1109" s="10"/>
      <c r="Q1109" s="10"/>
      <c r="S1109" s="10"/>
      <c r="U1109" s="10"/>
      <c r="V1109" s="10"/>
      <c r="W1109" s="10"/>
      <c r="X1109" s="10"/>
      <c r="Y1109" s="10"/>
      <c r="AA1109" s="10"/>
      <c r="AC1109" s="10"/>
      <c r="AD1109" s="10"/>
      <c r="AE1109" s="10"/>
      <c r="AF1109" s="10"/>
      <c r="AG1109" s="10"/>
    </row>
    <row r="1110" spans="2:33">
      <c r="B1110" s="142">
        <v>1107</v>
      </c>
      <c r="C1110" s="145"/>
      <c r="D1110" s="145"/>
      <c r="E1110" s="154"/>
      <c r="F1110" s="145"/>
      <c r="G1110" s="154"/>
      <c r="H1110" s="154"/>
      <c r="I1110" s="145"/>
      <c r="O1110" s="10"/>
      <c r="P1110" s="10"/>
      <c r="Q1110" s="10"/>
      <c r="S1110" s="10"/>
      <c r="U1110" s="10"/>
      <c r="V1110" s="10"/>
      <c r="W1110" s="10"/>
      <c r="X1110" s="10"/>
      <c r="Y1110" s="10"/>
      <c r="AA1110" s="10"/>
      <c r="AC1110" s="10"/>
      <c r="AD1110" s="10"/>
      <c r="AE1110" s="10"/>
      <c r="AF1110" s="10"/>
      <c r="AG1110" s="10"/>
    </row>
    <row r="1111" spans="2:33">
      <c r="B1111" s="142">
        <v>1108</v>
      </c>
      <c r="C1111" s="145"/>
      <c r="D1111" s="145"/>
      <c r="E1111" s="154"/>
      <c r="F1111" s="145"/>
      <c r="G1111" s="154"/>
      <c r="H1111" s="154"/>
      <c r="I1111" s="145"/>
      <c r="O1111" s="10"/>
      <c r="P1111" s="10"/>
      <c r="Q1111" s="10"/>
      <c r="S1111" s="10"/>
      <c r="U1111" s="10"/>
      <c r="V1111" s="10"/>
      <c r="W1111" s="10"/>
      <c r="X1111" s="10"/>
      <c r="Y1111" s="10"/>
      <c r="AA1111" s="10"/>
      <c r="AC1111" s="10"/>
      <c r="AD1111" s="10"/>
      <c r="AE1111" s="10"/>
      <c r="AF1111" s="10"/>
      <c r="AG1111" s="10"/>
    </row>
    <row r="1112" spans="2:33">
      <c r="B1112" s="142">
        <v>1109</v>
      </c>
      <c r="C1112" s="145"/>
      <c r="D1112" s="145"/>
      <c r="E1112" s="154"/>
      <c r="F1112" s="145"/>
      <c r="G1112" s="154"/>
      <c r="H1112" s="154"/>
      <c r="I1112" s="145"/>
      <c r="O1112" s="10"/>
      <c r="P1112" s="10"/>
      <c r="Q1112" s="10"/>
      <c r="S1112" s="10"/>
      <c r="U1112" s="10"/>
      <c r="V1112" s="10"/>
      <c r="W1112" s="10"/>
      <c r="X1112" s="10"/>
      <c r="Y1112" s="10"/>
      <c r="AA1112" s="10"/>
      <c r="AC1112" s="10"/>
      <c r="AD1112" s="10"/>
      <c r="AE1112" s="10"/>
      <c r="AF1112" s="10"/>
      <c r="AG1112" s="10"/>
    </row>
    <row r="1113" spans="2:33">
      <c r="B1113" s="142">
        <v>1110</v>
      </c>
      <c r="C1113" s="145"/>
      <c r="D1113" s="145"/>
      <c r="E1113" s="154"/>
      <c r="F1113" s="145"/>
      <c r="G1113" s="154"/>
      <c r="H1113" s="154"/>
      <c r="I1113" s="145"/>
      <c r="O1113" s="10"/>
      <c r="P1113" s="10"/>
      <c r="Q1113" s="10"/>
      <c r="S1113" s="10"/>
      <c r="U1113" s="10"/>
      <c r="V1113" s="10"/>
      <c r="W1113" s="10"/>
      <c r="X1113" s="10"/>
      <c r="Y1113" s="10"/>
      <c r="AA1113" s="10"/>
      <c r="AC1113" s="10"/>
      <c r="AD1113" s="10"/>
      <c r="AE1113" s="10"/>
      <c r="AF1113" s="10"/>
      <c r="AG1113" s="10"/>
    </row>
    <row r="1114" spans="2:33">
      <c r="B1114" s="142">
        <v>1111</v>
      </c>
      <c r="C1114" s="145"/>
      <c r="D1114" s="145"/>
      <c r="E1114" s="154"/>
      <c r="F1114" s="145"/>
      <c r="G1114" s="154"/>
      <c r="H1114" s="154"/>
      <c r="I1114" s="145"/>
      <c r="O1114" s="10"/>
      <c r="P1114" s="10"/>
      <c r="Q1114" s="10"/>
      <c r="S1114" s="10"/>
      <c r="U1114" s="10"/>
      <c r="V1114" s="10"/>
      <c r="W1114" s="10"/>
      <c r="X1114" s="10"/>
      <c r="Y1114" s="10"/>
      <c r="AA1114" s="10"/>
      <c r="AC1114" s="10"/>
      <c r="AD1114" s="10"/>
      <c r="AE1114" s="10"/>
      <c r="AF1114" s="10"/>
      <c r="AG1114" s="10"/>
    </row>
    <row r="1115" spans="2:33">
      <c r="B1115" s="142">
        <v>1112</v>
      </c>
      <c r="C1115" s="145"/>
      <c r="D1115" s="145"/>
      <c r="E1115" s="154"/>
      <c r="F1115" s="145"/>
      <c r="G1115" s="154"/>
      <c r="H1115" s="154"/>
      <c r="I1115" s="145"/>
      <c r="O1115" s="10"/>
      <c r="P1115" s="10"/>
      <c r="Q1115" s="10"/>
      <c r="S1115" s="10"/>
      <c r="U1115" s="10"/>
      <c r="V1115" s="10"/>
      <c r="W1115" s="10"/>
      <c r="X1115" s="10"/>
      <c r="Y1115" s="10"/>
      <c r="AA1115" s="10"/>
      <c r="AC1115" s="10"/>
      <c r="AD1115" s="10"/>
      <c r="AE1115" s="10"/>
      <c r="AF1115" s="10"/>
      <c r="AG1115" s="10"/>
    </row>
    <row r="1116" spans="2:33">
      <c r="B1116" s="142">
        <v>1113</v>
      </c>
      <c r="C1116" s="145"/>
      <c r="D1116" s="145"/>
      <c r="E1116" s="154"/>
      <c r="F1116" s="145"/>
      <c r="G1116" s="154"/>
      <c r="H1116" s="154"/>
      <c r="I1116" s="145"/>
      <c r="O1116" s="10"/>
      <c r="P1116" s="10"/>
      <c r="Q1116" s="10"/>
      <c r="S1116" s="10"/>
      <c r="U1116" s="10"/>
      <c r="V1116" s="10"/>
      <c r="W1116" s="10"/>
      <c r="X1116" s="10"/>
      <c r="Y1116" s="10"/>
      <c r="AA1116" s="10"/>
      <c r="AC1116" s="10"/>
      <c r="AD1116" s="10"/>
      <c r="AE1116" s="10"/>
      <c r="AF1116" s="10"/>
      <c r="AG1116" s="10"/>
    </row>
    <row r="1117" spans="2:33">
      <c r="B1117" s="142">
        <v>1114</v>
      </c>
      <c r="C1117" s="145"/>
      <c r="D1117" s="145"/>
      <c r="E1117" s="154"/>
      <c r="F1117" s="145"/>
      <c r="G1117" s="154"/>
      <c r="H1117" s="154"/>
      <c r="I1117" s="145"/>
      <c r="O1117" s="10"/>
      <c r="P1117" s="10"/>
      <c r="Q1117" s="10"/>
      <c r="S1117" s="10"/>
      <c r="U1117" s="10"/>
      <c r="V1117" s="10"/>
      <c r="W1117" s="10"/>
      <c r="X1117" s="10"/>
      <c r="Y1117" s="10"/>
      <c r="AA1117" s="10"/>
      <c r="AC1117" s="10"/>
      <c r="AD1117" s="10"/>
      <c r="AE1117" s="10"/>
      <c r="AF1117" s="10"/>
      <c r="AG1117" s="10"/>
    </row>
    <row r="1118" spans="2:33">
      <c r="B1118" s="142">
        <v>1115</v>
      </c>
      <c r="C1118" s="145"/>
      <c r="D1118" s="145"/>
      <c r="E1118" s="154"/>
      <c r="F1118" s="145"/>
      <c r="G1118" s="154"/>
      <c r="H1118" s="154"/>
      <c r="I1118" s="145"/>
      <c r="O1118" s="10"/>
      <c r="P1118" s="10"/>
      <c r="Q1118" s="10"/>
      <c r="S1118" s="10"/>
      <c r="U1118" s="10"/>
      <c r="V1118" s="10"/>
      <c r="W1118" s="10"/>
      <c r="X1118" s="10"/>
      <c r="Y1118" s="10"/>
      <c r="AA1118" s="10"/>
      <c r="AC1118" s="10"/>
      <c r="AD1118" s="10"/>
      <c r="AE1118" s="10"/>
      <c r="AF1118" s="10"/>
      <c r="AG1118" s="10"/>
    </row>
    <row r="1119" spans="2:33">
      <c r="B1119" s="142">
        <v>1116</v>
      </c>
      <c r="C1119" s="145"/>
      <c r="D1119" s="145"/>
      <c r="E1119" s="154"/>
      <c r="F1119" s="145"/>
      <c r="G1119" s="154"/>
      <c r="H1119" s="154"/>
      <c r="I1119" s="145"/>
      <c r="O1119" s="10"/>
      <c r="P1119" s="10"/>
      <c r="Q1119" s="10"/>
      <c r="S1119" s="10"/>
      <c r="U1119" s="10"/>
      <c r="V1119" s="10"/>
      <c r="W1119" s="10"/>
      <c r="X1119" s="10"/>
      <c r="Y1119" s="10"/>
      <c r="AA1119" s="10"/>
      <c r="AC1119" s="10"/>
      <c r="AD1119" s="10"/>
      <c r="AE1119" s="10"/>
      <c r="AF1119" s="10"/>
      <c r="AG1119" s="10"/>
    </row>
    <row r="1120" spans="2:33">
      <c r="B1120" s="142">
        <v>1117</v>
      </c>
      <c r="C1120" s="145"/>
      <c r="D1120" s="145"/>
      <c r="E1120" s="154"/>
      <c r="F1120" s="145"/>
      <c r="G1120" s="154"/>
      <c r="H1120" s="154"/>
      <c r="I1120" s="145"/>
      <c r="O1120" s="10"/>
      <c r="P1120" s="10"/>
      <c r="Q1120" s="10"/>
      <c r="S1120" s="10"/>
      <c r="U1120" s="10"/>
      <c r="V1120" s="10"/>
      <c r="W1120" s="10"/>
      <c r="X1120" s="10"/>
      <c r="Y1120" s="10"/>
      <c r="AA1120" s="10"/>
      <c r="AC1120" s="10"/>
      <c r="AD1120" s="10"/>
      <c r="AE1120" s="10"/>
      <c r="AF1120" s="10"/>
      <c r="AG1120" s="10"/>
    </row>
    <row r="1121" spans="2:33">
      <c r="B1121" s="142">
        <v>1118</v>
      </c>
      <c r="C1121" s="145"/>
      <c r="D1121" s="145"/>
      <c r="E1121" s="154"/>
      <c r="F1121" s="145"/>
      <c r="G1121" s="154"/>
      <c r="H1121" s="154"/>
      <c r="I1121" s="145"/>
      <c r="O1121" s="10"/>
      <c r="P1121" s="10"/>
      <c r="Q1121" s="10"/>
      <c r="S1121" s="10"/>
      <c r="U1121" s="10"/>
      <c r="V1121" s="10"/>
      <c r="W1121" s="10"/>
      <c r="X1121" s="10"/>
      <c r="Y1121" s="10"/>
      <c r="AA1121" s="10"/>
      <c r="AC1121" s="10"/>
      <c r="AD1121" s="10"/>
      <c r="AE1121" s="10"/>
      <c r="AF1121" s="10"/>
      <c r="AG1121" s="10"/>
    </row>
    <row r="1122" spans="2:33">
      <c r="B1122" s="142">
        <v>1119</v>
      </c>
      <c r="C1122" s="145"/>
      <c r="D1122" s="145"/>
      <c r="E1122" s="154"/>
      <c r="F1122" s="145"/>
      <c r="G1122" s="154"/>
      <c r="H1122" s="154"/>
      <c r="I1122" s="145"/>
      <c r="O1122" s="10"/>
      <c r="P1122" s="10"/>
      <c r="Q1122" s="10"/>
      <c r="S1122" s="10"/>
      <c r="U1122" s="10"/>
      <c r="V1122" s="10"/>
      <c r="W1122" s="10"/>
      <c r="X1122" s="10"/>
      <c r="Y1122" s="10"/>
      <c r="AA1122" s="10"/>
      <c r="AC1122" s="10"/>
      <c r="AD1122" s="10"/>
      <c r="AE1122" s="10"/>
      <c r="AF1122" s="10"/>
      <c r="AG1122" s="10"/>
    </row>
    <row r="1123" spans="2:33">
      <c r="B1123" s="142">
        <v>1120</v>
      </c>
      <c r="C1123" s="145"/>
      <c r="D1123" s="145"/>
      <c r="E1123" s="154"/>
      <c r="F1123" s="145"/>
      <c r="G1123" s="154"/>
      <c r="H1123" s="154"/>
      <c r="I1123" s="145"/>
      <c r="O1123" s="10"/>
      <c r="P1123" s="10"/>
      <c r="Q1123" s="10"/>
      <c r="S1123" s="10"/>
      <c r="U1123" s="10"/>
      <c r="V1123" s="10"/>
      <c r="W1123" s="10"/>
      <c r="X1123" s="10"/>
      <c r="Y1123" s="10"/>
      <c r="AA1123" s="10"/>
      <c r="AC1123" s="10"/>
      <c r="AD1123" s="10"/>
      <c r="AE1123" s="10"/>
      <c r="AF1123" s="10"/>
      <c r="AG1123" s="10"/>
    </row>
    <row r="1124" spans="2:33">
      <c r="B1124" s="142">
        <v>1121</v>
      </c>
      <c r="C1124" s="145"/>
      <c r="D1124" s="145"/>
      <c r="E1124" s="154"/>
      <c r="F1124" s="145"/>
      <c r="G1124" s="154"/>
      <c r="H1124" s="154"/>
      <c r="I1124" s="145"/>
      <c r="O1124" s="10"/>
      <c r="P1124" s="10"/>
      <c r="Q1124" s="10"/>
      <c r="S1124" s="10"/>
      <c r="U1124" s="10"/>
      <c r="V1124" s="10"/>
      <c r="W1124" s="10"/>
      <c r="X1124" s="10"/>
      <c r="Y1124" s="10"/>
      <c r="AA1124" s="10"/>
      <c r="AC1124" s="10"/>
      <c r="AD1124" s="10"/>
      <c r="AE1124" s="10"/>
      <c r="AF1124" s="10"/>
      <c r="AG1124" s="10"/>
    </row>
    <row r="1125" spans="2:33">
      <c r="B1125" s="142">
        <v>1122</v>
      </c>
      <c r="C1125" s="145"/>
      <c r="D1125" s="145"/>
      <c r="E1125" s="154"/>
      <c r="F1125" s="145"/>
      <c r="G1125" s="154"/>
      <c r="H1125" s="154"/>
      <c r="I1125" s="145"/>
      <c r="O1125" s="10"/>
      <c r="P1125" s="10"/>
      <c r="Q1125" s="10"/>
      <c r="S1125" s="10"/>
      <c r="U1125" s="10"/>
      <c r="V1125" s="10"/>
      <c r="W1125" s="10"/>
      <c r="X1125" s="10"/>
      <c r="Y1125" s="10"/>
      <c r="AA1125" s="10"/>
      <c r="AC1125" s="10"/>
      <c r="AD1125" s="10"/>
      <c r="AE1125" s="10"/>
      <c r="AF1125" s="10"/>
      <c r="AG1125" s="10"/>
    </row>
    <row r="1126" spans="2:33">
      <c r="B1126" s="142">
        <v>1123</v>
      </c>
      <c r="C1126" s="145"/>
      <c r="D1126" s="145"/>
      <c r="E1126" s="154"/>
      <c r="F1126" s="145"/>
      <c r="G1126" s="154"/>
      <c r="H1126" s="154"/>
      <c r="I1126" s="145"/>
      <c r="O1126" s="10"/>
      <c r="P1126" s="10"/>
      <c r="Q1126" s="10"/>
      <c r="S1126" s="10"/>
      <c r="U1126" s="10"/>
      <c r="V1126" s="10"/>
      <c r="W1126" s="10"/>
      <c r="X1126" s="10"/>
      <c r="Y1126" s="10"/>
      <c r="AA1126" s="10"/>
      <c r="AC1126" s="10"/>
      <c r="AD1126" s="10"/>
      <c r="AE1126" s="10"/>
      <c r="AF1126" s="10"/>
      <c r="AG1126" s="10"/>
    </row>
    <row r="1127" spans="2:33">
      <c r="B1127" s="142">
        <v>1124</v>
      </c>
      <c r="C1127" s="145"/>
      <c r="D1127" s="145"/>
      <c r="E1127" s="154"/>
      <c r="F1127" s="145"/>
      <c r="G1127" s="154"/>
      <c r="H1127" s="154"/>
      <c r="I1127" s="145"/>
      <c r="O1127" s="10"/>
      <c r="P1127" s="10"/>
      <c r="Q1127" s="10"/>
      <c r="S1127" s="10"/>
      <c r="U1127" s="10"/>
      <c r="V1127" s="10"/>
      <c r="W1127" s="10"/>
      <c r="X1127" s="10"/>
      <c r="Y1127" s="10"/>
      <c r="AA1127" s="10"/>
      <c r="AC1127" s="10"/>
      <c r="AD1127" s="10"/>
      <c r="AE1127" s="10"/>
      <c r="AF1127" s="10"/>
      <c r="AG1127" s="10"/>
    </row>
    <row r="1128" spans="2:33">
      <c r="B1128" s="142">
        <v>1125</v>
      </c>
      <c r="C1128" s="145"/>
      <c r="D1128" s="145"/>
      <c r="E1128" s="154"/>
      <c r="F1128" s="145"/>
      <c r="G1128" s="154"/>
      <c r="H1128" s="154"/>
      <c r="I1128" s="145"/>
      <c r="O1128" s="10"/>
      <c r="P1128" s="10"/>
      <c r="Q1128" s="10"/>
      <c r="S1128" s="10"/>
      <c r="U1128" s="10"/>
      <c r="V1128" s="10"/>
      <c r="W1128" s="10"/>
      <c r="X1128" s="10"/>
      <c r="Y1128" s="10"/>
      <c r="AA1128" s="10"/>
      <c r="AC1128" s="10"/>
      <c r="AD1128" s="10"/>
      <c r="AE1128" s="10"/>
      <c r="AF1128" s="10"/>
      <c r="AG1128" s="10"/>
    </row>
    <row r="1129" spans="2:33">
      <c r="B1129" s="142">
        <v>1126</v>
      </c>
      <c r="C1129" s="145"/>
      <c r="D1129" s="145"/>
      <c r="E1129" s="154"/>
      <c r="F1129" s="145"/>
      <c r="G1129" s="154"/>
      <c r="H1129" s="154"/>
      <c r="I1129" s="145"/>
      <c r="O1129" s="10"/>
      <c r="P1129" s="10"/>
      <c r="Q1129" s="10"/>
      <c r="S1129" s="10"/>
      <c r="U1129" s="10"/>
      <c r="V1129" s="10"/>
      <c r="W1129" s="10"/>
      <c r="X1129" s="10"/>
      <c r="Y1129" s="10"/>
      <c r="AA1129" s="10"/>
      <c r="AC1129" s="10"/>
      <c r="AD1129" s="10"/>
      <c r="AE1129" s="10"/>
      <c r="AF1129" s="10"/>
      <c r="AG1129" s="10"/>
    </row>
    <row r="1130" spans="2:33">
      <c r="B1130" s="142">
        <v>1127</v>
      </c>
      <c r="C1130" s="145"/>
      <c r="D1130" s="145"/>
      <c r="E1130" s="154"/>
      <c r="F1130" s="145"/>
      <c r="G1130" s="154"/>
      <c r="H1130" s="154"/>
      <c r="I1130" s="145"/>
      <c r="O1130" s="10"/>
      <c r="P1130" s="10"/>
      <c r="Q1130" s="10"/>
      <c r="S1130" s="10"/>
      <c r="U1130" s="10"/>
      <c r="V1130" s="10"/>
      <c r="W1130" s="10"/>
      <c r="X1130" s="10"/>
      <c r="Y1130" s="10"/>
      <c r="AA1130" s="10"/>
      <c r="AC1130" s="10"/>
      <c r="AD1130" s="10"/>
      <c r="AE1130" s="10"/>
      <c r="AF1130" s="10"/>
      <c r="AG1130" s="10"/>
    </row>
    <row r="1131" spans="2:33">
      <c r="B1131" s="142">
        <v>1128</v>
      </c>
      <c r="C1131" s="145"/>
      <c r="D1131" s="145"/>
      <c r="E1131" s="154"/>
      <c r="F1131" s="145"/>
      <c r="G1131" s="154"/>
      <c r="H1131" s="154"/>
      <c r="I1131" s="145"/>
      <c r="O1131" s="10"/>
      <c r="P1131" s="10"/>
      <c r="Q1131" s="10"/>
      <c r="S1131" s="10"/>
      <c r="U1131" s="10"/>
      <c r="V1131" s="10"/>
      <c r="W1131" s="10"/>
      <c r="X1131" s="10"/>
      <c r="Y1131" s="10"/>
      <c r="AA1131" s="10"/>
      <c r="AC1131" s="10"/>
      <c r="AD1131" s="10"/>
      <c r="AE1131" s="10"/>
      <c r="AF1131" s="10"/>
      <c r="AG1131" s="10"/>
    </row>
    <row r="1132" spans="2:33">
      <c r="B1132" s="142">
        <v>1129</v>
      </c>
      <c r="C1132" s="145"/>
      <c r="D1132" s="145"/>
      <c r="E1132" s="154"/>
      <c r="F1132" s="145"/>
      <c r="G1132" s="154"/>
      <c r="H1132" s="154"/>
      <c r="I1132" s="145"/>
      <c r="O1132" s="10"/>
      <c r="P1132" s="10"/>
      <c r="Q1132" s="10"/>
      <c r="S1132" s="10"/>
      <c r="U1132" s="10"/>
      <c r="V1132" s="10"/>
      <c r="W1132" s="10"/>
      <c r="X1132" s="10"/>
      <c r="Y1132" s="10"/>
      <c r="AA1132" s="10"/>
      <c r="AC1132" s="10"/>
      <c r="AD1132" s="10"/>
      <c r="AE1132" s="10"/>
      <c r="AF1132" s="10"/>
      <c r="AG1132" s="10"/>
    </row>
    <row r="1133" spans="2:33">
      <c r="B1133" s="142">
        <v>1130</v>
      </c>
      <c r="C1133" s="145"/>
      <c r="D1133" s="145"/>
      <c r="E1133" s="154"/>
      <c r="F1133" s="145"/>
      <c r="G1133" s="154"/>
      <c r="H1133" s="154"/>
      <c r="I1133" s="145"/>
      <c r="O1133" s="10"/>
      <c r="P1133" s="10"/>
      <c r="Q1133" s="10"/>
      <c r="S1133" s="10"/>
      <c r="U1133" s="10"/>
      <c r="V1133" s="10"/>
      <c r="W1133" s="10"/>
      <c r="X1133" s="10"/>
      <c r="Y1133" s="10"/>
      <c r="AA1133" s="10"/>
      <c r="AC1133" s="10"/>
      <c r="AD1133" s="10"/>
      <c r="AE1133" s="10"/>
      <c r="AF1133" s="10"/>
      <c r="AG1133" s="10"/>
    </row>
    <row r="1134" spans="2:33">
      <c r="B1134" s="142">
        <v>1131</v>
      </c>
      <c r="C1134" s="145"/>
      <c r="D1134" s="145"/>
      <c r="E1134" s="154"/>
      <c r="F1134" s="145"/>
      <c r="G1134" s="154"/>
      <c r="H1134" s="154"/>
      <c r="I1134" s="145"/>
      <c r="O1134" s="10"/>
      <c r="P1134" s="10"/>
      <c r="Q1134" s="10"/>
      <c r="S1134" s="10"/>
      <c r="U1134" s="10"/>
      <c r="V1134" s="10"/>
      <c r="W1134" s="10"/>
      <c r="X1134" s="10"/>
      <c r="Y1134" s="10"/>
      <c r="AA1134" s="10"/>
      <c r="AC1134" s="10"/>
      <c r="AD1134" s="10"/>
      <c r="AE1134" s="10"/>
      <c r="AF1134" s="10"/>
      <c r="AG1134" s="10"/>
    </row>
    <row r="1135" spans="2:33">
      <c r="B1135" s="142">
        <v>1132</v>
      </c>
      <c r="C1135" s="145"/>
      <c r="D1135" s="145"/>
      <c r="E1135" s="154"/>
      <c r="F1135" s="145"/>
      <c r="G1135" s="154"/>
      <c r="H1135" s="154"/>
      <c r="I1135" s="145"/>
      <c r="O1135" s="10"/>
      <c r="P1135" s="10"/>
      <c r="Q1135" s="10"/>
      <c r="S1135" s="10"/>
      <c r="U1135" s="10"/>
      <c r="V1135" s="10"/>
      <c r="W1135" s="10"/>
      <c r="X1135" s="10"/>
      <c r="Y1135" s="10"/>
      <c r="AA1135" s="10"/>
      <c r="AC1135" s="10"/>
      <c r="AD1135" s="10"/>
      <c r="AE1135" s="10"/>
      <c r="AF1135" s="10"/>
      <c r="AG1135" s="10"/>
    </row>
    <row r="1136" spans="2:33">
      <c r="B1136" s="142">
        <v>1133</v>
      </c>
      <c r="C1136" s="145"/>
      <c r="D1136" s="145"/>
      <c r="E1136" s="154"/>
      <c r="F1136" s="145"/>
      <c r="G1136" s="154"/>
      <c r="H1136" s="154"/>
      <c r="I1136" s="145"/>
      <c r="O1136" s="10"/>
      <c r="P1136" s="10"/>
      <c r="Q1136" s="10"/>
      <c r="S1136" s="10"/>
      <c r="U1136" s="10"/>
      <c r="V1136" s="10"/>
      <c r="W1136" s="10"/>
      <c r="X1136" s="10"/>
      <c r="Y1136" s="10"/>
      <c r="AA1136" s="10"/>
      <c r="AC1136" s="10"/>
      <c r="AD1136" s="10"/>
      <c r="AE1136" s="10"/>
      <c r="AF1136" s="10"/>
      <c r="AG1136" s="10"/>
    </row>
    <row r="1137" spans="2:33">
      <c r="B1137" s="142">
        <v>1134</v>
      </c>
      <c r="C1137" s="145"/>
      <c r="D1137" s="145"/>
      <c r="E1137" s="154"/>
      <c r="F1137" s="145"/>
      <c r="G1137" s="154"/>
      <c r="H1137" s="154"/>
      <c r="I1137" s="145"/>
      <c r="O1137" s="10"/>
      <c r="P1137" s="10"/>
      <c r="Q1137" s="10"/>
      <c r="S1137" s="10"/>
      <c r="U1137" s="10"/>
      <c r="V1137" s="10"/>
      <c r="W1137" s="10"/>
      <c r="X1137" s="10"/>
      <c r="Y1137" s="10"/>
      <c r="AA1137" s="10"/>
      <c r="AC1137" s="10"/>
      <c r="AD1137" s="10"/>
      <c r="AE1137" s="10"/>
      <c r="AF1137" s="10"/>
      <c r="AG1137" s="10"/>
    </row>
    <row r="1138" spans="2:33">
      <c r="B1138" s="142">
        <v>1135</v>
      </c>
      <c r="C1138" s="145"/>
      <c r="D1138" s="145"/>
      <c r="E1138" s="154"/>
      <c r="F1138" s="145"/>
      <c r="G1138" s="154"/>
      <c r="H1138" s="154"/>
      <c r="I1138" s="145"/>
      <c r="O1138" s="10"/>
      <c r="P1138" s="10"/>
      <c r="Q1138" s="10"/>
      <c r="S1138" s="10"/>
      <c r="U1138" s="10"/>
      <c r="V1138" s="10"/>
      <c r="W1138" s="10"/>
      <c r="X1138" s="10"/>
      <c r="Y1138" s="10"/>
      <c r="AA1138" s="10"/>
      <c r="AC1138" s="10"/>
      <c r="AD1138" s="10"/>
      <c r="AE1138" s="10"/>
      <c r="AF1138" s="10"/>
      <c r="AG1138" s="10"/>
    </row>
    <row r="1139" spans="2:33">
      <c r="B1139" s="142">
        <v>1136</v>
      </c>
      <c r="C1139" s="145"/>
      <c r="D1139" s="145"/>
      <c r="E1139" s="154"/>
      <c r="F1139" s="145"/>
      <c r="G1139" s="154"/>
      <c r="H1139" s="154"/>
      <c r="I1139" s="145"/>
      <c r="O1139" s="10"/>
      <c r="P1139" s="10"/>
      <c r="Q1139" s="10"/>
      <c r="S1139" s="10"/>
      <c r="U1139" s="10"/>
      <c r="V1139" s="10"/>
      <c r="W1139" s="10"/>
      <c r="X1139" s="10"/>
      <c r="Y1139" s="10"/>
      <c r="AA1139" s="10"/>
      <c r="AC1139" s="10"/>
      <c r="AD1139" s="10"/>
      <c r="AE1139" s="10"/>
      <c r="AF1139" s="10"/>
      <c r="AG1139" s="10"/>
    </row>
    <row r="1140" spans="2:33">
      <c r="B1140" s="142">
        <v>1137</v>
      </c>
      <c r="C1140" s="145"/>
      <c r="D1140" s="145"/>
      <c r="E1140" s="154"/>
      <c r="F1140" s="145"/>
      <c r="G1140" s="154"/>
      <c r="H1140" s="154"/>
      <c r="I1140" s="145"/>
      <c r="O1140" s="10"/>
      <c r="P1140" s="10"/>
      <c r="Q1140" s="10"/>
      <c r="S1140" s="10"/>
      <c r="U1140" s="10"/>
      <c r="V1140" s="10"/>
      <c r="W1140" s="10"/>
      <c r="X1140" s="10"/>
      <c r="Y1140" s="10"/>
      <c r="AA1140" s="10"/>
      <c r="AC1140" s="10"/>
      <c r="AD1140" s="10"/>
      <c r="AE1140" s="10"/>
      <c r="AF1140" s="10"/>
      <c r="AG1140" s="10"/>
    </row>
    <row r="1141" spans="2:33">
      <c r="B1141" s="142">
        <v>1138</v>
      </c>
      <c r="C1141" s="145"/>
      <c r="D1141" s="145"/>
      <c r="E1141" s="154"/>
      <c r="F1141" s="145"/>
      <c r="G1141" s="154"/>
      <c r="H1141" s="154"/>
      <c r="I1141" s="145"/>
      <c r="O1141" s="10"/>
      <c r="P1141" s="10"/>
      <c r="Q1141" s="10"/>
      <c r="S1141" s="10"/>
      <c r="U1141" s="10"/>
      <c r="V1141" s="10"/>
      <c r="W1141" s="10"/>
      <c r="X1141" s="10"/>
      <c r="Y1141" s="10"/>
      <c r="AA1141" s="10"/>
      <c r="AC1141" s="10"/>
      <c r="AD1141" s="10"/>
      <c r="AE1141" s="10"/>
      <c r="AF1141" s="10"/>
      <c r="AG1141" s="10"/>
    </row>
    <row r="1142" spans="2:33">
      <c r="B1142" s="142">
        <v>1139</v>
      </c>
      <c r="C1142" s="145"/>
      <c r="D1142" s="145"/>
      <c r="E1142" s="154"/>
      <c r="F1142" s="145"/>
      <c r="G1142" s="154"/>
      <c r="H1142" s="154"/>
      <c r="I1142" s="145"/>
      <c r="O1142" s="10"/>
      <c r="P1142" s="10"/>
      <c r="Q1142" s="10"/>
      <c r="S1142" s="10"/>
      <c r="U1142" s="10"/>
      <c r="V1142" s="10"/>
      <c r="W1142" s="10"/>
      <c r="X1142" s="10"/>
      <c r="Y1142" s="10"/>
      <c r="AA1142" s="10"/>
      <c r="AC1142" s="10"/>
      <c r="AD1142" s="10"/>
      <c r="AE1142" s="10"/>
      <c r="AF1142" s="10"/>
      <c r="AG1142" s="10"/>
    </row>
    <row r="1143" spans="2:33">
      <c r="B1143" s="142">
        <v>1140</v>
      </c>
      <c r="C1143" s="145"/>
      <c r="D1143" s="145"/>
      <c r="E1143" s="154"/>
      <c r="F1143" s="145"/>
      <c r="G1143" s="154"/>
      <c r="H1143" s="154"/>
      <c r="I1143" s="145"/>
      <c r="O1143" s="10"/>
      <c r="P1143" s="10"/>
      <c r="Q1143" s="10"/>
      <c r="S1143" s="10"/>
      <c r="U1143" s="10"/>
      <c r="V1143" s="10"/>
      <c r="W1143" s="10"/>
      <c r="X1143" s="10"/>
      <c r="Y1143" s="10"/>
      <c r="AA1143" s="10"/>
      <c r="AC1143" s="10"/>
      <c r="AD1143" s="10"/>
      <c r="AE1143" s="10"/>
      <c r="AF1143" s="10"/>
      <c r="AG1143" s="10"/>
    </row>
    <row r="1144" spans="2:33">
      <c r="B1144" s="142">
        <v>1141</v>
      </c>
      <c r="C1144" s="145"/>
      <c r="D1144" s="145"/>
      <c r="E1144" s="154"/>
      <c r="F1144" s="145"/>
      <c r="G1144" s="154"/>
      <c r="H1144" s="154"/>
      <c r="I1144" s="145"/>
      <c r="O1144" s="10"/>
      <c r="P1144" s="10"/>
      <c r="Q1144" s="10"/>
      <c r="S1144" s="10"/>
      <c r="U1144" s="10"/>
      <c r="V1144" s="10"/>
      <c r="W1144" s="10"/>
      <c r="X1144" s="10"/>
      <c r="Y1144" s="10"/>
      <c r="AA1144" s="10"/>
      <c r="AC1144" s="10"/>
      <c r="AD1144" s="10"/>
      <c r="AE1144" s="10"/>
      <c r="AF1144" s="10"/>
      <c r="AG1144" s="10"/>
    </row>
    <row r="1145" spans="2:33">
      <c r="B1145" s="142">
        <v>1142</v>
      </c>
      <c r="C1145" s="145"/>
      <c r="D1145" s="145"/>
      <c r="E1145" s="154"/>
      <c r="F1145" s="145"/>
      <c r="G1145" s="154"/>
      <c r="H1145" s="154"/>
      <c r="I1145" s="145"/>
      <c r="O1145" s="10"/>
      <c r="P1145" s="10"/>
      <c r="Q1145" s="10"/>
      <c r="S1145" s="10"/>
      <c r="U1145" s="10"/>
      <c r="V1145" s="10"/>
      <c r="W1145" s="10"/>
      <c r="X1145" s="10"/>
      <c r="Y1145" s="10"/>
      <c r="AA1145" s="10"/>
      <c r="AC1145" s="10"/>
      <c r="AD1145" s="10"/>
      <c r="AE1145" s="10"/>
      <c r="AF1145" s="10"/>
      <c r="AG1145" s="10"/>
    </row>
    <row r="1146" spans="2:33">
      <c r="B1146" s="142">
        <v>1143</v>
      </c>
      <c r="C1146" s="145"/>
      <c r="D1146" s="145"/>
      <c r="E1146" s="154"/>
      <c r="F1146" s="145"/>
      <c r="G1146" s="154"/>
      <c r="H1146" s="154"/>
      <c r="I1146" s="145"/>
      <c r="O1146" s="10"/>
      <c r="P1146" s="10"/>
      <c r="Q1146" s="10"/>
      <c r="S1146" s="10"/>
      <c r="U1146" s="10"/>
      <c r="V1146" s="10"/>
      <c r="W1146" s="10"/>
      <c r="X1146" s="10"/>
      <c r="Y1146" s="10"/>
      <c r="AA1146" s="10"/>
      <c r="AC1146" s="10"/>
      <c r="AD1146" s="10"/>
      <c r="AE1146" s="10"/>
      <c r="AF1146" s="10"/>
      <c r="AG1146" s="10"/>
    </row>
    <row r="1147" spans="2:33">
      <c r="B1147" s="142">
        <v>1144</v>
      </c>
      <c r="C1147" s="145"/>
      <c r="D1147" s="145"/>
      <c r="E1147" s="154"/>
      <c r="F1147" s="145"/>
      <c r="G1147" s="154"/>
      <c r="H1147" s="154"/>
      <c r="I1147" s="145"/>
      <c r="O1147" s="10"/>
      <c r="P1147" s="10"/>
      <c r="Q1147" s="10"/>
      <c r="S1147" s="10"/>
      <c r="U1147" s="10"/>
      <c r="V1147" s="10"/>
      <c r="W1147" s="10"/>
      <c r="X1147" s="10"/>
      <c r="Y1147" s="10"/>
      <c r="AA1147" s="10"/>
      <c r="AC1147" s="10"/>
      <c r="AD1147" s="10"/>
      <c r="AE1147" s="10"/>
      <c r="AF1147" s="10"/>
      <c r="AG1147" s="10"/>
    </row>
    <row r="1148" spans="2:33">
      <c r="B1148" s="142">
        <v>1145</v>
      </c>
      <c r="C1148" s="145"/>
      <c r="D1148" s="145"/>
      <c r="E1148" s="154"/>
      <c r="F1148" s="145"/>
      <c r="G1148" s="154"/>
      <c r="H1148" s="154"/>
      <c r="I1148" s="145"/>
      <c r="O1148" s="10"/>
      <c r="P1148" s="10"/>
      <c r="Q1148" s="10"/>
      <c r="S1148" s="10"/>
      <c r="U1148" s="10"/>
      <c r="V1148" s="10"/>
      <c r="W1148" s="10"/>
      <c r="X1148" s="10"/>
      <c r="Y1148" s="10"/>
      <c r="AA1148" s="10"/>
      <c r="AC1148" s="10"/>
      <c r="AD1148" s="10"/>
      <c r="AE1148" s="10"/>
      <c r="AF1148" s="10"/>
      <c r="AG1148" s="10"/>
    </row>
    <row r="1149" spans="2:33">
      <c r="B1149" s="142">
        <v>1146</v>
      </c>
      <c r="C1149" s="145"/>
      <c r="D1149" s="145"/>
      <c r="E1149" s="154"/>
      <c r="F1149" s="145"/>
      <c r="G1149" s="154"/>
      <c r="H1149" s="154"/>
      <c r="I1149" s="145"/>
      <c r="O1149" s="10"/>
      <c r="P1149" s="10"/>
      <c r="Q1149" s="10"/>
      <c r="S1149" s="10"/>
      <c r="U1149" s="10"/>
      <c r="V1149" s="10"/>
      <c r="W1149" s="10"/>
      <c r="X1149" s="10"/>
      <c r="Y1149" s="10"/>
      <c r="AA1149" s="10"/>
      <c r="AC1149" s="10"/>
      <c r="AD1149" s="10"/>
      <c r="AE1149" s="10"/>
      <c r="AF1149" s="10"/>
      <c r="AG1149" s="10"/>
    </row>
    <row r="1150" spans="2:33">
      <c r="B1150" s="142">
        <v>1147</v>
      </c>
      <c r="C1150" s="145"/>
      <c r="D1150" s="145"/>
      <c r="E1150" s="154"/>
      <c r="F1150" s="145"/>
      <c r="G1150" s="154"/>
      <c r="H1150" s="154"/>
      <c r="I1150" s="145"/>
      <c r="O1150" s="10"/>
      <c r="P1150" s="10"/>
      <c r="Q1150" s="10"/>
      <c r="S1150" s="10"/>
      <c r="U1150" s="10"/>
      <c r="V1150" s="10"/>
      <c r="W1150" s="10"/>
      <c r="X1150" s="10"/>
      <c r="Y1150" s="10"/>
      <c r="AA1150" s="10"/>
      <c r="AC1150" s="10"/>
      <c r="AD1150" s="10"/>
      <c r="AE1150" s="10"/>
      <c r="AF1150" s="10"/>
      <c r="AG1150" s="10"/>
    </row>
    <row r="1151" spans="2:33">
      <c r="B1151" s="142">
        <v>1148</v>
      </c>
      <c r="C1151" s="145"/>
      <c r="D1151" s="145"/>
      <c r="E1151" s="154"/>
      <c r="F1151" s="145"/>
      <c r="G1151" s="154"/>
      <c r="H1151" s="154"/>
      <c r="I1151" s="145"/>
      <c r="O1151" s="10"/>
      <c r="P1151" s="10"/>
      <c r="Q1151" s="10"/>
      <c r="S1151" s="10"/>
      <c r="U1151" s="10"/>
      <c r="V1151" s="10"/>
      <c r="W1151" s="10"/>
      <c r="X1151" s="10"/>
      <c r="Y1151" s="10"/>
      <c r="AA1151" s="10"/>
      <c r="AC1151" s="10"/>
      <c r="AD1151" s="10"/>
      <c r="AE1151" s="10"/>
      <c r="AF1151" s="10"/>
      <c r="AG1151" s="10"/>
    </row>
    <row r="1152" spans="2:33">
      <c r="B1152" s="142">
        <v>1149</v>
      </c>
      <c r="C1152" s="145"/>
      <c r="D1152" s="145"/>
      <c r="E1152" s="154"/>
      <c r="F1152" s="145"/>
      <c r="G1152" s="154"/>
      <c r="H1152" s="154"/>
      <c r="I1152" s="145"/>
      <c r="O1152" s="10"/>
      <c r="P1152" s="10"/>
      <c r="Q1152" s="10"/>
      <c r="S1152" s="10"/>
      <c r="U1152" s="10"/>
      <c r="V1152" s="10"/>
      <c r="W1152" s="10"/>
      <c r="X1152" s="10"/>
      <c r="Y1152" s="10"/>
      <c r="AA1152" s="10"/>
      <c r="AC1152" s="10"/>
      <c r="AD1152" s="10"/>
      <c r="AE1152" s="10"/>
      <c r="AF1152" s="10"/>
      <c r="AG1152" s="10"/>
    </row>
    <row r="1153" spans="2:33">
      <c r="B1153" s="142">
        <v>1150</v>
      </c>
      <c r="C1153" s="145"/>
      <c r="D1153" s="145"/>
      <c r="E1153" s="154"/>
      <c r="F1153" s="145"/>
      <c r="G1153" s="154"/>
      <c r="H1153" s="154"/>
      <c r="I1153" s="145"/>
      <c r="O1153" s="10"/>
      <c r="P1153" s="10"/>
      <c r="Q1153" s="10"/>
      <c r="S1153" s="10"/>
      <c r="U1153" s="10"/>
      <c r="V1153" s="10"/>
      <c r="W1153" s="10"/>
      <c r="X1153" s="10"/>
      <c r="Y1153" s="10"/>
      <c r="AA1153" s="10"/>
      <c r="AC1153" s="10"/>
      <c r="AD1153" s="10"/>
      <c r="AE1153" s="10"/>
      <c r="AF1153" s="10"/>
      <c r="AG1153" s="10"/>
    </row>
    <row r="1154" spans="2:33">
      <c r="B1154" s="142">
        <v>1151</v>
      </c>
      <c r="C1154" s="145"/>
      <c r="D1154" s="145"/>
      <c r="E1154" s="154"/>
      <c r="F1154" s="145"/>
      <c r="G1154" s="154"/>
      <c r="H1154" s="154"/>
      <c r="I1154" s="145"/>
      <c r="O1154" s="10"/>
      <c r="P1154" s="10"/>
      <c r="Q1154" s="10"/>
      <c r="S1154" s="10"/>
      <c r="U1154" s="10"/>
      <c r="V1154" s="10"/>
      <c r="W1154" s="10"/>
      <c r="X1154" s="10"/>
      <c r="Y1154" s="10"/>
      <c r="AA1154" s="10"/>
      <c r="AC1154" s="10"/>
      <c r="AD1154" s="10"/>
      <c r="AE1154" s="10"/>
      <c r="AF1154" s="10"/>
      <c r="AG1154" s="10"/>
    </row>
    <row r="1155" spans="2:33">
      <c r="B1155" s="142">
        <v>1152</v>
      </c>
      <c r="C1155" s="145"/>
      <c r="D1155" s="145"/>
      <c r="E1155" s="154"/>
      <c r="F1155" s="145"/>
      <c r="G1155" s="154"/>
      <c r="H1155" s="154"/>
      <c r="I1155" s="145"/>
      <c r="O1155" s="10"/>
      <c r="P1155" s="10"/>
      <c r="Q1155" s="10"/>
      <c r="S1155" s="10"/>
      <c r="U1155" s="10"/>
      <c r="V1155" s="10"/>
      <c r="W1155" s="10"/>
      <c r="X1155" s="10"/>
      <c r="Y1155" s="10"/>
      <c r="AA1155" s="10"/>
      <c r="AC1155" s="10"/>
      <c r="AD1155" s="10"/>
      <c r="AE1155" s="10"/>
      <c r="AF1155" s="10"/>
      <c r="AG1155" s="10"/>
    </row>
    <row r="1156" spans="2:33">
      <c r="B1156" s="142">
        <v>1153</v>
      </c>
      <c r="C1156" s="145"/>
      <c r="D1156" s="145"/>
      <c r="E1156" s="154"/>
      <c r="F1156" s="145"/>
      <c r="G1156" s="154"/>
      <c r="H1156" s="154"/>
      <c r="I1156" s="145"/>
      <c r="O1156" s="10"/>
      <c r="P1156" s="10"/>
      <c r="Q1156" s="10"/>
      <c r="S1156" s="10"/>
      <c r="U1156" s="10"/>
      <c r="V1156" s="10"/>
      <c r="W1156" s="10"/>
      <c r="X1156" s="10"/>
      <c r="Y1156" s="10"/>
      <c r="AA1156" s="10"/>
      <c r="AC1156" s="10"/>
      <c r="AD1156" s="10"/>
      <c r="AE1156" s="10"/>
      <c r="AF1156" s="10"/>
      <c r="AG1156" s="10"/>
    </row>
    <row r="1157" spans="2:33">
      <c r="B1157" s="142">
        <v>1154</v>
      </c>
      <c r="C1157" s="145"/>
      <c r="D1157" s="145"/>
      <c r="E1157" s="154"/>
      <c r="F1157" s="145"/>
      <c r="G1157" s="154"/>
      <c r="H1157" s="154"/>
      <c r="I1157" s="145"/>
      <c r="O1157" s="10"/>
      <c r="P1157" s="10"/>
      <c r="Q1157" s="10"/>
      <c r="S1157" s="10"/>
      <c r="U1157" s="10"/>
      <c r="V1157" s="10"/>
      <c r="W1157" s="10"/>
      <c r="X1157" s="10"/>
      <c r="Y1157" s="10"/>
      <c r="AA1157" s="10"/>
      <c r="AC1157" s="10"/>
      <c r="AD1157" s="10"/>
      <c r="AE1157" s="10"/>
      <c r="AF1157" s="10"/>
      <c r="AG1157" s="10"/>
    </row>
    <row r="1158" spans="2:33">
      <c r="B1158" s="142">
        <v>1155</v>
      </c>
      <c r="C1158" s="145"/>
      <c r="D1158" s="145"/>
      <c r="E1158" s="154"/>
      <c r="F1158" s="145"/>
      <c r="G1158" s="154"/>
      <c r="H1158" s="154"/>
      <c r="I1158" s="145"/>
      <c r="O1158" s="10"/>
      <c r="P1158" s="10"/>
      <c r="Q1158" s="10"/>
      <c r="S1158" s="10"/>
      <c r="U1158" s="10"/>
      <c r="V1158" s="10"/>
      <c r="W1158" s="10"/>
      <c r="X1158" s="10"/>
      <c r="Y1158" s="10"/>
      <c r="AA1158" s="10"/>
      <c r="AC1158" s="10"/>
      <c r="AD1158" s="10"/>
      <c r="AE1158" s="10"/>
      <c r="AF1158" s="10"/>
      <c r="AG1158" s="10"/>
    </row>
    <row r="1159" spans="2:33">
      <c r="B1159" s="142">
        <v>1156</v>
      </c>
      <c r="C1159" s="145"/>
      <c r="D1159" s="145"/>
      <c r="E1159" s="154"/>
      <c r="F1159" s="145"/>
      <c r="G1159" s="154"/>
      <c r="H1159" s="154"/>
      <c r="I1159" s="145"/>
      <c r="O1159" s="10"/>
      <c r="P1159" s="10"/>
      <c r="Q1159" s="10"/>
      <c r="S1159" s="10"/>
      <c r="U1159" s="10"/>
      <c r="V1159" s="10"/>
      <c r="W1159" s="10"/>
      <c r="X1159" s="10"/>
      <c r="Y1159" s="10"/>
      <c r="AA1159" s="10"/>
      <c r="AC1159" s="10"/>
      <c r="AD1159" s="10"/>
      <c r="AE1159" s="10"/>
      <c r="AF1159" s="10"/>
      <c r="AG1159" s="10"/>
    </row>
    <row r="1160" spans="2:33">
      <c r="B1160" s="142">
        <v>1157</v>
      </c>
      <c r="C1160" s="145"/>
      <c r="D1160" s="145"/>
      <c r="E1160" s="154"/>
      <c r="F1160" s="145"/>
      <c r="G1160" s="154"/>
      <c r="H1160" s="154"/>
      <c r="I1160" s="145"/>
      <c r="O1160" s="10"/>
      <c r="P1160" s="10"/>
      <c r="Q1160" s="10"/>
      <c r="S1160" s="10"/>
      <c r="U1160" s="10"/>
      <c r="V1160" s="10"/>
      <c r="W1160" s="10"/>
      <c r="X1160" s="10"/>
      <c r="Y1160" s="10"/>
      <c r="AA1160" s="10"/>
      <c r="AC1160" s="10"/>
      <c r="AD1160" s="10"/>
      <c r="AE1160" s="10"/>
      <c r="AF1160" s="10"/>
      <c r="AG1160" s="10"/>
    </row>
    <row r="1161" spans="2:33">
      <c r="B1161" s="142">
        <v>1158</v>
      </c>
      <c r="C1161" s="145"/>
      <c r="D1161" s="145"/>
      <c r="E1161" s="154"/>
      <c r="F1161" s="145"/>
      <c r="G1161" s="154"/>
      <c r="H1161" s="154"/>
      <c r="I1161" s="145"/>
      <c r="O1161" s="10"/>
      <c r="P1161" s="10"/>
      <c r="Q1161" s="10"/>
      <c r="S1161" s="10"/>
      <c r="U1161" s="10"/>
      <c r="V1161" s="10"/>
      <c r="W1161" s="10"/>
      <c r="X1161" s="10"/>
      <c r="Y1161" s="10"/>
      <c r="AA1161" s="10"/>
      <c r="AC1161" s="10"/>
      <c r="AD1161" s="10"/>
      <c r="AE1161" s="10"/>
      <c r="AF1161" s="10"/>
      <c r="AG1161" s="10"/>
    </row>
    <row r="1162" spans="2:33">
      <c r="B1162" s="142">
        <v>1159</v>
      </c>
      <c r="C1162" s="145"/>
      <c r="D1162" s="145"/>
      <c r="E1162" s="154"/>
      <c r="F1162" s="145"/>
      <c r="G1162" s="154"/>
      <c r="H1162" s="154"/>
      <c r="I1162" s="145"/>
      <c r="O1162" s="10"/>
      <c r="P1162" s="10"/>
      <c r="Q1162" s="10"/>
      <c r="S1162" s="10"/>
      <c r="U1162" s="10"/>
      <c r="V1162" s="10"/>
      <c r="W1162" s="10"/>
      <c r="X1162" s="10"/>
      <c r="Y1162" s="10"/>
      <c r="AA1162" s="10"/>
      <c r="AC1162" s="10"/>
      <c r="AD1162" s="10"/>
      <c r="AE1162" s="10"/>
      <c r="AF1162" s="10"/>
      <c r="AG1162" s="10"/>
    </row>
    <row r="1163" spans="2:33">
      <c r="B1163" s="142">
        <v>1160</v>
      </c>
      <c r="C1163" s="145"/>
      <c r="D1163" s="145"/>
      <c r="E1163" s="154"/>
      <c r="F1163" s="145"/>
      <c r="G1163" s="154"/>
      <c r="H1163" s="154"/>
      <c r="I1163" s="145"/>
      <c r="O1163" s="10"/>
      <c r="P1163" s="10"/>
      <c r="Q1163" s="10"/>
      <c r="S1163" s="10"/>
      <c r="U1163" s="10"/>
      <c r="V1163" s="10"/>
      <c r="W1163" s="10"/>
      <c r="X1163" s="10"/>
      <c r="Y1163" s="10"/>
      <c r="AA1163" s="10"/>
      <c r="AC1163" s="10"/>
      <c r="AD1163" s="10"/>
      <c r="AE1163" s="10"/>
      <c r="AF1163" s="10"/>
      <c r="AG1163" s="10"/>
    </row>
    <row r="1164" spans="2:33">
      <c r="B1164" s="142">
        <v>1161</v>
      </c>
      <c r="C1164" s="145"/>
      <c r="D1164" s="145"/>
      <c r="E1164" s="154"/>
      <c r="F1164" s="145"/>
      <c r="G1164" s="154"/>
      <c r="H1164" s="154"/>
      <c r="I1164" s="145"/>
      <c r="O1164" s="10"/>
      <c r="P1164" s="10"/>
      <c r="Q1164" s="10"/>
      <c r="S1164" s="10"/>
      <c r="U1164" s="10"/>
      <c r="V1164" s="10"/>
      <c r="W1164" s="10"/>
      <c r="X1164" s="10"/>
      <c r="Y1164" s="10"/>
      <c r="AA1164" s="10"/>
      <c r="AC1164" s="10"/>
      <c r="AD1164" s="10"/>
      <c r="AE1164" s="10"/>
      <c r="AF1164" s="10"/>
      <c r="AG1164" s="10"/>
    </row>
    <row r="1165" spans="2:33">
      <c r="B1165" s="142">
        <v>1162</v>
      </c>
      <c r="C1165" s="145"/>
      <c r="D1165" s="145"/>
      <c r="E1165" s="154"/>
      <c r="F1165" s="145"/>
      <c r="G1165" s="154"/>
      <c r="H1165" s="154"/>
      <c r="I1165" s="145"/>
      <c r="O1165" s="10"/>
      <c r="P1165" s="10"/>
      <c r="Q1165" s="10"/>
      <c r="S1165" s="10"/>
      <c r="U1165" s="10"/>
      <c r="V1165" s="10"/>
      <c r="W1165" s="10"/>
      <c r="X1165" s="10"/>
      <c r="Y1165" s="10"/>
      <c r="AA1165" s="10"/>
      <c r="AC1165" s="10"/>
      <c r="AD1165" s="10"/>
      <c r="AE1165" s="10"/>
      <c r="AF1165" s="10"/>
      <c r="AG1165" s="10"/>
    </row>
    <row r="1166" spans="2:33">
      <c r="B1166" s="142">
        <v>1163</v>
      </c>
      <c r="C1166" s="145"/>
      <c r="D1166" s="145"/>
      <c r="E1166" s="154"/>
      <c r="F1166" s="145"/>
      <c r="G1166" s="154"/>
      <c r="H1166" s="154"/>
      <c r="I1166" s="145"/>
      <c r="O1166" s="10"/>
      <c r="P1166" s="10"/>
      <c r="Q1166" s="10"/>
      <c r="S1166" s="10"/>
      <c r="U1166" s="10"/>
      <c r="V1166" s="10"/>
      <c r="W1166" s="10"/>
      <c r="X1166" s="10"/>
      <c r="Y1166" s="10"/>
      <c r="AA1166" s="10"/>
      <c r="AC1166" s="10"/>
      <c r="AD1166" s="10"/>
      <c r="AE1166" s="10"/>
      <c r="AF1166" s="10"/>
      <c r="AG1166" s="10"/>
    </row>
    <row r="1167" spans="2:33">
      <c r="B1167" s="142">
        <v>1164</v>
      </c>
      <c r="C1167" s="145"/>
      <c r="D1167" s="145"/>
      <c r="E1167" s="154"/>
      <c r="F1167" s="145"/>
      <c r="G1167" s="154"/>
      <c r="H1167" s="154"/>
      <c r="I1167" s="145"/>
      <c r="O1167" s="10"/>
      <c r="P1167" s="10"/>
      <c r="Q1167" s="10"/>
      <c r="S1167" s="10"/>
      <c r="U1167" s="10"/>
      <c r="V1167" s="10"/>
      <c r="W1167" s="10"/>
      <c r="X1167" s="10"/>
      <c r="Y1167" s="10"/>
      <c r="AA1167" s="10"/>
      <c r="AC1167" s="10"/>
      <c r="AD1167" s="10"/>
      <c r="AE1167" s="10"/>
      <c r="AF1167" s="10"/>
      <c r="AG1167" s="10"/>
    </row>
    <row r="1168" spans="2:33">
      <c r="B1168" s="142">
        <v>1165</v>
      </c>
      <c r="C1168" s="145"/>
      <c r="D1168" s="145"/>
      <c r="E1168" s="154"/>
      <c r="F1168" s="145"/>
      <c r="G1168" s="154"/>
      <c r="H1168" s="154"/>
      <c r="I1168" s="145"/>
      <c r="O1168" s="10"/>
      <c r="P1168" s="10"/>
      <c r="Q1168" s="10"/>
      <c r="S1168" s="10"/>
      <c r="U1168" s="10"/>
      <c r="V1168" s="10"/>
      <c r="W1168" s="10"/>
      <c r="X1168" s="10"/>
      <c r="Y1168" s="10"/>
      <c r="AA1168" s="10"/>
      <c r="AC1168" s="10"/>
      <c r="AD1168" s="10"/>
      <c r="AE1168" s="10"/>
      <c r="AF1168" s="10"/>
      <c r="AG1168" s="10"/>
    </row>
    <row r="1169" spans="2:40">
      <c r="B1169" s="142">
        <v>1166</v>
      </c>
      <c r="C1169" s="145"/>
      <c r="D1169" s="145"/>
      <c r="E1169" s="154"/>
      <c r="F1169" s="145"/>
      <c r="G1169" s="154"/>
      <c r="H1169" s="154"/>
      <c r="I1169" s="145"/>
      <c r="O1169" s="10"/>
      <c r="P1169" s="10"/>
      <c r="Q1169" s="10"/>
      <c r="S1169" s="10"/>
      <c r="U1169" s="10"/>
      <c r="V1169" s="10"/>
      <c r="W1169" s="10"/>
      <c r="X1169" s="10"/>
      <c r="Y1169" s="10"/>
      <c r="AA1169" s="10"/>
      <c r="AC1169" s="10"/>
      <c r="AD1169" s="10"/>
      <c r="AE1169" s="10"/>
      <c r="AF1169" s="10"/>
      <c r="AG1169" s="10"/>
    </row>
    <row r="1170" spans="2:40">
      <c r="B1170" s="142">
        <v>1167</v>
      </c>
      <c r="C1170" s="145"/>
      <c r="D1170" s="145"/>
      <c r="E1170" s="154"/>
      <c r="F1170" s="145"/>
      <c r="G1170" s="154"/>
      <c r="H1170" s="154"/>
      <c r="I1170" s="145"/>
      <c r="O1170" s="10"/>
      <c r="P1170" s="10"/>
      <c r="Q1170" s="10"/>
      <c r="S1170" s="10"/>
      <c r="U1170" s="10"/>
      <c r="V1170" s="10"/>
      <c r="W1170" s="10"/>
      <c r="X1170" s="10"/>
      <c r="Y1170" s="10"/>
      <c r="AA1170" s="10"/>
      <c r="AC1170" s="10"/>
      <c r="AD1170" s="10"/>
      <c r="AE1170" s="10"/>
      <c r="AF1170" s="10"/>
      <c r="AG1170" s="10"/>
    </row>
    <row r="1171" spans="2:40">
      <c r="B1171" s="142">
        <v>1168</v>
      </c>
      <c r="C1171" s="145"/>
      <c r="D1171" s="145"/>
      <c r="E1171" s="154"/>
      <c r="F1171" s="145"/>
      <c r="G1171" s="154"/>
      <c r="H1171" s="154"/>
      <c r="I1171" s="145"/>
      <c r="O1171" s="10"/>
      <c r="P1171" s="10"/>
      <c r="Q1171" s="10"/>
      <c r="S1171" s="10"/>
      <c r="U1171" s="10"/>
      <c r="V1171" s="10"/>
      <c r="W1171" s="10"/>
      <c r="X1171" s="10"/>
      <c r="Y1171" s="10"/>
      <c r="AA1171" s="10"/>
      <c r="AC1171" s="10"/>
      <c r="AD1171" s="10"/>
      <c r="AE1171" s="10"/>
      <c r="AF1171" s="10"/>
      <c r="AG1171" s="10"/>
    </row>
    <row r="1172" spans="2:40">
      <c r="B1172" s="142">
        <v>1169</v>
      </c>
      <c r="C1172" s="145"/>
      <c r="D1172" s="145"/>
      <c r="E1172" s="154"/>
      <c r="F1172" s="145"/>
      <c r="G1172" s="154"/>
      <c r="H1172" s="154"/>
      <c r="I1172" s="145"/>
      <c r="O1172" s="10"/>
      <c r="P1172" s="10"/>
      <c r="Q1172" s="10"/>
      <c r="S1172" s="10"/>
      <c r="U1172" s="10"/>
      <c r="V1172" s="10"/>
      <c r="W1172" s="10"/>
      <c r="X1172" s="10"/>
      <c r="Y1172" s="10"/>
      <c r="AA1172" s="10"/>
      <c r="AC1172" s="10"/>
      <c r="AD1172" s="10"/>
      <c r="AE1172" s="10"/>
      <c r="AF1172" s="10"/>
      <c r="AG1172" s="10"/>
    </row>
    <row r="1173" spans="2:40">
      <c r="B1173" s="142">
        <v>1170</v>
      </c>
      <c r="C1173" s="145"/>
      <c r="D1173" s="145"/>
      <c r="E1173" s="154"/>
      <c r="F1173" s="145"/>
      <c r="G1173" s="154"/>
      <c r="H1173" s="154"/>
      <c r="I1173" s="145"/>
      <c r="O1173" s="10"/>
      <c r="P1173" s="10"/>
      <c r="Q1173" s="10"/>
      <c r="S1173" s="10"/>
      <c r="U1173" s="10"/>
      <c r="V1173" s="10"/>
      <c r="W1173" s="10"/>
      <c r="X1173" s="10"/>
      <c r="Y1173" s="10"/>
      <c r="AA1173" s="10"/>
      <c r="AC1173" s="10"/>
      <c r="AD1173" s="10"/>
      <c r="AE1173" s="10"/>
      <c r="AF1173" s="10"/>
      <c r="AG1173" s="10"/>
    </row>
    <row r="1174" spans="2:40">
      <c r="B1174" s="142">
        <v>1171</v>
      </c>
      <c r="C1174" s="145"/>
      <c r="D1174" s="145"/>
      <c r="E1174" s="154"/>
      <c r="F1174" s="145"/>
      <c r="G1174" s="154"/>
      <c r="H1174" s="154"/>
      <c r="I1174" s="145"/>
      <c r="J1174" s="198"/>
      <c r="K1174" s="198"/>
      <c r="L1174" s="198"/>
      <c r="M1174" s="198"/>
      <c r="N1174" s="198"/>
      <c r="O1174" s="198"/>
      <c r="P1174" s="198"/>
      <c r="Q1174" s="198"/>
      <c r="R1174" s="198"/>
      <c r="S1174" s="198"/>
      <c r="T1174" s="198"/>
      <c r="U1174" s="198"/>
      <c r="V1174" s="198"/>
      <c r="W1174" s="198"/>
      <c r="X1174" s="198"/>
      <c r="Y1174" s="198"/>
      <c r="Z1174" s="198"/>
      <c r="AA1174" s="198"/>
      <c r="AB1174" s="198"/>
      <c r="AC1174" s="198"/>
      <c r="AD1174" s="198"/>
      <c r="AE1174" s="198"/>
      <c r="AF1174" s="198"/>
      <c r="AG1174" s="198"/>
      <c r="AH1174" s="198"/>
      <c r="AI1174" s="198"/>
      <c r="AJ1174" s="198"/>
      <c r="AK1174" s="198"/>
      <c r="AL1174" s="198"/>
      <c r="AM1174" s="198"/>
      <c r="AN1174" s="198"/>
    </row>
    <row r="1175" spans="2:40">
      <c r="B1175" s="142">
        <v>1172</v>
      </c>
      <c r="C1175" s="145"/>
      <c r="D1175" s="145"/>
      <c r="E1175" s="154"/>
      <c r="F1175" s="145"/>
      <c r="G1175" s="154"/>
      <c r="H1175" s="154"/>
      <c r="I1175" s="145"/>
      <c r="J1175" s="198"/>
      <c r="K1175" s="198"/>
      <c r="L1175" s="198"/>
      <c r="M1175" s="198"/>
      <c r="N1175" s="198"/>
      <c r="O1175" s="198"/>
      <c r="P1175" s="198"/>
      <c r="Q1175" s="198"/>
      <c r="R1175" s="198"/>
      <c r="S1175" s="198"/>
      <c r="T1175" s="198"/>
      <c r="U1175" s="198"/>
      <c r="V1175" s="198"/>
      <c r="W1175" s="198"/>
      <c r="X1175" s="198"/>
      <c r="Y1175" s="198"/>
      <c r="Z1175" s="198"/>
      <c r="AA1175" s="198"/>
      <c r="AB1175" s="198"/>
      <c r="AC1175" s="198"/>
      <c r="AD1175" s="198"/>
      <c r="AE1175" s="198"/>
      <c r="AF1175" s="198"/>
      <c r="AG1175" s="198"/>
      <c r="AH1175" s="198"/>
      <c r="AI1175" s="198"/>
      <c r="AJ1175" s="198"/>
      <c r="AK1175" s="198"/>
      <c r="AL1175" s="198"/>
      <c r="AM1175" s="198"/>
      <c r="AN1175" s="198"/>
    </row>
    <row r="1176" spans="2:40">
      <c r="B1176" s="142">
        <v>1173</v>
      </c>
      <c r="C1176" s="145"/>
      <c r="D1176" s="145"/>
      <c r="E1176" s="154"/>
      <c r="F1176" s="145"/>
      <c r="G1176" s="154"/>
      <c r="H1176" s="154"/>
      <c r="I1176" s="145"/>
      <c r="J1176" s="198"/>
      <c r="K1176" s="198"/>
      <c r="L1176" s="198"/>
      <c r="M1176" s="198"/>
      <c r="N1176" s="198"/>
      <c r="O1176" s="198"/>
      <c r="P1176" s="198"/>
      <c r="Q1176" s="198"/>
      <c r="R1176" s="198"/>
      <c r="S1176" s="198"/>
      <c r="T1176" s="198"/>
      <c r="U1176" s="198"/>
      <c r="V1176" s="198"/>
      <c r="W1176" s="198"/>
      <c r="X1176" s="198"/>
      <c r="Y1176" s="198"/>
      <c r="Z1176" s="198"/>
      <c r="AA1176" s="198"/>
      <c r="AB1176" s="198"/>
      <c r="AC1176" s="198"/>
      <c r="AD1176" s="198"/>
      <c r="AE1176" s="198"/>
      <c r="AF1176" s="198"/>
      <c r="AG1176" s="198"/>
      <c r="AH1176" s="198"/>
      <c r="AI1176" s="198"/>
      <c r="AJ1176" s="198"/>
      <c r="AK1176" s="198"/>
      <c r="AL1176" s="198"/>
      <c r="AM1176" s="198"/>
      <c r="AN1176" s="198"/>
    </row>
    <row r="1177" spans="2:40">
      <c r="B1177" s="142">
        <v>1174</v>
      </c>
      <c r="C1177" s="145"/>
      <c r="D1177" s="145"/>
      <c r="E1177" s="154"/>
      <c r="F1177" s="145"/>
      <c r="G1177" s="154"/>
      <c r="H1177" s="154"/>
      <c r="I1177" s="145"/>
      <c r="J1177" s="198"/>
      <c r="K1177" s="198"/>
      <c r="L1177" s="198"/>
      <c r="M1177" s="198"/>
      <c r="N1177" s="198"/>
      <c r="O1177" s="198"/>
      <c r="P1177" s="198"/>
      <c r="Q1177" s="198"/>
      <c r="R1177" s="198"/>
      <c r="S1177" s="198"/>
      <c r="T1177" s="198"/>
      <c r="U1177" s="198"/>
      <c r="V1177" s="198"/>
      <c r="W1177" s="198"/>
      <c r="X1177" s="198"/>
      <c r="Y1177" s="198"/>
      <c r="Z1177" s="198"/>
      <c r="AA1177" s="198"/>
      <c r="AB1177" s="198"/>
      <c r="AC1177" s="198"/>
      <c r="AD1177" s="198"/>
      <c r="AE1177" s="198"/>
      <c r="AF1177" s="198"/>
      <c r="AG1177" s="198"/>
      <c r="AH1177" s="198"/>
      <c r="AI1177" s="198"/>
      <c r="AJ1177" s="198"/>
      <c r="AK1177" s="198"/>
      <c r="AL1177" s="198"/>
      <c r="AM1177" s="198"/>
      <c r="AN1177" s="198"/>
    </row>
    <row r="1178" spans="2:40">
      <c r="B1178" s="142">
        <v>1175</v>
      </c>
      <c r="C1178" s="145"/>
      <c r="D1178" s="145"/>
      <c r="E1178" s="154"/>
      <c r="F1178" s="145"/>
      <c r="G1178" s="154"/>
      <c r="H1178" s="154"/>
      <c r="I1178" s="145"/>
      <c r="J1178" s="198"/>
      <c r="K1178" s="198"/>
      <c r="L1178" s="198"/>
      <c r="M1178" s="198"/>
      <c r="N1178" s="198"/>
      <c r="O1178" s="198"/>
      <c r="P1178" s="198"/>
      <c r="Q1178" s="198"/>
      <c r="R1178" s="198"/>
      <c r="S1178" s="198"/>
      <c r="T1178" s="198"/>
      <c r="U1178" s="198"/>
      <c r="V1178" s="198"/>
      <c r="W1178" s="198"/>
      <c r="X1178" s="198"/>
      <c r="Y1178" s="198"/>
      <c r="Z1178" s="198"/>
      <c r="AA1178" s="198"/>
      <c r="AB1178" s="198"/>
      <c r="AC1178" s="198"/>
      <c r="AD1178" s="198"/>
      <c r="AE1178" s="198"/>
      <c r="AF1178" s="198"/>
      <c r="AG1178" s="198"/>
      <c r="AH1178" s="198"/>
      <c r="AI1178" s="198"/>
      <c r="AJ1178" s="198"/>
      <c r="AK1178" s="198"/>
      <c r="AL1178" s="198"/>
      <c r="AM1178" s="198"/>
      <c r="AN1178" s="198"/>
    </row>
    <row r="1179" spans="2:40">
      <c r="B1179" s="142">
        <v>1176</v>
      </c>
      <c r="C1179" s="145"/>
      <c r="D1179" s="145"/>
      <c r="E1179" s="154"/>
      <c r="F1179" s="145"/>
      <c r="G1179" s="154"/>
      <c r="H1179" s="154"/>
      <c r="I1179" s="145"/>
      <c r="J1179" s="198"/>
      <c r="K1179" s="198"/>
      <c r="L1179" s="198"/>
      <c r="M1179" s="198"/>
      <c r="N1179" s="198"/>
      <c r="O1179" s="198"/>
      <c r="P1179" s="198"/>
      <c r="Q1179" s="198"/>
      <c r="R1179" s="198"/>
      <c r="S1179" s="198"/>
      <c r="T1179" s="198"/>
      <c r="U1179" s="198"/>
      <c r="V1179" s="198"/>
      <c r="W1179" s="198"/>
      <c r="X1179" s="198"/>
      <c r="Y1179" s="198"/>
      <c r="Z1179" s="198"/>
      <c r="AA1179" s="198"/>
      <c r="AB1179" s="198"/>
      <c r="AC1179" s="198"/>
      <c r="AD1179" s="198"/>
      <c r="AE1179" s="198"/>
      <c r="AF1179" s="198"/>
      <c r="AG1179" s="198"/>
      <c r="AH1179" s="198"/>
      <c r="AI1179" s="198"/>
      <c r="AJ1179" s="198"/>
      <c r="AK1179" s="198"/>
      <c r="AL1179" s="198"/>
      <c r="AM1179" s="198"/>
      <c r="AN1179" s="198"/>
    </row>
    <row r="1180" spans="2:40">
      <c r="B1180" s="142">
        <v>1177</v>
      </c>
      <c r="C1180" s="145"/>
      <c r="D1180" s="145"/>
      <c r="E1180" s="154"/>
      <c r="F1180" s="145"/>
      <c r="G1180" s="154"/>
      <c r="H1180" s="154"/>
      <c r="I1180" s="145"/>
      <c r="J1180" s="198"/>
      <c r="K1180" s="198"/>
      <c r="L1180" s="198"/>
      <c r="M1180" s="198"/>
      <c r="N1180" s="198"/>
      <c r="O1180" s="198"/>
      <c r="P1180" s="198"/>
      <c r="Q1180" s="198"/>
      <c r="R1180" s="198"/>
      <c r="S1180" s="198"/>
      <c r="T1180" s="198"/>
      <c r="U1180" s="198"/>
      <c r="V1180" s="198"/>
      <c r="W1180" s="198"/>
      <c r="X1180" s="198"/>
      <c r="Y1180" s="198"/>
      <c r="Z1180" s="198"/>
      <c r="AA1180" s="198"/>
      <c r="AB1180" s="198"/>
      <c r="AC1180" s="198"/>
      <c r="AD1180" s="198"/>
      <c r="AE1180" s="198"/>
      <c r="AF1180" s="198"/>
      <c r="AG1180" s="198"/>
      <c r="AH1180" s="198"/>
      <c r="AI1180" s="198"/>
      <c r="AJ1180" s="198"/>
      <c r="AK1180" s="198"/>
      <c r="AL1180" s="198"/>
      <c r="AM1180" s="198"/>
      <c r="AN1180" s="198"/>
    </row>
    <row r="1181" spans="2:40">
      <c r="B1181" s="142">
        <v>1178</v>
      </c>
      <c r="C1181" s="145"/>
      <c r="D1181" s="145"/>
      <c r="E1181" s="154"/>
      <c r="F1181" s="145"/>
      <c r="G1181" s="154"/>
      <c r="H1181" s="154"/>
      <c r="I1181" s="145"/>
      <c r="J1181" s="198"/>
      <c r="K1181" s="198"/>
      <c r="L1181" s="198"/>
      <c r="M1181" s="198"/>
      <c r="N1181" s="198"/>
      <c r="O1181" s="198"/>
      <c r="P1181" s="198"/>
      <c r="Q1181" s="198"/>
      <c r="R1181" s="198"/>
      <c r="S1181" s="198"/>
      <c r="T1181" s="198"/>
      <c r="U1181" s="198"/>
      <c r="V1181" s="198"/>
      <c r="W1181" s="198"/>
      <c r="X1181" s="198"/>
      <c r="Y1181" s="198"/>
      <c r="Z1181" s="198"/>
      <c r="AA1181" s="198"/>
      <c r="AB1181" s="198"/>
      <c r="AC1181" s="198"/>
      <c r="AD1181" s="198"/>
      <c r="AE1181" s="198"/>
      <c r="AF1181" s="198"/>
      <c r="AG1181" s="198"/>
      <c r="AH1181" s="198"/>
      <c r="AI1181" s="198"/>
      <c r="AJ1181" s="198"/>
      <c r="AK1181" s="198"/>
      <c r="AL1181" s="198"/>
      <c r="AM1181" s="198"/>
      <c r="AN1181" s="198"/>
    </row>
    <row r="1182" spans="2:40">
      <c r="B1182" s="142">
        <v>1179</v>
      </c>
      <c r="C1182" s="145"/>
      <c r="D1182" s="145"/>
      <c r="E1182" s="154"/>
      <c r="F1182" s="145"/>
      <c r="G1182" s="154"/>
      <c r="H1182" s="154"/>
      <c r="I1182" s="145"/>
      <c r="J1182" s="198"/>
      <c r="K1182" s="198"/>
      <c r="L1182" s="198"/>
      <c r="M1182" s="198"/>
      <c r="N1182" s="198"/>
      <c r="O1182" s="198"/>
      <c r="P1182" s="198"/>
      <c r="Q1182" s="198"/>
      <c r="R1182" s="198"/>
      <c r="S1182" s="198"/>
      <c r="T1182" s="198"/>
      <c r="U1182" s="198"/>
      <c r="V1182" s="198"/>
      <c r="W1182" s="198"/>
      <c r="X1182" s="198"/>
      <c r="Y1182" s="198"/>
      <c r="Z1182" s="198"/>
      <c r="AA1182" s="198"/>
      <c r="AB1182" s="198"/>
      <c r="AC1182" s="198"/>
      <c r="AD1182" s="198"/>
      <c r="AE1182" s="198"/>
      <c r="AF1182" s="198"/>
      <c r="AG1182" s="198"/>
      <c r="AH1182" s="198"/>
      <c r="AI1182" s="198"/>
      <c r="AJ1182" s="198"/>
      <c r="AK1182" s="198"/>
      <c r="AL1182" s="198"/>
      <c r="AM1182" s="198"/>
      <c r="AN1182" s="198"/>
    </row>
    <row r="1183" spans="2:40">
      <c r="B1183" s="142">
        <v>1180</v>
      </c>
      <c r="C1183" s="145"/>
      <c r="D1183" s="145"/>
      <c r="E1183" s="154"/>
      <c r="F1183" s="145"/>
      <c r="G1183" s="154"/>
      <c r="H1183" s="154"/>
      <c r="I1183" s="145"/>
      <c r="J1183" s="198"/>
      <c r="K1183" s="198"/>
      <c r="L1183" s="198"/>
      <c r="M1183" s="198"/>
      <c r="N1183" s="198"/>
      <c r="O1183" s="198"/>
      <c r="P1183" s="198"/>
      <c r="Q1183" s="198"/>
      <c r="R1183" s="198"/>
      <c r="S1183" s="198"/>
      <c r="T1183" s="198"/>
      <c r="U1183" s="198"/>
      <c r="V1183" s="198"/>
      <c r="W1183" s="198"/>
      <c r="X1183" s="198"/>
      <c r="Y1183" s="198"/>
      <c r="Z1183" s="198"/>
      <c r="AA1183" s="198"/>
      <c r="AB1183" s="198"/>
      <c r="AC1183" s="198"/>
      <c r="AD1183" s="198"/>
      <c r="AE1183" s="198"/>
      <c r="AF1183" s="198"/>
      <c r="AG1183" s="198"/>
      <c r="AH1183" s="198"/>
      <c r="AI1183" s="198"/>
      <c r="AJ1183" s="198"/>
      <c r="AK1183" s="198"/>
      <c r="AL1183" s="198"/>
      <c r="AM1183" s="198"/>
      <c r="AN1183" s="198"/>
    </row>
    <row r="1184" spans="2:40">
      <c r="B1184" s="142">
        <v>1181</v>
      </c>
      <c r="C1184" s="145"/>
      <c r="D1184" s="145"/>
      <c r="E1184" s="154"/>
      <c r="F1184" s="145"/>
      <c r="G1184" s="154"/>
      <c r="H1184" s="154"/>
      <c r="I1184" s="145"/>
      <c r="J1184" s="198"/>
      <c r="K1184" s="198"/>
      <c r="L1184" s="198"/>
      <c r="M1184" s="198"/>
      <c r="N1184" s="198"/>
      <c r="O1184" s="198"/>
      <c r="P1184" s="198"/>
      <c r="Q1184" s="198"/>
      <c r="R1184" s="198"/>
      <c r="S1184" s="198"/>
      <c r="T1184" s="198"/>
      <c r="U1184" s="198"/>
      <c r="V1184" s="198"/>
      <c r="W1184" s="198"/>
      <c r="X1184" s="198"/>
      <c r="Y1184" s="198"/>
      <c r="Z1184" s="198"/>
      <c r="AA1184" s="198"/>
      <c r="AB1184" s="198"/>
      <c r="AC1184" s="198"/>
      <c r="AD1184" s="198"/>
      <c r="AE1184" s="198"/>
      <c r="AF1184" s="198"/>
      <c r="AG1184" s="198"/>
      <c r="AH1184" s="198"/>
      <c r="AI1184" s="198"/>
      <c r="AJ1184" s="198"/>
      <c r="AK1184" s="198"/>
      <c r="AL1184" s="198"/>
      <c r="AM1184" s="198"/>
      <c r="AN1184" s="198"/>
    </row>
    <row r="1185" spans="2:40">
      <c r="B1185" s="142">
        <v>1182</v>
      </c>
      <c r="C1185" s="145"/>
      <c r="D1185" s="145"/>
      <c r="E1185" s="154"/>
      <c r="F1185" s="145"/>
      <c r="G1185" s="154"/>
      <c r="H1185" s="154"/>
      <c r="I1185" s="145"/>
      <c r="J1185" s="198"/>
      <c r="K1185" s="198"/>
      <c r="L1185" s="198"/>
      <c r="M1185" s="198"/>
      <c r="N1185" s="198"/>
      <c r="O1185" s="198"/>
      <c r="P1185" s="198"/>
      <c r="Q1185" s="198"/>
      <c r="R1185" s="198"/>
      <c r="S1185" s="198"/>
      <c r="T1185" s="198"/>
      <c r="U1185" s="198"/>
      <c r="V1185" s="198"/>
      <c r="W1185" s="198"/>
      <c r="X1185" s="198"/>
      <c r="Y1185" s="198"/>
      <c r="Z1185" s="198"/>
      <c r="AA1185" s="198"/>
      <c r="AB1185" s="198"/>
      <c r="AC1185" s="198"/>
      <c r="AD1185" s="198"/>
      <c r="AE1185" s="198"/>
      <c r="AF1185" s="198"/>
      <c r="AG1185" s="198"/>
      <c r="AH1185" s="198"/>
      <c r="AI1185" s="198"/>
      <c r="AJ1185" s="198"/>
      <c r="AK1185" s="198"/>
      <c r="AL1185" s="198"/>
      <c r="AM1185" s="198"/>
      <c r="AN1185" s="198"/>
    </row>
    <row r="1186" spans="2:40">
      <c r="B1186" s="142">
        <v>1183</v>
      </c>
      <c r="C1186" s="145"/>
      <c r="D1186" s="145"/>
      <c r="E1186" s="154"/>
      <c r="F1186" s="145"/>
      <c r="G1186" s="154"/>
      <c r="H1186" s="154"/>
      <c r="I1186" s="145"/>
      <c r="J1186" s="198"/>
      <c r="K1186" s="198"/>
      <c r="L1186" s="198"/>
      <c r="M1186" s="198"/>
      <c r="N1186" s="198"/>
      <c r="O1186" s="198"/>
      <c r="P1186" s="198"/>
      <c r="Q1186" s="198"/>
      <c r="R1186" s="198"/>
      <c r="S1186" s="198"/>
      <c r="T1186" s="198"/>
      <c r="U1186" s="198"/>
      <c r="V1186" s="198"/>
      <c r="W1186" s="198"/>
      <c r="X1186" s="198"/>
      <c r="Y1186" s="198"/>
      <c r="Z1186" s="198"/>
      <c r="AA1186" s="198"/>
      <c r="AB1186" s="198"/>
      <c r="AC1186" s="198"/>
      <c r="AD1186" s="198"/>
      <c r="AE1186" s="198"/>
      <c r="AF1186" s="198"/>
      <c r="AG1186" s="198"/>
      <c r="AH1186" s="198"/>
      <c r="AI1186" s="198"/>
      <c r="AJ1186" s="198"/>
      <c r="AK1186" s="198"/>
      <c r="AL1186" s="198"/>
      <c r="AM1186" s="198"/>
      <c r="AN1186" s="198"/>
    </row>
    <row r="1187" spans="2:40">
      <c r="B1187" s="142">
        <v>1184</v>
      </c>
      <c r="C1187" s="145"/>
      <c r="D1187" s="145"/>
      <c r="E1187" s="154"/>
      <c r="F1187" s="145"/>
      <c r="G1187" s="154"/>
      <c r="H1187" s="154"/>
      <c r="I1187" s="145"/>
      <c r="J1187" s="198"/>
      <c r="K1187" s="198"/>
      <c r="L1187" s="198"/>
      <c r="M1187" s="198"/>
      <c r="N1187" s="198"/>
      <c r="O1187" s="198"/>
      <c r="P1187" s="198"/>
      <c r="Q1187" s="198"/>
      <c r="R1187" s="198"/>
      <c r="S1187" s="198"/>
      <c r="T1187" s="198"/>
      <c r="U1187" s="198"/>
      <c r="V1187" s="198"/>
      <c r="W1187" s="198"/>
      <c r="X1187" s="198"/>
      <c r="Y1187" s="198"/>
      <c r="Z1187" s="198"/>
      <c r="AA1187" s="198"/>
      <c r="AB1187" s="198"/>
      <c r="AC1187" s="198"/>
      <c r="AD1187" s="198"/>
      <c r="AE1187" s="198"/>
      <c r="AF1187" s="198"/>
      <c r="AG1187" s="198"/>
      <c r="AH1187" s="198"/>
      <c r="AI1187" s="198"/>
      <c r="AJ1187" s="198"/>
      <c r="AK1187" s="198"/>
      <c r="AL1187" s="198"/>
      <c r="AM1187" s="198"/>
      <c r="AN1187" s="198"/>
    </row>
    <row r="1188" spans="2:40">
      <c r="B1188" s="142">
        <v>1185</v>
      </c>
      <c r="C1188" s="145"/>
      <c r="D1188" s="145"/>
      <c r="E1188" s="154"/>
      <c r="F1188" s="145"/>
      <c r="G1188" s="154"/>
      <c r="H1188" s="154"/>
      <c r="I1188" s="145"/>
      <c r="J1188" s="198"/>
      <c r="K1188" s="198"/>
      <c r="L1188" s="198"/>
      <c r="M1188" s="198"/>
      <c r="N1188" s="198"/>
      <c r="O1188" s="198"/>
      <c r="P1188" s="198"/>
      <c r="Q1188" s="198"/>
      <c r="R1188" s="198"/>
      <c r="S1188" s="198"/>
      <c r="T1188" s="198"/>
      <c r="U1188" s="198"/>
      <c r="V1188" s="198"/>
      <c r="W1188" s="198"/>
      <c r="X1188" s="198"/>
      <c r="Y1188" s="198"/>
      <c r="Z1188" s="198"/>
      <c r="AA1188" s="198"/>
      <c r="AB1188" s="198"/>
      <c r="AC1188" s="198"/>
      <c r="AD1188" s="198"/>
      <c r="AE1188" s="198"/>
      <c r="AF1188" s="198"/>
      <c r="AG1188" s="198"/>
      <c r="AH1188" s="198"/>
      <c r="AI1188" s="198"/>
      <c r="AJ1188" s="198"/>
      <c r="AK1188" s="198"/>
      <c r="AL1188" s="198"/>
      <c r="AM1188" s="198"/>
      <c r="AN1188" s="198"/>
    </row>
    <row r="1189" spans="2:40">
      <c r="B1189" s="142">
        <v>1186</v>
      </c>
      <c r="C1189" s="145"/>
      <c r="D1189" s="145"/>
      <c r="E1189" s="154"/>
      <c r="F1189" s="145"/>
      <c r="G1189" s="154"/>
      <c r="H1189" s="154"/>
      <c r="I1189" s="145"/>
      <c r="J1189" s="198"/>
      <c r="K1189" s="198"/>
      <c r="L1189" s="198"/>
      <c r="M1189" s="198"/>
      <c r="N1189" s="198"/>
      <c r="O1189" s="198"/>
      <c r="P1189" s="198"/>
      <c r="Q1189" s="198"/>
      <c r="R1189" s="198"/>
      <c r="S1189" s="198"/>
      <c r="T1189" s="198"/>
      <c r="U1189" s="198"/>
      <c r="V1189" s="198"/>
      <c r="W1189" s="198"/>
      <c r="X1189" s="198"/>
      <c r="Y1189" s="198"/>
      <c r="Z1189" s="198"/>
      <c r="AA1189" s="198"/>
      <c r="AB1189" s="198"/>
      <c r="AC1189" s="198"/>
      <c r="AD1189" s="198"/>
      <c r="AE1189" s="198"/>
      <c r="AF1189" s="198"/>
      <c r="AG1189" s="198"/>
      <c r="AH1189" s="198"/>
      <c r="AI1189" s="198"/>
      <c r="AJ1189" s="198"/>
      <c r="AK1189" s="198"/>
      <c r="AL1189" s="198"/>
      <c r="AM1189" s="198"/>
      <c r="AN1189" s="198"/>
    </row>
    <row r="1190" spans="2:40">
      <c r="B1190" s="142">
        <v>1187</v>
      </c>
      <c r="C1190" s="145"/>
      <c r="D1190" s="145"/>
      <c r="E1190" s="154"/>
      <c r="F1190" s="145"/>
      <c r="G1190" s="154"/>
      <c r="H1190" s="154"/>
      <c r="I1190" s="145"/>
      <c r="J1190" s="198"/>
      <c r="K1190" s="198"/>
      <c r="L1190" s="198"/>
      <c r="M1190" s="198"/>
      <c r="N1190" s="198"/>
      <c r="O1190" s="198"/>
      <c r="P1190" s="198"/>
      <c r="Q1190" s="198"/>
      <c r="R1190" s="198"/>
      <c r="S1190" s="198"/>
      <c r="T1190" s="198"/>
      <c r="U1190" s="198"/>
      <c r="V1190" s="198"/>
      <c r="W1190" s="198"/>
      <c r="X1190" s="198"/>
      <c r="Y1190" s="198"/>
      <c r="Z1190" s="198"/>
      <c r="AA1190" s="198"/>
      <c r="AB1190" s="198"/>
      <c r="AC1190" s="198"/>
      <c r="AD1190" s="198"/>
      <c r="AE1190" s="198"/>
      <c r="AF1190" s="198"/>
      <c r="AG1190" s="198"/>
      <c r="AH1190" s="198"/>
      <c r="AI1190" s="198"/>
      <c r="AJ1190" s="198"/>
      <c r="AK1190" s="198"/>
      <c r="AL1190" s="198"/>
      <c r="AM1190" s="198"/>
      <c r="AN1190" s="198"/>
    </row>
    <row r="1191" spans="2:40">
      <c r="B1191" s="142">
        <v>1188</v>
      </c>
      <c r="C1191" s="145"/>
      <c r="D1191" s="145"/>
      <c r="E1191" s="154"/>
      <c r="F1191" s="145"/>
      <c r="G1191" s="154"/>
      <c r="H1191" s="154"/>
      <c r="I1191" s="145"/>
      <c r="J1191" s="198"/>
      <c r="K1191" s="198"/>
      <c r="L1191" s="198"/>
      <c r="M1191" s="198"/>
      <c r="N1191" s="198"/>
      <c r="O1191" s="198"/>
      <c r="P1191" s="198"/>
      <c r="Q1191" s="198"/>
      <c r="R1191" s="198"/>
      <c r="S1191" s="198"/>
      <c r="T1191" s="198"/>
      <c r="U1191" s="198"/>
      <c r="V1191" s="198"/>
      <c r="W1191" s="198"/>
      <c r="X1191" s="198"/>
      <c r="Y1191" s="198"/>
      <c r="Z1191" s="198"/>
      <c r="AA1191" s="198"/>
      <c r="AB1191" s="198"/>
      <c r="AC1191" s="198"/>
      <c r="AD1191" s="198"/>
      <c r="AE1191" s="198"/>
      <c r="AF1191" s="198"/>
      <c r="AG1191" s="198"/>
      <c r="AH1191" s="198"/>
      <c r="AI1191" s="198"/>
      <c r="AJ1191" s="198"/>
      <c r="AK1191" s="198"/>
      <c r="AL1191" s="198"/>
      <c r="AM1191" s="198"/>
      <c r="AN1191" s="198"/>
    </row>
    <row r="1192" spans="2:40">
      <c r="B1192" s="142">
        <v>1189</v>
      </c>
      <c r="C1192" s="145"/>
      <c r="D1192" s="145"/>
      <c r="E1192" s="154"/>
      <c r="F1192" s="145"/>
      <c r="G1192" s="154"/>
      <c r="H1192" s="154"/>
      <c r="I1192" s="145"/>
      <c r="J1192" s="198"/>
      <c r="K1192" s="198"/>
      <c r="L1192" s="198"/>
      <c r="M1192" s="198"/>
      <c r="N1192" s="198"/>
      <c r="O1192" s="198"/>
      <c r="P1192" s="198"/>
      <c r="Q1192" s="198"/>
      <c r="R1192" s="198"/>
      <c r="S1192" s="198"/>
      <c r="T1192" s="198"/>
      <c r="U1192" s="198"/>
      <c r="V1192" s="198"/>
      <c r="W1192" s="198"/>
      <c r="X1192" s="198"/>
      <c r="Y1192" s="198"/>
      <c r="Z1192" s="198"/>
      <c r="AA1192" s="198"/>
      <c r="AB1192" s="198"/>
      <c r="AC1192" s="198"/>
      <c r="AD1192" s="198"/>
      <c r="AE1192" s="198"/>
      <c r="AF1192" s="198"/>
      <c r="AG1192" s="198"/>
      <c r="AH1192" s="198"/>
      <c r="AI1192" s="198"/>
      <c r="AJ1192" s="198"/>
      <c r="AK1192" s="198"/>
      <c r="AL1192" s="198"/>
      <c r="AM1192" s="198"/>
      <c r="AN1192" s="198"/>
    </row>
    <row r="1193" spans="2:40">
      <c r="B1193" s="142">
        <v>1190</v>
      </c>
      <c r="C1193" s="145"/>
      <c r="D1193" s="145"/>
      <c r="E1193" s="154"/>
      <c r="F1193" s="145"/>
      <c r="G1193" s="154"/>
      <c r="H1193" s="154"/>
      <c r="I1193" s="145"/>
      <c r="J1193" s="198"/>
      <c r="K1193" s="198"/>
      <c r="L1193" s="198"/>
      <c r="M1193" s="198"/>
      <c r="N1193" s="198"/>
      <c r="O1193" s="198"/>
      <c r="P1193" s="198"/>
      <c r="Q1193" s="198"/>
      <c r="R1193" s="198"/>
      <c r="S1193" s="198"/>
      <c r="T1193" s="198"/>
      <c r="U1193" s="198"/>
      <c r="V1193" s="198"/>
      <c r="W1193" s="198"/>
      <c r="X1193" s="198"/>
      <c r="Y1193" s="198"/>
      <c r="Z1193" s="198"/>
      <c r="AA1193" s="198"/>
      <c r="AB1193" s="198"/>
      <c r="AC1193" s="198"/>
      <c r="AD1193" s="198"/>
      <c r="AE1193" s="198"/>
      <c r="AF1193" s="198"/>
      <c r="AG1193" s="198"/>
      <c r="AH1193" s="198"/>
      <c r="AI1193" s="198"/>
      <c r="AJ1193" s="198"/>
      <c r="AK1193" s="198"/>
      <c r="AL1193" s="198"/>
      <c r="AM1193" s="198"/>
      <c r="AN1193" s="198"/>
    </row>
    <row r="1194" spans="2:40">
      <c r="B1194" s="142">
        <v>1191</v>
      </c>
      <c r="C1194" s="145"/>
      <c r="D1194" s="145"/>
      <c r="E1194" s="154"/>
      <c r="F1194" s="145"/>
      <c r="G1194" s="154"/>
      <c r="H1194" s="154"/>
      <c r="I1194" s="145"/>
      <c r="J1194" s="198"/>
      <c r="K1194" s="198"/>
      <c r="L1194" s="198"/>
      <c r="M1194" s="198"/>
      <c r="N1194" s="198"/>
      <c r="O1194" s="198"/>
      <c r="P1194" s="198"/>
      <c r="Q1194" s="198"/>
      <c r="R1194" s="198"/>
      <c r="S1194" s="198"/>
      <c r="T1194" s="198"/>
      <c r="U1194" s="198"/>
      <c r="V1194" s="198"/>
      <c r="W1194" s="198"/>
      <c r="X1194" s="198"/>
      <c r="Y1194" s="198"/>
      <c r="Z1194" s="198"/>
      <c r="AA1194" s="198"/>
      <c r="AB1194" s="198"/>
      <c r="AC1194" s="198"/>
      <c r="AD1194" s="198"/>
      <c r="AE1194" s="198"/>
      <c r="AF1194" s="198"/>
      <c r="AG1194" s="198"/>
      <c r="AH1194" s="198"/>
      <c r="AI1194" s="198"/>
      <c r="AJ1194" s="198"/>
      <c r="AK1194" s="198"/>
      <c r="AL1194" s="198"/>
      <c r="AM1194" s="198"/>
      <c r="AN1194" s="198"/>
    </row>
    <row r="1195" spans="2:40">
      <c r="B1195" s="142">
        <v>1192</v>
      </c>
      <c r="C1195" s="145"/>
      <c r="D1195" s="145"/>
      <c r="E1195" s="154"/>
      <c r="F1195" s="145"/>
      <c r="G1195" s="154"/>
      <c r="H1195" s="154"/>
      <c r="I1195" s="145"/>
      <c r="J1195" s="198"/>
      <c r="K1195" s="198"/>
      <c r="L1195" s="198"/>
      <c r="M1195" s="198"/>
      <c r="N1195" s="198"/>
      <c r="O1195" s="198"/>
      <c r="P1195" s="198"/>
      <c r="Q1195" s="198"/>
      <c r="R1195" s="198"/>
      <c r="S1195" s="198"/>
      <c r="T1195" s="198"/>
      <c r="U1195" s="198"/>
      <c r="V1195" s="198"/>
      <c r="W1195" s="198"/>
      <c r="X1195" s="198"/>
      <c r="Y1195" s="198"/>
      <c r="Z1195" s="198"/>
      <c r="AA1195" s="198"/>
      <c r="AB1195" s="198"/>
      <c r="AC1195" s="198"/>
      <c r="AD1195" s="198"/>
      <c r="AE1195" s="198"/>
      <c r="AF1195" s="198"/>
      <c r="AG1195" s="198"/>
      <c r="AH1195" s="198"/>
      <c r="AI1195" s="198"/>
      <c r="AJ1195" s="198"/>
      <c r="AK1195" s="198"/>
      <c r="AL1195" s="198"/>
      <c r="AM1195" s="198"/>
      <c r="AN1195" s="198"/>
    </row>
    <row r="1196" spans="2:40">
      <c r="B1196" s="142">
        <v>1193</v>
      </c>
      <c r="C1196" s="145"/>
      <c r="D1196" s="145"/>
      <c r="E1196" s="154"/>
      <c r="F1196" s="145"/>
      <c r="G1196" s="154"/>
      <c r="H1196" s="154"/>
      <c r="I1196" s="145"/>
      <c r="J1196" s="198"/>
      <c r="K1196" s="198"/>
      <c r="L1196" s="198"/>
      <c r="M1196" s="198"/>
      <c r="N1196" s="198"/>
      <c r="O1196" s="198"/>
      <c r="P1196" s="198"/>
      <c r="Q1196" s="198"/>
      <c r="R1196" s="198"/>
      <c r="S1196" s="198"/>
      <c r="T1196" s="198"/>
      <c r="U1196" s="198"/>
      <c r="V1196" s="198"/>
      <c r="W1196" s="198"/>
      <c r="X1196" s="198"/>
      <c r="Y1196" s="198"/>
      <c r="Z1196" s="198"/>
      <c r="AA1196" s="198"/>
      <c r="AB1196" s="198"/>
      <c r="AC1196" s="198"/>
      <c r="AD1196" s="198"/>
      <c r="AE1196" s="198"/>
      <c r="AF1196" s="198"/>
      <c r="AG1196" s="198"/>
      <c r="AH1196" s="198"/>
      <c r="AI1196" s="198"/>
      <c r="AJ1196" s="198"/>
      <c r="AK1196" s="198"/>
      <c r="AL1196" s="198"/>
      <c r="AM1196" s="198"/>
      <c r="AN1196" s="198"/>
    </row>
    <row r="1197" spans="2:40">
      <c r="B1197" s="142">
        <v>1194</v>
      </c>
      <c r="C1197" s="145"/>
      <c r="D1197" s="145"/>
      <c r="E1197" s="154"/>
      <c r="F1197" s="145"/>
      <c r="G1197" s="154"/>
      <c r="H1197" s="154"/>
      <c r="I1197" s="145"/>
      <c r="J1197" s="198"/>
      <c r="K1197" s="198"/>
      <c r="L1197" s="198"/>
      <c r="M1197" s="198"/>
      <c r="N1197" s="198"/>
      <c r="O1197" s="198"/>
      <c r="P1197" s="198"/>
      <c r="Q1197" s="198"/>
      <c r="R1197" s="198"/>
      <c r="S1197" s="198"/>
      <c r="T1197" s="198"/>
      <c r="U1197" s="198"/>
      <c r="V1197" s="198"/>
      <c r="W1197" s="198"/>
      <c r="X1197" s="198"/>
      <c r="Y1197" s="198"/>
      <c r="Z1197" s="198"/>
      <c r="AA1197" s="198"/>
      <c r="AB1197" s="198"/>
      <c r="AC1197" s="198"/>
      <c r="AD1197" s="198"/>
      <c r="AE1197" s="198"/>
      <c r="AF1197" s="198"/>
      <c r="AG1197" s="198"/>
      <c r="AH1197" s="198"/>
      <c r="AI1197" s="198"/>
      <c r="AJ1197" s="198"/>
      <c r="AK1197" s="198"/>
      <c r="AL1197" s="198"/>
      <c r="AM1197" s="198"/>
      <c r="AN1197" s="198"/>
    </row>
    <row r="1198" spans="2:40">
      <c r="B1198" s="142">
        <v>1195</v>
      </c>
      <c r="C1198" s="145"/>
      <c r="D1198" s="145"/>
      <c r="E1198" s="154"/>
      <c r="F1198" s="145"/>
      <c r="G1198" s="154"/>
      <c r="H1198" s="154"/>
      <c r="I1198" s="145"/>
      <c r="J1198" s="198"/>
      <c r="K1198" s="198"/>
      <c r="L1198" s="198"/>
      <c r="M1198" s="198"/>
      <c r="N1198" s="198"/>
      <c r="O1198" s="198"/>
      <c r="P1198" s="198"/>
      <c r="Q1198" s="198"/>
      <c r="R1198" s="198"/>
      <c r="S1198" s="198"/>
      <c r="T1198" s="198"/>
      <c r="U1198" s="198"/>
      <c r="V1198" s="198"/>
      <c r="W1198" s="198"/>
      <c r="X1198" s="198"/>
      <c r="Y1198" s="198"/>
      <c r="Z1198" s="198"/>
      <c r="AA1198" s="198"/>
      <c r="AB1198" s="198"/>
      <c r="AC1198" s="198"/>
      <c r="AD1198" s="198"/>
      <c r="AE1198" s="198"/>
      <c r="AF1198" s="198"/>
      <c r="AG1198" s="198"/>
      <c r="AH1198" s="198"/>
      <c r="AI1198" s="198"/>
      <c r="AJ1198" s="198"/>
      <c r="AK1198" s="198"/>
      <c r="AL1198" s="198"/>
      <c r="AM1198" s="198"/>
      <c r="AN1198" s="198"/>
    </row>
    <row r="1199" spans="2:40">
      <c r="B1199" s="142">
        <v>1196</v>
      </c>
      <c r="C1199" s="145"/>
      <c r="D1199" s="145"/>
      <c r="E1199" s="154"/>
      <c r="F1199" s="145"/>
      <c r="G1199" s="154"/>
      <c r="H1199" s="154"/>
      <c r="I1199" s="145"/>
      <c r="J1199" s="198"/>
      <c r="K1199" s="198"/>
      <c r="L1199" s="198"/>
      <c r="M1199" s="198"/>
      <c r="N1199" s="198"/>
      <c r="O1199" s="198"/>
      <c r="P1199" s="198"/>
      <c r="Q1199" s="198"/>
      <c r="R1199" s="198"/>
      <c r="S1199" s="198"/>
      <c r="T1199" s="198"/>
      <c r="U1199" s="198"/>
      <c r="V1199" s="198"/>
      <c r="W1199" s="198"/>
      <c r="X1199" s="198"/>
      <c r="Y1199" s="198"/>
      <c r="Z1199" s="198"/>
      <c r="AA1199" s="198"/>
      <c r="AB1199" s="198"/>
      <c r="AC1199" s="198"/>
      <c r="AD1199" s="198"/>
      <c r="AE1199" s="198"/>
      <c r="AF1199" s="198"/>
      <c r="AG1199" s="198"/>
      <c r="AH1199" s="198"/>
      <c r="AI1199" s="198"/>
      <c r="AJ1199" s="198"/>
      <c r="AK1199" s="198"/>
      <c r="AL1199" s="198"/>
      <c r="AM1199" s="198"/>
      <c r="AN1199" s="198"/>
    </row>
    <row r="1200" spans="2:40">
      <c r="B1200" s="142">
        <v>1197</v>
      </c>
      <c r="C1200" s="145"/>
      <c r="D1200" s="145"/>
      <c r="E1200" s="154"/>
      <c r="F1200" s="145"/>
      <c r="G1200" s="154"/>
      <c r="H1200" s="154"/>
      <c r="I1200" s="145"/>
      <c r="J1200" s="198"/>
      <c r="K1200" s="198"/>
      <c r="L1200" s="198"/>
      <c r="M1200" s="198"/>
      <c r="N1200" s="198"/>
      <c r="O1200" s="198"/>
      <c r="P1200" s="198"/>
      <c r="Q1200" s="198"/>
      <c r="R1200" s="198"/>
      <c r="S1200" s="198"/>
      <c r="T1200" s="198"/>
      <c r="U1200" s="198"/>
      <c r="V1200" s="198"/>
      <c r="W1200" s="198"/>
      <c r="X1200" s="198"/>
      <c r="Y1200" s="198"/>
      <c r="Z1200" s="198"/>
      <c r="AA1200" s="198"/>
      <c r="AB1200" s="198"/>
      <c r="AC1200" s="198"/>
      <c r="AD1200" s="198"/>
      <c r="AE1200" s="198"/>
      <c r="AF1200" s="198"/>
      <c r="AG1200" s="198"/>
      <c r="AH1200" s="198"/>
      <c r="AI1200" s="198"/>
      <c r="AJ1200" s="198"/>
      <c r="AK1200" s="198"/>
      <c r="AL1200" s="198"/>
      <c r="AM1200" s="198"/>
      <c r="AN1200" s="198"/>
    </row>
    <row r="1201" spans="2:40">
      <c r="B1201" s="142">
        <v>1198</v>
      </c>
      <c r="C1201" s="145"/>
      <c r="D1201" s="145"/>
      <c r="E1201" s="154"/>
      <c r="F1201" s="145"/>
      <c r="G1201" s="154"/>
      <c r="H1201" s="154"/>
      <c r="I1201" s="145"/>
      <c r="J1201" s="198"/>
      <c r="K1201" s="198"/>
      <c r="L1201" s="198"/>
      <c r="M1201" s="198"/>
      <c r="N1201" s="198"/>
      <c r="O1201" s="198"/>
      <c r="P1201" s="198"/>
      <c r="Q1201" s="198"/>
      <c r="R1201" s="198"/>
      <c r="S1201" s="198"/>
      <c r="T1201" s="198"/>
      <c r="U1201" s="198"/>
      <c r="V1201" s="198"/>
      <c r="W1201" s="198"/>
      <c r="X1201" s="198"/>
      <c r="Y1201" s="198"/>
      <c r="Z1201" s="198"/>
      <c r="AA1201" s="198"/>
      <c r="AB1201" s="198"/>
      <c r="AC1201" s="198"/>
      <c r="AD1201" s="198"/>
      <c r="AE1201" s="198"/>
      <c r="AF1201" s="198"/>
      <c r="AG1201" s="198"/>
      <c r="AH1201" s="198"/>
      <c r="AI1201" s="198"/>
      <c r="AJ1201" s="198"/>
      <c r="AK1201" s="198"/>
      <c r="AL1201" s="198"/>
      <c r="AM1201" s="198"/>
      <c r="AN1201" s="198"/>
    </row>
    <row r="1202" spans="2:40">
      <c r="B1202" s="142">
        <v>1199</v>
      </c>
      <c r="C1202" s="145"/>
      <c r="D1202" s="145"/>
      <c r="E1202" s="154"/>
      <c r="F1202" s="145"/>
      <c r="G1202" s="154"/>
      <c r="H1202" s="154"/>
      <c r="I1202" s="145"/>
      <c r="J1202" s="198"/>
      <c r="K1202" s="198"/>
      <c r="L1202" s="198"/>
      <c r="M1202" s="198"/>
      <c r="N1202" s="198"/>
      <c r="O1202" s="198"/>
      <c r="P1202" s="198"/>
      <c r="Q1202" s="198"/>
      <c r="R1202" s="198"/>
      <c r="S1202" s="198"/>
      <c r="T1202" s="198"/>
      <c r="U1202" s="198"/>
      <c r="V1202" s="198"/>
      <c r="W1202" s="198"/>
      <c r="X1202" s="198"/>
      <c r="Y1202" s="198"/>
      <c r="Z1202" s="198"/>
      <c r="AA1202" s="198"/>
      <c r="AB1202" s="198"/>
      <c r="AC1202" s="198"/>
      <c r="AD1202" s="198"/>
      <c r="AE1202" s="198"/>
      <c r="AF1202" s="198"/>
      <c r="AG1202" s="198"/>
      <c r="AH1202" s="198"/>
      <c r="AI1202" s="198"/>
      <c r="AJ1202" s="198"/>
      <c r="AK1202" s="198"/>
      <c r="AL1202" s="198"/>
      <c r="AM1202" s="198"/>
      <c r="AN1202" s="198"/>
    </row>
    <row r="1203" spans="2:40">
      <c r="B1203" s="142">
        <v>1200</v>
      </c>
      <c r="C1203" s="145"/>
      <c r="D1203" s="145"/>
      <c r="E1203" s="154"/>
      <c r="F1203" s="145"/>
      <c r="G1203" s="154"/>
      <c r="H1203" s="154"/>
      <c r="I1203" s="145"/>
      <c r="J1203" s="198"/>
      <c r="K1203" s="198"/>
      <c r="L1203" s="198"/>
      <c r="M1203" s="198"/>
      <c r="N1203" s="198"/>
      <c r="O1203" s="198"/>
      <c r="P1203" s="198"/>
      <c r="Q1203" s="198"/>
      <c r="R1203" s="198"/>
      <c r="S1203" s="198"/>
      <c r="T1203" s="198"/>
      <c r="U1203" s="198"/>
      <c r="V1203" s="198"/>
      <c r="W1203" s="198"/>
      <c r="X1203" s="198"/>
      <c r="Y1203" s="198"/>
      <c r="Z1203" s="198"/>
      <c r="AA1203" s="198"/>
      <c r="AB1203" s="198"/>
      <c r="AC1203" s="198"/>
      <c r="AD1203" s="198"/>
      <c r="AE1203" s="198"/>
      <c r="AF1203" s="198"/>
      <c r="AG1203" s="198"/>
      <c r="AH1203" s="198"/>
      <c r="AI1203" s="198"/>
      <c r="AJ1203" s="198"/>
      <c r="AK1203" s="198"/>
      <c r="AL1203" s="198"/>
      <c r="AM1203" s="198"/>
      <c r="AN1203" s="198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0070C0"/>
  </sheetPr>
  <dimension ref="B2:M82"/>
  <sheetViews>
    <sheetView zoomScale="70" zoomScaleNormal="70" workbookViewId="0">
      <selection activeCell="I18" sqref="I18"/>
    </sheetView>
  </sheetViews>
  <sheetFormatPr defaultColWidth="11.42578125" defaultRowHeight="15"/>
  <cols>
    <col min="1" max="1" width="5.140625" style="1" customWidth="1"/>
    <col min="2" max="2" width="12.140625" style="194" bestFit="1" customWidth="1"/>
    <col min="3" max="3" width="37.7109375" style="1" bestFit="1" customWidth="1"/>
    <col min="4" max="4" width="14.5703125" style="1" bestFit="1" customWidth="1"/>
    <col min="5" max="5" width="10.7109375" style="1" bestFit="1" customWidth="1"/>
    <col min="6" max="6" width="6.42578125" style="194" customWidth="1"/>
    <col min="7" max="7" width="24" style="194" bestFit="1" customWidth="1"/>
    <col min="8" max="8" width="54.85546875" style="1" bestFit="1" customWidth="1"/>
    <col min="9" max="9" width="26.7109375" style="1" bestFit="1" customWidth="1"/>
    <col min="10" max="10" width="7" style="1" customWidth="1"/>
    <col min="11" max="11" width="40.140625" style="1" bestFit="1" customWidth="1"/>
    <col min="12" max="12" width="11.42578125" style="1" customWidth="1"/>
    <col min="13" max="16384" width="11.42578125" style="1"/>
  </cols>
  <sheetData>
    <row r="2" spans="2:12">
      <c r="H2" s="172" t="s">
        <v>182</v>
      </c>
    </row>
    <row r="3" spans="2:12">
      <c r="H3" s="173" t="s">
        <v>183</v>
      </c>
    </row>
    <row r="4" spans="2:12" ht="15.75" thickBot="1">
      <c r="H4" s="114" t="s">
        <v>97</v>
      </c>
    </row>
    <row r="5" spans="2:12" ht="15.75" thickBot="1">
      <c r="C5" s="21" t="s">
        <v>24</v>
      </c>
      <c r="D5" s="29"/>
      <c r="H5" s="174" t="s">
        <v>98</v>
      </c>
    </row>
    <row r="6" spans="2:12" s="27" customFormat="1">
      <c r="B6" s="206"/>
      <c r="C6" s="28"/>
      <c r="D6" s="28"/>
      <c r="F6" s="206"/>
      <c r="G6" s="206"/>
      <c r="I6" s="28"/>
    </row>
    <row r="7" spans="2:12" s="27" customFormat="1">
      <c r="F7" s="206"/>
    </row>
    <row r="8" spans="2:12" s="27" customFormat="1">
      <c r="F8" s="206"/>
      <c r="H8" s="24" t="s">
        <v>25</v>
      </c>
    </row>
    <row r="9" spans="2:12" s="27" customFormat="1">
      <c r="B9" s="188" t="s">
        <v>54</v>
      </c>
      <c r="C9" s="199" t="s">
        <v>30</v>
      </c>
      <c r="D9" s="161" t="str">
        <f>HLOOKUP(B9,Inforce_data,MP+1,0)</f>
        <v>CH_WB01</v>
      </c>
      <c r="F9" s="206"/>
      <c r="G9" s="188" t="s">
        <v>142</v>
      </c>
      <c r="H9" s="199" t="s">
        <v>172</v>
      </c>
      <c r="I9" s="159" t="str">
        <f t="shared" ref="I9:I16" si="0">HLOOKUP(G9,Inforce_data,MP+1,0)</f>
        <v>BFI Swiss TargetVol 5%</v>
      </c>
    </row>
    <row r="10" spans="2:12" s="27" customFormat="1">
      <c r="B10" s="188" t="s">
        <v>59</v>
      </c>
      <c r="C10" s="200" t="s">
        <v>22</v>
      </c>
      <c r="D10" s="156" t="str">
        <f>HLOOKUP(B10,Inforce_data,MP+1,0)</f>
        <v>CHF</v>
      </c>
      <c r="F10" s="206"/>
      <c r="G10" s="188" t="s">
        <v>157</v>
      </c>
      <c r="H10" s="200" t="s">
        <v>167</v>
      </c>
      <c r="I10" s="164">
        <f>HLOOKUP(G10,Inforce_data,MP+1,0)</f>
        <v>0</v>
      </c>
    </row>
    <row r="11" spans="2:12" s="27" customFormat="1">
      <c r="B11" s="188" t="s">
        <v>140</v>
      </c>
      <c r="C11" s="202" t="s">
        <v>176</v>
      </c>
      <c r="D11" s="157" t="str">
        <f>HLOOKUP(B11,Inforce_data,MP+1,0)</f>
        <v>RVATp_14</v>
      </c>
      <c r="F11" s="206"/>
      <c r="G11" s="188" t="s">
        <v>158</v>
      </c>
      <c r="H11" s="200" t="s">
        <v>166</v>
      </c>
      <c r="I11" s="164">
        <f t="shared" si="0"/>
        <v>310650</v>
      </c>
    </row>
    <row r="12" spans="2:12" s="27" customFormat="1">
      <c r="F12" s="206"/>
      <c r="G12" s="188" t="s">
        <v>159</v>
      </c>
      <c r="H12" s="200" t="s">
        <v>168</v>
      </c>
      <c r="I12" s="164">
        <f t="shared" si="0"/>
        <v>311639.72629999998</v>
      </c>
      <c r="L12" s="1"/>
    </row>
    <row r="13" spans="2:12" s="27" customFormat="1">
      <c r="B13" s="206"/>
      <c r="F13" s="206"/>
      <c r="G13" s="188" t="s">
        <v>161</v>
      </c>
      <c r="H13" s="200" t="s">
        <v>169</v>
      </c>
      <c r="I13" s="163">
        <f t="shared" si="0"/>
        <v>0</v>
      </c>
      <c r="L13" s="1"/>
    </row>
    <row r="14" spans="2:12" s="27" customFormat="1">
      <c r="B14" s="206"/>
      <c r="C14" s="24" t="s">
        <v>29</v>
      </c>
      <c r="D14" s="28"/>
      <c r="F14" s="206"/>
      <c r="G14" s="188" t="s">
        <v>162</v>
      </c>
      <c r="H14" s="200" t="s">
        <v>170</v>
      </c>
      <c r="I14" s="163">
        <f t="shared" si="0"/>
        <v>2829.2350000000001</v>
      </c>
      <c r="L14" s="1"/>
    </row>
    <row r="15" spans="2:12" s="27" customFormat="1">
      <c r="B15" s="188" t="s">
        <v>18</v>
      </c>
      <c r="C15" s="199" t="s">
        <v>177</v>
      </c>
      <c r="D15" s="159">
        <f>HLOOKUP(B15,Inforce_data,MP+1,0)</f>
        <v>195003044</v>
      </c>
      <c r="F15" s="206"/>
      <c r="G15" s="188" t="s">
        <v>163</v>
      </c>
      <c r="H15" s="200" t="s">
        <v>171</v>
      </c>
      <c r="I15" s="163">
        <f t="shared" si="0"/>
        <v>2825.7977000000001</v>
      </c>
      <c r="L15" s="1"/>
    </row>
    <row r="16" spans="2:12" s="27" customFormat="1">
      <c r="B16" s="188" t="s">
        <v>61</v>
      </c>
      <c r="C16" s="200" t="s">
        <v>178</v>
      </c>
      <c r="D16" s="160">
        <f>HLOOKUP(B16,Inforce_data,MP+1,0)</f>
        <v>1</v>
      </c>
      <c r="F16" s="206"/>
      <c r="G16" s="188" t="s">
        <v>60</v>
      </c>
      <c r="H16" s="200" t="s">
        <v>26</v>
      </c>
      <c r="I16" s="165">
        <f t="shared" si="0"/>
        <v>1.4999999999999999E-2</v>
      </c>
      <c r="L16" s="1"/>
    </row>
    <row r="17" spans="2:12" s="27" customFormat="1">
      <c r="B17" s="188" t="s">
        <v>145</v>
      </c>
      <c r="C17" s="200" t="s">
        <v>45</v>
      </c>
      <c r="D17" s="160">
        <f>HLOOKUP(B17,Inforce_data,MP+1,0)</f>
        <v>240</v>
      </c>
      <c r="F17" s="206"/>
      <c r="G17" s="188"/>
      <c r="H17" s="200" t="s">
        <v>27</v>
      </c>
      <c r="I17" s="177">
        <f>I16/12</f>
        <v>1.25E-3</v>
      </c>
      <c r="L17" s="1"/>
    </row>
    <row r="18" spans="2:12" s="27" customFormat="1">
      <c r="B18" s="188"/>
      <c r="C18" s="200" t="s">
        <v>46</v>
      </c>
      <c r="D18" s="175">
        <f>D17-Duration</f>
        <v>240</v>
      </c>
      <c r="F18" s="206"/>
      <c r="G18" s="188"/>
      <c r="H18" s="200" t="s">
        <v>1</v>
      </c>
      <c r="I18" s="217">
        <v>1.2999999999999999E-2</v>
      </c>
      <c r="L18" s="1"/>
    </row>
    <row r="19" spans="2:12" s="27" customFormat="1">
      <c r="B19" s="188" t="s">
        <v>144</v>
      </c>
      <c r="C19" s="200" t="s">
        <v>47</v>
      </c>
      <c r="D19" s="160">
        <f>HLOOKUP(B19,Inforce_data,MP+1,0)</f>
        <v>0</v>
      </c>
      <c r="F19" s="206"/>
      <c r="G19" s="188"/>
      <c r="H19" s="200" t="s">
        <v>13</v>
      </c>
      <c r="I19" s="177">
        <f>I18/12</f>
        <v>1.0833333333333333E-3</v>
      </c>
      <c r="L19" s="1"/>
    </row>
    <row r="20" spans="2:12" s="27" customFormat="1">
      <c r="B20" s="188"/>
      <c r="C20" s="200" t="s">
        <v>40</v>
      </c>
      <c r="D20" s="175">
        <f>((YEAR(D22)-YEAR(D23))*12+MONTH(D22)-MONTH(D23))</f>
        <v>0</v>
      </c>
      <c r="F20" s="206"/>
      <c r="H20" s="200" t="s">
        <v>179</v>
      </c>
      <c r="I20" s="217">
        <f>3%/12</f>
        <v>2.5000000000000001E-3</v>
      </c>
      <c r="L20" s="1"/>
    </row>
    <row r="21" spans="2:12" s="27" customFormat="1">
      <c r="B21" s="188"/>
      <c r="C21" s="200" t="s">
        <v>48</v>
      </c>
      <c r="D21" s="175">
        <f>((YEAR(D26)-YEAR(D22))*12+MONTH(D26)-MONTH(D22))</f>
        <v>0</v>
      </c>
      <c r="F21" s="206"/>
      <c r="G21" s="188" t="s">
        <v>15</v>
      </c>
      <c r="H21" s="200" t="s">
        <v>15</v>
      </c>
      <c r="I21" s="165">
        <f>HLOOKUP(G21,Inforce_data,MP+1,0)</f>
        <v>0</v>
      </c>
      <c r="L21" s="1"/>
    </row>
    <row r="22" spans="2:12" s="27" customFormat="1">
      <c r="B22" s="188" t="s">
        <v>55</v>
      </c>
      <c r="C22" s="200" t="s">
        <v>44</v>
      </c>
      <c r="D22" s="162">
        <f>DATE(LEFT(HLOOKUP(B22,Inforce_data,MP+1,0),4),RIGHT(LEFT(HLOOKUP(B22,Inforce_data,MP+1,0),6),2),RIGHT(HLOOKUP(B22,Inforce_data,MP+1,0),2))</f>
        <v>42005</v>
      </c>
      <c r="E22" s="187"/>
      <c r="F22" s="206"/>
      <c r="G22" s="206"/>
      <c r="H22" s="202" t="s">
        <v>28</v>
      </c>
      <c r="I22" s="178">
        <f>I21/12</f>
        <v>0</v>
      </c>
      <c r="L22" s="1"/>
    </row>
    <row r="23" spans="2:12" s="27" customFormat="1">
      <c r="B23" s="188" t="s">
        <v>56</v>
      </c>
      <c r="C23" s="200" t="s">
        <v>37</v>
      </c>
      <c r="D23" s="162">
        <f>DATE(LEFT(HLOOKUP(B23,Inforce_data,MP+1,0),4),RIGHT(LEFT(HLOOKUP(B23,Inforce_data,MP+1,0),6),2),RIGHT(HLOOKUP(B23,Inforce_data,MP+1,0),2))</f>
        <v>42005</v>
      </c>
      <c r="E23" s="206"/>
      <c r="F23" s="206"/>
      <c r="L23" s="1"/>
    </row>
    <row r="24" spans="2:12" s="27" customFormat="1">
      <c r="B24" s="188" t="s">
        <v>143</v>
      </c>
      <c r="C24" s="200" t="s">
        <v>164</v>
      </c>
      <c r="D24" s="158">
        <f>DATE(LEFT(HLOOKUP(B24,Inforce_data,MP+1,0),4),RIGHT(LEFT(HLOOKUP(B24,Inforce_data,MP+1,0),6),2),RIGHT(HLOOKUP(B24,Inforce_data,MP+1,0),2))</f>
        <v>42005</v>
      </c>
      <c r="E24" s="206"/>
      <c r="F24" s="206"/>
      <c r="L24" s="1"/>
    </row>
    <row r="25" spans="2:12" s="27" customFormat="1">
      <c r="B25" s="188" t="s">
        <v>57</v>
      </c>
      <c r="C25" s="200" t="s">
        <v>165</v>
      </c>
      <c r="D25" s="158">
        <f>DATE(LEFT(HLOOKUP(B25,Inforce_data,MP+1,0),4),RIGHT(LEFT(HLOOKUP(B25,Inforce_data,MP+1,0),6),2),RIGHT(HLOOKUP(B25,Inforce_data,MP+1,0),2))</f>
        <v>42005</v>
      </c>
      <c r="E25" s="187"/>
      <c r="F25" s="206"/>
      <c r="L25" s="1"/>
    </row>
    <row r="26" spans="2:12" s="27" customFormat="1">
      <c r="B26" s="188" t="s">
        <v>58</v>
      </c>
      <c r="C26" s="200" t="s">
        <v>36</v>
      </c>
      <c r="D26" s="162">
        <f>DATE(LEFT(HLOOKUP(B26,Inforce_data,MP+1,0),4),RIGHT(LEFT(HLOOKUP(B26,Inforce_data,MP+1,0),6),2),RIGHT(HLOOKUP(B26,Inforce_data,MP+1,0),2))</f>
        <v>42005</v>
      </c>
      <c r="E26" s="206"/>
      <c r="F26" s="206"/>
      <c r="G26" s="206"/>
      <c r="H26" s="24" t="s">
        <v>94</v>
      </c>
      <c r="L26" s="1"/>
    </row>
    <row r="27" spans="2:12" s="27" customFormat="1">
      <c r="C27" s="200" t="s">
        <v>198</v>
      </c>
      <c r="D27" s="271">
        <f>(31-MIN(DAY(Valn_Date),30))/30</f>
        <v>1</v>
      </c>
      <c r="E27" s="284">
        <f>(DATE(YEAR(Valn_Date),MONTH(Valn_Date)+1,1)-Valn_Date)/(DATE(YEAR(Valn_Date),MONTH(Valn_Date)+1,1)-DATE(YEAR(Valn_Date),MONTH(Valn_Date),1))</f>
        <v>1</v>
      </c>
      <c r="F27" s="206"/>
      <c r="G27" s="188" t="s">
        <v>146</v>
      </c>
      <c r="H27" s="199" t="s">
        <v>173</v>
      </c>
      <c r="I27" s="180" t="str">
        <f t="shared" ref="I27:I34" si="1">HLOOKUP(G27,Inforce_data,MP+1,0)</f>
        <v>Single</v>
      </c>
      <c r="L27" s="1"/>
    </row>
    <row r="28" spans="2:12" s="27" customFormat="1">
      <c r="C28" s="201" t="s">
        <v>215</v>
      </c>
      <c r="D28" s="175">
        <f>MOD(11+MOD(Def_period_duration,12),12)</f>
        <v>11</v>
      </c>
      <c r="F28" s="206"/>
      <c r="G28" s="188" t="s">
        <v>147</v>
      </c>
      <c r="H28" s="200" t="s">
        <v>19</v>
      </c>
      <c r="I28" s="164">
        <f t="shared" si="1"/>
        <v>327000</v>
      </c>
      <c r="L28" s="1"/>
    </row>
    <row r="29" spans="2:12" s="27" customFormat="1">
      <c r="C29" s="205" t="s">
        <v>207</v>
      </c>
      <c r="D29" s="260">
        <f>(Contract_period-Initial_Def_period_duration)/12*Feq_coupon</f>
        <v>20</v>
      </c>
      <c r="F29" s="206"/>
      <c r="G29" s="188" t="s">
        <v>141</v>
      </c>
      <c r="H29" s="200" t="s">
        <v>174</v>
      </c>
      <c r="I29" s="165">
        <f t="shared" si="1"/>
        <v>0.05</v>
      </c>
      <c r="L29" s="1"/>
    </row>
    <row r="30" spans="2:12" s="27" customFormat="1">
      <c r="B30" s="206"/>
      <c r="F30" s="206"/>
      <c r="G30" s="188" t="s">
        <v>148</v>
      </c>
      <c r="H30" s="203" t="s">
        <v>20</v>
      </c>
      <c r="I30" s="164">
        <f t="shared" si="1"/>
        <v>310650</v>
      </c>
      <c r="L30" s="1"/>
    </row>
    <row r="31" spans="2:12" s="27" customFormat="1">
      <c r="B31" s="206"/>
      <c r="F31" s="206"/>
      <c r="G31" s="188" t="s">
        <v>151</v>
      </c>
      <c r="H31" s="203" t="s">
        <v>184</v>
      </c>
      <c r="I31" s="179">
        <f t="shared" si="1"/>
        <v>1</v>
      </c>
      <c r="L31" s="1"/>
    </row>
    <row r="32" spans="2:12" s="27" customFormat="1">
      <c r="B32" s="206"/>
      <c r="C32" s="24" t="s">
        <v>62</v>
      </c>
      <c r="F32" s="206"/>
      <c r="G32" s="188" t="s">
        <v>152</v>
      </c>
      <c r="H32" s="203" t="s">
        <v>185</v>
      </c>
      <c r="I32" s="179">
        <f t="shared" si="1"/>
        <v>1</v>
      </c>
      <c r="L32" s="1"/>
    </row>
    <row r="33" spans="2:13" s="27" customFormat="1">
      <c r="B33" s="206"/>
      <c r="C33" s="283" t="s">
        <v>38</v>
      </c>
      <c r="D33" s="215" t="s">
        <v>16</v>
      </c>
      <c r="F33" s="206"/>
      <c r="G33" s="188" t="s">
        <v>153</v>
      </c>
      <c r="H33" s="203" t="s">
        <v>186</v>
      </c>
      <c r="I33" s="179">
        <f t="shared" si="1"/>
        <v>0</v>
      </c>
      <c r="L33" s="1"/>
    </row>
    <row r="34" spans="2:13" s="27" customFormat="1">
      <c r="B34" s="206"/>
      <c r="C34" s="201" t="s">
        <v>193</v>
      </c>
      <c r="D34" s="216" t="s">
        <v>16</v>
      </c>
      <c r="F34" s="206"/>
      <c r="G34" s="188" t="s">
        <v>150</v>
      </c>
      <c r="H34" s="203" t="s">
        <v>32</v>
      </c>
      <c r="I34" s="165">
        <f t="shared" si="1"/>
        <v>0.05</v>
      </c>
      <c r="L34" s="1"/>
      <c r="M34" s="1"/>
    </row>
    <row r="35" spans="2:13" s="27" customFormat="1">
      <c r="B35" s="206"/>
      <c r="C35" s="201" t="s">
        <v>180</v>
      </c>
      <c r="D35" s="217">
        <v>0.02</v>
      </c>
      <c r="F35" s="206"/>
      <c r="G35" s="188" t="s">
        <v>149</v>
      </c>
      <c r="H35" s="203" t="s">
        <v>21</v>
      </c>
      <c r="I35" s="176">
        <f>IF(HLOOKUP(G35,Inforce_data,MP+1,0)="monthly",12,IF(HLOOKUP(G35,Inforce_data,MP+1,0)="quarterly",4,IF(HLOOKUP(G35,Inforce_data,MP+1,0)="semi-annually",2,1)))</f>
        <v>1</v>
      </c>
      <c r="J35" s="197"/>
      <c r="K35" s="6"/>
      <c r="L35" s="1"/>
      <c r="M35" s="1"/>
    </row>
    <row r="36" spans="2:13" s="27" customFormat="1">
      <c r="B36" s="206"/>
      <c r="C36" s="200" t="s">
        <v>210</v>
      </c>
      <c r="D36" s="177">
        <f>1-(1-D35)^(1/12)</f>
        <v>1.6821425527395739E-3</v>
      </c>
      <c r="F36" s="206"/>
      <c r="G36" s="188"/>
      <c r="H36" s="203" t="s">
        <v>107</v>
      </c>
      <c r="I36" s="176">
        <f>+yearly_coupon/Feq_coupon</f>
        <v>16350</v>
      </c>
      <c r="K36" s="6"/>
      <c r="M36" s="1"/>
    </row>
    <row r="37" spans="2:13" s="27" customFormat="1">
      <c r="C37" s="168" t="s">
        <v>181</v>
      </c>
      <c r="D37" s="217"/>
      <c r="F37" s="206"/>
      <c r="G37" s="188" t="s">
        <v>154</v>
      </c>
      <c r="H37" s="203" t="s">
        <v>96</v>
      </c>
      <c r="I37" s="164">
        <f>HLOOKUP(G37,Inforce_data,MP+1,0)</f>
        <v>16350</v>
      </c>
      <c r="M37" s="1"/>
    </row>
    <row r="38" spans="2:13" s="27" customFormat="1">
      <c r="C38" s="169">
        <v>0</v>
      </c>
      <c r="D38" s="170">
        <v>0</v>
      </c>
      <c r="F38" s="206"/>
      <c r="G38" s="188"/>
      <c r="H38" s="203" t="s">
        <v>33</v>
      </c>
      <c r="I38" s="216" t="s">
        <v>16</v>
      </c>
      <c r="M38" s="1"/>
    </row>
    <row r="39" spans="2:13" s="27" customFormat="1">
      <c r="C39" s="166">
        <v>0.8</v>
      </c>
      <c r="D39" s="217">
        <v>1</v>
      </c>
      <c r="F39" s="206"/>
      <c r="G39" s="188"/>
      <c r="H39" s="203" t="s">
        <v>175</v>
      </c>
      <c r="I39" s="216" t="s">
        <v>16</v>
      </c>
      <c r="K39" s="6"/>
      <c r="M39" s="1"/>
    </row>
    <row r="40" spans="2:13" s="27" customFormat="1">
      <c r="C40" s="166">
        <v>1.2</v>
      </c>
      <c r="D40" s="217">
        <v>1</v>
      </c>
      <c r="F40" s="206"/>
      <c r="G40" s="188"/>
      <c r="H40" s="203" t="s">
        <v>23</v>
      </c>
      <c r="I40" s="217">
        <v>0.01</v>
      </c>
      <c r="K40" s="6"/>
      <c r="M40" s="1"/>
    </row>
    <row r="41" spans="2:13" s="27" customFormat="1">
      <c r="C41" s="167">
        <v>2</v>
      </c>
      <c r="D41" s="155">
        <v>5</v>
      </c>
      <c r="F41" s="206"/>
      <c r="G41" s="188"/>
      <c r="H41" s="203" t="s">
        <v>95</v>
      </c>
      <c r="I41" s="217">
        <v>0.5</v>
      </c>
      <c r="K41" s="6"/>
      <c r="M41" s="1"/>
    </row>
    <row r="42" spans="2:13" s="27" customFormat="1">
      <c r="B42" s="206"/>
      <c r="C42" s="1"/>
      <c r="D42" s="1"/>
      <c r="F42" s="206"/>
      <c r="H42" s="203" t="s">
        <v>208</v>
      </c>
      <c r="I42" s="261">
        <f>Perf_Level/Feq_coupon</f>
        <v>0.5</v>
      </c>
      <c r="K42" s="6"/>
      <c r="M42" s="1"/>
    </row>
    <row r="43" spans="2:13" s="27" customFormat="1">
      <c r="B43" s="206"/>
      <c r="C43" s="1"/>
      <c r="D43" s="1"/>
      <c r="F43" s="206"/>
      <c r="H43" s="203" t="s">
        <v>209</v>
      </c>
      <c r="I43" s="176">
        <f>Bonus_rate*Premium_Paid/Feq_coupon</f>
        <v>3270</v>
      </c>
      <c r="M43" s="1"/>
    </row>
    <row r="44" spans="2:13" s="27" customFormat="1">
      <c r="B44" s="206"/>
      <c r="C44" s="1"/>
      <c r="D44" s="1"/>
      <c r="F44" s="206"/>
      <c r="G44" s="188" t="s">
        <v>156</v>
      </c>
      <c r="H44" s="203" t="s">
        <v>53</v>
      </c>
      <c r="I44" s="164">
        <f>HLOOKUP(G44,Inforce_data,MP+1,0)</f>
        <v>0</v>
      </c>
      <c r="M44" s="1"/>
    </row>
    <row r="45" spans="2:13" s="27" customFormat="1">
      <c r="B45" s="206"/>
      <c r="C45" s="1"/>
      <c r="D45" s="1"/>
      <c r="F45" s="206"/>
      <c r="H45" s="203" t="s">
        <v>249</v>
      </c>
      <c r="I45" s="176">
        <f>AV0_BEF_BEF-AV0_AFTER_BEF-coupon_by_freq</f>
        <v>-327000</v>
      </c>
      <c r="K45" s="6"/>
      <c r="M45" s="1"/>
    </row>
    <row r="46" spans="2:13" s="27" customFormat="1">
      <c r="B46" s="206"/>
      <c r="C46" s="1"/>
      <c r="D46" s="1"/>
      <c r="F46" s="206"/>
      <c r="G46" s="188" t="s">
        <v>160</v>
      </c>
      <c r="H46" s="203" t="s">
        <v>93</v>
      </c>
      <c r="I46" s="164">
        <f>HLOOKUP(G46,Inforce_data,MP+1,0)</f>
        <v>327000</v>
      </c>
      <c r="K46" s="6"/>
      <c r="M46" s="1"/>
    </row>
    <row r="47" spans="2:13" s="27" customFormat="1">
      <c r="B47" s="206"/>
      <c r="C47" s="1"/>
      <c r="D47" s="1"/>
      <c r="F47" s="206"/>
      <c r="G47" s="188" t="s">
        <v>155</v>
      </c>
      <c r="H47" s="204" t="s">
        <v>187</v>
      </c>
      <c r="I47" s="171">
        <f>HLOOKUP(G47,Inforce_data,MP+1,0)</f>
        <v>0</v>
      </c>
      <c r="K47" s="6"/>
      <c r="M47" s="1"/>
    </row>
    <row r="48" spans="2:13" s="27" customFormat="1">
      <c r="B48" s="206"/>
      <c r="C48" s="1"/>
      <c r="D48" s="1"/>
      <c r="F48" s="206"/>
      <c r="G48" s="194"/>
      <c r="H48" s="1"/>
      <c r="I48" s="1"/>
      <c r="M48" s="1"/>
    </row>
    <row r="49" spans="2:13" s="27" customFormat="1">
      <c r="B49" s="206"/>
      <c r="C49" s="1"/>
      <c r="D49" s="1"/>
      <c r="F49" s="206"/>
      <c r="G49" s="194"/>
      <c r="H49" s="1"/>
      <c r="I49" s="1"/>
      <c r="M49" s="1"/>
    </row>
    <row r="50" spans="2:13" s="27" customFormat="1">
      <c r="B50" s="206"/>
      <c r="F50" s="206"/>
      <c r="G50" s="194"/>
      <c r="H50" s="1"/>
      <c r="I50" s="1"/>
      <c r="M50" s="1"/>
    </row>
    <row r="51" spans="2:13" s="27" customFormat="1">
      <c r="B51" s="206"/>
      <c r="C51" s="1"/>
      <c r="D51" s="1"/>
      <c r="F51" s="206"/>
      <c r="G51" s="194"/>
      <c r="H51" s="1"/>
      <c r="I51" s="1"/>
      <c r="K51" s="6"/>
      <c r="M51" s="1"/>
    </row>
    <row r="52" spans="2:13" s="27" customFormat="1">
      <c r="B52" s="194"/>
      <c r="C52" s="1"/>
      <c r="D52" s="1"/>
      <c r="F52" s="206"/>
      <c r="G52" s="194"/>
      <c r="H52" s="1"/>
      <c r="I52" s="1"/>
      <c r="K52" s="6"/>
      <c r="M52" s="1"/>
    </row>
    <row r="53" spans="2:13" s="27" customFormat="1">
      <c r="B53" s="194"/>
      <c r="C53" s="1"/>
      <c r="D53" s="1"/>
      <c r="F53" s="206"/>
      <c r="G53" s="194"/>
      <c r="H53" s="1"/>
      <c r="I53" s="1"/>
      <c r="K53" s="6"/>
      <c r="M53" s="1"/>
    </row>
    <row r="54" spans="2:13">
      <c r="E54" s="27"/>
      <c r="F54" s="206"/>
      <c r="J54" s="27"/>
    </row>
    <row r="55" spans="2:13">
      <c r="C55" s="27"/>
      <c r="D55" s="27"/>
      <c r="J55" s="6"/>
      <c r="K55" s="6"/>
    </row>
    <row r="56" spans="2:13">
      <c r="J56" s="6"/>
      <c r="K56" s="6"/>
    </row>
    <row r="57" spans="2:13">
      <c r="J57" s="6"/>
      <c r="K57" s="6"/>
    </row>
    <row r="58" spans="2:13">
      <c r="J58" s="6"/>
      <c r="K58" s="6"/>
    </row>
    <row r="59" spans="2:13">
      <c r="J59" s="6"/>
      <c r="K59" s="6"/>
    </row>
    <row r="60" spans="2:13">
      <c r="J60" s="6"/>
      <c r="K60" s="6"/>
    </row>
    <row r="61" spans="2:13">
      <c r="J61" s="6"/>
      <c r="K61" s="6"/>
    </row>
    <row r="62" spans="2:13">
      <c r="J62" s="6"/>
      <c r="K62" s="6"/>
    </row>
    <row r="63" spans="2:13">
      <c r="J63" s="6"/>
    </row>
    <row r="64" spans="2:13">
      <c r="J64" s="6"/>
    </row>
    <row r="65" spans="10:10">
      <c r="J65" s="6"/>
    </row>
    <row r="66" spans="10:10">
      <c r="J66" s="6"/>
    </row>
    <row r="67" spans="10:10">
      <c r="J67" s="6"/>
    </row>
    <row r="68" spans="10:10">
      <c r="J68" s="6"/>
    </row>
    <row r="69" spans="10:10">
      <c r="J69" s="6"/>
    </row>
    <row r="70" spans="10:10">
      <c r="J70" s="6"/>
    </row>
    <row r="71" spans="10:10">
      <c r="J71" s="6"/>
    </row>
    <row r="72" spans="10:10">
      <c r="J72" s="6"/>
    </row>
    <row r="73" spans="10:10">
      <c r="J73" s="6"/>
    </row>
    <row r="74" spans="10:10">
      <c r="J74" s="6"/>
    </row>
    <row r="75" spans="10:10">
      <c r="J75" s="6"/>
    </row>
    <row r="76" spans="10:10">
      <c r="J76" s="6"/>
    </row>
    <row r="77" spans="10:10">
      <c r="J77" s="6"/>
    </row>
    <row r="78" spans="10:10">
      <c r="J78" s="6"/>
    </row>
    <row r="79" spans="10:10">
      <c r="J79" s="6"/>
    </row>
    <row r="80" spans="10:10">
      <c r="J80" s="6"/>
    </row>
    <row r="81" spans="10:10">
      <c r="J81" s="6"/>
    </row>
    <row r="82" spans="10:10">
      <c r="J82" s="6"/>
    </row>
  </sheetData>
  <dataValidations count="1">
    <dataValidation type="list" allowBlank="1" showInputMessage="1" showErrorMessage="1" sqref="D33:D34 I38:I39">
      <formula1>"N,Y"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002060"/>
  </sheetPr>
  <dimension ref="B1:CJ726"/>
  <sheetViews>
    <sheetView zoomScale="70" zoomScaleNormal="70" workbookViewId="0">
      <pane xSplit="14" ySplit="5" topLeftCell="O6" activePane="bottomRight" state="frozen"/>
      <selection pane="topRight" activeCell="O1" sqref="O1"/>
      <selection pane="bottomLeft" activeCell="A6" sqref="A6"/>
      <selection pane="bottomRight" activeCell="P7" sqref="P7"/>
    </sheetView>
  </sheetViews>
  <sheetFormatPr defaultColWidth="11.42578125" defaultRowHeight="15" outlineLevelCol="1"/>
  <cols>
    <col min="1" max="1" width="4" style="1" customWidth="1"/>
    <col min="2" max="2" width="5.28515625" style="1" bestFit="1" customWidth="1"/>
    <col min="3" max="3" width="7.140625" style="1" bestFit="1" customWidth="1"/>
    <col min="4" max="4" width="13.5703125" style="1" bestFit="1" customWidth="1"/>
    <col min="5" max="5" width="15.140625" style="1" bestFit="1" customWidth="1"/>
    <col min="6" max="6" width="11.42578125" style="1" bestFit="1" customWidth="1"/>
    <col min="7" max="7" width="13" style="1" bestFit="1" customWidth="1"/>
    <col min="8" max="8" width="7.85546875" style="1" customWidth="1" outlineLevel="1"/>
    <col min="9" max="9" width="7" style="1" customWidth="1" outlineLevel="1"/>
    <col min="10" max="10" width="9.42578125" style="1" customWidth="1" outlineLevel="1"/>
    <col min="11" max="11" width="13.140625" style="1" customWidth="1" outlineLevel="1"/>
    <col min="12" max="13" width="8.5703125" style="1" customWidth="1" outlineLevel="1"/>
    <col min="14" max="14" width="13.28515625" style="1" customWidth="1" outlineLevel="1"/>
    <col min="15" max="15" width="2.5703125" style="6" customWidth="1"/>
    <col min="16" max="16" width="14" style="1" customWidth="1"/>
    <col min="17" max="17" width="12.7109375" style="1" bestFit="1" customWidth="1"/>
    <col min="18" max="18" width="17.7109375" style="1" bestFit="1" customWidth="1"/>
    <col min="19" max="19" width="10" style="1" customWidth="1"/>
    <col min="20" max="20" width="12.85546875" style="1" bestFit="1" customWidth="1"/>
    <col min="21" max="21" width="2.85546875" style="197" customWidth="1"/>
    <col min="22" max="23" width="15.42578125" style="1" bestFit="1" customWidth="1"/>
    <col min="24" max="24" width="15.28515625" style="194" customWidth="1"/>
    <col min="25" max="25" width="13.28515625" style="194" bestFit="1" customWidth="1"/>
    <col min="26" max="26" width="7.85546875" style="194" customWidth="1"/>
    <col min="27" max="27" width="15.28515625" style="194" bestFit="1" customWidth="1"/>
    <col min="28" max="28" width="16.42578125" style="194" customWidth="1"/>
    <col min="29" max="29" width="12.5703125" style="1" bestFit="1" customWidth="1"/>
    <col min="30" max="30" width="16" style="1" customWidth="1" outlineLevel="1"/>
    <col min="31" max="31" width="16" style="194" customWidth="1" outlineLevel="1"/>
    <col min="32" max="32" width="16" style="1" customWidth="1" outlineLevel="1"/>
    <col min="33" max="33" width="16" style="194" customWidth="1" outlineLevel="1"/>
    <col min="34" max="34" width="22.85546875" style="1" bestFit="1" customWidth="1" outlineLevel="1"/>
    <col min="35" max="35" width="12.5703125" style="1" customWidth="1" outlineLevel="1" collapsed="1"/>
    <col min="36" max="36" width="2.42578125" style="197" customWidth="1"/>
    <col min="37" max="37" width="14.5703125" style="1" customWidth="1"/>
    <col min="38" max="38" width="14" style="1" bestFit="1" customWidth="1"/>
    <col min="39" max="39" width="14.140625" style="1" bestFit="1" customWidth="1"/>
    <col min="40" max="40" width="12.42578125" style="1" bestFit="1" customWidth="1"/>
    <col min="41" max="41" width="20" style="1" bestFit="1" customWidth="1"/>
    <col min="42" max="42" width="19.5703125" style="1" bestFit="1" customWidth="1"/>
    <col min="43" max="49" width="12.7109375" style="1" customWidth="1" outlineLevel="1"/>
    <col min="50" max="50" width="2.42578125" style="197" customWidth="1"/>
    <col min="51" max="51" width="12.85546875" style="1" bestFit="1" customWidth="1"/>
    <col min="52" max="52" width="16" style="194" bestFit="1" customWidth="1"/>
    <col min="53" max="53" width="12.5703125" style="194" bestFit="1" customWidth="1"/>
    <col min="54" max="54" width="13.140625" style="194" bestFit="1" customWidth="1"/>
    <col min="55" max="55" width="19.7109375" style="194" bestFit="1" customWidth="1"/>
    <col min="56" max="60" width="13.5703125" style="1" customWidth="1" outlineLevel="1"/>
    <col min="61" max="61" width="13.5703125" style="1" customWidth="1" outlineLevel="1" collapsed="1"/>
    <col min="62" max="62" width="3" style="197" customWidth="1"/>
    <col min="63" max="63" width="12.42578125" style="6" bestFit="1" customWidth="1"/>
    <col min="64" max="64" width="11.42578125" style="197" bestFit="1" customWidth="1"/>
    <col min="65" max="66" width="8.140625" style="197" bestFit="1" customWidth="1"/>
    <col min="67" max="68" width="8.140625" style="197" customWidth="1"/>
    <col min="69" max="69" width="9.5703125" style="197" bestFit="1" customWidth="1"/>
    <col min="70" max="70" width="13.85546875" style="197" bestFit="1" customWidth="1"/>
    <col min="71" max="71" width="8.7109375" style="1" bestFit="1" customWidth="1"/>
    <col min="72" max="72" width="12.85546875" style="1" customWidth="1" outlineLevel="1"/>
    <col min="73" max="73" width="13.7109375" style="194" customWidth="1" outlineLevel="1"/>
    <col min="74" max="74" width="15.42578125" style="1" customWidth="1" outlineLevel="1"/>
    <col min="75" max="75" width="12.5703125" style="1" customWidth="1" outlineLevel="1" collapsed="1"/>
    <col min="76" max="76" width="2.7109375" style="194" customWidth="1"/>
    <col min="77" max="77" width="10.7109375" style="1" bestFit="1" customWidth="1"/>
    <col min="78" max="78" width="12.140625" style="1" customWidth="1" outlineLevel="1"/>
    <col min="79" max="79" width="11.42578125" style="1" customWidth="1" outlineLevel="1" collapsed="1"/>
    <col min="80" max="80" width="2.7109375" style="1" customWidth="1"/>
    <col min="81" max="81" width="13.5703125" style="1" bestFit="1" customWidth="1"/>
    <col min="82" max="82" width="14.28515625" style="1" bestFit="1" customWidth="1"/>
    <col min="83" max="84" width="14.28515625" style="1" customWidth="1"/>
    <col min="85" max="85" width="16.42578125" style="1" bestFit="1" customWidth="1"/>
    <col min="86" max="16384" width="11.42578125" style="1"/>
  </cols>
  <sheetData>
    <row r="1" spans="2:88" s="194" customFormat="1">
      <c r="O1" s="197"/>
      <c r="U1" s="197"/>
      <c r="Y1" s="293"/>
      <c r="AJ1" s="197"/>
      <c r="AX1" s="197"/>
      <c r="BJ1" s="197"/>
      <c r="BK1" s="197"/>
      <c r="BL1" s="197"/>
      <c r="BM1" s="197"/>
      <c r="BN1" s="197"/>
      <c r="BO1" s="197"/>
      <c r="BP1" s="197"/>
      <c r="BQ1" s="197"/>
      <c r="BR1" s="197"/>
      <c r="CC1" s="229"/>
      <c r="CD1" s="229"/>
      <c r="CG1" s="213"/>
    </row>
    <row r="2" spans="2:88">
      <c r="Q2" s="337">
        <f>(1+P7)^(1/12)-1</f>
        <v>-4.8702647914877772E-4</v>
      </c>
      <c r="R2" s="194"/>
      <c r="S2" s="194"/>
      <c r="V2" s="228"/>
      <c r="W2" s="227"/>
      <c r="X2" s="292"/>
      <c r="Y2" s="293"/>
    </row>
    <row r="3" spans="2:88">
      <c r="P3" s="181" t="s">
        <v>277</v>
      </c>
      <c r="Q3" s="31"/>
      <c r="R3" s="181" t="s">
        <v>278</v>
      </c>
      <c r="S3" s="31"/>
      <c r="T3" s="31"/>
      <c r="AY3" s="73"/>
      <c r="AZ3" s="213"/>
      <c r="BA3" s="213"/>
      <c r="BB3" s="213"/>
      <c r="BC3" s="213"/>
      <c r="BG3" s="181"/>
      <c r="CC3" s="330" t="s">
        <v>105</v>
      </c>
      <c r="CD3" s="331"/>
      <c r="CE3" s="331"/>
      <c r="CF3" s="331"/>
      <c r="CG3" s="332"/>
    </row>
    <row r="4" spans="2:88">
      <c r="H4" s="181" t="s">
        <v>228</v>
      </c>
      <c r="I4" s="181" t="s">
        <v>229</v>
      </c>
      <c r="J4" s="181" t="s">
        <v>230</v>
      </c>
      <c r="K4" s="181" t="s">
        <v>221</v>
      </c>
      <c r="L4" s="181" t="s">
        <v>231</v>
      </c>
      <c r="M4" s="181" t="s">
        <v>232</v>
      </c>
      <c r="P4" s="330" t="s">
        <v>11</v>
      </c>
      <c r="Q4" s="331"/>
      <c r="R4" s="333"/>
      <c r="S4" s="31" t="s">
        <v>63</v>
      </c>
      <c r="T4" s="31" t="s">
        <v>64</v>
      </c>
      <c r="V4" s="330" t="s">
        <v>0</v>
      </c>
      <c r="W4" s="331"/>
      <c r="X4" s="331"/>
      <c r="Y4" s="331"/>
      <c r="Z4" s="331"/>
      <c r="AA4" s="331"/>
      <c r="AB4" s="331"/>
      <c r="AC4" s="333"/>
      <c r="AD4" s="181" t="s">
        <v>234</v>
      </c>
      <c r="AE4" s="181" t="s">
        <v>244</v>
      </c>
      <c r="AF4" s="181" t="s">
        <v>245</v>
      </c>
      <c r="AG4" s="181" t="s">
        <v>246</v>
      </c>
      <c r="AH4" s="181" t="s">
        <v>233</v>
      </c>
      <c r="AI4" s="181"/>
      <c r="AK4" s="330" t="s">
        <v>201</v>
      </c>
      <c r="AL4" s="331"/>
      <c r="AM4" s="331"/>
      <c r="AN4" s="331"/>
      <c r="AO4" s="331"/>
      <c r="AP4" s="333"/>
      <c r="AQ4" s="181" t="s">
        <v>222</v>
      </c>
      <c r="AR4" s="181" t="s">
        <v>223</v>
      </c>
      <c r="AS4" s="181" t="s">
        <v>224</v>
      </c>
      <c r="AT4" s="181" t="s">
        <v>225</v>
      </c>
      <c r="AU4" s="181" t="s">
        <v>226</v>
      </c>
      <c r="AV4" s="181" t="s">
        <v>227</v>
      </c>
      <c r="AW4" s="181"/>
      <c r="AY4" s="330" t="s">
        <v>106</v>
      </c>
      <c r="AZ4" s="331"/>
      <c r="BA4" s="331"/>
      <c r="BB4" s="331"/>
      <c r="BC4" s="333"/>
      <c r="BD4" s="181" t="s">
        <v>238</v>
      </c>
      <c r="BE4" s="181" t="s">
        <v>239</v>
      </c>
      <c r="BF4" s="181" t="s">
        <v>237</v>
      </c>
      <c r="BG4" s="181" t="s">
        <v>241</v>
      </c>
      <c r="BH4" s="181" t="s">
        <v>240</v>
      </c>
      <c r="BI4" s="181"/>
      <c r="BK4" s="330" t="s">
        <v>204</v>
      </c>
      <c r="BL4" s="331"/>
      <c r="BM4" s="331"/>
      <c r="BN4" s="331"/>
      <c r="BO4" s="331"/>
      <c r="BP4" s="331"/>
      <c r="BQ4" s="331"/>
      <c r="BR4" s="331"/>
      <c r="BS4" s="333"/>
      <c r="BT4" s="181" t="s">
        <v>243</v>
      </c>
      <c r="BU4" s="181" t="s">
        <v>242</v>
      </c>
      <c r="BV4" s="181" t="s">
        <v>235</v>
      </c>
      <c r="BY4" s="226" t="s">
        <v>12</v>
      </c>
      <c r="BZ4" s="181" t="s">
        <v>236</v>
      </c>
      <c r="CC4" s="226" t="s">
        <v>100</v>
      </c>
      <c r="CD4" s="330" t="s">
        <v>14</v>
      </c>
      <c r="CE4" s="331"/>
      <c r="CF4" s="331"/>
      <c r="CG4" s="332"/>
      <c r="CI4" s="1">
        <f>pv_wb_claims-1.3%/12*pv_av</f>
        <v>14660.772549450317</v>
      </c>
    </row>
    <row r="5" spans="2:88">
      <c r="B5" s="99" t="s">
        <v>2</v>
      </c>
      <c r="C5" s="99" t="s">
        <v>3</v>
      </c>
      <c r="D5" s="99" t="s">
        <v>39</v>
      </c>
      <c r="E5" s="99" t="s">
        <v>31</v>
      </c>
      <c r="F5" s="99" t="s">
        <v>49</v>
      </c>
      <c r="G5" s="99" t="s">
        <v>50</v>
      </c>
      <c r="H5" s="32" t="s">
        <v>2</v>
      </c>
      <c r="I5" s="32" t="s">
        <v>3</v>
      </c>
      <c r="J5" s="32" t="s">
        <v>39</v>
      </c>
      <c r="K5" s="32" t="s">
        <v>31</v>
      </c>
      <c r="L5" s="32" t="s">
        <v>49</v>
      </c>
      <c r="M5" s="32" t="s">
        <v>50</v>
      </c>
      <c r="N5" s="33" t="s">
        <v>65</v>
      </c>
      <c r="O5" s="4"/>
      <c r="P5" s="222" t="s">
        <v>194</v>
      </c>
      <c r="Q5" s="222" t="s">
        <v>195</v>
      </c>
      <c r="R5" s="222" t="s">
        <v>6</v>
      </c>
      <c r="S5" s="182" t="s">
        <v>196</v>
      </c>
      <c r="T5" s="182" t="s">
        <v>6</v>
      </c>
      <c r="U5" s="195"/>
      <c r="V5" s="226" t="s">
        <v>197</v>
      </c>
      <c r="W5" s="112" t="s">
        <v>199</v>
      </c>
      <c r="X5" s="112" t="s">
        <v>7</v>
      </c>
      <c r="Y5" s="112" t="s">
        <v>200</v>
      </c>
      <c r="Z5" s="112" t="s">
        <v>92</v>
      </c>
      <c r="AA5" s="112" t="s">
        <v>10</v>
      </c>
      <c r="AB5" s="112" t="s">
        <v>85</v>
      </c>
      <c r="AC5" s="112" t="s">
        <v>8</v>
      </c>
      <c r="AD5" s="36" t="s">
        <v>108</v>
      </c>
      <c r="AE5" s="36" t="s">
        <v>7</v>
      </c>
      <c r="AF5" s="36" t="s">
        <v>10</v>
      </c>
      <c r="AG5" s="36" t="s">
        <v>85</v>
      </c>
      <c r="AH5" s="36" t="s">
        <v>8</v>
      </c>
      <c r="AI5" s="36" t="s">
        <v>65</v>
      </c>
      <c r="AJ5" s="195"/>
      <c r="AK5" s="112" t="s">
        <v>43</v>
      </c>
      <c r="AL5" s="112" t="s">
        <v>41</v>
      </c>
      <c r="AM5" s="112" t="s">
        <v>42</v>
      </c>
      <c r="AN5" s="112" t="s">
        <v>5</v>
      </c>
      <c r="AO5" s="112" t="s">
        <v>51</v>
      </c>
      <c r="AP5" s="112" t="s">
        <v>52</v>
      </c>
      <c r="AQ5" s="258" t="s">
        <v>43</v>
      </c>
      <c r="AR5" s="258" t="s">
        <v>41</v>
      </c>
      <c r="AS5" s="258" t="s">
        <v>42</v>
      </c>
      <c r="AT5" s="258" t="s">
        <v>5</v>
      </c>
      <c r="AU5" s="258" t="s">
        <v>51</v>
      </c>
      <c r="AV5" s="258" t="s">
        <v>66</v>
      </c>
      <c r="AW5" s="36" t="s">
        <v>65</v>
      </c>
      <c r="AX5" s="195"/>
      <c r="AY5" s="226" t="s">
        <v>200</v>
      </c>
      <c r="AZ5" s="226" t="s">
        <v>189</v>
      </c>
      <c r="BA5" s="226" t="s">
        <v>188</v>
      </c>
      <c r="BB5" s="226" t="s">
        <v>203</v>
      </c>
      <c r="BC5" s="226" t="s">
        <v>202</v>
      </c>
      <c r="BD5" s="32" t="s">
        <v>200</v>
      </c>
      <c r="BE5" s="32" t="s">
        <v>189</v>
      </c>
      <c r="BF5" s="32" t="s">
        <v>188</v>
      </c>
      <c r="BG5" s="32" t="s">
        <v>203</v>
      </c>
      <c r="BH5" s="32" t="s">
        <v>202</v>
      </c>
      <c r="BI5" s="32" t="s">
        <v>65</v>
      </c>
      <c r="BJ5" s="195"/>
      <c r="BK5" s="222" t="s">
        <v>190</v>
      </c>
      <c r="BL5" s="222" t="s">
        <v>191</v>
      </c>
      <c r="BM5" s="222" t="s">
        <v>211</v>
      </c>
      <c r="BN5" s="222" t="s">
        <v>212</v>
      </c>
      <c r="BO5" s="222" t="s">
        <v>213</v>
      </c>
      <c r="BP5" s="222" t="s">
        <v>214</v>
      </c>
      <c r="BQ5" s="222" t="s">
        <v>192</v>
      </c>
      <c r="BR5" s="222" t="s">
        <v>193</v>
      </c>
      <c r="BS5" s="222" t="s">
        <v>4</v>
      </c>
      <c r="BT5" s="39" t="s">
        <v>191</v>
      </c>
      <c r="BU5" s="39" t="s">
        <v>193</v>
      </c>
      <c r="BV5" s="39" t="s">
        <v>4</v>
      </c>
      <c r="BW5" s="36" t="s">
        <v>65</v>
      </c>
      <c r="BY5" s="226" t="s">
        <v>9</v>
      </c>
      <c r="BZ5" s="9" t="s">
        <v>9</v>
      </c>
      <c r="CA5" s="36" t="s">
        <v>65</v>
      </c>
      <c r="CC5" s="112" t="s">
        <v>101</v>
      </c>
      <c r="CD5" s="112" t="s">
        <v>102</v>
      </c>
      <c r="CE5" s="112" t="s">
        <v>103</v>
      </c>
      <c r="CF5" s="112" t="s">
        <v>104</v>
      </c>
      <c r="CG5" s="112" t="s">
        <v>205</v>
      </c>
      <c r="CI5" s="1">
        <f>pv_wb_claims-2.82%/12*pv_av</f>
        <v>-13835.627428021973</v>
      </c>
    </row>
    <row r="6" spans="2:88">
      <c r="B6" s="12"/>
      <c r="C6" s="230">
        <v>0</v>
      </c>
      <c r="D6" s="233">
        <f>MAX(INT(Duration-1/12),0)</f>
        <v>0</v>
      </c>
      <c r="E6" s="230">
        <f>MOD(Duration-1,12)</f>
        <v>11</v>
      </c>
      <c r="F6" s="13"/>
      <c r="G6" s="14"/>
      <c r="H6" s="34"/>
      <c r="I6" s="35"/>
      <c r="J6" s="35"/>
      <c r="K6" s="38">
        <f>HLOOKUP(K$4,Debug!$A$1:$AK$723,2+$C6,0)</f>
        <v>11</v>
      </c>
      <c r="L6" s="35"/>
      <c r="M6" s="35"/>
      <c r="N6" s="36">
        <f>SUM(N7:N366)</f>
        <v>0</v>
      </c>
      <c r="O6" s="4"/>
      <c r="P6" s="234">
        <v>0</v>
      </c>
      <c r="Q6" s="13"/>
      <c r="R6" s="235">
        <v>1</v>
      </c>
      <c r="S6" s="185">
        <v>0</v>
      </c>
      <c r="T6" s="186">
        <v>1</v>
      </c>
      <c r="U6" s="195"/>
      <c r="V6" s="214"/>
      <c r="W6" s="212"/>
      <c r="X6" s="212"/>
      <c r="Y6" s="237">
        <f>-AY6*AN6</f>
        <v>0</v>
      </c>
      <c r="Z6" s="237">
        <f>-BB6*AP6</f>
        <v>0</v>
      </c>
      <c r="AA6" s="301">
        <f>AC6-AV0_AFTER_BEF-AB6</f>
        <v>1030.6012999999803</v>
      </c>
      <c r="AB6" s="302">
        <f>-Fixed_fee*AY6*Feq_coupon</f>
        <v>-40.875</v>
      </c>
      <c r="AC6" s="238">
        <f>AV0</f>
        <v>311639.72629999998</v>
      </c>
      <c r="AD6" s="43">
        <f>HLOOKUP(AD$4,Debug!$A$1:$AK$723,2+$C6,0)</f>
        <v>0</v>
      </c>
      <c r="AE6" s="44">
        <f>HLOOKUP(AE$4,Debug!$A$1:$AK$723,2+$C6,0)</f>
        <v>0</v>
      </c>
      <c r="AF6" s="44">
        <f>HLOOKUP(AF$4,Debug!$A$1:$AK$723,2+$C6,0)</f>
        <v>-1030.60129999998</v>
      </c>
      <c r="AG6" s="44">
        <f>HLOOKUP(AG$4,Debug!$A$1:$AK$723,2+$C6,0)</f>
        <v>40.875</v>
      </c>
      <c r="AH6" s="44">
        <f>HLOOKUP(AH$4,Debug!$A$1:$AK$723,2+$C6,0)</f>
        <v>311639.72629999998</v>
      </c>
      <c r="AI6" s="36">
        <f>SUM(AI7:AI366)</f>
        <v>8.6100000906697005E-8</v>
      </c>
      <c r="AJ6" s="195"/>
      <c r="AK6" s="106">
        <f t="shared" ref="AK6:AK69" si="0">IF(C6&lt;=remaning_months,1,0)</f>
        <v>1</v>
      </c>
      <c r="AL6" s="107">
        <f t="shared" ref="AL6:AL69" si="1">IF(C6&lt;=Def_period_duration,1,0)*AK6</f>
        <v>1</v>
      </c>
      <c r="AM6" s="107">
        <f t="shared" ref="AM6:AM69" si="2">IF(ratchet_Y_N?="Y",IF(C6=Def_period_duration,1,0)*AK6,0)</f>
        <v>1</v>
      </c>
      <c r="AN6" s="107">
        <f t="shared" ref="AN6:AN69" si="3">IF(Feq_coupon=1,IF(E6+1=12,1,0),IF(Feq_coupon=2,IF(OR(E6+1=12,E6+1=6),1,0),IF(Feq_coupon=3,IF(OR(E6+1=12,E6+1=4,E6+1=8),1,0),IF(Feq_coupon=4,IF(OR(E6+1=12,E6+1=3,E6+1=6,E6+1=9),1,0),1))))*(1-AL6)*AK6</f>
        <v>0</v>
      </c>
      <c r="AO6" s="210">
        <f t="shared" ref="AO6:AO69" si="4">IF(Perf_Bonus_Y_N?="Y",IF(AND(MOD(11+MOD(C6,12),12)=Mod_Def_period_duration,C6&gt;Def_period_duration),1,0)*AK6,0)</f>
        <v>0</v>
      </c>
      <c r="AP6" s="241">
        <f>IF(Perf_Bonus_Y_N?="N",0,AN6*AK6)</f>
        <v>0</v>
      </c>
      <c r="AQ6" s="45"/>
      <c r="AR6" s="45"/>
      <c r="AS6" s="45"/>
      <c r="AT6" s="45"/>
      <c r="AU6" s="45"/>
      <c r="AV6" s="45"/>
      <c r="AW6" s="56">
        <f>SUM(AW7:AW366)</f>
        <v>0</v>
      </c>
      <c r="AX6" s="195"/>
      <c r="AY6" s="262">
        <f>coupon_by_freq</f>
        <v>16350</v>
      </c>
      <c r="AZ6" s="263"/>
      <c r="BA6" s="264">
        <f>BK0</f>
        <v>327000</v>
      </c>
      <c r="BB6" s="311">
        <f>last_bonus_payment/Feq_coupon</f>
        <v>-327000</v>
      </c>
      <c r="BC6" s="312">
        <f>last_bonus_valuation/Feq_coupon</f>
        <v>0</v>
      </c>
      <c r="BD6" s="244">
        <f>HLOOKUP(BD$4,Debug!$A$1:$AK$723,2+$C6,0)</f>
        <v>16350</v>
      </c>
      <c r="BE6" s="245">
        <f>HLOOKUP(BE$4,Debug!$A$1:$AK$723,2+$C6,0)</f>
        <v>0</v>
      </c>
      <c r="BF6" s="245">
        <f>HLOOKUP(BF$4,Debug!$A$1:$AK$723,2+$C6,0)</f>
        <v>327000</v>
      </c>
      <c r="BG6" s="245">
        <f>HLOOKUP(BG$4,Debug!$A$1:$AK$723,2+$C6,0)</f>
        <v>0</v>
      </c>
      <c r="BH6" s="245"/>
      <c r="BI6" s="139">
        <f>SUM(BI7:BI366)</f>
        <v>5.0136804929934442E-8</v>
      </c>
      <c r="BJ6" s="195"/>
      <c r="BK6" s="272"/>
      <c r="BL6" s="273"/>
      <c r="BM6" s="280"/>
      <c r="BN6" s="280"/>
      <c r="BO6" s="280"/>
      <c r="BP6" s="280"/>
      <c r="BQ6" s="273"/>
      <c r="BR6" s="273"/>
      <c r="BS6" s="235">
        <v>1</v>
      </c>
      <c r="BT6" s="40"/>
      <c r="BU6" s="40"/>
      <c r="BV6" s="69">
        <f>HLOOKUP(BV$4,Debug!$A$1:$AK$723,2+$C6,0)</f>
        <v>1</v>
      </c>
      <c r="BW6" s="36">
        <f>SUM(BW7:BW366)</f>
        <v>2.6514704873966538E-13</v>
      </c>
      <c r="BY6" s="250"/>
      <c r="BZ6" s="42"/>
      <c r="CA6" s="57">
        <f>SUM(CA7:CA366)</f>
        <v>3.92901711165905E-10</v>
      </c>
      <c r="CC6" s="296">
        <f>SUM(CC7:CC366)</f>
        <v>39032.693582814783</v>
      </c>
      <c r="CD6" s="296">
        <f>SUM(CD7:CD366)</f>
        <v>24035.383533364424</v>
      </c>
      <c r="CE6" s="296">
        <f>SUM(CE7:CE366)</f>
        <v>28067.992062573227</v>
      </c>
      <c r="CF6" s="296">
        <f>SUM(CF7:CF366)</f>
        <v>6397.7288287946258</v>
      </c>
      <c r="CG6" s="296">
        <f>SUM(CG7:CG366)+NB_Y_N?*AV0_AFTER_BEF</f>
        <v>22497157.87695181</v>
      </c>
    </row>
    <row r="7" spans="2:88">
      <c r="B7" s="108">
        <v>1</v>
      </c>
      <c r="C7" s="3">
        <v>1</v>
      </c>
      <c r="D7" s="231">
        <f>INT(Duration/12)</f>
        <v>0</v>
      </c>
      <c r="E7" s="231">
        <f>MOD(Duration,12)</f>
        <v>0</v>
      </c>
      <c r="F7" s="231">
        <f>YEAR(Valn_Date)</f>
        <v>2015</v>
      </c>
      <c r="G7" s="232">
        <f>MONTH(Valn_Date)</f>
        <v>1</v>
      </c>
      <c r="H7" s="37">
        <f>HLOOKUP(H$4,Debug!$A$1:$AK$723,2+$C7,0)</f>
        <v>1</v>
      </c>
      <c r="I7" s="38">
        <f>HLOOKUP(I$4,Debug!$A$1:$AK$723,2+$C7,0)</f>
        <v>1</v>
      </c>
      <c r="J7" s="38">
        <f>HLOOKUP(J$4,Debug!$A$1:$AK$723,2+$C7,0)</f>
        <v>0</v>
      </c>
      <c r="K7" s="38">
        <f>HLOOKUP(K$4,Debug!$A$1:$AK$723,2+$C7,0)</f>
        <v>0</v>
      </c>
      <c r="L7" s="38">
        <f>HLOOKUP(L$4,Debug!$A$1:$AK$723,2+$C7,0)</f>
        <v>2015</v>
      </c>
      <c r="M7" s="38">
        <f>HLOOKUP(M$4,Debug!$A$1:$AK$723,2+$C7,0)</f>
        <v>1</v>
      </c>
      <c r="N7" s="208">
        <f>IF($C7&gt;remaning_months,0,ABS(H7-B7)+ABS(I7-C7)+ABS(J7-D7)+ABS(K7-E7)+ABS(L7-F7)+ABS(M7-G7))</f>
        <v>0</v>
      </c>
      <c r="O7" s="5"/>
      <c r="P7" s="325">
        <f>IF(manual_return_Y_N?="Y",IF(NB_Y_N?=1,manual_return_NB,manual_return)+fund_fees_p_m,IF(Switch="Y",S7,HLOOKUP(P$3,Debug!$A$1:$AK$723,2+$C7,0)))</f>
        <v>-5.8286882801572596E-3</v>
      </c>
      <c r="Q7" s="207">
        <f t="shared" ref="Q7:Q70" si="5">P7-fund_fees_p_m</f>
        <v>-7.0786882801572599E-3</v>
      </c>
      <c r="R7" s="101">
        <f>IF(Switch="Y",T7,HLOOKUP(R$3,Debug!$A$1:$AK$723,2+$C7,0))</f>
        <v>1</v>
      </c>
      <c r="S7" s="183">
        <v>-1.5010034827370622E-2</v>
      </c>
      <c r="T7" s="184">
        <v>1.0001400196027443</v>
      </c>
      <c r="U7" s="196"/>
      <c r="V7" s="294">
        <f>AV0*AK7</f>
        <v>311639.72629999998</v>
      </c>
      <c r="W7" s="295">
        <f>V7*Q7*prorata</f>
        <v>-2206.0004781912262</v>
      </c>
      <c r="X7" s="289">
        <f t="shared" ref="X7:X70" si="6">-MAX(SUM(V7:W7)*BR7,0)</f>
        <v>-520.51163745761471</v>
      </c>
      <c r="Y7" s="289">
        <f>-MIN(AY7*AN7,SUM(V7:W7))</f>
        <v>0</v>
      </c>
      <c r="Z7" s="289">
        <f t="shared" ref="Z7:Z70" si="7">-MIN(BB7*AP7,SUM(V7:Y7))</f>
        <v>0</v>
      </c>
      <c r="AA7" s="210">
        <f t="shared" ref="AA7:AA70" si="8">-MAX(SUM(V7:Z7)*RRC_p_m,0)*(C7&lt;&gt;remaning_months)</f>
        <v>-334.65598203304705</v>
      </c>
      <c r="AB7" s="210">
        <f t="shared" ref="AB7:AB70" si="9">-MIN(MAX(0,SUM(V7:AA7)),Fixed_fee*(AY7+AZ7)*Feq_coupon*(C7&lt;&gt;remaning_months))</f>
        <v>-40.806242423156768</v>
      </c>
      <c r="AC7" s="211">
        <f t="shared" ref="AC7:AC70" si="10">MAX(SUM(V7:AB7),0)</f>
        <v>308537.75195989496</v>
      </c>
      <c r="AD7" s="43">
        <f>HLOOKUP(AD$4,Debug!$A$1:$AK$723,2+$C7,0)</f>
        <v>308913.21418435097</v>
      </c>
      <c r="AE7" s="44">
        <f>HLOOKUP(AE$4,Debug!$A$1:$AK$723,2+$C7,0)</f>
        <v>520.51163745761505</v>
      </c>
      <c r="AF7" s="44">
        <f>HLOOKUP(AF$4,Debug!$A$1:$AK$723,2+$C7,0)</f>
        <v>334.655982033047</v>
      </c>
      <c r="AG7" s="44">
        <f>HLOOKUP(AG$4,Debug!$A$1:$AK$723,2+$C7,0)</f>
        <v>40.806242423156803</v>
      </c>
      <c r="AH7" s="44">
        <f>HLOOKUP(AH$4,Debug!$A$1:$AK$723,2+$C7,0)</f>
        <v>308537.75195989502</v>
      </c>
      <c r="AI7" s="208">
        <f t="shared" ref="AI7:AI70" si="11">IF($C7&gt;remaning_months,0,ABS(AD7-SUM(V7:X7))+ABS(AF7+AA7)+ABS(AG7+AB7)+ABS(AH7-AC7))</f>
        <v>2.3292301420951844E-10</v>
      </c>
      <c r="AJ7" s="196"/>
      <c r="AK7" s="55">
        <f>IF(C7&lt;=remaning_months,1,0)</f>
        <v>1</v>
      </c>
      <c r="AL7" s="210">
        <f t="shared" si="1"/>
        <v>0</v>
      </c>
      <c r="AM7" s="210">
        <f t="shared" si="2"/>
        <v>0</v>
      </c>
      <c r="AN7" s="210">
        <f t="shared" si="3"/>
        <v>0</v>
      </c>
      <c r="AO7" s="210">
        <f t="shared" si="4"/>
        <v>0</v>
      </c>
      <c r="AP7" s="211">
        <f t="shared" ref="AP7:AP69" si="12">IF(Perf_Bonus_Y_N?="N",0,AN7*AK7)</f>
        <v>0</v>
      </c>
      <c r="AQ7" s="46">
        <f>HLOOKUP(AQ$4,Debug!$A$1:$AK$723,2+$C7,0)</f>
        <v>1</v>
      </c>
      <c r="AR7" s="46">
        <f>HLOOKUP(AR$4,Debug!$A$1:$AK$723,2+$C7,0)</f>
        <v>0</v>
      </c>
      <c r="AS7" s="46">
        <f>HLOOKUP(AS$4,Debug!$A$1:$AK$723,2+$C7,0)</f>
        <v>0</v>
      </c>
      <c r="AT7" s="46">
        <f>HLOOKUP(AT$4,Debug!$A$1:$AK$723,2+$C7,0)</f>
        <v>0</v>
      </c>
      <c r="AU7" s="46">
        <f>HLOOKUP(AU$4,Debug!$A$1:$AK$723,2+$C7,0)</f>
        <v>0</v>
      </c>
      <c r="AV7" s="46">
        <f>HLOOKUP(AV$4,Debug!$A$1:$AK$723,2+$C7,0)</f>
        <v>0</v>
      </c>
      <c r="AW7" s="47">
        <f t="shared" ref="AW7:AW70" si="13">IF($C7&gt;remaning_months,0,ABS(AQ7-AK7)+ABS(AR7-AL7)+ABS(AS7-AM7)+ABS(AT7-AN7)+ABS(AV7-AP7)+ABS(AO7-AU7))</f>
        <v>0</v>
      </c>
      <c r="AX7" s="196"/>
      <c r="AY7" s="265">
        <f>(AY6+AZ6)*AK7*(1-BR7)</f>
        <v>16322.496969262707</v>
      </c>
      <c r="AZ7" s="266">
        <f t="shared" ref="AZ7:AZ70" si="14">IF(AM7=1,MAX(SUM(V7:Z7)/Nb_Coupons,AY7)-AY7,0)</f>
        <v>0</v>
      </c>
      <c r="BA7" s="266">
        <f t="shared" ref="BA7:BA70" si="15">BA6*(1-BR7)+AZ7*Nb_Coupons*AM7-AY7*AN7</f>
        <v>326449.93938525417</v>
      </c>
      <c r="BB7" s="313">
        <f t="shared" ref="BB7:BB70" si="16">IF(AP7=1,BC6*(1-BR7),0)</f>
        <v>0</v>
      </c>
      <c r="BC7" s="314">
        <f t="shared" ref="BC7:BC70" si="17">IF(AO7=1,MIN(MAX(SUM(V7:Z7)-BA7,0)*Perf_by_freq,Max_bonus_amount_by_freq*BS7),BC6*(1-BR7))</f>
        <v>0</v>
      </c>
      <c r="BD7" s="246">
        <f>HLOOKUP(BD$4,Debug!$A$1:$AK$723,2+$C7,0)</f>
        <v>16322.4969692627</v>
      </c>
      <c r="BE7" s="46">
        <f>HLOOKUP(BE$4,Debug!$A$1:$AK$723,2+$C7,0)</f>
        <v>0</v>
      </c>
      <c r="BF7" s="46">
        <f>HLOOKUP(BF$4,Debug!$A$1:$AK$723,2+$C7,0)</f>
        <v>326449.93938525399</v>
      </c>
      <c r="BG7" s="46">
        <f>HLOOKUP(BG$4,Debug!$A$1:$AK$723,2+$C7,0)</f>
        <v>0</v>
      </c>
      <c r="BH7" s="46">
        <f>HLOOKUP(BH$4,Debug!$A$1:$AK$723,2+$C7,0)</f>
        <v>0</v>
      </c>
      <c r="BI7" s="48">
        <f t="shared" ref="BI7:BI70" si="18">IF($C7&gt;remaning_months,0,ABS(BD7-AY7)+ABS(BE7-AZ7)+ABS(BF7-BA7)+ABS(BG7-BB7)+ABS(BH7-BC7))</f>
        <v>1.8189894035458565E-10</v>
      </c>
      <c r="BJ7" s="196"/>
      <c r="BK7" s="274">
        <f t="shared" ref="BK7:BK70" si="19">IF(Lapse_Y_N="Y",Base_lapse_p_m,0)</f>
        <v>1.6821425527395739E-3</v>
      </c>
      <c r="BL7" s="275">
        <f t="shared" ref="BL7:BL70" si="20">IF(Lapse_Y_N="Y",IF(AC6=0,0,IF(BA6=0,1000,AC6/BA6)),0)</f>
        <v>0.95302668593272166</v>
      </c>
      <c r="BM7" s="281">
        <f t="shared" ref="BM7:BM70" si="21">IF(BL7&lt;x_1,x_1,IF(BL7&lt;x_2,x_1,IF(BL7&lt;x_3,x_2,IF(BL7&lt;x_4,x_3,x_4))))</f>
        <v>0.8</v>
      </c>
      <c r="BN7" s="281">
        <f t="shared" ref="BN7:BN70" si="22">IF(BL7&gt;=x_4,x_4,IF(BL7&gt;=x_3,x_4,IF(BL7&gt;=x_2,x_3,IF(BL7&gt;=x_1,x_2,x_1))))</f>
        <v>1.2</v>
      </c>
      <c r="BO7" s="281">
        <f t="shared" ref="BO7:BO70" si="23">VLOOKUP(BM7,moneyness_table,2,0)</f>
        <v>1</v>
      </c>
      <c r="BP7" s="281">
        <f t="shared" ref="BP7:BP70" si="24">VLOOKUP(BN7,moneyness_table,2,0)</f>
        <v>1</v>
      </c>
      <c r="BQ7" s="275">
        <f t="shared" ref="BQ7:BQ70" si="25">IF(Dyn_lapse_Y_N?="N",1,IF(BM7=BN7,BO7,BO7+(BP7-BO7)/(BN7-BM7)*(BL7-BM7)))</f>
        <v>1</v>
      </c>
      <c r="BR7" s="275">
        <f t="shared" ref="BR7:BR70" si="26">BK7*BQ7</f>
        <v>1.6821425527395739E-3</v>
      </c>
      <c r="BS7" s="276">
        <f t="shared" ref="BS7:BS70" si="27">BS6*(1-BR7)</f>
        <v>0.99831785744726043</v>
      </c>
      <c r="BT7" s="41">
        <f>HLOOKUP(BT$4,Debug!$A$1:$AK$723,2+$C7,0)*IF(SUM(V7:W7)=0,0,1)</f>
        <v>0.953026685932722</v>
      </c>
      <c r="BU7" s="41">
        <f>HLOOKUP(BU$4,Debug!$A$1:$AK$723,2+$C7,0)*IF(SUM(X7:Y7)=0,0,1)</f>
        <v>1.68214255273957E-3</v>
      </c>
      <c r="BV7" s="41">
        <f>HLOOKUP(BV$4,Debug!$A$1:$AK$723,2+$C7,0)</f>
        <v>0.99831785744725998</v>
      </c>
      <c r="BW7" s="208">
        <f t="shared" ref="BW7:BW70" si="28">IF($C7&gt;remaning_months,0,ABS(BT7-BL7)+ABS(BU7-BR7)+ABS(BV7-BS7))</f>
        <v>7.8105924505855739E-16</v>
      </c>
      <c r="BY7" s="251">
        <f t="shared" ref="BY7:BY70" si="29">MAX(AY7*AN7+BB7*AP7-SUM(V7:X7),0)</f>
        <v>0</v>
      </c>
      <c r="BZ7" s="43">
        <f>HLOOKUP(BZ$4,Debug!$A$1:$AK$723,2+$C7,0)</f>
        <v>0</v>
      </c>
      <c r="CA7" s="49">
        <f t="shared" ref="CA7:CA70" si="30">IF($C7&gt;remaning_months,0,ABS(BZ7-BY7))</f>
        <v>0</v>
      </c>
      <c r="CC7" s="223">
        <f t="shared" ref="CC7:CC70" si="31">BY7*R7</f>
        <v>0</v>
      </c>
      <c r="CD7" s="254">
        <f>-AA7*R7</f>
        <v>334.65598203304705</v>
      </c>
      <c r="CE7" s="299">
        <f>V7*fund_fees_p_m*R7*prorata</f>
        <v>389.54965787499998</v>
      </c>
      <c r="CF7" s="254">
        <f>-AB7*R7</f>
        <v>40.806242423156768</v>
      </c>
      <c r="CG7" s="300">
        <f>SUM(V7:Z7)*R7</f>
        <v>308913.21418435115</v>
      </c>
      <c r="CI7" s="1">
        <f>CD7/CG7*12</f>
        <v>1.2999999999999999E-2</v>
      </c>
    </row>
    <row r="8" spans="2:88">
      <c r="B8" s="108">
        <v>1</v>
      </c>
      <c r="C8" s="3">
        <f t="shared" ref="C8:C71" si="32">C7+1</f>
        <v>2</v>
      </c>
      <c r="D8" s="3">
        <f t="shared" ref="D8:D71" si="33">IF(E8=0,D7+1,D7)</f>
        <v>0</v>
      </c>
      <c r="E8" s="3">
        <f t="shared" ref="E8:E71" si="34">IF(E7=11,0,E7+1)</f>
        <v>1</v>
      </c>
      <c r="F8" s="7">
        <f t="shared" ref="F8:F71" si="35">IF(G7=12,F7+1,F7)</f>
        <v>2015</v>
      </c>
      <c r="G8" s="8">
        <f t="shared" ref="G8:G71" si="36">IF(G7=12,1,G7+1)</f>
        <v>2</v>
      </c>
      <c r="H8" s="37">
        <f>HLOOKUP(H$4,Debug!$A$1:$AK$723,2+$C8,0)</f>
        <v>1</v>
      </c>
      <c r="I8" s="38">
        <f>HLOOKUP(I$4,Debug!$A$1:$AK$723,2+$C8,0)</f>
        <v>2</v>
      </c>
      <c r="J8" s="38">
        <f>HLOOKUP(J$4,Debug!$A$1:$AK$723,2+$C8,0)</f>
        <v>0</v>
      </c>
      <c r="K8" s="38">
        <f>HLOOKUP(K$4,Debug!$A$1:$AK$723,2+$C8,0)</f>
        <v>1</v>
      </c>
      <c r="L8" s="38">
        <f>HLOOKUP(L$4,Debug!$A$1:$AK$723,2+$C8,0)</f>
        <v>2015</v>
      </c>
      <c r="M8" s="38">
        <f>HLOOKUP(M$4,Debug!$A$1:$AK$723,2+$C8,0)</f>
        <v>2</v>
      </c>
      <c r="N8" s="208">
        <f t="shared" ref="N8:N70" si="37">IF($C8&gt;remaning_months,0,ABS(H8-B8)+ABS(I8-C8)+ABS(J8-D8)+ABS(K8-E8)+ABS(L8-F8)+ABS(M8-G8))</f>
        <v>0</v>
      </c>
      <c r="O8" s="5"/>
      <c r="P8" s="100">
        <f>IF(Switch="Y",S8,HLOOKUP(P$3,Debug!$A$1:$AK$723,2+$C8,0))</f>
        <v>-2.6321965241324099E-2</v>
      </c>
      <c r="Q8" s="207">
        <f t="shared" si="5"/>
        <v>-2.75719652413241E-2</v>
      </c>
      <c r="R8" s="101">
        <f>IF(Switch="Y",T8,HLOOKUP(R$3,Debug!$A$1:$AK$723,2+$C8,0))</f>
        <v>1.0001300169022</v>
      </c>
      <c r="S8" s="183">
        <v>5.1654436809127624E-3</v>
      </c>
      <c r="T8" s="184">
        <v>1.0006604358876858</v>
      </c>
      <c r="U8" s="196"/>
      <c r="V8" s="55">
        <f t="shared" ref="V8:V71" si="38">AC7*AK8</f>
        <v>308537.75195989496</v>
      </c>
      <c r="W8" s="210">
        <f t="shared" ref="W8:W71" si="39">V8*Q8</f>
        <v>-8506.9921726744997</v>
      </c>
      <c r="X8" s="210">
        <f t="shared" si="6"/>
        <v>-504.69450816886894</v>
      </c>
      <c r="Y8" s="210">
        <f>-MIN(AY8*AN8,SUM(V8:W8))</f>
        <v>0</v>
      </c>
      <c r="Z8" s="210">
        <f t="shared" si="7"/>
        <v>0</v>
      </c>
      <c r="AA8" s="210">
        <f t="shared" si="8"/>
        <v>-324.48657071897253</v>
      </c>
      <c r="AB8" s="210">
        <f t="shared" si="9"/>
        <v>-40.737600506359371</v>
      </c>
      <c r="AC8" s="211">
        <f t="shared" si="10"/>
        <v>299160.84110782627</v>
      </c>
      <c r="AD8" s="43">
        <f>HLOOKUP(AD$4,Debug!$A$1:$AK$723,2+$C8,0)</f>
        <v>299526.06527905201</v>
      </c>
      <c r="AE8" s="44">
        <f>HLOOKUP(AE$4,Debug!$A$1:$AK$723,2+$C8,0)</f>
        <v>504.69450816886899</v>
      </c>
      <c r="AF8" s="44">
        <f>HLOOKUP(AF$4,Debug!$A$1:$AK$723,2+$C8,0)</f>
        <v>324.48657071897298</v>
      </c>
      <c r="AG8" s="44">
        <f>HLOOKUP(AG$4,Debug!$A$1:$AK$723,2+$C8,0)</f>
        <v>40.737600506359399</v>
      </c>
      <c r="AH8" s="44">
        <f>HLOOKUP(AH$4,Debug!$A$1:$AK$723,2+$C8,0)</f>
        <v>299160.84110782598</v>
      </c>
      <c r="AI8" s="208">
        <f t="shared" si="11"/>
        <v>6.9897510002192575E-10</v>
      </c>
      <c r="AJ8" s="196"/>
      <c r="AK8" s="55">
        <f t="shared" si="0"/>
        <v>1</v>
      </c>
      <c r="AL8" s="210">
        <f t="shared" si="1"/>
        <v>0</v>
      </c>
      <c r="AM8" s="210">
        <f t="shared" si="2"/>
        <v>0</v>
      </c>
      <c r="AN8" s="210">
        <f t="shared" si="3"/>
        <v>0</v>
      </c>
      <c r="AO8" s="210">
        <f t="shared" si="4"/>
        <v>0</v>
      </c>
      <c r="AP8" s="211">
        <f t="shared" si="12"/>
        <v>0</v>
      </c>
      <c r="AQ8" s="46">
        <f>HLOOKUP(AQ$4,Debug!$A$1:$AK$723,2+$C8,0)</f>
        <v>1</v>
      </c>
      <c r="AR8" s="46">
        <f>HLOOKUP(AR$4,Debug!$A$1:$AK$723,2+$C8,0)</f>
        <v>0</v>
      </c>
      <c r="AS8" s="46">
        <f>HLOOKUP(AS$4,Debug!$A$1:$AK$723,2+$C8,0)</f>
        <v>0</v>
      </c>
      <c r="AT8" s="46">
        <f>HLOOKUP(AT$4,Debug!$A$1:$AK$723,2+$C8,0)</f>
        <v>0</v>
      </c>
      <c r="AU8" s="46">
        <f>HLOOKUP(AU$4,Debug!$A$1:$AK$723,2+$C8,0)</f>
        <v>0</v>
      </c>
      <c r="AV8" s="46">
        <f>HLOOKUP(AV$4,Debug!$A$1:$AK$723,2+$C8,0)</f>
        <v>0</v>
      </c>
      <c r="AW8" s="47">
        <f t="shared" si="13"/>
        <v>0</v>
      </c>
      <c r="AX8" s="196"/>
      <c r="AY8" s="265">
        <f t="shared" ref="AY8:AY70" si="40">(AY7+AZ7)*AK8*(1-BR8)</f>
        <v>16295.040202543747</v>
      </c>
      <c r="AZ8" s="266">
        <f t="shared" si="14"/>
        <v>0</v>
      </c>
      <c r="BA8" s="266">
        <f t="shared" si="15"/>
        <v>325900.80405087495</v>
      </c>
      <c r="BB8" s="313">
        <f t="shared" si="16"/>
        <v>0</v>
      </c>
      <c r="BC8" s="314">
        <f t="shared" si="17"/>
        <v>0</v>
      </c>
      <c r="BD8" s="246">
        <f>HLOOKUP(BD$4,Debug!$A$1:$AK$723,2+$C8,0)</f>
        <v>16295.0402025437</v>
      </c>
      <c r="BE8" s="46">
        <f>HLOOKUP(BE$4,Debug!$A$1:$AK$723,2+$C8,0)</f>
        <v>0</v>
      </c>
      <c r="BF8" s="46">
        <f>HLOOKUP(BF$4,Debug!$A$1:$AK$723,2+$C8,0)</f>
        <v>325900.80405087501</v>
      </c>
      <c r="BG8" s="46">
        <f>HLOOKUP(BG$4,Debug!$A$1:$AK$723,2+$C8,0)</f>
        <v>0</v>
      </c>
      <c r="BH8" s="46">
        <f>HLOOKUP(BH$4,Debug!$A$1:$AK$723,2+$C8,0)</f>
        <v>0</v>
      </c>
      <c r="BI8" s="48">
        <f t="shared" si="18"/>
        <v>1.0550138540565968E-10</v>
      </c>
      <c r="BJ8" s="196"/>
      <c r="BK8" s="274">
        <f t="shared" si="19"/>
        <v>1.6821425527395739E-3</v>
      </c>
      <c r="BL8" s="275">
        <f t="shared" si="20"/>
        <v>0.94513036988430721</v>
      </c>
      <c r="BM8" s="281">
        <f t="shared" si="21"/>
        <v>0.8</v>
      </c>
      <c r="BN8" s="281">
        <f t="shared" si="22"/>
        <v>1.2</v>
      </c>
      <c r="BO8" s="281">
        <f t="shared" si="23"/>
        <v>1</v>
      </c>
      <c r="BP8" s="281">
        <f t="shared" si="24"/>
        <v>1</v>
      </c>
      <c r="BQ8" s="275">
        <f t="shared" si="25"/>
        <v>1</v>
      </c>
      <c r="BR8" s="275">
        <f t="shared" si="26"/>
        <v>1.6821425527395739E-3</v>
      </c>
      <c r="BS8" s="276">
        <f t="shared" si="27"/>
        <v>0.99663854449808864</v>
      </c>
      <c r="BT8" s="41">
        <f>HLOOKUP(BT$4,Debug!$A$1:$AK$723,2+$C8,0)*IF(SUM(V8:W8)=0,0,1)</f>
        <v>0.94513036988430699</v>
      </c>
      <c r="BU8" s="41">
        <f>HLOOKUP(BU$4,Debug!$A$1:$AK$723,2+$C8,0)*IF(SUM(X8:Y8)=0,0,1)</f>
        <v>1.68214255273957E-3</v>
      </c>
      <c r="BV8" s="41">
        <f>HLOOKUP(BV$4,Debug!$A$1:$AK$723,2+$C8,0)</f>
        <v>0.99663854449808897</v>
      </c>
      <c r="BW8" s="208">
        <f t="shared" si="28"/>
        <v>5.5901464013352609E-16</v>
      </c>
      <c r="BY8" s="251">
        <f t="shared" si="29"/>
        <v>0</v>
      </c>
      <c r="BZ8" s="43">
        <f>HLOOKUP(BZ$4,Debug!$A$1:$AK$723,2+$C8,0)</f>
        <v>0</v>
      </c>
      <c r="CA8" s="49">
        <f t="shared" si="30"/>
        <v>0</v>
      </c>
      <c r="CC8" s="224">
        <f t="shared" si="31"/>
        <v>0</v>
      </c>
      <c r="CD8" s="253">
        <f>-AA8*R8</f>
        <v>324.5287594577029</v>
      </c>
      <c r="CE8" s="253">
        <f t="shared" ref="CE8:CE70" si="41">V8*fund_fees_p_m*R8</f>
        <v>385.7223338532707</v>
      </c>
      <c r="CF8" s="253">
        <f>-AB8*R8</f>
        <v>40.742897082980271</v>
      </c>
      <c r="CG8" s="255">
        <f t="shared" ref="CG8:CG70" si="42">SUM(V8:Z8)*R8*(C8&lt;&gt;remaning_months)</f>
        <v>299565.00873018737</v>
      </c>
      <c r="CI8" s="194">
        <f>CD8/CG8*12</f>
        <v>1.2999999999999998E-2</v>
      </c>
    </row>
    <row r="9" spans="2:88">
      <c r="B9" s="108">
        <v>1</v>
      </c>
      <c r="C9" s="3">
        <f t="shared" si="32"/>
        <v>3</v>
      </c>
      <c r="D9" s="3">
        <f t="shared" si="33"/>
        <v>0</v>
      </c>
      <c r="E9" s="3">
        <f t="shared" si="34"/>
        <v>2</v>
      </c>
      <c r="F9" s="7">
        <f t="shared" si="35"/>
        <v>2015</v>
      </c>
      <c r="G9" s="8">
        <f t="shared" si="36"/>
        <v>3</v>
      </c>
      <c r="H9" s="37">
        <f>HLOOKUP(H$4,Debug!$A$1:$AK$723,2+$C9,0)</f>
        <v>1</v>
      </c>
      <c r="I9" s="38">
        <f>HLOOKUP(I$4,Debug!$A$1:$AK$723,2+$C9,0)</f>
        <v>3</v>
      </c>
      <c r="J9" s="38">
        <f>HLOOKUP(J$4,Debug!$A$1:$AK$723,2+$C9,0)</f>
        <v>0</v>
      </c>
      <c r="K9" s="38">
        <f>HLOOKUP(K$4,Debug!$A$1:$AK$723,2+$C9,0)</f>
        <v>2</v>
      </c>
      <c r="L9" s="38">
        <f>HLOOKUP(L$4,Debug!$A$1:$AK$723,2+$C9,0)</f>
        <v>2015</v>
      </c>
      <c r="M9" s="38">
        <f>HLOOKUP(M$4,Debug!$A$1:$AK$723,2+$C9,0)</f>
        <v>3</v>
      </c>
      <c r="N9" s="208">
        <f t="shared" si="37"/>
        <v>0</v>
      </c>
      <c r="O9" s="5"/>
      <c r="P9" s="100">
        <f>IF(Switch="Y",S9,HLOOKUP(P$3,Debug!$A$1:$AK$723,2+$C9,0))</f>
        <v>5.9516758737558897E-3</v>
      </c>
      <c r="Q9" s="207">
        <f t="shared" si="5"/>
        <v>4.7016758737558895E-3</v>
      </c>
      <c r="R9" s="101">
        <f>IF(Switch="Y",T9,HLOOKUP(R$3,Debug!$A$1:$AK$723,2+$C9,0))</f>
        <v>1.00022004841065</v>
      </c>
      <c r="S9" s="183">
        <v>-1.238927202126261E-4</v>
      </c>
      <c r="T9" s="184">
        <v>1.001171370503489</v>
      </c>
      <c r="U9" s="196"/>
      <c r="V9" s="55">
        <f t="shared" si="38"/>
        <v>299160.84110782627</v>
      </c>
      <c r="W9" s="210">
        <f t="shared" si="39"/>
        <v>1406.5573090091859</v>
      </c>
      <c r="X9" s="210">
        <f t="shared" si="6"/>
        <v>-505.59721084318818</v>
      </c>
      <c r="Y9" s="210">
        <f t="shared" ref="Y9:Y72" si="43">-MIN(AY9*AN9,SUM(V9:W9))</f>
        <v>0</v>
      </c>
      <c r="Z9" s="210">
        <f t="shared" si="7"/>
        <v>0</v>
      </c>
      <c r="AA9" s="210">
        <f t="shared" si="8"/>
        <v>-325.06695130649166</v>
      </c>
      <c r="AB9" s="210">
        <f t="shared" si="9"/>
        <v>-40.669074055051112</v>
      </c>
      <c r="AC9" s="211">
        <f t="shared" si="10"/>
        <v>299696.06518063077</v>
      </c>
      <c r="AD9" s="43">
        <f>HLOOKUP(AD$4,Debug!$A$1:$AK$723,2+$C9,0)</f>
        <v>300061.801205992</v>
      </c>
      <c r="AE9" s="44">
        <f>HLOOKUP(AE$4,Debug!$A$1:$AK$723,2+$C9,0)</f>
        <v>505.59721084318801</v>
      </c>
      <c r="AF9" s="44">
        <f>HLOOKUP(AF$4,Debug!$A$1:$AK$723,2+$C9,0)</f>
        <v>325.066951306492</v>
      </c>
      <c r="AG9" s="44">
        <f>HLOOKUP(AG$4,Debug!$A$1:$AK$723,2+$C9,0)</f>
        <v>40.669074055051098</v>
      </c>
      <c r="AH9" s="44">
        <f>HLOOKUP(AH$4,Debug!$A$1:$AK$723,2+$C9,0)</f>
        <v>299696.06518063101</v>
      </c>
      <c r="AI9" s="208">
        <f t="shared" si="11"/>
        <v>5.2422421958908672E-10</v>
      </c>
      <c r="AJ9" s="196"/>
      <c r="AK9" s="55">
        <f t="shared" si="0"/>
        <v>1</v>
      </c>
      <c r="AL9" s="210">
        <f t="shared" si="1"/>
        <v>0</v>
      </c>
      <c r="AM9" s="210">
        <f t="shared" si="2"/>
        <v>0</v>
      </c>
      <c r="AN9" s="210">
        <f t="shared" si="3"/>
        <v>0</v>
      </c>
      <c r="AO9" s="210">
        <f t="shared" si="4"/>
        <v>0</v>
      </c>
      <c r="AP9" s="211">
        <f t="shared" si="12"/>
        <v>0</v>
      </c>
      <c r="AQ9" s="46">
        <f>HLOOKUP(AQ$4,Debug!$A$1:$AK$723,2+$C9,0)</f>
        <v>1</v>
      </c>
      <c r="AR9" s="46">
        <f>HLOOKUP(AR$4,Debug!$A$1:$AK$723,2+$C9,0)</f>
        <v>0</v>
      </c>
      <c r="AS9" s="46">
        <f>HLOOKUP(AS$4,Debug!$A$1:$AK$723,2+$C9,0)</f>
        <v>0</v>
      </c>
      <c r="AT9" s="46">
        <f>HLOOKUP(AT$4,Debug!$A$1:$AK$723,2+$C9,0)</f>
        <v>0</v>
      </c>
      <c r="AU9" s="46">
        <f>HLOOKUP(AU$4,Debug!$A$1:$AK$723,2+$C9,0)</f>
        <v>0</v>
      </c>
      <c r="AV9" s="46">
        <f>HLOOKUP(AV$4,Debug!$A$1:$AK$723,2+$C9,0)</f>
        <v>0</v>
      </c>
      <c r="AW9" s="47">
        <f t="shared" si="13"/>
        <v>0</v>
      </c>
      <c r="AX9" s="196"/>
      <c r="AY9" s="265">
        <f t="shared" si="40"/>
        <v>16267.629622020446</v>
      </c>
      <c r="AZ9" s="266">
        <f t="shared" si="14"/>
        <v>0</v>
      </c>
      <c r="BA9" s="266">
        <f t="shared" si="15"/>
        <v>325352.59244040895</v>
      </c>
      <c r="BB9" s="266">
        <f t="shared" si="16"/>
        <v>0</v>
      </c>
      <c r="BC9" s="267">
        <f t="shared" si="17"/>
        <v>0</v>
      </c>
      <c r="BD9" s="246">
        <f>HLOOKUP(BD$4,Debug!$A$1:$AK$723,2+$C9,0)</f>
        <v>16267.6296220204</v>
      </c>
      <c r="BE9" s="46">
        <f>HLOOKUP(BE$4,Debug!$A$1:$AK$723,2+$C9,0)</f>
        <v>0</v>
      </c>
      <c r="BF9" s="46">
        <f>HLOOKUP(BF$4,Debug!$A$1:$AK$723,2+$C9,0)</f>
        <v>325352.592440409</v>
      </c>
      <c r="BG9" s="46">
        <f>HLOOKUP(BG$4,Debug!$A$1:$AK$723,2+$C9,0)</f>
        <v>0</v>
      </c>
      <c r="BH9" s="46">
        <f>HLOOKUP(BH$4,Debug!$A$1:$AK$723,2+$C9,0)</f>
        <v>0</v>
      </c>
      <c r="BI9" s="48">
        <f t="shared" si="18"/>
        <v>1.0368239600211382E-10</v>
      </c>
      <c r="BJ9" s="196"/>
      <c r="BK9" s="274">
        <f t="shared" si="19"/>
        <v>1.6821425527395739E-3</v>
      </c>
      <c r="BL9" s="275">
        <f t="shared" si="20"/>
        <v>0.91795060763681202</v>
      </c>
      <c r="BM9" s="281">
        <f t="shared" si="21"/>
        <v>0.8</v>
      </c>
      <c r="BN9" s="281">
        <f t="shared" si="22"/>
        <v>1.2</v>
      </c>
      <c r="BO9" s="281">
        <f t="shared" si="23"/>
        <v>1</v>
      </c>
      <c r="BP9" s="281">
        <f t="shared" si="24"/>
        <v>1</v>
      </c>
      <c r="BQ9" s="275">
        <f t="shared" si="25"/>
        <v>1</v>
      </c>
      <c r="BR9" s="275">
        <f t="shared" si="26"/>
        <v>1.6821425527395739E-3</v>
      </c>
      <c r="BS9" s="276">
        <f t="shared" si="27"/>
        <v>0.99496205639268798</v>
      </c>
      <c r="BT9" s="41">
        <f>HLOOKUP(BT$4,Debug!$A$1:$AK$723,2+$C9,0)*IF(SUM(V9:W9)=0,0,1)</f>
        <v>0.91795060763681202</v>
      </c>
      <c r="BU9" s="41">
        <f>HLOOKUP(BU$4,Debug!$A$1:$AK$723,2+$C9,0)*IF(SUM(X9:Y9)=0,0,1)</f>
        <v>1.68214255273957E-3</v>
      </c>
      <c r="BV9" s="41">
        <f>HLOOKUP(BV$4,Debug!$A$1:$AK$723,2+$C9,0)</f>
        <v>0.99496205639268798</v>
      </c>
      <c r="BW9" s="208">
        <f t="shared" si="28"/>
        <v>3.903127820947816E-18</v>
      </c>
      <c r="BY9" s="251">
        <f t="shared" si="29"/>
        <v>0</v>
      </c>
      <c r="BZ9" s="43">
        <f>HLOOKUP(BZ$4,Debug!$A$1:$AK$723,2+$C9,0)</f>
        <v>0</v>
      </c>
      <c r="CA9" s="49">
        <f t="shared" si="30"/>
        <v>0</v>
      </c>
      <c r="CC9" s="224">
        <f t="shared" si="31"/>
        <v>0</v>
      </c>
      <c r="CD9" s="253">
        <f t="shared" ref="CD9:CD72" si="44">-AA9*R9</f>
        <v>325.1384817724815</v>
      </c>
      <c r="CE9" s="253">
        <f t="shared" si="41"/>
        <v>374.03333871930096</v>
      </c>
      <c r="CF9" s="253">
        <f t="shared" ref="CF9:CF72" si="45">-AB9*R9</f>
        <v>40.678023220159538</v>
      </c>
      <c r="CG9" s="255">
        <f t="shared" si="42"/>
        <v>300127.82932844444</v>
      </c>
      <c r="CI9" s="194">
        <f t="shared" ref="CI9:CI72" si="46">CD9/CG9*12</f>
        <v>1.3000000000000001E-2</v>
      </c>
      <c r="CJ9" s="194"/>
    </row>
    <row r="10" spans="2:88">
      <c r="B10" s="108">
        <v>1</v>
      </c>
      <c r="C10" s="3">
        <f t="shared" si="32"/>
        <v>4</v>
      </c>
      <c r="D10" s="3">
        <f t="shared" si="33"/>
        <v>0</v>
      </c>
      <c r="E10" s="3">
        <f t="shared" si="34"/>
        <v>3</v>
      </c>
      <c r="F10" s="7">
        <f t="shared" si="35"/>
        <v>2015</v>
      </c>
      <c r="G10" s="8">
        <f t="shared" si="36"/>
        <v>4</v>
      </c>
      <c r="H10" s="37">
        <f>HLOOKUP(H$4,Debug!$A$1:$AK$723,2+$C10,0)</f>
        <v>1</v>
      </c>
      <c r="I10" s="38">
        <f>HLOOKUP(I$4,Debug!$A$1:$AK$723,2+$C10,0)</f>
        <v>4</v>
      </c>
      <c r="J10" s="38">
        <f>HLOOKUP(J$4,Debug!$A$1:$AK$723,2+$C10,0)</f>
        <v>0</v>
      </c>
      <c r="K10" s="38">
        <f>HLOOKUP(K$4,Debug!$A$1:$AK$723,2+$C10,0)</f>
        <v>3</v>
      </c>
      <c r="L10" s="38">
        <f>HLOOKUP(L$4,Debug!$A$1:$AK$723,2+$C10,0)</f>
        <v>2015</v>
      </c>
      <c r="M10" s="38">
        <f>HLOOKUP(M$4,Debug!$A$1:$AK$723,2+$C10,0)</f>
        <v>4</v>
      </c>
      <c r="N10" s="208">
        <f t="shared" si="37"/>
        <v>0</v>
      </c>
      <c r="O10" s="5"/>
      <c r="P10" s="100">
        <f>IF(Switch="Y",S10,HLOOKUP(P$3,Debug!$A$1:$AK$723,2+$C10,0))</f>
        <v>-1.41123569295409E-3</v>
      </c>
      <c r="Q10" s="207">
        <f t="shared" si="5"/>
        <v>-2.66123569295409E-3</v>
      </c>
      <c r="R10" s="101">
        <f>IF(Switch="Y",T10,HLOOKUP(R$3,Debug!$A$1:$AK$723,2+$C10,0))</f>
        <v>1.0003501225428899</v>
      </c>
      <c r="S10" s="183">
        <v>1.129092687530342E-2</v>
      </c>
      <c r="T10" s="184">
        <v>1.0014621347166863</v>
      </c>
      <c r="U10" s="196"/>
      <c r="V10" s="55">
        <f t="shared" si="38"/>
        <v>299696.06518063077</v>
      </c>
      <c r="W10" s="210">
        <f t="shared" si="39"/>
        <v>-797.56186569659008</v>
      </c>
      <c r="X10" s="210">
        <f t="shared" si="6"/>
        <v>-502.78989137622142</v>
      </c>
      <c r="Y10" s="210">
        <f t="shared" si="43"/>
        <v>0</v>
      </c>
      <c r="Z10" s="210">
        <f t="shared" si="7"/>
        <v>0</v>
      </c>
      <c r="AA10" s="210">
        <f t="shared" si="8"/>
        <v>-323.26202287552115</v>
      </c>
      <c r="AB10" s="210">
        <f t="shared" si="9"/>
        <v>-40.600662875002598</v>
      </c>
      <c r="AC10" s="211">
        <f t="shared" si="10"/>
        <v>298031.85073780746</v>
      </c>
      <c r="AD10" s="43">
        <f>HLOOKUP(AD$4,Debug!$A$1:$AK$723,2+$C10,0)</f>
        <v>298395.71342355799</v>
      </c>
      <c r="AE10" s="44">
        <f>HLOOKUP(AE$4,Debug!$A$1:$AK$723,2+$C10,0)</f>
        <v>502.78989137622102</v>
      </c>
      <c r="AF10" s="44">
        <f>HLOOKUP(AF$4,Debug!$A$1:$AK$723,2+$C10,0)</f>
        <v>323.26202287552098</v>
      </c>
      <c r="AG10" s="44">
        <f>HLOOKUP(AG$4,Debug!$A$1:$AK$723,2+$C10,0)</f>
        <v>40.600662875002598</v>
      </c>
      <c r="AH10" s="44">
        <f>HLOOKUP(AH$4,Debug!$A$1:$AK$723,2+$C10,0)</f>
        <v>298031.85073780699</v>
      </c>
      <c r="AI10" s="208">
        <f t="shared" si="11"/>
        <v>4.6583181756432168E-10</v>
      </c>
      <c r="AJ10" s="196"/>
      <c r="AK10" s="55">
        <f t="shared" si="0"/>
        <v>1</v>
      </c>
      <c r="AL10" s="210">
        <f t="shared" si="1"/>
        <v>0</v>
      </c>
      <c r="AM10" s="210">
        <f t="shared" si="2"/>
        <v>0</v>
      </c>
      <c r="AN10" s="210">
        <f t="shared" si="3"/>
        <v>0</v>
      </c>
      <c r="AO10" s="210">
        <f t="shared" si="4"/>
        <v>0</v>
      </c>
      <c r="AP10" s="211">
        <f t="shared" si="12"/>
        <v>0</v>
      </c>
      <c r="AQ10" s="46">
        <f>HLOOKUP(AQ$4,Debug!$A$1:$AK$723,2+$C10,0)</f>
        <v>1</v>
      </c>
      <c r="AR10" s="46">
        <f>HLOOKUP(AR$4,Debug!$A$1:$AK$723,2+$C10,0)</f>
        <v>0</v>
      </c>
      <c r="AS10" s="46">
        <f>HLOOKUP(AS$4,Debug!$A$1:$AK$723,2+$C10,0)</f>
        <v>0</v>
      </c>
      <c r="AT10" s="46">
        <f>HLOOKUP(AT$4,Debug!$A$1:$AK$723,2+$C10,0)</f>
        <v>0</v>
      </c>
      <c r="AU10" s="46">
        <f>HLOOKUP(AU$4,Debug!$A$1:$AK$723,2+$C10,0)</f>
        <v>0</v>
      </c>
      <c r="AV10" s="46">
        <f>HLOOKUP(AV$4,Debug!$A$1:$AK$723,2+$C10,0)</f>
        <v>0</v>
      </c>
      <c r="AW10" s="47">
        <f t="shared" si="13"/>
        <v>0</v>
      </c>
      <c r="AX10" s="196"/>
      <c r="AY10" s="265">
        <f t="shared" si="40"/>
        <v>16240.265150001038</v>
      </c>
      <c r="AZ10" s="266">
        <f t="shared" si="14"/>
        <v>0</v>
      </c>
      <c r="BA10" s="266">
        <f t="shared" si="15"/>
        <v>324805.30300002079</v>
      </c>
      <c r="BB10" s="266">
        <f t="shared" si="16"/>
        <v>0</v>
      </c>
      <c r="BC10" s="267">
        <f t="shared" si="17"/>
        <v>0</v>
      </c>
      <c r="BD10" s="246">
        <f>HLOOKUP(BD$4,Debug!$A$1:$AK$723,2+$C10,0)</f>
        <v>16240.265150001</v>
      </c>
      <c r="BE10" s="46">
        <f>HLOOKUP(BE$4,Debug!$A$1:$AK$723,2+$C10,0)</f>
        <v>0</v>
      </c>
      <c r="BF10" s="46">
        <f>HLOOKUP(BF$4,Debug!$A$1:$AK$723,2+$C10,0)</f>
        <v>324805.30300002103</v>
      </c>
      <c r="BG10" s="46">
        <f>HLOOKUP(BG$4,Debug!$A$1:$AK$723,2+$C10,0)</f>
        <v>0</v>
      </c>
      <c r="BH10" s="46">
        <f>HLOOKUP(BH$4,Debug!$A$1:$AK$723,2+$C10,0)</f>
        <v>0</v>
      </c>
      <c r="BI10" s="48">
        <f t="shared" si="18"/>
        <v>2.7102942112833261E-10</v>
      </c>
      <c r="BJ10" s="196"/>
      <c r="BK10" s="274">
        <f t="shared" si="19"/>
        <v>1.6821425527395739E-3</v>
      </c>
      <c r="BL10" s="275">
        <f t="shared" si="20"/>
        <v>0.92114239180535384</v>
      </c>
      <c r="BM10" s="281">
        <f t="shared" si="21"/>
        <v>0.8</v>
      </c>
      <c r="BN10" s="281">
        <f t="shared" si="22"/>
        <v>1.2</v>
      </c>
      <c r="BO10" s="281">
        <f t="shared" si="23"/>
        <v>1</v>
      </c>
      <c r="BP10" s="281">
        <f t="shared" si="24"/>
        <v>1</v>
      </c>
      <c r="BQ10" s="275">
        <f t="shared" si="25"/>
        <v>1</v>
      </c>
      <c r="BR10" s="275">
        <f t="shared" si="26"/>
        <v>1.6821425527395739E-3</v>
      </c>
      <c r="BS10" s="276">
        <f t="shared" si="27"/>
        <v>0.99328838837926858</v>
      </c>
      <c r="BT10" s="41">
        <f>HLOOKUP(BT$4,Debug!$A$1:$AK$723,2+$C10,0)*IF(SUM(V10:W10)=0,0,1)</f>
        <v>0.92114239180535396</v>
      </c>
      <c r="BU10" s="41">
        <f>HLOOKUP(BU$4,Debug!$A$1:$AK$723,2+$C10,0)*IF(SUM(X10:Y10)=0,0,1)</f>
        <v>1.68214255273957E-3</v>
      </c>
      <c r="BV10" s="41">
        <f>HLOOKUP(BV$4,Debug!$A$1:$AK$723,2+$C10,0)</f>
        <v>0.99328838837926903</v>
      </c>
      <c r="BW10" s="208">
        <f t="shared" si="28"/>
        <v>5.5901464013352609E-16</v>
      </c>
      <c r="BY10" s="251">
        <f t="shared" si="29"/>
        <v>0</v>
      </c>
      <c r="BZ10" s="43">
        <f>HLOOKUP(BZ$4,Debug!$A$1:$AK$723,2+$C10,0)</f>
        <v>0</v>
      </c>
      <c r="CA10" s="49">
        <f t="shared" si="30"/>
        <v>0</v>
      </c>
      <c r="CC10" s="224">
        <f t="shared" si="31"/>
        <v>0</v>
      </c>
      <c r="CD10" s="253">
        <f t="shared" si="44"/>
        <v>323.37520419699007</v>
      </c>
      <c r="CE10" s="253">
        <f t="shared" si="41"/>
        <v>374.75124441133244</v>
      </c>
      <c r="CF10" s="253">
        <f t="shared" si="45"/>
        <v>40.614878082331408</v>
      </c>
      <c r="CG10" s="255">
        <f t="shared" si="42"/>
        <v>298500.1884895293</v>
      </c>
      <c r="CI10" s="194">
        <f t="shared" si="46"/>
        <v>1.2999999999999999E-2</v>
      </c>
      <c r="CJ10" s="194"/>
    </row>
    <row r="11" spans="2:88">
      <c r="B11" s="108">
        <v>1</v>
      </c>
      <c r="C11" s="3">
        <f t="shared" si="32"/>
        <v>5</v>
      </c>
      <c r="D11" s="3">
        <f t="shared" si="33"/>
        <v>0</v>
      </c>
      <c r="E11" s="3">
        <f t="shared" si="34"/>
        <v>4</v>
      </c>
      <c r="F11" s="7">
        <f t="shared" si="35"/>
        <v>2015</v>
      </c>
      <c r="G11" s="8">
        <f t="shared" si="36"/>
        <v>5</v>
      </c>
      <c r="H11" s="37">
        <f>HLOOKUP(H$4,Debug!$A$1:$AK$723,2+$C11,0)</f>
        <v>1</v>
      </c>
      <c r="I11" s="38">
        <f>HLOOKUP(I$4,Debug!$A$1:$AK$723,2+$C11,0)</f>
        <v>5</v>
      </c>
      <c r="J11" s="38">
        <f>HLOOKUP(J$4,Debug!$A$1:$AK$723,2+$C11,0)</f>
        <v>0</v>
      </c>
      <c r="K11" s="38">
        <f>HLOOKUP(K$4,Debug!$A$1:$AK$723,2+$C11,0)</f>
        <v>4</v>
      </c>
      <c r="L11" s="38">
        <f>HLOOKUP(L$4,Debug!$A$1:$AK$723,2+$C11,0)</f>
        <v>2015</v>
      </c>
      <c r="M11" s="38">
        <f>HLOOKUP(M$4,Debug!$A$1:$AK$723,2+$C11,0)</f>
        <v>5</v>
      </c>
      <c r="N11" s="208">
        <f t="shared" si="37"/>
        <v>0</v>
      </c>
      <c r="O11" s="5"/>
      <c r="P11" s="100">
        <f>IF(Switch="Y",S11,HLOOKUP(P$3,Debug!$A$1:$AK$723,2+$C11,0))</f>
        <v>6.5475582734064703E-5</v>
      </c>
      <c r="Q11" s="207">
        <f t="shared" si="5"/>
        <v>-1.1845244172659353E-3</v>
      </c>
      <c r="R11" s="101">
        <f>IF(Switch="Y",T11,HLOOKUP(R$3,Debug!$A$1:$AK$723,2+$C11,0))</f>
        <v>1.0004201764741201</v>
      </c>
      <c r="S11" s="183">
        <v>-1.3185198198538695E-3</v>
      </c>
      <c r="T11" s="184">
        <v>1.0017530678687703</v>
      </c>
      <c r="U11" s="196"/>
      <c r="V11" s="55">
        <f t="shared" si="38"/>
        <v>298031.85073780746</v>
      </c>
      <c r="W11" s="210">
        <f t="shared" si="39"/>
        <v>-353.02600432188956</v>
      </c>
      <c r="X11" s="210">
        <f t="shared" si="6"/>
        <v>-500.73821813370165</v>
      </c>
      <c r="Y11" s="210">
        <f t="shared" si="43"/>
        <v>0</v>
      </c>
      <c r="Z11" s="210">
        <f t="shared" si="7"/>
        <v>0</v>
      </c>
      <c r="AA11" s="210">
        <f t="shared" si="8"/>
        <v>-321.94292705829787</v>
      </c>
      <c r="AB11" s="210">
        <f t="shared" si="9"/>
        <v>-40.532366772311121</v>
      </c>
      <c r="AC11" s="211">
        <f t="shared" si="10"/>
        <v>296815.61122152128</v>
      </c>
      <c r="AD11" s="43">
        <f>HLOOKUP(AD$4,Debug!$A$1:$AK$723,2+$C11,0)</f>
        <v>297178.08651535201</v>
      </c>
      <c r="AE11" s="44">
        <f>HLOOKUP(AE$4,Debug!$A$1:$AK$723,2+$C11,0)</f>
        <v>500.73821813370199</v>
      </c>
      <c r="AF11" s="44">
        <f>HLOOKUP(AF$4,Debug!$A$1:$AK$723,2+$C11,0)</f>
        <v>321.94292705829798</v>
      </c>
      <c r="AG11" s="44">
        <f>HLOOKUP(AG$4,Debug!$A$1:$AK$723,2+$C11,0)</f>
        <v>40.5323667723111</v>
      </c>
      <c r="AH11" s="44">
        <f>HLOOKUP(AH$4,Debug!$A$1:$AK$723,2+$C11,0)</f>
        <v>296815.61122152099</v>
      </c>
      <c r="AI11" s="208">
        <f t="shared" si="11"/>
        <v>4.0758862951406627E-10</v>
      </c>
      <c r="AJ11" s="196"/>
      <c r="AK11" s="55">
        <f t="shared" si="0"/>
        <v>1</v>
      </c>
      <c r="AL11" s="210">
        <f t="shared" si="1"/>
        <v>0</v>
      </c>
      <c r="AM11" s="210">
        <f t="shared" si="2"/>
        <v>0</v>
      </c>
      <c r="AN11" s="210">
        <f t="shared" si="3"/>
        <v>0</v>
      </c>
      <c r="AO11" s="210">
        <f t="shared" si="4"/>
        <v>0</v>
      </c>
      <c r="AP11" s="211">
        <f t="shared" si="12"/>
        <v>0</v>
      </c>
      <c r="AQ11" s="46">
        <f>HLOOKUP(AQ$4,Debug!$A$1:$AK$723,2+$C11,0)</f>
        <v>1</v>
      </c>
      <c r="AR11" s="46">
        <f>HLOOKUP(AR$4,Debug!$A$1:$AK$723,2+$C11,0)</f>
        <v>0</v>
      </c>
      <c r="AS11" s="46">
        <f>HLOOKUP(AS$4,Debug!$A$1:$AK$723,2+$C11,0)</f>
        <v>0</v>
      </c>
      <c r="AT11" s="46">
        <f>HLOOKUP(AT$4,Debug!$A$1:$AK$723,2+$C11,0)</f>
        <v>0</v>
      </c>
      <c r="AU11" s="46">
        <f>HLOOKUP(AU$4,Debug!$A$1:$AK$723,2+$C11,0)</f>
        <v>0</v>
      </c>
      <c r="AV11" s="46">
        <f>HLOOKUP(AV$4,Debug!$A$1:$AK$723,2+$C11,0)</f>
        <v>0</v>
      </c>
      <c r="AW11" s="47">
        <f t="shared" si="13"/>
        <v>0</v>
      </c>
      <c r="AX11" s="196"/>
      <c r="AY11" s="265">
        <f t="shared" si="40"/>
        <v>16212.946708924448</v>
      </c>
      <c r="AZ11" s="266">
        <f t="shared" si="14"/>
        <v>0</v>
      </c>
      <c r="BA11" s="266">
        <f t="shared" si="15"/>
        <v>324258.93417848897</v>
      </c>
      <c r="BB11" s="266">
        <f t="shared" si="16"/>
        <v>0</v>
      </c>
      <c r="BC11" s="267">
        <f t="shared" si="17"/>
        <v>0</v>
      </c>
      <c r="BD11" s="246">
        <f>HLOOKUP(BD$4,Debug!$A$1:$AK$723,2+$C11,0)</f>
        <v>16212.946708924401</v>
      </c>
      <c r="BE11" s="46">
        <f>HLOOKUP(BE$4,Debug!$A$1:$AK$723,2+$C11,0)</f>
        <v>0</v>
      </c>
      <c r="BF11" s="46">
        <f>HLOOKUP(BF$4,Debug!$A$1:$AK$723,2+$C11,0)</f>
        <v>324258.93417848903</v>
      </c>
      <c r="BG11" s="46">
        <f>HLOOKUP(BG$4,Debug!$A$1:$AK$723,2+$C11,0)</f>
        <v>0</v>
      </c>
      <c r="BH11" s="46">
        <f>HLOOKUP(BH$4,Debug!$A$1:$AK$723,2+$C11,0)</f>
        <v>0</v>
      </c>
      <c r="BI11" s="48">
        <f t="shared" si="18"/>
        <v>1.0550138540565968E-10</v>
      </c>
      <c r="BJ11" s="196"/>
      <c r="BK11" s="274">
        <f t="shared" si="19"/>
        <v>1.6821425527395739E-3</v>
      </c>
      <c r="BL11" s="275">
        <f t="shared" si="20"/>
        <v>0.91757076619462818</v>
      </c>
      <c r="BM11" s="281">
        <f t="shared" si="21"/>
        <v>0.8</v>
      </c>
      <c r="BN11" s="281">
        <f t="shared" si="22"/>
        <v>1.2</v>
      </c>
      <c r="BO11" s="281">
        <f t="shared" si="23"/>
        <v>1</v>
      </c>
      <c r="BP11" s="281">
        <f t="shared" si="24"/>
        <v>1</v>
      </c>
      <c r="BQ11" s="275">
        <f t="shared" si="25"/>
        <v>1</v>
      </c>
      <c r="BR11" s="275">
        <f t="shared" si="26"/>
        <v>1.6821425527395739E-3</v>
      </c>
      <c r="BS11" s="276">
        <f t="shared" si="27"/>
        <v>0.99161753571403366</v>
      </c>
      <c r="BT11" s="41">
        <f>HLOOKUP(BT$4,Debug!$A$1:$AK$723,2+$C11,0)*IF(SUM(V11:W11)=0,0,1)</f>
        <v>0.91757076619462796</v>
      </c>
      <c r="BU11" s="41">
        <f>HLOOKUP(BU$4,Debug!$A$1:$AK$723,2+$C11,0)*IF(SUM(X11:Y11)=0,0,1)</f>
        <v>1.68214255273957E-3</v>
      </c>
      <c r="BV11" s="41">
        <f>HLOOKUP(BV$4,Debug!$A$1:$AK$723,2+$C11,0)</f>
        <v>0.99161753571403399</v>
      </c>
      <c r="BW11" s="208">
        <f t="shared" si="28"/>
        <v>5.5901464013352609E-16</v>
      </c>
      <c r="BY11" s="251">
        <f t="shared" si="29"/>
        <v>0</v>
      </c>
      <c r="BZ11" s="43">
        <f>HLOOKUP(BZ$4,Debug!$A$1:$AK$723,2+$C11,0)</f>
        <v>0</v>
      </c>
      <c r="CA11" s="49">
        <f t="shared" si="30"/>
        <v>0</v>
      </c>
      <c r="CC11" s="224">
        <f t="shared" si="31"/>
        <v>0</v>
      </c>
      <c r="CD11" s="253">
        <f t="shared" si="44"/>
        <v>322.0781999022571</v>
      </c>
      <c r="CE11" s="253">
        <f t="shared" si="41"/>
        <v>372.69634588753246</v>
      </c>
      <c r="CF11" s="253">
        <f t="shared" si="45"/>
        <v>40.549397519269256</v>
      </c>
      <c r="CG11" s="255">
        <f t="shared" si="42"/>
        <v>297302.95375592966</v>
      </c>
      <c r="CI11" s="194">
        <f t="shared" si="46"/>
        <v>1.2999999999999999E-2</v>
      </c>
      <c r="CJ11" s="194"/>
    </row>
    <row r="12" spans="2:88">
      <c r="B12" s="108">
        <v>1</v>
      </c>
      <c r="C12" s="3">
        <f t="shared" si="32"/>
        <v>6</v>
      </c>
      <c r="D12" s="3">
        <f t="shared" si="33"/>
        <v>0</v>
      </c>
      <c r="E12" s="3">
        <f t="shared" si="34"/>
        <v>5</v>
      </c>
      <c r="F12" s="7">
        <f t="shared" si="35"/>
        <v>2015</v>
      </c>
      <c r="G12" s="8">
        <f t="shared" si="36"/>
        <v>6</v>
      </c>
      <c r="H12" s="37">
        <f>HLOOKUP(H$4,Debug!$A$1:$AK$723,2+$C12,0)</f>
        <v>1</v>
      </c>
      <c r="I12" s="38">
        <f>HLOOKUP(I$4,Debug!$A$1:$AK$723,2+$C12,0)</f>
        <v>6</v>
      </c>
      <c r="J12" s="38">
        <f>HLOOKUP(J$4,Debug!$A$1:$AK$723,2+$C12,0)</f>
        <v>0</v>
      </c>
      <c r="K12" s="38">
        <f>HLOOKUP(K$4,Debug!$A$1:$AK$723,2+$C12,0)</f>
        <v>5</v>
      </c>
      <c r="L12" s="38">
        <f>HLOOKUP(L$4,Debug!$A$1:$AK$723,2+$C12,0)</f>
        <v>2015</v>
      </c>
      <c r="M12" s="38">
        <f>HLOOKUP(M$4,Debug!$A$1:$AK$723,2+$C12,0)</f>
        <v>6</v>
      </c>
      <c r="N12" s="208">
        <f t="shared" si="37"/>
        <v>0</v>
      </c>
      <c r="O12" s="5"/>
      <c r="P12" s="100">
        <f>IF(Switch="Y",S12,HLOOKUP(P$3,Debug!$A$1:$AK$723,2+$C12,0))</f>
        <v>1.6113972291719399E-2</v>
      </c>
      <c r="Q12" s="207">
        <f t="shared" si="5"/>
        <v>1.48639722917194E-2</v>
      </c>
      <c r="R12" s="101">
        <f>IF(Switch="Y",T12,HLOOKUP(R$3,Debug!$A$1:$AK$723,2+$C12,0))</f>
        <v>1.00046021169738</v>
      </c>
      <c r="S12" s="183">
        <v>6.5105678382424426E-3</v>
      </c>
      <c r="T12" s="184">
        <v>1.002114461513794</v>
      </c>
      <c r="U12" s="196"/>
      <c r="V12" s="55">
        <f t="shared" si="38"/>
        <v>296815.61122152128</v>
      </c>
      <c r="W12" s="210">
        <f t="shared" si="39"/>
        <v>4411.8590209464501</v>
      </c>
      <c r="X12" s="210">
        <f t="shared" si="6"/>
        <v>-506.70754574894869</v>
      </c>
      <c r="Y12" s="210">
        <f t="shared" si="43"/>
        <v>0</v>
      </c>
      <c r="Z12" s="210">
        <f t="shared" si="7"/>
        <v>0</v>
      </c>
      <c r="AA12" s="210">
        <f t="shared" si="8"/>
        <v>-325.78082625477862</v>
      </c>
      <c r="AB12" s="210">
        <f t="shared" si="9"/>
        <v>-40.464185553400164</v>
      </c>
      <c r="AC12" s="211">
        <f t="shared" si="10"/>
        <v>300354.5176849105</v>
      </c>
      <c r="AD12" s="43">
        <f>HLOOKUP(AD$4,Debug!$A$1:$AK$723,2+$C12,0)</f>
        <v>300720.76269671897</v>
      </c>
      <c r="AE12" s="44">
        <f>HLOOKUP(AE$4,Debug!$A$1:$AK$723,2+$C12,0)</f>
        <v>506.70754574894897</v>
      </c>
      <c r="AF12" s="44">
        <f>HLOOKUP(AF$4,Debug!$A$1:$AK$723,2+$C12,0)</f>
        <v>325.78082625477902</v>
      </c>
      <c r="AG12" s="44">
        <f>HLOOKUP(AG$4,Debug!$A$1:$AK$723,2+$C12,0)</f>
        <v>40.464185553400199</v>
      </c>
      <c r="AH12" s="44">
        <f>HLOOKUP(AH$4,Debug!$A$1:$AK$723,2+$C12,0)</f>
        <v>300354.51768491103</v>
      </c>
      <c r="AI12" s="208">
        <f t="shared" si="11"/>
        <v>7.5713302294388996E-10</v>
      </c>
      <c r="AJ12" s="196"/>
      <c r="AK12" s="55">
        <f t="shared" si="0"/>
        <v>1</v>
      </c>
      <c r="AL12" s="210">
        <f t="shared" si="1"/>
        <v>0</v>
      </c>
      <c r="AM12" s="210">
        <f t="shared" si="2"/>
        <v>0</v>
      </c>
      <c r="AN12" s="210">
        <f t="shared" si="3"/>
        <v>0</v>
      </c>
      <c r="AO12" s="210">
        <f t="shared" si="4"/>
        <v>0</v>
      </c>
      <c r="AP12" s="211">
        <f t="shared" si="12"/>
        <v>0</v>
      </c>
      <c r="AQ12" s="46">
        <f>HLOOKUP(AQ$4,Debug!$A$1:$AK$723,2+$C12,0)</f>
        <v>1</v>
      </c>
      <c r="AR12" s="46">
        <f>HLOOKUP(AR$4,Debug!$A$1:$AK$723,2+$C12,0)</f>
        <v>0</v>
      </c>
      <c r="AS12" s="46">
        <f>HLOOKUP(AS$4,Debug!$A$1:$AK$723,2+$C12,0)</f>
        <v>0</v>
      </c>
      <c r="AT12" s="46">
        <f>HLOOKUP(AT$4,Debug!$A$1:$AK$723,2+$C12,0)</f>
        <v>0</v>
      </c>
      <c r="AU12" s="46">
        <f>HLOOKUP(AU$4,Debug!$A$1:$AK$723,2+$C12,0)</f>
        <v>0</v>
      </c>
      <c r="AV12" s="46">
        <f>HLOOKUP(AV$4,Debug!$A$1:$AK$723,2+$C12,0)</f>
        <v>0</v>
      </c>
      <c r="AW12" s="47">
        <f t="shared" si="13"/>
        <v>0</v>
      </c>
      <c r="AX12" s="196"/>
      <c r="AY12" s="265">
        <f t="shared" si="40"/>
        <v>16185.674221360066</v>
      </c>
      <c r="AZ12" s="266">
        <f t="shared" si="14"/>
        <v>0</v>
      </c>
      <c r="BA12" s="266">
        <f t="shared" si="15"/>
        <v>323713.48442720133</v>
      </c>
      <c r="BB12" s="266">
        <f t="shared" si="16"/>
        <v>0</v>
      </c>
      <c r="BC12" s="267">
        <f t="shared" si="17"/>
        <v>0</v>
      </c>
      <c r="BD12" s="246">
        <f>HLOOKUP(BD$4,Debug!$A$1:$AK$723,2+$C12,0)</f>
        <v>16185.674221360099</v>
      </c>
      <c r="BE12" s="46">
        <f>HLOOKUP(BE$4,Debug!$A$1:$AK$723,2+$C12,0)</f>
        <v>0</v>
      </c>
      <c r="BF12" s="46">
        <f>HLOOKUP(BF$4,Debug!$A$1:$AK$723,2+$C12,0)</f>
        <v>323713.48442720098</v>
      </c>
      <c r="BG12" s="46">
        <f>HLOOKUP(BG$4,Debug!$A$1:$AK$723,2+$C12,0)</f>
        <v>0</v>
      </c>
      <c r="BH12" s="46">
        <f>HLOOKUP(BH$4,Debug!$A$1:$AK$723,2+$C12,0)</f>
        <v>0</v>
      </c>
      <c r="BI12" s="48">
        <f t="shared" si="18"/>
        <v>3.8198777474462986E-10</v>
      </c>
      <c r="BJ12" s="196"/>
      <c r="BK12" s="274">
        <f t="shared" si="19"/>
        <v>1.6821425527395739E-3</v>
      </c>
      <c r="BL12" s="275">
        <f t="shared" si="20"/>
        <v>0.91536602367951581</v>
      </c>
      <c r="BM12" s="281">
        <f t="shared" si="21"/>
        <v>0.8</v>
      </c>
      <c r="BN12" s="281">
        <f t="shared" si="22"/>
        <v>1.2</v>
      </c>
      <c r="BO12" s="281">
        <f t="shared" si="23"/>
        <v>1</v>
      </c>
      <c r="BP12" s="281">
        <f t="shared" si="24"/>
        <v>1</v>
      </c>
      <c r="BQ12" s="275">
        <f t="shared" si="25"/>
        <v>1</v>
      </c>
      <c r="BR12" s="275">
        <f t="shared" si="26"/>
        <v>1.6821425527395739E-3</v>
      </c>
      <c r="BS12" s="276">
        <f t="shared" si="27"/>
        <v>0.98994949366116636</v>
      </c>
      <c r="BT12" s="41">
        <f>HLOOKUP(BT$4,Debug!$A$1:$AK$723,2+$C12,0)*IF(SUM(V12:W12)=0,0,1)</f>
        <v>0.91536602367951603</v>
      </c>
      <c r="BU12" s="41">
        <f>HLOOKUP(BU$4,Debug!$A$1:$AK$723,2+$C12,0)*IF(SUM(X12:Y12)=0,0,1)</f>
        <v>1.68214255273957E-3</v>
      </c>
      <c r="BV12" s="41">
        <f>HLOOKUP(BV$4,Debug!$A$1:$AK$723,2+$C12,0)</f>
        <v>0.98994949366116602</v>
      </c>
      <c r="BW12" s="208">
        <f t="shared" si="28"/>
        <v>5.5901464013352609E-16</v>
      </c>
      <c r="BY12" s="251">
        <f t="shared" si="29"/>
        <v>0</v>
      </c>
      <c r="BZ12" s="43">
        <f>HLOOKUP(BZ$4,Debug!$A$1:$AK$723,2+$C12,0)</f>
        <v>0</v>
      </c>
      <c r="CA12" s="49">
        <f t="shared" si="30"/>
        <v>0</v>
      </c>
      <c r="CC12" s="224">
        <f t="shared" si="31"/>
        <v>0</v>
      </c>
      <c r="CD12" s="253">
        <f t="shared" si="44"/>
        <v>325.9307544018032</v>
      </c>
      <c r="CE12" s="253">
        <f t="shared" si="41"/>
        <v>371.19026154721303</v>
      </c>
      <c r="CF12" s="253">
        <f t="shared" si="45"/>
        <v>40.48280764491679</v>
      </c>
      <c r="CG12" s="255">
        <f t="shared" si="42"/>
        <v>300859.15790935681</v>
      </c>
      <c r="CI12" s="194">
        <f t="shared" si="46"/>
        <v>1.2999999999999999E-2</v>
      </c>
      <c r="CJ12" s="194"/>
    </row>
    <row r="13" spans="2:88">
      <c r="B13" s="108">
        <v>1</v>
      </c>
      <c r="C13" s="3">
        <f t="shared" si="32"/>
        <v>7</v>
      </c>
      <c r="D13" s="3">
        <f t="shared" si="33"/>
        <v>0</v>
      </c>
      <c r="E13" s="3">
        <f t="shared" si="34"/>
        <v>6</v>
      </c>
      <c r="F13" s="7">
        <f t="shared" si="35"/>
        <v>2015</v>
      </c>
      <c r="G13" s="8">
        <f t="shared" si="36"/>
        <v>7</v>
      </c>
      <c r="H13" s="37">
        <f>HLOOKUP(H$4,Debug!$A$1:$AK$723,2+$C13,0)</f>
        <v>1</v>
      </c>
      <c r="I13" s="38">
        <f>HLOOKUP(I$4,Debug!$A$1:$AK$723,2+$C13,0)</f>
        <v>7</v>
      </c>
      <c r="J13" s="38">
        <f>HLOOKUP(J$4,Debug!$A$1:$AK$723,2+$C13,0)</f>
        <v>0</v>
      </c>
      <c r="K13" s="38">
        <f>HLOOKUP(K$4,Debug!$A$1:$AK$723,2+$C13,0)</f>
        <v>6</v>
      </c>
      <c r="L13" s="38">
        <f>HLOOKUP(L$4,Debug!$A$1:$AK$723,2+$C13,0)</f>
        <v>2015</v>
      </c>
      <c r="M13" s="38">
        <f>HLOOKUP(M$4,Debug!$A$1:$AK$723,2+$C13,0)</f>
        <v>7</v>
      </c>
      <c r="N13" s="208">
        <f t="shared" si="37"/>
        <v>0</v>
      </c>
      <c r="O13" s="5"/>
      <c r="P13" s="100">
        <f>IF(Switch="Y",S13,HLOOKUP(P$3,Debug!$A$1:$AK$723,2+$C13,0))</f>
        <v>1.4185466562679501E-3</v>
      </c>
      <c r="Q13" s="207">
        <f t="shared" si="5"/>
        <v>1.6854665626795003E-4</v>
      </c>
      <c r="R13" s="101">
        <f>IF(Switch="Y",T13,HLOOKUP(R$3,Debug!$A$1:$AK$723,2+$C13,0))</f>
        <v>1.0005002501250599</v>
      </c>
      <c r="S13" s="183">
        <v>2.3871002019602239E-2</v>
      </c>
      <c r="T13" s="184">
        <v>1.0025263664434374</v>
      </c>
      <c r="U13" s="196"/>
      <c r="V13" s="55">
        <f t="shared" si="38"/>
        <v>300354.5176849105</v>
      </c>
      <c r="W13" s="210">
        <f t="shared" si="39"/>
        <v>50.62374965076453</v>
      </c>
      <c r="X13" s="210">
        <f t="shared" si="6"/>
        <v>-505.32427146882566</v>
      </c>
      <c r="Y13" s="210">
        <f t="shared" si="43"/>
        <v>0</v>
      </c>
      <c r="Z13" s="210">
        <f t="shared" si="7"/>
        <v>0</v>
      </c>
      <c r="AA13" s="210">
        <f t="shared" si="8"/>
        <v>-324.89146859335011</v>
      </c>
      <c r="AB13" s="210">
        <f t="shared" si="9"/>
        <v>-40.396119025018841</v>
      </c>
      <c r="AC13" s="211">
        <f t="shared" si="10"/>
        <v>299534.52957547409</v>
      </c>
      <c r="AD13" s="43">
        <f>HLOOKUP(AD$4,Debug!$A$1:$AK$723,2+$C13,0)</f>
        <v>299899.81716309203</v>
      </c>
      <c r="AE13" s="44">
        <f>HLOOKUP(AE$4,Debug!$A$1:$AK$723,2+$C13,0)</f>
        <v>505.324271468826</v>
      </c>
      <c r="AF13" s="44">
        <f>HLOOKUP(AF$4,Debug!$A$1:$AK$723,2+$C13,0)</f>
        <v>324.89146859335</v>
      </c>
      <c r="AG13" s="44">
        <f>HLOOKUP(AG$4,Debug!$A$1:$AK$723,2+$C13,0)</f>
        <v>40.396119025018798</v>
      </c>
      <c r="AH13" s="44">
        <f>HLOOKUP(AH$4,Debug!$A$1:$AK$723,2+$C13,0)</f>
        <v>299534.52957547398</v>
      </c>
      <c r="AI13" s="208">
        <f t="shared" si="11"/>
        <v>5.2402526762307389E-10</v>
      </c>
      <c r="AJ13" s="196"/>
      <c r="AK13" s="55">
        <f t="shared" si="0"/>
        <v>1</v>
      </c>
      <c r="AL13" s="210">
        <f t="shared" si="1"/>
        <v>0</v>
      </c>
      <c r="AM13" s="210">
        <f t="shared" si="2"/>
        <v>0</v>
      </c>
      <c r="AN13" s="210">
        <f t="shared" si="3"/>
        <v>0</v>
      </c>
      <c r="AO13" s="210">
        <f t="shared" si="4"/>
        <v>0</v>
      </c>
      <c r="AP13" s="211">
        <f t="shared" si="12"/>
        <v>0</v>
      </c>
      <c r="AQ13" s="46">
        <f>HLOOKUP(AQ$4,Debug!$A$1:$AK$723,2+$C13,0)</f>
        <v>1</v>
      </c>
      <c r="AR13" s="46">
        <f>HLOOKUP(AR$4,Debug!$A$1:$AK$723,2+$C13,0)</f>
        <v>0</v>
      </c>
      <c r="AS13" s="46">
        <f>HLOOKUP(AS$4,Debug!$A$1:$AK$723,2+$C13,0)</f>
        <v>0</v>
      </c>
      <c r="AT13" s="46">
        <f>HLOOKUP(AT$4,Debug!$A$1:$AK$723,2+$C13,0)</f>
        <v>0</v>
      </c>
      <c r="AU13" s="46">
        <f>HLOOKUP(AU$4,Debug!$A$1:$AK$723,2+$C13,0)</f>
        <v>0</v>
      </c>
      <c r="AV13" s="46">
        <f>HLOOKUP(AV$4,Debug!$A$1:$AK$723,2+$C13,0)</f>
        <v>0</v>
      </c>
      <c r="AW13" s="47">
        <f t="shared" si="13"/>
        <v>0</v>
      </c>
      <c r="AX13" s="196"/>
      <c r="AY13" s="265">
        <f t="shared" si="40"/>
        <v>16158.447610007537</v>
      </c>
      <c r="AZ13" s="266">
        <f t="shared" si="14"/>
        <v>0</v>
      </c>
      <c r="BA13" s="266">
        <f t="shared" si="15"/>
        <v>323168.95220015076</v>
      </c>
      <c r="BB13" s="266">
        <f t="shared" si="16"/>
        <v>0</v>
      </c>
      <c r="BC13" s="267">
        <f t="shared" si="17"/>
        <v>0</v>
      </c>
      <c r="BD13" s="246">
        <f>HLOOKUP(BD$4,Debug!$A$1:$AK$723,2+$C13,0)</f>
        <v>16158.447610007501</v>
      </c>
      <c r="BE13" s="46">
        <f>HLOOKUP(BE$4,Debug!$A$1:$AK$723,2+$C13,0)</f>
        <v>0</v>
      </c>
      <c r="BF13" s="46">
        <f>HLOOKUP(BF$4,Debug!$A$1:$AK$723,2+$C13,0)</f>
        <v>323168.95220015099</v>
      </c>
      <c r="BG13" s="46">
        <f>HLOOKUP(BG$4,Debug!$A$1:$AK$723,2+$C13,0)</f>
        <v>0</v>
      </c>
      <c r="BH13" s="46">
        <f>HLOOKUP(BH$4,Debug!$A$1:$AK$723,2+$C13,0)</f>
        <v>0</v>
      </c>
      <c r="BI13" s="48">
        <f t="shared" si="18"/>
        <v>2.6921043172478676E-10</v>
      </c>
      <c r="BJ13" s="196"/>
      <c r="BK13" s="274">
        <f t="shared" si="19"/>
        <v>1.6821425527395739E-3</v>
      </c>
      <c r="BL13" s="275">
        <f t="shared" si="20"/>
        <v>0.92784061256013595</v>
      </c>
      <c r="BM13" s="281">
        <f t="shared" si="21"/>
        <v>0.8</v>
      </c>
      <c r="BN13" s="281">
        <f t="shared" si="22"/>
        <v>1.2</v>
      </c>
      <c r="BO13" s="281">
        <f t="shared" si="23"/>
        <v>1</v>
      </c>
      <c r="BP13" s="281">
        <f t="shared" si="24"/>
        <v>1</v>
      </c>
      <c r="BQ13" s="275">
        <f t="shared" si="25"/>
        <v>1</v>
      </c>
      <c r="BR13" s="275">
        <f t="shared" si="26"/>
        <v>1.6821425527395739E-3</v>
      </c>
      <c r="BS13" s="276">
        <f t="shared" si="27"/>
        <v>0.9882842574928159</v>
      </c>
      <c r="BT13" s="41">
        <f>HLOOKUP(BT$4,Debug!$A$1:$AK$723,2+$C13,0)*IF(SUM(V13:W13)=0,0,1)</f>
        <v>0.92784061256013595</v>
      </c>
      <c r="BU13" s="41">
        <f>HLOOKUP(BU$4,Debug!$A$1:$AK$723,2+$C13,0)*IF(SUM(X13:Y13)=0,0,1)</f>
        <v>1.68214255273957E-3</v>
      </c>
      <c r="BV13" s="41">
        <f>HLOOKUP(BV$4,Debug!$A$1:$AK$723,2+$C13,0)</f>
        <v>0.98828425749281601</v>
      </c>
      <c r="BW13" s="208">
        <f t="shared" si="28"/>
        <v>1.1492543028346347E-16</v>
      </c>
      <c r="BY13" s="251">
        <f t="shared" si="29"/>
        <v>0</v>
      </c>
      <c r="BZ13" s="43">
        <f>HLOOKUP(BZ$4,Debug!$A$1:$AK$723,2+$C13,0)</f>
        <v>0</v>
      </c>
      <c r="CA13" s="49">
        <f t="shared" si="30"/>
        <v>0</v>
      </c>
      <c r="CC13" s="224">
        <f t="shared" si="31"/>
        <v>0</v>
      </c>
      <c r="CD13" s="253">
        <f t="shared" si="44"/>
        <v>325.05399559114483</v>
      </c>
      <c r="CE13" s="253">
        <f t="shared" si="41"/>
        <v>375.63096258743087</v>
      </c>
      <c r="CF13" s="253">
        <f t="shared" si="45"/>
        <v>40.416327188613046</v>
      </c>
      <c r="CG13" s="255">
        <f t="shared" si="42"/>
        <v>300049.84208413371</v>
      </c>
      <c r="CI13" s="194">
        <f t="shared" si="46"/>
        <v>1.2999999999999999E-2</v>
      </c>
      <c r="CJ13" s="194"/>
    </row>
    <row r="14" spans="2:88">
      <c r="B14" s="108">
        <v>1</v>
      </c>
      <c r="C14" s="3">
        <f t="shared" si="32"/>
        <v>8</v>
      </c>
      <c r="D14" s="3">
        <f t="shared" si="33"/>
        <v>0</v>
      </c>
      <c r="E14" s="3">
        <f t="shared" si="34"/>
        <v>7</v>
      </c>
      <c r="F14" s="7">
        <f t="shared" si="35"/>
        <v>2015</v>
      </c>
      <c r="G14" s="8">
        <f t="shared" si="36"/>
        <v>8</v>
      </c>
      <c r="H14" s="37">
        <f>HLOOKUP(H$4,Debug!$A$1:$AK$723,2+$C14,0)</f>
        <v>1</v>
      </c>
      <c r="I14" s="38">
        <f>HLOOKUP(I$4,Debug!$A$1:$AK$723,2+$C14,0)</f>
        <v>8</v>
      </c>
      <c r="J14" s="38">
        <f>HLOOKUP(J$4,Debug!$A$1:$AK$723,2+$C14,0)</f>
        <v>0</v>
      </c>
      <c r="K14" s="38">
        <f>HLOOKUP(K$4,Debug!$A$1:$AK$723,2+$C14,0)</f>
        <v>7</v>
      </c>
      <c r="L14" s="38">
        <f>HLOOKUP(L$4,Debug!$A$1:$AK$723,2+$C14,0)</f>
        <v>2015</v>
      </c>
      <c r="M14" s="38">
        <f>HLOOKUP(M$4,Debug!$A$1:$AK$723,2+$C14,0)</f>
        <v>8</v>
      </c>
      <c r="N14" s="208">
        <f t="shared" si="37"/>
        <v>0</v>
      </c>
      <c r="O14" s="5"/>
      <c r="P14" s="100">
        <f>IF(Switch="Y",S14,HLOOKUP(P$3,Debug!$A$1:$AK$723,2+$C14,0))</f>
        <v>-3.1677442407456201E-2</v>
      </c>
      <c r="Q14" s="207">
        <f t="shared" si="5"/>
        <v>-3.2927442407456202E-2</v>
      </c>
      <c r="R14" s="101">
        <f>IF(Switch="Y",T14,HLOOKUP(R$3,Debug!$A$1:$AK$723,2+$C14,0))</f>
        <v>1.0007105044581699</v>
      </c>
      <c r="S14" s="183">
        <v>8.4572170709940053E-4</v>
      </c>
      <c r="T14" s="184">
        <v>1.0032706623592913</v>
      </c>
      <c r="U14" s="196"/>
      <c r="V14" s="55">
        <f t="shared" si="38"/>
        <v>299534.52957547409</v>
      </c>
      <c r="W14" s="210">
        <f t="shared" si="39"/>
        <v>-9862.9059716409101</v>
      </c>
      <c r="X14" s="210">
        <f t="shared" si="6"/>
        <v>-487.268964385169</v>
      </c>
      <c r="Y14" s="210">
        <f t="shared" si="43"/>
        <v>0</v>
      </c>
      <c r="Z14" s="210">
        <f t="shared" si="7"/>
        <v>0</v>
      </c>
      <c r="AA14" s="210">
        <f t="shared" si="8"/>
        <v>-313.28305085940207</v>
      </c>
      <c r="AB14" s="210">
        <f t="shared" si="9"/>
        <v>-40.328166994241329</v>
      </c>
      <c r="AC14" s="211">
        <f t="shared" si="10"/>
        <v>288830.74342159438</v>
      </c>
      <c r="AD14" s="43">
        <f>HLOOKUP(AD$4,Debug!$A$1:$AK$723,2+$C14,0)</f>
        <v>289184.35463944799</v>
      </c>
      <c r="AE14" s="44">
        <f>HLOOKUP(AE$4,Debug!$A$1:$AK$723,2+$C14,0)</f>
        <v>487.268964385169</v>
      </c>
      <c r="AF14" s="44">
        <f>HLOOKUP(AF$4,Debug!$A$1:$AK$723,2+$C14,0)</f>
        <v>313.28305085940201</v>
      </c>
      <c r="AG14" s="44">
        <f>HLOOKUP(AG$4,Debug!$A$1:$AK$723,2+$C14,0)</f>
        <v>40.3281669942413</v>
      </c>
      <c r="AH14" s="44">
        <f>HLOOKUP(AH$4,Debug!$A$1:$AK$723,2+$C14,0)</f>
        <v>288830.74342159397</v>
      </c>
      <c r="AI14" s="208">
        <f t="shared" si="11"/>
        <v>4.6574655243603047E-10</v>
      </c>
      <c r="AJ14" s="196"/>
      <c r="AK14" s="55">
        <f t="shared" si="0"/>
        <v>1</v>
      </c>
      <c r="AL14" s="210">
        <f t="shared" si="1"/>
        <v>0</v>
      </c>
      <c r="AM14" s="210">
        <f t="shared" si="2"/>
        <v>0</v>
      </c>
      <c r="AN14" s="210">
        <f t="shared" si="3"/>
        <v>0</v>
      </c>
      <c r="AO14" s="210">
        <f t="shared" si="4"/>
        <v>0</v>
      </c>
      <c r="AP14" s="211">
        <f t="shared" si="12"/>
        <v>0</v>
      </c>
      <c r="AQ14" s="46">
        <f>HLOOKUP(AQ$4,Debug!$A$1:$AK$723,2+$C14,0)</f>
        <v>1</v>
      </c>
      <c r="AR14" s="46">
        <f>HLOOKUP(AR$4,Debug!$A$1:$AK$723,2+$C14,0)</f>
        <v>0</v>
      </c>
      <c r="AS14" s="46">
        <f>HLOOKUP(AS$4,Debug!$A$1:$AK$723,2+$C14,0)</f>
        <v>0</v>
      </c>
      <c r="AT14" s="46">
        <f>HLOOKUP(AT$4,Debug!$A$1:$AK$723,2+$C14,0)</f>
        <v>0</v>
      </c>
      <c r="AU14" s="46">
        <f>HLOOKUP(AU$4,Debug!$A$1:$AK$723,2+$C14,0)</f>
        <v>0</v>
      </c>
      <c r="AV14" s="46">
        <f>HLOOKUP(AV$4,Debug!$A$1:$AK$723,2+$C14,0)</f>
        <v>0</v>
      </c>
      <c r="AW14" s="47">
        <f t="shared" si="13"/>
        <v>0</v>
      </c>
      <c r="AX14" s="196"/>
      <c r="AY14" s="265">
        <f t="shared" si="40"/>
        <v>16131.266797696531</v>
      </c>
      <c r="AZ14" s="266">
        <f t="shared" si="14"/>
        <v>0</v>
      </c>
      <c r="BA14" s="266">
        <f t="shared" si="15"/>
        <v>322625.33595393063</v>
      </c>
      <c r="BB14" s="266">
        <f t="shared" si="16"/>
        <v>0</v>
      </c>
      <c r="BC14" s="267">
        <f t="shared" si="17"/>
        <v>0</v>
      </c>
      <c r="BD14" s="246">
        <f>HLOOKUP(BD$4,Debug!$A$1:$AK$723,2+$C14,0)</f>
        <v>16131.2667976965</v>
      </c>
      <c r="BE14" s="46">
        <f>HLOOKUP(BE$4,Debug!$A$1:$AK$723,2+$C14,0)</f>
        <v>0</v>
      </c>
      <c r="BF14" s="46">
        <f>HLOOKUP(BF$4,Debug!$A$1:$AK$723,2+$C14,0)</f>
        <v>322625.33595393097</v>
      </c>
      <c r="BG14" s="46">
        <f>HLOOKUP(BG$4,Debug!$A$1:$AK$723,2+$C14,0)</f>
        <v>0</v>
      </c>
      <c r="BH14" s="46">
        <f>HLOOKUP(BH$4,Debug!$A$1:$AK$723,2+$C14,0)</f>
        <v>0</v>
      </c>
      <c r="BI14" s="48">
        <f t="shared" si="18"/>
        <v>3.80168785341084E-10</v>
      </c>
      <c r="BJ14" s="196"/>
      <c r="BK14" s="274">
        <f t="shared" si="19"/>
        <v>1.6821425527395739E-3</v>
      </c>
      <c r="BL14" s="275">
        <f t="shared" si="20"/>
        <v>0.92686666691285691</v>
      </c>
      <c r="BM14" s="281">
        <f t="shared" si="21"/>
        <v>0.8</v>
      </c>
      <c r="BN14" s="281">
        <f t="shared" si="22"/>
        <v>1.2</v>
      </c>
      <c r="BO14" s="281">
        <f t="shared" si="23"/>
        <v>1</v>
      </c>
      <c r="BP14" s="281">
        <f t="shared" si="24"/>
        <v>1</v>
      </c>
      <c r="BQ14" s="275">
        <f t="shared" si="25"/>
        <v>1</v>
      </c>
      <c r="BR14" s="275">
        <f t="shared" si="26"/>
        <v>1.6821425527395739E-3</v>
      </c>
      <c r="BS14" s="276">
        <f t="shared" si="27"/>
        <v>0.98662182248908459</v>
      </c>
      <c r="BT14" s="41">
        <f>HLOOKUP(BT$4,Debug!$A$1:$AK$723,2+$C14,0)*IF(SUM(V14:W14)=0,0,1)</f>
        <v>0.92686666691285702</v>
      </c>
      <c r="BU14" s="41">
        <f>HLOOKUP(BU$4,Debug!$A$1:$AK$723,2+$C14,0)*IF(SUM(X14:Y14)=0,0,1)</f>
        <v>1.68214255273957E-3</v>
      </c>
      <c r="BV14" s="41">
        <f>HLOOKUP(BV$4,Debug!$A$1:$AK$723,2+$C14,0)</f>
        <v>0.98662182248908503</v>
      </c>
      <c r="BW14" s="208">
        <f t="shared" si="28"/>
        <v>5.5901464013352609E-16</v>
      </c>
      <c r="BY14" s="251">
        <f t="shared" si="29"/>
        <v>0</v>
      </c>
      <c r="BZ14" s="43">
        <f>HLOOKUP(BZ$4,Debug!$A$1:$AK$723,2+$C14,0)</f>
        <v>0</v>
      </c>
      <c r="CA14" s="49">
        <f t="shared" si="30"/>
        <v>0</v>
      </c>
      <c r="CC14" s="224">
        <f t="shared" si="31"/>
        <v>0</v>
      </c>
      <c r="CD14" s="253">
        <f t="shared" si="44"/>
        <v>313.50563986370673</v>
      </c>
      <c r="CE14" s="253">
        <f t="shared" si="41"/>
        <v>374.68418774264165</v>
      </c>
      <c r="CF14" s="253">
        <f t="shared" si="45"/>
        <v>40.356820336680556</v>
      </c>
      <c r="CG14" s="255">
        <f t="shared" si="42"/>
        <v>289389.82141265238</v>
      </c>
      <c r="CI14" s="194">
        <f t="shared" si="46"/>
        <v>1.2999999999999999E-2</v>
      </c>
      <c r="CJ14" s="194"/>
    </row>
    <row r="15" spans="2:88">
      <c r="B15" s="108">
        <v>1</v>
      </c>
      <c r="C15" s="3">
        <f t="shared" si="32"/>
        <v>9</v>
      </c>
      <c r="D15" s="3">
        <f t="shared" si="33"/>
        <v>0</v>
      </c>
      <c r="E15" s="3">
        <f t="shared" si="34"/>
        <v>8</v>
      </c>
      <c r="F15" s="7">
        <f t="shared" si="35"/>
        <v>2015</v>
      </c>
      <c r="G15" s="8">
        <f t="shared" si="36"/>
        <v>9</v>
      </c>
      <c r="H15" s="37">
        <f>HLOOKUP(H$4,Debug!$A$1:$AK$723,2+$C15,0)</f>
        <v>1</v>
      </c>
      <c r="I15" s="38">
        <f>HLOOKUP(I$4,Debug!$A$1:$AK$723,2+$C15,0)</f>
        <v>9</v>
      </c>
      <c r="J15" s="38">
        <f>HLOOKUP(J$4,Debug!$A$1:$AK$723,2+$C15,0)</f>
        <v>0</v>
      </c>
      <c r="K15" s="38">
        <f>HLOOKUP(K$4,Debug!$A$1:$AK$723,2+$C15,0)</f>
        <v>8</v>
      </c>
      <c r="L15" s="38">
        <f>HLOOKUP(L$4,Debug!$A$1:$AK$723,2+$C15,0)</f>
        <v>2015</v>
      </c>
      <c r="M15" s="38">
        <f>HLOOKUP(M$4,Debug!$A$1:$AK$723,2+$C15,0)</f>
        <v>9</v>
      </c>
      <c r="N15" s="208">
        <f t="shared" si="37"/>
        <v>0</v>
      </c>
      <c r="O15" s="5"/>
      <c r="P15" s="100">
        <f>IF(Switch="Y",S15,HLOOKUP(P$3,Debug!$A$1:$AK$723,2+$C15,0))</f>
        <v>4.9292279754773504E-3</v>
      </c>
      <c r="Q15" s="207">
        <f t="shared" si="5"/>
        <v>3.6792279754773501E-3</v>
      </c>
      <c r="R15" s="101">
        <f>IF(Switch="Y",T15,HLOOKUP(R$3,Debug!$A$1:$AK$723,2+$C15,0))</f>
        <v>1.00085072311465</v>
      </c>
      <c r="S15" s="183">
        <v>1.9820086544229509E-2</v>
      </c>
      <c r="T15" s="184">
        <v>1.0038749573353143</v>
      </c>
      <c r="U15" s="196"/>
      <c r="V15" s="55">
        <f t="shared" si="38"/>
        <v>288830.74342159438</v>
      </c>
      <c r="W15" s="210">
        <f t="shared" si="39"/>
        <v>1062.6741513746506</v>
      </c>
      <c r="X15" s="210">
        <f t="shared" si="6"/>
        <v>-487.64205345859341</v>
      </c>
      <c r="Y15" s="210">
        <f t="shared" si="43"/>
        <v>0</v>
      </c>
      <c r="Z15" s="210">
        <f t="shared" si="7"/>
        <v>0</v>
      </c>
      <c r="AA15" s="210">
        <f t="shared" si="8"/>
        <v>-313.52292347946963</v>
      </c>
      <c r="AB15" s="210">
        <f t="shared" si="9"/>
        <v>-40.260329268466329</v>
      </c>
      <c r="AC15" s="211">
        <f t="shared" si="10"/>
        <v>289051.99226676248</v>
      </c>
      <c r="AD15" s="43">
        <f>HLOOKUP(AD$4,Debug!$A$1:$AK$723,2+$C15,0)</f>
        <v>289405.77551950997</v>
      </c>
      <c r="AE15" s="44">
        <f>HLOOKUP(AE$4,Debug!$A$1:$AK$723,2+$C15,0)</f>
        <v>487.64205345859301</v>
      </c>
      <c r="AF15" s="44">
        <f>HLOOKUP(AF$4,Debug!$A$1:$AK$723,2+$C15,0)</f>
        <v>313.52292347947002</v>
      </c>
      <c r="AG15" s="44">
        <f>HLOOKUP(AG$4,Debug!$A$1:$AK$723,2+$C15,0)</f>
        <v>40.2603292684663</v>
      </c>
      <c r="AH15" s="44">
        <f>HLOOKUP(AH$4,Debug!$A$1:$AK$723,2+$C15,0)</f>
        <v>289051.99226676201</v>
      </c>
      <c r="AI15" s="208">
        <f t="shared" si="11"/>
        <v>9.3174890025693458E-10</v>
      </c>
      <c r="AJ15" s="196"/>
      <c r="AK15" s="55">
        <f t="shared" si="0"/>
        <v>1</v>
      </c>
      <c r="AL15" s="210">
        <f t="shared" si="1"/>
        <v>0</v>
      </c>
      <c r="AM15" s="210">
        <f t="shared" si="2"/>
        <v>0</v>
      </c>
      <c r="AN15" s="210">
        <f t="shared" si="3"/>
        <v>0</v>
      </c>
      <c r="AO15" s="210">
        <f t="shared" si="4"/>
        <v>0</v>
      </c>
      <c r="AP15" s="211">
        <f t="shared" si="12"/>
        <v>0</v>
      </c>
      <c r="AQ15" s="46">
        <f>HLOOKUP(AQ$4,Debug!$A$1:$AK$723,2+$C15,0)</f>
        <v>1</v>
      </c>
      <c r="AR15" s="46">
        <f>HLOOKUP(AR$4,Debug!$A$1:$AK$723,2+$C15,0)</f>
        <v>0</v>
      </c>
      <c r="AS15" s="46">
        <f>HLOOKUP(AS$4,Debug!$A$1:$AK$723,2+$C15,0)</f>
        <v>0</v>
      </c>
      <c r="AT15" s="46">
        <f>HLOOKUP(AT$4,Debug!$A$1:$AK$723,2+$C15,0)</f>
        <v>0</v>
      </c>
      <c r="AU15" s="46">
        <f>HLOOKUP(AU$4,Debug!$A$1:$AK$723,2+$C15,0)</f>
        <v>0</v>
      </c>
      <c r="AV15" s="46">
        <f>HLOOKUP(AV$4,Debug!$A$1:$AK$723,2+$C15,0)</f>
        <v>0</v>
      </c>
      <c r="AW15" s="47">
        <f t="shared" si="13"/>
        <v>0</v>
      </c>
      <c r="AX15" s="196"/>
      <c r="AY15" s="265">
        <f t="shared" si="40"/>
        <v>16104.13170738653</v>
      </c>
      <c r="AZ15" s="266">
        <f t="shared" si="14"/>
        <v>0</v>
      </c>
      <c r="BA15" s="266">
        <f t="shared" si="15"/>
        <v>322082.6341477306</v>
      </c>
      <c r="BB15" s="266">
        <f t="shared" si="16"/>
        <v>0</v>
      </c>
      <c r="BC15" s="267">
        <f t="shared" si="17"/>
        <v>0</v>
      </c>
      <c r="BD15" s="246">
        <f>HLOOKUP(BD$4,Debug!$A$1:$AK$723,2+$C15,0)</f>
        <v>16104.131707386499</v>
      </c>
      <c r="BE15" s="46">
        <f>HLOOKUP(BE$4,Debug!$A$1:$AK$723,2+$C15,0)</f>
        <v>0</v>
      </c>
      <c r="BF15" s="46">
        <f>HLOOKUP(BF$4,Debug!$A$1:$AK$723,2+$C15,0)</f>
        <v>322082.63414773101</v>
      </c>
      <c r="BG15" s="46">
        <f>HLOOKUP(BG$4,Debug!$A$1:$AK$723,2+$C15,0)</f>
        <v>0</v>
      </c>
      <c r="BH15" s="46">
        <f>HLOOKUP(BH$4,Debug!$A$1:$AK$723,2+$C15,0)</f>
        <v>0</v>
      </c>
      <c r="BI15" s="48">
        <f t="shared" si="18"/>
        <v>4.3837644625455141E-10</v>
      </c>
      <c r="BJ15" s="196"/>
      <c r="BK15" s="274">
        <f t="shared" si="19"/>
        <v>1.6821425527395739E-3</v>
      </c>
      <c r="BL15" s="275">
        <f t="shared" si="20"/>
        <v>0.895251275190731</v>
      </c>
      <c r="BM15" s="281">
        <f t="shared" si="21"/>
        <v>0.8</v>
      </c>
      <c r="BN15" s="281">
        <f t="shared" si="22"/>
        <v>1.2</v>
      </c>
      <c r="BO15" s="281">
        <f t="shared" si="23"/>
        <v>1</v>
      </c>
      <c r="BP15" s="281">
        <f t="shared" si="24"/>
        <v>1</v>
      </c>
      <c r="BQ15" s="275">
        <f t="shared" si="25"/>
        <v>1</v>
      </c>
      <c r="BR15" s="275">
        <f t="shared" si="26"/>
        <v>1.6821425527395739E-3</v>
      </c>
      <c r="BS15" s="276">
        <f t="shared" si="27"/>
        <v>0.98496218393801427</v>
      </c>
      <c r="BT15" s="41">
        <f>HLOOKUP(BT$4,Debug!$A$1:$AK$723,2+$C15,0)*IF(SUM(V15:W15)=0,0,1)</f>
        <v>0.895251275190731</v>
      </c>
      <c r="BU15" s="41">
        <f>HLOOKUP(BU$4,Debug!$A$1:$AK$723,2+$C15,0)*IF(SUM(X15:Y15)=0,0,1)</f>
        <v>1.68214255273957E-3</v>
      </c>
      <c r="BV15" s="41">
        <f>HLOOKUP(BV$4,Debug!$A$1:$AK$723,2+$C15,0)</f>
        <v>0.98496218393801405</v>
      </c>
      <c r="BW15" s="208">
        <f t="shared" si="28"/>
        <v>2.2594773274597912E-16</v>
      </c>
      <c r="BY15" s="251">
        <f t="shared" si="29"/>
        <v>0</v>
      </c>
      <c r="BZ15" s="43">
        <f>HLOOKUP(BZ$4,Debug!$A$1:$AK$723,2+$C15,0)</f>
        <v>0</v>
      </c>
      <c r="CA15" s="49">
        <f t="shared" si="30"/>
        <v>0</v>
      </c>
      <c r="CC15" s="224">
        <f t="shared" si="31"/>
        <v>0</v>
      </c>
      <c r="CD15" s="253">
        <f t="shared" si="44"/>
        <v>313.78964467744623</v>
      </c>
      <c r="CE15" s="253">
        <f t="shared" si="41"/>
        <v>361.34557301405584</v>
      </c>
      <c r="CF15" s="253">
        <f t="shared" si="45"/>
        <v>40.294579661178432</v>
      </c>
      <c r="CG15" s="255">
        <f t="shared" si="42"/>
        <v>289651.97970225808</v>
      </c>
      <c r="CI15" s="194">
        <f t="shared" si="46"/>
        <v>1.2999999999999999E-2</v>
      </c>
      <c r="CJ15" s="194"/>
    </row>
    <row r="16" spans="2:88">
      <c r="B16" s="108">
        <v>1</v>
      </c>
      <c r="C16" s="3">
        <f t="shared" si="32"/>
        <v>10</v>
      </c>
      <c r="D16" s="3">
        <f t="shared" si="33"/>
        <v>0</v>
      </c>
      <c r="E16" s="3">
        <f t="shared" si="34"/>
        <v>9</v>
      </c>
      <c r="F16" s="7">
        <f t="shared" si="35"/>
        <v>2015</v>
      </c>
      <c r="G16" s="8">
        <f t="shared" si="36"/>
        <v>10</v>
      </c>
      <c r="H16" s="37">
        <f>HLOOKUP(H$4,Debug!$A$1:$AK$723,2+$C16,0)</f>
        <v>1</v>
      </c>
      <c r="I16" s="38">
        <f>HLOOKUP(I$4,Debug!$A$1:$AK$723,2+$C16,0)</f>
        <v>10</v>
      </c>
      <c r="J16" s="38">
        <f>HLOOKUP(J$4,Debug!$A$1:$AK$723,2+$C16,0)</f>
        <v>0</v>
      </c>
      <c r="K16" s="38">
        <f>HLOOKUP(K$4,Debug!$A$1:$AK$723,2+$C16,0)</f>
        <v>9</v>
      </c>
      <c r="L16" s="38">
        <f>HLOOKUP(L$4,Debug!$A$1:$AK$723,2+$C16,0)</f>
        <v>2015</v>
      </c>
      <c r="M16" s="38">
        <f>HLOOKUP(M$4,Debug!$A$1:$AK$723,2+$C16,0)</f>
        <v>10</v>
      </c>
      <c r="N16" s="208">
        <f t="shared" si="37"/>
        <v>0</v>
      </c>
      <c r="O16" s="5"/>
      <c r="P16" s="100">
        <f>IF(Switch="Y",S16,HLOOKUP(P$3,Debug!$A$1:$AK$723,2+$C16,0))</f>
        <v>4.1743168123806696E-3</v>
      </c>
      <c r="Q16" s="207">
        <f t="shared" si="5"/>
        <v>2.9243168123806694E-3</v>
      </c>
      <c r="R16" s="101">
        <f>IF(Switch="Y",T16,HLOOKUP(R$3,Debug!$A$1:$AK$723,2+$C16,0))</f>
        <v>1.0009108288542601</v>
      </c>
      <c r="S16" s="183">
        <v>-1.1172424328920294E-2</v>
      </c>
      <c r="T16" s="184">
        <v>1.0044698910150167</v>
      </c>
      <c r="U16" s="196"/>
      <c r="V16" s="55">
        <f t="shared" si="38"/>
        <v>289051.99226676248</v>
      </c>
      <c r="W16" s="210">
        <f t="shared" si="39"/>
        <v>845.27960063782075</v>
      </c>
      <c r="X16" s="210">
        <f t="shared" si="6"/>
        <v>-487.64853693126707</v>
      </c>
      <c r="Y16" s="210">
        <f t="shared" si="43"/>
        <v>0</v>
      </c>
      <c r="Z16" s="210">
        <f t="shared" si="7"/>
        <v>0</v>
      </c>
      <c r="AA16" s="210">
        <f t="shared" si="8"/>
        <v>-313.5270919413415</v>
      </c>
      <c r="AB16" s="210">
        <f t="shared" si="9"/>
        <v>-40.192605655416536</v>
      </c>
      <c r="AC16" s="211">
        <f t="shared" si="10"/>
        <v>289055.90363287233</v>
      </c>
      <c r="AD16" s="43">
        <f>HLOOKUP(AD$4,Debug!$A$1:$AK$723,2+$C16,0)</f>
        <v>289409.62333046901</v>
      </c>
      <c r="AE16" s="44">
        <f>HLOOKUP(AE$4,Debug!$A$1:$AK$723,2+$C16,0)</f>
        <v>487.64853693126702</v>
      </c>
      <c r="AF16" s="44">
        <f>HLOOKUP(AF$4,Debug!$A$1:$AK$723,2+$C16,0)</f>
        <v>313.52709194134201</v>
      </c>
      <c r="AG16" s="44">
        <f>HLOOKUP(AG$4,Debug!$A$1:$AK$723,2+$C16,0)</f>
        <v>40.1926056554165</v>
      </c>
      <c r="AH16" s="44">
        <f>HLOOKUP(AH$4,Debug!$A$1:$AK$723,2+$C16,0)</f>
        <v>289055.90363287198</v>
      </c>
      <c r="AI16" s="208">
        <f t="shared" si="11"/>
        <v>4.0800074430080713E-10</v>
      </c>
      <c r="AJ16" s="196"/>
      <c r="AK16" s="55">
        <f t="shared" si="0"/>
        <v>1</v>
      </c>
      <c r="AL16" s="210">
        <f t="shared" si="1"/>
        <v>0</v>
      </c>
      <c r="AM16" s="210">
        <f t="shared" si="2"/>
        <v>0</v>
      </c>
      <c r="AN16" s="210">
        <f t="shared" si="3"/>
        <v>0</v>
      </c>
      <c r="AO16" s="210">
        <f t="shared" si="4"/>
        <v>0</v>
      </c>
      <c r="AP16" s="211">
        <f t="shared" si="12"/>
        <v>0</v>
      </c>
      <c r="AQ16" s="46">
        <f>HLOOKUP(AQ$4,Debug!$A$1:$AK$723,2+$C16,0)</f>
        <v>1</v>
      </c>
      <c r="AR16" s="46">
        <f>HLOOKUP(AR$4,Debug!$A$1:$AK$723,2+$C16,0)</f>
        <v>0</v>
      </c>
      <c r="AS16" s="46">
        <f>HLOOKUP(AS$4,Debug!$A$1:$AK$723,2+$C16,0)</f>
        <v>0</v>
      </c>
      <c r="AT16" s="46">
        <f>HLOOKUP(AT$4,Debug!$A$1:$AK$723,2+$C16,0)</f>
        <v>0</v>
      </c>
      <c r="AU16" s="46">
        <f>HLOOKUP(AU$4,Debug!$A$1:$AK$723,2+$C16,0)</f>
        <v>0</v>
      </c>
      <c r="AV16" s="46">
        <f>HLOOKUP(AV$4,Debug!$A$1:$AK$723,2+$C16,0)</f>
        <v>0</v>
      </c>
      <c r="AW16" s="47">
        <f t="shared" si="13"/>
        <v>0</v>
      </c>
      <c r="AX16" s="196"/>
      <c r="AY16" s="265">
        <f t="shared" si="40"/>
        <v>16077.042262166613</v>
      </c>
      <c r="AZ16" s="266">
        <f t="shared" si="14"/>
        <v>0</v>
      </c>
      <c r="BA16" s="266">
        <f t="shared" si="15"/>
        <v>321540.84524333227</v>
      </c>
      <c r="BB16" s="266">
        <f t="shared" si="16"/>
        <v>0</v>
      </c>
      <c r="BC16" s="267">
        <f t="shared" si="17"/>
        <v>0</v>
      </c>
      <c r="BD16" s="246">
        <f>HLOOKUP(BD$4,Debug!$A$1:$AK$723,2+$C16,0)</f>
        <v>16077.0422621666</v>
      </c>
      <c r="BE16" s="46">
        <f>HLOOKUP(BE$4,Debug!$A$1:$AK$723,2+$C16,0)</f>
        <v>0</v>
      </c>
      <c r="BF16" s="46">
        <f>HLOOKUP(BF$4,Debug!$A$1:$AK$723,2+$C16,0)</f>
        <v>321540.84524333198</v>
      </c>
      <c r="BG16" s="46">
        <f>HLOOKUP(BG$4,Debug!$A$1:$AK$723,2+$C16,0)</f>
        <v>0</v>
      </c>
      <c r="BH16" s="46">
        <f>HLOOKUP(BH$4,Debug!$A$1:$AK$723,2+$C16,0)</f>
        <v>0</v>
      </c>
      <c r="BI16" s="48">
        <f t="shared" si="18"/>
        <v>3.0377123039215803E-10</v>
      </c>
      <c r="BJ16" s="196"/>
      <c r="BK16" s="274">
        <f t="shared" si="19"/>
        <v>1.6821425527395739E-3</v>
      </c>
      <c r="BL16" s="275">
        <f t="shared" si="20"/>
        <v>0.89744668485970636</v>
      </c>
      <c r="BM16" s="281">
        <f t="shared" si="21"/>
        <v>0.8</v>
      </c>
      <c r="BN16" s="281">
        <f t="shared" si="22"/>
        <v>1.2</v>
      </c>
      <c r="BO16" s="281">
        <f t="shared" si="23"/>
        <v>1</v>
      </c>
      <c r="BP16" s="281">
        <f t="shared" si="24"/>
        <v>1</v>
      </c>
      <c r="BQ16" s="275">
        <f t="shared" si="25"/>
        <v>1</v>
      </c>
      <c r="BR16" s="275">
        <f t="shared" si="26"/>
        <v>1.6821425527395739E-3</v>
      </c>
      <c r="BS16" s="276">
        <f t="shared" si="27"/>
        <v>0.98330533713557278</v>
      </c>
      <c r="BT16" s="41">
        <f>HLOOKUP(BT$4,Debug!$A$1:$AK$723,2+$C16,0)*IF(SUM(V16:W16)=0,0,1)</f>
        <v>0.89744668485970602</v>
      </c>
      <c r="BU16" s="41">
        <f>HLOOKUP(BU$4,Debug!$A$1:$AK$723,2+$C16,0)*IF(SUM(X16:Y16)=0,0,1)</f>
        <v>1.68214255273957E-3</v>
      </c>
      <c r="BV16" s="41">
        <f>HLOOKUP(BV$4,Debug!$A$1:$AK$723,2+$C16,0)</f>
        <v>0.983305337135573</v>
      </c>
      <c r="BW16" s="208">
        <f t="shared" si="28"/>
        <v>5.5901464013352609E-16</v>
      </c>
      <c r="BY16" s="251">
        <f t="shared" si="29"/>
        <v>0</v>
      </c>
      <c r="BZ16" s="43">
        <f>HLOOKUP(BZ$4,Debug!$A$1:$AK$723,2+$C16,0)</f>
        <v>0</v>
      </c>
      <c r="CA16" s="49">
        <f t="shared" si="30"/>
        <v>0</v>
      </c>
      <c r="CC16" s="224">
        <f t="shared" si="31"/>
        <v>0</v>
      </c>
      <c r="CD16" s="253">
        <f t="shared" si="44"/>
        <v>313.81266146327391</v>
      </c>
      <c r="CE16" s="253">
        <f t="shared" si="41"/>
        <v>361.64408645212552</v>
      </c>
      <c r="CF16" s="253">
        <f t="shared" si="45"/>
        <v>40.229214240375384</v>
      </c>
      <c r="CG16" s="255">
        <f t="shared" si="42"/>
        <v>289673.22596609901</v>
      </c>
      <c r="CI16" s="194">
        <f t="shared" si="46"/>
        <v>1.2999999999999999E-2</v>
      </c>
      <c r="CJ16" s="194"/>
    </row>
    <row r="17" spans="2:88">
      <c r="B17" s="108">
        <v>1</v>
      </c>
      <c r="C17" s="3">
        <f t="shared" si="32"/>
        <v>11</v>
      </c>
      <c r="D17" s="3">
        <f t="shared" si="33"/>
        <v>0</v>
      </c>
      <c r="E17" s="3">
        <f t="shared" si="34"/>
        <v>10</v>
      </c>
      <c r="F17" s="7">
        <f t="shared" si="35"/>
        <v>2015</v>
      </c>
      <c r="G17" s="8">
        <f t="shared" si="36"/>
        <v>11</v>
      </c>
      <c r="H17" s="37">
        <f>HLOOKUP(H$4,Debug!$A$1:$AK$723,2+$C17,0)</f>
        <v>1</v>
      </c>
      <c r="I17" s="38">
        <f>HLOOKUP(I$4,Debug!$A$1:$AK$723,2+$C17,0)</f>
        <v>11</v>
      </c>
      <c r="J17" s="38">
        <f>HLOOKUP(J$4,Debug!$A$1:$AK$723,2+$C17,0)</f>
        <v>0</v>
      </c>
      <c r="K17" s="38">
        <f>HLOOKUP(K$4,Debug!$A$1:$AK$723,2+$C17,0)</f>
        <v>10</v>
      </c>
      <c r="L17" s="38">
        <f>HLOOKUP(L$4,Debug!$A$1:$AK$723,2+$C17,0)</f>
        <v>2015</v>
      </c>
      <c r="M17" s="38">
        <f>HLOOKUP(M$4,Debug!$A$1:$AK$723,2+$C17,0)</f>
        <v>11</v>
      </c>
      <c r="N17" s="208">
        <f t="shared" si="37"/>
        <v>0</v>
      </c>
      <c r="O17" s="5"/>
      <c r="P17" s="100">
        <f>IF(Switch="Y",S17,HLOOKUP(P$3,Debug!$A$1:$AK$723,2+$C17,0))</f>
        <v>1.52967782587348E-2</v>
      </c>
      <c r="Q17" s="207">
        <f t="shared" si="5"/>
        <v>1.40467782587348E-2</v>
      </c>
      <c r="R17" s="101">
        <f>IF(Switch="Y",T17,HLOOKUP(R$3,Debug!$A$1:$AK$723,2+$C17,0))</f>
        <v>1.00102104146229</v>
      </c>
      <c r="S17" s="183">
        <v>3.7933484835865894E-3</v>
      </c>
      <c r="T17" s="184">
        <v>1.0050453275442723</v>
      </c>
      <c r="U17" s="196"/>
      <c r="V17" s="55">
        <f t="shared" si="38"/>
        <v>289055.90363287233</v>
      </c>
      <c r="W17" s="210">
        <f t="shared" si="39"/>
        <v>4060.3041827091724</v>
      </c>
      <c r="X17" s="210">
        <f t="shared" si="6"/>
        <v>-493.06324606424573</v>
      </c>
      <c r="Y17" s="210">
        <f t="shared" si="43"/>
        <v>0</v>
      </c>
      <c r="Z17" s="210">
        <f t="shared" si="7"/>
        <v>0</v>
      </c>
      <c r="AA17" s="210">
        <f t="shared" si="8"/>
        <v>-317.00840661697703</v>
      </c>
      <c r="AB17" s="210">
        <f t="shared" si="9"/>
        <v>-40.124995963138076</v>
      </c>
      <c r="AC17" s="211">
        <f t="shared" si="10"/>
        <v>292266.01116693718</v>
      </c>
      <c r="AD17" s="43">
        <f>HLOOKUP(AD$4,Debug!$A$1:$AK$723,2+$C17,0)</f>
        <v>292623.144569517</v>
      </c>
      <c r="AE17" s="44">
        <f>HLOOKUP(AE$4,Debug!$A$1:$AK$723,2+$C17,0)</f>
        <v>493.06324606424602</v>
      </c>
      <c r="AF17" s="44">
        <f>HLOOKUP(AF$4,Debug!$A$1:$AK$723,2+$C17,0)</f>
        <v>317.00840661697703</v>
      </c>
      <c r="AG17" s="44">
        <f>HLOOKUP(AG$4,Debug!$A$1:$AK$723,2+$C17,0)</f>
        <v>40.124995963138097</v>
      </c>
      <c r="AH17" s="44">
        <f>HLOOKUP(AH$4,Debug!$A$1:$AK$723,2+$C17,0)</f>
        <v>292266.01116693701</v>
      </c>
      <c r="AI17" s="208">
        <f t="shared" si="11"/>
        <v>4.6568260358981206E-10</v>
      </c>
      <c r="AJ17" s="196"/>
      <c r="AK17" s="55">
        <f t="shared" si="0"/>
        <v>1</v>
      </c>
      <c r="AL17" s="210">
        <f t="shared" si="1"/>
        <v>0</v>
      </c>
      <c r="AM17" s="210">
        <f t="shared" si="2"/>
        <v>0</v>
      </c>
      <c r="AN17" s="210">
        <f t="shared" si="3"/>
        <v>0</v>
      </c>
      <c r="AO17" s="210">
        <f t="shared" si="4"/>
        <v>0</v>
      </c>
      <c r="AP17" s="211">
        <f t="shared" si="12"/>
        <v>0</v>
      </c>
      <c r="AQ17" s="46">
        <f>HLOOKUP(AQ$4,Debug!$A$1:$AK$723,2+$C17,0)</f>
        <v>1</v>
      </c>
      <c r="AR17" s="46">
        <f>HLOOKUP(AR$4,Debug!$A$1:$AK$723,2+$C17,0)</f>
        <v>0</v>
      </c>
      <c r="AS17" s="46">
        <f>HLOOKUP(AS$4,Debug!$A$1:$AK$723,2+$C17,0)</f>
        <v>0</v>
      </c>
      <c r="AT17" s="46">
        <f>HLOOKUP(AT$4,Debug!$A$1:$AK$723,2+$C17,0)</f>
        <v>0</v>
      </c>
      <c r="AU17" s="46">
        <f>HLOOKUP(AU$4,Debug!$A$1:$AK$723,2+$C17,0)</f>
        <v>0</v>
      </c>
      <c r="AV17" s="46">
        <f>HLOOKUP(AV$4,Debug!$A$1:$AK$723,2+$C17,0)</f>
        <v>0</v>
      </c>
      <c r="AW17" s="47">
        <f t="shared" si="13"/>
        <v>0</v>
      </c>
      <c r="AX17" s="196"/>
      <c r="AY17" s="265">
        <f t="shared" si="40"/>
        <v>16049.99838525523</v>
      </c>
      <c r="AZ17" s="266">
        <f t="shared" si="14"/>
        <v>0</v>
      </c>
      <c r="BA17" s="266">
        <f t="shared" si="15"/>
        <v>320999.96770510462</v>
      </c>
      <c r="BB17" s="266">
        <f t="shared" si="16"/>
        <v>0</v>
      </c>
      <c r="BC17" s="267">
        <f t="shared" si="17"/>
        <v>0</v>
      </c>
      <c r="BD17" s="246">
        <f>HLOOKUP(BD$4,Debug!$A$1:$AK$723,2+$C17,0)</f>
        <v>16049.9983852552</v>
      </c>
      <c r="BE17" s="46">
        <f>HLOOKUP(BE$4,Debug!$A$1:$AK$723,2+$C17,0)</f>
        <v>0</v>
      </c>
      <c r="BF17" s="46">
        <f>HLOOKUP(BF$4,Debug!$A$1:$AK$723,2+$C17,0)</f>
        <v>320999.96770510502</v>
      </c>
      <c r="BG17" s="46">
        <f>HLOOKUP(BG$4,Debug!$A$1:$AK$723,2+$C17,0)</f>
        <v>0</v>
      </c>
      <c r="BH17" s="46">
        <f>HLOOKUP(BH$4,Debug!$A$1:$AK$723,2+$C17,0)</f>
        <v>0</v>
      </c>
      <c r="BI17" s="48">
        <f t="shared" si="18"/>
        <v>4.3837644625455141E-10</v>
      </c>
      <c r="BJ17" s="196"/>
      <c r="BK17" s="274">
        <f t="shared" si="19"/>
        <v>1.6821425527395739E-3</v>
      </c>
      <c r="BL17" s="275">
        <f t="shared" si="20"/>
        <v>0.89897102625989456</v>
      </c>
      <c r="BM17" s="281">
        <f t="shared" si="21"/>
        <v>0.8</v>
      </c>
      <c r="BN17" s="281">
        <f t="shared" si="22"/>
        <v>1.2</v>
      </c>
      <c r="BO17" s="281">
        <f t="shared" si="23"/>
        <v>1</v>
      </c>
      <c r="BP17" s="281">
        <f t="shared" si="24"/>
        <v>1</v>
      </c>
      <c r="BQ17" s="275">
        <f t="shared" si="25"/>
        <v>1</v>
      </c>
      <c r="BR17" s="275">
        <f t="shared" si="26"/>
        <v>1.6821425527395739E-3</v>
      </c>
      <c r="BS17" s="276">
        <f t="shared" si="27"/>
        <v>0.98165127738564106</v>
      </c>
      <c r="BT17" s="41">
        <f>HLOOKUP(BT$4,Debug!$A$1:$AK$723,2+$C17,0)*IF(SUM(V17:W17)=0,0,1)</f>
        <v>0.898971026259895</v>
      </c>
      <c r="BU17" s="41">
        <f>HLOOKUP(BU$4,Debug!$A$1:$AK$723,2+$C17,0)*IF(SUM(X17:Y17)=0,0,1)</f>
        <v>1.68214255273957E-3</v>
      </c>
      <c r="BV17" s="41">
        <f>HLOOKUP(BV$4,Debug!$A$1:$AK$723,2+$C17,0)</f>
        <v>0.98165127738564095</v>
      </c>
      <c r="BW17" s="208">
        <f t="shared" si="28"/>
        <v>5.5901464013352609E-16</v>
      </c>
      <c r="BY17" s="251">
        <f t="shared" si="29"/>
        <v>0</v>
      </c>
      <c r="BZ17" s="43">
        <f>HLOOKUP(BZ$4,Debug!$A$1:$AK$723,2+$C17,0)</f>
        <v>0</v>
      </c>
      <c r="CA17" s="49">
        <f t="shared" si="30"/>
        <v>0</v>
      </c>
      <c r="CC17" s="224">
        <f t="shared" si="31"/>
        <v>0</v>
      </c>
      <c r="CD17" s="253">
        <f t="shared" si="44"/>
        <v>317.33208534402746</v>
      </c>
      <c r="CE17" s="253">
        <f t="shared" si="41"/>
        <v>361.68880211925148</v>
      </c>
      <c r="CF17" s="253">
        <f t="shared" si="45"/>
        <v>40.165965247690657</v>
      </c>
      <c r="CG17" s="255">
        <f t="shared" si="42"/>
        <v>292921.92493294843</v>
      </c>
      <c r="CI17" s="194">
        <f t="shared" si="46"/>
        <v>1.2999999999999999E-2</v>
      </c>
      <c r="CJ17" s="194"/>
    </row>
    <row r="18" spans="2:88" s="74" customFormat="1">
      <c r="B18" s="109">
        <v>1</v>
      </c>
      <c r="C18" s="75">
        <f t="shared" si="32"/>
        <v>12</v>
      </c>
      <c r="D18" s="75">
        <f t="shared" si="33"/>
        <v>0</v>
      </c>
      <c r="E18" s="75">
        <f t="shared" si="34"/>
        <v>11</v>
      </c>
      <c r="F18" s="75">
        <f t="shared" si="35"/>
        <v>2015</v>
      </c>
      <c r="G18" s="77">
        <f t="shared" si="36"/>
        <v>12</v>
      </c>
      <c r="H18" s="78">
        <f>HLOOKUP(H$4,Debug!$A$1:$AK$723,2+$C18,0)</f>
        <v>1</v>
      </c>
      <c r="I18" s="79">
        <f>HLOOKUP(I$4,Debug!$A$1:$AK$723,2+$C18,0)</f>
        <v>12</v>
      </c>
      <c r="J18" s="79">
        <f>HLOOKUP(J$4,Debug!$A$1:$AK$723,2+$C18,0)</f>
        <v>0</v>
      </c>
      <c r="K18" s="79">
        <f>HLOOKUP(K$4,Debug!$A$1:$AK$723,2+$C18,0)</f>
        <v>11</v>
      </c>
      <c r="L18" s="79">
        <f>HLOOKUP(L$4,Debug!$A$1:$AK$723,2+$C18,0)</f>
        <v>2015</v>
      </c>
      <c r="M18" s="79">
        <f>HLOOKUP(M$4,Debug!$A$1:$AK$723,2+$C18,0)</f>
        <v>12</v>
      </c>
      <c r="N18" s="208">
        <f t="shared" si="37"/>
        <v>0</v>
      </c>
      <c r="O18" s="76"/>
      <c r="P18" s="102">
        <f>IF(Switch="Y",S18,HLOOKUP(P$3,Debug!$A$1:$AK$723,2+$C18,0))</f>
        <v>-2.27313915613226E-2</v>
      </c>
      <c r="Q18" s="207">
        <f t="shared" si="5"/>
        <v>-2.3981391561322601E-2</v>
      </c>
      <c r="R18" s="101">
        <f>IF(Switch="Y",T18,HLOOKUP(R$3,Debug!$A$1:$AK$723,2+$C18,0))</f>
        <v>1.00134179800933</v>
      </c>
      <c r="S18" s="183">
        <v>-2.5882759372643616E-2</v>
      </c>
      <c r="T18" s="184">
        <v>1.0056113111160274</v>
      </c>
      <c r="U18" s="219"/>
      <c r="V18" s="138">
        <f t="shared" si="38"/>
        <v>292266.01116693718</v>
      </c>
      <c r="W18" s="210">
        <f t="shared" si="39"/>
        <v>-7008.9456538602044</v>
      </c>
      <c r="X18" s="210">
        <f t="shared" si="6"/>
        <v>-479.84304836916715</v>
      </c>
      <c r="Y18" s="210">
        <f t="shared" si="43"/>
        <v>-16022.999999999991</v>
      </c>
      <c r="Z18" s="210">
        <f t="shared" si="7"/>
        <v>0</v>
      </c>
      <c r="AA18" s="210">
        <f t="shared" si="8"/>
        <v>-291.15040767010009</v>
      </c>
      <c r="AB18" s="210">
        <f t="shared" si="9"/>
        <v>-40.057499999999976</v>
      </c>
      <c r="AC18" s="211">
        <f t="shared" si="10"/>
        <v>268423.01455703768</v>
      </c>
      <c r="AD18" s="43">
        <f>HLOOKUP(AD$4,Debug!$A$1:$AK$723,2+$C18,0)</f>
        <v>284777.22246470797</v>
      </c>
      <c r="AE18" s="44">
        <f>HLOOKUP(AE$4,Debug!$A$1:$AK$723,2+$C18,0)</f>
        <v>479.84304836916698</v>
      </c>
      <c r="AF18" s="84">
        <f>HLOOKUP(AF$4,Debug!$A$1:$AK$723,2+$C18,0)</f>
        <v>291.15040767009998</v>
      </c>
      <c r="AG18" s="44">
        <f>HLOOKUP(AG$4,Debug!$A$1:$AK$723,2+$C18,0)</f>
        <v>40.057499999999997</v>
      </c>
      <c r="AH18" s="84">
        <f>HLOOKUP(AH$4,Debug!$A$1:$AK$723,2+$C18,0)</f>
        <v>268423.01455703803</v>
      </c>
      <c r="AI18" s="208">
        <f t="shared" si="11"/>
        <v>5.2400395134100108E-10</v>
      </c>
      <c r="AJ18" s="219"/>
      <c r="AK18" s="81">
        <f t="shared" si="0"/>
        <v>1</v>
      </c>
      <c r="AL18" s="210">
        <f t="shared" si="1"/>
        <v>0</v>
      </c>
      <c r="AM18" s="210">
        <f t="shared" si="2"/>
        <v>0</v>
      </c>
      <c r="AN18" s="210">
        <f t="shared" si="3"/>
        <v>1</v>
      </c>
      <c r="AO18" s="210">
        <f t="shared" si="4"/>
        <v>1</v>
      </c>
      <c r="AP18" s="211">
        <f t="shared" si="12"/>
        <v>1</v>
      </c>
      <c r="AQ18" s="85">
        <f>HLOOKUP(AQ$4,Debug!$A$1:$AK$723,2+$C18,0)</f>
        <v>1</v>
      </c>
      <c r="AR18" s="85">
        <f>HLOOKUP(AR$4,Debug!$A$1:$AK$723,2+$C18,0)</f>
        <v>0</v>
      </c>
      <c r="AS18" s="85">
        <f>HLOOKUP(AS$4,Debug!$A$1:$AK$723,2+$C18,0)</f>
        <v>0</v>
      </c>
      <c r="AT18" s="85">
        <f>HLOOKUP(AT$4,Debug!$A$1:$AK$723,2+$C18,0)</f>
        <v>1</v>
      </c>
      <c r="AU18" s="85">
        <f>HLOOKUP(AU$4,Debug!$A$1:$AK$723,2+$C18,0)</f>
        <v>1</v>
      </c>
      <c r="AV18" s="85">
        <f>HLOOKUP(AV$4,Debug!$A$1:$AK$723,2+$C18,0)</f>
        <v>1</v>
      </c>
      <c r="AW18" s="47">
        <f t="shared" si="13"/>
        <v>0</v>
      </c>
      <c r="AX18" s="219"/>
      <c r="AY18" s="265">
        <f t="shared" si="40"/>
        <v>16022.999999999991</v>
      </c>
      <c r="AZ18" s="266">
        <f t="shared" si="14"/>
        <v>0</v>
      </c>
      <c r="BA18" s="266">
        <f t="shared" si="15"/>
        <v>304436.99999999983</v>
      </c>
      <c r="BB18" s="266">
        <f t="shared" si="16"/>
        <v>0</v>
      </c>
      <c r="BC18" s="267">
        <f t="shared" si="17"/>
        <v>0</v>
      </c>
      <c r="BD18" s="246">
        <f>HLOOKUP(BD$4,Debug!$A$1:$AK$723,2+$C18,0)</f>
        <v>16023</v>
      </c>
      <c r="BE18" s="46">
        <f>HLOOKUP(BE$4,Debug!$A$1:$AK$723,2+$C18,0)</f>
        <v>0</v>
      </c>
      <c r="BF18" s="46">
        <f>HLOOKUP(BF$4,Debug!$A$1:$AK$723,2+$C18,0)</f>
        <v>304437</v>
      </c>
      <c r="BG18" s="46">
        <f>HLOOKUP(BG$4,Debug!$A$1:$AK$723,2+$C18,0)</f>
        <v>0</v>
      </c>
      <c r="BH18" s="46">
        <f>HLOOKUP(BH$4,Debug!$A$1:$AK$723,2+$C18,0)</f>
        <v>0</v>
      </c>
      <c r="BI18" s="48">
        <f t="shared" si="18"/>
        <v>1.837179297581315E-10</v>
      </c>
      <c r="BJ18" s="219"/>
      <c r="BK18" s="274">
        <f t="shared" si="19"/>
        <v>1.6821425527395739E-3</v>
      </c>
      <c r="BL18" s="275">
        <f t="shared" si="20"/>
        <v>0.91048610769779059</v>
      </c>
      <c r="BM18" s="281">
        <f t="shared" si="21"/>
        <v>0.8</v>
      </c>
      <c r="BN18" s="281">
        <f t="shared" si="22"/>
        <v>1.2</v>
      </c>
      <c r="BO18" s="281">
        <f t="shared" si="23"/>
        <v>1</v>
      </c>
      <c r="BP18" s="281">
        <f t="shared" si="24"/>
        <v>1</v>
      </c>
      <c r="BQ18" s="275">
        <f t="shared" si="25"/>
        <v>1</v>
      </c>
      <c r="BR18" s="275">
        <f t="shared" si="26"/>
        <v>1.6821425527395739E-3</v>
      </c>
      <c r="BS18" s="276">
        <f t="shared" si="27"/>
        <v>0.97999999999999954</v>
      </c>
      <c r="BT18" s="41">
        <f>HLOOKUP(BT$4,Debug!$A$1:$AK$723,2+$C18,0)*IF(SUM(V18:W18)=0,0,1)</f>
        <v>0.91048610769779104</v>
      </c>
      <c r="BU18" s="41">
        <f>HLOOKUP(BU$4,Debug!$A$1:$AK$723,2+$C18,0)*IF(SUM(X18:Y18)=0,0,1)</f>
        <v>1.68214255273957E-3</v>
      </c>
      <c r="BV18" s="80">
        <f>HLOOKUP(BV$4,Debug!$A$1:$AK$723,2+$C18,0)</f>
        <v>0.98</v>
      </c>
      <c r="BW18" s="208">
        <f t="shared" si="28"/>
        <v>8.9208154752107305E-16</v>
      </c>
      <c r="BX18" s="218"/>
      <c r="BY18" s="251">
        <f t="shared" si="29"/>
        <v>0</v>
      </c>
      <c r="BZ18" s="83">
        <f>HLOOKUP(BZ$4,Debug!$A$1:$AK$723,2+$C18,0)</f>
        <v>0</v>
      </c>
      <c r="CA18" s="49">
        <f t="shared" si="30"/>
        <v>0</v>
      </c>
      <c r="CC18" s="224">
        <f t="shared" si="31"/>
        <v>0</v>
      </c>
      <c r="CD18" s="253">
        <f t="shared" si="44"/>
        <v>291.54107270752746</v>
      </c>
      <c r="CE18" s="253">
        <f t="shared" si="41"/>
        <v>365.82271639864473</v>
      </c>
      <c r="CF18" s="253">
        <f t="shared" si="45"/>
        <v>40.111249073758714</v>
      </c>
      <c r="CG18" s="255">
        <f t="shared" si="42"/>
        <v>269114.83634540997</v>
      </c>
      <c r="CI18" s="194">
        <f t="shared" si="46"/>
        <v>1.2999999999999999E-2</v>
      </c>
      <c r="CJ18" s="194"/>
    </row>
    <row r="19" spans="2:88">
      <c r="B19" s="108">
        <f t="shared" ref="B19:B82" si="47">B7+1</f>
        <v>2</v>
      </c>
      <c r="C19" s="3">
        <f t="shared" si="32"/>
        <v>13</v>
      </c>
      <c r="D19" s="3">
        <f t="shared" si="33"/>
        <v>1</v>
      </c>
      <c r="E19" s="3">
        <f t="shared" si="34"/>
        <v>0</v>
      </c>
      <c r="F19" s="7">
        <f t="shared" si="35"/>
        <v>2016</v>
      </c>
      <c r="G19" s="8">
        <f t="shared" si="36"/>
        <v>1</v>
      </c>
      <c r="H19" s="37">
        <f>HLOOKUP(H$4,Debug!$A$1:$AK$723,2+$C19,0)</f>
        <v>2</v>
      </c>
      <c r="I19" s="38">
        <f>HLOOKUP(I$4,Debug!$A$1:$AK$723,2+$C19,0)</f>
        <v>13</v>
      </c>
      <c r="J19" s="38">
        <f>HLOOKUP(J$4,Debug!$A$1:$AK$723,2+$C19,0)</f>
        <v>1</v>
      </c>
      <c r="K19" s="38">
        <f>HLOOKUP(K$4,Debug!$A$1:$AK$723,2+$C19,0)</f>
        <v>0</v>
      </c>
      <c r="L19" s="38">
        <f>HLOOKUP(L$4,Debug!$A$1:$AK$723,2+$C19,0)</f>
        <v>2016</v>
      </c>
      <c r="M19" s="38">
        <f>HLOOKUP(M$4,Debug!$A$1:$AK$723,2+$C19,0)</f>
        <v>1</v>
      </c>
      <c r="N19" s="208">
        <f t="shared" si="37"/>
        <v>0</v>
      </c>
      <c r="O19" s="5"/>
      <c r="P19" s="100">
        <f>IF(Switch="Y",S19,HLOOKUP(P$3,Debug!$A$1:$AK$723,2+$C19,0))</f>
        <v>1.52876105546758E-2</v>
      </c>
      <c r="Q19" s="207">
        <f t="shared" si="5"/>
        <v>1.4037610554675801E-2</v>
      </c>
      <c r="R19" s="101">
        <f>IF(Switch="Y",T19,HLOOKUP(R$3,Debug!$A$1:$AK$723,2+$C19,0))</f>
        <v>1.00172296349722</v>
      </c>
      <c r="S19" s="183">
        <v>1.9192228244646614E-4</v>
      </c>
      <c r="T19" s="184">
        <v>1.0061475616013844</v>
      </c>
      <c r="U19" s="196"/>
      <c r="V19" s="55">
        <f t="shared" si="38"/>
        <v>268423.01455703768</v>
      </c>
      <c r="W19" s="210">
        <f t="shared" si="39"/>
        <v>3768.017742263768</v>
      </c>
      <c r="X19" s="210">
        <f t="shared" si="6"/>
        <v>-457.86411790476677</v>
      </c>
      <c r="Y19" s="210">
        <f t="shared" si="43"/>
        <v>0</v>
      </c>
      <c r="Z19" s="210">
        <f t="shared" si="7"/>
        <v>0</v>
      </c>
      <c r="AA19" s="210">
        <f t="shared" si="8"/>
        <v>-294.3775988631798</v>
      </c>
      <c r="AB19" s="210">
        <f t="shared" si="9"/>
        <v>-39.990117574693613</v>
      </c>
      <c r="AC19" s="211">
        <f t="shared" si="10"/>
        <v>271398.80046495888</v>
      </c>
      <c r="AD19" s="43">
        <f>HLOOKUP(AD$4,Debug!$A$1:$AK$723,2+$C19,0)</f>
        <v>271733.16818139702</v>
      </c>
      <c r="AE19" s="44">
        <f>HLOOKUP(AE$4,Debug!$A$1:$AK$723,2+$C19,0)</f>
        <v>457.864117904767</v>
      </c>
      <c r="AF19" s="44">
        <f>HLOOKUP(AF$4,Debug!$A$1:$AK$723,2+$C19,0)</f>
        <v>294.37759886318003</v>
      </c>
      <c r="AG19" s="44">
        <f>HLOOKUP(AG$4,Debug!$A$1:$AK$723,2+$C19,0)</f>
        <v>39.990117574693599</v>
      </c>
      <c r="AH19" s="44">
        <f>HLOOKUP(AH$4,Debug!$A$1:$AK$723,2+$C19,0)</f>
        <v>271398.800464959</v>
      </c>
      <c r="AI19" s="208">
        <f t="shared" si="11"/>
        <v>4.0769521092443028E-10</v>
      </c>
      <c r="AJ19" s="196"/>
      <c r="AK19" s="55">
        <f t="shared" si="0"/>
        <v>1</v>
      </c>
      <c r="AL19" s="210">
        <f t="shared" si="1"/>
        <v>0</v>
      </c>
      <c r="AM19" s="210">
        <f t="shared" si="2"/>
        <v>0</v>
      </c>
      <c r="AN19" s="210">
        <f t="shared" si="3"/>
        <v>0</v>
      </c>
      <c r="AO19" s="210">
        <f t="shared" si="4"/>
        <v>0</v>
      </c>
      <c r="AP19" s="211">
        <f t="shared" si="12"/>
        <v>0</v>
      </c>
      <c r="AQ19" s="46">
        <f>HLOOKUP(AQ$4,Debug!$A$1:$AK$723,2+$C19,0)</f>
        <v>1</v>
      </c>
      <c r="AR19" s="46">
        <f>HLOOKUP(AR$4,Debug!$A$1:$AK$723,2+$C19,0)</f>
        <v>0</v>
      </c>
      <c r="AS19" s="46">
        <f>HLOOKUP(AS$4,Debug!$A$1:$AK$723,2+$C19,0)</f>
        <v>0</v>
      </c>
      <c r="AT19" s="46">
        <f>HLOOKUP(AT$4,Debug!$A$1:$AK$723,2+$C19,0)</f>
        <v>0</v>
      </c>
      <c r="AU19" s="46">
        <f>HLOOKUP(AU$4,Debug!$A$1:$AK$723,2+$C19,0)</f>
        <v>0</v>
      </c>
      <c r="AV19" s="46">
        <f>HLOOKUP(AV$4,Debug!$A$1:$AK$723,2+$C19,0)</f>
        <v>0</v>
      </c>
      <c r="AW19" s="47">
        <f t="shared" si="13"/>
        <v>0</v>
      </c>
      <c r="AX19" s="196"/>
      <c r="AY19" s="265">
        <f t="shared" si="40"/>
        <v>15996.047029877445</v>
      </c>
      <c r="AZ19" s="266">
        <f t="shared" si="14"/>
        <v>0</v>
      </c>
      <c r="BA19" s="266">
        <f t="shared" si="15"/>
        <v>303924.89356767148</v>
      </c>
      <c r="BB19" s="266">
        <f t="shared" si="16"/>
        <v>0</v>
      </c>
      <c r="BC19" s="267">
        <f t="shared" si="17"/>
        <v>0</v>
      </c>
      <c r="BD19" s="246">
        <f>HLOOKUP(BD$4,Debug!$A$1:$AK$723,2+$C19,0)</f>
        <v>15996.0470298774</v>
      </c>
      <c r="BE19" s="46">
        <f>HLOOKUP(BE$4,Debug!$A$1:$AK$723,2+$C19,0)</f>
        <v>0</v>
      </c>
      <c r="BF19" s="46">
        <f>HLOOKUP(BF$4,Debug!$A$1:$AK$723,2+$C19,0)</f>
        <v>303924.89356767101</v>
      </c>
      <c r="BG19" s="46">
        <f>HLOOKUP(BG$4,Debug!$A$1:$AK$723,2+$C19,0)</f>
        <v>0</v>
      </c>
      <c r="BH19" s="46">
        <f>HLOOKUP(BH$4,Debug!$A$1:$AK$723,2+$C19,0)</f>
        <v>0</v>
      </c>
      <c r="BI19" s="48">
        <f t="shared" si="18"/>
        <v>5.1113602239638567E-10</v>
      </c>
      <c r="BJ19" s="196"/>
      <c r="BK19" s="274">
        <f t="shared" si="19"/>
        <v>1.6821425527395739E-3</v>
      </c>
      <c r="BL19" s="275">
        <f t="shared" si="20"/>
        <v>0.88170299456714474</v>
      </c>
      <c r="BM19" s="281">
        <f t="shared" si="21"/>
        <v>0.8</v>
      </c>
      <c r="BN19" s="281">
        <f t="shared" si="22"/>
        <v>1.2</v>
      </c>
      <c r="BO19" s="281">
        <f t="shared" si="23"/>
        <v>1</v>
      </c>
      <c r="BP19" s="281">
        <f t="shared" si="24"/>
        <v>1</v>
      </c>
      <c r="BQ19" s="275">
        <f t="shared" si="25"/>
        <v>1</v>
      </c>
      <c r="BR19" s="275">
        <f t="shared" si="26"/>
        <v>1.6821425527395739E-3</v>
      </c>
      <c r="BS19" s="276">
        <f t="shared" si="27"/>
        <v>0.97835150029831475</v>
      </c>
      <c r="BT19" s="41">
        <f>HLOOKUP(BT$4,Debug!$A$1:$AK$723,2+$C19,0)*IF(SUM(V19:W19)=0,0,1)</f>
        <v>0.88170299456714496</v>
      </c>
      <c r="BU19" s="41">
        <f>HLOOKUP(BU$4,Debug!$A$1:$AK$723,2+$C19,0)*IF(SUM(X19:Y19)=0,0,1)</f>
        <v>1.68214255273957E-3</v>
      </c>
      <c r="BV19" s="41">
        <f>HLOOKUP(BV$4,Debug!$A$1:$AK$723,2+$C19,0)</f>
        <v>0.97835150029831497</v>
      </c>
      <c r="BW19" s="208">
        <f t="shared" si="28"/>
        <v>4.4799233767101043E-16</v>
      </c>
      <c r="BY19" s="251">
        <f t="shared" si="29"/>
        <v>0</v>
      </c>
      <c r="BZ19" s="43">
        <f>HLOOKUP(BZ$4,Debug!$A$1:$AK$723,2+$C19,0)</f>
        <v>0</v>
      </c>
      <c r="CA19" s="49">
        <f t="shared" si="30"/>
        <v>0</v>
      </c>
      <c r="CC19" s="224">
        <f t="shared" si="31"/>
        <v>0</v>
      </c>
      <c r="CD19" s="253">
        <f t="shared" si="44"/>
        <v>294.88480072042034</v>
      </c>
      <c r="CE19" s="253">
        <f t="shared" si="41"/>
        <v>336.10687201616651</v>
      </c>
      <c r="CF19" s="253">
        <f t="shared" si="45"/>
        <v>40.059019087524348</v>
      </c>
      <c r="CG19" s="255">
        <f t="shared" si="42"/>
        <v>272201.3545111572</v>
      </c>
      <c r="CI19" s="194">
        <f t="shared" si="46"/>
        <v>1.3000000000000001E-2</v>
      </c>
      <c r="CJ19" s="194"/>
    </row>
    <row r="20" spans="2:88">
      <c r="B20" s="108">
        <f t="shared" si="47"/>
        <v>2</v>
      </c>
      <c r="C20" s="3">
        <f t="shared" si="32"/>
        <v>14</v>
      </c>
      <c r="D20" s="3">
        <f t="shared" si="33"/>
        <v>1</v>
      </c>
      <c r="E20" s="3">
        <f t="shared" si="34"/>
        <v>1</v>
      </c>
      <c r="F20" s="7">
        <f t="shared" si="35"/>
        <v>2016</v>
      </c>
      <c r="G20" s="8">
        <f t="shared" si="36"/>
        <v>2</v>
      </c>
      <c r="H20" s="37">
        <f>HLOOKUP(H$4,Debug!$A$1:$AK$723,2+$C20,0)</f>
        <v>2</v>
      </c>
      <c r="I20" s="38">
        <f>HLOOKUP(I$4,Debug!$A$1:$AK$723,2+$C20,0)</f>
        <v>14</v>
      </c>
      <c r="J20" s="38">
        <f>HLOOKUP(J$4,Debug!$A$1:$AK$723,2+$C20,0)</f>
        <v>1</v>
      </c>
      <c r="K20" s="38">
        <f>HLOOKUP(K$4,Debug!$A$1:$AK$723,2+$C20,0)</f>
        <v>1</v>
      </c>
      <c r="L20" s="38">
        <f>HLOOKUP(L$4,Debug!$A$1:$AK$723,2+$C20,0)</f>
        <v>2016</v>
      </c>
      <c r="M20" s="38">
        <f>HLOOKUP(M$4,Debug!$A$1:$AK$723,2+$C20,0)</f>
        <v>2</v>
      </c>
      <c r="N20" s="208">
        <f t="shared" si="37"/>
        <v>0</v>
      </c>
      <c r="O20" s="5"/>
      <c r="P20" s="100">
        <f>IF(Switch="Y",S20,HLOOKUP(P$3,Debug!$A$1:$AK$723,2+$C20,0))</f>
        <v>-1.19860979350318E-2</v>
      </c>
      <c r="Q20" s="207">
        <f t="shared" si="5"/>
        <v>-1.3236097935031799E-2</v>
      </c>
      <c r="R20" s="101">
        <f>IF(Switch="Y",T20,HLOOKUP(R$3,Debug!$A$1:$AK$723,2+$C20,0))</f>
        <v>1.0022751646237</v>
      </c>
      <c r="S20" s="183">
        <v>-6.7697326443916239E-4</v>
      </c>
      <c r="T20" s="184">
        <v>1.0064108370318932</v>
      </c>
      <c r="U20" s="196"/>
      <c r="V20" s="55">
        <f t="shared" si="38"/>
        <v>271398.80046495888</v>
      </c>
      <c r="W20" s="210">
        <f t="shared" si="39"/>
        <v>-3592.2611024043495</v>
      </c>
      <c r="X20" s="210">
        <f t="shared" si="6"/>
        <v>-450.48877576367869</v>
      </c>
      <c r="Y20" s="210">
        <f t="shared" si="43"/>
        <v>0</v>
      </c>
      <c r="Z20" s="210">
        <f t="shared" si="7"/>
        <v>0</v>
      </c>
      <c r="AA20" s="210">
        <f t="shared" si="8"/>
        <v>-289.63572146902345</v>
      </c>
      <c r="AB20" s="210">
        <f t="shared" si="9"/>
        <v>-39.922848496232163</v>
      </c>
      <c r="AC20" s="211">
        <f t="shared" si="10"/>
        <v>267026.49201682565</v>
      </c>
      <c r="AD20" s="43">
        <f>HLOOKUP(AD$4,Debug!$A$1:$AK$723,2+$C20,0)</f>
        <v>267356.05058679101</v>
      </c>
      <c r="AE20" s="44">
        <f>HLOOKUP(AE$4,Debug!$A$1:$AK$723,2+$C20,0)</f>
        <v>450.48877576367897</v>
      </c>
      <c r="AF20" s="44">
        <f>HLOOKUP(AF$4,Debug!$A$1:$AK$723,2+$C20,0)</f>
        <v>289.635721469023</v>
      </c>
      <c r="AG20" s="44">
        <f>HLOOKUP(AG$4,Debug!$A$1:$AK$723,2+$C20,0)</f>
        <v>39.922848496232199</v>
      </c>
      <c r="AH20" s="44">
        <f>HLOOKUP(AH$4,Debug!$A$1:$AK$723,2+$C20,0)</f>
        <v>267026.492016826</v>
      </c>
      <c r="AI20" s="208">
        <f t="shared" si="11"/>
        <v>4.6615156179541373E-10</v>
      </c>
      <c r="AJ20" s="196"/>
      <c r="AK20" s="55">
        <f t="shared" si="0"/>
        <v>1</v>
      </c>
      <c r="AL20" s="210">
        <f t="shared" si="1"/>
        <v>0</v>
      </c>
      <c r="AM20" s="210">
        <f t="shared" si="2"/>
        <v>0</v>
      </c>
      <c r="AN20" s="210">
        <f t="shared" si="3"/>
        <v>0</v>
      </c>
      <c r="AO20" s="210">
        <f t="shared" si="4"/>
        <v>0</v>
      </c>
      <c r="AP20" s="211">
        <f t="shared" si="12"/>
        <v>0</v>
      </c>
      <c r="AQ20" s="46">
        <f>HLOOKUP(AQ$4,Debug!$A$1:$AK$723,2+$C20,0)</f>
        <v>1</v>
      </c>
      <c r="AR20" s="46">
        <f>HLOOKUP(AR$4,Debug!$A$1:$AK$723,2+$C20,0)</f>
        <v>0</v>
      </c>
      <c r="AS20" s="46">
        <f>HLOOKUP(AS$4,Debug!$A$1:$AK$723,2+$C20,0)</f>
        <v>0</v>
      </c>
      <c r="AT20" s="46">
        <f>HLOOKUP(AT$4,Debug!$A$1:$AK$723,2+$C20,0)</f>
        <v>0</v>
      </c>
      <c r="AU20" s="46">
        <f>HLOOKUP(AU$4,Debug!$A$1:$AK$723,2+$C20,0)</f>
        <v>0</v>
      </c>
      <c r="AV20" s="46">
        <f>HLOOKUP(AV$4,Debug!$A$1:$AK$723,2+$C20,0)</f>
        <v>0</v>
      </c>
      <c r="AW20" s="47">
        <f t="shared" si="13"/>
        <v>0</v>
      </c>
      <c r="AX20" s="196"/>
      <c r="AY20" s="265">
        <f t="shared" si="40"/>
        <v>15969.139398492865</v>
      </c>
      <c r="AZ20" s="266">
        <f t="shared" si="14"/>
        <v>0</v>
      </c>
      <c r="BA20" s="266">
        <f t="shared" si="15"/>
        <v>303413.64857136447</v>
      </c>
      <c r="BB20" s="266">
        <f t="shared" si="16"/>
        <v>0</v>
      </c>
      <c r="BC20" s="267">
        <f t="shared" si="17"/>
        <v>0</v>
      </c>
      <c r="BD20" s="246">
        <f>HLOOKUP(BD$4,Debug!$A$1:$AK$723,2+$C20,0)</f>
        <v>15969.1393984929</v>
      </c>
      <c r="BE20" s="46">
        <f>HLOOKUP(BE$4,Debug!$A$1:$AK$723,2+$C20,0)</f>
        <v>0</v>
      </c>
      <c r="BF20" s="46">
        <f>HLOOKUP(BF$4,Debug!$A$1:$AK$723,2+$C20,0)</f>
        <v>303413.648571364</v>
      </c>
      <c r="BG20" s="46">
        <f>HLOOKUP(BG$4,Debug!$A$1:$AK$723,2+$C20,0)</f>
        <v>0</v>
      </c>
      <c r="BH20" s="46">
        <f>HLOOKUP(BH$4,Debug!$A$1:$AK$723,2+$C20,0)</f>
        <v>0</v>
      </c>
      <c r="BI20" s="48">
        <f t="shared" si="18"/>
        <v>5.0022208597511053E-10</v>
      </c>
      <c r="BJ20" s="196"/>
      <c r="BK20" s="274">
        <f t="shared" si="19"/>
        <v>1.6821425527395739E-3</v>
      </c>
      <c r="BL20" s="275">
        <f t="shared" si="20"/>
        <v>0.89297983221808586</v>
      </c>
      <c r="BM20" s="281">
        <f t="shared" si="21"/>
        <v>0.8</v>
      </c>
      <c r="BN20" s="281">
        <f t="shared" si="22"/>
        <v>1.2</v>
      </c>
      <c r="BO20" s="281">
        <f t="shared" si="23"/>
        <v>1</v>
      </c>
      <c r="BP20" s="281">
        <f t="shared" si="24"/>
        <v>1</v>
      </c>
      <c r="BQ20" s="275">
        <f t="shared" si="25"/>
        <v>1</v>
      </c>
      <c r="BR20" s="275">
        <f t="shared" si="26"/>
        <v>1.6821425527395739E-3</v>
      </c>
      <c r="BS20" s="276">
        <f t="shared" si="27"/>
        <v>0.97670577360812638</v>
      </c>
      <c r="BT20" s="41">
        <f>HLOOKUP(BT$4,Debug!$A$1:$AK$723,2+$C20,0)*IF(SUM(V20:W20)=0,0,1)</f>
        <v>0.89297983221808597</v>
      </c>
      <c r="BU20" s="41">
        <f>HLOOKUP(BU$4,Debug!$A$1:$AK$723,2+$C20,0)*IF(SUM(X20:Y20)=0,0,1)</f>
        <v>1.68214255273957E-3</v>
      </c>
      <c r="BV20" s="41">
        <f>HLOOKUP(BV$4,Debug!$A$1:$AK$723,2+$C20,0)</f>
        <v>0.97670577360812605</v>
      </c>
      <c r="BW20" s="208">
        <f t="shared" si="28"/>
        <v>4.4799233767101043E-16</v>
      </c>
      <c r="BY20" s="251">
        <f t="shared" si="29"/>
        <v>0</v>
      </c>
      <c r="BZ20" s="43">
        <f>HLOOKUP(BZ$4,Debug!$A$1:$AK$723,2+$C20,0)</f>
        <v>0</v>
      </c>
      <c r="CA20" s="49">
        <f t="shared" si="30"/>
        <v>0</v>
      </c>
      <c r="CC20" s="224">
        <f t="shared" si="31"/>
        <v>0</v>
      </c>
      <c r="CD20" s="253">
        <f t="shared" si="44"/>
        <v>290.29469041626959</v>
      </c>
      <c r="CE20" s="253">
        <f t="shared" si="41"/>
        <v>340.02034676836422</v>
      </c>
      <c r="CF20" s="253">
        <f t="shared" si="45"/>
        <v>40.013679548808128</v>
      </c>
      <c r="CG20" s="255">
        <f t="shared" si="42"/>
        <v>267964.3296150181</v>
      </c>
      <c r="CI20" s="194">
        <f t="shared" si="46"/>
        <v>1.2999999999999999E-2</v>
      </c>
      <c r="CJ20" s="194"/>
    </row>
    <row r="21" spans="2:88">
      <c r="B21" s="108">
        <f t="shared" si="47"/>
        <v>2</v>
      </c>
      <c r="C21" s="3">
        <f t="shared" si="32"/>
        <v>15</v>
      </c>
      <c r="D21" s="3">
        <f t="shared" si="33"/>
        <v>1</v>
      </c>
      <c r="E21" s="3">
        <f t="shared" si="34"/>
        <v>2</v>
      </c>
      <c r="F21" s="7">
        <f t="shared" si="35"/>
        <v>2016</v>
      </c>
      <c r="G21" s="8">
        <f t="shared" si="36"/>
        <v>3</v>
      </c>
      <c r="H21" s="37">
        <f>HLOOKUP(H$4,Debug!$A$1:$AK$723,2+$C21,0)</f>
        <v>2</v>
      </c>
      <c r="I21" s="38">
        <f>HLOOKUP(I$4,Debug!$A$1:$AK$723,2+$C21,0)</f>
        <v>15</v>
      </c>
      <c r="J21" s="38">
        <f>HLOOKUP(J$4,Debug!$A$1:$AK$723,2+$C21,0)</f>
        <v>1</v>
      </c>
      <c r="K21" s="38">
        <f>HLOOKUP(K$4,Debug!$A$1:$AK$723,2+$C21,0)</f>
        <v>2</v>
      </c>
      <c r="L21" s="38">
        <f>HLOOKUP(L$4,Debug!$A$1:$AK$723,2+$C21,0)</f>
        <v>2016</v>
      </c>
      <c r="M21" s="38">
        <f>HLOOKUP(M$4,Debug!$A$1:$AK$723,2+$C21,0)</f>
        <v>3</v>
      </c>
      <c r="N21" s="208">
        <f t="shared" si="37"/>
        <v>0</v>
      </c>
      <c r="O21" s="5"/>
      <c r="P21" s="100">
        <f>IF(Switch="Y",S21,HLOOKUP(P$3,Debug!$A$1:$AK$723,2+$C21,0))</f>
        <v>4.9088577131037904E-3</v>
      </c>
      <c r="Q21" s="207">
        <f t="shared" si="5"/>
        <v>3.6588577131037902E-3</v>
      </c>
      <c r="R21" s="101">
        <f>IF(Switch="Y",T21,HLOOKUP(R$3,Debug!$A$1:$AK$723,2+$C21,0))</f>
        <v>1.0027475282273399</v>
      </c>
      <c r="S21" s="183">
        <v>-1.8555467054855557E-2</v>
      </c>
      <c r="T21" s="184">
        <v>1.006532395245141</v>
      </c>
      <c r="U21" s="196"/>
      <c r="V21" s="55">
        <f t="shared" si="38"/>
        <v>267026.49201682565</v>
      </c>
      <c r="W21" s="210">
        <f t="shared" si="39"/>
        <v>977.01193991881019</v>
      </c>
      <c r="X21" s="210">
        <f t="shared" si="6"/>
        <v>-450.8200982889486</v>
      </c>
      <c r="Y21" s="210">
        <f t="shared" si="43"/>
        <v>0</v>
      </c>
      <c r="Z21" s="210">
        <f t="shared" si="7"/>
        <v>0</v>
      </c>
      <c r="AA21" s="210">
        <f t="shared" si="8"/>
        <v>-289.84874084666012</v>
      </c>
      <c r="AB21" s="210">
        <f t="shared" si="9"/>
        <v>-39.85569257395008</v>
      </c>
      <c r="AC21" s="211">
        <f t="shared" si="10"/>
        <v>267222.97942503489</v>
      </c>
      <c r="AD21" s="43">
        <f>HLOOKUP(AD$4,Debug!$A$1:$AK$723,2+$C21,0)</f>
        <v>267552.68385845498</v>
      </c>
      <c r="AE21" s="44">
        <f>HLOOKUP(AE$4,Debug!$A$1:$AK$723,2+$C21,0)</f>
        <v>450.82009828894797</v>
      </c>
      <c r="AF21" s="44">
        <f>HLOOKUP(AF$4,Debug!$A$1:$AK$723,2+$C21,0)</f>
        <v>289.84874084666001</v>
      </c>
      <c r="AG21" s="44">
        <f>HLOOKUP(AG$4,Debug!$A$1:$AK$723,2+$C21,0)</f>
        <v>39.855692573950101</v>
      </c>
      <c r="AH21" s="44">
        <f>HLOOKUP(AH$4,Debug!$A$1:$AK$723,2+$C21,0)</f>
        <v>267222.97942503501</v>
      </c>
      <c r="AI21" s="208">
        <f t="shared" si="11"/>
        <v>6.404192731679359E-10</v>
      </c>
      <c r="AJ21" s="196"/>
      <c r="AK21" s="55">
        <f t="shared" si="0"/>
        <v>1</v>
      </c>
      <c r="AL21" s="210">
        <f t="shared" si="1"/>
        <v>0</v>
      </c>
      <c r="AM21" s="210">
        <f t="shared" si="2"/>
        <v>0</v>
      </c>
      <c r="AN21" s="210">
        <f t="shared" si="3"/>
        <v>0</v>
      </c>
      <c r="AO21" s="210">
        <f t="shared" si="4"/>
        <v>0</v>
      </c>
      <c r="AP21" s="211">
        <f t="shared" si="12"/>
        <v>0</v>
      </c>
      <c r="AQ21" s="46">
        <f>HLOOKUP(AQ$4,Debug!$A$1:$AK$723,2+$C21,0)</f>
        <v>1</v>
      </c>
      <c r="AR21" s="46">
        <f>HLOOKUP(AR$4,Debug!$A$1:$AK$723,2+$C21,0)</f>
        <v>0</v>
      </c>
      <c r="AS21" s="46">
        <f>HLOOKUP(AS$4,Debug!$A$1:$AK$723,2+$C21,0)</f>
        <v>0</v>
      </c>
      <c r="AT21" s="46">
        <f>HLOOKUP(AT$4,Debug!$A$1:$AK$723,2+$C21,0)</f>
        <v>0</v>
      </c>
      <c r="AU21" s="46">
        <f>HLOOKUP(AU$4,Debug!$A$1:$AK$723,2+$C21,0)</f>
        <v>0</v>
      </c>
      <c r="AV21" s="46">
        <f>HLOOKUP(AV$4,Debug!$A$1:$AK$723,2+$C21,0)</f>
        <v>0</v>
      </c>
      <c r="AW21" s="47">
        <f t="shared" si="13"/>
        <v>0</v>
      </c>
      <c r="AX21" s="196"/>
      <c r="AY21" s="265">
        <f t="shared" si="40"/>
        <v>15942.277029580031</v>
      </c>
      <c r="AZ21" s="266">
        <f t="shared" si="14"/>
        <v>0</v>
      </c>
      <c r="BA21" s="266">
        <f t="shared" si="15"/>
        <v>302903.26356202061</v>
      </c>
      <c r="BB21" s="266">
        <f t="shared" si="16"/>
        <v>0</v>
      </c>
      <c r="BC21" s="267">
        <f t="shared" si="17"/>
        <v>0</v>
      </c>
      <c r="BD21" s="246">
        <f>HLOOKUP(BD$4,Debug!$A$1:$AK$723,2+$C21,0)</f>
        <v>15942.27702958</v>
      </c>
      <c r="BE21" s="46">
        <f>HLOOKUP(BE$4,Debug!$A$1:$AK$723,2+$C21,0)</f>
        <v>0</v>
      </c>
      <c r="BF21" s="46">
        <f>HLOOKUP(BF$4,Debug!$A$1:$AK$723,2+$C21,0)</f>
        <v>302903.26356202102</v>
      </c>
      <c r="BG21" s="46">
        <f>HLOOKUP(BG$4,Debug!$A$1:$AK$723,2+$C21,0)</f>
        <v>0</v>
      </c>
      <c r="BH21" s="46">
        <f>HLOOKUP(BH$4,Debug!$A$1:$AK$723,2+$C21,0)</f>
        <v>0</v>
      </c>
      <c r="BI21" s="48">
        <f t="shared" si="18"/>
        <v>4.3837644625455141E-10</v>
      </c>
      <c r="BJ21" s="196"/>
      <c r="BK21" s="274">
        <f t="shared" si="19"/>
        <v>1.6821425527395739E-3</v>
      </c>
      <c r="BL21" s="275">
        <f t="shared" si="20"/>
        <v>0.88007409447179052</v>
      </c>
      <c r="BM21" s="281">
        <f t="shared" si="21"/>
        <v>0.8</v>
      </c>
      <c r="BN21" s="281">
        <f t="shared" si="22"/>
        <v>1.2</v>
      </c>
      <c r="BO21" s="281">
        <f t="shared" si="23"/>
        <v>1</v>
      </c>
      <c r="BP21" s="281">
        <f t="shared" si="24"/>
        <v>1</v>
      </c>
      <c r="BQ21" s="275">
        <f t="shared" si="25"/>
        <v>1</v>
      </c>
      <c r="BR21" s="275">
        <f t="shared" si="26"/>
        <v>1.6821425527395739E-3</v>
      </c>
      <c r="BS21" s="276">
        <f t="shared" si="27"/>
        <v>0.97506281526483374</v>
      </c>
      <c r="BT21" s="41">
        <f>HLOOKUP(BT$4,Debug!$A$1:$AK$723,2+$C21,0)*IF(SUM(V21:W21)=0,0,1)</f>
        <v>0.88007409447178997</v>
      </c>
      <c r="BU21" s="41">
        <f>HLOOKUP(BU$4,Debug!$A$1:$AK$723,2+$C21,0)*IF(SUM(X21:Y21)=0,0,1)</f>
        <v>1.68214255273957E-3</v>
      </c>
      <c r="BV21" s="41">
        <f>HLOOKUP(BV$4,Debug!$A$1:$AK$723,2+$C21,0)</f>
        <v>0.97506281526483396</v>
      </c>
      <c r="BW21" s="208">
        <f t="shared" si="28"/>
        <v>7.8105924505855739E-16</v>
      </c>
      <c r="BY21" s="251">
        <f t="shared" si="29"/>
        <v>0</v>
      </c>
      <c r="BZ21" s="43">
        <f>HLOOKUP(BZ$4,Debug!$A$1:$AK$723,2+$C21,0)</f>
        <v>0</v>
      </c>
      <c r="CA21" s="49">
        <f t="shared" si="30"/>
        <v>0</v>
      </c>
      <c r="CC21" s="224">
        <f t="shared" si="31"/>
        <v>0</v>
      </c>
      <c r="CD21" s="253">
        <f t="shared" si="44"/>
        <v>290.64510844379527</v>
      </c>
      <c r="CE21" s="253">
        <f t="shared" si="41"/>
        <v>334.70019355136179</v>
      </c>
      <c r="CF21" s="253">
        <f t="shared" si="45"/>
        <v>39.965197214317193</v>
      </c>
      <c r="CG21" s="255">
        <f t="shared" si="42"/>
        <v>268287.79240965715</v>
      </c>
      <c r="CI21" s="194">
        <f t="shared" si="46"/>
        <v>1.3000000000000001E-2</v>
      </c>
      <c r="CJ21" s="194"/>
    </row>
    <row r="22" spans="2:88">
      <c r="B22" s="108">
        <f t="shared" si="47"/>
        <v>2</v>
      </c>
      <c r="C22" s="3">
        <f t="shared" si="32"/>
        <v>16</v>
      </c>
      <c r="D22" s="3">
        <f t="shared" si="33"/>
        <v>1</v>
      </c>
      <c r="E22" s="3">
        <f t="shared" si="34"/>
        <v>3</v>
      </c>
      <c r="F22" s="7">
        <f t="shared" si="35"/>
        <v>2016</v>
      </c>
      <c r="G22" s="8">
        <f t="shared" si="36"/>
        <v>4</v>
      </c>
      <c r="H22" s="37">
        <f>HLOOKUP(H$4,Debug!$A$1:$AK$723,2+$C22,0)</f>
        <v>2</v>
      </c>
      <c r="I22" s="38">
        <f>HLOOKUP(I$4,Debug!$A$1:$AK$723,2+$C22,0)</f>
        <v>16</v>
      </c>
      <c r="J22" s="38">
        <f>HLOOKUP(J$4,Debug!$A$1:$AK$723,2+$C22,0)</f>
        <v>1</v>
      </c>
      <c r="K22" s="38">
        <f>HLOOKUP(K$4,Debug!$A$1:$AK$723,2+$C22,0)</f>
        <v>3</v>
      </c>
      <c r="L22" s="38">
        <f>HLOOKUP(L$4,Debug!$A$1:$AK$723,2+$C22,0)</f>
        <v>2016</v>
      </c>
      <c r="M22" s="38">
        <f>HLOOKUP(M$4,Debug!$A$1:$AK$723,2+$C22,0)</f>
        <v>4</v>
      </c>
      <c r="N22" s="208">
        <f t="shared" si="37"/>
        <v>0</v>
      </c>
      <c r="O22" s="5"/>
      <c r="P22" s="100">
        <f>IF(Switch="Y",S22,HLOOKUP(P$3,Debug!$A$1:$AK$723,2+$C22,0))</f>
        <v>-3.690147570939E-3</v>
      </c>
      <c r="Q22" s="207">
        <f t="shared" si="5"/>
        <v>-4.9401475709389998E-3</v>
      </c>
      <c r="R22" s="101">
        <f>IF(Switch="Y",T22,HLOOKUP(R$3,Debug!$A$1:$AK$723,2+$C22,0))</f>
        <v>1.0032304018941001</v>
      </c>
      <c r="S22" s="183">
        <v>-7.4305225079929205E-3</v>
      </c>
      <c r="T22" s="184">
        <v>1.0066438494060801</v>
      </c>
      <c r="U22" s="196"/>
      <c r="V22" s="55">
        <f t="shared" si="38"/>
        <v>267222.97942503489</v>
      </c>
      <c r="W22" s="210">
        <f t="shared" si="39"/>
        <v>-1320.1209527056685</v>
      </c>
      <c r="X22" s="210">
        <f t="shared" si="6"/>
        <v>-447.28651313139352</v>
      </c>
      <c r="Y22" s="210">
        <f t="shared" si="43"/>
        <v>0</v>
      </c>
      <c r="Z22" s="210">
        <f t="shared" si="7"/>
        <v>0</v>
      </c>
      <c r="AA22" s="210">
        <f t="shared" si="8"/>
        <v>-287.5768696224643</v>
      </c>
      <c r="AB22" s="210">
        <f t="shared" si="9"/>
        <v>-39.788649617502529</v>
      </c>
      <c r="AC22" s="211">
        <f t="shared" si="10"/>
        <v>265128.20643995784</v>
      </c>
      <c r="AD22" s="43">
        <f>HLOOKUP(AD$4,Debug!$A$1:$AK$723,2+$C22,0)</f>
        <v>265455.57195919799</v>
      </c>
      <c r="AE22" s="44">
        <f>HLOOKUP(AE$4,Debug!$A$1:$AK$723,2+$C22,0)</f>
        <v>447.28651313139301</v>
      </c>
      <c r="AF22" s="44">
        <f>HLOOKUP(AF$4,Debug!$A$1:$AK$723,2+$C22,0)</f>
        <v>287.57686962246402</v>
      </c>
      <c r="AG22" s="44">
        <f>HLOOKUP(AG$4,Debug!$A$1:$AK$723,2+$C22,0)</f>
        <v>39.7886496175025</v>
      </c>
      <c r="AH22" s="44">
        <f>HLOOKUP(AH$4,Debug!$A$1:$AK$723,2+$C22,0)</f>
        <v>265128.20643995801</v>
      </c>
      <c r="AI22" s="208">
        <f t="shared" si="11"/>
        <v>3.4955860428453889E-10</v>
      </c>
      <c r="AJ22" s="196"/>
      <c r="AK22" s="55">
        <f t="shared" si="0"/>
        <v>1</v>
      </c>
      <c r="AL22" s="210">
        <f t="shared" si="1"/>
        <v>0</v>
      </c>
      <c r="AM22" s="210">
        <f t="shared" si="2"/>
        <v>0</v>
      </c>
      <c r="AN22" s="210">
        <f t="shared" si="3"/>
        <v>0</v>
      </c>
      <c r="AO22" s="210">
        <f t="shared" si="4"/>
        <v>0</v>
      </c>
      <c r="AP22" s="211">
        <f t="shared" si="12"/>
        <v>0</v>
      </c>
      <c r="AQ22" s="46">
        <f>HLOOKUP(AQ$4,Debug!$A$1:$AK$723,2+$C22,0)</f>
        <v>1</v>
      </c>
      <c r="AR22" s="46">
        <f>HLOOKUP(AR$4,Debug!$A$1:$AK$723,2+$C22,0)</f>
        <v>0</v>
      </c>
      <c r="AS22" s="46">
        <f>HLOOKUP(AS$4,Debug!$A$1:$AK$723,2+$C22,0)</f>
        <v>0</v>
      </c>
      <c r="AT22" s="46">
        <f>HLOOKUP(AT$4,Debug!$A$1:$AK$723,2+$C22,0)</f>
        <v>0</v>
      </c>
      <c r="AU22" s="46">
        <f>HLOOKUP(AU$4,Debug!$A$1:$AK$723,2+$C22,0)</f>
        <v>0</v>
      </c>
      <c r="AV22" s="46">
        <f>HLOOKUP(AV$4,Debug!$A$1:$AK$723,2+$C22,0)</f>
        <v>0</v>
      </c>
      <c r="AW22" s="47">
        <f t="shared" si="13"/>
        <v>0</v>
      </c>
      <c r="AX22" s="196"/>
      <c r="AY22" s="265">
        <f t="shared" si="40"/>
        <v>15915.459847001011</v>
      </c>
      <c r="AZ22" s="266">
        <f t="shared" si="14"/>
        <v>0</v>
      </c>
      <c r="BA22" s="266">
        <f t="shared" si="15"/>
        <v>302393.73709301924</v>
      </c>
      <c r="BB22" s="266">
        <f t="shared" si="16"/>
        <v>0</v>
      </c>
      <c r="BC22" s="267">
        <f t="shared" si="17"/>
        <v>0</v>
      </c>
      <c r="BD22" s="246">
        <f>HLOOKUP(BD$4,Debug!$A$1:$AK$723,2+$C22,0)</f>
        <v>15915.459847001001</v>
      </c>
      <c r="BE22" s="46">
        <f>HLOOKUP(BE$4,Debug!$A$1:$AK$723,2+$C22,0)</f>
        <v>0</v>
      </c>
      <c r="BF22" s="46">
        <f>HLOOKUP(BF$4,Debug!$A$1:$AK$723,2+$C22,0)</f>
        <v>302393.73709301901</v>
      </c>
      <c r="BG22" s="46">
        <f>HLOOKUP(BG$4,Debug!$A$1:$AK$723,2+$C22,0)</f>
        <v>0</v>
      </c>
      <c r="BH22" s="46">
        <f>HLOOKUP(BH$4,Debug!$A$1:$AK$723,2+$C22,0)</f>
        <v>0</v>
      </c>
      <c r="BI22" s="48">
        <f t="shared" si="18"/>
        <v>2.4374458007514477E-10</v>
      </c>
      <c r="BJ22" s="196"/>
      <c r="BK22" s="274">
        <f t="shared" si="19"/>
        <v>1.6821425527395739E-3</v>
      </c>
      <c r="BL22" s="275">
        <f t="shared" si="20"/>
        <v>0.88220567940602579</v>
      </c>
      <c r="BM22" s="281">
        <f t="shared" si="21"/>
        <v>0.8</v>
      </c>
      <c r="BN22" s="281">
        <f t="shared" si="22"/>
        <v>1.2</v>
      </c>
      <c r="BO22" s="281">
        <f t="shared" si="23"/>
        <v>1</v>
      </c>
      <c r="BP22" s="281">
        <f t="shared" si="24"/>
        <v>1</v>
      </c>
      <c r="BQ22" s="275">
        <f t="shared" si="25"/>
        <v>1</v>
      </c>
      <c r="BR22" s="275">
        <f t="shared" si="26"/>
        <v>1.6821425527395739E-3</v>
      </c>
      <c r="BS22" s="276">
        <f t="shared" si="27"/>
        <v>0.97342262061168272</v>
      </c>
      <c r="BT22" s="41">
        <f>HLOOKUP(BT$4,Debug!$A$1:$AK$723,2+$C22,0)*IF(SUM(V22:W22)=0,0,1)</f>
        <v>0.88220567940602601</v>
      </c>
      <c r="BU22" s="41">
        <f>HLOOKUP(BU$4,Debug!$A$1:$AK$723,2+$C22,0)*IF(SUM(X22:Y22)=0,0,1)</f>
        <v>1.68214255273957E-3</v>
      </c>
      <c r="BV22" s="41">
        <f>HLOOKUP(BV$4,Debug!$A$1:$AK$723,2+$C22,0)</f>
        <v>0.97342262061168305</v>
      </c>
      <c r="BW22" s="208">
        <f t="shared" si="28"/>
        <v>5.5901464013352609E-16</v>
      </c>
      <c r="BY22" s="251">
        <f t="shared" si="29"/>
        <v>0</v>
      </c>
      <c r="BZ22" s="43">
        <f>HLOOKUP(BZ$4,Debug!$A$1:$AK$723,2+$C22,0)</f>
        <v>0</v>
      </c>
      <c r="CA22" s="49">
        <f t="shared" si="30"/>
        <v>0</v>
      </c>
      <c r="CC22" s="224">
        <f t="shared" si="31"/>
        <v>0</v>
      </c>
      <c r="CD22" s="253">
        <f t="shared" si="44"/>
        <v>288.50585848679208</v>
      </c>
      <c r="CE22" s="253">
        <f t="shared" si="41"/>
        <v>335.10777130489578</v>
      </c>
      <c r="CF22" s="253">
        <f t="shared" si="45"/>
        <v>39.917182946590593</v>
      </c>
      <c r="CG22" s="255">
        <f t="shared" si="42"/>
        <v>266313.1001416542</v>
      </c>
      <c r="CI22" s="194">
        <f t="shared" si="46"/>
        <v>1.3000000000000001E-2</v>
      </c>
      <c r="CJ22" s="194"/>
    </row>
    <row r="23" spans="2:88">
      <c r="B23" s="108">
        <f t="shared" si="47"/>
        <v>2</v>
      </c>
      <c r="C23" s="3">
        <f t="shared" si="32"/>
        <v>17</v>
      </c>
      <c r="D23" s="3">
        <f t="shared" si="33"/>
        <v>1</v>
      </c>
      <c r="E23" s="3">
        <f t="shared" si="34"/>
        <v>4</v>
      </c>
      <c r="F23" s="7">
        <f t="shared" si="35"/>
        <v>2016</v>
      </c>
      <c r="G23" s="8">
        <f t="shared" si="36"/>
        <v>5</v>
      </c>
      <c r="H23" s="37">
        <f>HLOOKUP(H$4,Debug!$A$1:$AK$723,2+$C23,0)</f>
        <v>2</v>
      </c>
      <c r="I23" s="38">
        <f>HLOOKUP(I$4,Debug!$A$1:$AK$723,2+$C23,0)</f>
        <v>17</v>
      </c>
      <c r="J23" s="38">
        <f>HLOOKUP(J$4,Debug!$A$1:$AK$723,2+$C23,0)</f>
        <v>1</v>
      </c>
      <c r="K23" s="38">
        <f>HLOOKUP(K$4,Debug!$A$1:$AK$723,2+$C23,0)</f>
        <v>4</v>
      </c>
      <c r="L23" s="38">
        <f>HLOOKUP(L$4,Debug!$A$1:$AK$723,2+$C23,0)</f>
        <v>2016</v>
      </c>
      <c r="M23" s="38">
        <f>HLOOKUP(M$4,Debug!$A$1:$AK$723,2+$C23,0)</f>
        <v>5</v>
      </c>
      <c r="N23" s="208">
        <f t="shared" si="37"/>
        <v>0</v>
      </c>
      <c r="O23" s="5"/>
      <c r="P23" s="100">
        <f>IF(Switch="Y",S23,HLOOKUP(P$3,Debug!$A$1:$AK$723,2+$C23,0))</f>
        <v>2.4629699561709E-2</v>
      </c>
      <c r="Q23" s="207">
        <f t="shared" si="5"/>
        <v>2.3379699561708999E-2</v>
      </c>
      <c r="R23" s="101">
        <f>IF(Switch="Y",T23,HLOOKUP(R$3,Debug!$A$1:$AK$723,2+$C23,0))</f>
        <v>1.00350222275742</v>
      </c>
      <c r="S23" s="183">
        <v>-3.392160298386182E-3</v>
      </c>
      <c r="T23" s="184">
        <v>1.0070899129874316</v>
      </c>
      <c r="U23" s="196"/>
      <c r="V23" s="55">
        <f t="shared" si="38"/>
        <v>265128.20643995784</v>
      </c>
      <c r="W23" s="210">
        <f t="shared" si="39"/>
        <v>6198.6178119009755</v>
      </c>
      <c r="X23" s="210">
        <f t="shared" si="6"/>
        <v>-456.41039677374351</v>
      </c>
      <c r="Y23" s="210">
        <f t="shared" si="43"/>
        <v>0</v>
      </c>
      <c r="Z23" s="210">
        <f t="shared" si="7"/>
        <v>0</v>
      </c>
      <c r="AA23" s="210">
        <f t="shared" si="8"/>
        <v>-293.44294834300882</v>
      </c>
      <c r="AB23" s="210">
        <f t="shared" si="9"/>
        <v>-39.72171943686488</v>
      </c>
      <c r="AC23" s="211">
        <f t="shared" si="10"/>
        <v>270537.24918730522</v>
      </c>
      <c r="AD23" s="43">
        <f>HLOOKUP(AD$4,Debug!$A$1:$AK$723,2+$C23,0)</f>
        <v>270870.41385508497</v>
      </c>
      <c r="AE23" s="44">
        <f>HLOOKUP(AE$4,Debug!$A$1:$AK$723,2+$C23,0)</f>
        <v>456.410396773743</v>
      </c>
      <c r="AF23" s="44">
        <f>HLOOKUP(AF$4,Debug!$A$1:$AK$723,2+$C23,0)</f>
        <v>293.44294834300899</v>
      </c>
      <c r="AG23" s="44">
        <f>HLOOKUP(AG$4,Debug!$A$1:$AK$723,2+$C23,0)</f>
        <v>39.721719436864902</v>
      </c>
      <c r="AH23" s="44">
        <f>HLOOKUP(AH$4,Debug!$A$1:$AK$723,2+$C23,0)</f>
        <v>270537.24918730499</v>
      </c>
      <c r="AI23" s="208">
        <f t="shared" si="11"/>
        <v>3.4943781201945967E-10</v>
      </c>
      <c r="AJ23" s="196"/>
      <c r="AK23" s="55">
        <f t="shared" si="0"/>
        <v>1</v>
      </c>
      <c r="AL23" s="210">
        <f t="shared" si="1"/>
        <v>0</v>
      </c>
      <c r="AM23" s="210">
        <f t="shared" si="2"/>
        <v>0</v>
      </c>
      <c r="AN23" s="210">
        <f t="shared" si="3"/>
        <v>0</v>
      </c>
      <c r="AO23" s="210">
        <f t="shared" si="4"/>
        <v>0</v>
      </c>
      <c r="AP23" s="211">
        <f t="shared" si="12"/>
        <v>0</v>
      </c>
      <c r="AQ23" s="46">
        <f>HLOOKUP(AQ$4,Debug!$A$1:$AK$723,2+$C23,0)</f>
        <v>1</v>
      </c>
      <c r="AR23" s="46">
        <f>HLOOKUP(AR$4,Debug!$A$1:$AK$723,2+$C23,0)</f>
        <v>0</v>
      </c>
      <c r="AS23" s="46">
        <f>HLOOKUP(AS$4,Debug!$A$1:$AK$723,2+$C23,0)</f>
        <v>0</v>
      </c>
      <c r="AT23" s="46">
        <f>HLOOKUP(AT$4,Debug!$A$1:$AK$723,2+$C23,0)</f>
        <v>0</v>
      </c>
      <c r="AU23" s="46">
        <f>HLOOKUP(AU$4,Debug!$A$1:$AK$723,2+$C23,0)</f>
        <v>0</v>
      </c>
      <c r="AV23" s="46">
        <f>HLOOKUP(AV$4,Debug!$A$1:$AK$723,2+$C23,0)</f>
        <v>0</v>
      </c>
      <c r="AW23" s="47">
        <f t="shared" si="13"/>
        <v>0</v>
      </c>
      <c r="AX23" s="196"/>
      <c r="AY23" s="265">
        <f t="shared" si="40"/>
        <v>15888.687774745953</v>
      </c>
      <c r="AZ23" s="266">
        <f t="shared" si="14"/>
        <v>0</v>
      </c>
      <c r="BA23" s="266">
        <f t="shared" si="15"/>
        <v>301885.0677201731</v>
      </c>
      <c r="BB23" s="266">
        <f t="shared" si="16"/>
        <v>0</v>
      </c>
      <c r="BC23" s="267">
        <f t="shared" si="17"/>
        <v>0</v>
      </c>
      <c r="BD23" s="246">
        <f>HLOOKUP(BD$4,Debug!$A$1:$AK$723,2+$C23,0)</f>
        <v>15888.687774746</v>
      </c>
      <c r="BE23" s="46">
        <f>HLOOKUP(BE$4,Debug!$A$1:$AK$723,2+$C23,0)</f>
        <v>0</v>
      </c>
      <c r="BF23" s="46">
        <f>HLOOKUP(BF$4,Debug!$A$1:$AK$723,2+$C23,0)</f>
        <v>301885.06772017298</v>
      </c>
      <c r="BG23" s="46">
        <f>HLOOKUP(BG$4,Debug!$A$1:$AK$723,2+$C23,0)</f>
        <v>0</v>
      </c>
      <c r="BH23" s="46">
        <f>HLOOKUP(BH$4,Debug!$A$1:$AK$723,2+$C23,0)</f>
        <v>0</v>
      </c>
      <c r="BI23" s="48">
        <f t="shared" si="18"/>
        <v>1.6370904631912708E-10</v>
      </c>
      <c r="BJ23" s="196"/>
      <c r="BK23" s="274">
        <f t="shared" si="19"/>
        <v>1.6821425527395739E-3</v>
      </c>
      <c r="BL23" s="275">
        <f t="shared" si="20"/>
        <v>0.87676487280687909</v>
      </c>
      <c r="BM23" s="281">
        <f t="shared" si="21"/>
        <v>0.8</v>
      </c>
      <c r="BN23" s="281">
        <f t="shared" si="22"/>
        <v>1.2</v>
      </c>
      <c r="BO23" s="281">
        <f t="shared" si="23"/>
        <v>1</v>
      </c>
      <c r="BP23" s="281">
        <f t="shared" si="24"/>
        <v>1</v>
      </c>
      <c r="BQ23" s="275">
        <f t="shared" si="25"/>
        <v>1</v>
      </c>
      <c r="BR23" s="275">
        <f t="shared" si="26"/>
        <v>1.6821425527395739E-3</v>
      </c>
      <c r="BS23" s="276">
        <f t="shared" si="27"/>
        <v>0.97178518499975253</v>
      </c>
      <c r="BT23" s="41">
        <f>HLOOKUP(BT$4,Debug!$A$1:$AK$723,2+$C23,0)*IF(SUM(V23:W23)=0,0,1)</f>
        <v>0.87676487280687898</v>
      </c>
      <c r="BU23" s="41">
        <f>HLOOKUP(BU$4,Debug!$A$1:$AK$723,2+$C23,0)*IF(SUM(X23:Y23)=0,0,1)</f>
        <v>1.68214255273957E-3</v>
      </c>
      <c r="BV23" s="41">
        <f>HLOOKUP(BV$4,Debug!$A$1:$AK$723,2+$C23,0)</f>
        <v>0.97178518499975297</v>
      </c>
      <c r="BW23" s="208">
        <f t="shared" si="28"/>
        <v>5.5901464013352609E-16</v>
      </c>
      <c r="BY23" s="251">
        <f t="shared" si="29"/>
        <v>0</v>
      </c>
      <c r="BZ23" s="43">
        <f>HLOOKUP(BZ$4,Debug!$A$1:$AK$723,2+$C23,0)</f>
        <v>0</v>
      </c>
      <c r="CA23" s="49">
        <f t="shared" si="30"/>
        <v>0</v>
      </c>
      <c r="CC23" s="224">
        <f t="shared" si="31"/>
        <v>0</v>
      </c>
      <c r="CD23" s="253">
        <f t="shared" si="44"/>
        <v>294.47065091470012</v>
      </c>
      <c r="CE23" s="253">
        <f t="shared" si="41"/>
        <v>332.57093059773223</v>
      </c>
      <c r="CF23" s="253">
        <f t="shared" si="45"/>
        <v>39.860833746640516</v>
      </c>
      <c r="CG23" s="255">
        <f t="shared" si="42"/>
        <v>271819.06238280016</v>
      </c>
      <c r="CI23" s="194">
        <f t="shared" si="46"/>
        <v>1.2999999999999998E-2</v>
      </c>
      <c r="CJ23" s="194"/>
    </row>
    <row r="24" spans="2:88">
      <c r="B24" s="108">
        <f t="shared" si="47"/>
        <v>2</v>
      </c>
      <c r="C24" s="3">
        <f t="shared" si="32"/>
        <v>18</v>
      </c>
      <c r="D24" s="3">
        <f t="shared" si="33"/>
        <v>1</v>
      </c>
      <c r="E24" s="3">
        <f t="shared" si="34"/>
        <v>5</v>
      </c>
      <c r="F24" s="7">
        <f t="shared" si="35"/>
        <v>2016</v>
      </c>
      <c r="G24" s="8">
        <f t="shared" si="36"/>
        <v>6</v>
      </c>
      <c r="H24" s="37">
        <f>HLOOKUP(H$4,Debug!$A$1:$AK$723,2+$C24,0)</f>
        <v>2</v>
      </c>
      <c r="I24" s="38">
        <f>HLOOKUP(I$4,Debug!$A$1:$AK$723,2+$C24,0)</f>
        <v>18</v>
      </c>
      <c r="J24" s="38">
        <f>HLOOKUP(J$4,Debug!$A$1:$AK$723,2+$C24,0)</f>
        <v>1</v>
      </c>
      <c r="K24" s="38">
        <f>HLOOKUP(K$4,Debug!$A$1:$AK$723,2+$C24,0)</f>
        <v>5</v>
      </c>
      <c r="L24" s="38">
        <f>HLOOKUP(L$4,Debug!$A$1:$AK$723,2+$C24,0)</f>
        <v>2016</v>
      </c>
      <c r="M24" s="38">
        <f>HLOOKUP(M$4,Debug!$A$1:$AK$723,2+$C24,0)</f>
        <v>6</v>
      </c>
      <c r="N24" s="208">
        <f t="shared" si="37"/>
        <v>0</v>
      </c>
      <c r="O24" s="5"/>
      <c r="P24" s="100">
        <f>IF(Switch="Y",S24,HLOOKUP(P$3,Debug!$A$1:$AK$723,2+$C24,0))</f>
        <v>-3.86728973773165E-3</v>
      </c>
      <c r="Q24" s="207">
        <f t="shared" si="5"/>
        <v>-5.1172897377316498E-3</v>
      </c>
      <c r="R24" s="101">
        <f>IF(Switch="Y",T24,HLOOKUP(R$3,Debug!$A$1:$AK$723,2+$C24,0))</f>
        <v>1.0036331520102799</v>
      </c>
      <c r="S24" s="183">
        <v>-2.8543017794121495E-3</v>
      </c>
      <c r="T24" s="184">
        <v>1.0076582023377672</v>
      </c>
      <c r="U24" s="196"/>
      <c r="V24" s="55">
        <f t="shared" si="38"/>
        <v>270537.24918730522</v>
      </c>
      <c r="W24" s="210">
        <f t="shared" si="39"/>
        <v>-1384.4174889403471</v>
      </c>
      <c r="X24" s="210">
        <f t="shared" si="6"/>
        <v>-452.75343139017241</v>
      </c>
      <c r="Y24" s="210">
        <f t="shared" si="43"/>
        <v>0</v>
      </c>
      <c r="Z24" s="210">
        <f t="shared" si="7"/>
        <v>0</v>
      </c>
      <c r="AA24" s="210">
        <f t="shared" si="8"/>
        <v>-291.09175145588927</v>
      </c>
      <c r="AB24" s="210">
        <f t="shared" si="9"/>
        <v>-39.654901842332151</v>
      </c>
      <c r="AC24" s="211">
        <f t="shared" si="10"/>
        <v>268369.33161367645</v>
      </c>
      <c r="AD24" s="43">
        <f>HLOOKUP(AD$4,Debug!$A$1:$AK$723,2+$C24,0)</f>
        <v>268700.078266975</v>
      </c>
      <c r="AE24" s="44">
        <f>HLOOKUP(AE$4,Debug!$A$1:$AK$723,2+$C24,0)</f>
        <v>452.75343139017201</v>
      </c>
      <c r="AF24" s="44">
        <f>HLOOKUP(AF$4,Debug!$A$1:$AK$723,2+$C24,0)</f>
        <v>291.09175145588898</v>
      </c>
      <c r="AG24" s="44">
        <f>HLOOKUP(AG$4,Debug!$A$1:$AK$723,2+$C24,0)</f>
        <v>39.654901842332201</v>
      </c>
      <c r="AH24" s="44">
        <f>HLOOKUP(AH$4,Debug!$A$1:$AK$723,2+$C24,0)</f>
        <v>268369.33161367598</v>
      </c>
      <c r="AI24" s="208">
        <f t="shared" si="11"/>
        <v>7.5703354696088354E-10</v>
      </c>
      <c r="AJ24" s="196"/>
      <c r="AK24" s="55">
        <f t="shared" si="0"/>
        <v>1</v>
      </c>
      <c r="AL24" s="210">
        <f t="shared" si="1"/>
        <v>0</v>
      </c>
      <c r="AM24" s="210">
        <f t="shared" si="2"/>
        <v>0</v>
      </c>
      <c r="AN24" s="210">
        <f t="shared" si="3"/>
        <v>0</v>
      </c>
      <c r="AO24" s="210">
        <f t="shared" si="4"/>
        <v>0</v>
      </c>
      <c r="AP24" s="211">
        <f t="shared" si="12"/>
        <v>0</v>
      </c>
      <c r="AQ24" s="46">
        <f>HLOOKUP(AQ$4,Debug!$A$1:$AK$723,2+$C24,0)</f>
        <v>1</v>
      </c>
      <c r="AR24" s="46">
        <f>HLOOKUP(AR$4,Debug!$A$1:$AK$723,2+$C24,0)</f>
        <v>0</v>
      </c>
      <c r="AS24" s="46">
        <f>HLOOKUP(AS$4,Debug!$A$1:$AK$723,2+$C24,0)</f>
        <v>0</v>
      </c>
      <c r="AT24" s="46">
        <f>HLOOKUP(AT$4,Debug!$A$1:$AK$723,2+$C24,0)</f>
        <v>0</v>
      </c>
      <c r="AU24" s="46">
        <f>HLOOKUP(AU$4,Debug!$A$1:$AK$723,2+$C24,0)</f>
        <v>0</v>
      </c>
      <c r="AV24" s="46">
        <f>HLOOKUP(AV$4,Debug!$A$1:$AK$723,2+$C24,0)</f>
        <v>0</v>
      </c>
      <c r="AW24" s="47">
        <f t="shared" si="13"/>
        <v>0</v>
      </c>
      <c r="AX24" s="196"/>
      <c r="AY24" s="265">
        <f t="shared" si="40"/>
        <v>15861.960736932861</v>
      </c>
      <c r="AZ24" s="266">
        <f t="shared" si="14"/>
        <v>0</v>
      </c>
      <c r="BA24" s="266">
        <f t="shared" si="15"/>
        <v>301377.25400172436</v>
      </c>
      <c r="BB24" s="266">
        <f t="shared" si="16"/>
        <v>0</v>
      </c>
      <c r="BC24" s="267">
        <f t="shared" si="17"/>
        <v>0</v>
      </c>
      <c r="BD24" s="246">
        <f>HLOOKUP(BD$4,Debug!$A$1:$AK$723,2+$C24,0)</f>
        <v>15861.960736932901</v>
      </c>
      <c r="BE24" s="46">
        <f>HLOOKUP(BE$4,Debug!$A$1:$AK$723,2+$C24,0)</f>
        <v>0</v>
      </c>
      <c r="BF24" s="46">
        <f>HLOOKUP(BF$4,Debug!$A$1:$AK$723,2+$C24,0)</f>
        <v>301377.25400172401</v>
      </c>
      <c r="BG24" s="46">
        <f>HLOOKUP(BG$4,Debug!$A$1:$AK$723,2+$C24,0)</f>
        <v>0</v>
      </c>
      <c r="BH24" s="46">
        <f>HLOOKUP(BH$4,Debug!$A$1:$AK$723,2+$C24,0)</f>
        <v>0</v>
      </c>
      <c r="BI24" s="48">
        <f t="shared" si="18"/>
        <v>3.8926373235881329E-10</v>
      </c>
      <c r="BJ24" s="196"/>
      <c r="BK24" s="274">
        <f t="shared" si="19"/>
        <v>1.6821425527395739E-3</v>
      </c>
      <c r="BL24" s="275">
        <f t="shared" si="20"/>
        <v>0.8961597578521997</v>
      </c>
      <c r="BM24" s="281">
        <f t="shared" si="21"/>
        <v>0.8</v>
      </c>
      <c r="BN24" s="281">
        <f t="shared" si="22"/>
        <v>1.2</v>
      </c>
      <c r="BO24" s="281">
        <f t="shared" si="23"/>
        <v>1</v>
      </c>
      <c r="BP24" s="281">
        <f t="shared" si="24"/>
        <v>1</v>
      </c>
      <c r="BQ24" s="275">
        <f t="shared" si="25"/>
        <v>1</v>
      </c>
      <c r="BR24" s="275">
        <f t="shared" si="26"/>
        <v>1.6821425527395739E-3</v>
      </c>
      <c r="BS24" s="276">
        <f t="shared" si="27"/>
        <v>0.97015050378794254</v>
      </c>
      <c r="BT24" s="41">
        <f>HLOOKUP(BT$4,Debug!$A$1:$AK$723,2+$C24,0)*IF(SUM(V24:W24)=0,0,1)</f>
        <v>0.89615975785219903</v>
      </c>
      <c r="BU24" s="41">
        <f>HLOOKUP(BU$4,Debug!$A$1:$AK$723,2+$C24,0)*IF(SUM(X24:Y24)=0,0,1)</f>
        <v>1.68214255273957E-3</v>
      </c>
      <c r="BV24" s="41">
        <f>HLOOKUP(BV$4,Debug!$A$1:$AK$723,2+$C24,0)</f>
        <v>0.97015050378794299</v>
      </c>
      <c r="BW24" s="208">
        <f t="shared" si="28"/>
        <v>1.1141261524461044E-15</v>
      </c>
      <c r="BY24" s="251">
        <f t="shared" si="29"/>
        <v>0</v>
      </c>
      <c r="BZ24" s="43">
        <f>HLOOKUP(BZ$4,Debug!$A$1:$AK$723,2+$C24,0)</f>
        <v>0</v>
      </c>
      <c r="CA24" s="49">
        <f t="shared" si="30"/>
        <v>0</v>
      </c>
      <c r="CC24" s="224">
        <f t="shared" si="31"/>
        <v>0</v>
      </c>
      <c r="CD24" s="253">
        <f t="shared" si="44"/>
        <v>292.14933203786711</v>
      </c>
      <c r="CE24" s="253">
        <f t="shared" si="41"/>
        <v>339.40019017255707</v>
      </c>
      <c r="CF24" s="253">
        <f t="shared" si="45"/>
        <v>39.798974128678076</v>
      </c>
      <c r="CG24" s="255">
        <f t="shared" si="42"/>
        <v>269676.30649649276</v>
      </c>
      <c r="CI24" s="194">
        <f t="shared" si="46"/>
        <v>1.2999999999999998E-2</v>
      </c>
      <c r="CJ24" s="194"/>
    </row>
    <row r="25" spans="2:88">
      <c r="B25" s="108">
        <f t="shared" si="47"/>
        <v>2</v>
      </c>
      <c r="C25" s="3">
        <f t="shared" si="32"/>
        <v>19</v>
      </c>
      <c r="D25" s="3">
        <f t="shared" si="33"/>
        <v>1</v>
      </c>
      <c r="E25" s="3">
        <f t="shared" si="34"/>
        <v>6</v>
      </c>
      <c r="F25" s="7">
        <f t="shared" si="35"/>
        <v>2016</v>
      </c>
      <c r="G25" s="8">
        <f t="shared" si="36"/>
        <v>7</v>
      </c>
      <c r="H25" s="37">
        <f>HLOOKUP(H$4,Debug!$A$1:$AK$723,2+$C25,0)</f>
        <v>2</v>
      </c>
      <c r="I25" s="38">
        <f>HLOOKUP(I$4,Debug!$A$1:$AK$723,2+$C25,0)</f>
        <v>19</v>
      </c>
      <c r="J25" s="38">
        <f>HLOOKUP(J$4,Debug!$A$1:$AK$723,2+$C25,0)</f>
        <v>1</v>
      </c>
      <c r="K25" s="38">
        <f>HLOOKUP(K$4,Debug!$A$1:$AK$723,2+$C25,0)</f>
        <v>6</v>
      </c>
      <c r="L25" s="38">
        <f>HLOOKUP(L$4,Debug!$A$1:$AK$723,2+$C25,0)</f>
        <v>2016</v>
      </c>
      <c r="M25" s="38">
        <f>HLOOKUP(M$4,Debug!$A$1:$AK$723,2+$C25,0)</f>
        <v>7</v>
      </c>
      <c r="N25" s="208">
        <f t="shared" si="37"/>
        <v>0</v>
      </c>
      <c r="O25" s="5"/>
      <c r="P25" s="100">
        <f>IF(Switch="Y",S25,HLOOKUP(P$3,Debug!$A$1:$AK$723,2+$C25,0))</f>
        <v>-4.2421336515086099E-4</v>
      </c>
      <c r="Q25" s="207">
        <f t="shared" si="5"/>
        <v>-1.6742133651508611E-3</v>
      </c>
      <c r="R25" s="101">
        <f>IF(Switch="Y",T25,HLOOKUP(R$3,Debug!$A$1:$AK$723,2+$C25,0))</f>
        <v>1.0032807279805001</v>
      </c>
      <c r="S25" s="183">
        <v>-2.1725118091215356E-2</v>
      </c>
      <c r="T25" s="184">
        <v>1.0081559818935186</v>
      </c>
      <c r="U25" s="196"/>
      <c r="V25" s="55">
        <f t="shared" si="38"/>
        <v>268369.33161367645</v>
      </c>
      <c r="W25" s="210">
        <f t="shared" si="39"/>
        <v>-449.30752178422063</v>
      </c>
      <c r="X25" s="210">
        <f t="shared" si="6"/>
        <v>-450.67967325598374</v>
      </c>
      <c r="Y25" s="210">
        <f t="shared" si="43"/>
        <v>0</v>
      </c>
      <c r="Z25" s="210">
        <f t="shared" si="7"/>
        <v>0</v>
      </c>
      <c r="AA25" s="210">
        <f t="shared" si="8"/>
        <v>-289.75845645352257</v>
      </c>
      <c r="AB25" s="210">
        <f t="shared" si="9"/>
        <v>-39.588196644518455</v>
      </c>
      <c r="AC25" s="211">
        <f t="shared" si="10"/>
        <v>267139.99776553822</v>
      </c>
      <c r="AD25" s="43">
        <f>HLOOKUP(AD$4,Debug!$A$1:$AK$723,2+$C25,0)</f>
        <v>267469.344418636</v>
      </c>
      <c r="AE25" s="44">
        <f>HLOOKUP(AE$4,Debug!$A$1:$AK$723,2+$C25,0)</f>
        <v>450.67967325598403</v>
      </c>
      <c r="AF25" s="44">
        <f>HLOOKUP(AF$4,Debug!$A$1:$AK$723,2+$C25,0)</f>
        <v>289.75845645352302</v>
      </c>
      <c r="AG25" s="44">
        <f>HLOOKUP(AG$4,Debug!$A$1:$AK$723,2+$C25,0)</f>
        <v>39.588196644518497</v>
      </c>
      <c r="AH25" s="44">
        <f>HLOOKUP(AH$4,Debug!$A$1:$AK$723,2+$C25,0)</f>
        <v>267139.99776553799</v>
      </c>
      <c r="AI25" s="208">
        <f t="shared" si="11"/>
        <v>4.6615866722277133E-10</v>
      </c>
      <c r="AJ25" s="196"/>
      <c r="AK25" s="55">
        <f t="shared" si="0"/>
        <v>1</v>
      </c>
      <c r="AL25" s="210">
        <f t="shared" si="1"/>
        <v>0</v>
      </c>
      <c r="AM25" s="210">
        <f t="shared" si="2"/>
        <v>0</v>
      </c>
      <c r="AN25" s="210">
        <f t="shared" si="3"/>
        <v>0</v>
      </c>
      <c r="AO25" s="210">
        <f t="shared" si="4"/>
        <v>0</v>
      </c>
      <c r="AP25" s="211">
        <f t="shared" si="12"/>
        <v>0</v>
      </c>
      <c r="AQ25" s="46">
        <f>HLOOKUP(AQ$4,Debug!$A$1:$AK$723,2+$C25,0)</f>
        <v>1</v>
      </c>
      <c r="AR25" s="46">
        <f>HLOOKUP(AR$4,Debug!$A$1:$AK$723,2+$C25,0)</f>
        <v>0</v>
      </c>
      <c r="AS25" s="46">
        <f>HLOOKUP(AS$4,Debug!$A$1:$AK$723,2+$C25,0)</f>
        <v>0</v>
      </c>
      <c r="AT25" s="46">
        <f>HLOOKUP(AT$4,Debug!$A$1:$AK$723,2+$C25,0)</f>
        <v>0</v>
      </c>
      <c r="AU25" s="46">
        <f>HLOOKUP(AU$4,Debug!$A$1:$AK$723,2+$C25,0)</f>
        <v>0</v>
      </c>
      <c r="AV25" s="46">
        <f>HLOOKUP(AV$4,Debug!$A$1:$AK$723,2+$C25,0)</f>
        <v>0</v>
      </c>
      <c r="AW25" s="47">
        <f t="shared" si="13"/>
        <v>0</v>
      </c>
      <c r="AX25" s="196"/>
      <c r="AY25" s="265">
        <f t="shared" si="40"/>
        <v>15835.278657807381</v>
      </c>
      <c r="AZ25" s="266">
        <f t="shared" si="14"/>
        <v>0</v>
      </c>
      <c r="BA25" s="266">
        <f t="shared" si="15"/>
        <v>300870.29449834023</v>
      </c>
      <c r="BB25" s="266">
        <f t="shared" si="16"/>
        <v>0</v>
      </c>
      <c r="BC25" s="267">
        <f t="shared" si="17"/>
        <v>0</v>
      </c>
      <c r="BD25" s="246">
        <f>HLOOKUP(BD$4,Debug!$A$1:$AK$723,2+$C25,0)</f>
        <v>15835.278657807399</v>
      </c>
      <c r="BE25" s="46">
        <f>HLOOKUP(BE$4,Debug!$A$1:$AK$723,2+$C25,0)</f>
        <v>0</v>
      </c>
      <c r="BF25" s="46">
        <f>HLOOKUP(BF$4,Debug!$A$1:$AK$723,2+$C25,0)</f>
        <v>300870.29449833999</v>
      </c>
      <c r="BG25" s="46">
        <f>HLOOKUP(BG$4,Debug!$A$1:$AK$723,2+$C25,0)</f>
        <v>0</v>
      </c>
      <c r="BH25" s="46">
        <f>HLOOKUP(BH$4,Debug!$A$1:$AK$723,2+$C25,0)</f>
        <v>0</v>
      </c>
      <c r="BI25" s="48">
        <f t="shared" si="18"/>
        <v>2.5102053768932819E-10</v>
      </c>
      <c r="BJ25" s="196"/>
      <c r="BK25" s="274">
        <f t="shared" si="19"/>
        <v>1.6821425527395739E-3</v>
      </c>
      <c r="BL25" s="275">
        <f t="shared" si="20"/>
        <v>0.89047639810315926</v>
      </c>
      <c r="BM25" s="281">
        <f t="shared" si="21"/>
        <v>0.8</v>
      </c>
      <c r="BN25" s="281">
        <f t="shared" si="22"/>
        <v>1.2</v>
      </c>
      <c r="BO25" s="281">
        <f t="shared" si="23"/>
        <v>1</v>
      </c>
      <c r="BP25" s="281">
        <f t="shared" si="24"/>
        <v>1</v>
      </c>
      <c r="BQ25" s="275">
        <f t="shared" si="25"/>
        <v>1</v>
      </c>
      <c r="BR25" s="275">
        <f t="shared" si="26"/>
        <v>1.6821425527395739E-3</v>
      </c>
      <c r="BS25" s="276">
        <f t="shared" si="27"/>
        <v>0.96851857234295913</v>
      </c>
      <c r="BT25" s="41">
        <f>HLOOKUP(BT$4,Debug!$A$1:$AK$723,2+$C25,0)*IF(SUM(V25:W25)=0,0,1)</f>
        <v>0.89047639810315904</v>
      </c>
      <c r="BU25" s="41">
        <f>HLOOKUP(BU$4,Debug!$A$1:$AK$723,2+$C25,0)*IF(SUM(X25:Y25)=0,0,1)</f>
        <v>1.68214255273957E-3</v>
      </c>
      <c r="BV25" s="41">
        <f>HLOOKUP(BV$4,Debug!$A$1:$AK$723,2+$C25,0)</f>
        <v>0.96851857234295902</v>
      </c>
      <c r="BW25" s="208">
        <f t="shared" si="28"/>
        <v>3.3697003520849478E-16</v>
      </c>
      <c r="BY25" s="251">
        <f t="shared" si="29"/>
        <v>0</v>
      </c>
      <c r="BZ25" s="43">
        <f>HLOOKUP(BZ$4,Debug!$A$1:$AK$723,2+$C25,0)</f>
        <v>0</v>
      </c>
      <c r="CA25" s="49">
        <f t="shared" si="30"/>
        <v>0</v>
      </c>
      <c r="CC25" s="224">
        <f t="shared" si="31"/>
        <v>0</v>
      </c>
      <c r="CD25" s="253">
        <f t="shared" si="44"/>
        <v>290.70907512919615</v>
      </c>
      <c r="CE25" s="253">
        <f t="shared" si="41"/>
        <v>336.56222298626193</v>
      </c>
      <c r="CF25" s="253">
        <f t="shared" si="45"/>
        <v>39.718074748947664</v>
      </c>
      <c r="CG25" s="255">
        <f t="shared" si="42"/>
        <v>268346.83858079644</v>
      </c>
      <c r="CI25" s="194">
        <f t="shared" si="46"/>
        <v>1.2999999999999999E-2</v>
      </c>
      <c r="CJ25" s="194"/>
    </row>
    <row r="26" spans="2:88">
      <c r="B26" s="108">
        <f t="shared" si="47"/>
        <v>2</v>
      </c>
      <c r="C26" s="3">
        <f t="shared" si="32"/>
        <v>20</v>
      </c>
      <c r="D26" s="3">
        <f t="shared" si="33"/>
        <v>1</v>
      </c>
      <c r="E26" s="3">
        <f t="shared" si="34"/>
        <v>7</v>
      </c>
      <c r="F26" s="7">
        <f t="shared" si="35"/>
        <v>2016</v>
      </c>
      <c r="G26" s="8">
        <f t="shared" si="36"/>
        <v>8</v>
      </c>
      <c r="H26" s="37">
        <f>HLOOKUP(H$4,Debug!$A$1:$AK$723,2+$C26,0)</f>
        <v>2</v>
      </c>
      <c r="I26" s="38">
        <f>HLOOKUP(I$4,Debug!$A$1:$AK$723,2+$C26,0)</f>
        <v>20</v>
      </c>
      <c r="J26" s="38">
        <f>HLOOKUP(J$4,Debug!$A$1:$AK$723,2+$C26,0)</f>
        <v>1</v>
      </c>
      <c r="K26" s="38">
        <f>HLOOKUP(K$4,Debug!$A$1:$AK$723,2+$C26,0)</f>
        <v>7</v>
      </c>
      <c r="L26" s="38">
        <f>HLOOKUP(L$4,Debug!$A$1:$AK$723,2+$C26,0)</f>
        <v>2016</v>
      </c>
      <c r="M26" s="38">
        <f>HLOOKUP(M$4,Debug!$A$1:$AK$723,2+$C26,0)</f>
        <v>8</v>
      </c>
      <c r="N26" s="208">
        <f t="shared" si="37"/>
        <v>0</v>
      </c>
      <c r="O26" s="5"/>
      <c r="P26" s="100">
        <f>IF(Switch="Y",S26,HLOOKUP(P$3,Debug!$A$1:$AK$723,2+$C26,0))</f>
        <v>1.30027633851129E-2</v>
      </c>
      <c r="Q26" s="207">
        <f t="shared" si="5"/>
        <v>1.1752763385112901E-2</v>
      </c>
      <c r="R26" s="101">
        <f>IF(Switch="Y",T26,HLOOKUP(R$3,Debug!$A$1:$AK$723,2+$C26,0))</f>
        <v>1.00277769421297</v>
      </c>
      <c r="S26" s="183">
        <v>-8.6772021823032786E-3</v>
      </c>
      <c r="T26" s="184">
        <v>1.008593214184855</v>
      </c>
      <c r="U26" s="196"/>
      <c r="V26" s="55">
        <f t="shared" si="38"/>
        <v>267139.99776553822</v>
      </c>
      <c r="W26" s="210">
        <f t="shared" si="39"/>
        <v>3139.6331844379597</v>
      </c>
      <c r="X26" s="210">
        <f t="shared" si="6"/>
        <v>-454.64886835970282</v>
      </c>
      <c r="Y26" s="210">
        <f t="shared" si="43"/>
        <v>0</v>
      </c>
      <c r="Z26" s="210">
        <f t="shared" si="7"/>
        <v>0</v>
      </c>
      <c r="AA26" s="210">
        <f t="shared" si="8"/>
        <v>-292.31039725508452</v>
      </c>
      <c r="AB26" s="210">
        <f t="shared" si="9"/>
        <v>-39.52160365435649</v>
      </c>
      <c r="AC26" s="211">
        <f t="shared" si="10"/>
        <v>269493.15008070704</v>
      </c>
      <c r="AD26" s="43">
        <f>HLOOKUP(AD$4,Debug!$A$1:$AK$723,2+$C26,0)</f>
        <v>269824.98208161601</v>
      </c>
      <c r="AE26" s="44">
        <f>HLOOKUP(AE$4,Debug!$A$1:$AK$723,2+$C26,0)</f>
        <v>454.64886835970299</v>
      </c>
      <c r="AF26" s="44">
        <f>HLOOKUP(AF$4,Debug!$A$1:$AK$723,2+$C26,0)</f>
        <v>292.31039725508401</v>
      </c>
      <c r="AG26" s="44">
        <f>HLOOKUP(AG$4,Debug!$A$1:$AK$723,2+$C26,0)</f>
        <v>39.521603654356497</v>
      </c>
      <c r="AH26" s="44">
        <f>HLOOKUP(AH$4,Debug!$A$1:$AK$723,2+$C26,0)</f>
        <v>269493.15008070698</v>
      </c>
      <c r="AI26" s="208">
        <f t="shared" si="11"/>
        <v>5.2438764441831154E-10</v>
      </c>
      <c r="AJ26" s="196"/>
      <c r="AK26" s="55">
        <f t="shared" si="0"/>
        <v>1</v>
      </c>
      <c r="AL26" s="210">
        <f t="shared" si="1"/>
        <v>0</v>
      </c>
      <c r="AM26" s="210">
        <f t="shared" si="2"/>
        <v>0</v>
      </c>
      <c r="AN26" s="210">
        <f t="shared" si="3"/>
        <v>0</v>
      </c>
      <c r="AO26" s="210">
        <f t="shared" si="4"/>
        <v>0</v>
      </c>
      <c r="AP26" s="211">
        <f t="shared" si="12"/>
        <v>0</v>
      </c>
      <c r="AQ26" s="46">
        <f>HLOOKUP(AQ$4,Debug!$A$1:$AK$723,2+$C26,0)</f>
        <v>1</v>
      </c>
      <c r="AR26" s="46">
        <f>HLOOKUP(AR$4,Debug!$A$1:$AK$723,2+$C26,0)</f>
        <v>0</v>
      </c>
      <c r="AS26" s="46">
        <f>HLOOKUP(AS$4,Debug!$A$1:$AK$723,2+$C26,0)</f>
        <v>0</v>
      </c>
      <c r="AT26" s="46">
        <f>HLOOKUP(AT$4,Debug!$A$1:$AK$723,2+$C26,0)</f>
        <v>0</v>
      </c>
      <c r="AU26" s="46">
        <f>HLOOKUP(AU$4,Debug!$A$1:$AK$723,2+$C26,0)</f>
        <v>0</v>
      </c>
      <c r="AV26" s="46">
        <f>HLOOKUP(AV$4,Debug!$A$1:$AK$723,2+$C26,0)</f>
        <v>0</v>
      </c>
      <c r="AW26" s="47">
        <f t="shared" si="13"/>
        <v>0</v>
      </c>
      <c r="AX26" s="196"/>
      <c r="AY26" s="265">
        <f t="shared" si="40"/>
        <v>15808.641461742594</v>
      </c>
      <c r="AZ26" s="266">
        <f t="shared" si="14"/>
        <v>0</v>
      </c>
      <c r="BA26" s="266">
        <f t="shared" si="15"/>
        <v>300364.1877731093</v>
      </c>
      <c r="BB26" s="266">
        <f t="shared" si="16"/>
        <v>0</v>
      </c>
      <c r="BC26" s="267">
        <f t="shared" si="17"/>
        <v>0</v>
      </c>
      <c r="BD26" s="246">
        <f>HLOOKUP(BD$4,Debug!$A$1:$AK$723,2+$C26,0)</f>
        <v>15808.6414617426</v>
      </c>
      <c r="BE26" s="46">
        <f>HLOOKUP(BE$4,Debug!$A$1:$AK$723,2+$C26,0)</f>
        <v>0</v>
      </c>
      <c r="BF26" s="46">
        <f>HLOOKUP(BF$4,Debug!$A$1:$AK$723,2+$C26,0)</f>
        <v>300364.18777310901</v>
      </c>
      <c r="BG26" s="46">
        <f>HLOOKUP(BG$4,Debug!$A$1:$AK$723,2+$C26,0)</f>
        <v>0</v>
      </c>
      <c r="BH26" s="46">
        <f>HLOOKUP(BH$4,Debug!$A$1:$AK$723,2+$C26,0)</f>
        <v>0</v>
      </c>
      <c r="BI26" s="48">
        <f t="shared" si="18"/>
        <v>2.9649527277797461E-10</v>
      </c>
      <c r="BJ26" s="196"/>
      <c r="BK26" s="274">
        <f t="shared" si="19"/>
        <v>1.6821425527395739E-3</v>
      </c>
      <c r="BL26" s="275">
        <f t="shared" si="20"/>
        <v>0.88789090398890114</v>
      </c>
      <c r="BM26" s="281">
        <f t="shared" si="21"/>
        <v>0.8</v>
      </c>
      <c r="BN26" s="281">
        <f t="shared" si="22"/>
        <v>1.2</v>
      </c>
      <c r="BO26" s="281">
        <f t="shared" si="23"/>
        <v>1</v>
      </c>
      <c r="BP26" s="281">
        <f t="shared" si="24"/>
        <v>1</v>
      </c>
      <c r="BQ26" s="275">
        <f t="shared" si="25"/>
        <v>1</v>
      </c>
      <c r="BR26" s="275">
        <f t="shared" si="26"/>
        <v>1.6821425527395739E-3</v>
      </c>
      <c r="BS26" s="276">
        <f t="shared" si="27"/>
        <v>0.96688938603930241</v>
      </c>
      <c r="BT26" s="41">
        <f>HLOOKUP(BT$4,Debug!$A$1:$AK$723,2+$C26,0)*IF(SUM(V26:W26)=0,0,1)</f>
        <v>0.88789090398890103</v>
      </c>
      <c r="BU26" s="41">
        <f>HLOOKUP(BU$4,Debug!$A$1:$AK$723,2+$C26,0)*IF(SUM(X26:Y26)=0,0,1)</f>
        <v>1.68214255273957E-3</v>
      </c>
      <c r="BV26" s="41">
        <f>HLOOKUP(BV$4,Debug!$A$1:$AK$723,2+$C26,0)</f>
        <v>0.96688938603930197</v>
      </c>
      <c r="BW26" s="208">
        <f t="shared" si="28"/>
        <v>5.5901464013352609E-16</v>
      </c>
      <c r="BY26" s="251">
        <f t="shared" si="29"/>
        <v>0</v>
      </c>
      <c r="BZ26" s="43">
        <f>HLOOKUP(BZ$4,Debug!$A$1:$AK$723,2+$C26,0)</f>
        <v>0</v>
      </c>
      <c r="CA26" s="49">
        <f t="shared" si="30"/>
        <v>0</v>
      </c>
      <c r="CC26" s="224">
        <f t="shared" si="31"/>
        <v>0</v>
      </c>
      <c r="CD26" s="253">
        <f t="shared" si="44"/>
        <v>293.12234615393095</v>
      </c>
      <c r="CE26" s="253">
        <f t="shared" si="41"/>
        <v>334.85253873923051</v>
      </c>
      <c r="CF26" s="253">
        <f t="shared" si="45"/>
        <v>39.63138258411449</v>
      </c>
      <c r="CG26" s="255">
        <f t="shared" si="42"/>
        <v>270574.4733728593</v>
      </c>
      <c r="CI26" s="194">
        <f t="shared" si="46"/>
        <v>1.3000000000000001E-2</v>
      </c>
      <c r="CJ26" s="194"/>
    </row>
    <row r="27" spans="2:88">
      <c r="B27" s="108">
        <f t="shared" si="47"/>
        <v>2</v>
      </c>
      <c r="C27" s="3">
        <f t="shared" si="32"/>
        <v>21</v>
      </c>
      <c r="D27" s="3">
        <f t="shared" si="33"/>
        <v>1</v>
      </c>
      <c r="E27" s="3">
        <f t="shared" si="34"/>
        <v>8</v>
      </c>
      <c r="F27" s="7">
        <f t="shared" si="35"/>
        <v>2016</v>
      </c>
      <c r="G27" s="8">
        <f t="shared" si="36"/>
        <v>9</v>
      </c>
      <c r="H27" s="37">
        <f>HLOOKUP(H$4,Debug!$A$1:$AK$723,2+$C27,0)</f>
        <v>2</v>
      </c>
      <c r="I27" s="38">
        <f>HLOOKUP(I$4,Debug!$A$1:$AK$723,2+$C27,0)</f>
        <v>21</v>
      </c>
      <c r="J27" s="38">
        <f>HLOOKUP(J$4,Debug!$A$1:$AK$723,2+$C27,0)</f>
        <v>1</v>
      </c>
      <c r="K27" s="38">
        <f>HLOOKUP(K$4,Debug!$A$1:$AK$723,2+$C27,0)</f>
        <v>8</v>
      </c>
      <c r="L27" s="38">
        <f>HLOOKUP(L$4,Debug!$A$1:$AK$723,2+$C27,0)</f>
        <v>2016</v>
      </c>
      <c r="M27" s="38">
        <f>HLOOKUP(M$4,Debug!$A$1:$AK$723,2+$C27,0)</f>
        <v>9</v>
      </c>
      <c r="N27" s="208">
        <f t="shared" si="37"/>
        <v>0</v>
      </c>
      <c r="O27" s="5"/>
      <c r="P27" s="100">
        <f>IF(Switch="Y",S27,HLOOKUP(P$3,Debug!$A$1:$AK$723,2+$C27,0))</f>
        <v>-1.46632959236048E-2</v>
      </c>
      <c r="Q27" s="207">
        <f t="shared" si="5"/>
        <v>-1.5913295923604801E-2</v>
      </c>
      <c r="R27" s="101">
        <f>IF(Switch="Y",T27,HLOOKUP(R$3,Debug!$A$1:$AK$723,2+$C27,0))</f>
        <v>1.0025062656641599</v>
      </c>
      <c r="S27" s="183">
        <v>-2.499981788381056E-2</v>
      </c>
      <c r="T27" s="184">
        <v>1.0089188425683038</v>
      </c>
      <c r="U27" s="196"/>
      <c r="V27" s="55">
        <f t="shared" si="38"/>
        <v>269493.15008070704</v>
      </c>
      <c r="W27" s="210">
        <f t="shared" si="39"/>
        <v>-4288.5242466187319</v>
      </c>
      <c r="X27" s="210">
        <f t="shared" si="6"/>
        <v>-446.11198629889685</v>
      </c>
      <c r="Y27" s="210">
        <f t="shared" si="43"/>
        <v>0</v>
      </c>
      <c r="Z27" s="210">
        <f t="shared" si="7"/>
        <v>0</v>
      </c>
      <c r="AA27" s="210">
        <f t="shared" si="8"/>
        <v>-286.82172333510522</v>
      </c>
      <c r="AB27" s="210">
        <f t="shared" si="9"/>
        <v>-39.455122683096981</v>
      </c>
      <c r="AC27" s="211">
        <f t="shared" si="10"/>
        <v>264432.23700177122</v>
      </c>
      <c r="AD27" s="43">
        <f>HLOOKUP(AD$4,Debug!$A$1:$AK$723,2+$C27,0)</f>
        <v>264758.51384778903</v>
      </c>
      <c r="AE27" s="44">
        <f>HLOOKUP(AE$4,Debug!$A$1:$AK$723,2+$C27,0)</f>
        <v>446.11198629889702</v>
      </c>
      <c r="AF27" s="44">
        <f>HLOOKUP(AF$4,Debug!$A$1:$AK$723,2+$C27,0)</f>
        <v>286.82172333510499</v>
      </c>
      <c r="AG27" s="44">
        <f>HLOOKUP(AG$4,Debug!$A$1:$AK$723,2+$C27,0)</f>
        <v>39.455122683097002</v>
      </c>
      <c r="AH27" s="44">
        <f>HLOOKUP(AH$4,Debug!$A$1:$AK$723,2+$C27,0)</f>
        <v>264432.23700177099</v>
      </c>
      <c r="AI27" s="208">
        <f t="shared" si="11"/>
        <v>6.4053296000565751E-10</v>
      </c>
      <c r="AJ27" s="196"/>
      <c r="AK27" s="55">
        <f t="shared" si="0"/>
        <v>1</v>
      </c>
      <c r="AL27" s="210">
        <f t="shared" si="1"/>
        <v>0</v>
      </c>
      <c r="AM27" s="210">
        <f t="shared" si="2"/>
        <v>0</v>
      </c>
      <c r="AN27" s="210">
        <f t="shared" si="3"/>
        <v>0</v>
      </c>
      <c r="AO27" s="210">
        <f t="shared" si="4"/>
        <v>0</v>
      </c>
      <c r="AP27" s="211">
        <f t="shared" si="12"/>
        <v>0</v>
      </c>
      <c r="AQ27" s="46">
        <f>HLOOKUP(AQ$4,Debug!$A$1:$AK$723,2+$C27,0)</f>
        <v>1</v>
      </c>
      <c r="AR27" s="46">
        <f>HLOOKUP(AR$4,Debug!$A$1:$AK$723,2+$C27,0)</f>
        <v>0</v>
      </c>
      <c r="AS27" s="46">
        <f>HLOOKUP(AS$4,Debug!$A$1:$AK$723,2+$C27,0)</f>
        <v>0</v>
      </c>
      <c r="AT27" s="46">
        <f>HLOOKUP(AT$4,Debug!$A$1:$AK$723,2+$C27,0)</f>
        <v>0</v>
      </c>
      <c r="AU27" s="46">
        <f>HLOOKUP(AU$4,Debug!$A$1:$AK$723,2+$C27,0)</f>
        <v>0</v>
      </c>
      <c r="AV27" s="46">
        <f>HLOOKUP(AV$4,Debug!$A$1:$AK$723,2+$C27,0)</f>
        <v>0</v>
      </c>
      <c r="AW27" s="47">
        <f t="shared" si="13"/>
        <v>0</v>
      </c>
      <c r="AX27" s="196"/>
      <c r="AY27" s="265">
        <f t="shared" si="40"/>
        <v>15782.049073238793</v>
      </c>
      <c r="AZ27" s="266">
        <f t="shared" si="14"/>
        <v>0</v>
      </c>
      <c r="BA27" s="266">
        <f t="shared" si="15"/>
        <v>299858.93239153706</v>
      </c>
      <c r="BB27" s="266">
        <f t="shared" si="16"/>
        <v>0</v>
      </c>
      <c r="BC27" s="267">
        <f t="shared" si="17"/>
        <v>0</v>
      </c>
      <c r="BD27" s="246">
        <f>HLOOKUP(BD$4,Debug!$A$1:$AK$723,2+$C27,0)</f>
        <v>15782.049073238801</v>
      </c>
      <c r="BE27" s="46">
        <f>HLOOKUP(BE$4,Debug!$A$1:$AK$723,2+$C27,0)</f>
        <v>0</v>
      </c>
      <c r="BF27" s="46">
        <f>HLOOKUP(BF$4,Debug!$A$1:$AK$723,2+$C27,0)</f>
        <v>299858.932391537</v>
      </c>
      <c r="BG27" s="46">
        <f>HLOOKUP(BG$4,Debug!$A$1:$AK$723,2+$C27,0)</f>
        <v>0</v>
      </c>
      <c r="BH27" s="46">
        <f>HLOOKUP(BH$4,Debug!$A$1:$AK$723,2+$C27,0)</f>
        <v>0</v>
      </c>
      <c r="BI27" s="48">
        <f t="shared" si="18"/>
        <v>6.5483618527650833E-11</v>
      </c>
      <c r="BJ27" s="196"/>
      <c r="BK27" s="274">
        <f t="shared" si="19"/>
        <v>1.6821425527395739E-3</v>
      </c>
      <c r="BL27" s="275">
        <f t="shared" si="20"/>
        <v>0.89722131016590501</v>
      </c>
      <c r="BM27" s="281">
        <f t="shared" si="21"/>
        <v>0.8</v>
      </c>
      <c r="BN27" s="281">
        <f t="shared" si="22"/>
        <v>1.2</v>
      </c>
      <c r="BO27" s="281">
        <f t="shared" si="23"/>
        <v>1</v>
      </c>
      <c r="BP27" s="281">
        <f t="shared" si="24"/>
        <v>1</v>
      </c>
      <c r="BQ27" s="275">
        <f t="shared" si="25"/>
        <v>1</v>
      </c>
      <c r="BR27" s="275">
        <f t="shared" si="26"/>
        <v>1.6821425527395739E-3</v>
      </c>
      <c r="BS27" s="276">
        <f t="shared" si="27"/>
        <v>0.96526294025925341</v>
      </c>
      <c r="BT27" s="41">
        <f>HLOOKUP(BT$4,Debug!$A$1:$AK$723,2+$C27,0)*IF(SUM(V27:W27)=0,0,1)</f>
        <v>0.89722131016590501</v>
      </c>
      <c r="BU27" s="41">
        <f>HLOOKUP(BU$4,Debug!$A$1:$AK$723,2+$C27,0)*IF(SUM(X27:Y27)=0,0,1)</f>
        <v>1.68214255273957E-3</v>
      </c>
      <c r="BV27" s="41">
        <f>HLOOKUP(BV$4,Debug!$A$1:$AK$723,2+$C27,0)</f>
        <v>0.96526294025925297</v>
      </c>
      <c r="BW27" s="208">
        <f t="shared" si="28"/>
        <v>4.4799233767101043E-16</v>
      </c>
      <c r="BY27" s="251">
        <f t="shared" si="29"/>
        <v>0</v>
      </c>
      <c r="BZ27" s="43">
        <f>HLOOKUP(BZ$4,Debug!$A$1:$AK$723,2+$C27,0)</f>
        <v>0</v>
      </c>
      <c r="CA27" s="49">
        <f t="shared" si="30"/>
        <v>0</v>
      </c>
      <c r="CC27" s="224">
        <f t="shared" si="31"/>
        <v>0</v>
      </c>
      <c r="CD27" s="253">
        <f t="shared" si="44"/>
        <v>287.54057477203514</v>
      </c>
      <c r="CE27" s="253">
        <f t="shared" si="41"/>
        <v>337.71071438685073</v>
      </c>
      <c r="CF27" s="253">
        <f t="shared" si="45"/>
        <v>39.554007702352841</v>
      </c>
      <c r="CG27" s="255">
        <f t="shared" si="42"/>
        <v>265422.06902034016</v>
      </c>
      <c r="CI27" s="194">
        <f t="shared" si="46"/>
        <v>1.2999999999999999E-2</v>
      </c>
      <c r="CJ27" s="194"/>
    </row>
    <row r="28" spans="2:88">
      <c r="B28" s="108">
        <f t="shared" si="47"/>
        <v>2</v>
      </c>
      <c r="C28" s="3">
        <f t="shared" si="32"/>
        <v>22</v>
      </c>
      <c r="D28" s="3">
        <f t="shared" si="33"/>
        <v>1</v>
      </c>
      <c r="E28" s="3">
        <f t="shared" si="34"/>
        <v>9</v>
      </c>
      <c r="F28" s="7">
        <f t="shared" si="35"/>
        <v>2016</v>
      </c>
      <c r="G28" s="8">
        <f t="shared" si="36"/>
        <v>10</v>
      </c>
      <c r="H28" s="37">
        <f>HLOOKUP(H$4,Debug!$A$1:$AK$723,2+$C28,0)</f>
        <v>2</v>
      </c>
      <c r="I28" s="38">
        <f>HLOOKUP(I$4,Debug!$A$1:$AK$723,2+$C28,0)</f>
        <v>22</v>
      </c>
      <c r="J28" s="38">
        <f>HLOOKUP(J$4,Debug!$A$1:$AK$723,2+$C28,0)</f>
        <v>1</v>
      </c>
      <c r="K28" s="38">
        <f>HLOOKUP(K$4,Debug!$A$1:$AK$723,2+$C28,0)</f>
        <v>9</v>
      </c>
      <c r="L28" s="38">
        <f>HLOOKUP(L$4,Debug!$A$1:$AK$723,2+$C28,0)</f>
        <v>2016</v>
      </c>
      <c r="M28" s="38">
        <f>HLOOKUP(M$4,Debug!$A$1:$AK$723,2+$C28,0)</f>
        <v>10</v>
      </c>
      <c r="N28" s="208">
        <f t="shared" si="37"/>
        <v>0</v>
      </c>
      <c r="O28" s="5"/>
      <c r="P28" s="100">
        <f>IF(Switch="Y",S28,HLOOKUP(P$3,Debug!$A$1:$AK$723,2+$C28,0))</f>
        <v>6.9155542176173599E-3</v>
      </c>
      <c r="Q28" s="207">
        <f t="shared" si="5"/>
        <v>5.6655542176173596E-3</v>
      </c>
      <c r="R28" s="101">
        <f>IF(Switch="Y",T28,HLOOKUP(R$3,Debug!$A$1:$AK$723,2+$C28,0))</f>
        <v>1.00255651912377</v>
      </c>
      <c r="S28" s="183">
        <v>-3.7279099952308714E-3</v>
      </c>
      <c r="T28" s="184">
        <v>1.009214124960893</v>
      </c>
      <c r="U28" s="196"/>
      <c r="V28" s="55">
        <f t="shared" si="38"/>
        <v>264432.23700177122</v>
      </c>
      <c r="W28" s="210">
        <f t="shared" si="39"/>
        <v>1498.1551756193783</v>
      </c>
      <c r="X28" s="210">
        <f t="shared" si="6"/>
        <v>-447.33282874831178</v>
      </c>
      <c r="Y28" s="210">
        <f t="shared" si="43"/>
        <v>0</v>
      </c>
      <c r="Z28" s="210">
        <f t="shared" si="7"/>
        <v>0</v>
      </c>
      <c r="AA28" s="210">
        <f t="shared" si="8"/>
        <v>-287.60664762769574</v>
      </c>
      <c r="AB28" s="210">
        <f t="shared" si="9"/>
        <v>-39.388753542308187</v>
      </c>
      <c r="AC28" s="211">
        <f t="shared" si="10"/>
        <v>265156.0639474722</v>
      </c>
      <c r="AD28" s="43">
        <f>HLOOKUP(AD$4,Debug!$A$1:$AK$723,2+$C28,0)</f>
        <v>265483.05934864201</v>
      </c>
      <c r="AE28" s="44">
        <f>HLOOKUP(AE$4,Debug!$A$1:$AK$723,2+$C28,0)</f>
        <v>447.33282874831201</v>
      </c>
      <c r="AF28" s="44">
        <f>HLOOKUP(AF$4,Debug!$A$1:$AK$723,2+$C28,0)</f>
        <v>287.60664762769602</v>
      </c>
      <c r="AG28" s="44">
        <f>HLOOKUP(AG$4,Debug!$A$1:$AK$723,2+$C28,0)</f>
        <v>39.388753542308201</v>
      </c>
      <c r="AH28" s="44">
        <f>HLOOKUP(AH$4,Debug!$A$1:$AK$723,2+$C28,0)</f>
        <v>265156.06394747202</v>
      </c>
      <c r="AI28" s="208">
        <f t="shared" si="11"/>
        <v>4.0775205434329109E-10</v>
      </c>
      <c r="AJ28" s="196"/>
      <c r="AK28" s="55">
        <f t="shared" si="0"/>
        <v>1</v>
      </c>
      <c r="AL28" s="210">
        <f t="shared" si="1"/>
        <v>0</v>
      </c>
      <c r="AM28" s="210">
        <f t="shared" si="2"/>
        <v>0</v>
      </c>
      <c r="AN28" s="210">
        <f t="shared" si="3"/>
        <v>0</v>
      </c>
      <c r="AO28" s="210">
        <f t="shared" si="4"/>
        <v>0</v>
      </c>
      <c r="AP28" s="211">
        <f t="shared" si="12"/>
        <v>0</v>
      </c>
      <c r="AQ28" s="46">
        <f>HLOOKUP(AQ$4,Debug!$A$1:$AK$723,2+$C28,0)</f>
        <v>1</v>
      </c>
      <c r="AR28" s="46">
        <f>HLOOKUP(AR$4,Debug!$A$1:$AK$723,2+$C28,0)</f>
        <v>0</v>
      </c>
      <c r="AS28" s="46">
        <f>HLOOKUP(AS$4,Debug!$A$1:$AK$723,2+$C28,0)</f>
        <v>0</v>
      </c>
      <c r="AT28" s="46">
        <f>HLOOKUP(AT$4,Debug!$A$1:$AK$723,2+$C28,0)</f>
        <v>0</v>
      </c>
      <c r="AU28" s="46">
        <f>HLOOKUP(AU$4,Debug!$A$1:$AK$723,2+$C28,0)</f>
        <v>0</v>
      </c>
      <c r="AV28" s="46">
        <f>HLOOKUP(AV$4,Debug!$A$1:$AK$723,2+$C28,0)</f>
        <v>0</v>
      </c>
      <c r="AW28" s="47">
        <f t="shared" si="13"/>
        <v>0</v>
      </c>
      <c r="AX28" s="196"/>
      <c r="AY28" s="265">
        <f t="shared" si="40"/>
        <v>15755.501416923275</v>
      </c>
      <c r="AZ28" s="266">
        <f t="shared" si="14"/>
        <v>0</v>
      </c>
      <c r="BA28" s="266">
        <f t="shared" si="15"/>
        <v>299354.52692154219</v>
      </c>
      <c r="BB28" s="266">
        <f t="shared" si="16"/>
        <v>0</v>
      </c>
      <c r="BC28" s="267">
        <f t="shared" si="17"/>
        <v>0</v>
      </c>
      <c r="BD28" s="246">
        <f>HLOOKUP(BD$4,Debug!$A$1:$AK$723,2+$C28,0)</f>
        <v>15755.5014169233</v>
      </c>
      <c r="BE28" s="46">
        <f>HLOOKUP(BE$4,Debug!$A$1:$AK$723,2+$C28,0)</f>
        <v>0</v>
      </c>
      <c r="BF28" s="46">
        <f>HLOOKUP(BF$4,Debug!$A$1:$AK$723,2+$C28,0)</f>
        <v>299354.52692154201</v>
      </c>
      <c r="BG28" s="46">
        <f>HLOOKUP(BG$4,Debug!$A$1:$AK$723,2+$C28,0)</f>
        <v>0</v>
      </c>
      <c r="BH28" s="46">
        <f>HLOOKUP(BH$4,Debug!$A$1:$AK$723,2+$C28,0)</f>
        <v>0</v>
      </c>
      <c r="BI28" s="48">
        <f t="shared" si="18"/>
        <v>2.0008883439004421E-10</v>
      </c>
      <c r="BJ28" s="196"/>
      <c r="BK28" s="274">
        <f t="shared" si="19"/>
        <v>1.6821425527395739E-3</v>
      </c>
      <c r="BL28" s="275">
        <f t="shared" si="20"/>
        <v>0.88185546080879162</v>
      </c>
      <c r="BM28" s="281">
        <f t="shared" si="21"/>
        <v>0.8</v>
      </c>
      <c r="BN28" s="281">
        <f t="shared" si="22"/>
        <v>1.2</v>
      </c>
      <c r="BO28" s="281">
        <f t="shared" si="23"/>
        <v>1</v>
      </c>
      <c r="BP28" s="281">
        <f t="shared" si="24"/>
        <v>1</v>
      </c>
      <c r="BQ28" s="275">
        <f t="shared" si="25"/>
        <v>1</v>
      </c>
      <c r="BR28" s="275">
        <f t="shared" si="26"/>
        <v>1.6821425527395739E-3</v>
      </c>
      <c r="BS28" s="276">
        <f t="shared" si="27"/>
        <v>0.96363923039286081</v>
      </c>
      <c r="BT28" s="41">
        <f>HLOOKUP(BT$4,Debug!$A$1:$AK$723,2+$C28,0)*IF(SUM(V28:W28)=0,0,1)</f>
        <v>0.88185546080879196</v>
      </c>
      <c r="BU28" s="41">
        <f>HLOOKUP(BU$4,Debug!$A$1:$AK$723,2+$C28,0)*IF(SUM(X28:Y28)=0,0,1)</f>
        <v>1.68214255273957E-3</v>
      </c>
      <c r="BV28" s="41">
        <f>HLOOKUP(BV$4,Debug!$A$1:$AK$723,2+$C28,0)</f>
        <v>0.96363923039286103</v>
      </c>
      <c r="BW28" s="208">
        <f t="shared" si="28"/>
        <v>5.5901464013352609E-16</v>
      </c>
      <c r="BY28" s="251">
        <f t="shared" si="29"/>
        <v>0</v>
      </c>
      <c r="BZ28" s="43">
        <f>HLOOKUP(BZ$4,Debug!$A$1:$AK$723,2+$C28,0)</f>
        <v>0</v>
      </c>
      <c r="CA28" s="49">
        <f t="shared" si="30"/>
        <v>0</v>
      </c>
      <c r="CC28" s="224">
        <f t="shared" si="31"/>
        <v>0</v>
      </c>
      <c r="CD28" s="253">
        <f t="shared" si="44"/>
        <v>288.34191952247932</v>
      </c>
      <c r="CE28" s="253">
        <f t="shared" si="41"/>
        <v>331.38532884075943</v>
      </c>
      <c r="CF28" s="253">
        <f t="shared" si="45"/>
        <v>39.48945164400056</v>
      </c>
      <c r="CG28" s="255">
        <f t="shared" si="42"/>
        <v>266161.77186690399</v>
      </c>
      <c r="CI28" s="194">
        <f t="shared" si="46"/>
        <v>1.2999999999999999E-2</v>
      </c>
      <c r="CJ28" s="194"/>
    </row>
    <row r="29" spans="2:88">
      <c r="B29" s="108">
        <f t="shared" si="47"/>
        <v>2</v>
      </c>
      <c r="C29" s="3">
        <f t="shared" si="32"/>
        <v>23</v>
      </c>
      <c r="D29" s="3">
        <f t="shared" si="33"/>
        <v>1</v>
      </c>
      <c r="E29" s="3">
        <f t="shared" si="34"/>
        <v>10</v>
      </c>
      <c r="F29" s="7">
        <f t="shared" si="35"/>
        <v>2016</v>
      </c>
      <c r="G29" s="8">
        <f t="shared" si="36"/>
        <v>11</v>
      </c>
      <c r="H29" s="37">
        <f>HLOOKUP(H$4,Debug!$A$1:$AK$723,2+$C29,0)</f>
        <v>2</v>
      </c>
      <c r="I29" s="38">
        <f>HLOOKUP(I$4,Debug!$A$1:$AK$723,2+$C29,0)</f>
        <v>23</v>
      </c>
      <c r="J29" s="38">
        <f>HLOOKUP(J$4,Debug!$A$1:$AK$723,2+$C29,0)</f>
        <v>1</v>
      </c>
      <c r="K29" s="38">
        <f>HLOOKUP(K$4,Debug!$A$1:$AK$723,2+$C29,0)</f>
        <v>10</v>
      </c>
      <c r="L29" s="38">
        <f>HLOOKUP(L$4,Debug!$A$1:$AK$723,2+$C29,0)</f>
        <v>2016</v>
      </c>
      <c r="M29" s="38">
        <f>HLOOKUP(M$4,Debug!$A$1:$AK$723,2+$C29,0)</f>
        <v>11</v>
      </c>
      <c r="N29" s="208">
        <f t="shared" si="37"/>
        <v>0</v>
      </c>
      <c r="O29" s="5"/>
      <c r="P29" s="100">
        <f>IF(Switch="Y",S29,HLOOKUP(P$3,Debug!$A$1:$AK$723,2+$C29,0))</f>
        <v>-2.7658488405424099E-2</v>
      </c>
      <c r="Q29" s="207">
        <f t="shared" si="5"/>
        <v>-2.89084884054241E-2</v>
      </c>
      <c r="R29" s="101">
        <f>IF(Switch="Y",T29,HLOOKUP(R$3,Debug!$A$1:$AK$723,2+$C29,0))</f>
        <v>1.00270730973629</v>
      </c>
      <c r="S29" s="183">
        <v>1.0670487443456E-3</v>
      </c>
      <c r="T29" s="184">
        <v>1.0097032482153496</v>
      </c>
      <c r="U29" s="196"/>
      <c r="V29" s="55">
        <f t="shared" si="38"/>
        <v>265156.0639474722</v>
      </c>
      <c r="W29" s="210">
        <f t="shared" si="39"/>
        <v>-7665.2610002533911</v>
      </c>
      <c r="X29" s="210">
        <f t="shared" si="6"/>
        <v>-433.1362365765973</v>
      </c>
      <c r="Y29" s="210">
        <f t="shared" si="43"/>
        <v>0</v>
      </c>
      <c r="Z29" s="210">
        <f t="shared" si="7"/>
        <v>0</v>
      </c>
      <c r="AA29" s="210">
        <f t="shared" si="8"/>
        <v>-278.47913893652907</v>
      </c>
      <c r="AB29" s="210">
        <f t="shared" si="9"/>
        <v>-39.322496043875297</v>
      </c>
      <c r="AC29" s="211">
        <f t="shared" si="10"/>
        <v>256739.86507566183</v>
      </c>
      <c r="AD29" s="43">
        <f>HLOOKUP(AD$4,Debug!$A$1:$AK$723,2+$C29,0)</f>
        <v>257057.66671064199</v>
      </c>
      <c r="AE29" s="44">
        <f>HLOOKUP(AE$4,Debug!$A$1:$AK$723,2+$C29,0)</f>
        <v>433.13623657659701</v>
      </c>
      <c r="AF29" s="44">
        <f>HLOOKUP(AF$4,Debug!$A$1:$AK$723,2+$C29,0)</f>
        <v>278.47913893652901</v>
      </c>
      <c r="AG29" s="44">
        <f>HLOOKUP(AG$4,Debug!$A$1:$AK$723,2+$C29,0)</f>
        <v>39.322496043875297</v>
      </c>
      <c r="AH29" s="44">
        <f>HLOOKUP(AH$4,Debug!$A$1:$AK$723,2+$C29,0)</f>
        <v>256739.865075662</v>
      </c>
      <c r="AI29" s="208">
        <f t="shared" si="11"/>
        <v>4.0751046981313266E-10</v>
      </c>
      <c r="AJ29" s="196"/>
      <c r="AK29" s="55">
        <f t="shared" si="0"/>
        <v>1</v>
      </c>
      <c r="AL29" s="210">
        <f t="shared" si="1"/>
        <v>0</v>
      </c>
      <c r="AM29" s="210">
        <f t="shared" si="2"/>
        <v>0</v>
      </c>
      <c r="AN29" s="210">
        <f t="shared" si="3"/>
        <v>0</v>
      </c>
      <c r="AO29" s="210">
        <f t="shared" si="4"/>
        <v>0</v>
      </c>
      <c r="AP29" s="211">
        <f t="shared" si="12"/>
        <v>0</v>
      </c>
      <c r="AQ29" s="46">
        <f>HLOOKUP(AQ$4,Debug!$A$1:$AK$723,2+$C29,0)</f>
        <v>1</v>
      </c>
      <c r="AR29" s="46">
        <f>HLOOKUP(AR$4,Debug!$A$1:$AK$723,2+$C29,0)</f>
        <v>0</v>
      </c>
      <c r="AS29" s="46">
        <f>HLOOKUP(AS$4,Debug!$A$1:$AK$723,2+$C29,0)</f>
        <v>0</v>
      </c>
      <c r="AT29" s="46">
        <f>HLOOKUP(AT$4,Debug!$A$1:$AK$723,2+$C29,0)</f>
        <v>0</v>
      </c>
      <c r="AU29" s="46">
        <f>HLOOKUP(AU$4,Debug!$A$1:$AK$723,2+$C29,0)</f>
        <v>0</v>
      </c>
      <c r="AV29" s="46">
        <f>HLOOKUP(AV$4,Debug!$A$1:$AK$723,2+$C29,0)</f>
        <v>0</v>
      </c>
      <c r="AW29" s="47">
        <f t="shared" si="13"/>
        <v>0</v>
      </c>
      <c r="AX29" s="196"/>
      <c r="AY29" s="265">
        <f t="shared" si="40"/>
        <v>15728.998417550119</v>
      </c>
      <c r="AZ29" s="266">
        <f t="shared" si="14"/>
        <v>0</v>
      </c>
      <c r="BA29" s="266">
        <f t="shared" si="15"/>
        <v>298850.96993345226</v>
      </c>
      <c r="BB29" s="266">
        <f t="shared" si="16"/>
        <v>0</v>
      </c>
      <c r="BC29" s="267">
        <f t="shared" si="17"/>
        <v>0</v>
      </c>
      <c r="BD29" s="246">
        <f>HLOOKUP(BD$4,Debug!$A$1:$AK$723,2+$C29,0)</f>
        <v>15728.998417550099</v>
      </c>
      <c r="BE29" s="46">
        <f>HLOOKUP(BE$4,Debug!$A$1:$AK$723,2+$C29,0)</f>
        <v>0</v>
      </c>
      <c r="BF29" s="46">
        <f>HLOOKUP(BF$4,Debug!$A$1:$AK$723,2+$C29,0)</f>
        <v>298850.96993345203</v>
      </c>
      <c r="BG29" s="46">
        <f>HLOOKUP(BG$4,Debug!$A$1:$AK$723,2+$C29,0)</f>
        <v>0</v>
      </c>
      <c r="BH29" s="46">
        <f>HLOOKUP(BH$4,Debug!$A$1:$AK$723,2+$C29,0)</f>
        <v>0</v>
      </c>
      <c r="BI29" s="48">
        <f t="shared" si="18"/>
        <v>2.5283952709287405E-10</v>
      </c>
      <c r="BJ29" s="196"/>
      <c r="BK29" s="274">
        <f t="shared" si="19"/>
        <v>1.6821425527395739E-3</v>
      </c>
      <c r="BL29" s="275">
        <f t="shared" si="20"/>
        <v>0.88575932582094186</v>
      </c>
      <c r="BM29" s="281">
        <f t="shared" si="21"/>
        <v>0.8</v>
      </c>
      <c r="BN29" s="281">
        <f t="shared" si="22"/>
        <v>1.2</v>
      </c>
      <c r="BO29" s="281">
        <f t="shared" si="23"/>
        <v>1</v>
      </c>
      <c r="BP29" s="281">
        <f t="shared" si="24"/>
        <v>1</v>
      </c>
      <c r="BQ29" s="275">
        <f t="shared" si="25"/>
        <v>1</v>
      </c>
      <c r="BR29" s="275">
        <f t="shared" si="26"/>
        <v>1.6821425527395739E-3</v>
      </c>
      <c r="BS29" s="276">
        <f t="shared" si="27"/>
        <v>0.96201825183792777</v>
      </c>
      <c r="BT29" s="41">
        <f>HLOOKUP(BT$4,Debug!$A$1:$AK$723,2+$C29,0)*IF(SUM(V29:W29)=0,0,1)</f>
        <v>0.88575932582094197</v>
      </c>
      <c r="BU29" s="41">
        <f>HLOOKUP(BU$4,Debug!$A$1:$AK$723,2+$C29,0)*IF(SUM(X29:Y29)=0,0,1)</f>
        <v>1.68214255273957E-3</v>
      </c>
      <c r="BV29" s="41">
        <f>HLOOKUP(BV$4,Debug!$A$1:$AK$723,2+$C29,0)</f>
        <v>0.962018251837928</v>
      </c>
      <c r="BW29" s="208">
        <f t="shared" si="28"/>
        <v>3.3697003520849478E-16</v>
      </c>
      <c r="BY29" s="251">
        <f t="shared" si="29"/>
        <v>0</v>
      </c>
      <c r="BZ29" s="43">
        <f>HLOOKUP(BZ$4,Debug!$A$1:$AK$723,2+$C29,0)</f>
        <v>0</v>
      </c>
      <c r="CA29" s="49">
        <f t="shared" si="30"/>
        <v>0</v>
      </c>
      <c r="CC29" s="224">
        <f t="shared" si="31"/>
        <v>0</v>
      </c>
      <c r="CD29" s="253">
        <f t="shared" si="44"/>
        <v>279.23306822072556</v>
      </c>
      <c r="CE29" s="253">
        <f t="shared" si="41"/>
        <v>332.34240442629186</v>
      </c>
      <c r="CF29" s="253">
        <f t="shared" si="45"/>
        <v>39.428954220270107</v>
      </c>
      <c r="CG29" s="255">
        <f t="shared" si="42"/>
        <v>257753.60143451593</v>
      </c>
      <c r="CI29" s="194">
        <f t="shared" si="46"/>
        <v>1.2999999999999999E-2</v>
      </c>
      <c r="CJ29" s="194"/>
    </row>
    <row r="30" spans="2:88">
      <c r="B30" s="108">
        <f t="shared" si="47"/>
        <v>2</v>
      </c>
      <c r="C30" s="3">
        <f t="shared" si="32"/>
        <v>24</v>
      </c>
      <c r="D30" s="3">
        <f t="shared" si="33"/>
        <v>1</v>
      </c>
      <c r="E30" s="3">
        <f t="shared" si="34"/>
        <v>11</v>
      </c>
      <c r="F30" s="7">
        <f t="shared" si="35"/>
        <v>2016</v>
      </c>
      <c r="G30" s="8">
        <f t="shared" si="36"/>
        <v>12</v>
      </c>
      <c r="H30" s="37">
        <f>HLOOKUP(H$4,Debug!$A$1:$AK$723,2+$C30,0)</f>
        <v>2</v>
      </c>
      <c r="I30" s="38">
        <f>HLOOKUP(I$4,Debug!$A$1:$AK$723,2+$C30,0)</f>
        <v>24</v>
      </c>
      <c r="J30" s="38">
        <f>HLOOKUP(J$4,Debug!$A$1:$AK$723,2+$C30,0)</f>
        <v>1</v>
      </c>
      <c r="K30" s="38">
        <f>HLOOKUP(K$4,Debug!$A$1:$AK$723,2+$C30,0)</f>
        <v>11</v>
      </c>
      <c r="L30" s="38">
        <f>HLOOKUP(L$4,Debug!$A$1:$AK$723,2+$C30,0)</f>
        <v>2016</v>
      </c>
      <c r="M30" s="38">
        <f>HLOOKUP(M$4,Debug!$A$1:$AK$723,2+$C30,0)</f>
        <v>12</v>
      </c>
      <c r="N30" s="208">
        <f t="shared" si="37"/>
        <v>0</v>
      </c>
      <c r="O30" s="5"/>
      <c r="P30" s="100">
        <f>IF(Switch="Y",S30,HLOOKUP(P$3,Debug!$A$1:$AK$723,2+$C30,0))</f>
        <v>3.9371162986363596E-3</v>
      </c>
      <c r="Q30" s="207">
        <f t="shared" si="5"/>
        <v>2.6871162986363594E-3</v>
      </c>
      <c r="R30" s="101">
        <f>IF(Switch="Y",T30,HLOOKUP(R$3,Debug!$A$1:$AK$723,2+$C30,0))</f>
        <v>1.0031297648663799</v>
      </c>
      <c r="S30" s="183">
        <v>-3.9456764201560857E-3</v>
      </c>
      <c r="T30" s="184">
        <v>1.0100908071635641</v>
      </c>
      <c r="U30" s="196"/>
      <c r="V30" s="303">
        <f t="shared" si="38"/>
        <v>256739.86507566183</v>
      </c>
      <c r="W30" s="304">
        <f t="shared" si="39"/>
        <v>689.88987595451067</v>
      </c>
      <c r="X30" s="304">
        <f t="shared" si="6"/>
        <v>-433.03354514543486</v>
      </c>
      <c r="Y30" s="210">
        <f t="shared" si="43"/>
        <v>-15702.539999999985</v>
      </c>
      <c r="Z30" s="304">
        <f t="shared" si="7"/>
        <v>0</v>
      </c>
      <c r="AA30" s="210">
        <f t="shared" si="8"/>
        <v>-261.40202985701018</v>
      </c>
      <c r="AB30" s="210">
        <f t="shared" si="9"/>
        <v>-39.256349999999962</v>
      </c>
      <c r="AC30" s="211">
        <f t="shared" si="10"/>
        <v>240993.5230266139</v>
      </c>
      <c r="AD30" s="43">
        <f>HLOOKUP(AD$4,Debug!$A$1:$AK$723,2+$C30,0)</f>
        <v>256996.72140647101</v>
      </c>
      <c r="AE30" s="44">
        <f>HLOOKUP(AE$4,Debug!$A$1:$AK$723,2+$C30,0)</f>
        <v>433.03354514543503</v>
      </c>
      <c r="AF30" s="44">
        <f>HLOOKUP(AF$4,Debug!$A$1:$AK$723,2+$C30,0)</f>
        <v>261.40202985701001</v>
      </c>
      <c r="AG30" s="44">
        <f>HLOOKUP(AG$4,Debug!$A$1:$AK$723,2+$C30,0)</f>
        <v>39.256349999999998</v>
      </c>
      <c r="AH30" s="44">
        <f>HLOOKUP(AH$4,Debug!$A$1:$AK$723,2+$C30,0)</f>
        <v>240993.52302661401</v>
      </c>
      <c r="AI30" s="208">
        <f t="shared" si="11"/>
        <v>2.3303670104724006E-10</v>
      </c>
      <c r="AJ30" s="196"/>
      <c r="AK30" s="55">
        <f t="shared" si="0"/>
        <v>1</v>
      </c>
      <c r="AL30" s="210">
        <f t="shared" si="1"/>
        <v>0</v>
      </c>
      <c r="AM30" s="210">
        <f t="shared" si="2"/>
        <v>0</v>
      </c>
      <c r="AN30" s="210">
        <f t="shared" si="3"/>
        <v>1</v>
      </c>
      <c r="AO30" s="210">
        <f t="shared" si="4"/>
        <v>1</v>
      </c>
      <c r="AP30" s="211">
        <f t="shared" si="12"/>
        <v>1</v>
      </c>
      <c r="AQ30" s="46">
        <f>HLOOKUP(AQ$4,Debug!$A$1:$AK$723,2+$C30,0)</f>
        <v>1</v>
      </c>
      <c r="AR30" s="46">
        <f>HLOOKUP(AR$4,Debug!$A$1:$AK$723,2+$C30,0)</f>
        <v>0</v>
      </c>
      <c r="AS30" s="46">
        <f>HLOOKUP(AS$4,Debug!$A$1:$AK$723,2+$C30,0)</f>
        <v>0</v>
      </c>
      <c r="AT30" s="46">
        <f>HLOOKUP(AT$4,Debug!$A$1:$AK$723,2+$C30,0)</f>
        <v>1</v>
      </c>
      <c r="AU30" s="46">
        <f>HLOOKUP(AU$4,Debug!$A$1:$AK$723,2+$C30,0)</f>
        <v>1</v>
      </c>
      <c r="AV30" s="46">
        <f>HLOOKUP(AV$4,Debug!$A$1:$AK$723,2+$C30,0)</f>
        <v>1</v>
      </c>
      <c r="AW30" s="47">
        <f t="shared" si="13"/>
        <v>0</v>
      </c>
      <c r="AX30" s="196"/>
      <c r="AY30" s="265">
        <f t="shared" si="40"/>
        <v>15702.539999999985</v>
      </c>
      <c r="AZ30" s="266">
        <f t="shared" si="14"/>
        <v>0</v>
      </c>
      <c r="BA30" s="266">
        <f t="shared" si="15"/>
        <v>282645.71999999974</v>
      </c>
      <c r="BB30" s="266">
        <f t="shared" si="16"/>
        <v>0</v>
      </c>
      <c r="BC30" s="267">
        <f t="shared" si="17"/>
        <v>0</v>
      </c>
      <c r="BD30" s="246">
        <f>HLOOKUP(BD$4,Debug!$A$1:$AK$723,2+$C30,0)</f>
        <v>15702.54</v>
      </c>
      <c r="BE30" s="46">
        <f>HLOOKUP(BE$4,Debug!$A$1:$AK$723,2+$C30,0)</f>
        <v>0</v>
      </c>
      <c r="BF30" s="46">
        <f>HLOOKUP(BF$4,Debug!$A$1:$AK$723,2+$C30,0)</f>
        <v>282645.71999999997</v>
      </c>
      <c r="BG30" s="46">
        <f>HLOOKUP(BG$4,Debug!$A$1:$AK$723,2+$C30,0)</f>
        <v>0</v>
      </c>
      <c r="BH30" s="46">
        <f>HLOOKUP(BH$4,Debug!$A$1:$AK$723,2+$C30,0)</f>
        <v>0</v>
      </c>
      <c r="BI30" s="48">
        <f t="shared" si="18"/>
        <v>2.4920154828578234E-10</v>
      </c>
      <c r="BJ30" s="196"/>
      <c r="BK30" s="274">
        <f t="shared" si="19"/>
        <v>1.6821425527395739E-3</v>
      </c>
      <c r="BL30" s="275">
        <f t="shared" si="20"/>
        <v>0.85908995086357698</v>
      </c>
      <c r="BM30" s="281">
        <f t="shared" si="21"/>
        <v>0.8</v>
      </c>
      <c r="BN30" s="281">
        <f t="shared" si="22"/>
        <v>1.2</v>
      </c>
      <c r="BO30" s="281">
        <f t="shared" si="23"/>
        <v>1</v>
      </c>
      <c r="BP30" s="281">
        <f t="shared" si="24"/>
        <v>1</v>
      </c>
      <c r="BQ30" s="275">
        <f t="shared" si="25"/>
        <v>1</v>
      </c>
      <c r="BR30" s="275">
        <f t="shared" si="26"/>
        <v>1.6821425527395739E-3</v>
      </c>
      <c r="BS30" s="276">
        <f t="shared" si="27"/>
        <v>0.96039999999999903</v>
      </c>
      <c r="BT30" s="41">
        <f>HLOOKUP(BT$4,Debug!$A$1:$AK$723,2+$C30,0)*IF(SUM(V30:W30)=0,0,1)</f>
        <v>0.85908995086357698</v>
      </c>
      <c r="BU30" s="41">
        <f>HLOOKUP(BU$4,Debug!$A$1:$AK$723,2+$C30,0)*IF(SUM(X30:Y30)=0,0,1)</f>
        <v>1.68214255273957E-3</v>
      </c>
      <c r="BV30" s="41">
        <f>HLOOKUP(BV$4,Debug!$A$1:$AK$723,2+$C30,0)</f>
        <v>0.96039999999999903</v>
      </c>
      <c r="BW30" s="208">
        <f t="shared" si="28"/>
        <v>3.903127820947816E-18</v>
      </c>
      <c r="BY30" s="251">
        <f t="shared" si="29"/>
        <v>0</v>
      </c>
      <c r="BZ30" s="43">
        <f>HLOOKUP(BZ$4,Debug!$A$1:$AK$723,2+$C30,0)</f>
        <v>0</v>
      </c>
      <c r="CA30" s="49">
        <f t="shared" si="30"/>
        <v>0</v>
      </c>
      <c r="CC30" s="224">
        <f t="shared" si="31"/>
        <v>0</v>
      </c>
      <c r="CD30" s="253">
        <f t="shared" si="44"/>
        <v>262.22015674605706</v>
      </c>
      <c r="CE30" s="253">
        <f t="shared" si="41"/>
        <v>321.92925060646843</v>
      </c>
      <c r="CF30" s="253">
        <f t="shared" si="45"/>
        <v>39.37921314501228</v>
      </c>
      <c r="CG30" s="255">
        <f t="shared" si="42"/>
        <v>242049.3754578988</v>
      </c>
      <c r="CI30" s="194">
        <f t="shared" si="46"/>
        <v>1.3000000000000001E-2</v>
      </c>
      <c r="CJ30" s="194"/>
    </row>
    <row r="31" spans="2:88">
      <c r="B31" s="108">
        <f t="shared" si="47"/>
        <v>3</v>
      </c>
      <c r="C31" s="3">
        <f t="shared" si="32"/>
        <v>25</v>
      </c>
      <c r="D31" s="3">
        <f t="shared" si="33"/>
        <v>2</v>
      </c>
      <c r="E31" s="3">
        <f t="shared" si="34"/>
        <v>0</v>
      </c>
      <c r="F31" s="7">
        <f t="shared" si="35"/>
        <v>2017</v>
      </c>
      <c r="G31" s="8">
        <f t="shared" si="36"/>
        <v>1</v>
      </c>
      <c r="H31" s="37">
        <f>HLOOKUP(H$4,Debug!$A$1:$AK$723,2+$C31,0)</f>
        <v>3</v>
      </c>
      <c r="I31" s="38">
        <f>HLOOKUP(I$4,Debug!$A$1:$AK$723,2+$C31,0)</f>
        <v>25</v>
      </c>
      <c r="J31" s="38">
        <f>HLOOKUP(J$4,Debug!$A$1:$AK$723,2+$C31,0)</f>
        <v>2</v>
      </c>
      <c r="K31" s="38">
        <f>HLOOKUP(K$4,Debug!$A$1:$AK$723,2+$C31,0)</f>
        <v>0</v>
      </c>
      <c r="L31" s="38">
        <f>HLOOKUP(L$4,Debug!$A$1:$AK$723,2+$C31,0)</f>
        <v>2017</v>
      </c>
      <c r="M31" s="38">
        <f>HLOOKUP(M$4,Debug!$A$1:$AK$723,2+$C31,0)</f>
        <v>1</v>
      </c>
      <c r="N31" s="208">
        <f t="shared" si="37"/>
        <v>0</v>
      </c>
      <c r="O31" s="5"/>
      <c r="P31" s="100">
        <f>IF(Switch="Y",S31,HLOOKUP(P$3,Debug!$A$1:$AK$723,2+$C31,0))</f>
        <v>1.0695370651564199E-2</v>
      </c>
      <c r="Q31" s="207">
        <f t="shared" si="5"/>
        <v>9.4453706515642E-3</v>
      </c>
      <c r="R31" s="101">
        <f>IF(Switch="Y",T31,HLOOKUP(R$3,Debug!$A$1:$AK$723,2+$C31,0))</f>
        <v>1.0035525761194599</v>
      </c>
      <c r="S31" s="183">
        <v>-5.9191122262198803E-3</v>
      </c>
      <c r="T31" s="184">
        <v>1.0106522749782709</v>
      </c>
      <c r="U31" s="196"/>
      <c r="V31" s="55">
        <f t="shared" si="38"/>
        <v>240993.5230266139</v>
      </c>
      <c r="W31" s="210">
        <f t="shared" si="39"/>
        <v>2276.2731496126403</v>
      </c>
      <c r="X31" s="210">
        <f t="shared" si="6"/>
        <v>-409.21447594431356</v>
      </c>
      <c r="Y31" s="210">
        <f t="shared" si="43"/>
        <v>0</v>
      </c>
      <c r="Z31" s="210">
        <f t="shared" si="7"/>
        <v>0</v>
      </c>
      <c r="AA31" s="210">
        <f t="shared" si="8"/>
        <v>-263.09896350863909</v>
      </c>
      <c r="AB31" s="210">
        <f t="shared" si="9"/>
        <v>-39.190315223199725</v>
      </c>
      <c r="AC31" s="211">
        <f t="shared" si="10"/>
        <v>242558.29242155037</v>
      </c>
      <c r="AD31" s="43">
        <f>HLOOKUP(AD$4,Debug!$A$1:$AK$723,2+$C31,0)</f>
        <v>242860.581700282</v>
      </c>
      <c r="AE31" s="44">
        <f>HLOOKUP(AE$4,Debug!$A$1:$AK$723,2+$C31,0)</f>
        <v>409.21447594431402</v>
      </c>
      <c r="AF31" s="44">
        <f>HLOOKUP(AF$4,Debug!$A$1:$AK$723,2+$C31,0)</f>
        <v>263.09896350863897</v>
      </c>
      <c r="AG31" s="44">
        <f>HLOOKUP(AG$4,Debug!$A$1:$AK$723,2+$C31,0)</f>
        <v>39.190315223199697</v>
      </c>
      <c r="AH31" s="44">
        <f>HLOOKUP(AH$4,Debug!$A$1:$AK$723,2+$C31,0)</f>
        <v>242558.29242155</v>
      </c>
      <c r="AI31" s="208">
        <f t="shared" si="11"/>
        <v>6.113225481385598E-10</v>
      </c>
      <c r="AJ31" s="196"/>
      <c r="AK31" s="55">
        <f t="shared" si="0"/>
        <v>1</v>
      </c>
      <c r="AL31" s="210">
        <f t="shared" si="1"/>
        <v>0</v>
      </c>
      <c r="AM31" s="210">
        <f t="shared" si="2"/>
        <v>0</v>
      </c>
      <c r="AN31" s="210">
        <f t="shared" si="3"/>
        <v>0</v>
      </c>
      <c r="AO31" s="210">
        <f t="shared" si="4"/>
        <v>0</v>
      </c>
      <c r="AP31" s="211">
        <f t="shared" si="12"/>
        <v>0</v>
      </c>
      <c r="AQ31" s="46">
        <f>HLOOKUP(AQ$4,Debug!$A$1:$AK$723,2+$C31,0)</f>
        <v>1</v>
      </c>
      <c r="AR31" s="46">
        <f>HLOOKUP(AR$4,Debug!$A$1:$AK$723,2+$C31,0)</f>
        <v>0</v>
      </c>
      <c r="AS31" s="46">
        <f>HLOOKUP(AS$4,Debug!$A$1:$AK$723,2+$C31,0)</f>
        <v>0</v>
      </c>
      <c r="AT31" s="46">
        <f>HLOOKUP(AT$4,Debug!$A$1:$AK$723,2+$C31,0)</f>
        <v>0</v>
      </c>
      <c r="AU31" s="46">
        <f>HLOOKUP(AU$4,Debug!$A$1:$AK$723,2+$C31,0)</f>
        <v>0</v>
      </c>
      <c r="AV31" s="46">
        <f>HLOOKUP(AV$4,Debug!$A$1:$AK$723,2+$C31,0)</f>
        <v>0</v>
      </c>
      <c r="AW31" s="47">
        <f t="shared" si="13"/>
        <v>0</v>
      </c>
      <c r="AX31" s="196"/>
      <c r="AY31" s="265">
        <f t="shared" si="40"/>
        <v>15676.126089279889</v>
      </c>
      <c r="AZ31" s="266">
        <f t="shared" si="14"/>
        <v>0</v>
      </c>
      <c r="BA31" s="266">
        <f t="shared" si="15"/>
        <v>282170.269607038</v>
      </c>
      <c r="BB31" s="266">
        <f t="shared" si="16"/>
        <v>0</v>
      </c>
      <c r="BC31" s="267">
        <f t="shared" si="17"/>
        <v>0</v>
      </c>
      <c r="BD31" s="246">
        <f>HLOOKUP(BD$4,Debug!$A$1:$AK$723,2+$C31,0)</f>
        <v>15676.1260892799</v>
      </c>
      <c r="BE31" s="46">
        <f>HLOOKUP(BE$4,Debug!$A$1:$AK$723,2+$C31,0)</f>
        <v>0</v>
      </c>
      <c r="BF31" s="46">
        <f>HLOOKUP(BF$4,Debug!$A$1:$AK$723,2+$C31,0)</f>
        <v>282170.269607038</v>
      </c>
      <c r="BG31" s="46">
        <f>HLOOKUP(BG$4,Debug!$A$1:$AK$723,2+$C31,0)</f>
        <v>0</v>
      </c>
      <c r="BH31" s="46">
        <f>HLOOKUP(BH$4,Debug!$A$1:$AK$723,2+$C31,0)</f>
        <v>0</v>
      </c>
      <c r="BI31" s="48">
        <f t="shared" si="18"/>
        <v>1.0913936421275139E-11</v>
      </c>
      <c r="BJ31" s="196"/>
      <c r="BK31" s="274">
        <f t="shared" si="19"/>
        <v>1.6821425527395739E-3</v>
      </c>
      <c r="BL31" s="275">
        <f t="shared" si="20"/>
        <v>0.85263460924373491</v>
      </c>
      <c r="BM31" s="281">
        <f t="shared" si="21"/>
        <v>0.8</v>
      </c>
      <c r="BN31" s="281">
        <f t="shared" si="22"/>
        <v>1.2</v>
      </c>
      <c r="BO31" s="281">
        <f t="shared" si="23"/>
        <v>1</v>
      </c>
      <c r="BP31" s="281">
        <f t="shared" si="24"/>
        <v>1</v>
      </c>
      <c r="BQ31" s="275">
        <f t="shared" si="25"/>
        <v>1</v>
      </c>
      <c r="BR31" s="275">
        <f t="shared" si="26"/>
        <v>1.6821425527395739E-3</v>
      </c>
      <c r="BS31" s="276">
        <f t="shared" si="27"/>
        <v>0.95878447029234792</v>
      </c>
      <c r="BT31" s="41">
        <f>HLOOKUP(BT$4,Debug!$A$1:$AK$723,2+$C31,0)*IF(SUM(V31:W31)=0,0,1)</f>
        <v>0.85263460924373502</v>
      </c>
      <c r="BU31" s="41">
        <f>HLOOKUP(BU$4,Debug!$A$1:$AK$723,2+$C31,0)*IF(SUM(X31:Y31)=0,0,1)</f>
        <v>1.68214255273957E-3</v>
      </c>
      <c r="BV31" s="41">
        <f>HLOOKUP(BV$4,Debug!$A$1:$AK$723,2+$C31,0)</f>
        <v>0.95878447029234803</v>
      </c>
      <c r="BW31" s="208">
        <f t="shared" si="28"/>
        <v>2.2594773274597912E-16</v>
      </c>
      <c r="BY31" s="251">
        <f t="shared" si="29"/>
        <v>0</v>
      </c>
      <c r="BZ31" s="43">
        <f>HLOOKUP(BZ$4,Debug!$A$1:$AK$723,2+$C31,0)</f>
        <v>0</v>
      </c>
      <c r="CA31" s="49">
        <f t="shared" si="30"/>
        <v>0</v>
      </c>
      <c r="CC31" s="224">
        <f t="shared" si="31"/>
        <v>0</v>
      </c>
      <c r="CD31" s="253">
        <f t="shared" si="44"/>
        <v>264.03364260345455</v>
      </c>
      <c r="CE31" s="253">
        <f t="shared" si="41"/>
        <v>302.31208857682844</v>
      </c>
      <c r="CF31" s="253">
        <f t="shared" si="45"/>
        <v>39.329541801175772</v>
      </c>
      <c r="CG31" s="255">
        <f t="shared" si="42"/>
        <v>243723.3624031888</v>
      </c>
      <c r="CI31" s="194">
        <f t="shared" si="46"/>
        <v>1.3000000000000001E-2</v>
      </c>
      <c r="CJ31" s="194"/>
    </row>
    <row r="32" spans="2:88">
      <c r="B32" s="108">
        <f t="shared" si="47"/>
        <v>3</v>
      </c>
      <c r="C32" s="3">
        <f t="shared" si="32"/>
        <v>26</v>
      </c>
      <c r="D32" s="3">
        <f t="shared" si="33"/>
        <v>2</v>
      </c>
      <c r="E32" s="3">
        <f t="shared" si="34"/>
        <v>1</v>
      </c>
      <c r="F32" s="7">
        <f t="shared" si="35"/>
        <v>2017</v>
      </c>
      <c r="G32" s="8">
        <f t="shared" si="36"/>
        <v>2</v>
      </c>
      <c r="H32" s="37">
        <f>HLOOKUP(H$4,Debug!$A$1:$AK$723,2+$C32,0)</f>
        <v>3</v>
      </c>
      <c r="I32" s="38">
        <f>HLOOKUP(I$4,Debug!$A$1:$AK$723,2+$C32,0)</f>
        <v>26</v>
      </c>
      <c r="J32" s="38">
        <f>HLOOKUP(J$4,Debug!$A$1:$AK$723,2+$C32,0)</f>
        <v>2</v>
      </c>
      <c r="K32" s="38">
        <f>HLOOKUP(K$4,Debug!$A$1:$AK$723,2+$C32,0)</f>
        <v>1</v>
      </c>
      <c r="L32" s="38">
        <f>HLOOKUP(L$4,Debug!$A$1:$AK$723,2+$C32,0)</f>
        <v>2017</v>
      </c>
      <c r="M32" s="38">
        <f>HLOOKUP(M$4,Debug!$A$1:$AK$723,2+$C32,0)</f>
        <v>2</v>
      </c>
      <c r="N32" s="208">
        <f t="shared" si="37"/>
        <v>0</v>
      </c>
      <c r="O32" s="5"/>
      <c r="P32" s="100">
        <f>IF(Switch="Y",S32,HLOOKUP(P$3,Debug!$A$1:$AK$723,2+$C32,0))</f>
        <v>2.6144105013570199E-3</v>
      </c>
      <c r="Q32" s="207">
        <f t="shared" si="5"/>
        <v>1.3644105013570198E-3</v>
      </c>
      <c r="R32" s="101">
        <f>IF(Switch="Y",T32,HLOOKUP(R$3,Debug!$A$1:$AK$723,2+$C32,0))</f>
        <v>1.00385480244137</v>
      </c>
      <c r="S32" s="183">
        <v>5.4059981691148007E-3</v>
      </c>
      <c r="T32" s="184">
        <v>1.0112245929821013</v>
      </c>
      <c r="U32" s="196"/>
      <c r="V32" s="55">
        <f t="shared" si="38"/>
        <v>242558.29242155037</v>
      </c>
      <c r="W32" s="210">
        <f t="shared" si="39"/>
        <v>330.94908137119018</v>
      </c>
      <c r="X32" s="210">
        <f t="shared" si="6"/>
        <v>-408.57432873470333</v>
      </c>
      <c r="Y32" s="210">
        <f t="shared" si="43"/>
        <v>0</v>
      </c>
      <c r="Z32" s="210">
        <f t="shared" si="7"/>
        <v>0</v>
      </c>
      <c r="AA32" s="210">
        <f t="shared" si="8"/>
        <v>-262.68738943870238</v>
      </c>
      <c r="AB32" s="210">
        <f t="shared" si="9"/>
        <v>-39.124391526307498</v>
      </c>
      <c r="AC32" s="211">
        <f t="shared" si="10"/>
        <v>242178.85539322183</v>
      </c>
      <c r="AD32" s="43">
        <f>HLOOKUP(AD$4,Debug!$A$1:$AK$723,2+$C32,0)</f>
        <v>242480.66717418699</v>
      </c>
      <c r="AE32" s="44">
        <f>HLOOKUP(AE$4,Debug!$A$1:$AK$723,2+$C32,0)</f>
        <v>408.57432873470299</v>
      </c>
      <c r="AF32" s="44">
        <f>HLOOKUP(AF$4,Debug!$A$1:$AK$723,2+$C32,0)</f>
        <v>262.68738943870198</v>
      </c>
      <c r="AG32" s="44">
        <f>HLOOKUP(AG$4,Debug!$A$1:$AK$723,2+$C32,0)</f>
        <v>39.124391526307498</v>
      </c>
      <c r="AH32" s="44">
        <f>HLOOKUP(AH$4,Debug!$A$1:$AK$723,2+$C32,0)</f>
        <v>242178.85539322201</v>
      </c>
      <c r="AI32" s="208">
        <f t="shared" si="11"/>
        <v>3.205400389560964E-10</v>
      </c>
      <c r="AJ32" s="196"/>
      <c r="AK32" s="55">
        <f t="shared" si="0"/>
        <v>1</v>
      </c>
      <c r="AL32" s="210">
        <f t="shared" si="1"/>
        <v>0</v>
      </c>
      <c r="AM32" s="210">
        <f t="shared" si="2"/>
        <v>0</v>
      </c>
      <c r="AN32" s="210">
        <f t="shared" si="3"/>
        <v>0</v>
      </c>
      <c r="AO32" s="210">
        <f t="shared" si="4"/>
        <v>0</v>
      </c>
      <c r="AP32" s="211">
        <f t="shared" si="12"/>
        <v>0</v>
      </c>
      <c r="AQ32" s="46">
        <f>HLOOKUP(AQ$4,Debug!$A$1:$AK$723,2+$C32,0)</f>
        <v>1</v>
      </c>
      <c r="AR32" s="46">
        <f>HLOOKUP(AR$4,Debug!$A$1:$AK$723,2+$C32,0)</f>
        <v>0</v>
      </c>
      <c r="AS32" s="46">
        <f>HLOOKUP(AS$4,Debug!$A$1:$AK$723,2+$C32,0)</f>
        <v>0</v>
      </c>
      <c r="AT32" s="46">
        <f>HLOOKUP(AT$4,Debug!$A$1:$AK$723,2+$C32,0)</f>
        <v>0</v>
      </c>
      <c r="AU32" s="46">
        <f>HLOOKUP(AU$4,Debug!$A$1:$AK$723,2+$C32,0)</f>
        <v>0</v>
      </c>
      <c r="AV32" s="46">
        <f>HLOOKUP(AV$4,Debug!$A$1:$AK$723,2+$C32,0)</f>
        <v>0</v>
      </c>
      <c r="AW32" s="47">
        <f t="shared" si="13"/>
        <v>0</v>
      </c>
      <c r="AX32" s="196"/>
      <c r="AY32" s="265">
        <f t="shared" si="40"/>
        <v>15649.756610523</v>
      </c>
      <c r="AZ32" s="266">
        <f t="shared" si="14"/>
        <v>0</v>
      </c>
      <c r="BA32" s="266">
        <f t="shared" si="15"/>
        <v>281695.61898941401</v>
      </c>
      <c r="BB32" s="266">
        <f t="shared" si="16"/>
        <v>0</v>
      </c>
      <c r="BC32" s="267">
        <f t="shared" si="17"/>
        <v>0</v>
      </c>
      <c r="BD32" s="246">
        <f>HLOOKUP(BD$4,Debug!$A$1:$AK$723,2+$C32,0)</f>
        <v>15649.756610523</v>
      </c>
      <c r="BE32" s="46">
        <f>HLOOKUP(BE$4,Debug!$A$1:$AK$723,2+$C32,0)</f>
        <v>0</v>
      </c>
      <c r="BF32" s="46">
        <f>HLOOKUP(BF$4,Debug!$A$1:$AK$723,2+$C32,0)</f>
        <v>281695.61898941401</v>
      </c>
      <c r="BG32" s="46">
        <f>HLOOKUP(BG$4,Debug!$A$1:$AK$723,2+$C32,0)</f>
        <v>0</v>
      </c>
      <c r="BH32" s="46">
        <f>HLOOKUP(BH$4,Debug!$A$1:$AK$723,2+$C32,0)</f>
        <v>0</v>
      </c>
      <c r="BI32" s="48">
        <f t="shared" si="18"/>
        <v>0</v>
      </c>
      <c r="BJ32" s="196"/>
      <c r="BK32" s="274">
        <f t="shared" si="19"/>
        <v>1.6821425527395739E-3</v>
      </c>
      <c r="BL32" s="275">
        <f t="shared" si="20"/>
        <v>0.8596167582054165</v>
      </c>
      <c r="BM32" s="281">
        <f t="shared" si="21"/>
        <v>0.8</v>
      </c>
      <c r="BN32" s="281">
        <f t="shared" si="22"/>
        <v>1.2</v>
      </c>
      <c r="BO32" s="281">
        <f t="shared" si="23"/>
        <v>1</v>
      </c>
      <c r="BP32" s="281">
        <f t="shared" si="24"/>
        <v>1</v>
      </c>
      <c r="BQ32" s="275">
        <f t="shared" si="25"/>
        <v>1</v>
      </c>
      <c r="BR32" s="275">
        <f t="shared" si="26"/>
        <v>1.6821425527395739E-3</v>
      </c>
      <c r="BS32" s="276">
        <f t="shared" si="27"/>
        <v>0.95717165813596328</v>
      </c>
      <c r="BT32" s="41">
        <f>HLOOKUP(BT$4,Debug!$A$1:$AK$723,2+$C32,0)*IF(SUM(V32:W32)=0,0,1)</f>
        <v>0.85961675820541705</v>
      </c>
      <c r="BU32" s="41">
        <f>HLOOKUP(BU$4,Debug!$A$1:$AK$723,2+$C32,0)*IF(SUM(X32:Y32)=0,0,1)</f>
        <v>1.68214255273957E-3</v>
      </c>
      <c r="BV32" s="41">
        <f>HLOOKUP(BV$4,Debug!$A$1:$AK$723,2+$C32,0)</f>
        <v>0.95717165813596305</v>
      </c>
      <c r="BW32" s="208">
        <f t="shared" si="28"/>
        <v>7.8105924505855739E-16</v>
      </c>
      <c r="BY32" s="251">
        <f t="shared" si="29"/>
        <v>0</v>
      </c>
      <c r="BZ32" s="43">
        <f>HLOOKUP(BZ$4,Debug!$A$1:$AK$723,2+$C32,0)</f>
        <v>0</v>
      </c>
      <c r="CA32" s="49">
        <f t="shared" si="30"/>
        <v>0</v>
      </c>
      <c r="CC32" s="224">
        <f t="shared" si="31"/>
        <v>0</v>
      </c>
      <c r="CD32" s="253">
        <f t="shared" si="44"/>
        <v>263.69999742882783</v>
      </c>
      <c r="CE32" s="253">
        <f t="shared" si="41"/>
        <v>304.36663339918937</v>
      </c>
      <c r="CF32" s="253">
        <f t="shared" si="45"/>
        <v>39.275208326280229</v>
      </c>
      <c r="CG32" s="255">
        <f t="shared" si="42"/>
        <v>243415.38224199493</v>
      </c>
      <c r="CI32" s="194">
        <f t="shared" si="46"/>
        <v>1.2999999999999999E-2</v>
      </c>
      <c r="CJ32" s="194"/>
    </row>
    <row r="33" spans="2:88">
      <c r="B33" s="108">
        <f t="shared" si="47"/>
        <v>3</v>
      </c>
      <c r="C33" s="3">
        <f t="shared" si="32"/>
        <v>27</v>
      </c>
      <c r="D33" s="3">
        <f t="shared" si="33"/>
        <v>2</v>
      </c>
      <c r="E33" s="3">
        <f t="shared" si="34"/>
        <v>2</v>
      </c>
      <c r="F33" s="7">
        <f t="shared" si="35"/>
        <v>2017</v>
      </c>
      <c r="G33" s="8">
        <f t="shared" si="36"/>
        <v>3</v>
      </c>
      <c r="H33" s="37">
        <f>HLOOKUP(H$4,Debug!$A$1:$AK$723,2+$C33,0)</f>
        <v>3</v>
      </c>
      <c r="I33" s="38">
        <f>HLOOKUP(I$4,Debug!$A$1:$AK$723,2+$C33,0)</f>
        <v>27</v>
      </c>
      <c r="J33" s="38">
        <f>HLOOKUP(J$4,Debug!$A$1:$AK$723,2+$C33,0)</f>
        <v>2</v>
      </c>
      <c r="K33" s="38">
        <f>HLOOKUP(K$4,Debug!$A$1:$AK$723,2+$C33,0)</f>
        <v>2</v>
      </c>
      <c r="L33" s="38">
        <f>HLOOKUP(L$4,Debug!$A$1:$AK$723,2+$C33,0)</f>
        <v>2017</v>
      </c>
      <c r="M33" s="38">
        <f>HLOOKUP(M$4,Debug!$A$1:$AK$723,2+$C33,0)</f>
        <v>3</v>
      </c>
      <c r="N33" s="208">
        <f t="shared" si="37"/>
        <v>0</v>
      </c>
      <c r="O33" s="5"/>
      <c r="P33" s="100">
        <f>IF(Switch="Y",S33,HLOOKUP(P$3,Debug!$A$1:$AK$723,2+$C33,0))</f>
        <v>1.9257663725974501E-2</v>
      </c>
      <c r="Q33" s="207">
        <f t="shared" si="5"/>
        <v>1.8007663725974499E-2</v>
      </c>
      <c r="R33" s="101">
        <f>IF(Switch="Y",T33,HLOOKUP(R$3,Debug!$A$1:$AK$723,2+$C33,0))</f>
        <v>1.0045506142827001</v>
      </c>
      <c r="S33" s="183">
        <v>1.1435170584318755E-2</v>
      </c>
      <c r="T33" s="184">
        <v>1.0116747263419865</v>
      </c>
      <c r="U33" s="196"/>
      <c r="V33" s="55">
        <f t="shared" si="38"/>
        <v>242178.85539322183</v>
      </c>
      <c r="W33" s="210">
        <f t="shared" si="39"/>
        <v>4361.075389462545</v>
      </c>
      <c r="X33" s="210">
        <f t="shared" si="6"/>
        <v>-414.71530851902259</v>
      </c>
      <c r="Y33" s="210">
        <f t="shared" si="43"/>
        <v>0</v>
      </c>
      <c r="Z33" s="210">
        <f t="shared" si="7"/>
        <v>0</v>
      </c>
      <c r="AA33" s="210">
        <f t="shared" si="8"/>
        <v>-266.63565009701244</v>
      </c>
      <c r="AB33" s="210">
        <f t="shared" si="9"/>
        <v>-39.058578722471054</v>
      </c>
      <c r="AC33" s="211">
        <f t="shared" si="10"/>
        <v>245819.52124534588</v>
      </c>
      <c r="AD33" s="43">
        <f>HLOOKUP(AD$4,Debug!$A$1:$AK$723,2+$C33,0)</f>
        <v>246125.21547416499</v>
      </c>
      <c r="AE33" s="44">
        <f>HLOOKUP(AE$4,Debug!$A$1:$AK$723,2+$C33,0)</f>
        <v>414.71530851902298</v>
      </c>
      <c r="AF33" s="44">
        <f>HLOOKUP(AF$4,Debug!$A$1:$AK$723,2+$C33,0)</f>
        <v>266.63565009701199</v>
      </c>
      <c r="AG33" s="44">
        <f>HLOOKUP(AG$4,Debug!$A$1:$AK$723,2+$C33,0)</f>
        <v>39.058578722471097</v>
      </c>
      <c r="AH33" s="44">
        <f>HLOOKUP(AH$4,Debug!$A$1:$AK$723,2+$C33,0)</f>
        <v>245819.521245346</v>
      </c>
      <c r="AI33" s="208">
        <f t="shared" si="11"/>
        <v>4.9526249767950503E-10</v>
      </c>
      <c r="AJ33" s="196"/>
      <c r="AK33" s="55">
        <f t="shared" si="0"/>
        <v>1</v>
      </c>
      <c r="AL33" s="210">
        <f t="shared" si="1"/>
        <v>0</v>
      </c>
      <c r="AM33" s="210">
        <f t="shared" si="2"/>
        <v>0</v>
      </c>
      <c r="AN33" s="210">
        <f t="shared" si="3"/>
        <v>0</v>
      </c>
      <c r="AO33" s="210">
        <f t="shared" si="4"/>
        <v>0</v>
      </c>
      <c r="AP33" s="211">
        <f t="shared" si="12"/>
        <v>0</v>
      </c>
      <c r="AQ33" s="46">
        <f>HLOOKUP(AQ$4,Debug!$A$1:$AK$723,2+$C33,0)</f>
        <v>1</v>
      </c>
      <c r="AR33" s="46">
        <f>HLOOKUP(AR$4,Debug!$A$1:$AK$723,2+$C33,0)</f>
        <v>0</v>
      </c>
      <c r="AS33" s="46">
        <f>HLOOKUP(AS$4,Debug!$A$1:$AK$723,2+$C33,0)</f>
        <v>0</v>
      </c>
      <c r="AT33" s="46">
        <f>HLOOKUP(AT$4,Debug!$A$1:$AK$723,2+$C33,0)</f>
        <v>0</v>
      </c>
      <c r="AU33" s="46">
        <f>HLOOKUP(AU$4,Debug!$A$1:$AK$723,2+$C33,0)</f>
        <v>0</v>
      </c>
      <c r="AV33" s="46">
        <f>HLOOKUP(AV$4,Debug!$A$1:$AK$723,2+$C33,0)</f>
        <v>0</v>
      </c>
      <c r="AW33" s="47">
        <f t="shared" si="13"/>
        <v>0</v>
      </c>
      <c r="AX33" s="196"/>
      <c r="AY33" s="265">
        <f t="shared" si="40"/>
        <v>15623.431488988421</v>
      </c>
      <c r="AZ33" s="266">
        <f t="shared" si="14"/>
        <v>0</v>
      </c>
      <c r="BA33" s="266">
        <f t="shared" si="15"/>
        <v>281221.76680179161</v>
      </c>
      <c r="BB33" s="266">
        <f t="shared" si="16"/>
        <v>0</v>
      </c>
      <c r="BC33" s="267">
        <f t="shared" si="17"/>
        <v>0</v>
      </c>
      <c r="BD33" s="246">
        <f>HLOOKUP(BD$4,Debug!$A$1:$AK$723,2+$C33,0)</f>
        <v>15623.431488988401</v>
      </c>
      <c r="BE33" s="46">
        <f>HLOOKUP(BE$4,Debug!$A$1:$AK$723,2+$C33,0)</f>
        <v>0</v>
      </c>
      <c r="BF33" s="46">
        <f>HLOOKUP(BF$4,Debug!$A$1:$AK$723,2+$C33,0)</f>
        <v>281221.76680179202</v>
      </c>
      <c r="BG33" s="46">
        <f>HLOOKUP(BG$4,Debug!$A$1:$AK$723,2+$C33,0)</f>
        <v>0</v>
      </c>
      <c r="BH33" s="46">
        <f>HLOOKUP(BH$4,Debug!$A$1:$AK$723,2+$C33,0)</f>
        <v>0</v>
      </c>
      <c r="BI33" s="48">
        <f t="shared" si="18"/>
        <v>4.2746250983327627E-10</v>
      </c>
      <c r="BJ33" s="196"/>
      <c r="BK33" s="274">
        <f t="shared" si="19"/>
        <v>1.6821425527395739E-3</v>
      </c>
      <c r="BL33" s="275">
        <f t="shared" si="20"/>
        <v>0.85971821735119991</v>
      </c>
      <c r="BM33" s="281">
        <f t="shared" si="21"/>
        <v>0.8</v>
      </c>
      <c r="BN33" s="281">
        <f t="shared" si="22"/>
        <v>1.2</v>
      </c>
      <c r="BO33" s="281">
        <f t="shared" si="23"/>
        <v>1</v>
      </c>
      <c r="BP33" s="281">
        <f t="shared" si="24"/>
        <v>1</v>
      </c>
      <c r="BQ33" s="275">
        <f t="shared" si="25"/>
        <v>1</v>
      </c>
      <c r="BR33" s="275">
        <f t="shared" si="26"/>
        <v>1.6821425527395739E-3</v>
      </c>
      <c r="BS33" s="276">
        <f t="shared" si="27"/>
        <v>0.95556155895953643</v>
      </c>
      <c r="BT33" s="41">
        <f>HLOOKUP(BT$4,Debug!$A$1:$AK$723,2+$C33,0)*IF(SUM(V33:W33)=0,0,1)</f>
        <v>0.85971821735120002</v>
      </c>
      <c r="BU33" s="41">
        <f>HLOOKUP(BU$4,Debug!$A$1:$AK$723,2+$C33,0)*IF(SUM(X33:Y33)=0,0,1)</f>
        <v>1.68214255273957E-3</v>
      </c>
      <c r="BV33" s="41">
        <f>HLOOKUP(BV$4,Debug!$A$1:$AK$723,2+$C33,0)</f>
        <v>0.95556155895953598</v>
      </c>
      <c r="BW33" s="208">
        <f t="shared" si="28"/>
        <v>5.5901464013352609E-16</v>
      </c>
      <c r="BY33" s="251">
        <f t="shared" si="29"/>
        <v>0</v>
      </c>
      <c r="BZ33" s="43">
        <f>HLOOKUP(BZ$4,Debug!$A$1:$AK$723,2+$C33,0)</f>
        <v>0</v>
      </c>
      <c r="CA33" s="49">
        <f t="shared" si="30"/>
        <v>0</v>
      </c>
      <c r="CC33" s="224">
        <f t="shared" si="31"/>
        <v>0</v>
      </c>
      <c r="CD33" s="253">
        <f t="shared" si="44"/>
        <v>267.84900609462096</v>
      </c>
      <c r="CE33" s="253">
        <f t="shared" si="41"/>
        <v>304.10114743942773</v>
      </c>
      <c r="CF33" s="253">
        <f t="shared" si="45"/>
        <v>39.236319248667499</v>
      </c>
      <c r="CG33" s="255">
        <f t="shared" si="42"/>
        <v>247245.23639503474</v>
      </c>
      <c r="CI33" s="194">
        <f t="shared" si="46"/>
        <v>1.2999999999999999E-2</v>
      </c>
      <c r="CJ33" s="194"/>
    </row>
    <row r="34" spans="2:88">
      <c r="B34" s="108">
        <f t="shared" si="47"/>
        <v>3</v>
      </c>
      <c r="C34" s="3">
        <f t="shared" si="32"/>
        <v>28</v>
      </c>
      <c r="D34" s="3">
        <f t="shared" si="33"/>
        <v>2</v>
      </c>
      <c r="E34" s="3">
        <f t="shared" si="34"/>
        <v>3</v>
      </c>
      <c r="F34" s="7">
        <f t="shared" si="35"/>
        <v>2017</v>
      </c>
      <c r="G34" s="8">
        <f t="shared" si="36"/>
        <v>4</v>
      </c>
      <c r="H34" s="37">
        <f>HLOOKUP(H$4,Debug!$A$1:$AK$723,2+$C34,0)</f>
        <v>3</v>
      </c>
      <c r="I34" s="38">
        <f>HLOOKUP(I$4,Debug!$A$1:$AK$723,2+$C34,0)</f>
        <v>28</v>
      </c>
      <c r="J34" s="38">
        <f>HLOOKUP(J$4,Debug!$A$1:$AK$723,2+$C34,0)</f>
        <v>2</v>
      </c>
      <c r="K34" s="38">
        <f>HLOOKUP(K$4,Debug!$A$1:$AK$723,2+$C34,0)</f>
        <v>3</v>
      </c>
      <c r="L34" s="38">
        <f>HLOOKUP(L$4,Debug!$A$1:$AK$723,2+$C34,0)</f>
        <v>2017</v>
      </c>
      <c r="M34" s="38">
        <f>HLOOKUP(M$4,Debug!$A$1:$AK$723,2+$C34,0)</f>
        <v>4</v>
      </c>
      <c r="N34" s="208">
        <f t="shared" si="37"/>
        <v>0</v>
      </c>
      <c r="O34" s="5"/>
      <c r="P34" s="100">
        <f>IF(Switch="Y",S34,HLOOKUP(P$3,Debug!$A$1:$AK$723,2+$C34,0))</f>
        <v>-1.1530517907903199E-2</v>
      </c>
      <c r="Q34" s="207">
        <f t="shared" si="5"/>
        <v>-1.2780517907903199E-2</v>
      </c>
      <c r="R34" s="101">
        <f>IF(Switch="Y",T34,HLOOKUP(R$3,Debug!$A$1:$AK$723,2+$C34,0))</f>
        <v>1.00530802637928</v>
      </c>
      <c r="S34" s="183">
        <v>2.0894318366140974E-2</v>
      </c>
      <c r="T34" s="184">
        <v>1.0121764830915918</v>
      </c>
      <c r="U34" s="196"/>
      <c r="V34" s="55">
        <f t="shared" si="38"/>
        <v>245819.52124534588</v>
      </c>
      <c r="W34" s="210">
        <f t="shared" si="39"/>
        <v>-3141.7007933883338</v>
      </c>
      <c r="X34" s="210">
        <f t="shared" si="6"/>
        <v>-408.21868838833183</v>
      </c>
      <c r="Y34" s="210">
        <f t="shared" si="43"/>
        <v>0</v>
      </c>
      <c r="Z34" s="210">
        <f t="shared" si="7"/>
        <v>0</v>
      </c>
      <c r="AA34" s="210">
        <f t="shared" si="8"/>
        <v>-262.45873524386667</v>
      </c>
      <c r="AB34" s="210">
        <f t="shared" si="9"/>
        <v>-38.992876625152455</v>
      </c>
      <c r="AC34" s="211">
        <f t="shared" si="10"/>
        <v>241968.15015170022</v>
      </c>
      <c r="AD34" s="43">
        <f>HLOOKUP(AD$4,Debug!$A$1:$AK$723,2+$C34,0)</f>
        <v>242269.60176356899</v>
      </c>
      <c r="AE34" s="44">
        <f>HLOOKUP(AE$4,Debug!$A$1:$AK$723,2+$C34,0)</f>
        <v>408.218688388332</v>
      </c>
      <c r="AF34" s="44">
        <f>HLOOKUP(AF$4,Debug!$A$1:$AK$723,2+$C34,0)</f>
        <v>262.45873524386701</v>
      </c>
      <c r="AG34" s="44">
        <f>HLOOKUP(AG$4,Debug!$A$1:$AK$723,2+$C34,0)</f>
        <v>38.992876625152498</v>
      </c>
      <c r="AH34" s="44">
        <f>HLOOKUP(AH$4,Debug!$A$1:$AK$723,2+$C34,0)</f>
        <v>241968.15015170001</v>
      </c>
      <c r="AI34" s="208">
        <f t="shared" si="11"/>
        <v>4.3694114992831601E-10</v>
      </c>
      <c r="AJ34" s="196"/>
      <c r="AK34" s="55">
        <f t="shared" si="0"/>
        <v>1</v>
      </c>
      <c r="AL34" s="210">
        <f t="shared" si="1"/>
        <v>0</v>
      </c>
      <c r="AM34" s="210">
        <f t="shared" si="2"/>
        <v>0</v>
      </c>
      <c r="AN34" s="210">
        <f t="shared" si="3"/>
        <v>0</v>
      </c>
      <c r="AO34" s="210">
        <f t="shared" si="4"/>
        <v>0</v>
      </c>
      <c r="AP34" s="211">
        <f t="shared" si="12"/>
        <v>0</v>
      </c>
      <c r="AQ34" s="46">
        <f>HLOOKUP(AQ$4,Debug!$A$1:$AK$723,2+$C34,0)</f>
        <v>1</v>
      </c>
      <c r="AR34" s="46">
        <f>HLOOKUP(AR$4,Debug!$A$1:$AK$723,2+$C34,0)</f>
        <v>0</v>
      </c>
      <c r="AS34" s="46">
        <f>HLOOKUP(AS$4,Debug!$A$1:$AK$723,2+$C34,0)</f>
        <v>0</v>
      </c>
      <c r="AT34" s="46">
        <f>HLOOKUP(AT$4,Debug!$A$1:$AK$723,2+$C34,0)</f>
        <v>0</v>
      </c>
      <c r="AU34" s="46">
        <f>HLOOKUP(AU$4,Debug!$A$1:$AK$723,2+$C34,0)</f>
        <v>0</v>
      </c>
      <c r="AV34" s="46">
        <f>HLOOKUP(AV$4,Debug!$A$1:$AK$723,2+$C34,0)</f>
        <v>0</v>
      </c>
      <c r="AW34" s="47">
        <f t="shared" si="13"/>
        <v>0</v>
      </c>
      <c r="AX34" s="196"/>
      <c r="AY34" s="265">
        <f t="shared" si="40"/>
        <v>15597.150650060981</v>
      </c>
      <c r="AZ34" s="266">
        <f t="shared" si="14"/>
        <v>0</v>
      </c>
      <c r="BA34" s="266">
        <f t="shared" si="15"/>
        <v>280748.71170109772</v>
      </c>
      <c r="BB34" s="266">
        <f t="shared" si="16"/>
        <v>0</v>
      </c>
      <c r="BC34" s="267">
        <f t="shared" si="17"/>
        <v>0</v>
      </c>
      <c r="BD34" s="246">
        <f>HLOOKUP(BD$4,Debug!$A$1:$AK$723,2+$C34,0)</f>
        <v>15597.150650060999</v>
      </c>
      <c r="BE34" s="46">
        <f>HLOOKUP(BE$4,Debug!$A$1:$AK$723,2+$C34,0)</f>
        <v>0</v>
      </c>
      <c r="BF34" s="46">
        <f>HLOOKUP(BF$4,Debug!$A$1:$AK$723,2+$C34,0)</f>
        <v>280748.71170109801</v>
      </c>
      <c r="BG34" s="46">
        <f>HLOOKUP(BG$4,Debug!$A$1:$AK$723,2+$C34,0)</f>
        <v>0</v>
      </c>
      <c r="BH34" s="46">
        <f>HLOOKUP(BH$4,Debug!$A$1:$AK$723,2+$C34,0)</f>
        <v>0</v>
      </c>
      <c r="BI34" s="48">
        <f t="shared" si="18"/>
        <v>3.092281986027956E-10</v>
      </c>
      <c r="BJ34" s="196"/>
      <c r="BK34" s="274">
        <f t="shared" si="19"/>
        <v>1.6821425527395739E-3</v>
      </c>
      <c r="BL34" s="275">
        <f t="shared" si="20"/>
        <v>0.87411271197439833</v>
      </c>
      <c r="BM34" s="281">
        <f t="shared" si="21"/>
        <v>0.8</v>
      </c>
      <c r="BN34" s="281">
        <f t="shared" si="22"/>
        <v>1.2</v>
      </c>
      <c r="BO34" s="281">
        <f t="shared" si="23"/>
        <v>1</v>
      </c>
      <c r="BP34" s="281">
        <f t="shared" si="24"/>
        <v>1</v>
      </c>
      <c r="BQ34" s="275">
        <f t="shared" si="25"/>
        <v>1</v>
      </c>
      <c r="BR34" s="275">
        <f t="shared" si="26"/>
        <v>1.6821425527395739E-3</v>
      </c>
      <c r="BS34" s="276">
        <f t="shared" si="27"/>
        <v>0.95395416819944845</v>
      </c>
      <c r="BT34" s="41">
        <f>HLOOKUP(BT$4,Debug!$A$1:$AK$723,2+$C34,0)*IF(SUM(V34:W34)=0,0,1)</f>
        <v>0.87411271197439799</v>
      </c>
      <c r="BU34" s="41">
        <f>HLOOKUP(BU$4,Debug!$A$1:$AK$723,2+$C34,0)*IF(SUM(X34:Y34)=0,0,1)</f>
        <v>1.68214255273957E-3</v>
      </c>
      <c r="BV34" s="41">
        <f>HLOOKUP(BV$4,Debug!$A$1:$AK$723,2+$C34,0)</f>
        <v>0.953954168199448</v>
      </c>
      <c r="BW34" s="208">
        <f t="shared" si="28"/>
        <v>7.8105924505855739E-16</v>
      </c>
      <c r="BY34" s="251">
        <f t="shared" si="29"/>
        <v>0</v>
      </c>
      <c r="BZ34" s="43">
        <f>HLOOKUP(BZ$4,Debug!$A$1:$AK$723,2+$C34,0)</f>
        <v>0</v>
      </c>
      <c r="CA34" s="49">
        <f t="shared" si="30"/>
        <v>0</v>
      </c>
      <c r="CC34" s="224">
        <f t="shared" si="31"/>
        <v>0</v>
      </c>
      <c r="CD34" s="253">
        <f t="shared" si="44"/>
        <v>263.85187313401354</v>
      </c>
      <c r="CE34" s="253">
        <f t="shared" si="41"/>
        <v>308.90542218582266</v>
      </c>
      <c r="CF34" s="253">
        <f t="shared" si="45"/>
        <v>39.199851842882772</v>
      </c>
      <c r="CG34" s="255">
        <f t="shared" si="42"/>
        <v>243555.57520062791</v>
      </c>
      <c r="CI34" s="194">
        <f t="shared" si="46"/>
        <v>1.2999999999999999E-2</v>
      </c>
      <c r="CJ34" s="194"/>
    </row>
    <row r="35" spans="2:88">
      <c r="B35" s="108">
        <f t="shared" si="47"/>
        <v>3</v>
      </c>
      <c r="C35" s="3">
        <f t="shared" si="32"/>
        <v>29</v>
      </c>
      <c r="D35" s="3">
        <f t="shared" si="33"/>
        <v>2</v>
      </c>
      <c r="E35" s="3">
        <f t="shared" si="34"/>
        <v>4</v>
      </c>
      <c r="F35" s="7">
        <f t="shared" si="35"/>
        <v>2017</v>
      </c>
      <c r="G35" s="8">
        <f t="shared" si="36"/>
        <v>5</v>
      </c>
      <c r="H35" s="37">
        <f>HLOOKUP(H$4,Debug!$A$1:$AK$723,2+$C35,0)</f>
        <v>3</v>
      </c>
      <c r="I35" s="38">
        <f>HLOOKUP(I$4,Debug!$A$1:$AK$723,2+$C35,0)</f>
        <v>29</v>
      </c>
      <c r="J35" s="38">
        <f>HLOOKUP(J$4,Debug!$A$1:$AK$723,2+$C35,0)</f>
        <v>2</v>
      </c>
      <c r="K35" s="38">
        <f>HLOOKUP(K$4,Debug!$A$1:$AK$723,2+$C35,0)</f>
        <v>4</v>
      </c>
      <c r="L35" s="38">
        <f>HLOOKUP(L$4,Debug!$A$1:$AK$723,2+$C35,0)</f>
        <v>2017</v>
      </c>
      <c r="M35" s="38">
        <f>HLOOKUP(M$4,Debug!$A$1:$AK$723,2+$C35,0)</f>
        <v>5</v>
      </c>
      <c r="N35" s="208">
        <f t="shared" si="37"/>
        <v>0</v>
      </c>
      <c r="O35" s="5"/>
      <c r="P35" s="100">
        <f>IF(Switch="Y",S35,HLOOKUP(P$3,Debug!$A$1:$AK$723,2+$C35,0))</f>
        <v>-3.0779608775974202E-2</v>
      </c>
      <c r="Q35" s="207">
        <f t="shared" si="5"/>
        <v>-3.2029608775974203E-2</v>
      </c>
      <c r="R35" s="101">
        <f>IF(Switch="Y",T35,HLOOKUP(R$3,Debug!$A$1:$AK$723,2+$C35,0))</f>
        <v>1.0058641882173101</v>
      </c>
      <c r="S35" s="183">
        <v>-2.0755289528091914E-2</v>
      </c>
      <c r="T35" s="184">
        <v>1.0127300163049533</v>
      </c>
      <c r="U35" s="196"/>
      <c r="V35" s="55">
        <f t="shared" si="38"/>
        <v>241968.15015170022</v>
      </c>
      <c r="W35" s="210">
        <f t="shared" si="39"/>
        <v>-7750.1451856051408</v>
      </c>
      <c r="X35" s="210">
        <f t="shared" si="6"/>
        <v>-393.9880727712374</v>
      </c>
      <c r="Y35" s="210">
        <f t="shared" si="43"/>
        <v>0</v>
      </c>
      <c r="Z35" s="210">
        <f t="shared" si="7"/>
        <v>0</v>
      </c>
      <c r="AA35" s="210">
        <f t="shared" si="8"/>
        <v>-253.30935163443417</v>
      </c>
      <c r="AB35" s="210">
        <f t="shared" si="9"/>
        <v>-38.927285048127558</v>
      </c>
      <c r="AC35" s="211">
        <f t="shared" si="10"/>
        <v>233531.7802566413</v>
      </c>
      <c r="AD35" s="43">
        <f>HLOOKUP(AD$4,Debug!$A$1:$AK$723,2+$C35,0)</f>
        <v>233824.01689332401</v>
      </c>
      <c r="AE35" s="44">
        <f>HLOOKUP(AE$4,Debug!$A$1:$AK$723,2+$C35,0)</f>
        <v>393.988072771237</v>
      </c>
      <c r="AF35" s="44">
        <f>HLOOKUP(AF$4,Debug!$A$1:$AK$723,2+$C35,0)</f>
        <v>253.30935163443399</v>
      </c>
      <c r="AG35" s="44">
        <f>HLOOKUP(AG$4,Debug!$A$1:$AK$723,2+$C35,0)</f>
        <v>38.927285048127601</v>
      </c>
      <c r="AH35" s="44">
        <f>HLOOKUP(AH$4,Debug!$A$1:$AK$723,2+$C35,0)</f>
        <v>233531.78025664101</v>
      </c>
      <c r="AI35" s="208">
        <f t="shared" si="11"/>
        <v>4.3677061967173358E-10</v>
      </c>
      <c r="AJ35" s="196"/>
      <c r="AK35" s="55">
        <f t="shared" si="0"/>
        <v>1</v>
      </c>
      <c r="AL35" s="210">
        <f t="shared" si="1"/>
        <v>0</v>
      </c>
      <c r="AM35" s="210">
        <f t="shared" si="2"/>
        <v>0</v>
      </c>
      <c r="AN35" s="210">
        <f t="shared" si="3"/>
        <v>0</v>
      </c>
      <c r="AO35" s="210">
        <f t="shared" si="4"/>
        <v>0</v>
      </c>
      <c r="AP35" s="211">
        <f t="shared" si="12"/>
        <v>0</v>
      </c>
      <c r="AQ35" s="46">
        <f>HLOOKUP(AQ$4,Debug!$A$1:$AK$723,2+$C35,0)</f>
        <v>1</v>
      </c>
      <c r="AR35" s="46">
        <f>HLOOKUP(AR$4,Debug!$A$1:$AK$723,2+$C35,0)</f>
        <v>0</v>
      </c>
      <c r="AS35" s="46">
        <f>HLOOKUP(AS$4,Debug!$A$1:$AK$723,2+$C35,0)</f>
        <v>0</v>
      </c>
      <c r="AT35" s="46">
        <f>HLOOKUP(AT$4,Debug!$A$1:$AK$723,2+$C35,0)</f>
        <v>0</v>
      </c>
      <c r="AU35" s="46">
        <f>HLOOKUP(AU$4,Debug!$A$1:$AK$723,2+$C35,0)</f>
        <v>0</v>
      </c>
      <c r="AV35" s="46">
        <f>HLOOKUP(AV$4,Debug!$A$1:$AK$723,2+$C35,0)</f>
        <v>0</v>
      </c>
      <c r="AW35" s="47">
        <f t="shared" si="13"/>
        <v>0</v>
      </c>
      <c r="AX35" s="196"/>
      <c r="AY35" s="265">
        <f t="shared" si="40"/>
        <v>15570.914019251024</v>
      </c>
      <c r="AZ35" s="266">
        <f t="shared" si="14"/>
        <v>0</v>
      </c>
      <c r="BA35" s="266">
        <f t="shared" si="15"/>
        <v>280276.45234651852</v>
      </c>
      <c r="BB35" s="266">
        <f t="shared" si="16"/>
        <v>0</v>
      </c>
      <c r="BC35" s="267">
        <f t="shared" si="17"/>
        <v>0</v>
      </c>
      <c r="BD35" s="246">
        <f>HLOOKUP(BD$4,Debug!$A$1:$AK$723,2+$C35,0)</f>
        <v>15570.914019251</v>
      </c>
      <c r="BE35" s="46">
        <f>HLOOKUP(BE$4,Debug!$A$1:$AK$723,2+$C35,0)</f>
        <v>0</v>
      </c>
      <c r="BF35" s="46">
        <f>HLOOKUP(BF$4,Debug!$A$1:$AK$723,2+$C35,0)</f>
        <v>280276.45234651898</v>
      </c>
      <c r="BG35" s="46">
        <f>HLOOKUP(BG$4,Debug!$A$1:$AK$723,2+$C35,0)</f>
        <v>0</v>
      </c>
      <c r="BH35" s="46">
        <f>HLOOKUP(BH$4,Debug!$A$1:$AK$723,2+$C35,0)</f>
        <v>0</v>
      </c>
      <c r="BI35" s="48">
        <f t="shared" si="18"/>
        <v>4.8930814955383539E-10</v>
      </c>
      <c r="BJ35" s="196"/>
      <c r="BK35" s="274">
        <f t="shared" si="19"/>
        <v>1.6821425527395739E-3</v>
      </c>
      <c r="BL35" s="275">
        <f t="shared" si="20"/>
        <v>0.86186735705955553</v>
      </c>
      <c r="BM35" s="281">
        <f t="shared" si="21"/>
        <v>0.8</v>
      </c>
      <c r="BN35" s="281">
        <f t="shared" si="22"/>
        <v>1.2</v>
      </c>
      <c r="BO35" s="281">
        <f t="shared" si="23"/>
        <v>1</v>
      </c>
      <c r="BP35" s="281">
        <f t="shared" si="24"/>
        <v>1</v>
      </c>
      <c r="BQ35" s="275">
        <f t="shared" si="25"/>
        <v>1</v>
      </c>
      <c r="BR35" s="275">
        <f t="shared" si="26"/>
        <v>1.6821425527395739E-3</v>
      </c>
      <c r="BS35" s="276">
        <f t="shared" si="27"/>
        <v>0.95234948129975683</v>
      </c>
      <c r="BT35" s="41">
        <f>HLOOKUP(BT$4,Debug!$A$1:$AK$723,2+$C35,0)*IF(SUM(V35:W35)=0,0,1)</f>
        <v>0.86186735705955597</v>
      </c>
      <c r="BU35" s="41">
        <f>HLOOKUP(BU$4,Debug!$A$1:$AK$723,2+$C35,0)*IF(SUM(X35:Y35)=0,0,1)</f>
        <v>1.68214255273957E-3</v>
      </c>
      <c r="BV35" s="41">
        <f>HLOOKUP(BV$4,Debug!$A$1:$AK$723,2+$C35,0)</f>
        <v>0.95234948129975705</v>
      </c>
      <c r="BW35" s="208">
        <f t="shared" si="28"/>
        <v>6.7003694259604174E-16</v>
      </c>
      <c r="BY35" s="251">
        <f t="shared" si="29"/>
        <v>0</v>
      </c>
      <c r="BZ35" s="43">
        <f>HLOOKUP(BZ$4,Debug!$A$1:$AK$723,2+$C35,0)</f>
        <v>0</v>
      </c>
      <c r="CA35" s="49">
        <f t="shared" si="30"/>
        <v>0</v>
      </c>
      <c r="CC35" s="224">
        <f t="shared" si="31"/>
        <v>0</v>
      </c>
      <c r="CD35" s="253">
        <f t="shared" si="44"/>
        <v>254.79480534962326</v>
      </c>
      <c r="CE35" s="253">
        <f t="shared" si="41"/>
        <v>304.23387115848016</v>
      </c>
      <c r="CF35" s="253">
        <f t="shared" si="45"/>
        <v>39.155561974438655</v>
      </c>
      <c r="CG35" s="255">
        <f t="shared" si="42"/>
        <v>235195.20493811381</v>
      </c>
      <c r="CI35" s="194">
        <f t="shared" si="46"/>
        <v>1.2999999999999999E-2</v>
      </c>
      <c r="CJ35" s="194"/>
    </row>
    <row r="36" spans="2:88">
      <c r="B36" s="108">
        <f t="shared" si="47"/>
        <v>3</v>
      </c>
      <c r="C36" s="3">
        <f t="shared" si="32"/>
        <v>30</v>
      </c>
      <c r="D36" s="3">
        <f t="shared" si="33"/>
        <v>2</v>
      </c>
      <c r="E36" s="3">
        <f t="shared" si="34"/>
        <v>5</v>
      </c>
      <c r="F36" s="7">
        <f t="shared" si="35"/>
        <v>2017</v>
      </c>
      <c r="G36" s="8">
        <f t="shared" si="36"/>
        <v>6</v>
      </c>
      <c r="H36" s="37">
        <f>HLOOKUP(H$4,Debug!$A$1:$AK$723,2+$C36,0)</f>
        <v>3</v>
      </c>
      <c r="I36" s="38">
        <f>HLOOKUP(I$4,Debug!$A$1:$AK$723,2+$C36,0)</f>
        <v>30</v>
      </c>
      <c r="J36" s="38">
        <f>HLOOKUP(J$4,Debug!$A$1:$AK$723,2+$C36,0)</f>
        <v>2</v>
      </c>
      <c r="K36" s="38">
        <f>HLOOKUP(K$4,Debug!$A$1:$AK$723,2+$C36,0)</f>
        <v>5</v>
      </c>
      <c r="L36" s="38">
        <f>HLOOKUP(L$4,Debug!$A$1:$AK$723,2+$C36,0)</f>
        <v>2017</v>
      </c>
      <c r="M36" s="38">
        <f>HLOOKUP(M$4,Debug!$A$1:$AK$723,2+$C36,0)</f>
        <v>6</v>
      </c>
      <c r="N36" s="208">
        <f t="shared" si="37"/>
        <v>0</v>
      </c>
      <c r="O36" s="5"/>
      <c r="P36" s="100">
        <f>IF(Switch="Y",S36,HLOOKUP(P$3,Debug!$A$1:$AK$723,2+$C36,0))</f>
        <v>1.0165295301570501E-2</v>
      </c>
      <c r="Q36" s="207">
        <f t="shared" si="5"/>
        <v>8.9152953015705014E-3</v>
      </c>
      <c r="R36" s="101">
        <f>IF(Switch="Y",T36,HLOOKUP(R$3,Debug!$A$1:$AK$723,2+$C36,0))</f>
        <v>1.0062893081761</v>
      </c>
      <c r="S36" s="183">
        <v>-8.445820768068435E-3</v>
      </c>
      <c r="T36" s="184">
        <v>1.0133663015170093</v>
      </c>
      <c r="U36" s="196"/>
      <c r="V36" s="55">
        <f t="shared" si="38"/>
        <v>233531.7802566413</v>
      </c>
      <c r="W36" s="210">
        <f t="shared" si="39"/>
        <v>2082.0047832894288</v>
      </c>
      <c r="X36" s="210">
        <f t="shared" si="6"/>
        <v>-396.33597382770228</v>
      </c>
      <c r="Y36" s="210">
        <f t="shared" si="43"/>
        <v>0</v>
      </c>
      <c r="Z36" s="210">
        <f t="shared" si="7"/>
        <v>0</v>
      </c>
      <c r="AA36" s="210">
        <f t="shared" si="8"/>
        <v>-254.81890315494493</v>
      </c>
      <c r="AB36" s="210">
        <f t="shared" si="9"/>
        <v>-38.861803805485486</v>
      </c>
      <c r="AC36" s="211">
        <f t="shared" si="10"/>
        <v>234923.76835914259</v>
      </c>
      <c r="AD36" s="43">
        <f>HLOOKUP(AD$4,Debug!$A$1:$AK$723,2+$C36,0)</f>
        <v>235217.449066103</v>
      </c>
      <c r="AE36" s="44">
        <f>HLOOKUP(AE$4,Debug!$A$1:$AK$723,2+$C36,0)</f>
        <v>396.33597382770199</v>
      </c>
      <c r="AF36" s="44">
        <f>HLOOKUP(AF$4,Debug!$A$1:$AK$723,2+$C36,0)</f>
        <v>254.81890315494499</v>
      </c>
      <c r="AG36" s="44">
        <f>HLOOKUP(AG$4,Debug!$A$1:$AK$723,2+$C36,0)</f>
        <v>38.861803805485501</v>
      </c>
      <c r="AH36" s="44">
        <f>HLOOKUP(AH$4,Debug!$A$1:$AK$723,2+$C36,0)</f>
        <v>234923.768359143</v>
      </c>
      <c r="AI36" s="208">
        <f t="shared" si="11"/>
        <v>4.3662851112458156E-10</v>
      </c>
      <c r="AJ36" s="196"/>
      <c r="AK36" s="55">
        <f t="shared" si="0"/>
        <v>1</v>
      </c>
      <c r="AL36" s="210">
        <f t="shared" si="1"/>
        <v>0</v>
      </c>
      <c r="AM36" s="210">
        <f t="shared" si="2"/>
        <v>0</v>
      </c>
      <c r="AN36" s="210">
        <f t="shared" si="3"/>
        <v>0</v>
      </c>
      <c r="AO36" s="210">
        <f t="shared" si="4"/>
        <v>0</v>
      </c>
      <c r="AP36" s="211">
        <f t="shared" si="12"/>
        <v>0</v>
      </c>
      <c r="AQ36" s="46">
        <f>HLOOKUP(AQ$4,Debug!$A$1:$AK$723,2+$C36,0)</f>
        <v>1</v>
      </c>
      <c r="AR36" s="46">
        <f>HLOOKUP(AR$4,Debug!$A$1:$AK$723,2+$C36,0)</f>
        <v>0</v>
      </c>
      <c r="AS36" s="46">
        <f>HLOOKUP(AS$4,Debug!$A$1:$AK$723,2+$C36,0)</f>
        <v>0</v>
      </c>
      <c r="AT36" s="46">
        <f>HLOOKUP(AT$4,Debug!$A$1:$AK$723,2+$C36,0)</f>
        <v>0</v>
      </c>
      <c r="AU36" s="46">
        <f>HLOOKUP(AU$4,Debug!$A$1:$AK$723,2+$C36,0)</f>
        <v>0</v>
      </c>
      <c r="AV36" s="46">
        <f>HLOOKUP(AV$4,Debug!$A$1:$AK$723,2+$C36,0)</f>
        <v>0</v>
      </c>
      <c r="AW36" s="47">
        <f t="shared" si="13"/>
        <v>0</v>
      </c>
      <c r="AX36" s="196"/>
      <c r="AY36" s="265">
        <f t="shared" si="40"/>
        <v>15544.721522194193</v>
      </c>
      <c r="AZ36" s="266">
        <f t="shared" si="14"/>
        <v>0</v>
      </c>
      <c r="BA36" s="266">
        <f t="shared" si="15"/>
        <v>279804.98739949556</v>
      </c>
      <c r="BB36" s="266">
        <f t="shared" si="16"/>
        <v>0</v>
      </c>
      <c r="BC36" s="267">
        <f t="shared" si="17"/>
        <v>0</v>
      </c>
      <c r="BD36" s="246">
        <f>HLOOKUP(BD$4,Debug!$A$1:$AK$723,2+$C36,0)</f>
        <v>15544.721522194201</v>
      </c>
      <c r="BE36" s="46">
        <f>HLOOKUP(BE$4,Debug!$A$1:$AK$723,2+$C36,0)</f>
        <v>0</v>
      </c>
      <c r="BF36" s="46">
        <f>HLOOKUP(BF$4,Debug!$A$1:$AK$723,2+$C36,0)</f>
        <v>279804.98739949602</v>
      </c>
      <c r="BG36" s="46">
        <f>HLOOKUP(BG$4,Debug!$A$1:$AK$723,2+$C36,0)</f>
        <v>0</v>
      </c>
      <c r="BH36" s="46">
        <f>HLOOKUP(BH$4,Debug!$A$1:$AK$723,2+$C36,0)</f>
        <v>0</v>
      </c>
      <c r="BI36" s="48">
        <f t="shared" si="18"/>
        <v>4.7293724492192268E-10</v>
      </c>
      <c r="BJ36" s="196"/>
      <c r="BK36" s="274">
        <f t="shared" si="19"/>
        <v>1.6821425527395739E-3</v>
      </c>
      <c r="BL36" s="275">
        <f t="shared" si="20"/>
        <v>0.83321940998423705</v>
      </c>
      <c r="BM36" s="281">
        <f t="shared" si="21"/>
        <v>0.8</v>
      </c>
      <c r="BN36" s="281">
        <f t="shared" si="22"/>
        <v>1.2</v>
      </c>
      <c r="BO36" s="281">
        <f t="shared" si="23"/>
        <v>1</v>
      </c>
      <c r="BP36" s="281">
        <f t="shared" si="24"/>
        <v>1</v>
      </c>
      <c r="BQ36" s="275">
        <f t="shared" si="25"/>
        <v>1</v>
      </c>
      <c r="BR36" s="275">
        <f t="shared" si="26"/>
        <v>1.6821425527395739E-3</v>
      </c>
      <c r="BS36" s="276">
        <f t="shared" si="27"/>
        <v>0.95074749371218303</v>
      </c>
      <c r="BT36" s="41">
        <f>HLOOKUP(BT$4,Debug!$A$1:$AK$723,2+$C36,0)*IF(SUM(V36:W36)=0,0,1)</f>
        <v>0.83321940998423705</v>
      </c>
      <c r="BU36" s="41">
        <f>HLOOKUP(BU$4,Debug!$A$1:$AK$723,2+$C36,0)*IF(SUM(X36:Y36)=0,0,1)</f>
        <v>1.68214255273957E-3</v>
      </c>
      <c r="BV36" s="41">
        <f>HLOOKUP(BV$4,Debug!$A$1:$AK$723,2+$C36,0)</f>
        <v>0.95074749371218303</v>
      </c>
      <c r="BW36" s="208">
        <f t="shared" si="28"/>
        <v>3.903127820947816E-18</v>
      </c>
      <c r="BY36" s="251">
        <f t="shared" si="29"/>
        <v>0</v>
      </c>
      <c r="BZ36" s="43">
        <f>HLOOKUP(BZ$4,Debug!$A$1:$AK$723,2+$C36,0)</f>
        <v>0</v>
      </c>
      <c r="CA36" s="49">
        <f t="shared" si="30"/>
        <v>0</v>
      </c>
      <c r="CC36" s="224">
        <f t="shared" si="31"/>
        <v>0</v>
      </c>
      <c r="CD36" s="253">
        <f t="shared" si="44"/>
        <v>256.42153776598218</v>
      </c>
      <c r="CE36" s="253">
        <f t="shared" si="41"/>
        <v>293.75066698948569</v>
      </c>
      <c r="CF36" s="253">
        <f t="shared" si="45"/>
        <v>39.106217665897319</v>
      </c>
      <c r="CG36" s="255">
        <f t="shared" si="42"/>
        <v>236696.80409167585</v>
      </c>
      <c r="CI36" s="194">
        <f t="shared" si="46"/>
        <v>1.2999999999999999E-2</v>
      </c>
      <c r="CJ36" s="194"/>
    </row>
    <row r="37" spans="2:88">
      <c r="B37" s="108">
        <f t="shared" si="47"/>
        <v>3</v>
      </c>
      <c r="C37" s="3">
        <f t="shared" si="32"/>
        <v>31</v>
      </c>
      <c r="D37" s="3">
        <f t="shared" si="33"/>
        <v>2</v>
      </c>
      <c r="E37" s="3">
        <f t="shared" si="34"/>
        <v>6</v>
      </c>
      <c r="F37" s="7">
        <f t="shared" si="35"/>
        <v>2017</v>
      </c>
      <c r="G37" s="8">
        <f t="shared" si="36"/>
        <v>7</v>
      </c>
      <c r="H37" s="37">
        <f>HLOOKUP(H$4,Debug!$A$1:$AK$723,2+$C37,0)</f>
        <v>3</v>
      </c>
      <c r="I37" s="38">
        <f>HLOOKUP(I$4,Debug!$A$1:$AK$723,2+$C37,0)</f>
        <v>31</v>
      </c>
      <c r="J37" s="38">
        <f>HLOOKUP(J$4,Debug!$A$1:$AK$723,2+$C37,0)</f>
        <v>2</v>
      </c>
      <c r="K37" s="38">
        <f>HLOOKUP(K$4,Debug!$A$1:$AK$723,2+$C37,0)</f>
        <v>6</v>
      </c>
      <c r="L37" s="38">
        <f>HLOOKUP(L$4,Debug!$A$1:$AK$723,2+$C37,0)</f>
        <v>2017</v>
      </c>
      <c r="M37" s="38">
        <f>HLOOKUP(M$4,Debug!$A$1:$AK$723,2+$C37,0)</f>
        <v>7</v>
      </c>
      <c r="N37" s="208">
        <f t="shared" si="37"/>
        <v>0</v>
      </c>
      <c r="O37" s="5"/>
      <c r="P37" s="100">
        <f>IF(Switch="Y",S37,HLOOKUP(P$3,Debug!$A$1:$AK$723,2+$C37,0))</f>
        <v>-4.1491985848955602E-2</v>
      </c>
      <c r="Q37" s="207">
        <f t="shared" si="5"/>
        <v>-4.2741985848955603E-2</v>
      </c>
      <c r="R37" s="101">
        <f>IF(Switch="Y",T37,HLOOKUP(R$3,Debug!$A$1:$AK$723,2+$C37,0))</f>
        <v>1.0068871078174699</v>
      </c>
      <c r="S37" s="183">
        <v>9.8493665580721146E-3</v>
      </c>
      <c r="T37" s="184">
        <v>1.0140959334753068</v>
      </c>
      <c r="U37" s="196"/>
      <c r="V37" s="55">
        <f t="shared" si="38"/>
        <v>234923.76835914259</v>
      </c>
      <c r="W37" s="210">
        <f t="shared" si="39"/>
        <v>-10041.108382789796</v>
      </c>
      <c r="X37" s="210">
        <f t="shared" si="6"/>
        <v>-378.28469171948768</v>
      </c>
      <c r="Y37" s="210">
        <f t="shared" si="43"/>
        <v>0</v>
      </c>
      <c r="Z37" s="210">
        <f t="shared" si="7"/>
        <v>0</v>
      </c>
      <c r="AA37" s="210">
        <f t="shared" si="8"/>
        <v>-243.2130732250194</v>
      </c>
      <c r="AB37" s="210">
        <f t="shared" si="9"/>
        <v>-38.796432711628057</v>
      </c>
      <c r="AC37" s="211">
        <f t="shared" si="10"/>
        <v>224222.36577869667</v>
      </c>
      <c r="AD37" s="43">
        <f>HLOOKUP(AD$4,Debug!$A$1:$AK$723,2+$C37,0)</f>
        <v>224504.37528463299</v>
      </c>
      <c r="AE37" s="44">
        <f>HLOOKUP(AE$4,Debug!$A$1:$AK$723,2+$C37,0)</f>
        <v>378.28469171948802</v>
      </c>
      <c r="AF37" s="44">
        <f>HLOOKUP(AF$4,Debug!$A$1:$AK$723,2+$C37,0)</f>
        <v>243.213073225019</v>
      </c>
      <c r="AG37" s="44">
        <f>HLOOKUP(AG$4,Debug!$A$1:$AK$723,2+$C37,0)</f>
        <v>38.7964327116281</v>
      </c>
      <c r="AH37" s="44">
        <f>HLOOKUP(AH$4,Debug!$A$1:$AK$723,2+$C37,0)</f>
        <v>224222.36577869701</v>
      </c>
      <c r="AI37" s="208">
        <f t="shared" si="11"/>
        <v>6.6982863700104645E-10</v>
      </c>
      <c r="AJ37" s="196"/>
      <c r="AK37" s="55">
        <f t="shared" si="0"/>
        <v>1</v>
      </c>
      <c r="AL37" s="210">
        <f t="shared" si="1"/>
        <v>0</v>
      </c>
      <c r="AM37" s="210">
        <f t="shared" si="2"/>
        <v>0</v>
      </c>
      <c r="AN37" s="210">
        <f t="shared" si="3"/>
        <v>0</v>
      </c>
      <c r="AO37" s="210">
        <f t="shared" si="4"/>
        <v>0</v>
      </c>
      <c r="AP37" s="211">
        <f t="shared" si="12"/>
        <v>0</v>
      </c>
      <c r="AQ37" s="46">
        <f>HLOOKUP(AQ$4,Debug!$A$1:$AK$723,2+$C37,0)</f>
        <v>1</v>
      </c>
      <c r="AR37" s="46">
        <f>HLOOKUP(AR$4,Debug!$A$1:$AK$723,2+$C37,0)</f>
        <v>0</v>
      </c>
      <c r="AS37" s="46">
        <f>HLOOKUP(AS$4,Debug!$A$1:$AK$723,2+$C37,0)</f>
        <v>0</v>
      </c>
      <c r="AT37" s="46">
        <f>HLOOKUP(AT$4,Debug!$A$1:$AK$723,2+$C37,0)</f>
        <v>0</v>
      </c>
      <c r="AU37" s="46">
        <f>HLOOKUP(AU$4,Debug!$A$1:$AK$723,2+$C37,0)</f>
        <v>0</v>
      </c>
      <c r="AV37" s="46">
        <f>HLOOKUP(AV$4,Debug!$A$1:$AK$723,2+$C37,0)</f>
        <v>0</v>
      </c>
      <c r="AW37" s="47">
        <f t="shared" si="13"/>
        <v>0</v>
      </c>
      <c r="AX37" s="196"/>
      <c r="AY37" s="265">
        <f t="shared" si="40"/>
        <v>15518.573084651223</v>
      </c>
      <c r="AZ37" s="266">
        <f t="shared" si="14"/>
        <v>0</v>
      </c>
      <c r="BA37" s="266">
        <f t="shared" si="15"/>
        <v>279334.31552372209</v>
      </c>
      <c r="BB37" s="266">
        <f t="shared" si="16"/>
        <v>0</v>
      </c>
      <c r="BC37" s="267">
        <f t="shared" si="17"/>
        <v>0</v>
      </c>
      <c r="BD37" s="246">
        <f>HLOOKUP(BD$4,Debug!$A$1:$AK$723,2+$C37,0)</f>
        <v>15518.5730846512</v>
      </c>
      <c r="BE37" s="46">
        <f>HLOOKUP(BE$4,Debug!$A$1:$AK$723,2+$C37,0)</f>
        <v>0</v>
      </c>
      <c r="BF37" s="46">
        <f>HLOOKUP(BF$4,Debug!$A$1:$AK$723,2+$C37,0)</f>
        <v>279334.31552372198</v>
      </c>
      <c r="BG37" s="46">
        <f>HLOOKUP(BG$4,Debug!$A$1:$AK$723,2+$C37,0)</f>
        <v>0</v>
      </c>
      <c r="BH37" s="46">
        <f>HLOOKUP(BH$4,Debug!$A$1:$AK$723,2+$C37,0)</f>
        <v>0</v>
      </c>
      <c r="BI37" s="48">
        <f t="shared" si="18"/>
        <v>1.4006218407303095E-10</v>
      </c>
      <c r="BJ37" s="196"/>
      <c r="BK37" s="274">
        <f t="shared" si="19"/>
        <v>1.6821425527395739E-3</v>
      </c>
      <c r="BL37" s="275">
        <f t="shared" si="20"/>
        <v>0.83959821639535981</v>
      </c>
      <c r="BM37" s="281">
        <f t="shared" si="21"/>
        <v>0.8</v>
      </c>
      <c r="BN37" s="281">
        <f t="shared" si="22"/>
        <v>1.2</v>
      </c>
      <c r="BO37" s="281">
        <f t="shared" si="23"/>
        <v>1</v>
      </c>
      <c r="BP37" s="281">
        <f t="shared" si="24"/>
        <v>1</v>
      </c>
      <c r="BQ37" s="275">
        <f t="shared" si="25"/>
        <v>1</v>
      </c>
      <c r="BR37" s="275">
        <f t="shared" si="26"/>
        <v>1.6821425527395739E-3</v>
      </c>
      <c r="BS37" s="276">
        <f t="shared" si="27"/>
        <v>0.9491482008960993</v>
      </c>
      <c r="BT37" s="41">
        <f>HLOOKUP(BT$4,Debug!$A$1:$AK$723,2+$C37,0)*IF(SUM(V37:W37)=0,0,1)</f>
        <v>0.83959821639536003</v>
      </c>
      <c r="BU37" s="41">
        <f>HLOOKUP(BU$4,Debug!$A$1:$AK$723,2+$C37,0)*IF(SUM(X37:Y37)=0,0,1)</f>
        <v>1.68214255273957E-3</v>
      </c>
      <c r="BV37" s="41">
        <f>HLOOKUP(BV$4,Debug!$A$1:$AK$723,2+$C37,0)</f>
        <v>0.94914820089609897</v>
      </c>
      <c r="BW37" s="208">
        <f t="shared" si="28"/>
        <v>5.5901464013352609E-16</v>
      </c>
      <c r="BY37" s="251">
        <f t="shared" si="29"/>
        <v>0</v>
      </c>
      <c r="BZ37" s="43">
        <f>HLOOKUP(BZ$4,Debug!$A$1:$AK$723,2+$C37,0)</f>
        <v>0</v>
      </c>
      <c r="CA37" s="49">
        <f t="shared" si="30"/>
        <v>0</v>
      </c>
      <c r="CC37" s="224">
        <f t="shared" si="31"/>
        <v>0</v>
      </c>
      <c r="CD37" s="253">
        <f t="shared" si="44"/>
        <v>244.88810788293833</v>
      </c>
      <c r="CE37" s="253">
        <f t="shared" si="41"/>
        <v>295.67714210089792</v>
      </c>
      <c r="CF37" s="253">
        <f t="shared" si="45"/>
        <v>39.063627926646255</v>
      </c>
      <c r="CG37" s="255">
        <f t="shared" si="42"/>
        <v>226050.5611227123</v>
      </c>
      <c r="CI37" s="194">
        <f t="shared" si="46"/>
        <v>1.2999999999999999E-2</v>
      </c>
      <c r="CJ37" s="194"/>
    </row>
    <row r="38" spans="2:88">
      <c r="B38" s="108">
        <f t="shared" si="47"/>
        <v>3</v>
      </c>
      <c r="C38" s="3">
        <f t="shared" si="32"/>
        <v>32</v>
      </c>
      <c r="D38" s="3">
        <f t="shared" si="33"/>
        <v>2</v>
      </c>
      <c r="E38" s="3">
        <f t="shared" si="34"/>
        <v>7</v>
      </c>
      <c r="F38" s="7">
        <f t="shared" si="35"/>
        <v>2017</v>
      </c>
      <c r="G38" s="8">
        <f t="shared" si="36"/>
        <v>8</v>
      </c>
      <c r="H38" s="37">
        <f>HLOOKUP(H$4,Debug!$A$1:$AK$723,2+$C38,0)</f>
        <v>3</v>
      </c>
      <c r="I38" s="38">
        <f>HLOOKUP(I$4,Debug!$A$1:$AK$723,2+$C38,0)</f>
        <v>32</v>
      </c>
      <c r="J38" s="38">
        <f>HLOOKUP(J$4,Debug!$A$1:$AK$723,2+$C38,0)</f>
        <v>2</v>
      </c>
      <c r="K38" s="38">
        <f>HLOOKUP(K$4,Debug!$A$1:$AK$723,2+$C38,0)</f>
        <v>7</v>
      </c>
      <c r="L38" s="38">
        <f>HLOOKUP(L$4,Debug!$A$1:$AK$723,2+$C38,0)</f>
        <v>2017</v>
      </c>
      <c r="M38" s="38">
        <f>HLOOKUP(M$4,Debug!$A$1:$AK$723,2+$C38,0)</f>
        <v>8</v>
      </c>
      <c r="N38" s="208">
        <f t="shared" si="37"/>
        <v>0</v>
      </c>
      <c r="O38" s="5"/>
      <c r="P38" s="100">
        <f>IF(Switch="Y",S38,HLOOKUP(P$3,Debug!$A$1:$AK$723,2+$C38,0))</f>
        <v>-3.2919540701398199E-3</v>
      </c>
      <c r="Q38" s="207">
        <f t="shared" si="5"/>
        <v>-4.5419540701398201E-3</v>
      </c>
      <c r="R38" s="101">
        <f>IF(Switch="Y",T38,HLOOKUP(R$3,Debug!$A$1:$AK$723,2+$C38,0))</f>
        <v>1.0074856181428</v>
      </c>
      <c r="S38" s="183">
        <v>1.2562163829707984E-2</v>
      </c>
      <c r="T38" s="184">
        <v>1.0142707900155183</v>
      </c>
      <c r="U38" s="196"/>
      <c r="V38" s="55">
        <f t="shared" si="38"/>
        <v>224222.36577869667</v>
      </c>
      <c r="W38" s="210">
        <f t="shared" si="39"/>
        <v>-1018.4076868649308</v>
      </c>
      <c r="X38" s="210">
        <f t="shared" si="6"/>
        <v>-375.46087584617072</v>
      </c>
      <c r="Y38" s="210">
        <f t="shared" si="43"/>
        <v>0</v>
      </c>
      <c r="Z38" s="210">
        <f t="shared" si="7"/>
        <v>0</v>
      </c>
      <c r="AA38" s="210">
        <f t="shared" si="8"/>
        <v>-241.397538650651</v>
      </c>
      <c r="AB38" s="210">
        <f t="shared" si="9"/>
        <v>-38.731171581269329</v>
      </c>
      <c r="AC38" s="211">
        <f t="shared" si="10"/>
        <v>222548.36850575361</v>
      </c>
      <c r="AD38" s="43">
        <f>HLOOKUP(AD$4,Debug!$A$1:$AK$723,2+$C38,0)</f>
        <v>222828.49721598599</v>
      </c>
      <c r="AE38" s="44">
        <f>HLOOKUP(AE$4,Debug!$A$1:$AK$723,2+$C38,0)</f>
        <v>375.46087584617101</v>
      </c>
      <c r="AF38" s="44">
        <f>HLOOKUP(AF$4,Debug!$A$1:$AK$723,2+$C38,0)</f>
        <v>241.397538650651</v>
      </c>
      <c r="AG38" s="44">
        <f>HLOOKUP(AG$4,Debug!$A$1:$AK$723,2+$C38,0)</f>
        <v>38.731171581269301</v>
      </c>
      <c r="AH38" s="44">
        <f>HLOOKUP(AH$4,Debug!$A$1:$AK$723,2+$C38,0)</f>
        <v>222548.36850575401</v>
      </c>
      <c r="AI38" s="208">
        <f t="shared" si="11"/>
        <v>8.4403950495470781E-10</v>
      </c>
      <c r="AJ38" s="196"/>
      <c r="AK38" s="55">
        <f t="shared" si="0"/>
        <v>1</v>
      </c>
      <c r="AL38" s="210">
        <f t="shared" si="1"/>
        <v>0</v>
      </c>
      <c r="AM38" s="210">
        <f t="shared" si="2"/>
        <v>0</v>
      </c>
      <c r="AN38" s="210">
        <f t="shared" si="3"/>
        <v>0</v>
      </c>
      <c r="AO38" s="210">
        <f t="shared" si="4"/>
        <v>0</v>
      </c>
      <c r="AP38" s="211">
        <f t="shared" si="12"/>
        <v>0</v>
      </c>
      <c r="AQ38" s="46">
        <f>HLOOKUP(AQ$4,Debug!$A$1:$AK$723,2+$C38,0)</f>
        <v>1</v>
      </c>
      <c r="AR38" s="46">
        <f>HLOOKUP(AR$4,Debug!$A$1:$AK$723,2+$C38,0)</f>
        <v>0</v>
      </c>
      <c r="AS38" s="46">
        <f>HLOOKUP(AS$4,Debug!$A$1:$AK$723,2+$C38,0)</f>
        <v>0</v>
      </c>
      <c r="AT38" s="46">
        <f>HLOOKUP(AT$4,Debug!$A$1:$AK$723,2+$C38,0)</f>
        <v>0</v>
      </c>
      <c r="AU38" s="46">
        <f>HLOOKUP(AU$4,Debug!$A$1:$AK$723,2+$C38,0)</f>
        <v>0</v>
      </c>
      <c r="AV38" s="46">
        <f>HLOOKUP(AV$4,Debug!$A$1:$AK$723,2+$C38,0)</f>
        <v>0</v>
      </c>
      <c r="AW38" s="47">
        <f t="shared" si="13"/>
        <v>0</v>
      </c>
      <c r="AX38" s="196"/>
      <c r="AY38" s="265">
        <f t="shared" si="40"/>
        <v>15492.468632507733</v>
      </c>
      <c r="AZ38" s="266">
        <f t="shared" si="14"/>
        <v>0</v>
      </c>
      <c r="BA38" s="266">
        <f t="shared" si="15"/>
        <v>278864.43538513925</v>
      </c>
      <c r="BB38" s="266">
        <f t="shared" si="16"/>
        <v>0</v>
      </c>
      <c r="BC38" s="267">
        <f t="shared" si="17"/>
        <v>0</v>
      </c>
      <c r="BD38" s="246">
        <f>HLOOKUP(BD$4,Debug!$A$1:$AK$723,2+$C38,0)</f>
        <v>15492.4686325077</v>
      </c>
      <c r="BE38" s="46">
        <f>HLOOKUP(BE$4,Debug!$A$1:$AK$723,2+$C38,0)</f>
        <v>0</v>
      </c>
      <c r="BF38" s="46">
        <f>HLOOKUP(BF$4,Debug!$A$1:$AK$723,2+$C38,0)</f>
        <v>278864.43538513902</v>
      </c>
      <c r="BG38" s="46">
        <f>HLOOKUP(BG$4,Debug!$A$1:$AK$723,2+$C38,0)</f>
        <v>0</v>
      </c>
      <c r="BH38" s="46">
        <f>HLOOKUP(BH$4,Debug!$A$1:$AK$723,2+$C38,0)</f>
        <v>0</v>
      </c>
      <c r="BI38" s="48">
        <f t="shared" si="18"/>
        <v>2.6557245291769505E-10</v>
      </c>
      <c r="BJ38" s="196"/>
      <c r="BK38" s="274">
        <f t="shared" si="19"/>
        <v>1.6821425527395739E-3</v>
      </c>
      <c r="BL38" s="275">
        <f t="shared" si="20"/>
        <v>0.80270254429107146</v>
      </c>
      <c r="BM38" s="281">
        <f t="shared" si="21"/>
        <v>0.8</v>
      </c>
      <c r="BN38" s="281">
        <f t="shared" si="22"/>
        <v>1.2</v>
      </c>
      <c r="BO38" s="281">
        <f t="shared" si="23"/>
        <v>1</v>
      </c>
      <c r="BP38" s="281">
        <f t="shared" si="24"/>
        <v>1</v>
      </c>
      <c r="BQ38" s="275">
        <f t="shared" si="25"/>
        <v>1</v>
      </c>
      <c r="BR38" s="275">
        <f t="shared" si="26"/>
        <v>1.6821425527395739E-3</v>
      </c>
      <c r="BS38" s="276">
        <f t="shared" si="27"/>
        <v>0.94755159831851576</v>
      </c>
      <c r="BT38" s="41">
        <f>HLOOKUP(BT$4,Debug!$A$1:$AK$723,2+$C38,0)*IF(SUM(V38:W38)=0,0,1)</f>
        <v>0.80270254429107202</v>
      </c>
      <c r="BU38" s="41">
        <f>HLOOKUP(BU$4,Debug!$A$1:$AK$723,2+$C38,0)*IF(SUM(X38:Y38)=0,0,1)</f>
        <v>1.68214255273957E-3</v>
      </c>
      <c r="BV38" s="41">
        <f>HLOOKUP(BV$4,Debug!$A$1:$AK$723,2+$C38,0)</f>
        <v>0.94755159831851599</v>
      </c>
      <c r="BW38" s="208">
        <f t="shared" si="28"/>
        <v>7.8105924505855739E-16</v>
      </c>
      <c r="BY38" s="251">
        <f t="shared" si="29"/>
        <v>0</v>
      </c>
      <c r="BZ38" s="43">
        <f>HLOOKUP(BZ$4,Debug!$A$1:$AK$723,2+$C38,0)</f>
        <v>0</v>
      </c>
      <c r="CA38" s="49">
        <f t="shared" si="30"/>
        <v>0</v>
      </c>
      <c r="CC38" s="224">
        <f t="shared" si="31"/>
        <v>0</v>
      </c>
      <c r="CD38" s="253">
        <f t="shared" si="44"/>
        <v>243.20454844560157</v>
      </c>
      <c r="CE38" s="253">
        <f t="shared" si="41"/>
        <v>282.37601098498902</v>
      </c>
      <c r="CF38" s="253">
        <f t="shared" si="45"/>
        <v>39.02109834194998</v>
      </c>
      <c r="CG38" s="255">
        <f t="shared" si="42"/>
        <v>224496.50625747841</v>
      </c>
      <c r="CI38" s="194">
        <f t="shared" si="46"/>
        <v>1.2999999999999998E-2</v>
      </c>
      <c r="CJ38" s="194"/>
    </row>
    <row r="39" spans="2:88">
      <c r="B39" s="108">
        <f t="shared" si="47"/>
        <v>3</v>
      </c>
      <c r="C39" s="3">
        <f t="shared" si="32"/>
        <v>33</v>
      </c>
      <c r="D39" s="3">
        <f t="shared" si="33"/>
        <v>2</v>
      </c>
      <c r="E39" s="3">
        <f t="shared" si="34"/>
        <v>8</v>
      </c>
      <c r="F39" s="7">
        <f t="shared" si="35"/>
        <v>2017</v>
      </c>
      <c r="G39" s="8">
        <f t="shared" si="36"/>
        <v>9</v>
      </c>
      <c r="H39" s="37">
        <f>HLOOKUP(H$4,Debug!$A$1:$AK$723,2+$C39,0)</f>
        <v>3</v>
      </c>
      <c r="I39" s="38">
        <f>HLOOKUP(I$4,Debug!$A$1:$AK$723,2+$C39,0)</f>
        <v>33</v>
      </c>
      <c r="J39" s="38">
        <f>HLOOKUP(J$4,Debug!$A$1:$AK$723,2+$C39,0)</f>
        <v>2</v>
      </c>
      <c r="K39" s="38">
        <f>HLOOKUP(K$4,Debug!$A$1:$AK$723,2+$C39,0)</f>
        <v>8</v>
      </c>
      <c r="L39" s="38">
        <f>HLOOKUP(L$4,Debug!$A$1:$AK$723,2+$C39,0)</f>
        <v>2017</v>
      </c>
      <c r="M39" s="38">
        <f>HLOOKUP(M$4,Debug!$A$1:$AK$723,2+$C39,0)</f>
        <v>9</v>
      </c>
      <c r="N39" s="208">
        <f t="shared" si="37"/>
        <v>0</v>
      </c>
      <c r="O39" s="5"/>
      <c r="P39" s="100">
        <f>IF(Switch="Y",S39,HLOOKUP(P$3,Debug!$A$1:$AK$723,2+$C39,0))</f>
        <v>-6.7562381695803796E-3</v>
      </c>
      <c r="Q39" s="207">
        <f t="shared" si="5"/>
        <v>-8.0062381695803798E-3</v>
      </c>
      <c r="R39" s="101">
        <f>IF(Switch="Y",T39,HLOOKUP(R$3,Debug!$A$1:$AK$723,2+$C39,0))</f>
        <v>1.0078613182825999</v>
      </c>
      <c r="S39" s="183">
        <v>-7.9517992729190023E-3</v>
      </c>
      <c r="T39" s="184">
        <v>1.0144662892852072</v>
      </c>
      <c r="U39" s="196"/>
      <c r="V39" s="55">
        <f t="shared" si="38"/>
        <v>222548.36850575361</v>
      </c>
      <c r="W39" s="210">
        <f t="shared" si="39"/>
        <v>-1781.7752425086046</v>
      </c>
      <c r="X39" s="210">
        <f t="shared" si="6"/>
        <v>-370.45669710424852</v>
      </c>
      <c r="Y39" s="210">
        <f t="shared" si="43"/>
        <v>0</v>
      </c>
      <c r="Z39" s="210">
        <f t="shared" si="7"/>
        <v>0</v>
      </c>
      <c r="AA39" s="210">
        <f t="shared" si="8"/>
        <v>-238.76248127998582</v>
      </c>
      <c r="AB39" s="210">
        <f t="shared" si="9"/>
        <v>-38.666178858924489</v>
      </c>
      <c r="AC39" s="211">
        <f t="shared" si="10"/>
        <v>220118.70790600186</v>
      </c>
      <c r="AD39" s="43">
        <f>HLOOKUP(AD$4,Debug!$A$1:$AK$723,2+$C39,0)</f>
        <v>220396.13656614101</v>
      </c>
      <c r="AE39" s="44">
        <f>HLOOKUP(AE$4,Debug!$A$1:$AK$723,2+$C39,0)</f>
        <v>370.45669710424897</v>
      </c>
      <c r="AF39" s="44">
        <f>HLOOKUP(AF$4,Debug!$A$1:$AK$723,2+$C39,0)</f>
        <v>238.76248127998599</v>
      </c>
      <c r="AG39" s="44">
        <f>HLOOKUP(AG$4,Debug!$A$1:$AK$723,2+$C39,0)</f>
        <v>38.666178858924503</v>
      </c>
      <c r="AH39" s="44">
        <f>HLOOKUP(AH$4,Debug!$A$1:$AK$723,2+$C39,0)</f>
        <v>220118.707906002</v>
      </c>
      <c r="AI39" s="208">
        <f t="shared" si="11"/>
        <v>3.7853453704883577E-10</v>
      </c>
      <c r="AJ39" s="196"/>
      <c r="AK39" s="55">
        <f t="shared" si="0"/>
        <v>1</v>
      </c>
      <c r="AL39" s="210">
        <f t="shared" si="1"/>
        <v>0</v>
      </c>
      <c r="AM39" s="210">
        <f t="shared" si="2"/>
        <v>0</v>
      </c>
      <c r="AN39" s="210">
        <f t="shared" si="3"/>
        <v>0</v>
      </c>
      <c r="AO39" s="210">
        <f t="shared" si="4"/>
        <v>0</v>
      </c>
      <c r="AP39" s="211">
        <f t="shared" si="12"/>
        <v>0</v>
      </c>
      <c r="AQ39" s="46">
        <f>HLOOKUP(AQ$4,Debug!$A$1:$AK$723,2+$C39,0)</f>
        <v>1</v>
      </c>
      <c r="AR39" s="46">
        <f>HLOOKUP(AR$4,Debug!$A$1:$AK$723,2+$C39,0)</f>
        <v>0</v>
      </c>
      <c r="AS39" s="46">
        <f>HLOOKUP(AS$4,Debug!$A$1:$AK$723,2+$C39,0)</f>
        <v>0</v>
      </c>
      <c r="AT39" s="46">
        <f>HLOOKUP(AT$4,Debug!$A$1:$AK$723,2+$C39,0)</f>
        <v>0</v>
      </c>
      <c r="AU39" s="46">
        <f>HLOOKUP(AU$4,Debug!$A$1:$AK$723,2+$C39,0)</f>
        <v>0</v>
      </c>
      <c r="AV39" s="46">
        <f>HLOOKUP(AV$4,Debug!$A$1:$AK$723,2+$C39,0)</f>
        <v>0</v>
      </c>
      <c r="AW39" s="47">
        <f t="shared" si="13"/>
        <v>0</v>
      </c>
      <c r="AX39" s="196"/>
      <c r="AY39" s="265">
        <f t="shared" si="40"/>
        <v>15466.471543569794</v>
      </c>
      <c r="AZ39" s="266">
        <f t="shared" si="14"/>
        <v>0</v>
      </c>
      <c r="BA39" s="266">
        <f t="shared" si="15"/>
        <v>278396.4877842564</v>
      </c>
      <c r="BB39" s="266">
        <f t="shared" si="16"/>
        <v>0</v>
      </c>
      <c r="BC39" s="267">
        <f t="shared" si="17"/>
        <v>0</v>
      </c>
      <c r="BD39" s="246">
        <f>HLOOKUP(BD$4,Debug!$A$1:$AK$723,2+$C39,0)</f>
        <v>15466.4715435698</v>
      </c>
      <c r="BE39" s="46">
        <f>HLOOKUP(BE$4,Debug!$A$1:$AK$723,2+$C39,0)</f>
        <v>0</v>
      </c>
      <c r="BF39" s="46">
        <f>HLOOKUP(BF$4,Debug!$A$1:$AK$723,2+$C39,0)</f>
        <v>278396.48778425599</v>
      </c>
      <c r="BG39" s="46">
        <f>HLOOKUP(BG$4,Debug!$A$1:$AK$723,2+$C39,0)</f>
        <v>0</v>
      </c>
      <c r="BH39" s="46">
        <f>HLOOKUP(BH$4,Debug!$A$1:$AK$723,2+$C39,0)</f>
        <v>0</v>
      </c>
      <c r="BI39" s="48">
        <f t="shared" si="18"/>
        <v>4.1291059460490942E-10</v>
      </c>
      <c r="BJ39" s="196"/>
      <c r="BK39" s="274">
        <f t="shared" si="19"/>
        <v>1.6821425527395739E-3</v>
      </c>
      <c r="BL39" s="275">
        <f t="shared" si="20"/>
        <v>0.79805217254897487</v>
      </c>
      <c r="BM39" s="281">
        <f t="shared" si="21"/>
        <v>0</v>
      </c>
      <c r="BN39" s="281">
        <f t="shared" si="22"/>
        <v>0.8</v>
      </c>
      <c r="BO39" s="281">
        <f t="shared" si="23"/>
        <v>0</v>
      </c>
      <c r="BP39" s="281">
        <f t="shared" si="24"/>
        <v>1</v>
      </c>
      <c r="BQ39" s="275">
        <f t="shared" si="25"/>
        <v>0.99756521568621859</v>
      </c>
      <c r="BR39" s="275">
        <f t="shared" si="26"/>
        <v>1.6780468984386194E-3</v>
      </c>
      <c r="BS39" s="276">
        <f t="shared" si="27"/>
        <v>0.94596156229784678</v>
      </c>
      <c r="BT39" s="41">
        <f>HLOOKUP(BT$4,Debug!$A$1:$AK$723,2+$C39,0)*IF(SUM(V39:W39)=0,0,1)</f>
        <v>0.79805217254897498</v>
      </c>
      <c r="BU39" s="41">
        <f>HLOOKUP(BU$4,Debug!$A$1:$AK$723,2+$C39,0)*IF(SUM(X39:Y39)=0,0,1)</f>
        <v>1.67804689843862E-3</v>
      </c>
      <c r="BV39" s="41">
        <f>HLOOKUP(BV$4,Debug!$A$1:$AK$723,2+$C39,0)</f>
        <v>0.945961562297847</v>
      </c>
      <c r="BW39" s="208">
        <f t="shared" si="28"/>
        <v>3.3371742869103826E-16</v>
      </c>
      <c r="BY39" s="251">
        <f t="shared" si="29"/>
        <v>0</v>
      </c>
      <c r="BZ39" s="43">
        <f>HLOOKUP(BZ$4,Debug!$A$1:$AK$723,2+$C39,0)</f>
        <v>0</v>
      </c>
      <c r="CA39" s="49">
        <f t="shared" si="30"/>
        <v>0</v>
      </c>
      <c r="CC39" s="224">
        <f t="shared" si="31"/>
        <v>0</v>
      </c>
      <c r="CD39" s="253">
        <f t="shared" si="44"/>
        <v>240.63946913927111</v>
      </c>
      <c r="CE39" s="253">
        <f t="shared" si="41"/>
        <v>280.37236507981333</v>
      </c>
      <c r="CF39" s="253">
        <f t="shared" si="45"/>
        <v>38.970145997706432</v>
      </c>
      <c r="CG39" s="255">
        <f t="shared" si="42"/>
        <v>222128.74074394259</v>
      </c>
      <c r="CI39" s="194">
        <f t="shared" si="46"/>
        <v>1.2999999999999999E-2</v>
      </c>
      <c r="CJ39" s="194"/>
    </row>
    <row r="40" spans="2:88">
      <c r="B40" s="108">
        <f t="shared" si="47"/>
        <v>3</v>
      </c>
      <c r="C40" s="3">
        <f t="shared" si="32"/>
        <v>34</v>
      </c>
      <c r="D40" s="3">
        <f t="shared" si="33"/>
        <v>2</v>
      </c>
      <c r="E40" s="3">
        <f t="shared" si="34"/>
        <v>9</v>
      </c>
      <c r="F40" s="7">
        <f t="shared" si="35"/>
        <v>2017</v>
      </c>
      <c r="G40" s="8">
        <f t="shared" si="36"/>
        <v>10</v>
      </c>
      <c r="H40" s="37">
        <f>HLOOKUP(H$4,Debug!$A$1:$AK$723,2+$C40,0)</f>
        <v>3</v>
      </c>
      <c r="I40" s="38">
        <f>HLOOKUP(I$4,Debug!$A$1:$AK$723,2+$C40,0)</f>
        <v>34</v>
      </c>
      <c r="J40" s="38">
        <f>HLOOKUP(J$4,Debug!$A$1:$AK$723,2+$C40,0)</f>
        <v>2</v>
      </c>
      <c r="K40" s="38">
        <f>HLOOKUP(K$4,Debug!$A$1:$AK$723,2+$C40,0)</f>
        <v>9</v>
      </c>
      <c r="L40" s="38">
        <f>HLOOKUP(L$4,Debug!$A$1:$AK$723,2+$C40,0)</f>
        <v>2017</v>
      </c>
      <c r="M40" s="38">
        <f>HLOOKUP(M$4,Debug!$A$1:$AK$723,2+$C40,0)</f>
        <v>10</v>
      </c>
      <c r="N40" s="208">
        <f t="shared" si="37"/>
        <v>0</v>
      </c>
      <c r="O40" s="5"/>
      <c r="P40" s="100">
        <f>IF(Switch="Y",S40,HLOOKUP(P$3,Debug!$A$1:$AK$723,2+$C40,0))</f>
        <v>4.6398909442602098E-4</v>
      </c>
      <c r="Q40" s="207">
        <f t="shared" si="5"/>
        <v>-7.8601090557397905E-4</v>
      </c>
      <c r="R40" s="101">
        <f>IF(Switch="Y",T40,HLOOKUP(R$3,Debug!$A$1:$AK$723,2+$C40,0))</f>
        <v>1.0084203095850399</v>
      </c>
      <c r="S40" s="183">
        <v>-1.0275444887152374E-2</v>
      </c>
      <c r="T40" s="184">
        <v>1.0148575140050338</v>
      </c>
      <c r="U40" s="196"/>
      <c r="V40" s="55">
        <f t="shared" si="38"/>
        <v>220118.70790600186</v>
      </c>
      <c r="W40" s="210">
        <f t="shared" si="39"/>
        <v>-173.0157049349707</v>
      </c>
      <c r="X40" s="210">
        <f t="shared" si="6"/>
        <v>-365.66338350611392</v>
      </c>
      <c r="Y40" s="210">
        <f t="shared" si="43"/>
        <v>0</v>
      </c>
      <c r="Z40" s="210">
        <f t="shared" si="7"/>
        <v>0</v>
      </c>
      <c r="AA40" s="210">
        <f t="shared" si="8"/>
        <v>-237.87836455235748</v>
      </c>
      <c r="AB40" s="210">
        <f t="shared" si="9"/>
        <v>-38.601895691351096</v>
      </c>
      <c r="AC40" s="211">
        <f t="shared" si="10"/>
        <v>219303.54855731703</v>
      </c>
      <c r="AD40" s="43">
        <f>HLOOKUP(AD$4,Debug!$A$1:$AK$723,2+$C40,0)</f>
        <v>219580.02881756099</v>
      </c>
      <c r="AE40" s="44">
        <f>HLOOKUP(AE$4,Debug!$A$1:$AK$723,2+$C40,0)</f>
        <v>365.66338350611397</v>
      </c>
      <c r="AF40" s="44">
        <f>HLOOKUP(AF$4,Debug!$A$1:$AK$723,2+$C40,0)</f>
        <v>237.87836455235799</v>
      </c>
      <c r="AG40" s="44">
        <f>HLOOKUP(AG$4,Debug!$A$1:$AK$723,2+$C40,0)</f>
        <v>38.601895691351103</v>
      </c>
      <c r="AH40" s="44">
        <f>HLOOKUP(AH$4,Debug!$A$1:$AK$723,2+$C40,0)</f>
        <v>219303.548557317</v>
      </c>
      <c r="AI40" s="208">
        <f t="shared" si="11"/>
        <v>2.6245317030770821E-10</v>
      </c>
      <c r="AJ40" s="196"/>
      <c r="AK40" s="55">
        <f t="shared" si="0"/>
        <v>1</v>
      </c>
      <c r="AL40" s="210">
        <f t="shared" si="1"/>
        <v>0</v>
      </c>
      <c r="AM40" s="210">
        <f t="shared" si="2"/>
        <v>0</v>
      </c>
      <c r="AN40" s="210">
        <f t="shared" si="3"/>
        <v>0</v>
      </c>
      <c r="AO40" s="210">
        <f t="shared" si="4"/>
        <v>0</v>
      </c>
      <c r="AP40" s="211">
        <f t="shared" si="12"/>
        <v>0</v>
      </c>
      <c r="AQ40" s="46">
        <f>HLOOKUP(AQ$4,Debug!$A$1:$AK$723,2+$C40,0)</f>
        <v>1</v>
      </c>
      <c r="AR40" s="46">
        <f>HLOOKUP(AR$4,Debug!$A$1:$AK$723,2+$C40,0)</f>
        <v>0</v>
      </c>
      <c r="AS40" s="46">
        <f>HLOOKUP(AS$4,Debug!$A$1:$AK$723,2+$C40,0)</f>
        <v>0</v>
      </c>
      <c r="AT40" s="46">
        <f>HLOOKUP(AT$4,Debug!$A$1:$AK$723,2+$C40,0)</f>
        <v>0</v>
      </c>
      <c r="AU40" s="46">
        <f>HLOOKUP(AU$4,Debug!$A$1:$AK$723,2+$C40,0)</f>
        <v>0</v>
      </c>
      <c r="AV40" s="46">
        <f>HLOOKUP(AV$4,Debug!$A$1:$AK$723,2+$C40,0)</f>
        <v>0</v>
      </c>
      <c r="AW40" s="47">
        <f t="shared" si="13"/>
        <v>0</v>
      </c>
      <c r="AX40" s="196"/>
      <c r="AY40" s="265">
        <f t="shared" si="40"/>
        <v>15440.758276540439</v>
      </c>
      <c r="AZ40" s="266">
        <f t="shared" si="14"/>
        <v>0</v>
      </c>
      <c r="BA40" s="266">
        <f t="shared" si="15"/>
        <v>277933.64897772798</v>
      </c>
      <c r="BB40" s="266">
        <f t="shared" si="16"/>
        <v>0</v>
      </c>
      <c r="BC40" s="267">
        <f t="shared" si="17"/>
        <v>0</v>
      </c>
      <c r="BD40" s="246">
        <f>HLOOKUP(BD$4,Debug!$A$1:$AK$723,2+$C40,0)</f>
        <v>15440.7582765404</v>
      </c>
      <c r="BE40" s="46">
        <f>HLOOKUP(BE$4,Debug!$A$1:$AK$723,2+$C40,0)</f>
        <v>0</v>
      </c>
      <c r="BF40" s="46">
        <f>HLOOKUP(BF$4,Debug!$A$1:$AK$723,2+$C40,0)</f>
        <v>277933.64897772798</v>
      </c>
      <c r="BG40" s="46">
        <f>HLOOKUP(BG$4,Debug!$A$1:$AK$723,2+$C40,0)</f>
        <v>0</v>
      </c>
      <c r="BH40" s="46">
        <f>HLOOKUP(BH$4,Debug!$A$1:$AK$723,2+$C40,0)</f>
        <v>0</v>
      </c>
      <c r="BI40" s="48">
        <f t="shared" si="18"/>
        <v>3.8198777474462986E-11</v>
      </c>
      <c r="BJ40" s="196"/>
      <c r="BK40" s="274">
        <f t="shared" si="19"/>
        <v>1.6821425527395739E-3</v>
      </c>
      <c r="BL40" s="275">
        <f t="shared" si="20"/>
        <v>0.79066625322005868</v>
      </c>
      <c r="BM40" s="281">
        <f t="shared" si="21"/>
        <v>0</v>
      </c>
      <c r="BN40" s="281">
        <f t="shared" si="22"/>
        <v>0.8</v>
      </c>
      <c r="BO40" s="281">
        <f t="shared" si="23"/>
        <v>0</v>
      </c>
      <c r="BP40" s="281">
        <f t="shared" si="24"/>
        <v>1</v>
      </c>
      <c r="BQ40" s="275">
        <f t="shared" si="25"/>
        <v>0.98833281652507332</v>
      </c>
      <c r="BR40" s="275">
        <f t="shared" si="26"/>
        <v>1.6625166869457797E-3</v>
      </c>
      <c r="BS40" s="276">
        <f t="shared" si="27"/>
        <v>0.9443888854153174</v>
      </c>
      <c r="BT40" s="41">
        <f>HLOOKUP(BT$4,Debug!$A$1:$AK$723,2+$C40,0)*IF(SUM(V40:W40)=0,0,1)</f>
        <v>0.79066625322005901</v>
      </c>
      <c r="BU40" s="41">
        <f>HLOOKUP(BU$4,Debug!$A$1:$AK$723,2+$C40,0)*IF(SUM(X40:Y40)=0,0,1)</f>
        <v>1.6625166869457799E-3</v>
      </c>
      <c r="BV40" s="41">
        <f>HLOOKUP(BV$4,Debug!$A$1:$AK$723,2+$C40,0)</f>
        <v>0.94438888541531696</v>
      </c>
      <c r="BW40" s="208">
        <f t="shared" si="28"/>
        <v>7.7737295767210668E-16</v>
      </c>
      <c r="BY40" s="251">
        <f t="shared" si="29"/>
        <v>0</v>
      </c>
      <c r="BZ40" s="43">
        <f>HLOOKUP(BZ$4,Debug!$A$1:$AK$723,2+$C40,0)</f>
        <v>0</v>
      </c>
      <c r="CA40" s="49">
        <f t="shared" si="30"/>
        <v>0</v>
      </c>
      <c r="CC40" s="224">
        <f t="shared" si="31"/>
        <v>0</v>
      </c>
      <c r="CD40" s="253">
        <f t="shared" si="44"/>
        <v>239.88137402547133</v>
      </c>
      <c r="CE40" s="253">
        <f t="shared" si="41"/>
        <v>277.46521946503674</v>
      </c>
      <c r="CF40" s="253">
        <f t="shared" si="45"/>
        <v>38.926935603641688</v>
      </c>
      <c r="CG40" s="255">
        <f t="shared" si="42"/>
        <v>221428.96063889659</v>
      </c>
      <c r="CI40" s="194">
        <f t="shared" si="46"/>
        <v>1.3000000000000001E-2</v>
      </c>
      <c r="CJ40" s="194"/>
    </row>
    <row r="41" spans="2:88">
      <c r="B41" s="108">
        <f t="shared" si="47"/>
        <v>3</v>
      </c>
      <c r="C41" s="3">
        <f t="shared" si="32"/>
        <v>35</v>
      </c>
      <c r="D41" s="3">
        <f t="shared" si="33"/>
        <v>2</v>
      </c>
      <c r="E41" s="3">
        <f t="shared" si="34"/>
        <v>10</v>
      </c>
      <c r="F41" s="7">
        <f t="shared" si="35"/>
        <v>2017</v>
      </c>
      <c r="G41" s="8">
        <f t="shared" si="36"/>
        <v>11</v>
      </c>
      <c r="H41" s="37">
        <f>HLOOKUP(H$4,Debug!$A$1:$AK$723,2+$C41,0)</f>
        <v>3</v>
      </c>
      <c r="I41" s="38">
        <f>HLOOKUP(I$4,Debug!$A$1:$AK$723,2+$C41,0)</f>
        <v>35</v>
      </c>
      <c r="J41" s="38">
        <f>HLOOKUP(J$4,Debug!$A$1:$AK$723,2+$C41,0)</f>
        <v>2</v>
      </c>
      <c r="K41" s="38">
        <f>HLOOKUP(K$4,Debug!$A$1:$AK$723,2+$C41,0)</f>
        <v>10</v>
      </c>
      <c r="L41" s="38">
        <f>HLOOKUP(L$4,Debug!$A$1:$AK$723,2+$C41,0)</f>
        <v>2017</v>
      </c>
      <c r="M41" s="38">
        <f>HLOOKUP(M$4,Debug!$A$1:$AK$723,2+$C41,0)</f>
        <v>11</v>
      </c>
      <c r="N41" s="208">
        <f t="shared" si="37"/>
        <v>0</v>
      </c>
      <c r="O41" s="5"/>
      <c r="P41" s="100">
        <f>IF(Switch="Y",S41,HLOOKUP(P$3,Debug!$A$1:$AK$723,2+$C41,0))</f>
        <v>-9.8367900408490305E-3</v>
      </c>
      <c r="Q41" s="207">
        <f t="shared" si="5"/>
        <v>-1.108679004084903E-2</v>
      </c>
      <c r="R41" s="101">
        <f>IF(Switch="Y",T41,HLOOKUP(R$3,Debug!$A$1:$AK$723,2+$C41,0))</f>
        <v>1.0091021009505701</v>
      </c>
      <c r="S41" s="183">
        <v>7.6000723345792665E-5</v>
      </c>
      <c r="T41" s="184">
        <v>1.0155377272265664</v>
      </c>
      <c r="U41" s="196"/>
      <c r="V41" s="55">
        <f t="shared" si="38"/>
        <v>219303.54855731703</v>
      </c>
      <c r="W41" s="210">
        <f t="shared" si="39"/>
        <v>-2431.3723980681143</v>
      </c>
      <c r="X41" s="210">
        <f t="shared" si="6"/>
        <v>-359.81658494275746</v>
      </c>
      <c r="Y41" s="210">
        <f t="shared" si="43"/>
        <v>0</v>
      </c>
      <c r="Z41" s="210">
        <f t="shared" si="7"/>
        <v>0</v>
      </c>
      <c r="AA41" s="210">
        <f t="shared" si="8"/>
        <v>-234.55505620549835</v>
      </c>
      <c r="AB41" s="210">
        <f t="shared" si="9"/>
        <v>-38.537850581803347</v>
      </c>
      <c r="AC41" s="211">
        <f t="shared" si="10"/>
        <v>216239.26666751888</v>
      </c>
      <c r="AD41" s="43">
        <f>HLOOKUP(AD$4,Debug!$A$1:$AK$723,2+$C41,0)</f>
        <v>216512.359574306</v>
      </c>
      <c r="AE41" s="44">
        <f>HLOOKUP(AE$4,Debug!$A$1:$AK$723,2+$C41,0)</f>
        <v>359.81658494275803</v>
      </c>
      <c r="AF41" s="44">
        <f>HLOOKUP(AF$4,Debug!$A$1:$AK$723,2+$C41,0)</f>
        <v>234.555056205498</v>
      </c>
      <c r="AG41" s="44">
        <f>HLOOKUP(AG$4,Debug!$A$1:$AK$723,2+$C41,0)</f>
        <v>38.537850581803298</v>
      </c>
      <c r="AH41" s="44">
        <f>HLOOKUP(AH$4,Debug!$A$1:$AK$723,2+$C41,0)</f>
        <v>216239.266667519</v>
      </c>
      <c r="AI41" s="208">
        <f t="shared" si="11"/>
        <v>2.9142910307200509E-10</v>
      </c>
      <c r="AJ41" s="196"/>
      <c r="AK41" s="55">
        <f t="shared" si="0"/>
        <v>1</v>
      </c>
      <c r="AL41" s="210">
        <f t="shared" si="1"/>
        <v>0</v>
      </c>
      <c r="AM41" s="210">
        <f t="shared" si="2"/>
        <v>0</v>
      </c>
      <c r="AN41" s="210">
        <f t="shared" si="3"/>
        <v>0</v>
      </c>
      <c r="AO41" s="210">
        <f t="shared" si="4"/>
        <v>0</v>
      </c>
      <c r="AP41" s="211">
        <f t="shared" si="12"/>
        <v>0</v>
      </c>
      <c r="AQ41" s="46">
        <f>HLOOKUP(AQ$4,Debug!$A$1:$AK$723,2+$C41,0)</f>
        <v>1</v>
      </c>
      <c r="AR41" s="46">
        <f>HLOOKUP(AR$4,Debug!$A$1:$AK$723,2+$C41,0)</f>
        <v>0</v>
      </c>
      <c r="AS41" s="46">
        <f>HLOOKUP(AS$4,Debug!$A$1:$AK$723,2+$C41,0)</f>
        <v>0</v>
      </c>
      <c r="AT41" s="46">
        <f>HLOOKUP(AT$4,Debug!$A$1:$AK$723,2+$C41,0)</f>
        <v>0</v>
      </c>
      <c r="AU41" s="46">
        <f>HLOOKUP(AU$4,Debug!$A$1:$AK$723,2+$C41,0)</f>
        <v>0</v>
      </c>
      <c r="AV41" s="46">
        <f>HLOOKUP(AV$4,Debug!$A$1:$AK$723,2+$C41,0)</f>
        <v>0</v>
      </c>
      <c r="AW41" s="47">
        <f t="shared" si="13"/>
        <v>0</v>
      </c>
      <c r="AX41" s="196"/>
      <c r="AY41" s="265">
        <f t="shared" si="40"/>
        <v>15415.140232721338</v>
      </c>
      <c r="AZ41" s="266">
        <f t="shared" si="14"/>
        <v>0</v>
      </c>
      <c r="BA41" s="266">
        <f t="shared" si="15"/>
        <v>277472.52418898419</v>
      </c>
      <c r="BB41" s="266">
        <f t="shared" si="16"/>
        <v>0</v>
      </c>
      <c r="BC41" s="267">
        <f t="shared" si="17"/>
        <v>0</v>
      </c>
      <c r="BD41" s="246">
        <f>HLOOKUP(BD$4,Debug!$A$1:$AK$723,2+$C41,0)</f>
        <v>15415.1402327213</v>
      </c>
      <c r="BE41" s="46">
        <f>HLOOKUP(BE$4,Debug!$A$1:$AK$723,2+$C41,0)</f>
        <v>0</v>
      </c>
      <c r="BF41" s="46">
        <f>HLOOKUP(BF$4,Debug!$A$1:$AK$723,2+$C41,0)</f>
        <v>277472.52418898401</v>
      </c>
      <c r="BG41" s="46">
        <f>HLOOKUP(BG$4,Debug!$A$1:$AK$723,2+$C41,0)</f>
        <v>0</v>
      </c>
      <c r="BH41" s="46">
        <f>HLOOKUP(BH$4,Debug!$A$1:$AK$723,2+$C41,0)</f>
        <v>0</v>
      </c>
      <c r="BI41" s="48">
        <f t="shared" si="18"/>
        <v>2.1282176021486521E-10</v>
      </c>
      <c r="BJ41" s="196"/>
      <c r="BK41" s="274">
        <f t="shared" si="19"/>
        <v>1.6821425527395739E-3</v>
      </c>
      <c r="BL41" s="275">
        <f t="shared" si="20"/>
        <v>0.78905001018747023</v>
      </c>
      <c r="BM41" s="281">
        <f t="shared" si="21"/>
        <v>0</v>
      </c>
      <c r="BN41" s="281">
        <f t="shared" si="22"/>
        <v>0.8</v>
      </c>
      <c r="BO41" s="281">
        <f t="shared" si="23"/>
        <v>0</v>
      </c>
      <c r="BP41" s="281">
        <f t="shared" si="24"/>
        <v>1</v>
      </c>
      <c r="BQ41" s="275">
        <f t="shared" si="25"/>
        <v>0.98631251273433773</v>
      </c>
      <c r="BR41" s="275">
        <f t="shared" si="26"/>
        <v>1.6591182479699224E-3</v>
      </c>
      <c r="BS41" s="276">
        <f t="shared" si="27"/>
        <v>0.94282203258234487</v>
      </c>
      <c r="BT41" s="41">
        <f>HLOOKUP(BT$4,Debug!$A$1:$AK$723,2+$C41,0)*IF(SUM(V41:W41)=0,0,1)</f>
        <v>0.78905001018747001</v>
      </c>
      <c r="BU41" s="41">
        <f>HLOOKUP(BU$4,Debug!$A$1:$AK$723,2+$C41,0)*IF(SUM(X41:Y41)=0,0,1)</f>
        <v>1.65911824796992E-3</v>
      </c>
      <c r="BV41" s="41">
        <f>HLOOKUP(BV$4,Debug!$A$1:$AK$723,2+$C41,0)</f>
        <v>0.94282203258234498</v>
      </c>
      <c r="BW41" s="208">
        <f t="shared" si="28"/>
        <v>3.3545215216701507E-16</v>
      </c>
      <c r="BY41" s="251">
        <f t="shared" si="29"/>
        <v>0</v>
      </c>
      <c r="BZ41" s="43">
        <f>HLOOKUP(BZ$4,Debug!$A$1:$AK$723,2+$C41,0)</f>
        <v>0</v>
      </c>
      <c r="CA41" s="49">
        <f t="shared" si="30"/>
        <v>0</v>
      </c>
      <c r="CC41" s="224">
        <f t="shared" si="31"/>
        <v>0</v>
      </c>
      <c r="CD41" s="253">
        <f t="shared" si="44"/>
        <v>236.69000000554743</v>
      </c>
      <c r="CE41" s="253">
        <f t="shared" si="41"/>
        <v>276.62458949387997</v>
      </c>
      <c r="CF41" s="253">
        <f t="shared" si="45"/>
        <v>38.888625988216909</v>
      </c>
      <c r="CG41" s="255">
        <f t="shared" si="42"/>
        <v>218483.07692819764</v>
      </c>
      <c r="CI41" s="194">
        <f t="shared" si="46"/>
        <v>1.2999999999999999E-2</v>
      </c>
      <c r="CJ41" s="194"/>
    </row>
    <row r="42" spans="2:88">
      <c r="B42" s="108">
        <f t="shared" si="47"/>
        <v>3</v>
      </c>
      <c r="C42" s="3">
        <f t="shared" si="32"/>
        <v>36</v>
      </c>
      <c r="D42" s="3">
        <f t="shared" si="33"/>
        <v>2</v>
      </c>
      <c r="E42" s="3">
        <f t="shared" si="34"/>
        <v>11</v>
      </c>
      <c r="F42" s="7">
        <f t="shared" si="35"/>
        <v>2017</v>
      </c>
      <c r="G42" s="8">
        <f t="shared" si="36"/>
        <v>12</v>
      </c>
      <c r="H42" s="37">
        <f>HLOOKUP(H$4,Debug!$A$1:$AK$723,2+$C42,0)</f>
        <v>3</v>
      </c>
      <c r="I42" s="38">
        <f>HLOOKUP(I$4,Debug!$A$1:$AK$723,2+$C42,0)</f>
        <v>36</v>
      </c>
      <c r="J42" s="38">
        <f>HLOOKUP(J$4,Debug!$A$1:$AK$723,2+$C42,0)</f>
        <v>2</v>
      </c>
      <c r="K42" s="38">
        <f>HLOOKUP(K$4,Debug!$A$1:$AK$723,2+$C42,0)</f>
        <v>11</v>
      </c>
      <c r="L42" s="38">
        <f>HLOOKUP(L$4,Debug!$A$1:$AK$723,2+$C42,0)</f>
        <v>2017</v>
      </c>
      <c r="M42" s="38">
        <f>HLOOKUP(M$4,Debug!$A$1:$AK$723,2+$C42,0)</f>
        <v>12</v>
      </c>
      <c r="N42" s="208">
        <f t="shared" si="37"/>
        <v>0</v>
      </c>
      <c r="O42" s="5"/>
      <c r="P42" s="100">
        <f>IF(Switch="Y",S42,HLOOKUP(P$3,Debug!$A$1:$AK$723,2+$C42,0))</f>
        <v>-1.1954702740284999E-2</v>
      </c>
      <c r="Q42" s="207">
        <f t="shared" si="5"/>
        <v>-1.3204702740284999E-2</v>
      </c>
      <c r="R42" s="101">
        <f>IF(Switch="Y",T42,HLOOKUP(R$3,Debug!$A$1:$AK$723,2+$C42,0))</f>
        <v>1.0099275881919301</v>
      </c>
      <c r="S42" s="183">
        <v>-3.9890313799967325E-3</v>
      </c>
      <c r="T42" s="184">
        <v>1.0165184243964422</v>
      </c>
      <c r="U42" s="196"/>
      <c r="V42" s="55">
        <f t="shared" si="38"/>
        <v>216239.26666751888</v>
      </c>
      <c r="W42" s="210">
        <f t="shared" si="39"/>
        <v>-2855.3752371218052</v>
      </c>
      <c r="X42" s="210">
        <f t="shared" si="6"/>
        <v>-349.66246596408035</v>
      </c>
      <c r="Y42" s="210">
        <f t="shared" si="43"/>
        <v>-15389.880144385599</v>
      </c>
      <c r="Z42" s="210">
        <f t="shared" si="7"/>
        <v>0</v>
      </c>
      <c r="AA42" s="210">
        <f t="shared" si="8"/>
        <v>-214.11471122171801</v>
      </c>
      <c r="AB42" s="210">
        <f t="shared" si="9"/>
        <v>-38.474700360964</v>
      </c>
      <c r="AC42" s="211">
        <f t="shared" si="10"/>
        <v>197391.75940846471</v>
      </c>
      <c r="AD42" s="43">
        <f>HLOOKUP(AD$4,Debug!$A$1:$AK$723,2+$C42,0)</f>
        <v>213034.22896443299</v>
      </c>
      <c r="AE42" s="44">
        <f>HLOOKUP(AE$4,Debug!$A$1:$AK$723,2+$C42,0)</f>
        <v>349.66246596408001</v>
      </c>
      <c r="AF42" s="44">
        <f>HLOOKUP(AF$4,Debug!$A$1:$AK$723,2+$C42,0)</f>
        <v>214.11471122171801</v>
      </c>
      <c r="AG42" s="44">
        <f>HLOOKUP(AG$4,Debug!$A$1:$AK$723,2+$C42,0)</f>
        <v>38.474700360964</v>
      </c>
      <c r="AH42" s="44">
        <f>HLOOKUP(AH$4,Debug!$A$1:$AK$723,2+$C42,0)</f>
        <v>197391.759408465</v>
      </c>
      <c r="AI42" s="208">
        <f t="shared" si="11"/>
        <v>2.9103830456733704E-10</v>
      </c>
      <c r="AJ42" s="196"/>
      <c r="AK42" s="55">
        <f t="shared" si="0"/>
        <v>1</v>
      </c>
      <c r="AL42" s="210">
        <f t="shared" si="1"/>
        <v>0</v>
      </c>
      <c r="AM42" s="210">
        <f t="shared" si="2"/>
        <v>0</v>
      </c>
      <c r="AN42" s="210">
        <f t="shared" si="3"/>
        <v>1</v>
      </c>
      <c r="AO42" s="210">
        <f t="shared" si="4"/>
        <v>1</v>
      </c>
      <c r="AP42" s="211">
        <f t="shared" si="12"/>
        <v>1</v>
      </c>
      <c r="AQ42" s="46">
        <f>HLOOKUP(AQ$4,Debug!$A$1:$AK$723,2+$C42,0)</f>
        <v>1</v>
      </c>
      <c r="AR42" s="46">
        <f>HLOOKUP(AR$4,Debug!$A$1:$AK$723,2+$C42,0)</f>
        <v>0</v>
      </c>
      <c r="AS42" s="46">
        <f>HLOOKUP(AS$4,Debug!$A$1:$AK$723,2+$C42,0)</f>
        <v>0</v>
      </c>
      <c r="AT42" s="46">
        <f>HLOOKUP(AT$4,Debug!$A$1:$AK$723,2+$C42,0)</f>
        <v>1</v>
      </c>
      <c r="AU42" s="46">
        <f>HLOOKUP(AU$4,Debug!$A$1:$AK$723,2+$C42,0)</f>
        <v>1</v>
      </c>
      <c r="AV42" s="46">
        <f>HLOOKUP(AV$4,Debug!$A$1:$AK$723,2+$C42,0)</f>
        <v>1</v>
      </c>
      <c r="AW42" s="47">
        <f t="shared" si="13"/>
        <v>0</v>
      </c>
      <c r="AX42" s="196"/>
      <c r="AY42" s="265">
        <f t="shared" si="40"/>
        <v>15389.880144385599</v>
      </c>
      <c r="AZ42" s="266">
        <f t="shared" si="14"/>
        <v>0</v>
      </c>
      <c r="BA42" s="266">
        <f t="shared" si="15"/>
        <v>261627.96245455529</v>
      </c>
      <c r="BB42" s="266">
        <f t="shared" si="16"/>
        <v>0</v>
      </c>
      <c r="BC42" s="267">
        <f t="shared" si="17"/>
        <v>0</v>
      </c>
      <c r="BD42" s="246">
        <f>HLOOKUP(BD$4,Debug!$A$1:$AK$723,2+$C42,0)</f>
        <v>15389.880144385599</v>
      </c>
      <c r="BE42" s="46">
        <f>HLOOKUP(BE$4,Debug!$A$1:$AK$723,2+$C42,0)</f>
        <v>0</v>
      </c>
      <c r="BF42" s="46">
        <f>HLOOKUP(BF$4,Debug!$A$1:$AK$723,2+$C42,0)</f>
        <v>261627.962454555</v>
      </c>
      <c r="BG42" s="46">
        <f>HLOOKUP(BG$4,Debug!$A$1:$AK$723,2+$C42,0)</f>
        <v>0</v>
      </c>
      <c r="BH42" s="46">
        <f>HLOOKUP(BH$4,Debug!$A$1:$AK$723,2+$C42,0)</f>
        <v>0</v>
      </c>
      <c r="BI42" s="48">
        <f t="shared" si="18"/>
        <v>2.9103830456733704E-10</v>
      </c>
      <c r="BJ42" s="196"/>
      <c r="BK42" s="274">
        <f t="shared" si="19"/>
        <v>1.6821425527395739E-3</v>
      </c>
      <c r="BL42" s="275">
        <f t="shared" si="20"/>
        <v>0.77931776236064421</v>
      </c>
      <c r="BM42" s="281">
        <f t="shared" si="21"/>
        <v>0</v>
      </c>
      <c r="BN42" s="281">
        <f t="shared" si="22"/>
        <v>0.8</v>
      </c>
      <c r="BO42" s="281">
        <f t="shared" si="23"/>
        <v>0</v>
      </c>
      <c r="BP42" s="281">
        <f t="shared" si="24"/>
        <v>1</v>
      </c>
      <c r="BQ42" s="275">
        <f t="shared" si="25"/>
        <v>0.97414720295080526</v>
      </c>
      <c r="BR42" s="275">
        <f t="shared" si="26"/>
        <v>1.6386544627157832E-3</v>
      </c>
      <c r="BS42" s="276">
        <f t="shared" si="27"/>
        <v>0.94127707305110697</v>
      </c>
      <c r="BT42" s="41">
        <f>HLOOKUP(BT$4,Debug!$A$1:$AK$723,2+$C42,0)*IF(SUM(V42:W42)=0,0,1)</f>
        <v>0.77931776236064398</v>
      </c>
      <c r="BU42" s="41">
        <f>HLOOKUP(BU$4,Debug!$A$1:$AK$723,2+$C42,0)*IF(SUM(X42:Y42)=0,0,1)</f>
        <v>1.63865446271578E-3</v>
      </c>
      <c r="BV42" s="41">
        <f>HLOOKUP(BV$4,Debug!$A$1:$AK$723,2+$C42,0)</f>
        <v>0.94127707305110697</v>
      </c>
      <c r="BW42" s="208">
        <f t="shared" si="28"/>
        <v>2.2529721144248782E-16</v>
      </c>
      <c r="BY42" s="251">
        <f t="shared" si="29"/>
        <v>0</v>
      </c>
      <c r="BZ42" s="43">
        <f>HLOOKUP(BZ$4,Debug!$A$1:$AK$723,2+$C42,0)</f>
        <v>0</v>
      </c>
      <c r="CA42" s="49">
        <f t="shared" si="30"/>
        <v>0</v>
      </c>
      <c r="CC42" s="224">
        <f t="shared" si="31"/>
        <v>0</v>
      </c>
      <c r="CD42" s="253">
        <f t="shared" si="44"/>
        <v>216.24035390056125</v>
      </c>
      <c r="CE42" s="253">
        <f t="shared" si="41"/>
        <v>272.98250132239872</v>
      </c>
      <c r="CF42" s="253">
        <f t="shared" si="45"/>
        <v>38.856661341955551</v>
      </c>
      <c r="CG42" s="255">
        <f t="shared" si="42"/>
        <v>199606.480523595</v>
      </c>
      <c r="CI42" s="194">
        <f t="shared" si="46"/>
        <v>1.2999999999999999E-2</v>
      </c>
      <c r="CJ42" s="194"/>
    </row>
    <row r="43" spans="2:88">
      <c r="B43" s="108">
        <f t="shared" si="47"/>
        <v>4</v>
      </c>
      <c r="C43" s="3">
        <f t="shared" si="32"/>
        <v>37</v>
      </c>
      <c r="D43" s="3">
        <f t="shared" si="33"/>
        <v>3</v>
      </c>
      <c r="E43" s="3">
        <f t="shared" si="34"/>
        <v>0</v>
      </c>
      <c r="F43" s="7">
        <f t="shared" si="35"/>
        <v>2018</v>
      </c>
      <c r="G43" s="8">
        <f t="shared" si="36"/>
        <v>1</v>
      </c>
      <c r="H43" s="37">
        <f>HLOOKUP(H$4,Debug!$A$1:$AK$723,2+$C43,0)</f>
        <v>4</v>
      </c>
      <c r="I43" s="38">
        <f>HLOOKUP(I$4,Debug!$A$1:$AK$723,2+$C43,0)</f>
        <v>37</v>
      </c>
      <c r="J43" s="38">
        <f>HLOOKUP(J$4,Debug!$A$1:$AK$723,2+$C43,0)</f>
        <v>3</v>
      </c>
      <c r="K43" s="38">
        <f>HLOOKUP(K$4,Debug!$A$1:$AK$723,2+$C43,0)</f>
        <v>0</v>
      </c>
      <c r="L43" s="38">
        <f>HLOOKUP(L$4,Debug!$A$1:$AK$723,2+$C43,0)</f>
        <v>2018</v>
      </c>
      <c r="M43" s="38">
        <f>HLOOKUP(M$4,Debug!$A$1:$AK$723,2+$C43,0)</f>
        <v>1</v>
      </c>
      <c r="N43" s="208">
        <f t="shared" si="37"/>
        <v>0</v>
      </c>
      <c r="O43" s="5"/>
      <c r="P43" s="100">
        <f>IF(Switch="Y",S43,HLOOKUP(P$3,Debug!$A$1:$AK$723,2+$C43,0))</f>
        <v>-1.07481527847054E-2</v>
      </c>
      <c r="Q43" s="207">
        <f t="shared" si="5"/>
        <v>-1.1998152784705399E-2</v>
      </c>
      <c r="R43" s="101">
        <f>IF(Switch="Y",T43,HLOOKUP(R$3,Debug!$A$1:$AK$723,2+$C43,0))</f>
        <v>1.01076464345277</v>
      </c>
      <c r="S43" s="183">
        <v>2.9320032999939905E-3</v>
      </c>
      <c r="T43" s="184">
        <v>1.0170767180968461</v>
      </c>
      <c r="U43" s="196"/>
      <c r="V43" s="55">
        <f t="shared" si="38"/>
        <v>197391.75940846471</v>
      </c>
      <c r="W43" s="210">
        <f t="shared" si="39"/>
        <v>-2368.3364878245693</v>
      </c>
      <c r="X43" s="210">
        <f t="shared" si="6"/>
        <v>-309.38869734243968</v>
      </c>
      <c r="Y43" s="210">
        <f t="shared" si="43"/>
        <v>0</v>
      </c>
      <c r="Z43" s="210">
        <f t="shared" si="7"/>
        <v>0</v>
      </c>
      <c r="AA43" s="210">
        <f t="shared" si="8"/>
        <v>-210.94020374190583</v>
      </c>
      <c r="AB43" s="210">
        <f t="shared" si="9"/>
        <v>-38.41366339808512</v>
      </c>
      <c r="AC43" s="211">
        <f t="shared" si="10"/>
        <v>194464.68035615771</v>
      </c>
      <c r="AD43" s="43">
        <f>HLOOKUP(AD$4,Debug!$A$1:$AK$723,2+$C43,0)</f>
        <v>194714.03422329799</v>
      </c>
      <c r="AE43" s="44">
        <f>HLOOKUP(AE$4,Debug!$A$1:$AK$723,2+$C43,0)</f>
        <v>309.38869734244003</v>
      </c>
      <c r="AF43" s="44">
        <f>HLOOKUP(AF$4,Debug!$A$1:$AK$723,2+$C43,0)</f>
        <v>210.940203741906</v>
      </c>
      <c r="AG43" s="44">
        <f>HLOOKUP(AG$4,Debug!$A$1:$AK$723,2+$C43,0)</f>
        <v>38.413663398085099</v>
      </c>
      <c r="AH43" s="44">
        <f>HLOOKUP(AH$4,Debug!$A$1:$AK$723,2+$C43,0)</f>
        <v>194464.680356158</v>
      </c>
      <c r="AI43" s="208">
        <f t="shared" si="11"/>
        <v>5.822684556733293E-10</v>
      </c>
      <c r="AJ43" s="196"/>
      <c r="AK43" s="55">
        <f t="shared" si="0"/>
        <v>1</v>
      </c>
      <c r="AL43" s="210">
        <f t="shared" si="1"/>
        <v>0</v>
      </c>
      <c r="AM43" s="210">
        <f t="shared" si="2"/>
        <v>0</v>
      </c>
      <c r="AN43" s="210">
        <f t="shared" si="3"/>
        <v>0</v>
      </c>
      <c r="AO43" s="210">
        <f t="shared" si="4"/>
        <v>0</v>
      </c>
      <c r="AP43" s="211">
        <f t="shared" si="12"/>
        <v>0</v>
      </c>
      <c r="AQ43" s="46">
        <f>HLOOKUP(AQ$4,Debug!$A$1:$AK$723,2+$C43,0)</f>
        <v>1</v>
      </c>
      <c r="AR43" s="46">
        <f>HLOOKUP(AR$4,Debug!$A$1:$AK$723,2+$C43,0)</f>
        <v>0</v>
      </c>
      <c r="AS43" s="46">
        <f>HLOOKUP(AS$4,Debug!$A$1:$AK$723,2+$C43,0)</f>
        <v>0</v>
      </c>
      <c r="AT43" s="46">
        <f>HLOOKUP(AT$4,Debug!$A$1:$AK$723,2+$C43,0)</f>
        <v>0</v>
      </c>
      <c r="AU43" s="46">
        <f>HLOOKUP(AU$4,Debug!$A$1:$AK$723,2+$C43,0)</f>
        <v>0</v>
      </c>
      <c r="AV43" s="46">
        <f>HLOOKUP(AV$4,Debug!$A$1:$AK$723,2+$C43,0)</f>
        <v>0</v>
      </c>
      <c r="AW43" s="47">
        <f t="shared" si="13"/>
        <v>0</v>
      </c>
      <c r="AX43" s="196"/>
      <c r="AY43" s="265">
        <f t="shared" si="40"/>
        <v>15365.465359234047</v>
      </c>
      <c r="AZ43" s="266">
        <f t="shared" si="14"/>
        <v>0</v>
      </c>
      <c r="BA43" s="266">
        <f t="shared" si="15"/>
        <v>261212.91110697889</v>
      </c>
      <c r="BB43" s="266">
        <f t="shared" si="16"/>
        <v>0</v>
      </c>
      <c r="BC43" s="267">
        <f t="shared" si="17"/>
        <v>0</v>
      </c>
      <c r="BD43" s="246">
        <f>HLOOKUP(BD$4,Debug!$A$1:$AK$723,2+$C43,0)</f>
        <v>15365.465359234</v>
      </c>
      <c r="BE43" s="46">
        <f>HLOOKUP(BE$4,Debug!$A$1:$AK$723,2+$C43,0)</f>
        <v>0</v>
      </c>
      <c r="BF43" s="46">
        <f>HLOOKUP(BF$4,Debug!$A$1:$AK$723,2+$C43,0)</f>
        <v>261212.91110697901</v>
      </c>
      <c r="BG43" s="46">
        <f>HLOOKUP(BG$4,Debug!$A$1:$AK$723,2+$C43,0)</f>
        <v>0</v>
      </c>
      <c r="BH43" s="46">
        <f>HLOOKUP(BH$4,Debug!$A$1:$AK$723,2+$C43,0)</f>
        <v>0</v>
      </c>
      <c r="BI43" s="48">
        <f t="shared" si="18"/>
        <v>1.6370904631912708E-10</v>
      </c>
      <c r="BJ43" s="196"/>
      <c r="BK43" s="274">
        <f t="shared" si="19"/>
        <v>1.6821425527395739E-3</v>
      </c>
      <c r="BL43" s="275">
        <f t="shared" si="20"/>
        <v>0.75447500930926525</v>
      </c>
      <c r="BM43" s="281">
        <f t="shared" si="21"/>
        <v>0</v>
      </c>
      <c r="BN43" s="281">
        <f t="shared" si="22"/>
        <v>0.8</v>
      </c>
      <c r="BO43" s="281">
        <f t="shared" si="23"/>
        <v>0</v>
      </c>
      <c r="BP43" s="281">
        <f t="shared" si="24"/>
        <v>1</v>
      </c>
      <c r="BQ43" s="275">
        <f t="shared" si="25"/>
        <v>0.94309376163658154</v>
      </c>
      <c r="BR43" s="275">
        <f t="shared" si="26"/>
        <v>1.5864181476721265E-3</v>
      </c>
      <c r="BS43" s="276">
        <f t="shared" si="27"/>
        <v>0.93978381402043099</v>
      </c>
      <c r="BT43" s="41">
        <f>HLOOKUP(BT$4,Debug!$A$1:$AK$723,2+$C43,0)*IF(SUM(V43:W43)=0,0,1)</f>
        <v>0.75447500930926503</v>
      </c>
      <c r="BU43" s="41">
        <f>HLOOKUP(BU$4,Debug!$A$1:$AK$723,2+$C43,0)*IF(SUM(X43:Y43)=0,0,1)</f>
        <v>1.58641814767213E-3</v>
      </c>
      <c r="BV43" s="41">
        <f>HLOOKUP(BV$4,Debug!$A$1:$AK$723,2+$C43,0)</f>
        <v>0.93978381402043099</v>
      </c>
      <c r="BW43" s="208">
        <f t="shared" si="28"/>
        <v>2.2551405187698492E-16</v>
      </c>
      <c r="BY43" s="251">
        <f t="shared" si="29"/>
        <v>0</v>
      </c>
      <c r="BZ43" s="43">
        <f>HLOOKUP(BZ$4,Debug!$A$1:$AK$723,2+$C43,0)</f>
        <v>0</v>
      </c>
      <c r="CA43" s="49">
        <f t="shared" si="30"/>
        <v>0</v>
      </c>
      <c r="CC43" s="224">
        <f t="shared" si="31"/>
        <v>0</v>
      </c>
      <c r="CD43" s="253">
        <f t="shared" si="44"/>
        <v>213.21089982504211</v>
      </c>
      <c r="CE43" s="253">
        <f t="shared" si="41"/>
        <v>249.39576414876473</v>
      </c>
      <c r="CF43" s="253">
        <f t="shared" si="45"/>
        <v>38.827172788280222</v>
      </c>
      <c r="CG43" s="255">
        <f t="shared" si="42"/>
        <v>196810.06137696194</v>
      </c>
      <c r="CI43" s="194">
        <f t="shared" si="46"/>
        <v>1.2999999999999999E-2</v>
      </c>
      <c r="CJ43" s="194"/>
    </row>
    <row r="44" spans="2:88">
      <c r="B44" s="108">
        <f t="shared" si="47"/>
        <v>4</v>
      </c>
      <c r="C44" s="3">
        <f t="shared" si="32"/>
        <v>38</v>
      </c>
      <c r="D44" s="3">
        <f t="shared" si="33"/>
        <v>3</v>
      </c>
      <c r="E44" s="3">
        <f t="shared" si="34"/>
        <v>1</v>
      </c>
      <c r="F44" s="7">
        <f t="shared" si="35"/>
        <v>2018</v>
      </c>
      <c r="G44" s="8">
        <f t="shared" si="36"/>
        <v>2</v>
      </c>
      <c r="H44" s="37">
        <f>HLOOKUP(H$4,Debug!$A$1:$AK$723,2+$C44,0)</f>
        <v>4</v>
      </c>
      <c r="I44" s="38">
        <f>HLOOKUP(I$4,Debug!$A$1:$AK$723,2+$C44,0)</f>
        <v>38</v>
      </c>
      <c r="J44" s="38">
        <f>HLOOKUP(J$4,Debug!$A$1:$AK$723,2+$C44,0)</f>
        <v>3</v>
      </c>
      <c r="K44" s="38">
        <f>HLOOKUP(K$4,Debug!$A$1:$AK$723,2+$C44,0)</f>
        <v>1</v>
      </c>
      <c r="L44" s="38">
        <f>HLOOKUP(L$4,Debug!$A$1:$AK$723,2+$C44,0)</f>
        <v>2018</v>
      </c>
      <c r="M44" s="38">
        <f>HLOOKUP(M$4,Debug!$A$1:$AK$723,2+$C44,0)</f>
        <v>2</v>
      </c>
      <c r="N44" s="208">
        <f t="shared" si="37"/>
        <v>0</v>
      </c>
      <c r="O44" s="5"/>
      <c r="P44" s="100">
        <f>IF(Switch="Y",S44,HLOOKUP(P$3,Debug!$A$1:$AK$723,2+$C44,0))</f>
        <v>-4.3201881566195003E-3</v>
      </c>
      <c r="Q44" s="207">
        <f t="shared" si="5"/>
        <v>-5.5701881566195006E-3</v>
      </c>
      <c r="R44" s="101">
        <f>IF(Switch="Y",T44,HLOOKUP(R$3,Debug!$A$1:$AK$723,2+$C44,0))</f>
        <v>1.01163378856854</v>
      </c>
      <c r="S44" s="183">
        <v>-1.3513317665787561E-3</v>
      </c>
      <c r="T44" s="184">
        <v>1.0169732841118264</v>
      </c>
      <c r="U44" s="196"/>
      <c r="V44" s="55">
        <f t="shared" si="38"/>
        <v>194464.68035615771</v>
      </c>
      <c r="W44" s="210">
        <f t="shared" si="39"/>
        <v>-1083.2048594006665</v>
      </c>
      <c r="X44" s="210">
        <f t="shared" si="6"/>
        <v>-302.71488371921987</v>
      </c>
      <c r="Y44" s="210">
        <f t="shared" si="43"/>
        <v>0</v>
      </c>
      <c r="Z44" s="210">
        <f t="shared" si="7"/>
        <v>0</v>
      </c>
      <c r="AA44" s="210">
        <f t="shared" si="8"/>
        <v>-209.16865733079098</v>
      </c>
      <c r="AB44" s="210">
        <f t="shared" si="9"/>
        <v>-38.353531538924827</v>
      </c>
      <c r="AC44" s="211">
        <f t="shared" si="10"/>
        <v>192831.23842416811</v>
      </c>
      <c r="AD44" s="43">
        <f>HLOOKUP(AD$4,Debug!$A$1:$AK$723,2+$C44,0)</f>
        <v>193078.760613038</v>
      </c>
      <c r="AE44" s="44">
        <f>HLOOKUP(AE$4,Debug!$A$1:$AK$723,2+$C44,0)</f>
        <v>302.71488371921998</v>
      </c>
      <c r="AF44" s="44">
        <f>HLOOKUP(AF$4,Debug!$A$1:$AK$723,2+$C44,0)</f>
        <v>209.16865733079101</v>
      </c>
      <c r="AG44" s="44">
        <f>HLOOKUP(AG$4,Debug!$A$1:$AK$723,2+$C44,0)</f>
        <v>38.353531538924798</v>
      </c>
      <c r="AH44" s="44">
        <f>HLOOKUP(AH$4,Debug!$A$1:$AK$723,2+$C44,0)</f>
        <v>192831.238424168</v>
      </c>
      <c r="AI44" s="208">
        <f t="shared" si="11"/>
        <v>2.9109514798619784E-10</v>
      </c>
      <c r="AJ44" s="196"/>
      <c r="AK44" s="55">
        <f t="shared" si="0"/>
        <v>1</v>
      </c>
      <c r="AL44" s="210">
        <f t="shared" si="1"/>
        <v>0</v>
      </c>
      <c r="AM44" s="210">
        <f t="shared" si="2"/>
        <v>0</v>
      </c>
      <c r="AN44" s="210">
        <f t="shared" si="3"/>
        <v>0</v>
      </c>
      <c r="AO44" s="210">
        <f t="shared" si="4"/>
        <v>0</v>
      </c>
      <c r="AP44" s="211">
        <f t="shared" si="12"/>
        <v>0</v>
      </c>
      <c r="AQ44" s="46">
        <f>HLOOKUP(AQ$4,Debug!$A$1:$AK$723,2+$C44,0)</f>
        <v>1</v>
      </c>
      <c r="AR44" s="46">
        <f>HLOOKUP(AR$4,Debug!$A$1:$AK$723,2+$C44,0)</f>
        <v>0</v>
      </c>
      <c r="AS44" s="46">
        <f>HLOOKUP(AS$4,Debug!$A$1:$AK$723,2+$C44,0)</f>
        <v>0</v>
      </c>
      <c r="AT44" s="46">
        <f>HLOOKUP(AT$4,Debug!$A$1:$AK$723,2+$C44,0)</f>
        <v>0</v>
      </c>
      <c r="AU44" s="46">
        <f>HLOOKUP(AU$4,Debug!$A$1:$AK$723,2+$C44,0)</f>
        <v>0</v>
      </c>
      <c r="AV44" s="46">
        <f>HLOOKUP(AV$4,Debug!$A$1:$AK$723,2+$C44,0)</f>
        <v>0</v>
      </c>
      <c r="AW44" s="47">
        <f t="shared" si="13"/>
        <v>0</v>
      </c>
      <c r="AX44" s="196"/>
      <c r="AY44" s="265">
        <f t="shared" si="40"/>
        <v>15341.41261556993</v>
      </c>
      <c r="AZ44" s="266">
        <f t="shared" si="14"/>
        <v>0</v>
      </c>
      <c r="BA44" s="266">
        <f t="shared" si="15"/>
        <v>260804.01446468892</v>
      </c>
      <c r="BB44" s="266">
        <f t="shared" si="16"/>
        <v>0</v>
      </c>
      <c r="BC44" s="267">
        <f t="shared" si="17"/>
        <v>0</v>
      </c>
      <c r="BD44" s="246">
        <f>HLOOKUP(BD$4,Debug!$A$1:$AK$723,2+$C44,0)</f>
        <v>15341.4126155699</v>
      </c>
      <c r="BE44" s="46">
        <f>HLOOKUP(BE$4,Debug!$A$1:$AK$723,2+$C44,0)</f>
        <v>0</v>
      </c>
      <c r="BF44" s="46">
        <f>HLOOKUP(BF$4,Debug!$A$1:$AK$723,2+$C44,0)</f>
        <v>260804.01446468901</v>
      </c>
      <c r="BG44" s="46">
        <f>HLOOKUP(BG$4,Debug!$A$1:$AK$723,2+$C44,0)</f>
        <v>0</v>
      </c>
      <c r="BH44" s="46">
        <f>HLOOKUP(BH$4,Debug!$A$1:$AK$723,2+$C44,0)</f>
        <v>0</v>
      </c>
      <c r="BI44" s="48">
        <f t="shared" si="18"/>
        <v>1.1823431123048067E-10</v>
      </c>
      <c r="BJ44" s="196"/>
      <c r="BK44" s="274">
        <f t="shared" si="19"/>
        <v>1.6821425527395739E-3</v>
      </c>
      <c r="BL44" s="275">
        <f t="shared" si="20"/>
        <v>0.74446810279035303</v>
      </c>
      <c r="BM44" s="281">
        <f t="shared" si="21"/>
        <v>0</v>
      </c>
      <c r="BN44" s="281">
        <f t="shared" si="22"/>
        <v>0.8</v>
      </c>
      <c r="BO44" s="281">
        <f t="shared" si="23"/>
        <v>0</v>
      </c>
      <c r="BP44" s="281">
        <f t="shared" si="24"/>
        <v>1</v>
      </c>
      <c r="BQ44" s="275">
        <f t="shared" si="25"/>
        <v>0.93058512848794128</v>
      </c>
      <c r="BR44" s="275">
        <f t="shared" si="26"/>
        <v>1.5653768435761899E-3</v>
      </c>
      <c r="BS44" s="276">
        <f t="shared" si="27"/>
        <v>0.93831269819999574</v>
      </c>
      <c r="BT44" s="41">
        <f>HLOOKUP(BT$4,Debug!$A$1:$AK$723,2+$C44,0)*IF(SUM(V44:W44)=0,0,1)</f>
        <v>0.74446810279035303</v>
      </c>
      <c r="BU44" s="41">
        <f>HLOOKUP(BU$4,Debug!$A$1:$AK$723,2+$C44,0)*IF(SUM(X44:Y44)=0,0,1)</f>
        <v>1.5653768435761901E-3</v>
      </c>
      <c r="BV44" s="41">
        <f>HLOOKUP(BV$4,Debug!$A$1:$AK$723,2+$C44,0)</f>
        <v>0.93831269819999596</v>
      </c>
      <c r="BW44" s="208">
        <f t="shared" si="28"/>
        <v>2.2226144535952841E-16</v>
      </c>
      <c r="BY44" s="251">
        <f t="shared" si="29"/>
        <v>0</v>
      </c>
      <c r="BZ44" s="43">
        <f>HLOOKUP(BZ$4,Debug!$A$1:$AK$723,2+$C44,0)</f>
        <v>0</v>
      </c>
      <c r="CA44" s="49">
        <f t="shared" si="30"/>
        <v>0</v>
      </c>
      <c r="CC44" s="224">
        <f t="shared" si="31"/>
        <v>0</v>
      </c>
      <c r="CD44" s="253">
        <f t="shared" si="44"/>
        <v>211.6020812653428</v>
      </c>
      <c r="CE44" s="253">
        <f t="shared" si="41"/>
        <v>245.90880166433746</v>
      </c>
      <c r="CF44" s="253">
        <f t="shared" si="45"/>
        <v>38.799728415705509</v>
      </c>
      <c r="CG44" s="255">
        <f t="shared" si="42"/>
        <v>195324.99809108567</v>
      </c>
      <c r="CI44" s="194">
        <f t="shared" si="46"/>
        <v>1.2999999999999999E-2</v>
      </c>
      <c r="CJ44" s="194"/>
    </row>
    <row r="45" spans="2:88">
      <c r="B45" s="108">
        <f t="shared" si="47"/>
        <v>4</v>
      </c>
      <c r="C45" s="3">
        <f t="shared" si="32"/>
        <v>39</v>
      </c>
      <c r="D45" s="3">
        <f t="shared" si="33"/>
        <v>3</v>
      </c>
      <c r="E45" s="3">
        <f t="shared" si="34"/>
        <v>2</v>
      </c>
      <c r="F45" s="7">
        <f t="shared" si="35"/>
        <v>2018</v>
      </c>
      <c r="G45" s="8">
        <f t="shared" si="36"/>
        <v>3</v>
      </c>
      <c r="H45" s="37">
        <f>HLOOKUP(H$4,Debug!$A$1:$AK$723,2+$C45,0)</f>
        <v>4</v>
      </c>
      <c r="I45" s="38">
        <f>HLOOKUP(I$4,Debug!$A$1:$AK$723,2+$C45,0)</f>
        <v>39</v>
      </c>
      <c r="J45" s="38">
        <f>HLOOKUP(J$4,Debug!$A$1:$AK$723,2+$C45,0)</f>
        <v>3</v>
      </c>
      <c r="K45" s="38">
        <f>HLOOKUP(K$4,Debug!$A$1:$AK$723,2+$C45,0)</f>
        <v>2</v>
      </c>
      <c r="L45" s="38">
        <f>HLOOKUP(L$4,Debug!$A$1:$AK$723,2+$C45,0)</f>
        <v>2018</v>
      </c>
      <c r="M45" s="38">
        <f>HLOOKUP(M$4,Debug!$A$1:$AK$723,2+$C45,0)</f>
        <v>3</v>
      </c>
      <c r="N45" s="208">
        <f t="shared" si="37"/>
        <v>0</v>
      </c>
      <c r="O45" s="5"/>
      <c r="P45" s="100">
        <f>IF(Switch="Y",S45,HLOOKUP(P$3,Debug!$A$1:$AK$723,2+$C45,0))</f>
        <v>-4.9763867505278102E-3</v>
      </c>
      <c r="Q45" s="207">
        <f t="shared" si="5"/>
        <v>-6.2263867505278105E-3</v>
      </c>
      <c r="R45" s="101">
        <f>IF(Switch="Y",T45,HLOOKUP(R$3,Debug!$A$1:$AK$723,2+$C45,0))</f>
        <v>1.0121150167505</v>
      </c>
      <c r="S45" s="183">
        <v>-1.9842650058293554E-2</v>
      </c>
      <c r="T45" s="184">
        <v>1.0165390910107448</v>
      </c>
      <c r="U45" s="196"/>
      <c r="V45" s="55">
        <f t="shared" si="38"/>
        <v>192831.23842416811</v>
      </c>
      <c r="W45" s="210">
        <f t="shared" si="39"/>
        <v>-1200.6418680121096</v>
      </c>
      <c r="X45" s="210">
        <f t="shared" si="6"/>
        <v>-297.92076890342651</v>
      </c>
      <c r="Y45" s="210">
        <f t="shared" si="43"/>
        <v>0</v>
      </c>
      <c r="Z45" s="210">
        <f t="shared" si="7"/>
        <v>0</v>
      </c>
      <c r="AA45" s="210">
        <f t="shared" si="8"/>
        <v>-207.27706543619027</v>
      </c>
      <c r="AB45" s="210">
        <f t="shared" si="9"/>
        <v>-38.293904768400793</v>
      </c>
      <c r="AC45" s="211">
        <f t="shared" si="10"/>
        <v>191087.10481704801</v>
      </c>
      <c r="AD45" s="43">
        <f>HLOOKUP(AD$4,Debug!$A$1:$AK$723,2+$C45,0)</f>
        <v>191332.67578725301</v>
      </c>
      <c r="AE45" s="44">
        <f>HLOOKUP(AE$4,Debug!$A$1:$AK$723,2+$C45,0)</f>
        <v>297.92076890342702</v>
      </c>
      <c r="AF45" s="44">
        <f>HLOOKUP(AF$4,Debug!$A$1:$AK$723,2+$C45,0)</f>
        <v>207.27706543618999</v>
      </c>
      <c r="AG45" s="44">
        <f>HLOOKUP(AG$4,Debug!$A$1:$AK$723,2+$C45,0)</f>
        <v>38.2939047684008</v>
      </c>
      <c r="AH45" s="44">
        <f>HLOOKUP(AH$4,Debug!$A$1:$AK$723,2+$C45,0)</f>
        <v>191087.10481704801</v>
      </c>
      <c r="AI45" s="208">
        <f t="shared" si="11"/>
        <v>4.368487793726672E-10</v>
      </c>
      <c r="AJ45" s="196"/>
      <c r="AK45" s="55">
        <f t="shared" si="0"/>
        <v>1</v>
      </c>
      <c r="AL45" s="210">
        <f t="shared" si="1"/>
        <v>0</v>
      </c>
      <c r="AM45" s="210">
        <f t="shared" si="2"/>
        <v>0</v>
      </c>
      <c r="AN45" s="210">
        <f t="shared" si="3"/>
        <v>0</v>
      </c>
      <c r="AO45" s="210">
        <f t="shared" si="4"/>
        <v>0</v>
      </c>
      <c r="AP45" s="211">
        <f t="shared" si="12"/>
        <v>0</v>
      </c>
      <c r="AQ45" s="46">
        <f>HLOOKUP(AQ$4,Debug!$A$1:$AK$723,2+$C45,0)</f>
        <v>1</v>
      </c>
      <c r="AR45" s="46">
        <f>HLOOKUP(AR$4,Debug!$A$1:$AK$723,2+$C45,0)</f>
        <v>0</v>
      </c>
      <c r="AS45" s="46">
        <f>HLOOKUP(AS$4,Debug!$A$1:$AK$723,2+$C45,0)</f>
        <v>0</v>
      </c>
      <c r="AT45" s="46">
        <f>HLOOKUP(AT$4,Debug!$A$1:$AK$723,2+$C45,0)</f>
        <v>0</v>
      </c>
      <c r="AU45" s="46">
        <f>HLOOKUP(AU$4,Debug!$A$1:$AK$723,2+$C45,0)</f>
        <v>0</v>
      </c>
      <c r="AV45" s="46">
        <f>HLOOKUP(AV$4,Debug!$A$1:$AK$723,2+$C45,0)</f>
        <v>0</v>
      </c>
      <c r="AW45" s="47">
        <f t="shared" si="13"/>
        <v>0</v>
      </c>
      <c r="AX45" s="196"/>
      <c r="AY45" s="265">
        <f t="shared" si="40"/>
        <v>15317.561907360316</v>
      </c>
      <c r="AZ45" s="266">
        <f t="shared" si="14"/>
        <v>0</v>
      </c>
      <c r="BA45" s="266">
        <f t="shared" si="15"/>
        <v>260398.55242512547</v>
      </c>
      <c r="BB45" s="266">
        <f t="shared" si="16"/>
        <v>0</v>
      </c>
      <c r="BC45" s="267">
        <f t="shared" si="17"/>
        <v>0</v>
      </c>
      <c r="BD45" s="246">
        <f>HLOOKUP(BD$4,Debug!$A$1:$AK$723,2+$C45,0)</f>
        <v>15317.561907360299</v>
      </c>
      <c r="BE45" s="46">
        <f>HLOOKUP(BE$4,Debug!$A$1:$AK$723,2+$C45,0)</f>
        <v>0</v>
      </c>
      <c r="BF45" s="46">
        <f>HLOOKUP(BF$4,Debug!$A$1:$AK$723,2+$C45,0)</f>
        <v>260398.552425125</v>
      </c>
      <c r="BG45" s="46">
        <f>HLOOKUP(BG$4,Debug!$A$1:$AK$723,2+$C45,0)</f>
        <v>0</v>
      </c>
      <c r="BH45" s="46">
        <f>HLOOKUP(BH$4,Debug!$A$1:$AK$723,2+$C45,0)</f>
        <v>0</v>
      </c>
      <c r="BI45" s="48">
        <f t="shared" si="18"/>
        <v>4.8203219193965197E-10</v>
      </c>
      <c r="BJ45" s="196"/>
      <c r="BK45" s="274">
        <f t="shared" si="19"/>
        <v>1.6821425527395739E-3</v>
      </c>
      <c r="BL45" s="275">
        <f t="shared" si="20"/>
        <v>0.73937220184268349</v>
      </c>
      <c r="BM45" s="281">
        <f t="shared" si="21"/>
        <v>0</v>
      </c>
      <c r="BN45" s="281">
        <f t="shared" si="22"/>
        <v>0.8</v>
      </c>
      <c r="BO45" s="281">
        <f t="shared" si="23"/>
        <v>0</v>
      </c>
      <c r="BP45" s="281">
        <f t="shared" si="24"/>
        <v>1</v>
      </c>
      <c r="BQ45" s="275">
        <f t="shared" si="25"/>
        <v>0.92421525230335433</v>
      </c>
      <c r="BR45" s="275">
        <f t="shared" si="26"/>
        <v>1.5546618037904137E-3</v>
      </c>
      <c r="BS45" s="276">
        <f t="shared" si="27"/>
        <v>0.93685393928809269</v>
      </c>
      <c r="BT45" s="41">
        <f>HLOOKUP(BT$4,Debug!$A$1:$AK$723,2+$C45,0)*IF(SUM(V45:W45)=0,0,1)</f>
        <v>0.73937220184268404</v>
      </c>
      <c r="BU45" s="41">
        <f>HLOOKUP(BU$4,Debug!$A$1:$AK$723,2+$C45,0)*IF(SUM(X45:Y45)=0,0,1)</f>
        <v>1.55466180379041E-3</v>
      </c>
      <c r="BV45" s="41">
        <f>HLOOKUP(BV$4,Debug!$A$1:$AK$723,2+$C45,0)</f>
        <v>0.93685393928809302</v>
      </c>
      <c r="BW45" s="208">
        <f t="shared" si="28"/>
        <v>8.9186470708657595E-16</v>
      </c>
      <c r="BY45" s="251">
        <f t="shared" si="29"/>
        <v>0</v>
      </c>
      <c r="BZ45" s="43">
        <f>HLOOKUP(BZ$4,Debug!$A$1:$AK$723,2+$C45,0)</f>
        <v>0</v>
      </c>
      <c r="CA45" s="49">
        <f t="shared" si="30"/>
        <v>0</v>
      </c>
      <c r="CC45" s="224">
        <f t="shared" si="31"/>
        <v>0</v>
      </c>
      <c r="CD45" s="253">
        <f t="shared" si="44"/>
        <v>209.78823055594418</v>
      </c>
      <c r="CE45" s="253">
        <f t="shared" si="41"/>
        <v>243.95924013462073</v>
      </c>
      <c r="CF45" s="253">
        <f t="shared" si="45"/>
        <v>38.75783606611202</v>
      </c>
      <c r="CG45" s="255">
        <f t="shared" si="42"/>
        <v>193650.67435933312</v>
      </c>
      <c r="CI45" s="194">
        <f t="shared" si="46"/>
        <v>1.2999999999999998E-2</v>
      </c>
      <c r="CJ45" s="194"/>
    </row>
    <row r="46" spans="2:88">
      <c r="B46" s="108">
        <f t="shared" si="47"/>
        <v>4</v>
      </c>
      <c r="C46" s="3">
        <f t="shared" si="32"/>
        <v>40</v>
      </c>
      <c r="D46" s="3">
        <f t="shared" si="33"/>
        <v>3</v>
      </c>
      <c r="E46" s="3">
        <f t="shared" si="34"/>
        <v>3</v>
      </c>
      <c r="F46" s="7">
        <f t="shared" si="35"/>
        <v>2018</v>
      </c>
      <c r="G46" s="8">
        <f t="shared" si="36"/>
        <v>4</v>
      </c>
      <c r="H46" s="37">
        <f>HLOOKUP(H$4,Debug!$A$1:$AK$723,2+$C46,0)</f>
        <v>4</v>
      </c>
      <c r="I46" s="38">
        <f>HLOOKUP(I$4,Debug!$A$1:$AK$723,2+$C46,0)</f>
        <v>40</v>
      </c>
      <c r="J46" s="38">
        <f>HLOOKUP(J$4,Debug!$A$1:$AK$723,2+$C46,0)</f>
        <v>3</v>
      </c>
      <c r="K46" s="38">
        <f>HLOOKUP(K$4,Debug!$A$1:$AK$723,2+$C46,0)</f>
        <v>3</v>
      </c>
      <c r="L46" s="38">
        <f>HLOOKUP(L$4,Debug!$A$1:$AK$723,2+$C46,0)</f>
        <v>2018</v>
      </c>
      <c r="M46" s="38">
        <f>HLOOKUP(M$4,Debug!$A$1:$AK$723,2+$C46,0)</f>
        <v>4</v>
      </c>
      <c r="N46" s="208">
        <f t="shared" si="37"/>
        <v>0</v>
      </c>
      <c r="O46" s="5"/>
      <c r="P46" s="100">
        <f>IF(Switch="Y",S46,HLOOKUP(P$3,Debug!$A$1:$AK$723,2+$C46,0))</f>
        <v>-1.42300438315841E-2</v>
      </c>
      <c r="Q46" s="207">
        <f t="shared" si="5"/>
        <v>-1.5480043831584099E-2</v>
      </c>
      <c r="R46" s="101">
        <f>IF(Switch="Y",T46,HLOOKUP(R$3,Debug!$A$1:$AK$723,2+$C46,0))</f>
        <v>1.0122891907760201</v>
      </c>
      <c r="S46" s="183">
        <v>-1.3514837315627082E-2</v>
      </c>
      <c r="T46" s="184">
        <v>1.0161052685058172</v>
      </c>
      <c r="U46" s="196"/>
      <c r="V46" s="55">
        <f t="shared" si="38"/>
        <v>191087.10481704801</v>
      </c>
      <c r="W46" s="210">
        <f t="shared" si="39"/>
        <v>-2958.0367582184081</v>
      </c>
      <c r="X46" s="210">
        <f t="shared" si="6"/>
        <v>-290.28295078905296</v>
      </c>
      <c r="Y46" s="210">
        <f t="shared" si="43"/>
        <v>0</v>
      </c>
      <c r="Z46" s="210">
        <f t="shared" si="7"/>
        <v>0</v>
      </c>
      <c r="AA46" s="210">
        <f t="shared" si="8"/>
        <v>-203.49201720037726</v>
      </c>
      <c r="AB46" s="210">
        <f t="shared" si="9"/>
        <v>-38.234817314302894</v>
      </c>
      <c r="AC46" s="211">
        <f t="shared" si="10"/>
        <v>187597.05827352585</v>
      </c>
      <c r="AD46" s="43">
        <f>HLOOKUP(AD$4,Debug!$A$1:$AK$723,2+$C46,0)</f>
        <v>187838.78510804099</v>
      </c>
      <c r="AE46" s="44">
        <f>HLOOKUP(AE$4,Debug!$A$1:$AK$723,2+$C46,0)</f>
        <v>290.28295078905302</v>
      </c>
      <c r="AF46" s="44">
        <f>HLOOKUP(AF$4,Debug!$A$1:$AK$723,2+$C46,0)</f>
        <v>203.49201720037701</v>
      </c>
      <c r="AG46" s="44">
        <f>HLOOKUP(AG$4,Debug!$A$1:$AK$723,2+$C46,0)</f>
        <v>38.234817314302902</v>
      </c>
      <c r="AH46" s="44">
        <f>HLOOKUP(AH$4,Debug!$A$1:$AK$723,2+$C46,0)</f>
        <v>187597.058273526</v>
      </c>
      <c r="AI46" s="208">
        <f t="shared" si="11"/>
        <v>5.8233950994690531E-10</v>
      </c>
      <c r="AJ46" s="196"/>
      <c r="AK46" s="55">
        <f t="shared" si="0"/>
        <v>1</v>
      </c>
      <c r="AL46" s="210">
        <f t="shared" si="1"/>
        <v>0</v>
      </c>
      <c r="AM46" s="210">
        <f t="shared" si="2"/>
        <v>0</v>
      </c>
      <c r="AN46" s="210">
        <f t="shared" si="3"/>
        <v>0</v>
      </c>
      <c r="AO46" s="210">
        <f t="shared" si="4"/>
        <v>0</v>
      </c>
      <c r="AP46" s="211">
        <f t="shared" si="12"/>
        <v>0</v>
      </c>
      <c r="AQ46" s="46">
        <f>HLOOKUP(AQ$4,Debug!$A$1:$AK$723,2+$C46,0)</f>
        <v>1</v>
      </c>
      <c r="AR46" s="46">
        <f>HLOOKUP(AR$4,Debug!$A$1:$AK$723,2+$C46,0)</f>
        <v>0</v>
      </c>
      <c r="AS46" s="46">
        <f>HLOOKUP(AS$4,Debug!$A$1:$AK$723,2+$C46,0)</f>
        <v>0</v>
      </c>
      <c r="AT46" s="46">
        <f>HLOOKUP(AT$4,Debug!$A$1:$AK$723,2+$C46,0)</f>
        <v>0</v>
      </c>
      <c r="AU46" s="46">
        <f>HLOOKUP(AU$4,Debug!$A$1:$AK$723,2+$C46,0)</f>
        <v>0</v>
      </c>
      <c r="AV46" s="46">
        <f>HLOOKUP(AV$4,Debug!$A$1:$AK$723,2+$C46,0)</f>
        <v>0</v>
      </c>
      <c r="AW46" s="47">
        <f t="shared" si="13"/>
        <v>0</v>
      </c>
      <c r="AX46" s="196"/>
      <c r="AY46" s="265">
        <f t="shared" si="40"/>
        <v>15293.926925721156</v>
      </c>
      <c r="AZ46" s="266">
        <f t="shared" si="14"/>
        <v>0</v>
      </c>
      <c r="BA46" s="266">
        <f t="shared" si="15"/>
        <v>259996.75773725976</v>
      </c>
      <c r="BB46" s="266">
        <f t="shared" si="16"/>
        <v>0</v>
      </c>
      <c r="BC46" s="267">
        <f t="shared" si="17"/>
        <v>0</v>
      </c>
      <c r="BD46" s="246">
        <f>HLOOKUP(BD$4,Debug!$A$1:$AK$723,2+$C46,0)</f>
        <v>15293.9269257212</v>
      </c>
      <c r="BE46" s="46">
        <f>HLOOKUP(BE$4,Debug!$A$1:$AK$723,2+$C46,0)</f>
        <v>0</v>
      </c>
      <c r="BF46" s="46">
        <f>HLOOKUP(BF$4,Debug!$A$1:$AK$723,2+$C46,0)</f>
        <v>259996.75773725999</v>
      </c>
      <c r="BG46" s="46">
        <f>HLOOKUP(BG$4,Debug!$A$1:$AK$723,2+$C46,0)</f>
        <v>0</v>
      </c>
      <c r="BH46" s="46">
        <f>HLOOKUP(BH$4,Debug!$A$1:$AK$723,2+$C46,0)</f>
        <v>0</v>
      </c>
      <c r="BI46" s="48">
        <f t="shared" si="18"/>
        <v>2.7648638933897018E-10</v>
      </c>
      <c r="BJ46" s="196"/>
      <c r="BK46" s="274">
        <f t="shared" si="19"/>
        <v>1.6821425527395739E-3</v>
      </c>
      <c r="BL46" s="275">
        <f t="shared" si="20"/>
        <v>0.73382552643795074</v>
      </c>
      <c r="BM46" s="281">
        <f t="shared" si="21"/>
        <v>0</v>
      </c>
      <c r="BN46" s="281">
        <f t="shared" si="22"/>
        <v>0.8</v>
      </c>
      <c r="BO46" s="281">
        <f t="shared" si="23"/>
        <v>0</v>
      </c>
      <c r="BP46" s="281">
        <f t="shared" si="24"/>
        <v>1</v>
      </c>
      <c r="BQ46" s="275">
        <f t="shared" si="25"/>
        <v>0.91728190804743837</v>
      </c>
      <c r="BR46" s="275">
        <f t="shared" si="26"/>
        <v>1.542998930384745E-3</v>
      </c>
      <c r="BS46" s="276">
        <f t="shared" si="27"/>
        <v>0.93540837466184434</v>
      </c>
      <c r="BT46" s="41">
        <f>HLOOKUP(BT$4,Debug!$A$1:$AK$723,2+$C46,0)*IF(SUM(V46:W46)=0,0,1)</f>
        <v>0.73382552643795096</v>
      </c>
      <c r="BU46" s="41">
        <f>HLOOKUP(BU$4,Debug!$A$1:$AK$723,2+$C46,0)*IF(SUM(X46:Y46)=0,0,1)</f>
        <v>1.54299893038475E-3</v>
      </c>
      <c r="BV46" s="41">
        <f>HLOOKUP(BV$4,Debug!$A$1:$AK$723,2+$C46,0)</f>
        <v>0.93540837466184401</v>
      </c>
      <c r="BW46" s="208">
        <f t="shared" si="28"/>
        <v>5.6009884230601159E-16</v>
      </c>
      <c r="BY46" s="251">
        <f t="shared" si="29"/>
        <v>0</v>
      </c>
      <c r="BZ46" s="43">
        <f>HLOOKUP(BZ$4,Debug!$A$1:$AK$723,2+$C46,0)</f>
        <v>0</v>
      </c>
      <c r="CA46" s="49">
        <f t="shared" si="30"/>
        <v>0</v>
      </c>
      <c r="CC46" s="224">
        <f t="shared" si="31"/>
        <v>0</v>
      </c>
      <c r="CD46" s="253">
        <f t="shared" si="44"/>
        <v>205.99276942114986</v>
      </c>
      <c r="CE46" s="253">
        <f t="shared" si="41"/>
        <v>241.79426337872758</v>
      </c>
      <c r="CF46" s="253">
        <f t="shared" si="45"/>
        <v>38.704692278564636</v>
      </c>
      <c r="CG46" s="255">
        <f t="shared" si="42"/>
        <v>190147.1717733691</v>
      </c>
      <c r="CI46" s="194">
        <f t="shared" si="46"/>
        <v>1.2999999999999999E-2</v>
      </c>
      <c r="CJ46" s="194"/>
    </row>
    <row r="47" spans="2:88">
      <c r="B47" s="108">
        <f t="shared" si="47"/>
        <v>4</v>
      </c>
      <c r="C47" s="3">
        <f t="shared" si="32"/>
        <v>41</v>
      </c>
      <c r="D47" s="3">
        <f t="shared" si="33"/>
        <v>3</v>
      </c>
      <c r="E47" s="3">
        <f t="shared" si="34"/>
        <v>4</v>
      </c>
      <c r="F47" s="7">
        <f t="shared" si="35"/>
        <v>2018</v>
      </c>
      <c r="G47" s="8">
        <f t="shared" si="36"/>
        <v>5</v>
      </c>
      <c r="H47" s="37">
        <f>HLOOKUP(H$4,Debug!$A$1:$AK$723,2+$C47,0)</f>
        <v>4</v>
      </c>
      <c r="I47" s="38">
        <f>HLOOKUP(I$4,Debug!$A$1:$AK$723,2+$C47,0)</f>
        <v>41</v>
      </c>
      <c r="J47" s="38">
        <f>HLOOKUP(J$4,Debug!$A$1:$AK$723,2+$C47,0)</f>
        <v>3</v>
      </c>
      <c r="K47" s="38">
        <f>HLOOKUP(K$4,Debug!$A$1:$AK$723,2+$C47,0)</f>
        <v>4</v>
      </c>
      <c r="L47" s="38">
        <f>HLOOKUP(L$4,Debug!$A$1:$AK$723,2+$C47,0)</f>
        <v>2018</v>
      </c>
      <c r="M47" s="38">
        <f>HLOOKUP(M$4,Debug!$A$1:$AK$723,2+$C47,0)</f>
        <v>5</v>
      </c>
      <c r="N47" s="208">
        <f t="shared" si="37"/>
        <v>0</v>
      </c>
      <c r="O47" s="5"/>
      <c r="P47" s="100">
        <f>IF(Switch="Y",S47,HLOOKUP(P$3,Debug!$A$1:$AK$723,2+$C47,0))</f>
        <v>1.48868689346942E-2</v>
      </c>
      <c r="Q47" s="207">
        <f t="shared" si="5"/>
        <v>1.36368689346942E-2</v>
      </c>
      <c r="R47" s="101">
        <f>IF(Switch="Y",T47,HLOOKUP(R$3,Debug!$A$1:$AK$723,2+$C47,0))</f>
        <v>1.0122584498274101</v>
      </c>
      <c r="S47" s="183">
        <v>1.6366862448753405E-3</v>
      </c>
      <c r="T47" s="184">
        <v>1.0153211968606268</v>
      </c>
      <c r="U47" s="196"/>
      <c r="V47" s="55">
        <f t="shared" si="38"/>
        <v>187597.05827352585</v>
      </c>
      <c r="W47" s="210">
        <f t="shared" si="39"/>
        <v>2558.2364962102624</v>
      </c>
      <c r="X47" s="210">
        <f t="shared" si="6"/>
        <v>-288.4956867761299</v>
      </c>
      <c r="Y47" s="210">
        <f t="shared" si="43"/>
        <v>0</v>
      </c>
      <c r="Z47" s="210">
        <f t="shared" si="7"/>
        <v>0</v>
      </c>
      <c r="AA47" s="210">
        <f t="shared" si="8"/>
        <v>-205.68903233987334</v>
      </c>
      <c r="AB47" s="210">
        <f t="shared" si="9"/>
        <v>-38.17680904325681</v>
      </c>
      <c r="AC47" s="211">
        <f t="shared" si="10"/>
        <v>189622.93324157689</v>
      </c>
      <c r="AD47" s="43">
        <f>HLOOKUP(AD$4,Debug!$A$1:$AK$723,2+$C47,0)</f>
        <v>189866.79908296</v>
      </c>
      <c r="AE47" s="44">
        <f>HLOOKUP(AE$4,Debug!$A$1:$AK$723,2+$C47,0)</f>
        <v>288.49568677613001</v>
      </c>
      <c r="AF47" s="44">
        <f>HLOOKUP(AF$4,Debug!$A$1:$AK$723,2+$C47,0)</f>
        <v>205.68903233987299</v>
      </c>
      <c r="AG47" s="44">
        <f>HLOOKUP(AG$4,Debug!$A$1:$AK$723,2+$C47,0)</f>
        <v>38.176809043256803</v>
      </c>
      <c r="AH47" s="44">
        <f>HLOOKUP(AH$4,Debug!$A$1:$AK$723,2+$C47,0)</f>
        <v>189622.933241577</v>
      </c>
      <c r="AI47" s="208">
        <f t="shared" si="11"/>
        <v>1.1676348776745726E-10</v>
      </c>
      <c r="AJ47" s="196"/>
      <c r="AK47" s="55">
        <f t="shared" si="0"/>
        <v>1</v>
      </c>
      <c r="AL47" s="210">
        <f t="shared" si="1"/>
        <v>0</v>
      </c>
      <c r="AM47" s="210">
        <f t="shared" si="2"/>
        <v>0</v>
      </c>
      <c r="AN47" s="210">
        <f t="shared" si="3"/>
        <v>0</v>
      </c>
      <c r="AO47" s="210">
        <f t="shared" si="4"/>
        <v>0</v>
      </c>
      <c r="AP47" s="211">
        <f t="shared" si="12"/>
        <v>0</v>
      </c>
      <c r="AQ47" s="46">
        <f>HLOOKUP(AQ$4,Debug!$A$1:$AK$723,2+$C47,0)</f>
        <v>1</v>
      </c>
      <c r="AR47" s="46">
        <f>HLOOKUP(AR$4,Debug!$A$1:$AK$723,2+$C47,0)</f>
        <v>0</v>
      </c>
      <c r="AS47" s="46">
        <f>HLOOKUP(AS$4,Debug!$A$1:$AK$723,2+$C47,0)</f>
        <v>0</v>
      </c>
      <c r="AT47" s="46">
        <f>HLOOKUP(AT$4,Debug!$A$1:$AK$723,2+$C47,0)</f>
        <v>0</v>
      </c>
      <c r="AU47" s="46">
        <f>HLOOKUP(AU$4,Debug!$A$1:$AK$723,2+$C47,0)</f>
        <v>0</v>
      </c>
      <c r="AV47" s="46">
        <f>HLOOKUP(AV$4,Debug!$A$1:$AK$723,2+$C47,0)</f>
        <v>0</v>
      </c>
      <c r="AW47" s="47">
        <f t="shared" si="13"/>
        <v>0</v>
      </c>
      <c r="AX47" s="196"/>
      <c r="AY47" s="265">
        <f t="shared" si="40"/>
        <v>15270.723617302725</v>
      </c>
      <c r="AZ47" s="266">
        <f t="shared" si="14"/>
        <v>0</v>
      </c>
      <c r="BA47" s="266">
        <f t="shared" si="15"/>
        <v>259602.30149414644</v>
      </c>
      <c r="BB47" s="266">
        <f t="shared" si="16"/>
        <v>0</v>
      </c>
      <c r="BC47" s="267">
        <f t="shared" si="17"/>
        <v>0</v>
      </c>
      <c r="BD47" s="246">
        <f>HLOOKUP(BD$4,Debug!$A$1:$AK$723,2+$C47,0)</f>
        <v>15270.723617302699</v>
      </c>
      <c r="BE47" s="46">
        <f>HLOOKUP(BE$4,Debug!$A$1:$AK$723,2+$C47,0)</f>
        <v>0</v>
      </c>
      <c r="BF47" s="46">
        <f>HLOOKUP(BF$4,Debug!$A$1:$AK$723,2+$C47,0)</f>
        <v>259602.301494146</v>
      </c>
      <c r="BG47" s="46">
        <f>HLOOKUP(BG$4,Debug!$A$1:$AK$723,2+$C47,0)</f>
        <v>0</v>
      </c>
      <c r="BH47" s="46">
        <f>HLOOKUP(BH$4,Debug!$A$1:$AK$723,2+$C47,0)</f>
        <v>0</v>
      </c>
      <c r="BI47" s="48">
        <f t="shared" si="18"/>
        <v>4.6202330850064754E-10</v>
      </c>
      <c r="BJ47" s="196"/>
      <c r="BK47" s="274">
        <f t="shared" si="19"/>
        <v>1.6821425527395739E-3</v>
      </c>
      <c r="BL47" s="275">
        <f t="shared" si="20"/>
        <v>0.72153614493570895</v>
      </c>
      <c r="BM47" s="281">
        <f t="shared" si="21"/>
        <v>0</v>
      </c>
      <c r="BN47" s="281">
        <f t="shared" si="22"/>
        <v>0.8</v>
      </c>
      <c r="BO47" s="281">
        <f t="shared" si="23"/>
        <v>0</v>
      </c>
      <c r="BP47" s="281">
        <f t="shared" si="24"/>
        <v>1</v>
      </c>
      <c r="BQ47" s="275">
        <f t="shared" si="25"/>
        <v>0.90192018116963624</v>
      </c>
      <c r="BR47" s="275">
        <f t="shared" si="26"/>
        <v>1.5171583159200308E-3</v>
      </c>
      <c r="BS47" s="276">
        <f t="shared" si="27"/>
        <v>0.9339892120674449</v>
      </c>
      <c r="BT47" s="41">
        <f>HLOOKUP(BT$4,Debug!$A$1:$AK$723,2+$C47,0)*IF(SUM(V47:W47)=0,0,1)</f>
        <v>0.72153614493570895</v>
      </c>
      <c r="BU47" s="41">
        <f>HLOOKUP(BU$4,Debug!$A$1:$AK$723,2+$C47,0)*IF(SUM(X47:Y47)=0,0,1)</f>
        <v>1.5171583159200299E-3</v>
      </c>
      <c r="BV47" s="41">
        <f>HLOOKUP(BV$4,Debug!$A$1:$AK$723,2+$C47,0)</f>
        <v>0.93398921206744501</v>
      </c>
      <c r="BW47" s="208">
        <f t="shared" si="28"/>
        <v>1.1188966420050406E-16</v>
      </c>
      <c r="BY47" s="251">
        <f t="shared" si="29"/>
        <v>0</v>
      </c>
      <c r="BZ47" s="43">
        <f>HLOOKUP(BZ$4,Debug!$A$1:$AK$723,2+$C47,0)</f>
        <v>0</v>
      </c>
      <c r="CA47" s="49">
        <f t="shared" si="30"/>
        <v>0</v>
      </c>
      <c r="CC47" s="224">
        <f t="shared" si="31"/>
        <v>0</v>
      </c>
      <c r="CD47" s="253">
        <f t="shared" si="44"/>
        <v>208.21046102286022</v>
      </c>
      <c r="CE47" s="253">
        <f t="shared" si="41"/>
        <v>237.370884250177</v>
      </c>
      <c r="CF47" s="253">
        <f t="shared" si="45"/>
        <v>38.644797541484188</v>
      </c>
      <c r="CG47" s="255">
        <f t="shared" si="42"/>
        <v>192194.27171340943</v>
      </c>
      <c r="CI47" s="194">
        <f t="shared" si="46"/>
        <v>1.2999999999999999E-2</v>
      </c>
      <c r="CJ47" s="194"/>
    </row>
    <row r="48" spans="2:88">
      <c r="B48" s="108">
        <f t="shared" si="47"/>
        <v>4</v>
      </c>
      <c r="C48" s="3">
        <f t="shared" si="32"/>
        <v>42</v>
      </c>
      <c r="D48" s="3">
        <f t="shared" si="33"/>
        <v>3</v>
      </c>
      <c r="E48" s="3">
        <f t="shared" si="34"/>
        <v>5</v>
      </c>
      <c r="F48" s="7">
        <f t="shared" si="35"/>
        <v>2018</v>
      </c>
      <c r="G48" s="8">
        <f t="shared" si="36"/>
        <v>6</v>
      </c>
      <c r="H48" s="37">
        <f>HLOOKUP(H$4,Debug!$A$1:$AK$723,2+$C48,0)</f>
        <v>4</v>
      </c>
      <c r="I48" s="38">
        <f>HLOOKUP(I$4,Debug!$A$1:$AK$723,2+$C48,0)</f>
        <v>42</v>
      </c>
      <c r="J48" s="38">
        <f>HLOOKUP(J$4,Debug!$A$1:$AK$723,2+$C48,0)</f>
        <v>3</v>
      </c>
      <c r="K48" s="38">
        <f>HLOOKUP(K$4,Debug!$A$1:$AK$723,2+$C48,0)</f>
        <v>5</v>
      </c>
      <c r="L48" s="38">
        <f>HLOOKUP(L$4,Debug!$A$1:$AK$723,2+$C48,0)</f>
        <v>2018</v>
      </c>
      <c r="M48" s="38">
        <f>HLOOKUP(M$4,Debug!$A$1:$AK$723,2+$C48,0)</f>
        <v>6</v>
      </c>
      <c r="N48" s="208">
        <f t="shared" si="37"/>
        <v>0</v>
      </c>
      <c r="O48" s="5"/>
      <c r="P48" s="100">
        <f>IF(Switch="Y",S48,HLOOKUP(P$3,Debug!$A$1:$AK$723,2+$C48,0))</f>
        <v>-1.58117739017716E-2</v>
      </c>
      <c r="Q48" s="207">
        <f t="shared" si="5"/>
        <v>-1.7061773901771601E-2</v>
      </c>
      <c r="R48" s="101">
        <f>IF(Switch="Y",T48,HLOOKUP(R$3,Debug!$A$1:$AK$723,2+$C48,0))</f>
        <v>1.0121559934817199</v>
      </c>
      <c r="S48" s="183">
        <v>-1.8152924609815435E-2</v>
      </c>
      <c r="T48" s="184">
        <v>1.0140856496739714</v>
      </c>
      <c r="U48" s="196"/>
      <c r="V48" s="55">
        <f t="shared" si="38"/>
        <v>189622.93324157689</v>
      </c>
      <c r="W48" s="210">
        <f t="shared" si="39"/>
        <v>-3235.3036135585148</v>
      </c>
      <c r="X48" s="210">
        <f t="shared" si="6"/>
        <v>-286.26761345151414</v>
      </c>
      <c r="Y48" s="210">
        <f t="shared" si="43"/>
        <v>0</v>
      </c>
      <c r="Z48" s="210">
        <f t="shared" si="7"/>
        <v>0</v>
      </c>
      <c r="AA48" s="210">
        <f t="shared" si="8"/>
        <v>-201.60980884911407</v>
      </c>
      <c r="AB48" s="210">
        <f t="shared" si="9"/>
        <v>-38.118174336458843</v>
      </c>
      <c r="AC48" s="211">
        <f t="shared" si="10"/>
        <v>185861.63403138125</v>
      </c>
      <c r="AD48" s="43">
        <f>HLOOKUP(AD$4,Debug!$A$1:$AK$723,2+$C48,0)</f>
        <v>186101.36201456701</v>
      </c>
      <c r="AE48" s="44">
        <f>HLOOKUP(AE$4,Debug!$A$1:$AK$723,2+$C48,0)</f>
        <v>286.26761345151402</v>
      </c>
      <c r="AF48" s="44">
        <f>HLOOKUP(AF$4,Debug!$A$1:$AK$723,2+$C48,0)</f>
        <v>201.60980884911399</v>
      </c>
      <c r="AG48" s="44">
        <f>HLOOKUP(AG$4,Debug!$A$1:$AK$723,2+$C48,0)</f>
        <v>38.1181743364588</v>
      </c>
      <c r="AH48" s="44">
        <f>HLOOKUP(AH$4,Debug!$A$1:$AK$723,2+$C48,0)</f>
        <v>185861.63403138099</v>
      </c>
      <c r="AI48" s="208">
        <f t="shared" si="11"/>
        <v>4.3668535454344237E-10</v>
      </c>
      <c r="AJ48" s="196"/>
      <c r="AK48" s="55">
        <f t="shared" si="0"/>
        <v>1</v>
      </c>
      <c r="AL48" s="210">
        <f t="shared" si="1"/>
        <v>0</v>
      </c>
      <c r="AM48" s="210">
        <f t="shared" si="2"/>
        <v>0</v>
      </c>
      <c r="AN48" s="210">
        <f t="shared" si="3"/>
        <v>0</v>
      </c>
      <c r="AO48" s="210">
        <f t="shared" si="4"/>
        <v>0</v>
      </c>
      <c r="AP48" s="211">
        <f t="shared" si="12"/>
        <v>0</v>
      </c>
      <c r="AQ48" s="46">
        <f>HLOOKUP(AQ$4,Debug!$A$1:$AK$723,2+$C48,0)</f>
        <v>1</v>
      </c>
      <c r="AR48" s="46">
        <f>HLOOKUP(AR$4,Debug!$A$1:$AK$723,2+$C48,0)</f>
        <v>0</v>
      </c>
      <c r="AS48" s="46">
        <f>HLOOKUP(AS$4,Debug!$A$1:$AK$723,2+$C48,0)</f>
        <v>0</v>
      </c>
      <c r="AT48" s="46">
        <f>HLOOKUP(AT$4,Debug!$A$1:$AK$723,2+$C48,0)</f>
        <v>0</v>
      </c>
      <c r="AU48" s="46">
        <f>HLOOKUP(AU$4,Debug!$A$1:$AK$723,2+$C48,0)</f>
        <v>0</v>
      </c>
      <c r="AV48" s="46">
        <f>HLOOKUP(AV$4,Debug!$A$1:$AK$723,2+$C48,0)</f>
        <v>0</v>
      </c>
      <c r="AW48" s="47">
        <f t="shared" si="13"/>
        <v>0</v>
      </c>
      <c r="AX48" s="196"/>
      <c r="AY48" s="265">
        <f t="shared" si="40"/>
        <v>15247.269734583537</v>
      </c>
      <c r="AZ48" s="266">
        <f t="shared" si="14"/>
        <v>0</v>
      </c>
      <c r="BA48" s="266">
        <f t="shared" si="15"/>
        <v>259203.58548792024</v>
      </c>
      <c r="BB48" s="266">
        <f t="shared" si="16"/>
        <v>0</v>
      </c>
      <c r="BC48" s="267">
        <f t="shared" si="17"/>
        <v>0</v>
      </c>
      <c r="BD48" s="246">
        <f>HLOOKUP(BD$4,Debug!$A$1:$AK$723,2+$C48,0)</f>
        <v>15247.2697345835</v>
      </c>
      <c r="BE48" s="46">
        <f>HLOOKUP(BE$4,Debug!$A$1:$AK$723,2+$C48,0)</f>
        <v>0</v>
      </c>
      <c r="BF48" s="46">
        <f>HLOOKUP(BF$4,Debug!$A$1:$AK$723,2+$C48,0)</f>
        <v>259203.58548792001</v>
      </c>
      <c r="BG48" s="46">
        <f>HLOOKUP(BG$4,Debug!$A$1:$AK$723,2+$C48,0)</f>
        <v>0</v>
      </c>
      <c r="BH48" s="46">
        <f>HLOOKUP(BH$4,Debug!$A$1:$AK$723,2+$C48,0)</f>
        <v>0</v>
      </c>
      <c r="BI48" s="48">
        <f t="shared" si="18"/>
        <v>2.6921043172478676E-10</v>
      </c>
      <c r="BJ48" s="196"/>
      <c r="BK48" s="274">
        <f t="shared" si="19"/>
        <v>1.6821425527395739E-3</v>
      </c>
      <c r="BL48" s="275">
        <f t="shared" si="20"/>
        <v>0.73043625634363851</v>
      </c>
      <c r="BM48" s="281">
        <f t="shared" si="21"/>
        <v>0</v>
      </c>
      <c r="BN48" s="281">
        <f t="shared" si="22"/>
        <v>0.8</v>
      </c>
      <c r="BO48" s="281">
        <f t="shared" si="23"/>
        <v>0</v>
      </c>
      <c r="BP48" s="281">
        <f t="shared" si="24"/>
        <v>1</v>
      </c>
      <c r="BQ48" s="275">
        <f t="shared" si="25"/>
        <v>0.91304532042954811</v>
      </c>
      <c r="BR48" s="275">
        <f t="shared" si="26"/>
        <v>1.5358723860742823E-3</v>
      </c>
      <c r="BS48" s="276">
        <f t="shared" si="27"/>
        <v>0.93255472382773918</v>
      </c>
      <c r="BT48" s="41">
        <f>HLOOKUP(BT$4,Debug!$A$1:$AK$723,2+$C48,0)*IF(SUM(V48:W48)=0,0,1)</f>
        <v>0.73043625634363896</v>
      </c>
      <c r="BU48" s="41">
        <f>HLOOKUP(BU$4,Debug!$A$1:$AK$723,2+$C48,0)*IF(SUM(X48:Y48)=0,0,1)</f>
        <v>1.5358723860742799E-3</v>
      </c>
      <c r="BV48" s="41">
        <f>HLOOKUP(BV$4,Debug!$A$1:$AK$723,2+$C48,0)</f>
        <v>0.93255472382773896</v>
      </c>
      <c r="BW48" s="208">
        <f t="shared" si="28"/>
        <v>6.6851905955456203E-16</v>
      </c>
      <c r="BY48" s="251">
        <f t="shared" si="29"/>
        <v>0</v>
      </c>
      <c r="BZ48" s="43">
        <f>HLOOKUP(BZ$4,Debug!$A$1:$AK$723,2+$C48,0)</f>
        <v>0</v>
      </c>
      <c r="CA48" s="49">
        <f t="shared" si="30"/>
        <v>0</v>
      </c>
      <c r="CC48" s="224">
        <f t="shared" si="31"/>
        <v>0</v>
      </c>
      <c r="CD48" s="253">
        <f t="shared" si="44"/>
        <v>204.06057637133469</v>
      </c>
      <c r="CE48" s="253">
        <f t="shared" si="41"/>
        <v>239.90998547755765</v>
      </c>
      <c r="CF48" s="253">
        <f t="shared" si="45"/>
        <v>38.581538615227899</v>
      </c>
      <c r="CG48" s="255">
        <f t="shared" si="42"/>
        <v>188363.60895815512</v>
      </c>
      <c r="CI48" s="194">
        <f t="shared" si="46"/>
        <v>1.2999999999999999E-2</v>
      </c>
      <c r="CJ48" s="194"/>
    </row>
    <row r="49" spans="2:88">
      <c r="B49" s="108">
        <f t="shared" si="47"/>
        <v>4</v>
      </c>
      <c r="C49" s="3">
        <f t="shared" si="32"/>
        <v>43</v>
      </c>
      <c r="D49" s="3">
        <f t="shared" si="33"/>
        <v>3</v>
      </c>
      <c r="E49" s="3">
        <f t="shared" si="34"/>
        <v>6</v>
      </c>
      <c r="F49" s="7">
        <f t="shared" si="35"/>
        <v>2018</v>
      </c>
      <c r="G49" s="8">
        <f t="shared" si="36"/>
        <v>7</v>
      </c>
      <c r="H49" s="37">
        <f>HLOOKUP(H$4,Debug!$A$1:$AK$723,2+$C49,0)</f>
        <v>4</v>
      </c>
      <c r="I49" s="38">
        <f>HLOOKUP(I$4,Debug!$A$1:$AK$723,2+$C49,0)</f>
        <v>43</v>
      </c>
      <c r="J49" s="38">
        <f>HLOOKUP(J$4,Debug!$A$1:$AK$723,2+$C49,0)</f>
        <v>3</v>
      </c>
      <c r="K49" s="38">
        <f>HLOOKUP(K$4,Debug!$A$1:$AK$723,2+$C49,0)</f>
        <v>6</v>
      </c>
      <c r="L49" s="38">
        <f>HLOOKUP(L$4,Debug!$A$1:$AK$723,2+$C49,0)</f>
        <v>2018</v>
      </c>
      <c r="M49" s="38">
        <f>HLOOKUP(M$4,Debug!$A$1:$AK$723,2+$C49,0)</f>
        <v>7</v>
      </c>
      <c r="N49" s="208">
        <f t="shared" si="37"/>
        <v>0</v>
      </c>
      <c r="O49" s="5"/>
      <c r="P49" s="100">
        <f>IF(Switch="Y",S49,HLOOKUP(P$3,Debug!$A$1:$AK$723,2+$C49,0))</f>
        <v>8.7497387379589196E-3</v>
      </c>
      <c r="Q49" s="207">
        <f t="shared" si="5"/>
        <v>7.4997387379589194E-3</v>
      </c>
      <c r="R49" s="101">
        <f>IF(Switch="Y",T49,HLOOKUP(R$3,Debug!$A$1:$AK$723,2+$C49,0))</f>
        <v>1.0121969735310501</v>
      </c>
      <c r="S49" s="183">
        <v>-5.2574761509722734E-3</v>
      </c>
      <c r="T49" s="184">
        <v>1.0126377187297473</v>
      </c>
      <c r="U49" s="196"/>
      <c r="V49" s="55">
        <f t="shared" si="38"/>
        <v>185861.63403138125</v>
      </c>
      <c r="W49" s="210">
        <f t="shared" si="39"/>
        <v>1393.9136966454937</v>
      </c>
      <c r="X49" s="210">
        <f t="shared" si="6"/>
        <v>-282.32949393661642</v>
      </c>
      <c r="Y49" s="210">
        <f t="shared" si="43"/>
        <v>0</v>
      </c>
      <c r="Z49" s="210">
        <f t="shared" si="7"/>
        <v>0</v>
      </c>
      <c r="AA49" s="210">
        <f t="shared" si="8"/>
        <v>-202.55431975359764</v>
      </c>
      <c r="AB49" s="210">
        <f t="shared" si="9"/>
        <v>-38.060702688751874</v>
      </c>
      <c r="AC49" s="211">
        <f t="shared" si="10"/>
        <v>186732.60321164777</v>
      </c>
      <c r="AD49" s="43">
        <f>HLOOKUP(AD$4,Debug!$A$1:$AK$723,2+$C49,0)</f>
        <v>186973.21823408999</v>
      </c>
      <c r="AE49" s="44">
        <f>HLOOKUP(AE$4,Debug!$A$1:$AK$723,2+$C49,0)</f>
        <v>282.32949393661698</v>
      </c>
      <c r="AF49" s="44">
        <f>HLOOKUP(AF$4,Debug!$A$1:$AK$723,2+$C49,0)</f>
        <v>202.55431975359801</v>
      </c>
      <c r="AG49" s="44">
        <f>HLOOKUP(AG$4,Debug!$A$1:$AK$723,2+$C49,0)</f>
        <v>38.060702688751903</v>
      </c>
      <c r="AH49" s="44">
        <f>HLOOKUP(AH$4,Debug!$A$1:$AK$723,2+$C49,0)</f>
        <v>186732.60321164801</v>
      </c>
      <c r="AI49" s="208">
        <f t="shared" si="11"/>
        <v>3.787476998695638E-10</v>
      </c>
      <c r="AJ49" s="196"/>
      <c r="AK49" s="55">
        <f t="shared" si="0"/>
        <v>1</v>
      </c>
      <c r="AL49" s="210">
        <f t="shared" si="1"/>
        <v>0</v>
      </c>
      <c r="AM49" s="210">
        <f t="shared" si="2"/>
        <v>0</v>
      </c>
      <c r="AN49" s="210">
        <f t="shared" si="3"/>
        <v>0</v>
      </c>
      <c r="AO49" s="210">
        <f t="shared" si="4"/>
        <v>0</v>
      </c>
      <c r="AP49" s="211">
        <f t="shared" si="12"/>
        <v>0</v>
      </c>
      <c r="AQ49" s="46">
        <f>HLOOKUP(AQ$4,Debug!$A$1:$AK$723,2+$C49,0)</f>
        <v>1</v>
      </c>
      <c r="AR49" s="46">
        <f>HLOOKUP(AR$4,Debug!$A$1:$AK$723,2+$C49,0)</f>
        <v>0</v>
      </c>
      <c r="AS49" s="46">
        <f>HLOOKUP(AS$4,Debug!$A$1:$AK$723,2+$C49,0)</f>
        <v>0</v>
      </c>
      <c r="AT49" s="46">
        <f>HLOOKUP(AT$4,Debug!$A$1:$AK$723,2+$C49,0)</f>
        <v>0</v>
      </c>
      <c r="AU49" s="46">
        <f>HLOOKUP(AU$4,Debug!$A$1:$AK$723,2+$C49,0)</f>
        <v>0</v>
      </c>
      <c r="AV49" s="46">
        <f>HLOOKUP(AV$4,Debug!$A$1:$AK$723,2+$C49,0)</f>
        <v>0</v>
      </c>
      <c r="AW49" s="47">
        <f t="shared" si="13"/>
        <v>0</v>
      </c>
      <c r="AX49" s="196"/>
      <c r="AY49" s="265">
        <f t="shared" si="40"/>
        <v>15224.28107550075</v>
      </c>
      <c r="AZ49" s="266">
        <f t="shared" si="14"/>
        <v>0</v>
      </c>
      <c r="BA49" s="266">
        <f t="shared" si="15"/>
        <v>258812.77828351286</v>
      </c>
      <c r="BB49" s="266">
        <f t="shared" si="16"/>
        <v>0</v>
      </c>
      <c r="BC49" s="267">
        <f t="shared" si="17"/>
        <v>0</v>
      </c>
      <c r="BD49" s="246">
        <f>HLOOKUP(BD$4,Debug!$A$1:$AK$723,2+$C49,0)</f>
        <v>15224.281075500799</v>
      </c>
      <c r="BE49" s="46">
        <f>HLOOKUP(BE$4,Debug!$A$1:$AK$723,2+$C49,0)</f>
        <v>0</v>
      </c>
      <c r="BF49" s="46">
        <f>HLOOKUP(BF$4,Debug!$A$1:$AK$723,2+$C49,0)</f>
        <v>258812.77828351301</v>
      </c>
      <c r="BG49" s="46">
        <f>HLOOKUP(BG$4,Debug!$A$1:$AK$723,2+$C49,0)</f>
        <v>0</v>
      </c>
      <c r="BH49" s="46">
        <f>HLOOKUP(BH$4,Debug!$A$1:$AK$723,2+$C49,0)</f>
        <v>0</v>
      </c>
      <c r="BI49" s="48">
        <f t="shared" si="18"/>
        <v>1.9463186617940664E-10</v>
      </c>
      <c r="BJ49" s="196"/>
      <c r="BK49" s="274">
        <f t="shared" si="19"/>
        <v>1.6821425527395739E-3</v>
      </c>
      <c r="BL49" s="275">
        <f t="shared" si="20"/>
        <v>0.71704885440345512</v>
      </c>
      <c r="BM49" s="281">
        <f t="shared" si="21"/>
        <v>0</v>
      </c>
      <c r="BN49" s="281">
        <f t="shared" si="22"/>
        <v>0.8</v>
      </c>
      <c r="BO49" s="281">
        <f t="shared" si="23"/>
        <v>0</v>
      </c>
      <c r="BP49" s="281">
        <f t="shared" si="24"/>
        <v>1</v>
      </c>
      <c r="BQ49" s="275">
        <f t="shared" si="25"/>
        <v>0.89631106800431892</v>
      </c>
      <c r="BR49" s="275">
        <f t="shared" si="26"/>
        <v>1.5077229879815188E-3</v>
      </c>
      <c r="BS49" s="276">
        <f t="shared" si="27"/>
        <v>0.9311486896330734</v>
      </c>
      <c r="BT49" s="41">
        <f>HLOOKUP(BT$4,Debug!$A$1:$AK$723,2+$C49,0)*IF(SUM(V49:W49)=0,0,1)</f>
        <v>0.717048854403455</v>
      </c>
      <c r="BU49" s="41">
        <f>HLOOKUP(BU$4,Debug!$A$1:$AK$723,2+$C49,0)*IF(SUM(X49:Y49)=0,0,1)</f>
        <v>1.5077229879815199E-3</v>
      </c>
      <c r="BV49" s="41">
        <f>HLOOKUP(BV$4,Debug!$A$1:$AK$723,2+$C49,0)</f>
        <v>0.93114868963307296</v>
      </c>
      <c r="BW49" s="208">
        <f t="shared" si="28"/>
        <v>5.5619571448506377E-16</v>
      </c>
      <c r="BY49" s="251">
        <f t="shared" si="29"/>
        <v>0</v>
      </c>
      <c r="BZ49" s="43">
        <f>HLOOKUP(BZ$4,Debug!$A$1:$AK$723,2+$C49,0)</f>
        <v>0</v>
      </c>
      <c r="CA49" s="49">
        <f t="shared" si="30"/>
        <v>0</v>
      </c>
      <c r="CC49" s="224">
        <f t="shared" si="31"/>
        <v>0</v>
      </c>
      <c r="CD49" s="253">
        <f t="shared" si="44"/>
        <v>205.02486943023212</v>
      </c>
      <c r="CE49" s="253">
        <f t="shared" si="41"/>
        <v>235.16072932762467</v>
      </c>
      <c r="CF49" s="253">
        <f t="shared" si="45"/>
        <v>38.524928072019748</v>
      </c>
      <c r="CG49" s="255">
        <f t="shared" si="42"/>
        <v>189253.72562790659</v>
      </c>
      <c r="CI49" s="194">
        <f t="shared" si="46"/>
        <v>1.2999999999999999E-2</v>
      </c>
      <c r="CJ49" s="194"/>
    </row>
    <row r="50" spans="2:88">
      <c r="B50" s="108">
        <f t="shared" si="47"/>
        <v>4</v>
      </c>
      <c r="C50" s="3">
        <f t="shared" si="32"/>
        <v>44</v>
      </c>
      <c r="D50" s="3">
        <f t="shared" si="33"/>
        <v>3</v>
      </c>
      <c r="E50" s="3">
        <f t="shared" si="34"/>
        <v>7</v>
      </c>
      <c r="F50" s="7">
        <f t="shared" si="35"/>
        <v>2018</v>
      </c>
      <c r="G50" s="8">
        <f t="shared" si="36"/>
        <v>8</v>
      </c>
      <c r="H50" s="37">
        <f>HLOOKUP(H$4,Debug!$A$1:$AK$723,2+$C50,0)</f>
        <v>4</v>
      </c>
      <c r="I50" s="38">
        <f>HLOOKUP(I$4,Debug!$A$1:$AK$723,2+$C50,0)</f>
        <v>44</v>
      </c>
      <c r="J50" s="38">
        <f>HLOOKUP(J$4,Debug!$A$1:$AK$723,2+$C50,0)</f>
        <v>3</v>
      </c>
      <c r="K50" s="38">
        <f>HLOOKUP(K$4,Debug!$A$1:$AK$723,2+$C50,0)</f>
        <v>7</v>
      </c>
      <c r="L50" s="38">
        <f>HLOOKUP(L$4,Debug!$A$1:$AK$723,2+$C50,0)</f>
        <v>2018</v>
      </c>
      <c r="M50" s="38">
        <f>HLOOKUP(M$4,Debug!$A$1:$AK$723,2+$C50,0)</f>
        <v>8</v>
      </c>
      <c r="N50" s="208">
        <f t="shared" si="37"/>
        <v>0</v>
      </c>
      <c r="O50" s="5"/>
      <c r="P50" s="100">
        <f>IF(Switch="Y",S50,HLOOKUP(P$3,Debug!$A$1:$AK$723,2+$C50,0))</f>
        <v>-2.7035057877906601E-3</v>
      </c>
      <c r="Q50" s="207">
        <f t="shared" si="5"/>
        <v>-3.9535057877906604E-3</v>
      </c>
      <c r="R50" s="101">
        <f>IF(Switch="Y",T50,HLOOKUP(R$3,Debug!$A$1:$AK$723,2+$C50,0))</f>
        <v>1.01217648309159</v>
      </c>
      <c r="S50" s="183">
        <v>2.1671670540018839E-2</v>
      </c>
      <c r="T50" s="184">
        <v>1.0107850767691264</v>
      </c>
      <c r="U50" s="196"/>
      <c r="V50" s="55">
        <f t="shared" si="38"/>
        <v>186732.60321164777</v>
      </c>
      <c r="W50" s="210">
        <f t="shared" si="39"/>
        <v>-738.24842756646638</v>
      </c>
      <c r="X50" s="210">
        <f t="shared" si="6"/>
        <v>-282.16751276365659</v>
      </c>
      <c r="Y50" s="210">
        <f t="shared" si="43"/>
        <v>0</v>
      </c>
      <c r="Z50" s="210">
        <f t="shared" si="7"/>
        <v>0</v>
      </c>
      <c r="AA50" s="210">
        <f t="shared" si="8"/>
        <v>-201.18820287726078</v>
      </c>
      <c r="AB50" s="210">
        <f t="shared" si="9"/>
        <v>-38.002961722236037</v>
      </c>
      <c r="AC50" s="211">
        <f t="shared" si="10"/>
        <v>185472.99610671814</v>
      </c>
      <c r="AD50" s="43">
        <f>HLOOKUP(AD$4,Debug!$A$1:$AK$723,2+$C50,0)</f>
        <v>185712.18727131799</v>
      </c>
      <c r="AE50" s="44">
        <f>HLOOKUP(AE$4,Debug!$A$1:$AK$723,2+$C50,0)</f>
        <v>282.16751276365699</v>
      </c>
      <c r="AF50" s="44">
        <f>HLOOKUP(AF$4,Debug!$A$1:$AK$723,2+$C50,0)</f>
        <v>201.18820287726101</v>
      </c>
      <c r="AG50" s="44">
        <f>HLOOKUP(AG$4,Debug!$A$1:$AK$723,2+$C50,0)</f>
        <v>38.002961722236002</v>
      </c>
      <c r="AH50" s="44">
        <f>HLOOKUP(AH$4,Debug!$A$1:$AK$723,2+$C50,0)</f>
        <v>185472.996106718</v>
      </c>
      <c r="AI50" s="208">
        <f t="shared" si="11"/>
        <v>4.950280185767042E-10</v>
      </c>
      <c r="AJ50" s="196"/>
      <c r="AK50" s="55">
        <f t="shared" si="0"/>
        <v>1</v>
      </c>
      <c r="AL50" s="210">
        <f t="shared" si="1"/>
        <v>0</v>
      </c>
      <c r="AM50" s="210">
        <f t="shared" si="2"/>
        <v>0</v>
      </c>
      <c r="AN50" s="210">
        <f t="shared" si="3"/>
        <v>0</v>
      </c>
      <c r="AO50" s="210">
        <f t="shared" si="4"/>
        <v>0</v>
      </c>
      <c r="AP50" s="211">
        <f t="shared" si="12"/>
        <v>0</v>
      </c>
      <c r="AQ50" s="46">
        <f>HLOOKUP(AQ$4,Debug!$A$1:$AK$723,2+$C50,0)</f>
        <v>1</v>
      </c>
      <c r="AR50" s="46">
        <f>HLOOKUP(AR$4,Debug!$A$1:$AK$723,2+$C50,0)</f>
        <v>0</v>
      </c>
      <c r="AS50" s="46">
        <f>HLOOKUP(AS$4,Debug!$A$1:$AK$723,2+$C50,0)</f>
        <v>0</v>
      </c>
      <c r="AT50" s="46">
        <f>HLOOKUP(AT$4,Debug!$A$1:$AK$723,2+$C50,0)</f>
        <v>0</v>
      </c>
      <c r="AU50" s="46">
        <f>HLOOKUP(AU$4,Debug!$A$1:$AK$723,2+$C50,0)</f>
        <v>0</v>
      </c>
      <c r="AV50" s="46">
        <f>HLOOKUP(AV$4,Debug!$A$1:$AK$723,2+$C50,0)</f>
        <v>0</v>
      </c>
      <c r="AW50" s="47">
        <f t="shared" si="13"/>
        <v>0</v>
      </c>
      <c r="AX50" s="196"/>
      <c r="AY50" s="265">
        <f t="shared" si="40"/>
        <v>15201.184688894415</v>
      </c>
      <c r="AZ50" s="266">
        <f t="shared" si="14"/>
        <v>0</v>
      </c>
      <c r="BA50" s="266">
        <f t="shared" si="15"/>
        <v>258420.13971120518</v>
      </c>
      <c r="BB50" s="266">
        <f t="shared" si="16"/>
        <v>0</v>
      </c>
      <c r="BC50" s="267">
        <f t="shared" si="17"/>
        <v>0</v>
      </c>
      <c r="BD50" s="246">
        <f>HLOOKUP(BD$4,Debug!$A$1:$AK$723,2+$C50,0)</f>
        <v>15201.1846888944</v>
      </c>
      <c r="BE50" s="46">
        <f>HLOOKUP(BE$4,Debug!$A$1:$AK$723,2+$C50,0)</f>
        <v>0</v>
      </c>
      <c r="BF50" s="46">
        <f>HLOOKUP(BF$4,Debug!$A$1:$AK$723,2+$C50,0)</f>
        <v>258420.139711205</v>
      </c>
      <c r="BG50" s="46">
        <f>HLOOKUP(BG$4,Debug!$A$1:$AK$723,2+$C50,0)</f>
        <v>0</v>
      </c>
      <c r="BH50" s="46">
        <f>HLOOKUP(BH$4,Debug!$A$1:$AK$723,2+$C50,0)</f>
        <v>0</v>
      </c>
      <c r="BI50" s="48">
        <f t="shared" si="18"/>
        <v>1.8917489796876907E-10</v>
      </c>
      <c r="BJ50" s="196"/>
      <c r="BK50" s="274">
        <f t="shared" si="19"/>
        <v>1.6821425527395739E-3</v>
      </c>
      <c r="BL50" s="275">
        <f t="shared" si="20"/>
        <v>0.72149684590570773</v>
      </c>
      <c r="BM50" s="281">
        <f t="shared" si="21"/>
        <v>0</v>
      </c>
      <c r="BN50" s="281">
        <f t="shared" si="22"/>
        <v>0.8</v>
      </c>
      <c r="BO50" s="281">
        <f t="shared" si="23"/>
        <v>0</v>
      </c>
      <c r="BP50" s="281">
        <f t="shared" si="24"/>
        <v>1</v>
      </c>
      <c r="BQ50" s="275">
        <f t="shared" si="25"/>
        <v>0.90187105738213469</v>
      </c>
      <c r="BR50" s="275">
        <f t="shared" si="26"/>
        <v>1.5170756827067229E-3</v>
      </c>
      <c r="BS50" s="276">
        <f t="shared" si="27"/>
        <v>0.92973606659904684</v>
      </c>
      <c r="BT50" s="41">
        <f>HLOOKUP(BT$4,Debug!$A$1:$AK$723,2+$C50,0)*IF(SUM(V50:W50)=0,0,1)</f>
        <v>0.72149684590570795</v>
      </c>
      <c r="BU50" s="41">
        <f>HLOOKUP(BU$4,Debug!$A$1:$AK$723,2+$C50,0)*IF(SUM(X50:Y50)=0,0,1)</f>
        <v>1.51707568270672E-3</v>
      </c>
      <c r="BV50" s="41">
        <f>HLOOKUP(BV$4,Debug!$A$1:$AK$723,2+$C50,0)</f>
        <v>0.92973606659904695</v>
      </c>
      <c r="BW50" s="208">
        <f t="shared" si="28"/>
        <v>3.3588583303600927E-16</v>
      </c>
      <c r="BY50" s="251">
        <f t="shared" si="29"/>
        <v>0</v>
      </c>
      <c r="BZ50" s="43">
        <f>HLOOKUP(BZ$4,Debug!$A$1:$AK$723,2+$C50,0)</f>
        <v>0</v>
      </c>
      <c r="CA50" s="49">
        <f t="shared" si="30"/>
        <v>0</v>
      </c>
      <c r="CC50" s="224">
        <f t="shared" si="31"/>
        <v>0</v>
      </c>
      <c r="CD50" s="253">
        <f t="shared" si="44"/>
        <v>203.63796762782312</v>
      </c>
      <c r="CE50" s="253">
        <f t="shared" si="41"/>
        <v>236.25793699662876</v>
      </c>
      <c r="CF50" s="253">
        <f t="shared" si="45"/>
        <v>38.46570414307719</v>
      </c>
      <c r="CG50" s="255">
        <f t="shared" si="42"/>
        <v>187973.50857952904</v>
      </c>
      <c r="CI50" s="194">
        <f t="shared" si="46"/>
        <v>1.2999999999999999E-2</v>
      </c>
      <c r="CJ50" s="194"/>
    </row>
    <row r="51" spans="2:88">
      <c r="B51" s="108">
        <f t="shared" si="47"/>
        <v>4</v>
      </c>
      <c r="C51" s="3">
        <f t="shared" si="32"/>
        <v>45</v>
      </c>
      <c r="D51" s="3">
        <f t="shared" si="33"/>
        <v>3</v>
      </c>
      <c r="E51" s="3">
        <f t="shared" si="34"/>
        <v>8</v>
      </c>
      <c r="F51" s="7">
        <f t="shared" si="35"/>
        <v>2018</v>
      </c>
      <c r="G51" s="8">
        <f t="shared" si="36"/>
        <v>9</v>
      </c>
      <c r="H51" s="37">
        <f>HLOOKUP(H$4,Debug!$A$1:$AK$723,2+$C51,0)</f>
        <v>4</v>
      </c>
      <c r="I51" s="38">
        <f>HLOOKUP(I$4,Debug!$A$1:$AK$723,2+$C51,0)</f>
        <v>45</v>
      </c>
      <c r="J51" s="38">
        <f>HLOOKUP(J$4,Debug!$A$1:$AK$723,2+$C51,0)</f>
        <v>3</v>
      </c>
      <c r="K51" s="38">
        <f>HLOOKUP(K$4,Debug!$A$1:$AK$723,2+$C51,0)</f>
        <v>8</v>
      </c>
      <c r="L51" s="38">
        <f>HLOOKUP(L$4,Debug!$A$1:$AK$723,2+$C51,0)</f>
        <v>2018</v>
      </c>
      <c r="M51" s="38">
        <f>HLOOKUP(M$4,Debug!$A$1:$AK$723,2+$C51,0)</f>
        <v>9</v>
      </c>
      <c r="N51" s="208">
        <f t="shared" si="37"/>
        <v>0</v>
      </c>
      <c r="O51" s="5"/>
      <c r="P51" s="100">
        <f>IF(Switch="Y",S51,HLOOKUP(P$3,Debug!$A$1:$AK$723,2+$C51,0))</f>
        <v>-7.1161850713247201E-3</v>
      </c>
      <c r="Q51" s="207">
        <f t="shared" si="5"/>
        <v>-8.3661850713247204E-3</v>
      </c>
      <c r="R51" s="101">
        <f>IF(Switch="Y",T51,HLOOKUP(R$3,Debug!$A$1:$AK$723,2+$C51,0))</f>
        <v>1.01197162431565</v>
      </c>
      <c r="S51" s="183">
        <v>1.3867663344904191E-2</v>
      </c>
      <c r="T51" s="184">
        <v>1.0086339062373921</v>
      </c>
      <c r="U51" s="196"/>
      <c r="V51" s="55">
        <f t="shared" si="38"/>
        <v>185472.99610671814</v>
      </c>
      <c r="W51" s="210">
        <f t="shared" si="39"/>
        <v>-1551.7014111618932</v>
      </c>
      <c r="X51" s="210">
        <f t="shared" si="6"/>
        <v>-277.5614555339784</v>
      </c>
      <c r="Y51" s="210">
        <f t="shared" si="43"/>
        <v>0</v>
      </c>
      <c r="Z51" s="210">
        <f t="shared" si="7"/>
        <v>0</v>
      </c>
      <c r="AA51" s="210">
        <f t="shared" si="8"/>
        <v>-198.94737767669079</v>
      </c>
      <c r="AB51" s="210">
        <f t="shared" si="9"/>
        <v>-37.945610248130301</v>
      </c>
      <c r="AC51" s="211">
        <f t="shared" si="10"/>
        <v>183406.84025209743</v>
      </c>
      <c r="AD51" s="43">
        <f>HLOOKUP(AD$4,Debug!$A$1:$AK$723,2+$C51,0)</f>
        <v>183643.733240022</v>
      </c>
      <c r="AE51" s="44">
        <f>HLOOKUP(AE$4,Debug!$A$1:$AK$723,2+$C51,0)</f>
        <v>277.56145553397897</v>
      </c>
      <c r="AF51" s="44">
        <f>HLOOKUP(AF$4,Debug!$A$1:$AK$723,2+$C51,0)</f>
        <v>198.94737767669099</v>
      </c>
      <c r="AG51" s="44">
        <f>HLOOKUP(AG$4,Debug!$A$1:$AK$723,2+$C51,0)</f>
        <v>37.945610248130301</v>
      </c>
      <c r="AH51" s="44">
        <f>HLOOKUP(AH$4,Debug!$A$1:$AK$723,2+$C51,0)</f>
        <v>183406.840252097</v>
      </c>
      <c r="AI51" s="208">
        <f t="shared" si="11"/>
        <v>6.9869088292762171E-10</v>
      </c>
      <c r="AJ51" s="196"/>
      <c r="AK51" s="55">
        <f t="shared" si="0"/>
        <v>1</v>
      </c>
      <c r="AL51" s="210">
        <f t="shared" si="1"/>
        <v>0</v>
      </c>
      <c r="AM51" s="210">
        <f t="shared" si="2"/>
        <v>0</v>
      </c>
      <c r="AN51" s="210">
        <f t="shared" si="3"/>
        <v>0</v>
      </c>
      <c r="AO51" s="210">
        <f t="shared" si="4"/>
        <v>0</v>
      </c>
      <c r="AP51" s="211">
        <f t="shared" si="12"/>
        <v>0</v>
      </c>
      <c r="AQ51" s="46">
        <f>HLOOKUP(AQ$4,Debug!$A$1:$AK$723,2+$C51,0)</f>
        <v>1</v>
      </c>
      <c r="AR51" s="46">
        <f>HLOOKUP(AR$4,Debug!$A$1:$AK$723,2+$C51,0)</f>
        <v>0</v>
      </c>
      <c r="AS51" s="46">
        <f>HLOOKUP(AS$4,Debug!$A$1:$AK$723,2+$C51,0)</f>
        <v>0</v>
      </c>
      <c r="AT51" s="46">
        <f>HLOOKUP(AT$4,Debug!$A$1:$AK$723,2+$C51,0)</f>
        <v>0</v>
      </c>
      <c r="AU51" s="46">
        <f>HLOOKUP(AU$4,Debug!$A$1:$AK$723,2+$C51,0)</f>
        <v>0</v>
      </c>
      <c r="AV51" s="46">
        <f>HLOOKUP(AV$4,Debug!$A$1:$AK$723,2+$C51,0)</f>
        <v>0</v>
      </c>
      <c r="AW51" s="47">
        <f t="shared" si="13"/>
        <v>0</v>
      </c>
      <c r="AX51" s="196"/>
      <c r="AY51" s="265">
        <f t="shared" si="40"/>
        <v>15178.244099252119</v>
      </c>
      <c r="AZ51" s="266">
        <f t="shared" si="14"/>
        <v>0</v>
      </c>
      <c r="BA51" s="266">
        <f t="shared" si="15"/>
        <v>258030.14968728615</v>
      </c>
      <c r="BB51" s="266">
        <f t="shared" si="16"/>
        <v>0</v>
      </c>
      <c r="BC51" s="267">
        <f t="shared" si="17"/>
        <v>0</v>
      </c>
      <c r="BD51" s="246">
        <f>HLOOKUP(BD$4,Debug!$A$1:$AK$723,2+$C51,0)</f>
        <v>15178.244099252101</v>
      </c>
      <c r="BE51" s="46">
        <f>HLOOKUP(BE$4,Debug!$A$1:$AK$723,2+$C51,0)</f>
        <v>0</v>
      </c>
      <c r="BF51" s="46">
        <f>HLOOKUP(BF$4,Debug!$A$1:$AK$723,2+$C51,0)</f>
        <v>258030.149687286</v>
      </c>
      <c r="BG51" s="46">
        <f>HLOOKUP(BG$4,Debug!$A$1:$AK$723,2+$C51,0)</f>
        <v>0</v>
      </c>
      <c r="BH51" s="46">
        <f>HLOOKUP(BH$4,Debug!$A$1:$AK$723,2+$C51,0)</f>
        <v>0</v>
      </c>
      <c r="BI51" s="48">
        <f t="shared" si="18"/>
        <v>1.6370904631912708E-10</v>
      </c>
      <c r="BJ51" s="196"/>
      <c r="BK51" s="274">
        <f t="shared" si="19"/>
        <v>1.6821425527395739E-3</v>
      </c>
      <c r="BL51" s="275">
        <f t="shared" si="20"/>
        <v>0.71771881368840529</v>
      </c>
      <c r="BM51" s="281">
        <f t="shared" si="21"/>
        <v>0</v>
      </c>
      <c r="BN51" s="281">
        <f t="shared" si="22"/>
        <v>0.8</v>
      </c>
      <c r="BO51" s="281">
        <f t="shared" si="23"/>
        <v>0</v>
      </c>
      <c r="BP51" s="281">
        <f t="shared" si="24"/>
        <v>1</v>
      </c>
      <c r="BQ51" s="275">
        <f t="shared" si="25"/>
        <v>0.89714851711050658</v>
      </c>
      <c r="BR51" s="275">
        <f t="shared" si="26"/>
        <v>1.5091316967587908E-3</v>
      </c>
      <c r="BS51" s="276">
        <f t="shared" si="27"/>
        <v>0.9283329724313224</v>
      </c>
      <c r="BT51" s="41">
        <f>HLOOKUP(BT$4,Debug!$A$1:$AK$723,2+$C51,0)*IF(SUM(V51:W51)=0,0,1)</f>
        <v>0.71771881368840595</v>
      </c>
      <c r="BU51" s="41">
        <f>HLOOKUP(BU$4,Debug!$A$1:$AK$723,2+$C51,0)*IF(SUM(X51:Y51)=0,0,1)</f>
        <v>1.5091316967587899E-3</v>
      </c>
      <c r="BV51" s="41">
        <f>HLOOKUP(BV$4,Debug!$A$1:$AK$723,2+$C51,0)</f>
        <v>0.92833297243132196</v>
      </c>
      <c r="BW51" s="208">
        <f t="shared" si="28"/>
        <v>1.1110903863631449E-15</v>
      </c>
      <c r="BY51" s="251">
        <f t="shared" si="29"/>
        <v>0</v>
      </c>
      <c r="BZ51" s="43">
        <f>HLOOKUP(BZ$4,Debug!$A$1:$AK$723,2+$C51,0)</f>
        <v>0</v>
      </c>
      <c r="CA51" s="49">
        <f t="shared" si="30"/>
        <v>0</v>
      </c>
      <c r="CC51" s="224">
        <f t="shared" si="31"/>
        <v>0</v>
      </c>
      <c r="CD51" s="253">
        <f t="shared" si="44"/>
        <v>201.32910094081987</v>
      </c>
      <c r="CE51" s="253">
        <f t="shared" si="41"/>
        <v>234.61676142100723</v>
      </c>
      <c r="CF51" s="253">
        <f t="shared" si="45"/>
        <v>38.399880838448993</v>
      </c>
      <c r="CG51" s="255">
        <f t="shared" si="42"/>
        <v>185842.24702229525</v>
      </c>
      <c r="CI51" s="194">
        <f t="shared" si="46"/>
        <v>1.3000000000000001E-2</v>
      </c>
      <c r="CJ51" s="194"/>
    </row>
    <row r="52" spans="2:88">
      <c r="B52" s="108">
        <f t="shared" si="47"/>
        <v>4</v>
      </c>
      <c r="C52" s="3">
        <f t="shared" si="32"/>
        <v>46</v>
      </c>
      <c r="D52" s="3">
        <f t="shared" si="33"/>
        <v>3</v>
      </c>
      <c r="E52" s="3">
        <f t="shared" si="34"/>
        <v>9</v>
      </c>
      <c r="F52" s="7">
        <f t="shared" si="35"/>
        <v>2018</v>
      </c>
      <c r="G52" s="8">
        <f t="shared" si="36"/>
        <v>10</v>
      </c>
      <c r="H52" s="37">
        <f>HLOOKUP(H$4,Debug!$A$1:$AK$723,2+$C52,0)</f>
        <v>4</v>
      </c>
      <c r="I52" s="38">
        <f>HLOOKUP(I$4,Debug!$A$1:$AK$723,2+$C52,0)</f>
        <v>46</v>
      </c>
      <c r="J52" s="38">
        <f>HLOOKUP(J$4,Debug!$A$1:$AK$723,2+$C52,0)</f>
        <v>3</v>
      </c>
      <c r="K52" s="38">
        <f>HLOOKUP(K$4,Debug!$A$1:$AK$723,2+$C52,0)</f>
        <v>9</v>
      </c>
      <c r="L52" s="38">
        <f>HLOOKUP(L$4,Debug!$A$1:$AK$723,2+$C52,0)</f>
        <v>2018</v>
      </c>
      <c r="M52" s="38">
        <f>HLOOKUP(M$4,Debug!$A$1:$AK$723,2+$C52,0)</f>
        <v>10</v>
      </c>
      <c r="N52" s="208">
        <f t="shared" si="37"/>
        <v>0</v>
      </c>
      <c r="O52" s="5"/>
      <c r="P52" s="100">
        <f>IF(Switch="Y",S52,HLOOKUP(P$3,Debug!$A$1:$AK$723,2+$C52,0))</f>
        <v>2.24014341317311E-2</v>
      </c>
      <c r="Q52" s="207">
        <f t="shared" si="5"/>
        <v>2.1151434131731098E-2</v>
      </c>
      <c r="R52" s="101">
        <f>IF(Switch="Y",T52,HLOOKUP(R$3,Debug!$A$1:$AK$723,2+$C52,0))</f>
        <v>1.0119204225779701</v>
      </c>
      <c r="S52" s="183">
        <v>1.6035319047120744E-3</v>
      </c>
      <c r="T52" s="184">
        <v>1.006248805079544</v>
      </c>
      <c r="U52" s="196"/>
      <c r="V52" s="55">
        <f t="shared" si="38"/>
        <v>183406.84025209743</v>
      </c>
      <c r="W52" s="210">
        <f t="shared" si="39"/>
        <v>3879.317700901167</v>
      </c>
      <c r="X52" s="210">
        <f t="shared" si="6"/>
        <v>-279.913319918215</v>
      </c>
      <c r="Y52" s="210">
        <f t="shared" si="43"/>
        <v>0</v>
      </c>
      <c r="Z52" s="210">
        <f t="shared" si="7"/>
        <v>0</v>
      </c>
      <c r="AA52" s="210">
        <f t="shared" si="8"/>
        <v>-202.59009835250373</v>
      </c>
      <c r="AB52" s="210">
        <f t="shared" si="9"/>
        <v>-37.888897665326702</v>
      </c>
      <c r="AC52" s="211">
        <f t="shared" si="10"/>
        <v>186765.76563706255</v>
      </c>
      <c r="AD52" s="43">
        <f>HLOOKUP(AD$4,Debug!$A$1:$AK$723,2+$C52,0)</f>
        <v>187006.24463308</v>
      </c>
      <c r="AE52" s="44">
        <f>HLOOKUP(AE$4,Debug!$A$1:$AK$723,2+$C52,0)</f>
        <v>279.913319918215</v>
      </c>
      <c r="AF52" s="44">
        <f>HLOOKUP(AF$4,Debug!$A$1:$AK$723,2+$C52,0)</f>
        <v>202.59009835250399</v>
      </c>
      <c r="AG52" s="44">
        <f>HLOOKUP(AG$4,Debug!$A$1:$AK$723,2+$C52,0)</f>
        <v>37.888897665326702</v>
      </c>
      <c r="AH52" s="44">
        <f>HLOOKUP(AH$4,Debug!$A$1:$AK$723,2+$C52,0)</f>
        <v>186765.76563706301</v>
      </c>
      <c r="AI52" s="208">
        <f t="shared" si="11"/>
        <v>8.4426687863015104E-10</v>
      </c>
      <c r="AJ52" s="196"/>
      <c r="AK52" s="55">
        <f t="shared" si="0"/>
        <v>1</v>
      </c>
      <c r="AL52" s="210">
        <f t="shared" si="1"/>
        <v>0</v>
      </c>
      <c r="AM52" s="210">
        <f t="shared" si="2"/>
        <v>0</v>
      </c>
      <c r="AN52" s="210">
        <f t="shared" si="3"/>
        <v>0</v>
      </c>
      <c r="AO52" s="210">
        <f t="shared" si="4"/>
        <v>0</v>
      </c>
      <c r="AP52" s="211">
        <f t="shared" si="12"/>
        <v>0</v>
      </c>
      <c r="AQ52" s="46">
        <f>HLOOKUP(AQ$4,Debug!$A$1:$AK$723,2+$C52,0)</f>
        <v>1</v>
      </c>
      <c r="AR52" s="46">
        <f>HLOOKUP(AR$4,Debug!$A$1:$AK$723,2+$C52,0)</f>
        <v>0</v>
      </c>
      <c r="AS52" s="46">
        <f>HLOOKUP(AS$4,Debug!$A$1:$AK$723,2+$C52,0)</f>
        <v>0</v>
      </c>
      <c r="AT52" s="46">
        <f>HLOOKUP(AT$4,Debug!$A$1:$AK$723,2+$C52,0)</f>
        <v>0</v>
      </c>
      <c r="AU52" s="46">
        <f>HLOOKUP(AU$4,Debug!$A$1:$AK$723,2+$C52,0)</f>
        <v>0</v>
      </c>
      <c r="AV52" s="46">
        <f>HLOOKUP(AV$4,Debug!$A$1:$AK$723,2+$C52,0)</f>
        <v>0</v>
      </c>
      <c r="AW52" s="47">
        <f t="shared" si="13"/>
        <v>0</v>
      </c>
      <c r="AX52" s="196"/>
      <c r="AY52" s="265">
        <f t="shared" si="40"/>
        <v>15155.55906613068</v>
      </c>
      <c r="AZ52" s="266">
        <f t="shared" si="14"/>
        <v>0</v>
      </c>
      <c r="BA52" s="266">
        <f t="shared" si="15"/>
        <v>257644.50412422168</v>
      </c>
      <c r="BB52" s="266">
        <f t="shared" si="16"/>
        <v>0</v>
      </c>
      <c r="BC52" s="267">
        <f t="shared" si="17"/>
        <v>0</v>
      </c>
      <c r="BD52" s="246">
        <f>HLOOKUP(BD$4,Debug!$A$1:$AK$723,2+$C52,0)</f>
        <v>15155.5590661307</v>
      </c>
      <c r="BE52" s="46">
        <f>HLOOKUP(BE$4,Debug!$A$1:$AK$723,2+$C52,0)</f>
        <v>0</v>
      </c>
      <c r="BF52" s="46">
        <f>HLOOKUP(BF$4,Debug!$A$1:$AK$723,2+$C52,0)</f>
        <v>257644.504124222</v>
      </c>
      <c r="BG52" s="46">
        <f>HLOOKUP(BG$4,Debug!$A$1:$AK$723,2+$C52,0)</f>
        <v>0</v>
      </c>
      <c r="BH52" s="46">
        <f>HLOOKUP(BH$4,Debug!$A$1:$AK$723,2+$C52,0)</f>
        <v>0</v>
      </c>
      <c r="BI52" s="48">
        <f t="shared" si="18"/>
        <v>3.4015101846307516E-10</v>
      </c>
      <c r="BJ52" s="196"/>
      <c r="BK52" s="274">
        <f t="shared" si="19"/>
        <v>1.6821425527395739E-3</v>
      </c>
      <c r="BL52" s="275">
        <f t="shared" si="20"/>
        <v>0.71079616267468448</v>
      </c>
      <c r="BM52" s="281">
        <f t="shared" si="21"/>
        <v>0</v>
      </c>
      <c r="BN52" s="281">
        <f t="shared" si="22"/>
        <v>0.8</v>
      </c>
      <c r="BO52" s="281">
        <f t="shared" si="23"/>
        <v>0</v>
      </c>
      <c r="BP52" s="281">
        <f t="shared" si="24"/>
        <v>1</v>
      </c>
      <c r="BQ52" s="275">
        <f t="shared" si="25"/>
        <v>0.88849520334335563</v>
      </c>
      <c r="BR52" s="275">
        <f t="shared" si="26"/>
        <v>1.494575589448859E-3</v>
      </c>
      <c r="BS52" s="276">
        <f t="shared" si="27"/>
        <v>0.92694550863184599</v>
      </c>
      <c r="BT52" s="41">
        <f>HLOOKUP(BT$4,Debug!$A$1:$AK$723,2+$C52,0)*IF(SUM(V52:W52)=0,0,1)</f>
        <v>0.71079616267468504</v>
      </c>
      <c r="BU52" s="41">
        <f>HLOOKUP(BU$4,Debug!$A$1:$AK$723,2+$C52,0)*IF(SUM(X52:Y52)=0,0,1)</f>
        <v>1.4945755894488601E-3</v>
      </c>
      <c r="BV52" s="41">
        <f>HLOOKUP(BV$4,Debug!$A$1:$AK$723,2+$C52,0)</f>
        <v>0.92694550863184599</v>
      </c>
      <c r="BW52" s="208">
        <f t="shared" si="28"/>
        <v>5.5619571448506377E-16</v>
      </c>
      <c r="BY52" s="251">
        <f t="shared" si="29"/>
        <v>0</v>
      </c>
      <c r="BZ52" s="43">
        <f>HLOOKUP(BZ$4,Debug!$A$1:$AK$723,2+$C52,0)</f>
        <v>0</v>
      </c>
      <c r="CA52" s="49">
        <f t="shared" si="30"/>
        <v>0</v>
      </c>
      <c r="CC52" s="224">
        <f t="shared" si="31"/>
        <v>0</v>
      </c>
      <c r="CD52" s="253">
        <f t="shared" si="44"/>
        <v>205.00505793497811</v>
      </c>
      <c r="CE52" s="253">
        <f t="shared" si="41"/>
        <v>231.99140911449086</v>
      </c>
      <c r="CF52" s="253">
        <f t="shared" si="45"/>
        <v>38.340549336510861</v>
      </c>
      <c r="CG52" s="255">
        <f t="shared" si="42"/>
        <v>189235.43809382594</v>
      </c>
      <c r="CI52" s="194">
        <f t="shared" si="46"/>
        <v>1.2999999999999999E-2</v>
      </c>
      <c r="CJ52" s="194"/>
    </row>
    <row r="53" spans="2:88">
      <c r="B53" s="108">
        <f t="shared" si="47"/>
        <v>4</v>
      </c>
      <c r="C53" s="3">
        <f t="shared" si="32"/>
        <v>47</v>
      </c>
      <c r="D53" s="3">
        <f t="shared" si="33"/>
        <v>3</v>
      </c>
      <c r="E53" s="3">
        <f t="shared" si="34"/>
        <v>10</v>
      </c>
      <c r="F53" s="7">
        <f t="shared" si="35"/>
        <v>2018</v>
      </c>
      <c r="G53" s="8">
        <f t="shared" si="36"/>
        <v>11</v>
      </c>
      <c r="H53" s="37">
        <f>HLOOKUP(H$4,Debug!$A$1:$AK$723,2+$C53,0)</f>
        <v>4</v>
      </c>
      <c r="I53" s="38">
        <f>HLOOKUP(I$4,Debug!$A$1:$AK$723,2+$C53,0)</f>
        <v>47</v>
      </c>
      <c r="J53" s="38">
        <f>HLOOKUP(J$4,Debug!$A$1:$AK$723,2+$C53,0)</f>
        <v>3</v>
      </c>
      <c r="K53" s="38">
        <f>HLOOKUP(K$4,Debug!$A$1:$AK$723,2+$C53,0)</f>
        <v>10</v>
      </c>
      <c r="L53" s="38">
        <f>HLOOKUP(L$4,Debug!$A$1:$AK$723,2+$C53,0)</f>
        <v>2018</v>
      </c>
      <c r="M53" s="38">
        <f>HLOOKUP(M$4,Debug!$A$1:$AK$723,2+$C53,0)</f>
        <v>11</v>
      </c>
      <c r="N53" s="208">
        <f t="shared" si="37"/>
        <v>0</v>
      </c>
      <c r="O53" s="5"/>
      <c r="P53" s="100">
        <f>IF(Switch="Y",S53,HLOOKUP(P$3,Debug!$A$1:$AK$723,2+$C53,0))</f>
        <v>-1.7371431710338101E-2</v>
      </c>
      <c r="Q53" s="207">
        <f t="shared" si="5"/>
        <v>-1.8621431710338102E-2</v>
      </c>
      <c r="R53" s="101">
        <f>IF(Switch="Y",T53,HLOOKUP(R$3,Debug!$A$1:$AK$723,2+$C53,0))</f>
        <v>1.0118897040222601</v>
      </c>
      <c r="S53" s="183">
        <v>1.4199375281818805E-2</v>
      </c>
      <c r="T53" s="184">
        <v>1.0035324341682723</v>
      </c>
      <c r="U53" s="196"/>
      <c r="V53" s="55">
        <f t="shared" si="38"/>
        <v>186765.76563706255</v>
      </c>
      <c r="W53" s="210">
        <f t="shared" si="39"/>
        <v>-3477.8459506395707</v>
      </c>
      <c r="X53" s="210">
        <f t="shared" si="6"/>
        <v>-279.37210615647348</v>
      </c>
      <c r="Y53" s="210">
        <f t="shared" si="43"/>
        <v>0</v>
      </c>
      <c r="Z53" s="210">
        <f t="shared" si="7"/>
        <v>0</v>
      </c>
      <c r="AA53" s="210">
        <f t="shared" si="8"/>
        <v>-198.25925987862203</v>
      </c>
      <c r="AB53" s="210">
        <f t="shared" si="9"/>
        <v>-37.831146444412525</v>
      </c>
      <c r="AC53" s="211">
        <f t="shared" si="10"/>
        <v>182772.45717394343</v>
      </c>
      <c r="AD53" s="43">
        <f>HLOOKUP(AD$4,Debug!$A$1:$AK$723,2+$C53,0)</f>
        <v>183008.54758026701</v>
      </c>
      <c r="AE53" s="44">
        <f>HLOOKUP(AE$4,Debug!$A$1:$AK$723,2+$C53,0)</f>
        <v>279.37210615647399</v>
      </c>
      <c r="AF53" s="44">
        <f>HLOOKUP(AF$4,Debug!$A$1:$AK$723,2+$C53,0)</f>
        <v>198.259259878622</v>
      </c>
      <c r="AG53" s="44">
        <f>HLOOKUP(AG$4,Debug!$A$1:$AK$723,2+$C53,0)</f>
        <v>37.831146444412497</v>
      </c>
      <c r="AH53" s="44">
        <f>HLOOKUP(AH$4,Debug!$A$1:$AK$723,2+$C53,0)</f>
        <v>182772.45717394401</v>
      </c>
      <c r="AI53" s="208">
        <f t="shared" si="11"/>
        <v>1.1060024007747415E-9</v>
      </c>
      <c r="AJ53" s="196"/>
      <c r="AK53" s="55">
        <f t="shared" si="0"/>
        <v>1</v>
      </c>
      <c r="AL53" s="210">
        <f t="shared" si="1"/>
        <v>0</v>
      </c>
      <c r="AM53" s="210">
        <f t="shared" si="2"/>
        <v>0</v>
      </c>
      <c r="AN53" s="210">
        <f t="shared" si="3"/>
        <v>0</v>
      </c>
      <c r="AO53" s="210">
        <f t="shared" si="4"/>
        <v>0</v>
      </c>
      <c r="AP53" s="211">
        <f t="shared" si="12"/>
        <v>0</v>
      </c>
      <c r="AQ53" s="46">
        <f>HLOOKUP(AQ$4,Debug!$A$1:$AK$723,2+$C53,0)</f>
        <v>1</v>
      </c>
      <c r="AR53" s="46">
        <f>HLOOKUP(AR$4,Debug!$A$1:$AK$723,2+$C53,0)</f>
        <v>0</v>
      </c>
      <c r="AS53" s="46">
        <f>HLOOKUP(AS$4,Debug!$A$1:$AK$723,2+$C53,0)</f>
        <v>0</v>
      </c>
      <c r="AT53" s="46">
        <f>HLOOKUP(AT$4,Debug!$A$1:$AK$723,2+$C53,0)</f>
        <v>0</v>
      </c>
      <c r="AU53" s="46">
        <f>HLOOKUP(AU$4,Debug!$A$1:$AK$723,2+$C53,0)</f>
        <v>0</v>
      </c>
      <c r="AV53" s="46">
        <f>HLOOKUP(AV$4,Debug!$A$1:$AK$723,2+$C53,0)</f>
        <v>0</v>
      </c>
      <c r="AW53" s="47">
        <f t="shared" si="13"/>
        <v>0</v>
      </c>
      <c r="AX53" s="196"/>
      <c r="AY53" s="265">
        <f t="shared" si="40"/>
        <v>15132.45857776501</v>
      </c>
      <c r="AZ53" s="266">
        <f t="shared" si="14"/>
        <v>0</v>
      </c>
      <c r="BA53" s="266">
        <f t="shared" si="15"/>
        <v>257251.79582200531</v>
      </c>
      <c r="BB53" s="266">
        <f t="shared" si="16"/>
        <v>0</v>
      </c>
      <c r="BC53" s="267">
        <f t="shared" si="17"/>
        <v>0</v>
      </c>
      <c r="BD53" s="246">
        <f>HLOOKUP(BD$4,Debug!$A$1:$AK$723,2+$C53,0)</f>
        <v>15132.458577765001</v>
      </c>
      <c r="BE53" s="46">
        <f>HLOOKUP(BE$4,Debug!$A$1:$AK$723,2+$C53,0)</f>
        <v>0</v>
      </c>
      <c r="BF53" s="46">
        <f>HLOOKUP(BF$4,Debug!$A$1:$AK$723,2+$C53,0)</f>
        <v>257251.79582200499</v>
      </c>
      <c r="BG53" s="46">
        <f>HLOOKUP(BG$4,Debug!$A$1:$AK$723,2+$C53,0)</f>
        <v>0</v>
      </c>
      <c r="BH53" s="46">
        <f>HLOOKUP(BH$4,Debug!$A$1:$AK$723,2+$C53,0)</f>
        <v>0</v>
      </c>
      <c r="BI53" s="48">
        <f t="shared" si="18"/>
        <v>3.2923708204180002E-10</v>
      </c>
      <c r="BJ53" s="196"/>
      <c r="BK53" s="274">
        <f t="shared" si="19"/>
        <v>1.6821425527395739E-3</v>
      </c>
      <c r="BL53" s="275">
        <f t="shared" si="20"/>
        <v>0.72489714566942443</v>
      </c>
      <c r="BM53" s="281">
        <f t="shared" si="21"/>
        <v>0</v>
      </c>
      <c r="BN53" s="281">
        <f t="shared" si="22"/>
        <v>0.8</v>
      </c>
      <c r="BO53" s="281">
        <f t="shared" si="23"/>
        <v>0</v>
      </c>
      <c r="BP53" s="281">
        <f t="shared" si="24"/>
        <v>1</v>
      </c>
      <c r="BQ53" s="275">
        <f t="shared" si="25"/>
        <v>0.90612143208678053</v>
      </c>
      <c r="BR53" s="275">
        <f t="shared" si="26"/>
        <v>1.5242254188624954E-3</v>
      </c>
      <c r="BS53" s="276">
        <f t="shared" si="27"/>
        <v>0.92553263472568881</v>
      </c>
      <c r="BT53" s="41">
        <f>HLOOKUP(BT$4,Debug!$A$1:$AK$723,2+$C53,0)*IF(SUM(V53:W53)=0,0,1)</f>
        <v>0.72489714566942498</v>
      </c>
      <c r="BU53" s="41">
        <f>HLOOKUP(BU$4,Debug!$A$1:$AK$723,2+$C53,0)*IF(SUM(X53:Y53)=0,0,1)</f>
        <v>1.5242254188625E-3</v>
      </c>
      <c r="BV53" s="41">
        <f>HLOOKUP(BV$4,Debug!$A$1:$AK$723,2+$C53,0)</f>
        <v>0.92553263472568903</v>
      </c>
      <c r="BW53" s="208">
        <f t="shared" si="28"/>
        <v>7.817097663620487E-16</v>
      </c>
      <c r="BY53" s="251">
        <f t="shared" si="29"/>
        <v>0</v>
      </c>
      <c r="BZ53" s="43">
        <f>HLOOKUP(BZ$4,Debug!$A$1:$AK$723,2+$C53,0)</f>
        <v>0</v>
      </c>
      <c r="CA53" s="49">
        <f t="shared" si="30"/>
        <v>0</v>
      </c>
      <c r="CC53" s="224">
        <f t="shared" si="31"/>
        <v>0</v>
      </c>
      <c r="CD53" s="253">
        <f t="shared" si="44"/>
        <v>200.61650379825119</v>
      </c>
      <c r="CE53" s="253">
        <f t="shared" si="41"/>
        <v>236.23294413997252</v>
      </c>
      <c r="CF53" s="253">
        <f t="shared" si="45"/>
        <v>38.280947578459369</v>
      </c>
      <c r="CG53" s="255">
        <f t="shared" si="42"/>
        <v>185184.46504453957</v>
      </c>
      <c r="CI53" s="194">
        <f t="shared" si="46"/>
        <v>1.2999999999999999E-2</v>
      </c>
      <c r="CJ53" s="194"/>
    </row>
    <row r="54" spans="2:88">
      <c r="B54" s="108">
        <f t="shared" si="47"/>
        <v>4</v>
      </c>
      <c r="C54" s="3">
        <f t="shared" si="32"/>
        <v>48</v>
      </c>
      <c r="D54" s="3">
        <f t="shared" si="33"/>
        <v>3</v>
      </c>
      <c r="E54" s="3">
        <f t="shared" si="34"/>
        <v>11</v>
      </c>
      <c r="F54" s="7">
        <f t="shared" si="35"/>
        <v>2018</v>
      </c>
      <c r="G54" s="8">
        <f t="shared" si="36"/>
        <v>12</v>
      </c>
      <c r="H54" s="37">
        <f>HLOOKUP(H$4,Debug!$A$1:$AK$723,2+$C54,0)</f>
        <v>4</v>
      </c>
      <c r="I54" s="38">
        <f>HLOOKUP(I$4,Debug!$A$1:$AK$723,2+$C54,0)</f>
        <v>48</v>
      </c>
      <c r="J54" s="38">
        <f>HLOOKUP(J$4,Debug!$A$1:$AK$723,2+$C54,0)</f>
        <v>3</v>
      </c>
      <c r="K54" s="38">
        <f>HLOOKUP(K$4,Debug!$A$1:$AK$723,2+$C54,0)</f>
        <v>11</v>
      </c>
      <c r="L54" s="38">
        <f>HLOOKUP(L$4,Debug!$A$1:$AK$723,2+$C54,0)</f>
        <v>2018</v>
      </c>
      <c r="M54" s="38">
        <f>HLOOKUP(M$4,Debug!$A$1:$AK$723,2+$C54,0)</f>
        <v>12</v>
      </c>
      <c r="N54" s="208">
        <f t="shared" si="37"/>
        <v>0</v>
      </c>
      <c r="O54" s="5"/>
      <c r="P54" s="100">
        <f>IF(Switch="Y",S54,HLOOKUP(P$3,Debug!$A$1:$AK$723,2+$C54,0))</f>
        <v>9.9727305205161692E-3</v>
      </c>
      <c r="Q54" s="207">
        <f t="shared" si="5"/>
        <v>8.7227305205161698E-3</v>
      </c>
      <c r="R54" s="101">
        <f>IF(Switch="Y",T54,HLOOKUP(R$3,Debug!$A$1:$AK$723,2+$C54,0))</f>
        <v>1.0120228312350701</v>
      </c>
      <c r="S54" s="183">
        <v>-2.1732049245947183E-3</v>
      </c>
      <c r="T54" s="184">
        <v>1.000540291757549</v>
      </c>
      <c r="U54" s="196"/>
      <c r="V54" s="55">
        <f t="shared" si="38"/>
        <v>182772.45717394343</v>
      </c>
      <c r="W54" s="210">
        <f t="shared" si="39"/>
        <v>1594.2748905008909</v>
      </c>
      <c r="X54" s="210">
        <f t="shared" si="6"/>
        <v>-275.42775570742555</v>
      </c>
      <c r="Y54" s="210">
        <f t="shared" si="43"/>
        <v>-15109.852009553168</v>
      </c>
      <c r="Z54" s="210">
        <f t="shared" si="7"/>
        <v>0</v>
      </c>
      <c r="AA54" s="210">
        <f t="shared" si="8"/>
        <v>-183.06323999078234</v>
      </c>
      <c r="AB54" s="210">
        <f t="shared" si="9"/>
        <v>-37.774630023882921</v>
      </c>
      <c r="AC54" s="211">
        <f t="shared" si="10"/>
        <v>168760.61442916901</v>
      </c>
      <c r="AD54" s="43">
        <f>HLOOKUP(AD$4,Debug!$A$1:$AK$723,2+$C54,0)</f>
        <v>184091.30430873699</v>
      </c>
      <c r="AE54" s="44">
        <f>HLOOKUP(AE$4,Debug!$A$1:$AK$723,2+$C54,0)</f>
        <v>275.427755707426</v>
      </c>
      <c r="AF54" s="44">
        <f>HLOOKUP(AF$4,Debug!$A$1:$AK$723,2+$C54,0)</f>
        <v>183.06323999078199</v>
      </c>
      <c r="AG54" s="44">
        <f>HLOOKUP(AG$4,Debug!$A$1:$AK$723,2+$C54,0)</f>
        <v>37.774630023882899</v>
      </c>
      <c r="AH54" s="44">
        <f>HLOOKUP(AH$4,Debug!$A$1:$AK$723,2+$C54,0)</f>
        <v>168760.61442916901</v>
      </c>
      <c r="AI54" s="208">
        <f t="shared" si="11"/>
        <v>1.1677769862217247E-10</v>
      </c>
      <c r="AJ54" s="196"/>
      <c r="AK54" s="55">
        <f t="shared" si="0"/>
        <v>1</v>
      </c>
      <c r="AL54" s="210">
        <f t="shared" si="1"/>
        <v>0</v>
      </c>
      <c r="AM54" s="210">
        <f t="shared" si="2"/>
        <v>0</v>
      </c>
      <c r="AN54" s="210">
        <f t="shared" si="3"/>
        <v>1</v>
      </c>
      <c r="AO54" s="210">
        <f t="shared" si="4"/>
        <v>1</v>
      </c>
      <c r="AP54" s="211">
        <f t="shared" si="12"/>
        <v>1</v>
      </c>
      <c r="AQ54" s="46">
        <f>HLOOKUP(AQ$4,Debug!$A$1:$AK$723,2+$C54,0)</f>
        <v>1</v>
      </c>
      <c r="AR54" s="46">
        <f>HLOOKUP(AR$4,Debug!$A$1:$AK$723,2+$C54,0)</f>
        <v>0</v>
      </c>
      <c r="AS54" s="46">
        <f>HLOOKUP(AS$4,Debug!$A$1:$AK$723,2+$C54,0)</f>
        <v>0</v>
      </c>
      <c r="AT54" s="46">
        <f>HLOOKUP(AT$4,Debug!$A$1:$AK$723,2+$C54,0)</f>
        <v>1</v>
      </c>
      <c r="AU54" s="46">
        <f>HLOOKUP(AU$4,Debug!$A$1:$AK$723,2+$C54,0)</f>
        <v>1</v>
      </c>
      <c r="AV54" s="46">
        <f>HLOOKUP(AV$4,Debug!$A$1:$AK$723,2+$C54,0)</f>
        <v>1</v>
      </c>
      <c r="AW54" s="47">
        <f t="shared" si="13"/>
        <v>0</v>
      </c>
      <c r="AX54" s="196"/>
      <c r="AY54" s="265">
        <f t="shared" si="40"/>
        <v>15109.852009553168</v>
      </c>
      <c r="AZ54" s="266">
        <f t="shared" si="14"/>
        <v>0</v>
      </c>
      <c r="BA54" s="266">
        <f t="shared" si="15"/>
        <v>241757.6321528508</v>
      </c>
      <c r="BB54" s="266">
        <f t="shared" si="16"/>
        <v>0</v>
      </c>
      <c r="BC54" s="267">
        <f t="shared" si="17"/>
        <v>0</v>
      </c>
      <c r="BD54" s="246">
        <f>HLOOKUP(BD$4,Debug!$A$1:$AK$723,2+$C54,0)</f>
        <v>15109.8520095532</v>
      </c>
      <c r="BE54" s="46">
        <f>HLOOKUP(BE$4,Debug!$A$1:$AK$723,2+$C54,0)</f>
        <v>0</v>
      </c>
      <c r="BF54" s="46">
        <f>HLOOKUP(BF$4,Debug!$A$1:$AK$723,2+$C54,0)</f>
        <v>241757.632152851</v>
      </c>
      <c r="BG54" s="46">
        <f>HLOOKUP(BG$4,Debug!$A$1:$AK$723,2+$C54,0)</f>
        <v>0</v>
      </c>
      <c r="BH54" s="46">
        <f>HLOOKUP(BH$4,Debug!$A$1:$AK$723,2+$C54,0)</f>
        <v>0</v>
      </c>
      <c r="BI54" s="48">
        <f t="shared" si="18"/>
        <v>2.3646862246096134E-10</v>
      </c>
      <c r="BJ54" s="196"/>
      <c r="BK54" s="274">
        <f t="shared" si="19"/>
        <v>1.6821425527395739E-3</v>
      </c>
      <c r="BL54" s="275">
        <f t="shared" si="20"/>
        <v>0.71048078241757051</v>
      </c>
      <c r="BM54" s="281">
        <f t="shared" si="21"/>
        <v>0</v>
      </c>
      <c r="BN54" s="281">
        <f t="shared" si="22"/>
        <v>0.8</v>
      </c>
      <c r="BO54" s="281">
        <f t="shared" si="23"/>
        <v>0</v>
      </c>
      <c r="BP54" s="281">
        <f t="shared" si="24"/>
        <v>1</v>
      </c>
      <c r="BQ54" s="275">
        <f t="shared" si="25"/>
        <v>0.88810097802196308</v>
      </c>
      <c r="BR54" s="275">
        <f t="shared" si="26"/>
        <v>1.4939124462603772E-3</v>
      </c>
      <c r="BS54" s="276">
        <f t="shared" si="27"/>
        <v>0.92414997000325194</v>
      </c>
      <c r="BT54" s="41">
        <f>HLOOKUP(BT$4,Debug!$A$1:$AK$723,2+$C54,0)*IF(SUM(V54:W54)=0,0,1)</f>
        <v>0.71048078241757096</v>
      </c>
      <c r="BU54" s="41">
        <f>HLOOKUP(BU$4,Debug!$A$1:$AK$723,2+$C54,0)*IF(SUM(X54:Y54)=0,0,1)</f>
        <v>1.49391244626038E-3</v>
      </c>
      <c r="BV54" s="41">
        <f>HLOOKUP(BV$4,Debug!$A$1:$AK$723,2+$C54,0)</f>
        <v>0.92414997000325205</v>
      </c>
      <c r="BW54" s="208">
        <f t="shared" si="28"/>
        <v>5.5793043796104058E-16</v>
      </c>
      <c r="BY54" s="251">
        <f t="shared" si="29"/>
        <v>0</v>
      </c>
      <c r="BZ54" s="43">
        <f>HLOOKUP(BZ$4,Debug!$A$1:$AK$723,2+$C54,0)</f>
        <v>0</v>
      </c>
      <c r="CA54" s="49">
        <f t="shared" si="30"/>
        <v>0</v>
      </c>
      <c r="CC54" s="224">
        <f t="shared" si="31"/>
        <v>0</v>
      </c>
      <c r="CD54" s="253">
        <f t="shared" si="44"/>
        <v>185.26417843053665</v>
      </c>
      <c r="CE54" s="253">
        <f t="shared" si="41"/>
        <v>231.21237447620604</v>
      </c>
      <c r="CF54" s="253">
        <f t="shared" si="45"/>
        <v>38.228788025627274</v>
      </c>
      <c r="CG54" s="255">
        <f t="shared" si="42"/>
        <v>171013.08778203384</v>
      </c>
      <c r="CI54" s="194">
        <f t="shared" si="46"/>
        <v>1.2999999999999999E-2</v>
      </c>
      <c r="CJ54" s="194"/>
    </row>
    <row r="55" spans="2:88">
      <c r="B55" s="108">
        <f t="shared" si="47"/>
        <v>5</v>
      </c>
      <c r="C55" s="3">
        <f t="shared" si="32"/>
        <v>49</v>
      </c>
      <c r="D55" s="3">
        <f t="shared" si="33"/>
        <v>4</v>
      </c>
      <c r="E55" s="3">
        <f t="shared" si="34"/>
        <v>0</v>
      </c>
      <c r="F55" s="7">
        <f t="shared" si="35"/>
        <v>2019</v>
      </c>
      <c r="G55" s="8">
        <f t="shared" si="36"/>
        <v>1</v>
      </c>
      <c r="H55" s="37">
        <f>HLOOKUP(H$4,Debug!$A$1:$AK$723,2+$C55,0)</f>
        <v>5</v>
      </c>
      <c r="I55" s="38">
        <f>HLOOKUP(I$4,Debug!$A$1:$AK$723,2+$C55,0)</f>
        <v>49</v>
      </c>
      <c r="J55" s="38">
        <f>HLOOKUP(J$4,Debug!$A$1:$AK$723,2+$C55,0)</f>
        <v>4</v>
      </c>
      <c r="K55" s="38">
        <f>HLOOKUP(K$4,Debug!$A$1:$AK$723,2+$C55,0)</f>
        <v>0</v>
      </c>
      <c r="L55" s="38">
        <f>HLOOKUP(L$4,Debug!$A$1:$AK$723,2+$C55,0)</f>
        <v>2019</v>
      </c>
      <c r="M55" s="38">
        <f>HLOOKUP(M$4,Debug!$A$1:$AK$723,2+$C55,0)</f>
        <v>1</v>
      </c>
      <c r="N55" s="208">
        <f t="shared" si="37"/>
        <v>0</v>
      </c>
      <c r="O55" s="5"/>
      <c r="P55" s="100">
        <f>IF(Switch="Y",S55,HLOOKUP(P$3,Debug!$A$1:$AK$723,2+$C55,0))</f>
        <v>4.5296796223854904E-3</v>
      </c>
      <c r="Q55" s="207">
        <f t="shared" si="5"/>
        <v>3.2796796223854901E-3</v>
      </c>
      <c r="R55" s="101">
        <f>IF(Switch="Y",T55,HLOOKUP(R$3,Debug!$A$1:$AK$723,2+$C55,0))</f>
        <v>1.01218672820762</v>
      </c>
      <c r="S55" s="183">
        <v>1.2254379571192686E-2</v>
      </c>
      <c r="T55" s="184">
        <v>0.99720781810929404</v>
      </c>
      <c r="U55" s="196"/>
      <c r="V55" s="55">
        <f t="shared" si="38"/>
        <v>168760.61442916901</v>
      </c>
      <c r="W55" s="210">
        <f t="shared" si="39"/>
        <v>553.48074820460033</v>
      </c>
      <c r="X55" s="210">
        <f t="shared" si="6"/>
        <v>-248.51741568571691</v>
      </c>
      <c r="Y55" s="210">
        <f t="shared" si="43"/>
        <v>0</v>
      </c>
      <c r="Z55" s="210">
        <f t="shared" si="7"/>
        <v>0</v>
      </c>
      <c r="AA55" s="210">
        <f t="shared" si="8"/>
        <v>-183.15437590849521</v>
      </c>
      <c r="AB55" s="210">
        <f t="shared" si="9"/>
        <v>-37.719184826469288</v>
      </c>
      <c r="AC55" s="211">
        <f t="shared" si="10"/>
        <v>168844.70420095293</v>
      </c>
      <c r="AD55" s="43">
        <f>HLOOKUP(AD$4,Debug!$A$1:$AK$723,2+$C55,0)</f>
        <v>169065.57776168801</v>
      </c>
      <c r="AE55" s="44">
        <f>HLOOKUP(AE$4,Debug!$A$1:$AK$723,2+$C55,0)</f>
        <v>248.517415685717</v>
      </c>
      <c r="AF55" s="44">
        <f>HLOOKUP(AF$4,Debug!$A$1:$AK$723,2+$C55,0)</f>
        <v>183.15437590849501</v>
      </c>
      <c r="AG55" s="44">
        <f>HLOOKUP(AG$4,Debug!$A$1:$AK$723,2+$C55,0)</f>
        <v>37.719184826469302</v>
      </c>
      <c r="AH55" s="44">
        <f>HLOOKUP(AH$4,Debug!$A$1:$AK$723,2+$C55,0)</f>
        <v>168844.70420095301</v>
      </c>
      <c r="AI55" s="208">
        <f t="shared" si="11"/>
        <v>2.0393997601786396E-10</v>
      </c>
      <c r="AJ55" s="196"/>
      <c r="AK55" s="55">
        <f t="shared" si="0"/>
        <v>1</v>
      </c>
      <c r="AL55" s="210">
        <f t="shared" si="1"/>
        <v>0</v>
      </c>
      <c r="AM55" s="210">
        <f t="shared" si="2"/>
        <v>0</v>
      </c>
      <c r="AN55" s="210">
        <f t="shared" si="3"/>
        <v>0</v>
      </c>
      <c r="AO55" s="210">
        <f t="shared" si="4"/>
        <v>0</v>
      </c>
      <c r="AP55" s="211">
        <f t="shared" si="12"/>
        <v>0</v>
      </c>
      <c r="AQ55" s="46">
        <f>HLOOKUP(AQ$4,Debug!$A$1:$AK$723,2+$C55,0)</f>
        <v>1</v>
      </c>
      <c r="AR55" s="46">
        <f>HLOOKUP(AR$4,Debug!$A$1:$AK$723,2+$C55,0)</f>
        <v>0</v>
      </c>
      <c r="AS55" s="46">
        <f>HLOOKUP(AS$4,Debug!$A$1:$AK$723,2+$C55,0)</f>
        <v>0</v>
      </c>
      <c r="AT55" s="46">
        <f>HLOOKUP(AT$4,Debug!$A$1:$AK$723,2+$C55,0)</f>
        <v>0</v>
      </c>
      <c r="AU55" s="46">
        <f>HLOOKUP(AU$4,Debug!$A$1:$AK$723,2+$C55,0)</f>
        <v>0</v>
      </c>
      <c r="AV55" s="46">
        <f>HLOOKUP(AV$4,Debug!$A$1:$AK$723,2+$C55,0)</f>
        <v>0</v>
      </c>
      <c r="AW55" s="47">
        <f t="shared" si="13"/>
        <v>0</v>
      </c>
      <c r="AX55" s="196"/>
      <c r="AY55" s="265">
        <f t="shared" si="40"/>
        <v>15087.673930587714</v>
      </c>
      <c r="AZ55" s="266">
        <f t="shared" si="14"/>
        <v>0</v>
      </c>
      <c r="BA55" s="266">
        <f t="shared" si="15"/>
        <v>241402.78288940355</v>
      </c>
      <c r="BB55" s="266">
        <f t="shared" si="16"/>
        <v>0</v>
      </c>
      <c r="BC55" s="267">
        <f t="shared" si="17"/>
        <v>0</v>
      </c>
      <c r="BD55" s="246">
        <f>HLOOKUP(BD$4,Debug!$A$1:$AK$723,2+$C55,0)</f>
        <v>15087.6739305877</v>
      </c>
      <c r="BE55" s="46">
        <f>HLOOKUP(BE$4,Debug!$A$1:$AK$723,2+$C55,0)</f>
        <v>0</v>
      </c>
      <c r="BF55" s="46">
        <f>HLOOKUP(BF$4,Debug!$A$1:$AK$723,2+$C55,0)</f>
        <v>241402.78288940401</v>
      </c>
      <c r="BG55" s="46">
        <f>HLOOKUP(BG$4,Debug!$A$1:$AK$723,2+$C55,0)</f>
        <v>0</v>
      </c>
      <c r="BH55" s="46">
        <f>HLOOKUP(BH$4,Debug!$A$1:$AK$723,2+$C55,0)</f>
        <v>0</v>
      </c>
      <c r="BI55" s="48">
        <f t="shared" si="18"/>
        <v>4.8021320253610611E-10</v>
      </c>
      <c r="BJ55" s="196"/>
      <c r="BK55" s="274">
        <f t="shared" si="19"/>
        <v>1.6821425527395739E-3</v>
      </c>
      <c r="BL55" s="275">
        <f t="shared" si="20"/>
        <v>0.69805702896060151</v>
      </c>
      <c r="BM55" s="281">
        <f t="shared" si="21"/>
        <v>0</v>
      </c>
      <c r="BN55" s="281">
        <f t="shared" si="22"/>
        <v>0.8</v>
      </c>
      <c r="BO55" s="281">
        <f t="shared" si="23"/>
        <v>0</v>
      </c>
      <c r="BP55" s="281">
        <f t="shared" si="24"/>
        <v>1</v>
      </c>
      <c r="BQ55" s="275">
        <f t="shared" si="25"/>
        <v>0.87257128620075186</v>
      </c>
      <c r="BR55" s="275">
        <f t="shared" si="26"/>
        <v>1.4677892908169861E-3</v>
      </c>
      <c r="BS55" s="276">
        <f t="shared" si="27"/>
        <v>0.9227935125741723</v>
      </c>
      <c r="BT55" s="41">
        <f>HLOOKUP(BT$4,Debug!$A$1:$AK$723,2+$C55,0)*IF(SUM(V55:W55)=0,0,1)</f>
        <v>0.69805702896060196</v>
      </c>
      <c r="BU55" s="41">
        <f>HLOOKUP(BU$4,Debug!$A$1:$AK$723,2+$C55,0)*IF(SUM(X55:Y55)=0,0,1)</f>
        <v>1.46778929081699E-3</v>
      </c>
      <c r="BV55" s="41">
        <f>HLOOKUP(BV$4,Debug!$A$1:$AK$723,2+$C55,0)</f>
        <v>0.92279351257417197</v>
      </c>
      <c r="BW55" s="208">
        <f t="shared" si="28"/>
        <v>7.8105924505855739E-16</v>
      </c>
      <c r="BY55" s="251">
        <f t="shared" si="29"/>
        <v>0</v>
      </c>
      <c r="BZ55" s="43">
        <f>HLOOKUP(BZ$4,Debug!$A$1:$AK$723,2+$C55,0)</f>
        <v>0</v>
      </c>
      <c r="CA55" s="49">
        <f t="shared" si="30"/>
        <v>0</v>
      </c>
      <c r="CC55" s="224">
        <f t="shared" si="31"/>
        <v>0</v>
      </c>
      <c r="CD55" s="253">
        <f t="shared" si="44"/>
        <v>185.38642850772831</v>
      </c>
      <c r="CE55" s="253">
        <f t="shared" si="41"/>
        <v>213.52156771171033</v>
      </c>
      <c r="CF55" s="253">
        <f t="shared" si="45"/>
        <v>38.178858280162451</v>
      </c>
      <c r="CG55" s="255">
        <f t="shared" si="42"/>
        <v>171125.93400713382</v>
      </c>
      <c r="CI55" s="194">
        <f t="shared" si="46"/>
        <v>1.2999999999999999E-2</v>
      </c>
      <c r="CJ55" s="194"/>
    </row>
    <row r="56" spans="2:88">
      <c r="B56" s="108">
        <f t="shared" si="47"/>
        <v>5</v>
      </c>
      <c r="C56" s="3">
        <f t="shared" si="32"/>
        <v>50</v>
      </c>
      <c r="D56" s="3">
        <f t="shared" si="33"/>
        <v>4</v>
      </c>
      <c r="E56" s="3">
        <f t="shared" si="34"/>
        <v>1</v>
      </c>
      <c r="F56" s="7">
        <f t="shared" si="35"/>
        <v>2019</v>
      </c>
      <c r="G56" s="8">
        <f t="shared" si="36"/>
        <v>2</v>
      </c>
      <c r="H56" s="37">
        <f>HLOOKUP(H$4,Debug!$A$1:$AK$723,2+$C56,0)</f>
        <v>5</v>
      </c>
      <c r="I56" s="38">
        <f>HLOOKUP(I$4,Debug!$A$1:$AK$723,2+$C56,0)</f>
        <v>50</v>
      </c>
      <c r="J56" s="38">
        <f>HLOOKUP(J$4,Debug!$A$1:$AK$723,2+$C56,0)</f>
        <v>4</v>
      </c>
      <c r="K56" s="38">
        <f>HLOOKUP(K$4,Debug!$A$1:$AK$723,2+$C56,0)</f>
        <v>1</v>
      </c>
      <c r="L56" s="38">
        <f>HLOOKUP(L$4,Debug!$A$1:$AK$723,2+$C56,0)</f>
        <v>2019</v>
      </c>
      <c r="M56" s="38">
        <f>HLOOKUP(M$4,Debug!$A$1:$AK$723,2+$C56,0)</f>
        <v>2</v>
      </c>
      <c r="N56" s="208">
        <f t="shared" si="37"/>
        <v>0</v>
      </c>
      <c r="O56" s="5"/>
      <c r="P56" s="100">
        <f>IF(Switch="Y",S56,HLOOKUP(P$3,Debug!$A$1:$AK$723,2+$C56,0))</f>
        <v>-2.1817404921480299E-3</v>
      </c>
      <c r="Q56" s="207">
        <f t="shared" si="5"/>
        <v>-3.4317404921480298E-3</v>
      </c>
      <c r="R56" s="101">
        <f>IF(Switch="Y",T56,HLOOKUP(R$3,Debug!$A$1:$AK$723,2+$C56,0))</f>
        <v>1.0123711757678799</v>
      </c>
      <c r="S56" s="183">
        <v>5.4345803945961002E-3</v>
      </c>
      <c r="T56" s="184">
        <v>0.99364069952305245</v>
      </c>
      <c r="U56" s="196"/>
      <c r="V56" s="55">
        <f t="shared" si="38"/>
        <v>168844.70420095293</v>
      </c>
      <c r="W56" s="210">
        <f t="shared" si="39"/>
        <v>-579.43120829116674</v>
      </c>
      <c r="X56" s="210">
        <f t="shared" si="6"/>
        <v>-247.46425488796271</v>
      </c>
      <c r="Y56" s="210">
        <f t="shared" si="43"/>
        <v>0</v>
      </c>
      <c r="Z56" s="210">
        <f t="shared" si="7"/>
        <v>0</v>
      </c>
      <c r="AA56" s="210">
        <f t="shared" si="8"/>
        <v>-182.01929279925494</v>
      </c>
      <c r="AB56" s="210">
        <f t="shared" si="9"/>
        <v>-37.663712001910469</v>
      </c>
      <c r="AC56" s="211">
        <f t="shared" si="10"/>
        <v>167798.12573297264</v>
      </c>
      <c r="AD56" s="43">
        <f>HLOOKUP(AD$4,Debug!$A$1:$AK$723,2+$C56,0)</f>
        <v>168017.808737774</v>
      </c>
      <c r="AE56" s="44">
        <f>HLOOKUP(AE$4,Debug!$A$1:$AK$723,2+$C56,0)</f>
        <v>247.46425488796299</v>
      </c>
      <c r="AF56" s="44">
        <f>HLOOKUP(AF$4,Debug!$A$1:$AK$723,2+$C56,0)</f>
        <v>182.019292799255</v>
      </c>
      <c r="AG56" s="44">
        <f>HLOOKUP(AG$4,Debug!$A$1:$AK$723,2+$C56,0)</f>
        <v>37.663712001910497</v>
      </c>
      <c r="AH56" s="44">
        <f>HLOOKUP(AH$4,Debug!$A$1:$AK$723,2+$C56,0)</f>
        <v>167798.12573297301</v>
      </c>
      <c r="AI56" s="208">
        <f t="shared" si="11"/>
        <v>5.8216187426296528E-10</v>
      </c>
      <c r="AJ56" s="196"/>
      <c r="AK56" s="55">
        <f t="shared" si="0"/>
        <v>1</v>
      </c>
      <c r="AL56" s="210">
        <f t="shared" si="1"/>
        <v>0</v>
      </c>
      <c r="AM56" s="210">
        <f t="shared" si="2"/>
        <v>0</v>
      </c>
      <c r="AN56" s="210">
        <f t="shared" si="3"/>
        <v>0</v>
      </c>
      <c r="AO56" s="210">
        <f t="shared" si="4"/>
        <v>0</v>
      </c>
      <c r="AP56" s="211">
        <f t="shared" si="12"/>
        <v>0</v>
      </c>
      <c r="AQ56" s="46">
        <f>HLOOKUP(AQ$4,Debug!$A$1:$AK$723,2+$C56,0)</f>
        <v>1</v>
      </c>
      <c r="AR56" s="46">
        <f>HLOOKUP(AR$4,Debug!$A$1:$AK$723,2+$C56,0)</f>
        <v>0</v>
      </c>
      <c r="AS56" s="46">
        <f>HLOOKUP(AS$4,Debug!$A$1:$AK$723,2+$C56,0)</f>
        <v>0</v>
      </c>
      <c r="AT56" s="46">
        <f>HLOOKUP(AT$4,Debug!$A$1:$AK$723,2+$C56,0)</f>
        <v>0</v>
      </c>
      <c r="AU56" s="46">
        <f>HLOOKUP(AU$4,Debug!$A$1:$AK$723,2+$C56,0)</f>
        <v>0</v>
      </c>
      <c r="AV56" s="46">
        <f>HLOOKUP(AV$4,Debug!$A$1:$AK$723,2+$C56,0)</f>
        <v>0</v>
      </c>
      <c r="AW56" s="47">
        <f t="shared" si="13"/>
        <v>0</v>
      </c>
      <c r="AX56" s="196"/>
      <c r="AY56" s="265">
        <f t="shared" si="40"/>
        <v>15065.484800764187</v>
      </c>
      <c r="AZ56" s="266">
        <f t="shared" si="14"/>
        <v>0</v>
      </c>
      <c r="BA56" s="266">
        <f t="shared" si="15"/>
        <v>241047.7568122271</v>
      </c>
      <c r="BB56" s="266">
        <f t="shared" si="16"/>
        <v>0</v>
      </c>
      <c r="BC56" s="267">
        <f t="shared" si="17"/>
        <v>0</v>
      </c>
      <c r="BD56" s="246">
        <f>HLOOKUP(BD$4,Debug!$A$1:$AK$723,2+$C56,0)</f>
        <v>15065.484800764199</v>
      </c>
      <c r="BE56" s="46">
        <f>HLOOKUP(BE$4,Debug!$A$1:$AK$723,2+$C56,0)</f>
        <v>0</v>
      </c>
      <c r="BF56" s="46">
        <f>HLOOKUP(BF$4,Debug!$A$1:$AK$723,2+$C56,0)</f>
        <v>241047.75681222699</v>
      </c>
      <c r="BG56" s="46">
        <f>HLOOKUP(BG$4,Debug!$A$1:$AK$723,2+$C56,0)</f>
        <v>0</v>
      </c>
      <c r="BH56" s="46">
        <f>HLOOKUP(BH$4,Debug!$A$1:$AK$723,2+$C56,0)</f>
        <v>0</v>
      </c>
      <c r="BI56" s="48">
        <f t="shared" si="18"/>
        <v>1.2914824765175581E-10</v>
      </c>
      <c r="BJ56" s="196"/>
      <c r="BK56" s="274">
        <f t="shared" si="19"/>
        <v>1.6821425527395739E-3</v>
      </c>
      <c r="BL56" s="275">
        <f t="shared" si="20"/>
        <v>0.69943147373867498</v>
      </c>
      <c r="BM56" s="281">
        <f t="shared" si="21"/>
        <v>0</v>
      </c>
      <c r="BN56" s="281">
        <f t="shared" si="22"/>
        <v>0.8</v>
      </c>
      <c r="BO56" s="281">
        <f t="shared" si="23"/>
        <v>0</v>
      </c>
      <c r="BP56" s="281">
        <f t="shared" si="24"/>
        <v>1</v>
      </c>
      <c r="BQ56" s="275">
        <f t="shared" si="25"/>
        <v>0.87428934217334375</v>
      </c>
      <c r="BR56" s="275">
        <f t="shared" si="26"/>
        <v>1.4706793058764712E-3</v>
      </c>
      <c r="BS56" s="276">
        <f t="shared" si="27"/>
        <v>0.92143637925163235</v>
      </c>
      <c r="BT56" s="41">
        <f>HLOOKUP(BT$4,Debug!$A$1:$AK$723,2+$C56,0)*IF(SUM(V56:W56)=0,0,1)</f>
        <v>0.69943147373867598</v>
      </c>
      <c r="BU56" s="41">
        <f>HLOOKUP(BU$4,Debug!$A$1:$AK$723,2+$C56,0)*IF(SUM(X56:Y56)=0,0,1)</f>
        <v>1.4706793058764699E-3</v>
      </c>
      <c r="BV56" s="41">
        <f>HLOOKUP(BV$4,Debug!$A$1:$AK$723,2+$C56,0)</f>
        <v>0.92143637925163202</v>
      </c>
      <c r="BW56" s="208">
        <f t="shared" si="28"/>
        <v>1.3335686721571705E-15</v>
      </c>
      <c r="BY56" s="251">
        <f t="shared" si="29"/>
        <v>0</v>
      </c>
      <c r="BZ56" s="43">
        <f>HLOOKUP(BZ$4,Debug!$A$1:$AK$723,2+$C56,0)</f>
        <v>0</v>
      </c>
      <c r="CA56" s="49">
        <f t="shared" si="30"/>
        <v>0</v>
      </c>
      <c r="CC56" s="224">
        <f t="shared" si="31"/>
        <v>0</v>
      </c>
      <c r="CD56" s="253">
        <f t="shared" si="44"/>
        <v>184.27108546361973</v>
      </c>
      <c r="CE56" s="253">
        <f t="shared" si="41"/>
        <v>213.66688964262326</v>
      </c>
      <c r="CF56" s="253">
        <f t="shared" si="45"/>
        <v>38.129656403156915</v>
      </c>
      <c r="CG56" s="255">
        <f t="shared" si="42"/>
        <v>170096.38658180283</v>
      </c>
      <c r="CI56" s="194">
        <f t="shared" si="46"/>
        <v>1.2999999999999999E-2</v>
      </c>
      <c r="CJ56" s="194"/>
    </row>
    <row r="57" spans="2:88">
      <c r="B57" s="108">
        <f t="shared" si="47"/>
        <v>5</v>
      </c>
      <c r="C57" s="3">
        <f t="shared" si="32"/>
        <v>51</v>
      </c>
      <c r="D57" s="3">
        <f t="shared" si="33"/>
        <v>4</v>
      </c>
      <c r="E57" s="3">
        <f t="shared" si="34"/>
        <v>2</v>
      </c>
      <c r="F57" s="7">
        <f t="shared" si="35"/>
        <v>2019</v>
      </c>
      <c r="G57" s="8">
        <f t="shared" si="36"/>
        <v>3</v>
      </c>
      <c r="H57" s="37">
        <f>HLOOKUP(H$4,Debug!$A$1:$AK$723,2+$C57,0)</f>
        <v>5</v>
      </c>
      <c r="I57" s="38">
        <f>HLOOKUP(I$4,Debug!$A$1:$AK$723,2+$C57,0)</f>
        <v>51</v>
      </c>
      <c r="J57" s="38">
        <f>HLOOKUP(J$4,Debug!$A$1:$AK$723,2+$C57,0)</f>
        <v>4</v>
      </c>
      <c r="K57" s="38">
        <f>HLOOKUP(K$4,Debug!$A$1:$AK$723,2+$C57,0)</f>
        <v>2</v>
      </c>
      <c r="L57" s="38">
        <f>HLOOKUP(L$4,Debug!$A$1:$AK$723,2+$C57,0)</f>
        <v>2019</v>
      </c>
      <c r="M57" s="38">
        <f>HLOOKUP(M$4,Debug!$A$1:$AK$723,2+$C57,0)</f>
        <v>3</v>
      </c>
      <c r="N57" s="208">
        <f t="shared" si="37"/>
        <v>0</v>
      </c>
      <c r="O57" s="5"/>
      <c r="P57" s="100">
        <f>IF(Switch="Y",S57,HLOOKUP(P$3,Debug!$A$1:$AK$723,2+$C57,0))</f>
        <v>1.7601209721286801E-2</v>
      </c>
      <c r="Q57" s="207">
        <f t="shared" si="5"/>
        <v>1.63512097212868E-2</v>
      </c>
      <c r="R57" s="101">
        <f>IF(Switch="Y",T57,HLOOKUP(R$3,Debug!$A$1:$AK$723,2+$C57,0))</f>
        <v>1.0123916740908701</v>
      </c>
      <c r="S57" s="183">
        <v>9.2752300213496675E-3</v>
      </c>
      <c r="T57" s="184">
        <v>0.99029510794216669</v>
      </c>
      <c r="U57" s="196"/>
      <c r="V57" s="55">
        <f t="shared" si="38"/>
        <v>167798.12573297264</v>
      </c>
      <c r="W57" s="210">
        <f t="shared" si="39"/>
        <v>2743.7023446986868</v>
      </c>
      <c r="X57" s="210">
        <f t="shared" si="6"/>
        <v>-249.62480316697844</v>
      </c>
      <c r="Y57" s="210">
        <f t="shared" si="43"/>
        <v>0</v>
      </c>
      <c r="Z57" s="210">
        <f t="shared" si="7"/>
        <v>0</v>
      </c>
      <c r="AA57" s="210">
        <f t="shared" si="8"/>
        <v>-184.48322021404636</v>
      </c>
      <c r="AB57" s="210">
        <f t="shared" si="9"/>
        <v>-37.608583023870359</v>
      </c>
      <c r="AC57" s="211">
        <f t="shared" si="10"/>
        <v>170070.11147126643</v>
      </c>
      <c r="AD57" s="43">
        <f>HLOOKUP(AD$4,Debug!$A$1:$AK$723,2+$C57,0)</f>
        <v>170292.20327450399</v>
      </c>
      <c r="AE57" s="44">
        <f>HLOOKUP(AE$4,Debug!$A$1:$AK$723,2+$C57,0)</f>
        <v>249.62480316697901</v>
      </c>
      <c r="AF57" s="44">
        <f>HLOOKUP(AF$4,Debug!$A$1:$AK$723,2+$C57,0)</f>
        <v>184.48322021404701</v>
      </c>
      <c r="AG57" s="44">
        <f>HLOOKUP(AG$4,Debug!$A$1:$AK$723,2+$C57,0)</f>
        <v>37.608583023870402</v>
      </c>
      <c r="AH57" s="44">
        <f>HLOOKUP(AH$4,Debug!$A$1:$AK$723,2+$C57,0)</f>
        <v>170070.11147126701</v>
      </c>
      <c r="AI57" s="208">
        <f t="shared" si="11"/>
        <v>9.3201890649652341E-10</v>
      </c>
      <c r="AJ57" s="196"/>
      <c r="AK57" s="55">
        <f t="shared" si="0"/>
        <v>1</v>
      </c>
      <c r="AL57" s="210">
        <f t="shared" si="1"/>
        <v>0</v>
      </c>
      <c r="AM57" s="210">
        <f t="shared" si="2"/>
        <v>0</v>
      </c>
      <c r="AN57" s="210">
        <f t="shared" si="3"/>
        <v>0</v>
      </c>
      <c r="AO57" s="210">
        <f t="shared" si="4"/>
        <v>0</v>
      </c>
      <c r="AP57" s="211">
        <f t="shared" si="12"/>
        <v>0</v>
      </c>
      <c r="AQ57" s="46">
        <f>HLOOKUP(AQ$4,Debug!$A$1:$AK$723,2+$C57,0)</f>
        <v>1</v>
      </c>
      <c r="AR57" s="46">
        <f>HLOOKUP(AR$4,Debug!$A$1:$AK$723,2+$C57,0)</f>
        <v>0</v>
      </c>
      <c r="AS57" s="46">
        <f>HLOOKUP(AS$4,Debug!$A$1:$AK$723,2+$C57,0)</f>
        <v>0</v>
      </c>
      <c r="AT57" s="46">
        <f>HLOOKUP(AT$4,Debug!$A$1:$AK$723,2+$C57,0)</f>
        <v>0</v>
      </c>
      <c r="AU57" s="46">
        <f>HLOOKUP(AU$4,Debug!$A$1:$AK$723,2+$C57,0)</f>
        <v>0</v>
      </c>
      <c r="AV57" s="46">
        <f>HLOOKUP(AV$4,Debug!$A$1:$AK$723,2+$C57,0)</f>
        <v>0</v>
      </c>
      <c r="AW57" s="47">
        <f t="shared" si="13"/>
        <v>0</v>
      </c>
      <c r="AX57" s="196"/>
      <c r="AY57" s="265">
        <f t="shared" si="40"/>
        <v>15043.433209548142</v>
      </c>
      <c r="AZ57" s="266">
        <f t="shared" si="14"/>
        <v>0</v>
      </c>
      <c r="BA57" s="266">
        <f t="shared" si="15"/>
        <v>240694.93135277039</v>
      </c>
      <c r="BB57" s="266">
        <f t="shared" si="16"/>
        <v>0</v>
      </c>
      <c r="BC57" s="267">
        <f t="shared" si="17"/>
        <v>0</v>
      </c>
      <c r="BD57" s="246">
        <f>HLOOKUP(BD$4,Debug!$A$1:$AK$723,2+$C57,0)</f>
        <v>15043.4332095481</v>
      </c>
      <c r="BE57" s="46">
        <f>HLOOKUP(BE$4,Debug!$A$1:$AK$723,2+$C57,0)</f>
        <v>0</v>
      </c>
      <c r="BF57" s="46">
        <f>HLOOKUP(BF$4,Debug!$A$1:$AK$723,2+$C57,0)</f>
        <v>240694.93135277001</v>
      </c>
      <c r="BG57" s="46">
        <f>HLOOKUP(BG$4,Debug!$A$1:$AK$723,2+$C57,0)</f>
        <v>0</v>
      </c>
      <c r="BH57" s="46">
        <f>HLOOKUP(BH$4,Debug!$A$1:$AK$723,2+$C57,0)</f>
        <v>0</v>
      </c>
      <c r="BI57" s="48">
        <f t="shared" si="18"/>
        <v>4.2018655221909285E-10</v>
      </c>
      <c r="BJ57" s="196"/>
      <c r="BK57" s="274">
        <f t="shared" si="19"/>
        <v>1.6821425527395739E-3</v>
      </c>
      <c r="BL57" s="275">
        <f t="shared" si="20"/>
        <v>0.69611983928846544</v>
      </c>
      <c r="BM57" s="281">
        <f t="shared" si="21"/>
        <v>0</v>
      </c>
      <c r="BN57" s="281">
        <f t="shared" si="22"/>
        <v>0.8</v>
      </c>
      <c r="BO57" s="281">
        <f t="shared" si="23"/>
        <v>0</v>
      </c>
      <c r="BP57" s="281">
        <f t="shared" si="24"/>
        <v>1</v>
      </c>
      <c r="BQ57" s="275">
        <f t="shared" si="25"/>
        <v>0.87014979911058177</v>
      </c>
      <c r="BR57" s="275">
        <f t="shared" si="26"/>
        <v>1.4637160043417014E-3</v>
      </c>
      <c r="BS57" s="276">
        <f t="shared" si="27"/>
        <v>0.92008765807633908</v>
      </c>
      <c r="BT57" s="41">
        <f>HLOOKUP(BT$4,Debug!$A$1:$AK$723,2+$C57,0)*IF(SUM(V57:W57)=0,0,1)</f>
        <v>0.69611983928846599</v>
      </c>
      <c r="BU57" s="41">
        <f>HLOOKUP(BU$4,Debug!$A$1:$AK$723,2+$C57,0)*IF(SUM(X57:Y57)=0,0,1)</f>
        <v>1.4637160043417001E-3</v>
      </c>
      <c r="BV57" s="41">
        <f>HLOOKUP(BV$4,Debug!$A$1:$AK$723,2+$C57,0)</f>
        <v>0.92008765807633897</v>
      </c>
      <c r="BW57" s="208">
        <f t="shared" si="28"/>
        <v>6.6743485738207653E-16</v>
      </c>
      <c r="BY57" s="251">
        <f t="shared" si="29"/>
        <v>0</v>
      </c>
      <c r="BZ57" s="43">
        <f>HLOOKUP(BZ$4,Debug!$A$1:$AK$723,2+$C57,0)</f>
        <v>0</v>
      </c>
      <c r="CA57" s="49">
        <f t="shared" si="30"/>
        <v>0</v>
      </c>
      <c r="CC57" s="224">
        <f t="shared" si="31"/>
        <v>0</v>
      </c>
      <c r="CD57" s="253">
        <f t="shared" si="44"/>
        <v>186.76927615417301</v>
      </c>
      <c r="CE57" s="253">
        <f t="shared" si="41"/>
        <v>212.34678177514309</v>
      </c>
      <c r="CF57" s="253">
        <f t="shared" si="45"/>
        <v>38.074616327721586</v>
      </c>
      <c r="CG57" s="255">
        <f t="shared" si="42"/>
        <v>172402.4087576982</v>
      </c>
      <c r="CI57" s="194">
        <f t="shared" si="46"/>
        <v>1.2999999999999998E-2</v>
      </c>
      <c r="CJ57" s="194"/>
    </row>
    <row r="58" spans="2:88">
      <c r="B58" s="108">
        <f t="shared" si="47"/>
        <v>5</v>
      </c>
      <c r="C58" s="3">
        <f t="shared" si="32"/>
        <v>52</v>
      </c>
      <c r="D58" s="3">
        <f t="shared" si="33"/>
        <v>4</v>
      </c>
      <c r="E58" s="3">
        <f t="shared" si="34"/>
        <v>3</v>
      </c>
      <c r="F58" s="7">
        <f t="shared" si="35"/>
        <v>2019</v>
      </c>
      <c r="G58" s="8">
        <f t="shared" si="36"/>
        <v>4</v>
      </c>
      <c r="H58" s="37">
        <f>HLOOKUP(H$4,Debug!$A$1:$AK$723,2+$C58,0)</f>
        <v>5</v>
      </c>
      <c r="I58" s="38">
        <f>HLOOKUP(I$4,Debug!$A$1:$AK$723,2+$C58,0)</f>
        <v>52</v>
      </c>
      <c r="J58" s="38">
        <f>HLOOKUP(J$4,Debug!$A$1:$AK$723,2+$C58,0)</f>
        <v>4</v>
      </c>
      <c r="K58" s="38">
        <f>HLOOKUP(K$4,Debug!$A$1:$AK$723,2+$C58,0)</f>
        <v>3</v>
      </c>
      <c r="L58" s="38">
        <f>HLOOKUP(L$4,Debug!$A$1:$AK$723,2+$C58,0)</f>
        <v>2019</v>
      </c>
      <c r="M58" s="38">
        <f>HLOOKUP(M$4,Debug!$A$1:$AK$723,2+$C58,0)</f>
        <v>4</v>
      </c>
      <c r="N58" s="208">
        <f t="shared" si="37"/>
        <v>0</v>
      </c>
      <c r="O58" s="5"/>
      <c r="P58" s="100">
        <f>IF(Switch="Y",S58,HLOOKUP(P$3,Debug!$A$1:$AK$723,2+$C58,0))</f>
        <v>-2.7952818270378901E-2</v>
      </c>
      <c r="Q58" s="207">
        <f t="shared" si="5"/>
        <v>-2.9202818270378902E-2</v>
      </c>
      <c r="R58" s="101">
        <f>IF(Switch="Y",T58,HLOOKUP(R$3,Debug!$A$1:$AK$723,2+$C58,0))</f>
        <v>1.0119613835536001</v>
      </c>
      <c r="S58" s="183">
        <v>-8.9189268462340765E-3</v>
      </c>
      <c r="T58" s="184">
        <v>0.98697196999605197</v>
      </c>
      <c r="U58" s="196"/>
      <c r="V58" s="55">
        <f t="shared" si="38"/>
        <v>170070.11147126643</v>
      </c>
      <c r="W58" s="210">
        <f t="shared" si="39"/>
        <v>-4966.5265585184761</v>
      </c>
      <c r="X58" s="210">
        <f t="shared" si="6"/>
        <v>-245.2959427800231</v>
      </c>
      <c r="Y58" s="210">
        <f t="shared" si="43"/>
        <v>0</v>
      </c>
      <c r="Z58" s="210">
        <f t="shared" si="7"/>
        <v>0</v>
      </c>
      <c r="AA58" s="210">
        <f t="shared" si="8"/>
        <v>-178.59647971746529</v>
      </c>
      <c r="AB58" s="210">
        <f t="shared" si="9"/>
        <v>-37.552707599758058</v>
      </c>
      <c r="AC58" s="211">
        <f t="shared" si="10"/>
        <v>164642.13978265072</v>
      </c>
      <c r="AD58" s="43">
        <f>HLOOKUP(AD$4,Debug!$A$1:$AK$723,2+$C58,0)</f>
        <v>164858.28896996801</v>
      </c>
      <c r="AE58" s="44">
        <f>HLOOKUP(AE$4,Debug!$A$1:$AK$723,2+$C58,0)</f>
        <v>245.29594278002301</v>
      </c>
      <c r="AF58" s="44">
        <f>HLOOKUP(AF$4,Debug!$A$1:$AK$723,2+$C58,0)</f>
        <v>178.596479717465</v>
      </c>
      <c r="AG58" s="44">
        <f>HLOOKUP(AG$4,Debug!$A$1:$AK$723,2+$C58,0)</f>
        <v>37.552707599758101</v>
      </c>
      <c r="AH58" s="44">
        <f>HLOOKUP(AH$4,Debug!$A$1:$AK$723,2+$C58,0)</f>
        <v>164642.13978265101</v>
      </c>
      <c r="AI58" s="208">
        <f t="shared" si="11"/>
        <v>3.4957281513925409E-10</v>
      </c>
      <c r="AJ58" s="196"/>
      <c r="AK58" s="55">
        <f t="shared" si="0"/>
        <v>1</v>
      </c>
      <c r="AL58" s="210">
        <f t="shared" si="1"/>
        <v>0</v>
      </c>
      <c r="AM58" s="210">
        <f t="shared" si="2"/>
        <v>0</v>
      </c>
      <c r="AN58" s="210">
        <f t="shared" si="3"/>
        <v>0</v>
      </c>
      <c r="AO58" s="210">
        <f t="shared" si="4"/>
        <v>0</v>
      </c>
      <c r="AP58" s="211">
        <f t="shared" si="12"/>
        <v>0</v>
      </c>
      <c r="AQ58" s="46">
        <f>HLOOKUP(AQ$4,Debug!$A$1:$AK$723,2+$C58,0)</f>
        <v>1</v>
      </c>
      <c r="AR58" s="46">
        <f>HLOOKUP(AR$4,Debug!$A$1:$AK$723,2+$C58,0)</f>
        <v>0</v>
      </c>
      <c r="AS58" s="46">
        <f>HLOOKUP(AS$4,Debug!$A$1:$AK$723,2+$C58,0)</f>
        <v>0</v>
      </c>
      <c r="AT58" s="46">
        <f>HLOOKUP(AT$4,Debug!$A$1:$AK$723,2+$C58,0)</f>
        <v>0</v>
      </c>
      <c r="AU58" s="46">
        <f>HLOOKUP(AU$4,Debug!$A$1:$AK$723,2+$C58,0)</f>
        <v>0</v>
      </c>
      <c r="AV58" s="46">
        <f>HLOOKUP(AV$4,Debug!$A$1:$AK$723,2+$C58,0)</f>
        <v>0</v>
      </c>
      <c r="AW58" s="47">
        <f t="shared" si="13"/>
        <v>0</v>
      </c>
      <c r="AX58" s="196"/>
      <c r="AY58" s="265">
        <f t="shared" si="40"/>
        <v>15021.083039903222</v>
      </c>
      <c r="AZ58" s="266">
        <f t="shared" si="14"/>
        <v>0</v>
      </c>
      <c r="BA58" s="266">
        <f t="shared" si="15"/>
        <v>240337.32863845167</v>
      </c>
      <c r="BB58" s="266">
        <f t="shared" si="16"/>
        <v>0</v>
      </c>
      <c r="BC58" s="267">
        <f t="shared" si="17"/>
        <v>0</v>
      </c>
      <c r="BD58" s="246">
        <f>HLOOKUP(BD$4,Debug!$A$1:$AK$723,2+$C58,0)</f>
        <v>15021.0830399032</v>
      </c>
      <c r="BE58" s="46">
        <f>HLOOKUP(BE$4,Debug!$A$1:$AK$723,2+$C58,0)</f>
        <v>0</v>
      </c>
      <c r="BF58" s="46">
        <f>HLOOKUP(BF$4,Debug!$A$1:$AK$723,2+$C58,0)</f>
        <v>240337.32863845199</v>
      </c>
      <c r="BG58" s="46">
        <f>HLOOKUP(BG$4,Debug!$A$1:$AK$723,2+$C58,0)</f>
        <v>0</v>
      </c>
      <c r="BH58" s="46">
        <f>HLOOKUP(BH$4,Debug!$A$1:$AK$723,2+$C58,0)</f>
        <v>0</v>
      </c>
      <c r="BI58" s="48">
        <f t="shared" si="18"/>
        <v>3.4197000786662102E-10</v>
      </c>
      <c r="BJ58" s="196"/>
      <c r="BK58" s="274">
        <f t="shared" si="19"/>
        <v>1.6821425527395739E-3</v>
      </c>
      <c r="BL58" s="275">
        <f t="shared" si="20"/>
        <v>0.70657953001098339</v>
      </c>
      <c r="BM58" s="281">
        <f t="shared" si="21"/>
        <v>0</v>
      </c>
      <c r="BN58" s="281">
        <f t="shared" si="22"/>
        <v>0.8</v>
      </c>
      <c r="BO58" s="281">
        <f t="shared" si="23"/>
        <v>0</v>
      </c>
      <c r="BP58" s="281">
        <f t="shared" si="24"/>
        <v>1</v>
      </c>
      <c r="BQ58" s="275">
        <f t="shared" si="25"/>
        <v>0.88322441251372918</v>
      </c>
      <c r="BR58" s="275">
        <f t="shared" si="26"/>
        <v>1.4857093679077548E-3</v>
      </c>
      <c r="BS58" s="276">
        <f t="shared" si="27"/>
        <v>0.91872067522343881</v>
      </c>
      <c r="BT58" s="41">
        <f>HLOOKUP(BT$4,Debug!$A$1:$AK$723,2+$C58,0)*IF(SUM(V58:W58)=0,0,1)</f>
        <v>0.70657953001098395</v>
      </c>
      <c r="BU58" s="41">
        <f>HLOOKUP(BU$4,Debug!$A$1:$AK$723,2+$C58,0)*IF(SUM(X58:Y58)=0,0,1)</f>
        <v>1.48570936790776E-3</v>
      </c>
      <c r="BV58" s="41">
        <f>HLOOKUP(BV$4,Debug!$A$1:$AK$723,2+$C58,0)</f>
        <v>0.91872067522343903</v>
      </c>
      <c r="BW58" s="208">
        <f t="shared" si="28"/>
        <v>7.8236028766554E-16</v>
      </c>
      <c r="BY58" s="251">
        <f t="shared" si="29"/>
        <v>0</v>
      </c>
      <c r="BZ58" s="43">
        <f>HLOOKUP(BZ$4,Debug!$A$1:$AK$723,2+$C58,0)</f>
        <v>0</v>
      </c>
      <c r="CA58" s="49">
        <f t="shared" si="30"/>
        <v>0</v>
      </c>
      <c r="CC58" s="224">
        <f t="shared" si="31"/>
        <v>0</v>
      </c>
      <c r="CD58" s="253">
        <f t="shared" si="44"/>
        <v>180.73274071268864</v>
      </c>
      <c r="CE58" s="253">
        <f t="shared" si="41"/>
        <v>215.13048163197223</v>
      </c>
      <c r="CF58" s="253">
        <f t="shared" si="45"/>
        <v>38.001889938834957</v>
      </c>
      <c r="CG58" s="255">
        <f t="shared" si="42"/>
        <v>166830.22219632799</v>
      </c>
      <c r="CI58" s="194">
        <f t="shared" si="46"/>
        <v>1.2999999999999999E-2</v>
      </c>
      <c r="CJ58" s="194"/>
    </row>
    <row r="59" spans="2:88">
      <c r="B59" s="108">
        <f t="shared" si="47"/>
        <v>5</v>
      </c>
      <c r="C59" s="3">
        <f t="shared" si="32"/>
        <v>53</v>
      </c>
      <c r="D59" s="3">
        <f t="shared" si="33"/>
        <v>4</v>
      </c>
      <c r="E59" s="3">
        <f t="shared" si="34"/>
        <v>4</v>
      </c>
      <c r="F59" s="7">
        <f t="shared" si="35"/>
        <v>2019</v>
      </c>
      <c r="G59" s="8">
        <f t="shared" si="36"/>
        <v>5</v>
      </c>
      <c r="H59" s="37">
        <f>HLOOKUP(H$4,Debug!$A$1:$AK$723,2+$C59,0)</f>
        <v>5</v>
      </c>
      <c r="I59" s="38">
        <f>HLOOKUP(I$4,Debug!$A$1:$AK$723,2+$C59,0)</f>
        <v>53</v>
      </c>
      <c r="J59" s="38">
        <f>HLOOKUP(J$4,Debug!$A$1:$AK$723,2+$C59,0)</f>
        <v>4</v>
      </c>
      <c r="K59" s="38">
        <f>HLOOKUP(K$4,Debug!$A$1:$AK$723,2+$C59,0)</f>
        <v>4</v>
      </c>
      <c r="L59" s="38">
        <f>HLOOKUP(L$4,Debug!$A$1:$AK$723,2+$C59,0)</f>
        <v>2019</v>
      </c>
      <c r="M59" s="38">
        <f>HLOOKUP(M$4,Debug!$A$1:$AK$723,2+$C59,0)</f>
        <v>5</v>
      </c>
      <c r="N59" s="208">
        <f t="shared" si="37"/>
        <v>0</v>
      </c>
      <c r="O59" s="5"/>
      <c r="P59" s="100">
        <f>IF(Switch="Y",S59,HLOOKUP(P$3,Debug!$A$1:$AK$723,2+$C59,0))</f>
        <v>5.1638918804797196E-4</v>
      </c>
      <c r="Q59" s="207">
        <f t="shared" si="5"/>
        <v>-7.3361081195202806E-4</v>
      </c>
      <c r="R59" s="101">
        <f>IF(Switch="Y",T59,HLOOKUP(R$3,Debug!$A$1:$AK$723,2+$C59,0))</f>
        <v>1.01157238812009</v>
      </c>
      <c r="S59" s="183">
        <v>-8.2521775751681625E-3</v>
      </c>
      <c r="T59" s="184">
        <v>0.98347757671125102</v>
      </c>
      <c r="U59" s="196"/>
      <c r="V59" s="55">
        <f t="shared" si="38"/>
        <v>164642.13978265072</v>
      </c>
      <c r="W59" s="210">
        <f t="shared" si="39"/>
        <v>-120.78325384746969</v>
      </c>
      <c r="X59" s="210">
        <f t="shared" si="6"/>
        <v>-236.9817291914747</v>
      </c>
      <c r="Y59" s="210">
        <f t="shared" si="43"/>
        <v>0</v>
      </c>
      <c r="Z59" s="210">
        <f t="shared" si="7"/>
        <v>0</v>
      </c>
      <c r="AA59" s="210">
        <f t="shared" si="8"/>
        <v>-177.97473936624607</v>
      </c>
      <c r="AB59" s="210">
        <f t="shared" si="9"/>
        <v>-37.498615500284913</v>
      </c>
      <c r="AC59" s="211">
        <f t="shared" si="10"/>
        <v>164068.90144474525</v>
      </c>
      <c r="AD59" s="43">
        <f>HLOOKUP(AD$4,Debug!$A$1:$AK$723,2+$C59,0)</f>
        <v>164284.37479961201</v>
      </c>
      <c r="AE59" s="44">
        <f>HLOOKUP(AE$4,Debug!$A$1:$AK$723,2+$C59,0)</f>
        <v>236.98172919147501</v>
      </c>
      <c r="AF59" s="44">
        <f>HLOOKUP(AF$4,Debug!$A$1:$AK$723,2+$C59,0)</f>
        <v>177.97473936624601</v>
      </c>
      <c r="AG59" s="44">
        <f>HLOOKUP(AG$4,Debug!$A$1:$AK$723,2+$C59,0)</f>
        <v>37.498615500284899</v>
      </c>
      <c r="AH59" s="44">
        <f>HLOOKUP(AH$4,Debug!$A$1:$AK$723,2+$C59,0)</f>
        <v>164068.90144474499</v>
      </c>
      <c r="AI59" s="208">
        <f t="shared" si="11"/>
        <v>4.9483617203804897E-10</v>
      </c>
      <c r="AJ59" s="196"/>
      <c r="AK59" s="55">
        <f t="shared" si="0"/>
        <v>1</v>
      </c>
      <c r="AL59" s="210">
        <f t="shared" si="1"/>
        <v>0</v>
      </c>
      <c r="AM59" s="210">
        <f t="shared" si="2"/>
        <v>0</v>
      </c>
      <c r="AN59" s="210">
        <f t="shared" si="3"/>
        <v>0</v>
      </c>
      <c r="AO59" s="210">
        <f t="shared" si="4"/>
        <v>0</v>
      </c>
      <c r="AP59" s="211">
        <f t="shared" si="12"/>
        <v>0</v>
      </c>
      <c r="AQ59" s="46">
        <f>HLOOKUP(AQ$4,Debug!$A$1:$AK$723,2+$C59,0)</f>
        <v>1</v>
      </c>
      <c r="AR59" s="46">
        <f>HLOOKUP(AR$4,Debug!$A$1:$AK$723,2+$C59,0)</f>
        <v>0</v>
      </c>
      <c r="AS59" s="46">
        <f>HLOOKUP(AS$4,Debug!$A$1:$AK$723,2+$C59,0)</f>
        <v>0</v>
      </c>
      <c r="AT59" s="46">
        <f>HLOOKUP(AT$4,Debug!$A$1:$AK$723,2+$C59,0)</f>
        <v>0</v>
      </c>
      <c r="AU59" s="46">
        <f>HLOOKUP(AU$4,Debug!$A$1:$AK$723,2+$C59,0)</f>
        <v>0</v>
      </c>
      <c r="AV59" s="46">
        <f>HLOOKUP(AV$4,Debug!$A$1:$AK$723,2+$C59,0)</f>
        <v>0</v>
      </c>
      <c r="AW59" s="47">
        <f t="shared" si="13"/>
        <v>0</v>
      </c>
      <c r="AX59" s="196"/>
      <c r="AY59" s="265">
        <f t="shared" si="40"/>
        <v>14999.446200113965</v>
      </c>
      <c r="AZ59" s="266">
        <f t="shared" si="14"/>
        <v>0</v>
      </c>
      <c r="BA59" s="266">
        <f t="shared" si="15"/>
        <v>239991.13920182356</v>
      </c>
      <c r="BB59" s="266">
        <f t="shared" si="16"/>
        <v>0</v>
      </c>
      <c r="BC59" s="267">
        <f t="shared" si="17"/>
        <v>0</v>
      </c>
      <c r="BD59" s="246">
        <f>HLOOKUP(BD$4,Debug!$A$1:$AK$723,2+$C59,0)</f>
        <v>14999.446200114</v>
      </c>
      <c r="BE59" s="46">
        <f>HLOOKUP(BE$4,Debug!$A$1:$AK$723,2+$C59,0)</f>
        <v>0</v>
      </c>
      <c r="BF59" s="46">
        <f>HLOOKUP(BF$4,Debug!$A$1:$AK$723,2+$C59,0)</f>
        <v>239991.139201824</v>
      </c>
      <c r="BG59" s="46">
        <f>HLOOKUP(BG$4,Debug!$A$1:$AK$723,2+$C59,0)</f>
        <v>0</v>
      </c>
      <c r="BH59" s="46">
        <f>HLOOKUP(BH$4,Debug!$A$1:$AK$723,2+$C59,0)</f>
        <v>0</v>
      </c>
      <c r="BI59" s="48">
        <f t="shared" si="18"/>
        <v>4.7111825551837683E-10</v>
      </c>
      <c r="BJ59" s="196"/>
      <c r="BK59" s="274">
        <f t="shared" si="19"/>
        <v>1.6821425527395739E-3</v>
      </c>
      <c r="BL59" s="275">
        <f t="shared" si="20"/>
        <v>0.68504605886806691</v>
      </c>
      <c r="BM59" s="281">
        <f t="shared" si="21"/>
        <v>0</v>
      </c>
      <c r="BN59" s="281">
        <f t="shared" si="22"/>
        <v>0.8</v>
      </c>
      <c r="BO59" s="281">
        <f t="shared" si="23"/>
        <v>0</v>
      </c>
      <c r="BP59" s="281">
        <f t="shared" si="24"/>
        <v>1</v>
      </c>
      <c r="BQ59" s="275">
        <f t="shared" si="25"/>
        <v>0.85630757358508358</v>
      </c>
      <c r="BR59" s="275">
        <f t="shared" si="26"/>
        <v>1.440431407760643E-3</v>
      </c>
      <c r="BS59" s="276">
        <f t="shared" si="27"/>
        <v>0.91739732110788796</v>
      </c>
      <c r="BT59" s="41">
        <f>HLOOKUP(BT$4,Debug!$A$1:$AK$723,2+$C59,0)*IF(SUM(V59:W59)=0,0,1)</f>
        <v>0.68504605886806702</v>
      </c>
      <c r="BU59" s="41">
        <f>HLOOKUP(BU$4,Debug!$A$1:$AK$723,2+$C59,0)*IF(SUM(X59:Y59)=0,0,1)</f>
        <v>1.44043140776064E-3</v>
      </c>
      <c r="BV59" s="41">
        <f>HLOOKUP(BV$4,Debug!$A$1:$AK$723,2+$C59,0)</f>
        <v>0.91739732110788796</v>
      </c>
      <c r="BW59" s="208">
        <f t="shared" si="28"/>
        <v>1.1405806854547507E-16</v>
      </c>
      <c r="BY59" s="251">
        <f t="shared" si="29"/>
        <v>0</v>
      </c>
      <c r="BZ59" s="43">
        <f>HLOOKUP(BZ$4,Debug!$A$1:$AK$723,2+$C59,0)</f>
        <v>0</v>
      </c>
      <c r="CA59" s="49">
        <f t="shared" si="30"/>
        <v>0</v>
      </c>
      <c r="CC59" s="224">
        <f t="shared" si="31"/>
        <v>0</v>
      </c>
      <c r="CD59" s="253">
        <f t="shared" si="44"/>
        <v>180.03433212576414</v>
      </c>
      <c r="CE59" s="253">
        <f t="shared" si="41"/>
        <v>208.18430315642209</v>
      </c>
      <c r="CF59" s="253">
        <f t="shared" si="45"/>
        <v>37.932564032820231</v>
      </c>
      <c r="CG59" s="255">
        <f t="shared" si="42"/>
        <v>166185.5373468592</v>
      </c>
      <c r="CI59" s="194">
        <f t="shared" si="46"/>
        <v>1.2999999999999999E-2</v>
      </c>
      <c r="CJ59" s="194"/>
    </row>
    <row r="60" spans="2:88">
      <c r="B60" s="108">
        <f t="shared" si="47"/>
        <v>5</v>
      </c>
      <c r="C60" s="3">
        <f t="shared" si="32"/>
        <v>54</v>
      </c>
      <c r="D60" s="3">
        <f t="shared" si="33"/>
        <v>4</v>
      </c>
      <c r="E60" s="3">
        <f t="shared" si="34"/>
        <v>5</v>
      </c>
      <c r="F60" s="7">
        <f t="shared" si="35"/>
        <v>2019</v>
      </c>
      <c r="G60" s="8">
        <f t="shared" si="36"/>
        <v>6</v>
      </c>
      <c r="H60" s="37">
        <f>HLOOKUP(H$4,Debug!$A$1:$AK$723,2+$C60,0)</f>
        <v>5</v>
      </c>
      <c r="I60" s="38">
        <f>HLOOKUP(I$4,Debug!$A$1:$AK$723,2+$C60,0)</f>
        <v>54</v>
      </c>
      <c r="J60" s="38">
        <f>HLOOKUP(J$4,Debug!$A$1:$AK$723,2+$C60,0)</f>
        <v>4</v>
      </c>
      <c r="K60" s="38">
        <f>HLOOKUP(K$4,Debug!$A$1:$AK$723,2+$C60,0)</f>
        <v>5</v>
      </c>
      <c r="L60" s="38">
        <f>HLOOKUP(L$4,Debug!$A$1:$AK$723,2+$C60,0)</f>
        <v>2019</v>
      </c>
      <c r="M60" s="38">
        <f>HLOOKUP(M$4,Debug!$A$1:$AK$723,2+$C60,0)</f>
        <v>6</v>
      </c>
      <c r="N60" s="208">
        <f t="shared" si="37"/>
        <v>0</v>
      </c>
      <c r="O60" s="5"/>
      <c r="P60" s="100">
        <f>IF(Switch="Y",S60,HLOOKUP(P$3,Debug!$A$1:$AK$723,2+$C60,0))</f>
        <v>-8.5405548736909899E-3</v>
      </c>
      <c r="Q60" s="207">
        <f t="shared" si="5"/>
        <v>-9.7905548736909893E-3</v>
      </c>
      <c r="R60" s="101">
        <f>IF(Switch="Y",T60,HLOOKUP(R$3,Debug!$A$1:$AK$723,2+$C60,0))</f>
        <v>1.0111018988493701</v>
      </c>
      <c r="S60" s="183">
        <v>5.784146814196145E-4</v>
      </c>
      <c r="T60" s="184">
        <v>0.98019996079200156</v>
      </c>
      <c r="U60" s="196"/>
      <c r="V60" s="55">
        <f t="shared" si="38"/>
        <v>164068.90144474525</v>
      </c>
      <c r="W60" s="210">
        <f t="shared" si="39"/>
        <v>-1606.3255826609773</v>
      </c>
      <c r="X60" s="210">
        <f t="shared" si="6"/>
        <v>-233.53781246388806</v>
      </c>
      <c r="Y60" s="210">
        <f t="shared" si="43"/>
        <v>0</v>
      </c>
      <c r="Z60" s="210">
        <f t="shared" si="7"/>
        <v>0</v>
      </c>
      <c r="AA60" s="210">
        <f t="shared" si="8"/>
        <v>-175.74812455375542</v>
      </c>
      <c r="AB60" s="210">
        <f t="shared" si="9"/>
        <v>-37.444711734522912</v>
      </c>
      <c r="AC60" s="211">
        <f t="shared" si="10"/>
        <v>162015.84521333213</v>
      </c>
      <c r="AD60" s="43">
        <f>HLOOKUP(AD$4,Debug!$A$1:$AK$723,2+$C60,0)</f>
        <v>162229.03804962101</v>
      </c>
      <c r="AE60" s="44">
        <f>HLOOKUP(AE$4,Debug!$A$1:$AK$723,2+$C60,0)</f>
        <v>233.537812463888</v>
      </c>
      <c r="AF60" s="44">
        <f>HLOOKUP(AF$4,Debug!$A$1:$AK$723,2+$C60,0)</f>
        <v>175.74812455375601</v>
      </c>
      <c r="AG60" s="44">
        <f>HLOOKUP(AG$4,Debug!$A$1:$AK$723,2+$C60,0)</f>
        <v>37.444711734522897</v>
      </c>
      <c r="AH60" s="44">
        <f>HLOOKUP(AH$4,Debug!$A$1:$AK$723,2+$C60,0)</f>
        <v>162015.84521333201</v>
      </c>
      <c r="AI60" s="208">
        <f t="shared" si="11"/>
        <v>7.2820682817109628E-10</v>
      </c>
      <c r="AJ60" s="196"/>
      <c r="AK60" s="55">
        <f t="shared" si="0"/>
        <v>1</v>
      </c>
      <c r="AL60" s="210">
        <f t="shared" si="1"/>
        <v>0</v>
      </c>
      <c r="AM60" s="210">
        <f t="shared" si="2"/>
        <v>0</v>
      </c>
      <c r="AN60" s="210">
        <f t="shared" si="3"/>
        <v>0</v>
      </c>
      <c r="AO60" s="210">
        <f t="shared" si="4"/>
        <v>0</v>
      </c>
      <c r="AP60" s="211">
        <f t="shared" si="12"/>
        <v>0</v>
      </c>
      <c r="AQ60" s="46">
        <f>HLOOKUP(AQ$4,Debug!$A$1:$AK$723,2+$C60,0)</f>
        <v>1</v>
      </c>
      <c r="AR60" s="46">
        <f>HLOOKUP(AR$4,Debug!$A$1:$AK$723,2+$C60,0)</f>
        <v>0</v>
      </c>
      <c r="AS60" s="46">
        <f>HLOOKUP(AS$4,Debug!$A$1:$AK$723,2+$C60,0)</f>
        <v>0</v>
      </c>
      <c r="AT60" s="46">
        <f>HLOOKUP(AT$4,Debug!$A$1:$AK$723,2+$C60,0)</f>
        <v>0</v>
      </c>
      <c r="AU60" s="46">
        <f>HLOOKUP(AU$4,Debug!$A$1:$AK$723,2+$C60,0)</f>
        <v>0</v>
      </c>
      <c r="AV60" s="46">
        <f>HLOOKUP(AV$4,Debug!$A$1:$AK$723,2+$C60,0)</f>
        <v>0</v>
      </c>
      <c r="AW60" s="47">
        <f t="shared" si="13"/>
        <v>0</v>
      </c>
      <c r="AX60" s="196"/>
      <c r="AY60" s="265">
        <f t="shared" si="40"/>
        <v>14977.884693809165</v>
      </c>
      <c r="AZ60" s="266">
        <f t="shared" si="14"/>
        <v>0</v>
      </c>
      <c r="BA60" s="266">
        <f t="shared" si="15"/>
        <v>239646.15510094675</v>
      </c>
      <c r="BB60" s="266">
        <f t="shared" si="16"/>
        <v>0</v>
      </c>
      <c r="BC60" s="267">
        <f t="shared" si="17"/>
        <v>0</v>
      </c>
      <c r="BD60" s="246">
        <f>HLOOKUP(BD$4,Debug!$A$1:$AK$723,2+$C60,0)</f>
        <v>14977.884693809199</v>
      </c>
      <c r="BE60" s="46">
        <f>HLOOKUP(BE$4,Debug!$A$1:$AK$723,2+$C60,0)</f>
        <v>0</v>
      </c>
      <c r="BF60" s="46">
        <f>HLOOKUP(BF$4,Debug!$A$1:$AK$723,2+$C60,0)</f>
        <v>239646.15510094701</v>
      </c>
      <c r="BG60" s="46">
        <f>HLOOKUP(BG$4,Debug!$A$1:$AK$723,2+$C60,0)</f>
        <v>0</v>
      </c>
      <c r="BH60" s="46">
        <f>HLOOKUP(BH$4,Debug!$A$1:$AK$723,2+$C60,0)</f>
        <v>0</v>
      </c>
      <c r="BI60" s="48">
        <f t="shared" si="18"/>
        <v>2.9649527277797461E-10</v>
      </c>
      <c r="BJ60" s="196"/>
      <c r="BK60" s="274">
        <f t="shared" si="19"/>
        <v>1.6821425527395739E-3</v>
      </c>
      <c r="BL60" s="275">
        <f t="shared" si="20"/>
        <v>0.68364566287911754</v>
      </c>
      <c r="BM60" s="281">
        <f t="shared" si="21"/>
        <v>0</v>
      </c>
      <c r="BN60" s="281">
        <f t="shared" si="22"/>
        <v>0.8</v>
      </c>
      <c r="BO60" s="281">
        <f t="shared" si="23"/>
        <v>0</v>
      </c>
      <c r="BP60" s="281">
        <f t="shared" si="24"/>
        <v>1</v>
      </c>
      <c r="BQ60" s="275">
        <f t="shared" si="25"/>
        <v>0.85455707859889696</v>
      </c>
      <c r="BR60" s="275">
        <f t="shared" si="26"/>
        <v>1.4374868256560212E-3</v>
      </c>
      <c r="BS60" s="276">
        <f t="shared" si="27"/>
        <v>0.91607857454490327</v>
      </c>
      <c r="BT60" s="41">
        <f>HLOOKUP(BT$4,Debug!$A$1:$AK$723,2+$C60,0)*IF(SUM(V60:W60)=0,0,1)</f>
        <v>0.68364566287911799</v>
      </c>
      <c r="BU60" s="41">
        <f>HLOOKUP(BU$4,Debug!$A$1:$AK$723,2+$C60,0)*IF(SUM(X60:Y60)=0,0,1)</f>
        <v>1.4374868256560201E-3</v>
      </c>
      <c r="BV60" s="41">
        <f>HLOOKUP(BV$4,Debug!$A$1:$AK$723,2+$C60,0)</f>
        <v>0.91607857454490305</v>
      </c>
      <c r="BW60" s="208">
        <f t="shared" si="28"/>
        <v>6.6721801694757943E-16</v>
      </c>
      <c r="BY60" s="251">
        <f t="shared" si="29"/>
        <v>0</v>
      </c>
      <c r="BZ60" s="43">
        <f>HLOOKUP(BZ$4,Debug!$A$1:$AK$723,2+$C60,0)</f>
        <v>0</v>
      </c>
      <c r="CA60" s="49">
        <f t="shared" si="30"/>
        <v>0</v>
      </c>
      <c r="CC60" s="224">
        <f t="shared" si="31"/>
        <v>0</v>
      </c>
      <c r="CD60" s="253">
        <f t="shared" si="44"/>
        <v>177.6992624555177</v>
      </c>
      <c r="CE60" s="253">
        <f t="shared" si="41"/>
        <v>207.36297224114011</v>
      </c>
      <c r="CF60" s="253">
        <f t="shared" si="45"/>
        <v>37.860419136643408</v>
      </c>
      <c r="CG60" s="255">
        <f t="shared" si="42"/>
        <v>164030.0884204779</v>
      </c>
      <c r="CI60" s="194">
        <f t="shared" si="46"/>
        <v>1.2999999999999998E-2</v>
      </c>
      <c r="CJ60" s="194"/>
    </row>
    <row r="61" spans="2:88">
      <c r="B61" s="108">
        <f t="shared" si="47"/>
        <v>5</v>
      </c>
      <c r="C61" s="3">
        <f t="shared" si="32"/>
        <v>55</v>
      </c>
      <c r="D61" s="3">
        <f t="shared" si="33"/>
        <v>4</v>
      </c>
      <c r="E61" s="3">
        <f t="shared" si="34"/>
        <v>6</v>
      </c>
      <c r="F61" s="7">
        <f t="shared" si="35"/>
        <v>2019</v>
      </c>
      <c r="G61" s="8">
        <f t="shared" si="36"/>
        <v>7</v>
      </c>
      <c r="H61" s="37">
        <f>HLOOKUP(H$4,Debug!$A$1:$AK$723,2+$C61,0)</f>
        <v>5</v>
      </c>
      <c r="I61" s="38">
        <f>HLOOKUP(I$4,Debug!$A$1:$AK$723,2+$C61,0)</f>
        <v>55</v>
      </c>
      <c r="J61" s="38">
        <f>HLOOKUP(J$4,Debug!$A$1:$AK$723,2+$C61,0)</f>
        <v>4</v>
      </c>
      <c r="K61" s="38">
        <f>HLOOKUP(K$4,Debug!$A$1:$AK$723,2+$C61,0)</f>
        <v>6</v>
      </c>
      <c r="L61" s="38">
        <f>HLOOKUP(L$4,Debug!$A$1:$AK$723,2+$C61,0)</f>
        <v>2019</v>
      </c>
      <c r="M61" s="38">
        <f>HLOOKUP(M$4,Debug!$A$1:$AK$723,2+$C61,0)</f>
        <v>7</v>
      </c>
      <c r="N61" s="208">
        <f t="shared" si="37"/>
        <v>0</v>
      </c>
      <c r="O61" s="5"/>
      <c r="P61" s="100">
        <f>IF(Switch="Y",S61,HLOOKUP(P$3,Debug!$A$1:$AK$723,2+$C61,0))</f>
        <v>2.0325035977586399E-2</v>
      </c>
      <c r="Q61" s="207">
        <f t="shared" si="5"/>
        <v>1.9075035977586398E-2</v>
      </c>
      <c r="R61" s="101">
        <f>IF(Switch="Y",T61,HLOOKUP(R$3,Debug!$A$1:$AK$723,2+$C61,0))</f>
        <v>1.0106114199090499</v>
      </c>
      <c r="S61" s="183">
        <v>1.5524268576034395E-2</v>
      </c>
      <c r="T61" s="184">
        <v>0.97703957010258913</v>
      </c>
      <c r="U61" s="196"/>
      <c r="V61" s="55">
        <f t="shared" si="38"/>
        <v>162015.84521333213</v>
      </c>
      <c r="W61" s="210">
        <f t="shared" si="39"/>
        <v>3090.4580763833792</v>
      </c>
      <c r="X61" s="210">
        <f t="shared" si="6"/>
        <v>-234.70562016967111</v>
      </c>
      <c r="Y61" s="210">
        <f t="shared" si="43"/>
        <v>0</v>
      </c>
      <c r="Z61" s="210">
        <f t="shared" si="7"/>
        <v>0</v>
      </c>
      <c r="AA61" s="210">
        <f t="shared" si="8"/>
        <v>-178.61089747534129</v>
      </c>
      <c r="AB61" s="210">
        <f t="shared" si="9"/>
        <v>-37.391482486973807</v>
      </c>
      <c r="AC61" s="211">
        <f t="shared" si="10"/>
        <v>164655.59528958352</v>
      </c>
      <c r="AD61" s="43">
        <f>HLOOKUP(AD$4,Debug!$A$1:$AK$723,2+$C61,0)</f>
        <v>164871.597669546</v>
      </c>
      <c r="AE61" s="44">
        <f>HLOOKUP(AE$4,Debug!$A$1:$AK$723,2+$C61,0)</f>
        <v>234.70562016967099</v>
      </c>
      <c r="AF61" s="44">
        <f>HLOOKUP(AF$4,Debug!$A$1:$AK$723,2+$C61,0)</f>
        <v>178.61089747534101</v>
      </c>
      <c r="AG61" s="44">
        <f>HLOOKUP(AG$4,Debug!$A$1:$AK$723,2+$C61,0)</f>
        <v>37.3914824869738</v>
      </c>
      <c r="AH61" s="44">
        <f>HLOOKUP(AH$4,Debug!$A$1:$AK$723,2+$C61,0)</f>
        <v>164655.59528958399</v>
      </c>
      <c r="AI61" s="208">
        <f t="shared" si="11"/>
        <v>6.4057559256980312E-10</v>
      </c>
      <c r="AJ61" s="196"/>
      <c r="AK61" s="55">
        <f t="shared" si="0"/>
        <v>1</v>
      </c>
      <c r="AL61" s="210">
        <f t="shared" si="1"/>
        <v>0</v>
      </c>
      <c r="AM61" s="210">
        <f t="shared" si="2"/>
        <v>0</v>
      </c>
      <c r="AN61" s="210">
        <f t="shared" si="3"/>
        <v>0</v>
      </c>
      <c r="AO61" s="210">
        <f t="shared" si="4"/>
        <v>0</v>
      </c>
      <c r="AP61" s="211">
        <f t="shared" si="12"/>
        <v>0</v>
      </c>
      <c r="AQ61" s="46">
        <f>HLOOKUP(AQ$4,Debug!$A$1:$AK$723,2+$C61,0)</f>
        <v>1</v>
      </c>
      <c r="AR61" s="46">
        <f>HLOOKUP(AR$4,Debug!$A$1:$AK$723,2+$C61,0)</f>
        <v>0</v>
      </c>
      <c r="AS61" s="46">
        <f>HLOOKUP(AS$4,Debug!$A$1:$AK$723,2+$C61,0)</f>
        <v>0</v>
      </c>
      <c r="AT61" s="46">
        <f>HLOOKUP(AT$4,Debug!$A$1:$AK$723,2+$C61,0)</f>
        <v>0</v>
      </c>
      <c r="AU61" s="46">
        <f>HLOOKUP(AU$4,Debug!$A$1:$AK$723,2+$C61,0)</f>
        <v>0</v>
      </c>
      <c r="AV61" s="46">
        <f>HLOOKUP(AV$4,Debug!$A$1:$AK$723,2+$C61,0)</f>
        <v>0</v>
      </c>
      <c r="AW61" s="47">
        <f t="shared" si="13"/>
        <v>0</v>
      </c>
      <c r="AX61" s="196"/>
      <c r="AY61" s="265">
        <f t="shared" si="40"/>
        <v>14956.592994789522</v>
      </c>
      <c r="AZ61" s="266">
        <f t="shared" si="14"/>
        <v>0</v>
      </c>
      <c r="BA61" s="266">
        <f t="shared" si="15"/>
        <v>239305.48791663247</v>
      </c>
      <c r="BB61" s="266">
        <f t="shared" si="16"/>
        <v>0</v>
      </c>
      <c r="BC61" s="267">
        <f t="shared" si="17"/>
        <v>0</v>
      </c>
      <c r="BD61" s="246">
        <f>HLOOKUP(BD$4,Debug!$A$1:$AK$723,2+$C61,0)</f>
        <v>14956.5929947895</v>
      </c>
      <c r="BE61" s="46">
        <f>HLOOKUP(BE$4,Debug!$A$1:$AK$723,2+$C61,0)</f>
        <v>0</v>
      </c>
      <c r="BF61" s="46">
        <f>HLOOKUP(BF$4,Debug!$A$1:$AK$723,2+$C61,0)</f>
        <v>239305.487916632</v>
      </c>
      <c r="BG61" s="46">
        <f>HLOOKUP(BG$4,Debug!$A$1:$AK$723,2+$C61,0)</f>
        <v>0</v>
      </c>
      <c r="BH61" s="46">
        <f>HLOOKUP(BH$4,Debug!$A$1:$AK$723,2+$C61,0)</f>
        <v>0</v>
      </c>
      <c r="BI61" s="48">
        <f t="shared" si="18"/>
        <v>4.8748916015028954E-10</v>
      </c>
      <c r="BJ61" s="196"/>
      <c r="BK61" s="274">
        <f t="shared" si="19"/>
        <v>1.6821425527395739E-3</v>
      </c>
      <c r="BL61" s="275">
        <f t="shared" si="20"/>
        <v>0.67606277741066112</v>
      </c>
      <c r="BM61" s="281">
        <f t="shared" si="21"/>
        <v>0</v>
      </c>
      <c r="BN61" s="281">
        <f t="shared" si="22"/>
        <v>0.8</v>
      </c>
      <c r="BO61" s="281">
        <f t="shared" si="23"/>
        <v>0</v>
      </c>
      <c r="BP61" s="281">
        <f t="shared" si="24"/>
        <v>1</v>
      </c>
      <c r="BQ61" s="275">
        <f t="shared" si="25"/>
        <v>0.8450784717633264</v>
      </c>
      <c r="BR61" s="275">
        <f t="shared" si="26"/>
        <v>1.4215424577572197E-3</v>
      </c>
      <c r="BS61" s="276">
        <f t="shared" si="27"/>
        <v>0.9147763299565459</v>
      </c>
      <c r="BT61" s="41">
        <f>HLOOKUP(BT$4,Debug!$A$1:$AK$723,2+$C61,0)*IF(SUM(V61:W61)=0,0,1)</f>
        <v>0.67606277741066201</v>
      </c>
      <c r="BU61" s="41">
        <f>HLOOKUP(BU$4,Debug!$A$1:$AK$723,2+$C61,0)*IF(SUM(X61:Y61)=0,0,1)</f>
        <v>1.42154245775722E-3</v>
      </c>
      <c r="BV61" s="41">
        <f>HLOOKUP(BV$4,Debug!$A$1:$AK$723,2+$C61,0)</f>
        <v>0.91477632995654601</v>
      </c>
      <c r="BW61" s="208">
        <f t="shared" si="28"/>
        <v>9.9941756259713799E-16</v>
      </c>
      <c r="BY61" s="251">
        <f t="shared" si="29"/>
        <v>0</v>
      </c>
      <c r="BZ61" s="43">
        <f>HLOOKUP(BZ$4,Debug!$A$1:$AK$723,2+$C61,0)</f>
        <v>0</v>
      </c>
      <c r="CA61" s="49">
        <f t="shared" si="30"/>
        <v>0</v>
      </c>
      <c r="CC61" s="224">
        <f t="shared" si="31"/>
        <v>0</v>
      </c>
      <c r="CD61" s="253">
        <f t="shared" si="44"/>
        <v>180.5062127087844</v>
      </c>
      <c r="CE61" s="253">
        <f t="shared" si="41"/>
        <v>204.66882922351306</v>
      </c>
      <c r="CF61" s="253">
        <f t="shared" si="45"/>
        <v>37.788259208664968</v>
      </c>
      <c r="CG61" s="255">
        <f t="shared" si="42"/>
        <v>166621.11942349331</v>
      </c>
      <c r="CI61" s="194">
        <f t="shared" si="46"/>
        <v>1.2999999999999999E-2</v>
      </c>
      <c r="CJ61" s="194"/>
    </row>
    <row r="62" spans="2:88">
      <c r="B62" s="108">
        <f t="shared" si="47"/>
        <v>5</v>
      </c>
      <c r="C62" s="3">
        <f t="shared" si="32"/>
        <v>56</v>
      </c>
      <c r="D62" s="3">
        <f t="shared" si="33"/>
        <v>4</v>
      </c>
      <c r="E62" s="3">
        <f t="shared" si="34"/>
        <v>7</v>
      </c>
      <c r="F62" s="7">
        <f t="shared" si="35"/>
        <v>2019</v>
      </c>
      <c r="G62" s="8">
        <f t="shared" si="36"/>
        <v>8</v>
      </c>
      <c r="H62" s="37">
        <f>HLOOKUP(H$4,Debug!$A$1:$AK$723,2+$C62,0)</f>
        <v>5</v>
      </c>
      <c r="I62" s="38">
        <f>HLOOKUP(I$4,Debug!$A$1:$AK$723,2+$C62,0)</f>
        <v>56</v>
      </c>
      <c r="J62" s="38">
        <f>HLOOKUP(J$4,Debug!$A$1:$AK$723,2+$C62,0)</f>
        <v>4</v>
      </c>
      <c r="K62" s="38">
        <f>HLOOKUP(K$4,Debug!$A$1:$AK$723,2+$C62,0)</f>
        <v>7</v>
      </c>
      <c r="L62" s="38">
        <f>HLOOKUP(L$4,Debug!$A$1:$AK$723,2+$C62,0)</f>
        <v>2019</v>
      </c>
      <c r="M62" s="38">
        <f>HLOOKUP(M$4,Debug!$A$1:$AK$723,2+$C62,0)</f>
        <v>8</v>
      </c>
      <c r="N62" s="208">
        <f t="shared" si="37"/>
        <v>0</v>
      </c>
      <c r="O62" s="5"/>
      <c r="P62" s="100">
        <f>IF(Switch="Y",S62,HLOOKUP(P$3,Debug!$A$1:$AK$723,2+$C62,0))</f>
        <v>1.8752284077102201E-2</v>
      </c>
      <c r="Q62" s="207">
        <f t="shared" si="5"/>
        <v>1.75022840771022E-2</v>
      </c>
      <c r="R62" s="101">
        <f>IF(Switch="Y",T62,HLOOKUP(R$3,Debug!$A$1:$AK$723,2+$C62,0))</f>
        <v>1.0098459984852299</v>
      </c>
      <c r="S62" s="183">
        <v>-3.8145191795586619E-3</v>
      </c>
      <c r="T62" s="184">
        <v>0.97389949357226335</v>
      </c>
      <c r="U62" s="196"/>
      <c r="V62" s="55">
        <f t="shared" si="38"/>
        <v>164655.59528958352</v>
      </c>
      <c r="W62" s="210">
        <f t="shared" si="39"/>
        <v>2881.8490036426615</v>
      </c>
      <c r="X62" s="210">
        <f t="shared" si="6"/>
        <v>-242.38655798923239</v>
      </c>
      <c r="Y62" s="210">
        <f t="shared" si="43"/>
        <v>0</v>
      </c>
      <c r="Z62" s="210">
        <f t="shared" si="7"/>
        <v>0</v>
      </c>
      <c r="AA62" s="210">
        <f t="shared" si="8"/>
        <v>-181.23631254650667</v>
      </c>
      <c r="AB62" s="210">
        <f t="shared" si="9"/>
        <v>-37.33738596678176</v>
      </c>
      <c r="AC62" s="211">
        <f t="shared" si="10"/>
        <v>167076.48403672365</v>
      </c>
      <c r="AD62" s="43">
        <f>HLOOKUP(AD$4,Debug!$A$1:$AK$723,2+$C62,0)</f>
        <v>167295.057735237</v>
      </c>
      <c r="AE62" s="44">
        <f>HLOOKUP(AE$4,Debug!$A$1:$AK$723,2+$C62,0)</f>
        <v>242.38655798923301</v>
      </c>
      <c r="AF62" s="44">
        <f>HLOOKUP(AF$4,Debug!$A$1:$AK$723,2+$C62,0)</f>
        <v>181.23631254650701</v>
      </c>
      <c r="AG62" s="44">
        <f>HLOOKUP(AG$4,Debug!$A$1:$AK$723,2+$C62,0)</f>
        <v>37.337385966781802</v>
      </c>
      <c r="AH62" s="44">
        <f>HLOOKUP(AH$4,Debug!$A$1:$AK$723,2+$C62,0)</f>
        <v>167076.484036724</v>
      </c>
      <c r="AI62" s="208">
        <f t="shared" si="11"/>
        <v>4.078373194715823E-10</v>
      </c>
      <c r="AJ62" s="196"/>
      <c r="AK62" s="55">
        <f t="shared" si="0"/>
        <v>1</v>
      </c>
      <c r="AL62" s="210">
        <f t="shared" si="1"/>
        <v>0</v>
      </c>
      <c r="AM62" s="210">
        <f t="shared" si="2"/>
        <v>0</v>
      </c>
      <c r="AN62" s="210">
        <f t="shared" si="3"/>
        <v>0</v>
      </c>
      <c r="AO62" s="210">
        <f t="shared" si="4"/>
        <v>0</v>
      </c>
      <c r="AP62" s="211">
        <f t="shared" si="12"/>
        <v>0</v>
      </c>
      <c r="AQ62" s="46">
        <f>HLOOKUP(AQ$4,Debug!$A$1:$AK$723,2+$C62,0)</f>
        <v>1</v>
      </c>
      <c r="AR62" s="46">
        <f>HLOOKUP(AR$4,Debug!$A$1:$AK$723,2+$C62,0)</f>
        <v>0</v>
      </c>
      <c r="AS62" s="46">
        <f>HLOOKUP(AS$4,Debug!$A$1:$AK$723,2+$C62,0)</f>
        <v>0</v>
      </c>
      <c r="AT62" s="46">
        <f>HLOOKUP(AT$4,Debug!$A$1:$AK$723,2+$C62,0)</f>
        <v>0</v>
      </c>
      <c r="AU62" s="46">
        <f>HLOOKUP(AU$4,Debug!$A$1:$AK$723,2+$C62,0)</f>
        <v>0</v>
      </c>
      <c r="AV62" s="46">
        <f>HLOOKUP(AV$4,Debug!$A$1:$AK$723,2+$C62,0)</f>
        <v>0</v>
      </c>
      <c r="AW62" s="47">
        <f t="shared" si="13"/>
        <v>0</v>
      </c>
      <c r="AX62" s="196"/>
      <c r="AY62" s="265">
        <f t="shared" si="40"/>
        <v>14934.954386712703</v>
      </c>
      <c r="AZ62" s="266">
        <f t="shared" si="14"/>
        <v>0</v>
      </c>
      <c r="BA62" s="266">
        <f t="shared" si="15"/>
        <v>238959.27018740337</v>
      </c>
      <c r="BB62" s="266">
        <f t="shared" si="16"/>
        <v>0</v>
      </c>
      <c r="BC62" s="267">
        <f t="shared" si="17"/>
        <v>0</v>
      </c>
      <c r="BD62" s="246">
        <f>HLOOKUP(BD$4,Debug!$A$1:$AK$723,2+$C62,0)</f>
        <v>14934.954386712699</v>
      </c>
      <c r="BE62" s="46">
        <f>HLOOKUP(BE$4,Debug!$A$1:$AK$723,2+$C62,0)</f>
        <v>0</v>
      </c>
      <c r="BF62" s="46">
        <f>HLOOKUP(BF$4,Debug!$A$1:$AK$723,2+$C62,0)</f>
        <v>238959.27018740299</v>
      </c>
      <c r="BG62" s="46">
        <f>HLOOKUP(BG$4,Debug!$A$1:$AK$723,2+$C62,0)</f>
        <v>0</v>
      </c>
      <c r="BH62" s="46">
        <f>HLOOKUP(BH$4,Debug!$A$1:$AK$723,2+$C62,0)</f>
        <v>0</v>
      </c>
      <c r="BI62" s="48">
        <f t="shared" si="18"/>
        <v>3.8198777474462986E-10</v>
      </c>
      <c r="BJ62" s="196"/>
      <c r="BK62" s="274">
        <f t="shared" si="19"/>
        <v>1.6821425527395739E-3</v>
      </c>
      <c r="BL62" s="275">
        <f t="shared" si="20"/>
        <v>0.6880560772887292</v>
      </c>
      <c r="BM62" s="281">
        <f t="shared" si="21"/>
        <v>0</v>
      </c>
      <c r="BN62" s="281">
        <f t="shared" si="22"/>
        <v>0.8</v>
      </c>
      <c r="BO62" s="281">
        <f t="shared" si="23"/>
        <v>0</v>
      </c>
      <c r="BP62" s="281">
        <f t="shared" si="24"/>
        <v>1</v>
      </c>
      <c r="BQ62" s="275">
        <f t="shared" si="25"/>
        <v>0.86007009661091149</v>
      </c>
      <c r="BR62" s="275">
        <f t="shared" si="26"/>
        <v>1.4467605078480506E-3</v>
      </c>
      <c r="BS62" s="276">
        <f t="shared" si="27"/>
        <v>0.91345286768885059</v>
      </c>
      <c r="BT62" s="41">
        <f>HLOOKUP(BT$4,Debug!$A$1:$AK$723,2+$C62,0)*IF(SUM(V62:W62)=0,0,1)</f>
        <v>0.68805607728872997</v>
      </c>
      <c r="BU62" s="41">
        <f>HLOOKUP(BU$4,Debug!$A$1:$AK$723,2+$C62,0)*IF(SUM(X62:Y62)=0,0,1)</f>
        <v>1.4467605078480499E-3</v>
      </c>
      <c r="BV62" s="41">
        <f>HLOOKUP(BV$4,Debug!$A$1:$AK$723,2+$C62,0)</f>
        <v>0.91345286768885103</v>
      </c>
      <c r="BW62" s="208">
        <f t="shared" si="28"/>
        <v>1.2218958483911635E-15</v>
      </c>
      <c r="BY62" s="251">
        <f t="shared" si="29"/>
        <v>0</v>
      </c>
      <c r="BZ62" s="43">
        <f>HLOOKUP(BZ$4,Debug!$A$1:$AK$723,2+$C62,0)</f>
        <v>0</v>
      </c>
      <c r="CA62" s="49">
        <f t="shared" si="30"/>
        <v>0</v>
      </c>
      <c r="CC62" s="224">
        <f t="shared" si="31"/>
        <v>0</v>
      </c>
      <c r="CD62" s="253">
        <f t="shared" si="44"/>
        <v>183.02076500530822</v>
      </c>
      <c r="CE62" s="253">
        <f t="shared" si="41"/>
        <v>207.84599253923673</v>
      </c>
      <c r="CF62" s="253">
        <f t="shared" si="45"/>
        <v>37.705009812453142</v>
      </c>
      <c r="CG62" s="255">
        <f t="shared" si="42"/>
        <v>168942.24462028453</v>
      </c>
      <c r="CI62" s="194">
        <f t="shared" si="46"/>
        <v>1.2999999999999999E-2</v>
      </c>
      <c r="CJ62" s="194"/>
    </row>
    <row r="63" spans="2:88">
      <c r="B63" s="108">
        <f t="shared" si="47"/>
        <v>5</v>
      </c>
      <c r="C63" s="3">
        <f t="shared" si="32"/>
        <v>57</v>
      </c>
      <c r="D63" s="3">
        <f t="shared" si="33"/>
        <v>4</v>
      </c>
      <c r="E63" s="3">
        <f t="shared" si="34"/>
        <v>8</v>
      </c>
      <c r="F63" s="7">
        <f t="shared" si="35"/>
        <v>2019</v>
      </c>
      <c r="G63" s="8">
        <f t="shared" si="36"/>
        <v>9</v>
      </c>
      <c r="H63" s="37">
        <f>HLOOKUP(H$4,Debug!$A$1:$AK$723,2+$C63,0)</f>
        <v>5</v>
      </c>
      <c r="I63" s="38">
        <f>HLOOKUP(I$4,Debug!$A$1:$AK$723,2+$C63,0)</f>
        <v>57</v>
      </c>
      <c r="J63" s="38">
        <f>HLOOKUP(J$4,Debug!$A$1:$AK$723,2+$C63,0)</f>
        <v>4</v>
      </c>
      <c r="K63" s="38">
        <f>HLOOKUP(K$4,Debug!$A$1:$AK$723,2+$C63,0)</f>
        <v>8</v>
      </c>
      <c r="L63" s="38">
        <f>HLOOKUP(L$4,Debug!$A$1:$AK$723,2+$C63,0)</f>
        <v>2019</v>
      </c>
      <c r="M63" s="38">
        <f>HLOOKUP(M$4,Debug!$A$1:$AK$723,2+$C63,0)</f>
        <v>9</v>
      </c>
      <c r="N63" s="208">
        <f t="shared" si="37"/>
        <v>0</v>
      </c>
      <c r="O63" s="5"/>
      <c r="P63" s="100">
        <f>IF(Switch="Y",S63,HLOOKUP(P$3,Debug!$A$1:$AK$723,2+$C63,0))</f>
        <v>1.0041443366979499E-2</v>
      </c>
      <c r="Q63" s="207">
        <f t="shared" si="5"/>
        <v>8.7914433669795001E-3</v>
      </c>
      <c r="R63" s="101">
        <f>IF(Switch="Y",T63,HLOOKUP(R$3,Debug!$A$1:$AK$723,2+$C63,0))</f>
        <v>1.0089697409974701</v>
      </c>
      <c r="S63" s="183">
        <v>-1.4504617527493324E-2</v>
      </c>
      <c r="T63" s="184">
        <v>0.97068530382450013</v>
      </c>
      <c r="U63" s="196"/>
      <c r="V63" s="55">
        <f t="shared" si="38"/>
        <v>167076.48403672365</v>
      </c>
      <c r="W63" s="210">
        <f t="shared" si="39"/>
        <v>1468.8434473629104</v>
      </c>
      <c r="X63" s="210">
        <f t="shared" si="6"/>
        <v>-247.7884001327653</v>
      </c>
      <c r="Y63" s="210">
        <f t="shared" si="43"/>
        <v>0</v>
      </c>
      <c r="Z63" s="210">
        <f t="shared" si="7"/>
        <v>0</v>
      </c>
      <c r="AA63" s="210">
        <f t="shared" si="8"/>
        <v>-182.3223340076166</v>
      </c>
      <c r="AB63" s="210">
        <f t="shared" si="9"/>
        <v>-37.282494079406703</v>
      </c>
      <c r="AC63" s="211">
        <f t="shared" si="10"/>
        <v>168077.93425586677</v>
      </c>
      <c r="AD63" s="43">
        <f>HLOOKUP(AD$4,Debug!$A$1:$AK$723,2+$C63,0)</f>
        <v>168297.53908395401</v>
      </c>
      <c r="AE63" s="44">
        <f>HLOOKUP(AE$4,Debug!$A$1:$AK$723,2+$C63,0)</f>
        <v>247.78840013276599</v>
      </c>
      <c r="AF63" s="44">
        <f>HLOOKUP(AF$4,Debug!$A$1:$AK$723,2+$C63,0)</f>
        <v>182.322334007617</v>
      </c>
      <c r="AG63" s="44">
        <f>HLOOKUP(AG$4,Debug!$A$1:$AK$723,2+$C63,0)</f>
        <v>37.282494079406703</v>
      </c>
      <c r="AH63" s="44">
        <f>HLOOKUP(AH$4,Debug!$A$1:$AK$723,2+$C63,0)</f>
        <v>168077.934255867</v>
      </c>
      <c r="AI63" s="208">
        <f t="shared" si="11"/>
        <v>4.3695536078303121E-10</v>
      </c>
      <c r="AJ63" s="196"/>
      <c r="AK63" s="55">
        <f t="shared" si="0"/>
        <v>1</v>
      </c>
      <c r="AL63" s="210">
        <f t="shared" si="1"/>
        <v>0</v>
      </c>
      <c r="AM63" s="210">
        <f t="shared" si="2"/>
        <v>0</v>
      </c>
      <c r="AN63" s="210">
        <f t="shared" si="3"/>
        <v>0</v>
      </c>
      <c r="AO63" s="210">
        <f t="shared" si="4"/>
        <v>0</v>
      </c>
      <c r="AP63" s="211">
        <f t="shared" si="12"/>
        <v>0</v>
      </c>
      <c r="AQ63" s="46">
        <f>HLOOKUP(AQ$4,Debug!$A$1:$AK$723,2+$C63,0)</f>
        <v>1</v>
      </c>
      <c r="AR63" s="46">
        <f>HLOOKUP(AR$4,Debug!$A$1:$AK$723,2+$C63,0)</f>
        <v>0</v>
      </c>
      <c r="AS63" s="46">
        <f>HLOOKUP(AS$4,Debug!$A$1:$AK$723,2+$C63,0)</f>
        <v>0</v>
      </c>
      <c r="AT63" s="46">
        <f>HLOOKUP(AT$4,Debug!$A$1:$AK$723,2+$C63,0)</f>
        <v>0</v>
      </c>
      <c r="AU63" s="46">
        <f>HLOOKUP(AU$4,Debug!$A$1:$AK$723,2+$C63,0)</f>
        <v>0</v>
      </c>
      <c r="AV63" s="46">
        <f>HLOOKUP(AV$4,Debug!$A$1:$AK$723,2+$C63,0)</f>
        <v>0</v>
      </c>
      <c r="AW63" s="47">
        <f t="shared" si="13"/>
        <v>0</v>
      </c>
      <c r="AX63" s="196"/>
      <c r="AY63" s="265">
        <f t="shared" si="40"/>
        <v>14912.997631762681</v>
      </c>
      <c r="AZ63" s="266">
        <f t="shared" si="14"/>
        <v>0</v>
      </c>
      <c r="BA63" s="266">
        <f t="shared" si="15"/>
        <v>238607.96210820301</v>
      </c>
      <c r="BB63" s="266">
        <f t="shared" si="16"/>
        <v>0</v>
      </c>
      <c r="BC63" s="267">
        <f t="shared" si="17"/>
        <v>0</v>
      </c>
      <c r="BD63" s="246">
        <f>HLOOKUP(BD$4,Debug!$A$1:$AK$723,2+$C63,0)</f>
        <v>14912.997631762701</v>
      </c>
      <c r="BE63" s="46">
        <f>HLOOKUP(BE$4,Debug!$A$1:$AK$723,2+$C63,0)</f>
        <v>0</v>
      </c>
      <c r="BF63" s="46">
        <f>HLOOKUP(BF$4,Debug!$A$1:$AK$723,2+$C63,0)</f>
        <v>238607.96210820301</v>
      </c>
      <c r="BG63" s="46">
        <f>HLOOKUP(BG$4,Debug!$A$1:$AK$723,2+$C63,0)</f>
        <v>0</v>
      </c>
      <c r="BH63" s="46">
        <f>HLOOKUP(BH$4,Debug!$A$1:$AK$723,2+$C63,0)</f>
        <v>0</v>
      </c>
      <c r="BI63" s="48">
        <f t="shared" si="18"/>
        <v>2.0008883439004421E-11</v>
      </c>
      <c r="BJ63" s="196"/>
      <c r="BK63" s="274">
        <f t="shared" si="19"/>
        <v>1.6821425527395739E-3</v>
      </c>
      <c r="BL63" s="275">
        <f t="shared" si="20"/>
        <v>0.69918394003168083</v>
      </c>
      <c r="BM63" s="281">
        <f t="shared" si="21"/>
        <v>0</v>
      </c>
      <c r="BN63" s="281">
        <f t="shared" si="22"/>
        <v>0.8</v>
      </c>
      <c r="BO63" s="281">
        <f t="shared" si="23"/>
        <v>0</v>
      </c>
      <c r="BP63" s="281">
        <f t="shared" si="24"/>
        <v>1</v>
      </c>
      <c r="BQ63" s="275">
        <f t="shared" si="25"/>
        <v>0.87397992503960098</v>
      </c>
      <c r="BR63" s="275">
        <f t="shared" si="26"/>
        <v>1.4701588221492558E-3</v>
      </c>
      <c r="BS63" s="276">
        <f t="shared" si="27"/>
        <v>0.91210994689680025</v>
      </c>
      <c r="BT63" s="41">
        <f>HLOOKUP(BT$4,Debug!$A$1:$AK$723,2+$C63,0)*IF(SUM(V63:W63)=0,0,1)</f>
        <v>0.69918394003168105</v>
      </c>
      <c r="BU63" s="41">
        <f>HLOOKUP(BU$4,Debug!$A$1:$AK$723,2+$C63,0)*IF(SUM(X63:Y63)=0,0,1)</f>
        <v>1.47015882214926E-3</v>
      </c>
      <c r="BV63" s="41">
        <f>HLOOKUP(BV$4,Debug!$A$1:$AK$723,2+$C63,0)</f>
        <v>0.91210994689680003</v>
      </c>
      <c r="BW63" s="208">
        <f t="shared" si="28"/>
        <v>4.4820917810550753E-16</v>
      </c>
      <c r="BY63" s="251">
        <f t="shared" si="29"/>
        <v>0</v>
      </c>
      <c r="BZ63" s="43">
        <f>HLOOKUP(BZ$4,Debug!$A$1:$AK$723,2+$C63,0)</f>
        <v>0</v>
      </c>
      <c r="CA63" s="49">
        <f t="shared" si="30"/>
        <v>0</v>
      </c>
      <c r="CC63" s="224">
        <f t="shared" si="31"/>
        <v>0</v>
      </c>
      <c r="CD63" s="253">
        <f t="shared" si="44"/>
        <v>183.95771812171915</v>
      </c>
      <c r="CE63" s="253">
        <f t="shared" si="41"/>
        <v>210.71889603162626</v>
      </c>
      <c r="CF63" s="253">
        <f t="shared" si="45"/>
        <v>37.616908395038692</v>
      </c>
      <c r="CG63" s="255">
        <f t="shared" si="42"/>
        <v>169807.12442004847</v>
      </c>
      <c r="CI63" s="194">
        <f t="shared" si="46"/>
        <v>1.2999999999999999E-2</v>
      </c>
      <c r="CJ63" s="194"/>
    </row>
    <row r="64" spans="2:88">
      <c r="B64" s="108">
        <f t="shared" si="47"/>
        <v>5</v>
      </c>
      <c r="C64" s="3">
        <f t="shared" si="32"/>
        <v>58</v>
      </c>
      <c r="D64" s="3">
        <f t="shared" si="33"/>
        <v>4</v>
      </c>
      <c r="E64" s="3">
        <f t="shared" si="34"/>
        <v>9</v>
      </c>
      <c r="F64" s="7">
        <f t="shared" si="35"/>
        <v>2019</v>
      </c>
      <c r="G64" s="8">
        <f t="shared" si="36"/>
        <v>10</v>
      </c>
      <c r="H64" s="37">
        <f>HLOOKUP(H$4,Debug!$A$1:$AK$723,2+$C64,0)</f>
        <v>5</v>
      </c>
      <c r="I64" s="38">
        <f>HLOOKUP(I$4,Debug!$A$1:$AK$723,2+$C64,0)</f>
        <v>58</v>
      </c>
      <c r="J64" s="38">
        <f>HLOOKUP(J$4,Debug!$A$1:$AK$723,2+$C64,0)</f>
        <v>4</v>
      </c>
      <c r="K64" s="38">
        <f>HLOOKUP(K$4,Debug!$A$1:$AK$723,2+$C64,0)</f>
        <v>9</v>
      </c>
      <c r="L64" s="38">
        <f>HLOOKUP(L$4,Debug!$A$1:$AK$723,2+$C64,0)</f>
        <v>2019</v>
      </c>
      <c r="M64" s="38">
        <f>HLOOKUP(M$4,Debug!$A$1:$AK$723,2+$C64,0)</f>
        <v>10</v>
      </c>
      <c r="N64" s="208">
        <f t="shared" si="37"/>
        <v>0</v>
      </c>
      <c r="O64" s="5"/>
      <c r="P64" s="100">
        <f>IF(Switch="Y",S64,HLOOKUP(P$3,Debug!$A$1:$AK$723,2+$C64,0))</f>
        <v>-3.10138163735665E-2</v>
      </c>
      <c r="Q64" s="207">
        <f t="shared" si="5"/>
        <v>-3.2263816373566498E-2</v>
      </c>
      <c r="R64" s="101">
        <f>IF(Switch="Y",T64,HLOOKUP(R$3,Debug!$A$1:$AK$723,2+$C64,0))</f>
        <v>1.0081051655308699</v>
      </c>
      <c r="S64" s="183">
        <v>-1.5653031255730698E-2</v>
      </c>
      <c r="T64" s="184">
        <v>0.96739866498984228</v>
      </c>
      <c r="U64" s="196"/>
      <c r="V64" s="55">
        <f t="shared" si="38"/>
        <v>168077.93425586677</v>
      </c>
      <c r="W64" s="210">
        <f t="shared" si="39"/>
        <v>-5422.8356072796678</v>
      </c>
      <c r="X64" s="210">
        <f t="shared" si="6"/>
        <v>-240.91634281784377</v>
      </c>
      <c r="Y64" s="210">
        <f t="shared" si="43"/>
        <v>0</v>
      </c>
      <c r="Z64" s="210">
        <f t="shared" si="7"/>
        <v>0</v>
      </c>
      <c r="AA64" s="210">
        <f t="shared" si="8"/>
        <v>-175.94869749791667</v>
      </c>
      <c r="AB64" s="210">
        <f t="shared" si="9"/>
        <v>-37.22727317210429</v>
      </c>
      <c r="AC64" s="211">
        <f t="shared" si="10"/>
        <v>162201.0063350992</v>
      </c>
      <c r="AD64" s="43">
        <f>HLOOKUP(AD$4,Debug!$A$1:$AK$723,2+$C64,0)</f>
        <v>162414.18230576901</v>
      </c>
      <c r="AE64" s="44">
        <f>HLOOKUP(AE$4,Debug!$A$1:$AK$723,2+$C64,0)</f>
        <v>240.916342817844</v>
      </c>
      <c r="AF64" s="44">
        <f>HLOOKUP(AF$4,Debug!$A$1:$AK$723,2+$C64,0)</f>
        <v>175.94869749791701</v>
      </c>
      <c r="AG64" s="44">
        <f>HLOOKUP(AG$4,Debug!$A$1:$AK$723,2+$C64,0)</f>
        <v>37.227273172104297</v>
      </c>
      <c r="AH64" s="44">
        <f>HLOOKUP(AH$4,Debug!$A$1:$AK$723,2+$C64,0)</f>
        <v>162201.00633509899</v>
      </c>
      <c r="AI64" s="208">
        <f t="shared" si="11"/>
        <v>4.36905622791528E-10</v>
      </c>
      <c r="AJ64" s="196"/>
      <c r="AK64" s="55">
        <f t="shared" si="0"/>
        <v>1</v>
      </c>
      <c r="AL64" s="210">
        <f t="shared" si="1"/>
        <v>0</v>
      </c>
      <c r="AM64" s="210">
        <f t="shared" si="2"/>
        <v>0</v>
      </c>
      <c r="AN64" s="210">
        <f t="shared" si="3"/>
        <v>0</v>
      </c>
      <c r="AO64" s="210">
        <f t="shared" si="4"/>
        <v>0</v>
      </c>
      <c r="AP64" s="211">
        <f t="shared" si="12"/>
        <v>0</v>
      </c>
      <c r="AQ64" s="46">
        <f>HLOOKUP(AQ$4,Debug!$A$1:$AK$723,2+$C64,0)</f>
        <v>1</v>
      </c>
      <c r="AR64" s="46">
        <f>HLOOKUP(AR$4,Debug!$A$1:$AK$723,2+$C64,0)</f>
        <v>0</v>
      </c>
      <c r="AS64" s="46">
        <f>HLOOKUP(AS$4,Debug!$A$1:$AK$723,2+$C64,0)</f>
        <v>0</v>
      </c>
      <c r="AT64" s="46">
        <f>HLOOKUP(AT$4,Debug!$A$1:$AK$723,2+$C64,0)</f>
        <v>0</v>
      </c>
      <c r="AU64" s="46">
        <f>HLOOKUP(AU$4,Debug!$A$1:$AK$723,2+$C64,0)</f>
        <v>0</v>
      </c>
      <c r="AV64" s="46">
        <f>HLOOKUP(AV$4,Debug!$A$1:$AK$723,2+$C64,0)</f>
        <v>0</v>
      </c>
      <c r="AW64" s="47">
        <f t="shared" si="13"/>
        <v>0</v>
      </c>
      <c r="AX64" s="196"/>
      <c r="AY64" s="265">
        <f t="shared" si="40"/>
        <v>14890.909268841715</v>
      </c>
      <c r="AZ64" s="266">
        <f t="shared" si="14"/>
        <v>0</v>
      </c>
      <c r="BA64" s="266">
        <f t="shared" si="15"/>
        <v>238254.54830146756</v>
      </c>
      <c r="BB64" s="266">
        <f t="shared" si="16"/>
        <v>0</v>
      </c>
      <c r="BC64" s="267">
        <f t="shared" si="17"/>
        <v>0</v>
      </c>
      <c r="BD64" s="246">
        <f>HLOOKUP(BD$4,Debug!$A$1:$AK$723,2+$C64,0)</f>
        <v>14890.9092688417</v>
      </c>
      <c r="BE64" s="46">
        <f>HLOOKUP(BE$4,Debug!$A$1:$AK$723,2+$C64,0)</f>
        <v>0</v>
      </c>
      <c r="BF64" s="46">
        <f>HLOOKUP(BF$4,Debug!$A$1:$AK$723,2+$C64,0)</f>
        <v>238254.54830146799</v>
      </c>
      <c r="BG64" s="46">
        <f>HLOOKUP(BG$4,Debug!$A$1:$AK$723,2+$C64,0)</f>
        <v>0</v>
      </c>
      <c r="BH64" s="46">
        <f>HLOOKUP(BH$4,Debug!$A$1:$AK$723,2+$C64,0)</f>
        <v>0</v>
      </c>
      <c r="BI64" s="48">
        <f t="shared" si="18"/>
        <v>4.5110937207937241E-10</v>
      </c>
      <c r="BJ64" s="196"/>
      <c r="BK64" s="274">
        <f t="shared" si="19"/>
        <v>1.6821425527395739E-3</v>
      </c>
      <c r="BL64" s="275">
        <f t="shared" si="20"/>
        <v>0.70441041770285706</v>
      </c>
      <c r="BM64" s="281">
        <f t="shared" si="21"/>
        <v>0</v>
      </c>
      <c r="BN64" s="281">
        <f t="shared" si="22"/>
        <v>0.8</v>
      </c>
      <c r="BO64" s="281">
        <f t="shared" si="23"/>
        <v>0</v>
      </c>
      <c r="BP64" s="281">
        <f t="shared" si="24"/>
        <v>1</v>
      </c>
      <c r="BQ64" s="275">
        <f t="shared" si="25"/>
        <v>0.8805130221285713</v>
      </c>
      <c r="BR64" s="275">
        <f t="shared" si="26"/>
        <v>1.4811484227637919E-3</v>
      </c>
      <c r="BS64" s="276">
        <f t="shared" si="27"/>
        <v>0.91075897668756689</v>
      </c>
      <c r="BT64" s="41">
        <f>HLOOKUP(BT$4,Debug!$A$1:$AK$723,2+$C64,0)*IF(SUM(V64:W64)=0,0,1)</f>
        <v>0.70441041770285795</v>
      </c>
      <c r="BU64" s="41">
        <f>HLOOKUP(BU$4,Debug!$A$1:$AK$723,2+$C64,0)*IF(SUM(X64:Y64)=0,0,1)</f>
        <v>1.48114842276379E-3</v>
      </c>
      <c r="BV64" s="41">
        <f>HLOOKUP(BV$4,Debug!$A$1:$AK$723,2+$C64,0)</f>
        <v>0.910758976687567</v>
      </c>
      <c r="BW64" s="208">
        <f t="shared" si="28"/>
        <v>1.0011522860731148E-15</v>
      </c>
      <c r="BY64" s="251">
        <f t="shared" si="29"/>
        <v>0</v>
      </c>
      <c r="BZ64" s="43">
        <f>HLOOKUP(BZ$4,Debug!$A$1:$AK$723,2+$C64,0)</f>
        <v>0</v>
      </c>
      <c r="CA64" s="49">
        <f t="shared" si="30"/>
        <v>0</v>
      </c>
      <c r="CC64" s="224">
        <f t="shared" si="31"/>
        <v>0</v>
      </c>
      <c r="CD64" s="253">
        <f t="shared" si="44"/>
        <v>177.37479081607825</v>
      </c>
      <c r="CE64" s="253">
        <f t="shared" si="41"/>
        <v>211.80029216887158</v>
      </c>
      <c r="CF64" s="253">
        <f t="shared" si="45"/>
        <v>37.529006383427109</v>
      </c>
      <c r="CG64" s="255">
        <f t="shared" si="42"/>
        <v>163730.5761379184</v>
      </c>
      <c r="CI64" s="194">
        <f t="shared" si="46"/>
        <v>1.2999999999999999E-2</v>
      </c>
      <c r="CJ64" s="194"/>
    </row>
    <row r="65" spans="2:88">
      <c r="B65" s="108">
        <f t="shared" si="47"/>
        <v>5</v>
      </c>
      <c r="C65" s="3">
        <f t="shared" si="32"/>
        <v>59</v>
      </c>
      <c r="D65" s="3">
        <f t="shared" si="33"/>
        <v>4</v>
      </c>
      <c r="E65" s="3">
        <f t="shared" si="34"/>
        <v>10</v>
      </c>
      <c r="F65" s="7">
        <f t="shared" si="35"/>
        <v>2019</v>
      </c>
      <c r="G65" s="8">
        <f t="shared" si="36"/>
        <v>11</v>
      </c>
      <c r="H65" s="37">
        <f>HLOOKUP(H$4,Debug!$A$1:$AK$723,2+$C65,0)</f>
        <v>5</v>
      </c>
      <c r="I65" s="38">
        <f>HLOOKUP(I$4,Debug!$A$1:$AK$723,2+$C65,0)</f>
        <v>59</v>
      </c>
      <c r="J65" s="38">
        <f>HLOOKUP(J$4,Debug!$A$1:$AK$723,2+$C65,0)</f>
        <v>4</v>
      </c>
      <c r="K65" s="38">
        <f>HLOOKUP(K$4,Debug!$A$1:$AK$723,2+$C65,0)</f>
        <v>10</v>
      </c>
      <c r="L65" s="38">
        <f>HLOOKUP(L$4,Debug!$A$1:$AK$723,2+$C65,0)</f>
        <v>2019</v>
      </c>
      <c r="M65" s="38">
        <f>HLOOKUP(M$4,Debug!$A$1:$AK$723,2+$C65,0)</f>
        <v>11</v>
      </c>
      <c r="N65" s="208">
        <f t="shared" si="37"/>
        <v>0</v>
      </c>
      <c r="O65" s="5"/>
      <c r="P65" s="100">
        <f>IF(Switch="Y",S65,HLOOKUP(P$3,Debug!$A$1:$AK$723,2+$C65,0))</f>
        <v>-4.00427148707461E-3</v>
      </c>
      <c r="Q65" s="207">
        <f t="shared" si="5"/>
        <v>-5.2542714870746103E-3</v>
      </c>
      <c r="R65" s="101">
        <f>IF(Switch="Y",T65,HLOOKUP(R$3,Debug!$A$1:$AK$723,2+$C65,0))</f>
        <v>1.00717105793248</v>
      </c>
      <c r="S65" s="183">
        <v>9.5338483369127314E-3</v>
      </c>
      <c r="T65" s="184">
        <v>0.96413420748168155</v>
      </c>
      <c r="U65" s="196"/>
      <c r="V65" s="55">
        <f t="shared" si="38"/>
        <v>162201.0063350992</v>
      </c>
      <c r="W65" s="210">
        <f t="shared" si="39"/>
        <v>-852.24812276131991</v>
      </c>
      <c r="X65" s="210">
        <f t="shared" si="6"/>
        <v>-230.96745117054166</v>
      </c>
      <c r="Y65" s="210">
        <f t="shared" si="43"/>
        <v>0</v>
      </c>
      <c r="Z65" s="210">
        <f t="shared" si="7"/>
        <v>0</v>
      </c>
      <c r="AA65" s="210">
        <f t="shared" si="8"/>
        <v>-174.54427332459792</v>
      </c>
      <c r="AB65" s="210">
        <f t="shared" si="9"/>
        <v>-37.173983091078227</v>
      </c>
      <c r="AC65" s="211">
        <f t="shared" si="10"/>
        <v>160906.07250475165</v>
      </c>
      <c r="AD65" s="43">
        <f>HLOOKUP(AD$4,Debug!$A$1:$AK$723,2+$C65,0)</f>
        <v>161117.790761168</v>
      </c>
      <c r="AE65" s="44">
        <f>HLOOKUP(AE$4,Debug!$A$1:$AK$723,2+$C65,0)</f>
        <v>230.96745117054201</v>
      </c>
      <c r="AF65" s="44">
        <f>HLOOKUP(AF$4,Debug!$A$1:$AK$723,2+$C65,0)</f>
        <v>174.54427332459801</v>
      </c>
      <c r="AG65" s="44">
        <f>HLOOKUP(AG$4,Debug!$A$1:$AK$723,2+$C65,0)</f>
        <v>37.173983091078199</v>
      </c>
      <c r="AH65" s="44">
        <f>HLOOKUP(AH$4,Debug!$A$1:$AK$723,2+$C65,0)</f>
        <v>160906.072504752</v>
      </c>
      <c r="AI65" s="208">
        <f t="shared" si="11"/>
        <v>1.0187477528234012E-9</v>
      </c>
      <c r="AJ65" s="196"/>
      <c r="AK65" s="55">
        <f t="shared" si="0"/>
        <v>1</v>
      </c>
      <c r="AL65" s="210">
        <f t="shared" si="1"/>
        <v>0</v>
      </c>
      <c r="AM65" s="210">
        <f t="shared" si="2"/>
        <v>0</v>
      </c>
      <c r="AN65" s="210">
        <f t="shared" si="3"/>
        <v>0</v>
      </c>
      <c r="AO65" s="210">
        <f t="shared" si="4"/>
        <v>0</v>
      </c>
      <c r="AP65" s="211">
        <f t="shared" si="12"/>
        <v>0</v>
      </c>
      <c r="AQ65" s="46">
        <f>HLOOKUP(AQ$4,Debug!$A$1:$AK$723,2+$C65,0)</f>
        <v>1</v>
      </c>
      <c r="AR65" s="46">
        <f>HLOOKUP(AR$4,Debug!$A$1:$AK$723,2+$C65,0)</f>
        <v>0</v>
      </c>
      <c r="AS65" s="46">
        <f>HLOOKUP(AS$4,Debug!$A$1:$AK$723,2+$C65,0)</f>
        <v>0</v>
      </c>
      <c r="AT65" s="46">
        <f>HLOOKUP(AT$4,Debug!$A$1:$AK$723,2+$C65,0)</f>
        <v>0</v>
      </c>
      <c r="AU65" s="46">
        <f>HLOOKUP(AU$4,Debug!$A$1:$AK$723,2+$C65,0)</f>
        <v>0</v>
      </c>
      <c r="AV65" s="46">
        <f>HLOOKUP(AV$4,Debug!$A$1:$AK$723,2+$C65,0)</f>
        <v>0</v>
      </c>
      <c r="AW65" s="47">
        <f t="shared" si="13"/>
        <v>0</v>
      </c>
      <c r="AX65" s="196"/>
      <c r="AY65" s="265">
        <f t="shared" si="40"/>
        <v>14869.59323643129</v>
      </c>
      <c r="AZ65" s="266">
        <f t="shared" si="14"/>
        <v>0</v>
      </c>
      <c r="BA65" s="266">
        <f t="shared" si="15"/>
        <v>237913.49178290076</v>
      </c>
      <c r="BB65" s="266">
        <f t="shared" si="16"/>
        <v>0</v>
      </c>
      <c r="BC65" s="267">
        <f t="shared" si="17"/>
        <v>0</v>
      </c>
      <c r="BD65" s="246">
        <f>HLOOKUP(BD$4,Debug!$A$1:$AK$723,2+$C65,0)</f>
        <v>14869.593236431299</v>
      </c>
      <c r="BE65" s="46">
        <f>HLOOKUP(BE$4,Debug!$A$1:$AK$723,2+$C65,0)</f>
        <v>0</v>
      </c>
      <c r="BF65" s="46">
        <f>HLOOKUP(BF$4,Debug!$A$1:$AK$723,2+$C65,0)</f>
        <v>237913.49178290099</v>
      </c>
      <c r="BG65" s="46">
        <f>HLOOKUP(BG$4,Debug!$A$1:$AK$723,2+$C65,0)</f>
        <v>0</v>
      </c>
      <c r="BH65" s="46">
        <f>HLOOKUP(BH$4,Debug!$A$1:$AK$723,2+$C65,0)</f>
        <v>0</v>
      </c>
      <c r="BI65" s="48">
        <f t="shared" si="18"/>
        <v>2.4192559067159891E-10</v>
      </c>
      <c r="BJ65" s="196"/>
      <c r="BK65" s="274">
        <f t="shared" si="19"/>
        <v>1.6821425527395739E-3</v>
      </c>
      <c r="BL65" s="275">
        <f t="shared" si="20"/>
        <v>0.68078870893101895</v>
      </c>
      <c r="BM65" s="281">
        <f t="shared" si="21"/>
        <v>0</v>
      </c>
      <c r="BN65" s="281">
        <f t="shared" si="22"/>
        <v>0.8</v>
      </c>
      <c r="BO65" s="281">
        <f t="shared" si="23"/>
        <v>0</v>
      </c>
      <c r="BP65" s="281">
        <f t="shared" si="24"/>
        <v>1</v>
      </c>
      <c r="BQ65" s="275">
        <f t="shared" si="25"/>
        <v>0.85098588616377369</v>
      </c>
      <c r="BR65" s="275">
        <f t="shared" si="26"/>
        <v>1.4314795708968786E-3</v>
      </c>
      <c r="BS65" s="276">
        <f t="shared" si="27"/>
        <v>0.90945524381842768</v>
      </c>
      <c r="BT65" s="41">
        <f>HLOOKUP(BT$4,Debug!$A$1:$AK$723,2+$C65,0)*IF(SUM(V65:W65)=0,0,1)</f>
        <v>0.68078870893101995</v>
      </c>
      <c r="BU65" s="41">
        <f>HLOOKUP(BU$4,Debug!$A$1:$AK$723,2+$C65,0)*IF(SUM(X65:Y65)=0,0,1)</f>
        <v>1.4314795708968799E-3</v>
      </c>
      <c r="BV65" s="41">
        <f>HLOOKUP(BV$4,Debug!$A$1:$AK$723,2+$C65,0)</f>
        <v>0.90945524381842802</v>
      </c>
      <c r="BW65" s="208">
        <f t="shared" si="28"/>
        <v>1.3335686721571705E-15</v>
      </c>
      <c r="BY65" s="251">
        <f t="shared" si="29"/>
        <v>0</v>
      </c>
      <c r="BZ65" s="43">
        <f>HLOOKUP(BZ$4,Debug!$A$1:$AK$723,2+$C65,0)</f>
        <v>0</v>
      </c>
      <c r="CA65" s="49">
        <f t="shared" si="30"/>
        <v>0</v>
      </c>
      <c r="CC65" s="224">
        <f t="shared" si="31"/>
        <v>0</v>
      </c>
      <c r="CD65" s="253">
        <f t="shared" si="44"/>
        <v>175.79594042039125</v>
      </c>
      <c r="CE65" s="253">
        <f t="shared" si="41"/>
        <v>204.20519893529342</v>
      </c>
      <c r="CF65" s="253">
        <f t="shared" si="45"/>
        <v>37.440559877405377</v>
      </c>
      <c r="CG65" s="255">
        <f t="shared" si="42"/>
        <v>162273.17577266885</v>
      </c>
      <c r="CI65" s="194">
        <f t="shared" si="46"/>
        <v>1.2999999999999999E-2</v>
      </c>
      <c r="CJ65" s="194"/>
    </row>
    <row r="66" spans="2:88">
      <c r="B66" s="108">
        <f t="shared" si="47"/>
        <v>5</v>
      </c>
      <c r="C66" s="3">
        <f t="shared" si="32"/>
        <v>60</v>
      </c>
      <c r="D66" s="3">
        <f t="shared" si="33"/>
        <v>4</v>
      </c>
      <c r="E66" s="3">
        <f t="shared" si="34"/>
        <v>11</v>
      </c>
      <c r="F66" s="7">
        <f t="shared" si="35"/>
        <v>2019</v>
      </c>
      <c r="G66" s="8">
        <f t="shared" si="36"/>
        <v>12</v>
      </c>
      <c r="H66" s="37">
        <f>HLOOKUP(H$4,Debug!$A$1:$AK$723,2+$C66,0)</f>
        <v>5</v>
      </c>
      <c r="I66" s="38">
        <f>HLOOKUP(I$4,Debug!$A$1:$AK$723,2+$C66,0)</f>
        <v>60</v>
      </c>
      <c r="J66" s="38">
        <f>HLOOKUP(J$4,Debug!$A$1:$AK$723,2+$C66,0)</f>
        <v>4</v>
      </c>
      <c r="K66" s="38">
        <f>HLOOKUP(K$4,Debug!$A$1:$AK$723,2+$C66,0)</f>
        <v>11</v>
      </c>
      <c r="L66" s="38">
        <f>HLOOKUP(L$4,Debug!$A$1:$AK$723,2+$C66,0)</f>
        <v>2019</v>
      </c>
      <c r="M66" s="38">
        <f>HLOOKUP(M$4,Debug!$A$1:$AK$723,2+$C66,0)</f>
        <v>12</v>
      </c>
      <c r="N66" s="208">
        <f t="shared" si="37"/>
        <v>0</v>
      </c>
      <c r="O66" s="5"/>
      <c r="P66" s="100">
        <f>IF(Switch="Y",S66,HLOOKUP(P$3,Debug!$A$1:$AK$723,2+$C66,0))</f>
        <v>-9.9483464305943903E-3</v>
      </c>
      <c r="Q66" s="207">
        <f t="shared" si="5"/>
        <v>-1.119834643059439E-2</v>
      </c>
      <c r="R66" s="101">
        <f>IF(Switch="Y",T66,HLOOKUP(R$3,Debug!$A$1:$AK$723,2+$C66,0))</f>
        <v>1.00613743837408</v>
      </c>
      <c r="S66" s="183">
        <v>-6.0721587179914938E-3</v>
      </c>
      <c r="T66" s="184">
        <v>0.96126117466115546</v>
      </c>
      <c r="U66" s="196"/>
      <c r="V66" s="55">
        <f t="shared" si="38"/>
        <v>160906.07250475165</v>
      </c>
      <c r="W66" s="210">
        <f t="shared" si="39"/>
        <v>-1801.8819426945477</v>
      </c>
      <c r="X66" s="210">
        <f t="shared" si="6"/>
        <v>-226.26000482491398</v>
      </c>
      <c r="Y66" s="210">
        <f t="shared" si="43"/>
        <v>-14848.447380841098</v>
      </c>
      <c r="Z66" s="210">
        <f t="shared" si="7"/>
        <v>0</v>
      </c>
      <c r="AA66" s="210">
        <f t="shared" si="8"/>
        <v>-156.03194010775704</v>
      </c>
      <c r="AB66" s="210">
        <f t="shared" si="9"/>
        <v>-37.121118452102749</v>
      </c>
      <c r="AC66" s="288">
        <f t="shared" si="10"/>
        <v>143836.33011783124</v>
      </c>
      <c r="AD66" s="43">
        <f>HLOOKUP(AD$4,Debug!$A$1:$AK$723,2+$C66,0)</f>
        <v>158877.930557232</v>
      </c>
      <c r="AE66" s="44">
        <f>HLOOKUP(AE$4,Debug!$A$1:$AK$723,2+$C66,0)</f>
        <v>226.26000482491401</v>
      </c>
      <c r="AF66" s="44">
        <f>HLOOKUP(AF$4,Debug!$A$1:$AK$723,2+$C66,0)</f>
        <v>156.03194010775701</v>
      </c>
      <c r="AG66" s="44">
        <f>HLOOKUP(AG$4,Debug!$A$1:$AK$723,2+$C66,0)</f>
        <v>37.121118452102699</v>
      </c>
      <c r="AH66" s="44">
        <f>HLOOKUP(AH$4,Debug!$A$1:$AK$723,2+$C66,0)</f>
        <v>143836.33011783101</v>
      </c>
      <c r="AI66" s="208">
        <f t="shared" si="11"/>
        <v>4.3663561655193917E-10</v>
      </c>
      <c r="AJ66" s="196"/>
      <c r="AK66" s="55">
        <f t="shared" si="0"/>
        <v>1</v>
      </c>
      <c r="AL66" s="210">
        <f t="shared" si="1"/>
        <v>0</v>
      </c>
      <c r="AM66" s="210">
        <f t="shared" si="2"/>
        <v>0</v>
      </c>
      <c r="AN66" s="210">
        <f t="shared" si="3"/>
        <v>1</v>
      </c>
      <c r="AO66" s="210">
        <f t="shared" si="4"/>
        <v>1</v>
      </c>
      <c r="AP66" s="211">
        <f t="shared" si="12"/>
        <v>1</v>
      </c>
      <c r="AQ66" s="46">
        <f>HLOOKUP(AQ$4,Debug!$A$1:$AK$723,2+$C66,0)</f>
        <v>1</v>
      </c>
      <c r="AR66" s="46">
        <f>HLOOKUP(AR$4,Debug!$A$1:$AK$723,2+$C66,0)</f>
        <v>0</v>
      </c>
      <c r="AS66" s="46">
        <f>HLOOKUP(AS$4,Debug!$A$1:$AK$723,2+$C66,0)</f>
        <v>0</v>
      </c>
      <c r="AT66" s="46">
        <f>HLOOKUP(AT$4,Debug!$A$1:$AK$723,2+$C66,0)</f>
        <v>1</v>
      </c>
      <c r="AU66" s="46">
        <f>HLOOKUP(AU$4,Debug!$A$1:$AK$723,2+$C66,0)</f>
        <v>1</v>
      </c>
      <c r="AV66" s="46">
        <f>HLOOKUP(AV$4,Debug!$A$1:$AK$723,2+$C66,0)</f>
        <v>1</v>
      </c>
      <c r="AW66" s="47">
        <f t="shared" si="13"/>
        <v>0</v>
      </c>
      <c r="AX66" s="196"/>
      <c r="AY66" s="290">
        <f t="shared" si="40"/>
        <v>14848.447380841098</v>
      </c>
      <c r="AZ66" s="291">
        <f t="shared" si="14"/>
        <v>0</v>
      </c>
      <c r="BA66" s="266">
        <f t="shared" si="15"/>
        <v>222726.71071261659</v>
      </c>
      <c r="BB66" s="266">
        <f t="shared" si="16"/>
        <v>0</v>
      </c>
      <c r="BC66" s="267">
        <f t="shared" si="17"/>
        <v>0</v>
      </c>
      <c r="BD66" s="246">
        <f>HLOOKUP(BD$4,Debug!$A$1:$AK$723,2+$C66,0)</f>
        <v>14848.4473808411</v>
      </c>
      <c r="BE66" s="46">
        <f>HLOOKUP(BE$4,Debug!$A$1:$AK$723,2+$C66,0)</f>
        <v>0</v>
      </c>
      <c r="BF66" s="46">
        <f>HLOOKUP(BF$4,Debug!$A$1:$AK$723,2+$C66,0)</f>
        <v>222726.710712617</v>
      </c>
      <c r="BG66" s="46">
        <f>HLOOKUP(BG$4,Debug!$A$1:$AK$723,2+$C66,0)</f>
        <v>0</v>
      </c>
      <c r="BH66" s="46">
        <f>HLOOKUP(BH$4,Debug!$A$1:$AK$723,2+$C66,0)</f>
        <v>0</v>
      </c>
      <c r="BI66" s="48">
        <f t="shared" si="18"/>
        <v>4.0927261579781771E-10</v>
      </c>
      <c r="BJ66" s="196"/>
      <c r="BK66" s="274">
        <f t="shared" si="19"/>
        <v>1.6821425527395739E-3</v>
      </c>
      <c r="BL66" s="275">
        <f t="shared" si="20"/>
        <v>0.67632176426371227</v>
      </c>
      <c r="BM66" s="281">
        <f t="shared" si="21"/>
        <v>0</v>
      </c>
      <c r="BN66" s="281">
        <f t="shared" si="22"/>
        <v>0.8</v>
      </c>
      <c r="BO66" s="281">
        <f t="shared" si="23"/>
        <v>0</v>
      </c>
      <c r="BP66" s="281">
        <f t="shared" si="24"/>
        <v>1</v>
      </c>
      <c r="BQ66" s="275">
        <f t="shared" si="25"/>
        <v>0.84540220532964039</v>
      </c>
      <c r="BR66" s="275">
        <f t="shared" si="26"/>
        <v>1.4220870237648666E-3</v>
      </c>
      <c r="BS66" s="276">
        <f t="shared" si="27"/>
        <v>0.90816191931749857</v>
      </c>
      <c r="BT66" s="41">
        <f>HLOOKUP(BT$4,Debug!$A$1:$AK$723,2+$C66,0)*IF(SUM(V66:W66)=0,0,1)</f>
        <v>0.67632176426371304</v>
      </c>
      <c r="BU66" s="41">
        <f>HLOOKUP(BU$4,Debug!$A$1:$AK$723,2+$C66,0)*IF(SUM(X66:Y66)=0,0,1)</f>
        <v>1.4220870237648699E-3</v>
      </c>
      <c r="BV66" s="41">
        <f>HLOOKUP(BV$4,Debug!$A$1:$AK$723,2+$C66,0)</f>
        <v>0.90816191931749901</v>
      </c>
      <c r="BW66" s="208">
        <f t="shared" si="28"/>
        <v>1.2244979336051287E-15</v>
      </c>
      <c r="BY66" s="251">
        <f t="shared" si="29"/>
        <v>0</v>
      </c>
      <c r="BZ66" s="43">
        <f>HLOOKUP(BZ$4,Debug!$A$1:$AK$723,2+$C66,0)</f>
        <v>0</v>
      </c>
      <c r="CA66" s="49">
        <f t="shared" si="30"/>
        <v>0</v>
      </c>
      <c r="CC66" s="224">
        <f t="shared" si="31"/>
        <v>0</v>
      </c>
      <c r="CD66" s="253">
        <f t="shared" si="44"/>
        <v>156.98957652455653</v>
      </c>
      <c r="CE66" s="253">
        <f t="shared" si="41"/>
        <v>202.36702951095603</v>
      </c>
      <c r="CF66" s="253">
        <f t="shared" si="45"/>
        <v>37.348947028979453</v>
      </c>
      <c r="CG66" s="255">
        <f t="shared" si="42"/>
        <v>144913.45525343678</v>
      </c>
      <c r="CI66" s="194">
        <f t="shared" si="46"/>
        <v>1.3000000000000001E-2</v>
      </c>
      <c r="CJ66" s="194"/>
    </row>
    <row r="67" spans="2:88" s="92" customFormat="1">
      <c r="B67" s="110">
        <f t="shared" si="47"/>
        <v>6</v>
      </c>
      <c r="C67" s="86">
        <f t="shared" si="32"/>
        <v>61</v>
      </c>
      <c r="D67" s="86">
        <f t="shared" si="33"/>
        <v>5</v>
      </c>
      <c r="E67" s="86">
        <f t="shared" si="34"/>
        <v>0</v>
      </c>
      <c r="F67" s="86">
        <f t="shared" si="35"/>
        <v>2020</v>
      </c>
      <c r="G67" s="88">
        <f t="shared" si="36"/>
        <v>1</v>
      </c>
      <c r="H67" s="89">
        <f>HLOOKUP(H$4,Debug!$A$1:$AK$723,2+$C67,0)</f>
        <v>6</v>
      </c>
      <c r="I67" s="90">
        <f>HLOOKUP(I$4,Debug!$A$1:$AK$723,2+$C67,0)</f>
        <v>61</v>
      </c>
      <c r="J67" s="90">
        <f>HLOOKUP(J$4,Debug!$A$1:$AK$723,2+$C67,0)</f>
        <v>5</v>
      </c>
      <c r="K67" s="90">
        <f>HLOOKUP(K$4,Debug!$A$1:$AK$723,2+$C67,0)</f>
        <v>0</v>
      </c>
      <c r="L67" s="90">
        <f>HLOOKUP(L$4,Debug!$A$1:$AK$723,2+$C67,0)</f>
        <v>2020</v>
      </c>
      <c r="M67" s="90">
        <f>HLOOKUP(M$4,Debug!$A$1:$AK$723,2+$C67,0)</f>
        <v>1</v>
      </c>
      <c r="N67" s="208">
        <f t="shared" si="37"/>
        <v>0</v>
      </c>
      <c r="O67" s="87"/>
      <c r="P67" s="103">
        <f>IF(Switch="Y",S67,HLOOKUP(P$3,Debug!$A$1:$AK$723,2+$C67,0))</f>
        <v>-8.2844986688805893E-3</v>
      </c>
      <c r="Q67" s="207">
        <f t="shared" si="5"/>
        <v>-9.5344986688805887E-3</v>
      </c>
      <c r="R67" s="101">
        <f>IF(Switch="Y",T67,HLOOKUP(R$3,Debug!$A$1:$AK$723,2+$C67,0))</f>
        <v>1.0051766597979599</v>
      </c>
      <c r="S67" s="183">
        <v>2.0346405495748732E-2</v>
      </c>
      <c r="T67" s="184">
        <v>0.95858895705521485</v>
      </c>
      <c r="U67" s="220"/>
      <c r="V67" s="55">
        <f t="shared" si="38"/>
        <v>143836.33011783124</v>
      </c>
      <c r="W67" s="210">
        <f t="shared" si="39"/>
        <v>-1371.4072980451308</v>
      </c>
      <c r="X67" s="210">
        <f t="shared" si="6"/>
        <v>-193.45370327983082</v>
      </c>
      <c r="Y67" s="210">
        <f t="shared" si="43"/>
        <v>0</v>
      </c>
      <c r="Z67" s="210">
        <f t="shared" si="7"/>
        <v>0</v>
      </c>
      <c r="AA67" s="210">
        <f t="shared" si="8"/>
        <v>-154.12742487621514</v>
      </c>
      <c r="AB67" s="210">
        <f t="shared" si="9"/>
        <v>-37.070711533035855</v>
      </c>
      <c r="AC67" s="211">
        <f t="shared" si="10"/>
        <v>142080.27098009703</v>
      </c>
      <c r="AD67" s="43">
        <f>HLOOKUP(AD$4,Debug!$A$1:$AK$723,2+$C67,0)</f>
        <v>142271.46911650599</v>
      </c>
      <c r="AE67" s="44">
        <f>HLOOKUP(AE$4,Debug!$A$1:$AK$723,2+$C67,0)</f>
        <v>193.45370327983099</v>
      </c>
      <c r="AF67" s="95">
        <f>HLOOKUP(AF$4,Debug!$A$1:$AK$723,2+$C67,0)</f>
        <v>154.127424876215</v>
      </c>
      <c r="AG67" s="44">
        <f>HLOOKUP(AG$4,Debug!$A$1:$AK$723,2+$C67,0)</f>
        <v>37.070711533035897</v>
      </c>
      <c r="AH67" s="95">
        <f>HLOOKUP(AH$4,Debug!$A$1:$AK$723,2+$C67,0)</f>
        <v>142080.270980097</v>
      </c>
      <c r="AI67" s="208">
        <f t="shared" si="11"/>
        <v>3.2032687613536837E-10</v>
      </c>
      <c r="AJ67" s="220"/>
      <c r="AK67" s="93">
        <f t="shared" si="0"/>
        <v>1</v>
      </c>
      <c r="AL67" s="210">
        <f t="shared" si="1"/>
        <v>0</v>
      </c>
      <c r="AM67" s="210">
        <f t="shared" si="2"/>
        <v>0</v>
      </c>
      <c r="AN67" s="210">
        <f t="shared" si="3"/>
        <v>0</v>
      </c>
      <c r="AO67" s="210">
        <f t="shared" si="4"/>
        <v>0</v>
      </c>
      <c r="AP67" s="211">
        <f t="shared" si="12"/>
        <v>0</v>
      </c>
      <c r="AQ67" s="96">
        <f>HLOOKUP(AQ$4,Debug!$A$1:$AK$723,2+$C67,0)</f>
        <v>1</v>
      </c>
      <c r="AR67" s="96">
        <f>HLOOKUP(AR$4,Debug!$A$1:$AK$723,2+$C67,0)</f>
        <v>0</v>
      </c>
      <c r="AS67" s="96">
        <f>HLOOKUP(AS$4,Debug!$A$1:$AK$723,2+$C67,0)</f>
        <v>0</v>
      </c>
      <c r="AT67" s="96">
        <f>HLOOKUP(AT$4,Debug!$A$1:$AK$723,2+$C67,0)</f>
        <v>0</v>
      </c>
      <c r="AU67" s="96">
        <f>HLOOKUP(AU$4,Debug!$A$1:$AK$723,2+$C67,0)</f>
        <v>0</v>
      </c>
      <c r="AV67" s="96">
        <f>HLOOKUP(AV$4,Debug!$A$1:$AK$723,2+$C67,0)</f>
        <v>0</v>
      </c>
      <c r="AW67" s="47">
        <f t="shared" si="13"/>
        <v>0</v>
      </c>
      <c r="AX67" s="220"/>
      <c r="AY67" s="265">
        <f t="shared" si="40"/>
        <v>14828.28461321434</v>
      </c>
      <c r="AZ67" s="266">
        <f t="shared" si="14"/>
        <v>0</v>
      </c>
      <c r="BA67" s="266">
        <f t="shared" si="15"/>
        <v>222424.26919821522</v>
      </c>
      <c r="BB67" s="266">
        <f t="shared" si="16"/>
        <v>0</v>
      </c>
      <c r="BC67" s="267">
        <f t="shared" si="17"/>
        <v>0</v>
      </c>
      <c r="BD67" s="246">
        <f>HLOOKUP(BD$4,Debug!$A$1:$AK$723,2+$C67,0)</f>
        <v>14828.2846132143</v>
      </c>
      <c r="BE67" s="46">
        <f>HLOOKUP(BE$4,Debug!$A$1:$AK$723,2+$C67,0)</f>
        <v>0</v>
      </c>
      <c r="BF67" s="46">
        <f>HLOOKUP(BF$4,Debug!$A$1:$AK$723,2+$C67,0)</f>
        <v>222424.26919821501</v>
      </c>
      <c r="BG67" s="46">
        <f>HLOOKUP(BG$4,Debug!$A$1:$AK$723,2+$C67,0)</f>
        <v>0</v>
      </c>
      <c r="BH67" s="46">
        <f>HLOOKUP(BH$4,Debug!$A$1:$AK$723,2+$C67,0)</f>
        <v>0</v>
      </c>
      <c r="BI67" s="48">
        <f t="shared" si="18"/>
        <v>2.4374458007514477E-10</v>
      </c>
      <c r="BJ67" s="220"/>
      <c r="BK67" s="274">
        <f t="shared" si="19"/>
        <v>1.6821425527395739E-3</v>
      </c>
      <c r="BL67" s="275">
        <f t="shared" si="20"/>
        <v>0.64579739743664022</v>
      </c>
      <c r="BM67" s="281">
        <f t="shared" si="21"/>
        <v>0</v>
      </c>
      <c r="BN67" s="281">
        <f t="shared" si="22"/>
        <v>0.8</v>
      </c>
      <c r="BO67" s="281">
        <f t="shared" si="23"/>
        <v>0</v>
      </c>
      <c r="BP67" s="281">
        <f t="shared" si="24"/>
        <v>1</v>
      </c>
      <c r="BQ67" s="275">
        <f t="shared" si="25"/>
        <v>0.80724674679580022</v>
      </c>
      <c r="BR67" s="275">
        <f t="shared" si="26"/>
        <v>1.3579041033458038E-3</v>
      </c>
      <c r="BS67" s="276">
        <f t="shared" si="27"/>
        <v>0.90692872252075496</v>
      </c>
      <c r="BT67" s="41">
        <f>HLOOKUP(BT$4,Debug!$A$1:$AK$723,2+$C67,0)*IF(SUM(V67:W67)=0,0,1)</f>
        <v>0.645797397436641</v>
      </c>
      <c r="BU67" s="41">
        <f>HLOOKUP(BU$4,Debug!$A$1:$AK$723,2+$C67,0)*IF(SUM(X67:Y67)=0,0,1)</f>
        <v>1.35790410334581E-3</v>
      </c>
      <c r="BV67" s="91">
        <f>HLOOKUP(BV$4,Debug!$A$1:$AK$723,2+$C67,0)</f>
        <v>0.90692872252075496</v>
      </c>
      <c r="BW67" s="208">
        <f t="shared" si="28"/>
        <v>7.834444898380255E-16</v>
      </c>
      <c r="BX67" s="221"/>
      <c r="BY67" s="251">
        <f t="shared" si="29"/>
        <v>0</v>
      </c>
      <c r="BZ67" s="94">
        <f>HLOOKUP(BZ$4,Debug!$A$1:$AK$723,2+$C67,0)</f>
        <v>0</v>
      </c>
      <c r="CA67" s="49">
        <f t="shared" si="30"/>
        <v>0</v>
      </c>
      <c r="CC67" s="224">
        <f t="shared" si="31"/>
        <v>0</v>
      </c>
      <c r="CD67" s="253">
        <f t="shared" si="44"/>
        <v>154.92529012033492</v>
      </c>
      <c r="CE67" s="253">
        <f t="shared" si="41"/>
        <v>180.72615233179789</v>
      </c>
      <c r="CF67" s="253">
        <f t="shared" si="45"/>
        <v>37.262613995110691</v>
      </c>
      <c r="CG67" s="255">
        <f t="shared" si="42"/>
        <v>143007.9601110784</v>
      </c>
      <c r="CI67" s="194">
        <f t="shared" si="46"/>
        <v>1.2999999999999999E-2</v>
      </c>
      <c r="CJ67" s="194"/>
    </row>
    <row r="68" spans="2:88">
      <c r="B68" s="108">
        <f t="shared" si="47"/>
        <v>6</v>
      </c>
      <c r="C68" s="3">
        <f t="shared" si="32"/>
        <v>62</v>
      </c>
      <c r="D68" s="3">
        <f t="shared" si="33"/>
        <v>5</v>
      </c>
      <c r="E68" s="3">
        <f t="shared" si="34"/>
        <v>1</v>
      </c>
      <c r="F68" s="7">
        <f t="shared" si="35"/>
        <v>2020</v>
      </c>
      <c r="G68" s="8">
        <f t="shared" si="36"/>
        <v>2</v>
      </c>
      <c r="H68" s="37">
        <f>HLOOKUP(H$4,Debug!$A$1:$AK$723,2+$C68,0)</f>
        <v>6</v>
      </c>
      <c r="I68" s="38">
        <f>HLOOKUP(I$4,Debug!$A$1:$AK$723,2+$C68,0)</f>
        <v>62</v>
      </c>
      <c r="J68" s="38">
        <f>HLOOKUP(J$4,Debug!$A$1:$AK$723,2+$C68,0)</f>
        <v>5</v>
      </c>
      <c r="K68" s="38">
        <f>HLOOKUP(K$4,Debug!$A$1:$AK$723,2+$C68,0)</f>
        <v>1</v>
      </c>
      <c r="L68" s="38">
        <f>HLOOKUP(L$4,Debug!$A$1:$AK$723,2+$C68,0)</f>
        <v>2020</v>
      </c>
      <c r="M68" s="38">
        <f>HLOOKUP(M$4,Debug!$A$1:$AK$723,2+$C68,0)</f>
        <v>2</v>
      </c>
      <c r="N68" s="208">
        <f t="shared" si="37"/>
        <v>0</v>
      </c>
      <c r="O68" s="5"/>
      <c r="P68" s="100">
        <f>IF(Switch="Y",S68,HLOOKUP(P$3,Debug!$A$1:$AK$723,2+$C68,0))</f>
        <v>-7.0538270851057102E-3</v>
      </c>
      <c r="Q68" s="207">
        <f t="shared" si="5"/>
        <v>-8.3038270851057104E-3</v>
      </c>
      <c r="R68" s="101">
        <f>IF(Switch="Y",T68,HLOOKUP(R$3,Debug!$A$1:$AK$723,2+$C68,0))</f>
        <v>1.00441944556047</v>
      </c>
      <c r="S68" s="183">
        <v>-4.9861590762004804E-3</v>
      </c>
      <c r="T68" s="184">
        <v>0.95584018352131517</v>
      </c>
      <c r="U68" s="196"/>
      <c r="V68" s="55">
        <f t="shared" si="38"/>
        <v>142080.27098009703</v>
      </c>
      <c r="W68" s="210">
        <f t="shared" si="39"/>
        <v>-1179.8100024236885</v>
      </c>
      <c r="X68" s="210">
        <f t="shared" si="6"/>
        <v>-189.25040980420454</v>
      </c>
      <c r="Y68" s="210">
        <f t="shared" si="43"/>
        <v>0</v>
      </c>
      <c r="Z68" s="210">
        <f t="shared" si="7"/>
        <v>0</v>
      </c>
      <c r="AA68" s="210">
        <f t="shared" si="8"/>
        <v>-152.43714478185825</v>
      </c>
      <c r="AB68" s="210">
        <f t="shared" si="9"/>
        <v>-37.020920018510772</v>
      </c>
      <c r="AC68" s="211">
        <f t="shared" si="10"/>
        <v>140521.75250306877</v>
      </c>
      <c r="AD68" s="43">
        <f>HLOOKUP(AD$4,Debug!$A$1:$AK$723,2+$C68,0)</f>
        <v>140711.21056786901</v>
      </c>
      <c r="AE68" s="44">
        <f>HLOOKUP(AE$4,Debug!$A$1:$AK$723,2+$C68,0)</f>
        <v>189.25040980420499</v>
      </c>
      <c r="AF68" s="44">
        <f>HLOOKUP(AF$4,Debug!$A$1:$AK$723,2+$C68,0)</f>
        <v>152.437144781858</v>
      </c>
      <c r="AG68" s="44">
        <f>HLOOKUP(AG$4,Debug!$A$1:$AK$723,2+$C68,0)</f>
        <v>37.0209200185108</v>
      </c>
      <c r="AH68" s="44">
        <f>HLOOKUP(AH$4,Debug!$A$1:$AK$723,2+$C68,0)</f>
        <v>140521.752503069</v>
      </c>
      <c r="AI68" s="208">
        <f t="shared" si="11"/>
        <v>3.7863401303184219E-10</v>
      </c>
      <c r="AJ68" s="196"/>
      <c r="AK68" s="55">
        <f t="shared" si="0"/>
        <v>1</v>
      </c>
      <c r="AL68" s="210">
        <f t="shared" si="1"/>
        <v>0</v>
      </c>
      <c r="AM68" s="210">
        <f t="shared" si="2"/>
        <v>0</v>
      </c>
      <c r="AN68" s="210">
        <f t="shared" si="3"/>
        <v>0</v>
      </c>
      <c r="AO68" s="210">
        <f t="shared" si="4"/>
        <v>0</v>
      </c>
      <c r="AP68" s="211">
        <f t="shared" si="12"/>
        <v>0</v>
      </c>
      <c r="AQ68" s="46">
        <f>HLOOKUP(AQ$4,Debug!$A$1:$AK$723,2+$C68,0)</f>
        <v>1</v>
      </c>
      <c r="AR68" s="46">
        <f>HLOOKUP(AR$4,Debug!$A$1:$AK$723,2+$C68,0)</f>
        <v>0</v>
      </c>
      <c r="AS68" s="46">
        <f>HLOOKUP(AS$4,Debug!$A$1:$AK$723,2+$C68,0)</f>
        <v>0</v>
      </c>
      <c r="AT68" s="46">
        <f>HLOOKUP(AT$4,Debug!$A$1:$AK$723,2+$C68,0)</f>
        <v>0</v>
      </c>
      <c r="AU68" s="46">
        <f>HLOOKUP(AU$4,Debug!$A$1:$AK$723,2+$C68,0)</f>
        <v>0</v>
      </c>
      <c r="AV68" s="46">
        <f>HLOOKUP(AV$4,Debug!$A$1:$AK$723,2+$C68,0)</f>
        <v>0</v>
      </c>
      <c r="AW68" s="47">
        <f t="shared" si="13"/>
        <v>0</v>
      </c>
      <c r="AX68" s="196"/>
      <c r="AY68" s="265">
        <f t="shared" si="40"/>
        <v>14808.368007404308</v>
      </c>
      <c r="AZ68" s="266">
        <f t="shared" si="14"/>
        <v>0</v>
      </c>
      <c r="BA68" s="266">
        <f t="shared" si="15"/>
        <v>222125.52011106472</v>
      </c>
      <c r="BB68" s="266">
        <f t="shared" si="16"/>
        <v>0</v>
      </c>
      <c r="BC68" s="267">
        <f t="shared" si="17"/>
        <v>0</v>
      </c>
      <c r="BD68" s="246">
        <f>HLOOKUP(BD$4,Debug!$A$1:$AK$723,2+$C68,0)</f>
        <v>14808.3680074043</v>
      </c>
      <c r="BE68" s="46">
        <f>HLOOKUP(BE$4,Debug!$A$1:$AK$723,2+$C68,0)</f>
        <v>0</v>
      </c>
      <c r="BF68" s="46">
        <f>HLOOKUP(BF$4,Debug!$A$1:$AK$723,2+$C68,0)</f>
        <v>222125.52011106501</v>
      </c>
      <c r="BG68" s="46">
        <f>HLOOKUP(BG$4,Debug!$A$1:$AK$723,2+$C68,0)</f>
        <v>0</v>
      </c>
      <c r="BH68" s="46">
        <f>HLOOKUP(BH$4,Debug!$A$1:$AK$723,2+$C68,0)</f>
        <v>0</v>
      </c>
      <c r="BI68" s="48">
        <f t="shared" si="18"/>
        <v>2.9831426218152046E-10</v>
      </c>
      <c r="BJ68" s="196"/>
      <c r="BK68" s="274">
        <f t="shared" si="19"/>
        <v>1.6821425527395739E-3</v>
      </c>
      <c r="BL68" s="275">
        <f t="shared" si="20"/>
        <v>0.63878043296381937</v>
      </c>
      <c r="BM68" s="281">
        <f t="shared" si="21"/>
        <v>0</v>
      </c>
      <c r="BN68" s="281">
        <f t="shared" si="22"/>
        <v>0.8</v>
      </c>
      <c r="BO68" s="281">
        <f t="shared" si="23"/>
        <v>0</v>
      </c>
      <c r="BP68" s="281">
        <f t="shared" si="24"/>
        <v>1</v>
      </c>
      <c r="BQ68" s="275">
        <f t="shared" si="25"/>
        <v>0.79847554120477415</v>
      </c>
      <c r="BR68" s="275">
        <f t="shared" si="26"/>
        <v>1.3431496851823116E-3</v>
      </c>
      <c r="BS68" s="276">
        <f t="shared" si="27"/>
        <v>0.90571058149261841</v>
      </c>
      <c r="BT68" s="41">
        <f>HLOOKUP(BT$4,Debug!$A$1:$AK$723,2+$C68,0)*IF(SUM(V68:W68)=0,0,1)</f>
        <v>0.63878043296382003</v>
      </c>
      <c r="BU68" s="41">
        <f>HLOOKUP(BU$4,Debug!$A$1:$AK$723,2+$C68,0)*IF(SUM(X68:Y68)=0,0,1)</f>
        <v>1.3431496851823101E-3</v>
      </c>
      <c r="BV68" s="41">
        <f>HLOOKUP(BV$4,Debug!$A$1:$AK$723,2+$C68,0)</f>
        <v>0.90571058149261796</v>
      </c>
      <c r="BW68" s="208">
        <f t="shared" si="28"/>
        <v>1.1117409076666362E-15</v>
      </c>
      <c r="BY68" s="251">
        <f t="shared" si="29"/>
        <v>0</v>
      </c>
      <c r="BZ68" s="43">
        <f>HLOOKUP(BZ$4,Debug!$A$1:$AK$723,2+$C68,0)</f>
        <v>0</v>
      </c>
      <c r="CA68" s="49">
        <f t="shared" si="30"/>
        <v>0</v>
      </c>
      <c r="CC68" s="224">
        <f t="shared" si="31"/>
        <v>0</v>
      </c>
      <c r="CD68" s="253">
        <f t="shared" si="44"/>
        <v>153.11083244461517</v>
      </c>
      <c r="CE68" s="253">
        <f t="shared" si="41"/>
        <v>178.385233753638</v>
      </c>
      <c r="CF68" s="253">
        <f t="shared" si="45"/>
        <v>37.184531959131093</v>
      </c>
      <c r="CG68" s="255">
        <f t="shared" si="42"/>
        <v>141333.07610272168</v>
      </c>
      <c r="CI68" s="194">
        <f t="shared" si="46"/>
        <v>1.3000000000000001E-2</v>
      </c>
      <c r="CJ68" s="194"/>
    </row>
    <row r="69" spans="2:88">
      <c r="B69" s="108">
        <f t="shared" si="47"/>
        <v>6</v>
      </c>
      <c r="C69" s="3">
        <f t="shared" si="32"/>
        <v>63</v>
      </c>
      <c r="D69" s="3">
        <f t="shared" si="33"/>
        <v>5</v>
      </c>
      <c r="E69" s="3">
        <f t="shared" si="34"/>
        <v>2</v>
      </c>
      <c r="F69" s="7">
        <f t="shared" si="35"/>
        <v>2020</v>
      </c>
      <c r="G69" s="8">
        <f t="shared" si="36"/>
        <v>3</v>
      </c>
      <c r="H69" s="37">
        <f>HLOOKUP(H$4,Debug!$A$1:$AK$723,2+$C69,0)</f>
        <v>6</v>
      </c>
      <c r="I69" s="38">
        <f>HLOOKUP(I$4,Debug!$A$1:$AK$723,2+$C69,0)</f>
        <v>63</v>
      </c>
      <c r="J69" s="38">
        <f>HLOOKUP(J$4,Debug!$A$1:$AK$723,2+$C69,0)</f>
        <v>5</v>
      </c>
      <c r="K69" s="38">
        <f>HLOOKUP(K$4,Debug!$A$1:$AK$723,2+$C69,0)</f>
        <v>2</v>
      </c>
      <c r="L69" s="38">
        <f>HLOOKUP(L$4,Debug!$A$1:$AK$723,2+$C69,0)</f>
        <v>2020</v>
      </c>
      <c r="M69" s="38">
        <f>HLOOKUP(M$4,Debug!$A$1:$AK$723,2+$C69,0)</f>
        <v>3</v>
      </c>
      <c r="N69" s="208">
        <f t="shared" si="37"/>
        <v>0</v>
      </c>
      <c r="O69" s="5"/>
      <c r="P69" s="100">
        <f>IF(Switch="Y",S69,HLOOKUP(P$3,Debug!$A$1:$AK$723,2+$C69,0))</f>
        <v>1.3674188906125399E-3</v>
      </c>
      <c r="Q69" s="207">
        <f t="shared" si="5"/>
        <v>1.1741889061253987E-4</v>
      </c>
      <c r="R69" s="101">
        <f>IF(Switch="Y",T69,HLOOKUP(R$3,Debug!$A$1:$AK$723,2+$C69,0))</f>
        <v>1.00383464835672</v>
      </c>
      <c r="S69" s="183">
        <v>-8.8849065980898256E-3</v>
      </c>
      <c r="T69" s="184">
        <v>0.9530162965786716</v>
      </c>
      <c r="U69" s="196"/>
      <c r="V69" s="55">
        <f t="shared" si="38"/>
        <v>140521.75250306877</v>
      </c>
      <c r="W69" s="210">
        <f t="shared" si="39"/>
        <v>16.499908285840231</v>
      </c>
      <c r="X69" s="210">
        <f t="shared" si="6"/>
        <v>-186.94439934790731</v>
      </c>
      <c r="Y69" s="210">
        <f t="shared" si="43"/>
        <v>0</v>
      </c>
      <c r="Z69" s="210">
        <f t="shared" si="7"/>
        <v>0</v>
      </c>
      <c r="AA69" s="210">
        <f t="shared" si="8"/>
        <v>-152.04725034634058</v>
      </c>
      <c r="AB69" s="210">
        <f t="shared" si="9"/>
        <v>-36.971674681120987</v>
      </c>
      <c r="AC69" s="211">
        <f t="shared" si="10"/>
        <v>140162.28908697923</v>
      </c>
      <c r="AD69" s="43">
        <f>HLOOKUP(AD$4,Debug!$A$1:$AK$723,2+$C69,0)</f>
        <v>140351.30801200701</v>
      </c>
      <c r="AE69" s="44">
        <f>HLOOKUP(AE$4,Debug!$A$1:$AK$723,2+$C69,0)</f>
        <v>186.94439934790799</v>
      </c>
      <c r="AF69" s="44">
        <f>HLOOKUP(AF$4,Debug!$A$1:$AK$723,2+$C69,0)</f>
        <v>152.047250346341</v>
      </c>
      <c r="AG69" s="44">
        <f>HLOOKUP(AG$4,Debug!$A$1:$AK$723,2+$C69,0)</f>
        <v>36.971674681121002</v>
      </c>
      <c r="AH69" s="44">
        <f>HLOOKUP(AH$4,Debug!$A$1:$AK$723,2+$C69,0)</f>
        <v>140162.289086979</v>
      </c>
      <c r="AI69" s="208">
        <f t="shared" si="11"/>
        <v>5.5341331517411163E-10</v>
      </c>
      <c r="AJ69" s="196"/>
      <c r="AK69" s="55">
        <f t="shared" si="0"/>
        <v>1</v>
      </c>
      <c r="AL69" s="210">
        <f t="shared" si="1"/>
        <v>0</v>
      </c>
      <c r="AM69" s="210">
        <f t="shared" si="2"/>
        <v>0</v>
      </c>
      <c r="AN69" s="210">
        <f t="shared" si="3"/>
        <v>0</v>
      </c>
      <c r="AO69" s="210">
        <f t="shared" si="4"/>
        <v>0</v>
      </c>
      <c r="AP69" s="211">
        <f t="shared" si="12"/>
        <v>0</v>
      </c>
      <c r="AQ69" s="46">
        <f>HLOOKUP(AQ$4,Debug!$A$1:$AK$723,2+$C69,0)</f>
        <v>1</v>
      </c>
      <c r="AR69" s="46">
        <f>HLOOKUP(AR$4,Debug!$A$1:$AK$723,2+$C69,0)</f>
        <v>0</v>
      </c>
      <c r="AS69" s="46">
        <f>HLOOKUP(AS$4,Debug!$A$1:$AK$723,2+$C69,0)</f>
        <v>0</v>
      </c>
      <c r="AT69" s="46">
        <f>HLOOKUP(AT$4,Debug!$A$1:$AK$723,2+$C69,0)</f>
        <v>0</v>
      </c>
      <c r="AU69" s="46">
        <f>HLOOKUP(AU$4,Debug!$A$1:$AK$723,2+$C69,0)</f>
        <v>0</v>
      </c>
      <c r="AV69" s="46">
        <f>HLOOKUP(AV$4,Debug!$A$1:$AK$723,2+$C69,0)</f>
        <v>0</v>
      </c>
      <c r="AW69" s="47">
        <f t="shared" si="13"/>
        <v>0</v>
      </c>
      <c r="AX69" s="196"/>
      <c r="AY69" s="265">
        <f t="shared" si="40"/>
        <v>14788.669872448396</v>
      </c>
      <c r="AZ69" s="266">
        <f t="shared" si="14"/>
        <v>0</v>
      </c>
      <c r="BA69" s="266">
        <f t="shared" si="15"/>
        <v>221830.04808672602</v>
      </c>
      <c r="BB69" s="266">
        <f t="shared" si="16"/>
        <v>0</v>
      </c>
      <c r="BC69" s="267">
        <f t="shared" si="17"/>
        <v>0</v>
      </c>
      <c r="BD69" s="246">
        <f>HLOOKUP(BD$4,Debug!$A$1:$AK$723,2+$C69,0)</f>
        <v>14788.669872448399</v>
      </c>
      <c r="BE69" s="46">
        <f>HLOOKUP(BE$4,Debug!$A$1:$AK$723,2+$C69,0)</f>
        <v>0</v>
      </c>
      <c r="BF69" s="46">
        <f>HLOOKUP(BF$4,Debug!$A$1:$AK$723,2+$C69,0)</f>
        <v>221830.04808672599</v>
      </c>
      <c r="BG69" s="46">
        <f>HLOOKUP(BG$4,Debug!$A$1:$AK$723,2+$C69,0)</f>
        <v>0</v>
      </c>
      <c r="BH69" s="46">
        <f>HLOOKUP(BH$4,Debug!$A$1:$AK$723,2+$C69,0)</f>
        <v>0</v>
      </c>
      <c r="BI69" s="48">
        <f t="shared" si="18"/>
        <v>3.2741809263825417E-11</v>
      </c>
      <c r="BJ69" s="196"/>
      <c r="BK69" s="274">
        <f t="shared" si="19"/>
        <v>1.6821425527395739E-3</v>
      </c>
      <c r="BL69" s="275">
        <f t="shared" si="20"/>
        <v>0.63262317824987713</v>
      </c>
      <c r="BM69" s="281">
        <f t="shared" si="21"/>
        <v>0</v>
      </c>
      <c r="BN69" s="281">
        <f t="shared" si="22"/>
        <v>0.8</v>
      </c>
      <c r="BO69" s="281">
        <f t="shared" si="23"/>
        <v>0</v>
      </c>
      <c r="BP69" s="281">
        <f t="shared" si="24"/>
        <v>1</v>
      </c>
      <c r="BQ69" s="275">
        <f t="shared" si="25"/>
        <v>0.79077897281234644</v>
      </c>
      <c r="BR69" s="275">
        <f t="shared" si="26"/>
        <v>1.3302029599793386E-3</v>
      </c>
      <c r="BS69" s="276">
        <f t="shared" si="27"/>
        <v>0.90450580259623237</v>
      </c>
      <c r="BT69" s="41">
        <f>HLOOKUP(BT$4,Debug!$A$1:$AK$723,2+$C69,0)*IF(SUM(V69:W69)=0,0,1)</f>
        <v>0.63262317824987802</v>
      </c>
      <c r="BU69" s="41">
        <f>HLOOKUP(BU$4,Debug!$A$1:$AK$723,2+$C69,0)*IF(SUM(X69:Y69)=0,0,1)</f>
        <v>1.3302029599793401E-3</v>
      </c>
      <c r="BV69" s="41">
        <f>HLOOKUP(BV$4,Debug!$A$1:$AK$723,2+$C69,0)</f>
        <v>0.90450580259623203</v>
      </c>
      <c r="BW69" s="208">
        <f t="shared" si="28"/>
        <v>1.2227632101291519E-15</v>
      </c>
      <c r="BY69" s="251">
        <f t="shared" si="29"/>
        <v>0</v>
      </c>
      <c r="BZ69" s="43">
        <f>HLOOKUP(BZ$4,Debug!$A$1:$AK$723,2+$C69,0)</f>
        <v>0</v>
      </c>
      <c r="CA69" s="49">
        <f t="shared" si="30"/>
        <v>0</v>
      </c>
      <c r="CC69" s="224">
        <f t="shared" si="31"/>
        <v>0</v>
      </c>
      <c r="CD69" s="253">
        <f t="shared" si="44"/>
        <v>152.63029808502498</v>
      </c>
      <c r="CE69" s="253">
        <f t="shared" si="41"/>
        <v>176.3257550129851</v>
      </c>
      <c r="CF69" s="253">
        <f t="shared" si="45"/>
        <v>37.113448052682131</v>
      </c>
      <c r="CG69" s="255">
        <f t="shared" si="42"/>
        <v>140889.50592463842</v>
      </c>
      <c r="CI69" s="194">
        <f t="shared" si="46"/>
        <v>1.3000000000000001E-2</v>
      </c>
      <c r="CJ69" s="194"/>
    </row>
    <row r="70" spans="2:88">
      <c r="B70" s="108">
        <f t="shared" si="47"/>
        <v>6</v>
      </c>
      <c r="C70" s="3">
        <f t="shared" si="32"/>
        <v>64</v>
      </c>
      <c r="D70" s="3">
        <f t="shared" si="33"/>
        <v>5</v>
      </c>
      <c r="E70" s="3">
        <f t="shared" si="34"/>
        <v>3</v>
      </c>
      <c r="F70" s="7">
        <f t="shared" si="35"/>
        <v>2020</v>
      </c>
      <c r="G70" s="8">
        <f t="shared" si="36"/>
        <v>4</v>
      </c>
      <c r="H70" s="37">
        <f>HLOOKUP(H$4,Debug!$A$1:$AK$723,2+$C70,0)</f>
        <v>6</v>
      </c>
      <c r="I70" s="38">
        <f>HLOOKUP(I$4,Debug!$A$1:$AK$723,2+$C70,0)</f>
        <v>64</v>
      </c>
      <c r="J70" s="38">
        <f>HLOOKUP(J$4,Debug!$A$1:$AK$723,2+$C70,0)</f>
        <v>5</v>
      </c>
      <c r="K70" s="38">
        <f>HLOOKUP(K$4,Debug!$A$1:$AK$723,2+$C70,0)</f>
        <v>3</v>
      </c>
      <c r="L70" s="38">
        <f>HLOOKUP(L$4,Debug!$A$1:$AK$723,2+$C70,0)</f>
        <v>2020</v>
      </c>
      <c r="M70" s="38">
        <f>HLOOKUP(M$4,Debug!$A$1:$AK$723,2+$C70,0)</f>
        <v>4</v>
      </c>
      <c r="N70" s="208">
        <f t="shared" si="37"/>
        <v>0</v>
      </c>
      <c r="O70" s="5"/>
      <c r="P70" s="100">
        <f>IF(Switch="Y",S70,HLOOKUP(P$3,Debug!$A$1:$AK$723,2+$C70,0))</f>
        <v>-7.30803460942575E-3</v>
      </c>
      <c r="Q70" s="207">
        <f t="shared" si="5"/>
        <v>-8.5580346094257503E-3</v>
      </c>
      <c r="R70" s="101">
        <f>IF(Switch="Y",T70,HLOOKUP(R$3,Debug!$A$1:$AK$723,2+$C70,0))</f>
        <v>1.00338139530217</v>
      </c>
      <c r="S70" s="183">
        <v>-7.2377808249597386E-3</v>
      </c>
      <c r="T70" s="184">
        <v>0.95002850085502566</v>
      </c>
      <c r="U70" s="196"/>
      <c r="V70" s="55">
        <f t="shared" si="38"/>
        <v>140162.28908697923</v>
      </c>
      <c r="W70" s="210">
        <f t="shared" si="39"/>
        <v>-1199.5137209427055</v>
      </c>
      <c r="X70" s="210">
        <f t="shared" si="6"/>
        <v>-184.62142458153744</v>
      </c>
      <c r="Y70" s="210">
        <f t="shared" si="43"/>
        <v>0</v>
      </c>
      <c r="Z70" s="210">
        <f t="shared" si="7"/>
        <v>0</v>
      </c>
      <c r="AA70" s="210">
        <f t="shared" si="8"/>
        <v>-150.34300010324287</v>
      </c>
      <c r="AB70" s="210">
        <f t="shared" si="9"/>
        <v>-36.922555316378784</v>
      </c>
      <c r="AC70" s="211">
        <f t="shared" si="10"/>
        <v>138590.88838603534</v>
      </c>
      <c r="AD70" s="43">
        <f>HLOOKUP(AD$4,Debug!$A$1:$AK$723,2+$C70,0)</f>
        <v>138778.15394145501</v>
      </c>
      <c r="AE70" s="44">
        <f>HLOOKUP(AE$4,Debug!$A$1:$AK$723,2+$C70,0)</f>
        <v>184.62142458153801</v>
      </c>
      <c r="AF70" s="44">
        <f>HLOOKUP(AF$4,Debug!$A$1:$AK$723,2+$C70,0)</f>
        <v>150.34300010324301</v>
      </c>
      <c r="AG70" s="44">
        <f>HLOOKUP(AG$4,Debug!$A$1:$AK$723,2+$C70,0)</f>
        <v>36.922555316378798</v>
      </c>
      <c r="AH70" s="44">
        <f>HLOOKUP(AH$4,Debug!$A$1:$AK$723,2+$C70,0)</f>
        <v>138590.88838603601</v>
      </c>
      <c r="AI70" s="208">
        <f t="shared" si="11"/>
        <v>6.9864825036347611E-10</v>
      </c>
      <c r="AJ70" s="196"/>
      <c r="AK70" s="55">
        <f t="shared" ref="AK70:AK133" si="48">IF(C70&lt;=remaning_months,1,0)</f>
        <v>1</v>
      </c>
      <c r="AL70" s="210">
        <f t="shared" ref="AL70:AL133" si="49">IF(C70&lt;=Def_period_duration,1,0)*AK70</f>
        <v>0</v>
      </c>
      <c r="AM70" s="210">
        <f t="shared" ref="AM70:AM133" si="50">IF(ratchet_Y_N?="Y",IF(C70=Def_period_duration,1,0)*AK70,0)</f>
        <v>0</v>
      </c>
      <c r="AN70" s="210">
        <f t="shared" ref="AN70:AN133" si="51">IF(Feq_coupon=1,IF(E70+1=12,1,0),IF(Feq_coupon=2,IF(OR(E70+1=12,E70+1=6),1,0),IF(Feq_coupon=3,IF(OR(E70+1=12,E70+1=4,E70+1=8),1,0),IF(Feq_coupon=4,IF(OR(E70+1=12,E70+1=3,E70+1=6,E70+1=9),1,0),1))))*(1-AL70)*AK70</f>
        <v>0</v>
      </c>
      <c r="AO70" s="210">
        <f t="shared" ref="AO70:AO133" si="52">IF(Perf_Bonus_Y_N?="Y",IF(AND(MOD(11+MOD(C70,12),12)=Mod_Def_period_duration,C70&gt;Def_period_duration),1,0)*AK70,0)</f>
        <v>0</v>
      </c>
      <c r="AP70" s="211">
        <f t="shared" ref="AP70:AP133" si="53">IF(Perf_Bonus_Y_N?="N",0,AN70*AK70)</f>
        <v>0</v>
      </c>
      <c r="AQ70" s="46">
        <f>HLOOKUP(AQ$4,Debug!$A$1:$AK$723,2+$C70,0)</f>
        <v>1</v>
      </c>
      <c r="AR70" s="46">
        <f>HLOOKUP(AR$4,Debug!$A$1:$AK$723,2+$C70,0)</f>
        <v>0</v>
      </c>
      <c r="AS70" s="46">
        <f>HLOOKUP(AS$4,Debug!$A$1:$AK$723,2+$C70,0)</f>
        <v>0</v>
      </c>
      <c r="AT70" s="46">
        <f>HLOOKUP(AT$4,Debug!$A$1:$AK$723,2+$C70,0)</f>
        <v>0</v>
      </c>
      <c r="AU70" s="46">
        <f>HLOOKUP(AU$4,Debug!$A$1:$AK$723,2+$C70,0)</f>
        <v>0</v>
      </c>
      <c r="AV70" s="46">
        <f>HLOOKUP(AV$4,Debug!$A$1:$AK$723,2+$C70,0)</f>
        <v>0</v>
      </c>
      <c r="AW70" s="47">
        <f t="shared" si="13"/>
        <v>0</v>
      </c>
      <c r="AX70" s="196"/>
      <c r="AY70" s="265">
        <f t="shared" si="40"/>
        <v>14769.022126551514</v>
      </c>
      <c r="AZ70" s="266">
        <f t="shared" si="14"/>
        <v>0</v>
      </c>
      <c r="BA70" s="266">
        <f t="shared" si="15"/>
        <v>221535.33189827279</v>
      </c>
      <c r="BB70" s="266">
        <f t="shared" si="16"/>
        <v>0</v>
      </c>
      <c r="BC70" s="267">
        <f t="shared" si="17"/>
        <v>0</v>
      </c>
      <c r="BD70" s="246">
        <f>HLOOKUP(BD$4,Debug!$A$1:$AK$723,2+$C70,0)</f>
        <v>14769.022126551499</v>
      </c>
      <c r="BE70" s="46">
        <f>HLOOKUP(BE$4,Debug!$A$1:$AK$723,2+$C70,0)</f>
        <v>0</v>
      </c>
      <c r="BF70" s="46">
        <f>HLOOKUP(BF$4,Debug!$A$1:$AK$723,2+$C70,0)</f>
        <v>221535.331898273</v>
      </c>
      <c r="BG70" s="46">
        <f>HLOOKUP(BG$4,Debug!$A$1:$AK$723,2+$C70,0)</f>
        <v>0</v>
      </c>
      <c r="BH70" s="46">
        <f>HLOOKUP(BH$4,Debug!$A$1:$AK$723,2+$C70,0)</f>
        <v>0</v>
      </c>
      <c r="BI70" s="48">
        <f t="shared" si="18"/>
        <v>2.1827872842550278E-10</v>
      </c>
      <c r="BJ70" s="196"/>
      <c r="BK70" s="274">
        <f t="shared" si="19"/>
        <v>1.6821425527395739E-3</v>
      </c>
      <c r="BL70" s="275">
        <f t="shared" si="20"/>
        <v>0.63184537124646789</v>
      </c>
      <c r="BM70" s="281">
        <f t="shared" si="21"/>
        <v>0</v>
      </c>
      <c r="BN70" s="281">
        <f t="shared" si="22"/>
        <v>0.8</v>
      </c>
      <c r="BO70" s="281">
        <f t="shared" si="23"/>
        <v>0</v>
      </c>
      <c r="BP70" s="281">
        <f t="shared" si="24"/>
        <v>1</v>
      </c>
      <c r="BQ70" s="275">
        <f t="shared" si="25"/>
        <v>0.78980671405808489</v>
      </c>
      <c r="BR70" s="275">
        <f t="shared" si="26"/>
        <v>1.3285674821565216E-3</v>
      </c>
      <c r="BS70" s="276">
        <f t="shared" si="27"/>
        <v>0.90330410559948116</v>
      </c>
      <c r="BT70" s="41">
        <f>HLOOKUP(BT$4,Debug!$A$1:$AK$723,2+$C70,0)*IF(SUM(V70:W70)=0,0,1)</f>
        <v>0.631845371246469</v>
      </c>
      <c r="BU70" s="41">
        <f>HLOOKUP(BU$4,Debug!$A$1:$AK$723,2+$C70,0)*IF(SUM(X70:Y70)=0,0,1)</f>
        <v>1.3285674821565199E-3</v>
      </c>
      <c r="BV70" s="41">
        <f>HLOOKUP(BV$4,Debug!$A$1:$AK$723,2+$C70,0)</f>
        <v>0.90330410559948104</v>
      </c>
      <c r="BW70" s="208">
        <f t="shared" si="28"/>
        <v>1.222980050563649E-15</v>
      </c>
      <c r="BY70" s="251">
        <f t="shared" si="29"/>
        <v>0</v>
      </c>
      <c r="BZ70" s="43">
        <f>HLOOKUP(BZ$4,Debug!$A$1:$AK$723,2+$C70,0)</f>
        <v>0</v>
      </c>
      <c r="CA70" s="49">
        <f t="shared" si="30"/>
        <v>0</v>
      </c>
      <c r="CC70" s="224">
        <f t="shared" si="31"/>
        <v>0</v>
      </c>
      <c r="CD70" s="253">
        <f t="shared" si="44"/>
        <v>150.85136921750612</v>
      </c>
      <c r="CE70" s="253">
        <f t="shared" si="41"/>
        <v>175.79529149104917</v>
      </c>
      <c r="CF70" s="253">
        <f t="shared" si="45"/>
        <v>37.047405071469697</v>
      </c>
      <c r="CG70" s="255">
        <f t="shared" si="42"/>
        <v>139247.41773923644</v>
      </c>
      <c r="CI70" s="194">
        <f t="shared" si="46"/>
        <v>1.2999999999999999E-2</v>
      </c>
      <c r="CJ70" s="194"/>
    </row>
    <row r="71" spans="2:88">
      <c r="B71" s="108">
        <f t="shared" si="47"/>
        <v>6</v>
      </c>
      <c r="C71" s="3">
        <f t="shared" si="32"/>
        <v>65</v>
      </c>
      <c r="D71" s="3">
        <f t="shared" si="33"/>
        <v>5</v>
      </c>
      <c r="E71" s="3">
        <f t="shared" si="34"/>
        <v>4</v>
      </c>
      <c r="F71" s="7">
        <f t="shared" si="35"/>
        <v>2020</v>
      </c>
      <c r="G71" s="8">
        <f t="shared" si="36"/>
        <v>5</v>
      </c>
      <c r="H71" s="37">
        <f>HLOOKUP(H$4,Debug!$A$1:$AK$723,2+$C71,0)</f>
        <v>6</v>
      </c>
      <c r="I71" s="38">
        <f>HLOOKUP(I$4,Debug!$A$1:$AK$723,2+$C71,0)</f>
        <v>65</v>
      </c>
      <c r="J71" s="38">
        <f>HLOOKUP(J$4,Debug!$A$1:$AK$723,2+$C71,0)</f>
        <v>5</v>
      </c>
      <c r="K71" s="38">
        <f>HLOOKUP(K$4,Debug!$A$1:$AK$723,2+$C71,0)</f>
        <v>4</v>
      </c>
      <c r="L71" s="38">
        <f>HLOOKUP(L$4,Debug!$A$1:$AK$723,2+$C71,0)</f>
        <v>2020</v>
      </c>
      <c r="M71" s="38">
        <f>HLOOKUP(M$4,Debug!$A$1:$AK$723,2+$C71,0)</f>
        <v>5</v>
      </c>
      <c r="N71" s="208">
        <f t="shared" ref="N71:N134" si="54">IF($C71&gt;remaning_months,0,ABS(H71-B71)+ABS(I71-C71)+ABS(J71-D71)+ABS(K71-E71)+ABS(L71-F71)+ABS(M71-G71))</f>
        <v>0</v>
      </c>
      <c r="O71" s="5"/>
      <c r="P71" s="100">
        <f>IF(Switch="Y",S71,HLOOKUP(P$3,Debug!$A$1:$AK$723,2+$C71,0))</f>
        <v>-1.90720263519891E-2</v>
      </c>
      <c r="Q71" s="207">
        <f t="shared" ref="Q71:Q134" si="55">P71-fund_fees_p_m</f>
        <v>-2.0322026351989101E-2</v>
      </c>
      <c r="R71" s="101">
        <f>IF(Switch="Y",T71,HLOOKUP(R$3,Debug!$A$1:$AK$723,2+$C71,0))</f>
        <v>1.0034418053925001</v>
      </c>
      <c r="S71" s="183">
        <v>1.8780810453536079E-2</v>
      </c>
      <c r="T71" s="184">
        <v>0.9471490812653911</v>
      </c>
      <c r="U71" s="196"/>
      <c r="V71" s="55">
        <f t="shared" si="38"/>
        <v>138590.88838603534</v>
      </c>
      <c r="W71" s="210">
        <f t="shared" si="39"/>
        <v>-2816.4476859265906</v>
      </c>
      <c r="X71" s="210">
        <f t="shared" ref="X71:X134" si="56">-MAX(SUM(V71:W71)*BR71,0)</f>
        <v>-178.60043451097701</v>
      </c>
      <c r="Y71" s="210">
        <f t="shared" si="43"/>
        <v>0</v>
      </c>
      <c r="Z71" s="210">
        <f t="shared" ref="Z71:Z134" si="57">-MIN(BB71*AP71,SUM(V71:Y71))</f>
        <v>0</v>
      </c>
      <c r="AA71" s="210">
        <f t="shared" ref="AA71:AA134" si="58">-MAX(SUM(V71:Z71)*RRC_p_m,0)*(C71&lt;&gt;remaning_months)</f>
        <v>-146.89549362106425</v>
      </c>
      <c r="AB71" s="210">
        <f t="shared" ref="AB71:AB134" si="59">-MIN(MAX(0,SUM(V71:AA71)),Fixed_fee*(AY71+AZ71)*Feq_coupon*(C71&lt;&gt;remaning_months))</f>
        <v>-36.873986643300427</v>
      </c>
      <c r="AC71" s="211">
        <f t="shared" ref="AC71:AC134" si="60">MAX(SUM(V71:AB71),0)</f>
        <v>135412.0707853334</v>
      </c>
      <c r="AD71" s="43">
        <f>HLOOKUP(AD$4,Debug!$A$1:$AK$723,2+$C71,0)</f>
        <v>135595.840265598</v>
      </c>
      <c r="AE71" s="44">
        <f>HLOOKUP(AE$4,Debug!$A$1:$AK$723,2+$C71,0)</f>
        <v>178.600434510978</v>
      </c>
      <c r="AF71" s="44">
        <f>HLOOKUP(AF$4,Debug!$A$1:$AK$723,2+$C71,0)</f>
        <v>146.89549362106399</v>
      </c>
      <c r="AG71" s="44">
        <f>HLOOKUP(AG$4,Debug!$A$1:$AK$723,2+$C71,0)</f>
        <v>36.873986643300398</v>
      </c>
      <c r="AH71" s="44">
        <f>HLOOKUP(AH$4,Debug!$A$1:$AK$723,2+$C71,0)</f>
        <v>135412.07078533401</v>
      </c>
      <c r="AI71" s="208">
        <f t="shared" ref="AI71:AI134" si="61">IF($C71&gt;remaning_months,0,ABS(AD71-SUM(V71:X71))+ABS(AF71+AA71)+ABS(AG71+AB71)+ABS(AH71-AC71))</f>
        <v>8.4429530033958144E-10</v>
      </c>
      <c r="AJ71" s="196"/>
      <c r="AK71" s="55">
        <f t="shared" si="48"/>
        <v>1</v>
      </c>
      <c r="AL71" s="210">
        <f t="shared" si="49"/>
        <v>0</v>
      </c>
      <c r="AM71" s="210">
        <f t="shared" si="50"/>
        <v>0</v>
      </c>
      <c r="AN71" s="210">
        <f t="shared" si="51"/>
        <v>0</v>
      </c>
      <c r="AO71" s="210">
        <f t="shared" si="52"/>
        <v>0</v>
      </c>
      <c r="AP71" s="211">
        <f t="shared" si="53"/>
        <v>0</v>
      </c>
      <c r="AQ71" s="46">
        <f>HLOOKUP(AQ$4,Debug!$A$1:$AK$723,2+$C71,0)</f>
        <v>1</v>
      </c>
      <c r="AR71" s="46">
        <f>HLOOKUP(AR$4,Debug!$A$1:$AK$723,2+$C71,0)</f>
        <v>0</v>
      </c>
      <c r="AS71" s="46">
        <f>HLOOKUP(AS$4,Debug!$A$1:$AK$723,2+$C71,0)</f>
        <v>0</v>
      </c>
      <c r="AT71" s="46">
        <f>HLOOKUP(AT$4,Debug!$A$1:$AK$723,2+$C71,0)</f>
        <v>0</v>
      </c>
      <c r="AU71" s="46">
        <f>HLOOKUP(AU$4,Debug!$A$1:$AK$723,2+$C71,0)</f>
        <v>0</v>
      </c>
      <c r="AV71" s="46">
        <f>HLOOKUP(AV$4,Debug!$A$1:$AK$723,2+$C71,0)</f>
        <v>0</v>
      </c>
      <c r="AW71" s="47">
        <f t="shared" ref="AW71:AW134" si="62">IF($C71&gt;remaning_months,0,ABS(AQ71-AK71)+ABS(AR71-AL71)+ABS(AS71-AM71)+ABS(AT71-AN71)+ABS(AV71-AP71)+ABS(AO71-AU71))</f>
        <v>0</v>
      </c>
      <c r="AX71" s="196"/>
      <c r="AY71" s="265">
        <f t="shared" ref="AY71:AY134" si="63">(AY70+AZ70)*AK71*(1-BR71)</f>
        <v>14749.594657320169</v>
      </c>
      <c r="AZ71" s="266">
        <f t="shared" ref="AZ71:AZ134" si="64">IF(AM71=1,MAX(SUM(V71:Z71)/Nb_Coupons,AY71)-AY71,0)</f>
        <v>0</v>
      </c>
      <c r="BA71" s="266">
        <f t="shared" ref="BA71:BA134" si="65">BA70*(1-BR71)+AZ71*Nb_Coupons*AM71-AY71*AN71</f>
        <v>221243.91985980261</v>
      </c>
      <c r="BB71" s="266">
        <f t="shared" ref="BB71:BB134" si="66">IF(AP71=1,BC70*(1-BR71),0)</f>
        <v>0</v>
      </c>
      <c r="BC71" s="267">
        <f t="shared" ref="BC71:BC134" si="67">IF(AO71=1,MIN(MAX(SUM(V71:Z71)-BA71,0)*Perf_by_freq,Max_bonus_amount_by_freq*BS71),BC70*(1-BR71))</f>
        <v>0</v>
      </c>
      <c r="BD71" s="246">
        <f>HLOOKUP(BD$4,Debug!$A$1:$AK$723,2+$C71,0)</f>
        <v>14749.5946573202</v>
      </c>
      <c r="BE71" s="46">
        <f>HLOOKUP(BE$4,Debug!$A$1:$AK$723,2+$C71,0)</f>
        <v>0</v>
      </c>
      <c r="BF71" s="46">
        <f>HLOOKUP(BF$4,Debug!$A$1:$AK$723,2+$C71,0)</f>
        <v>221243.91985980299</v>
      </c>
      <c r="BG71" s="46">
        <f>HLOOKUP(BG$4,Debug!$A$1:$AK$723,2+$C71,0)</f>
        <v>0</v>
      </c>
      <c r="BH71" s="46">
        <f>HLOOKUP(BH$4,Debug!$A$1:$AK$723,2+$C71,0)</f>
        <v>0</v>
      </c>
      <c r="BI71" s="48">
        <f t="shared" ref="BI71:BI134" si="68">IF($C71&gt;remaning_months,0,ABS(BD71-AY71)+ABS(BE71-AZ71)+ABS(BF71-BA71)+ABS(BG71-BB71)+ABS(BH71-BC71))</f>
        <v>4.0927261579781771E-10</v>
      </c>
      <c r="BJ71" s="196"/>
      <c r="BK71" s="274">
        <f t="shared" ref="BK71:BK134" si="69">IF(Lapse_Y_N="Y",Base_lapse_p_m,0)</f>
        <v>1.6821425527395739E-3</v>
      </c>
      <c r="BL71" s="275">
        <f t="shared" ref="BL71:BL134" si="70">IF(Lapse_Y_N="Y",IF(AC70=0,0,IF(BA70=0,1000,AC70/BA70)),0)</f>
        <v>0.62559270884011919</v>
      </c>
      <c r="BM71" s="281">
        <f t="shared" ref="BM71:BM134" si="71">IF(BL71&lt;x_1,x_1,IF(BL71&lt;x_2,x_1,IF(BL71&lt;x_3,x_2,IF(BL71&lt;x_4,x_3,x_4))))</f>
        <v>0</v>
      </c>
      <c r="BN71" s="281">
        <f t="shared" ref="BN71:BN134" si="72">IF(BL71&gt;=x_4,x_4,IF(BL71&gt;=x_3,x_4,IF(BL71&gt;=x_2,x_3,IF(BL71&gt;=x_1,x_2,x_1))))</f>
        <v>0.8</v>
      </c>
      <c r="BO71" s="281">
        <f t="shared" ref="BO71:BO134" si="73">VLOOKUP(BM71,moneyness_table,2,0)</f>
        <v>0</v>
      </c>
      <c r="BP71" s="281">
        <f t="shared" ref="BP71:BP134" si="74">VLOOKUP(BN71,moneyness_table,2,0)</f>
        <v>1</v>
      </c>
      <c r="BQ71" s="275">
        <f t="shared" ref="BQ71:BQ134" si="75">IF(Dyn_lapse_Y_N?="N",1,IF(BM71=BN71,BO71,BO71+(BP71-BO71)/(BN71-BM71)*(BL71-BM71)))</f>
        <v>0.78199088605014899</v>
      </c>
      <c r="BR71" s="275">
        <f t="shared" ref="BR71:BR134" si="76">BK71*BQ71</f>
        <v>1.3154201452794789E-3</v>
      </c>
      <c r="BS71" s="276">
        <f t="shared" ref="BS71:BS134" si="77">BS70*(1-BR71)</f>
        <v>0.90211588118166186</v>
      </c>
      <c r="BT71" s="41">
        <f>HLOOKUP(BT$4,Debug!$A$1:$AK$723,2+$C71,0)*IF(SUM(V71:W71)=0,0,1)</f>
        <v>0.62559270884011997</v>
      </c>
      <c r="BU71" s="41">
        <f>HLOOKUP(BU$4,Debug!$A$1:$AK$723,2+$C71,0)*IF(SUM(X71:Y71)=0,0,1)</f>
        <v>1.3154201452794799E-3</v>
      </c>
      <c r="BV71" s="41">
        <f>HLOOKUP(BV$4,Debug!$A$1:$AK$723,2+$C71,0)</f>
        <v>0.90211588118166197</v>
      </c>
      <c r="BW71" s="208">
        <f t="shared" ref="BW71:BW134" si="78">IF($C71&gt;remaning_months,0,ABS(BT71-BL71)+ABS(BU71-BR71)+ABS(BV71-BS71))</f>
        <v>8.8926262187261074E-16</v>
      </c>
      <c r="BY71" s="251">
        <f t="shared" ref="BY71:BY134" si="79">MAX(AY71*AN71+BB71*AP71-SUM(V71:X71),0)</f>
        <v>0</v>
      </c>
      <c r="BZ71" s="43">
        <f>HLOOKUP(BZ$4,Debug!$A$1:$AK$723,2+$C71,0)</f>
        <v>0</v>
      </c>
      <c r="CA71" s="49">
        <f t="shared" ref="CA71:CA134" si="80">IF($C71&gt;remaning_months,0,ABS(BZ71-BY71))</f>
        <v>0</v>
      </c>
      <c r="CC71" s="224">
        <f t="shared" ref="CC71:CC134" si="81">BY71*R71</f>
        <v>0</v>
      </c>
      <c r="CD71" s="253">
        <f t="shared" si="44"/>
        <v>147.40107932314319</v>
      </c>
      <c r="CE71" s="253">
        <f t="shared" ref="CE71:CE134" si="82">V71*fund_fees_p_m*R71</f>
        <v>173.8348640662922</v>
      </c>
      <c r="CF71" s="253">
        <f t="shared" si="45"/>
        <v>37.000899729372314</v>
      </c>
      <c r="CG71" s="255">
        <f t="shared" ref="CG71:CG134" si="83">SUM(V71:Z71)*R71*(C71&lt;&gt;remaning_months)</f>
        <v>136062.53475982448</v>
      </c>
      <c r="CI71" s="194">
        <f t="shared" si="46"/>
        <v>1.2999999999999999E-2</v>
      </c>
      <c r="CJ71" s="194"/>
    </row>
    <row r="72" spans="2:88">
      <c r="B72" s="108">
        <f t="shared" si="47"/>
        <v>6</v>
      </c>
      <c r="C72" s="3">
        <f t="shared" ref="C72:C135" si="84">C71+1</f>
        <v>66</v>
      </c>
      <c r="D72" s="3">
        <f t="shared" ref="D72:D135" si="85">IF(E72=0,D71+1,D71)</f>
        <v>5</v>
      </c>
      <c r="E72" s="3">
        <f t="shared" ref="E72:E135" si="86">IF(E71=11,0,E71+1)</f>
        <v>5</v>
      </c>
      <c r="F72" s="7">
        <f t="shared" ref="F72:F135" si="87">IF(G71=12,F71+1,F71)</f>
        <v>2020</v>
      </c>
      <c r="G72" s="8">
        <f t="shared" ref="G72:G135" si="88">IF(G71=12,1,G71+1)</f>
        <v>6</v>
      </c>
      <c r="H72" s="37">
        <f>HLOOKUP(H$4,Debug!$A$1:$AK$723,2+$C72,0)</f>
        <v>6</v>
      </c>
      <c r="I72" s="38">
        <f>HLOOKUP(I$4,Debug!$A$1:$AK$723,2+$C72,0)</f>
        <v>66</v>
      </c>
      <c r="J72" s="38">
        <f>HLOOKUP(J$4,Debug!$A$1:$AK$723,2+$C72,0)</f>
        <v>5</v>
      </c>
      <c r="K72" s="38">
        <f>HLOOKUP(K$4,Debug!$A$1:$AK$723,2+$C72,0)</f>
        <v>5</v>
      </c>
      <c r="L72" s="38">
        <f>HLOOKUP(L$4,Debug!$A$1:$AK$723,2+$C72,0)</f>
        <v>2020</v>
      </c>
      <c r="M72" s="38">
        <f>HLOOKUP(M$4,Debug!$A$1:$AK$723,2+$C72,0)</f>
        <v>6</v>
      </c>
      <c r="N72" s="208">
        <f t="shared" si="54"/>
        <v>0</v>
      </c>
      <c r="O72" s="5"/>
      <c r="P72" s="100">
        <f>IF(Switch="Y",S72,HLOOKUP(P$3,Debug!$A$1:$AK$723,2+$C72,0))</f>
        <v>-3.9404543319070404E-3</v>
      </c>
      <c r="Q72" s="207">
        <f t="shared" si="55"/>
        <v>-5.1904543319070406E-3</v>
      </c>
      <c r="R72" s="101">
        <f>IF(Switch="Y",T72,HLOOKUP(R$3,Debug!$A$1:$AK$723,2+$C72,0))</f>
        <v>1.00375404011001</v>
      </c>
      <c r="S72" s="183">
        <v>7.195618018046579E-3</v>
      </c>
      <c r="T72" s="184">
        <v>0.94437623949381433</v>
      </c>
      <c r="U72" s="196"/>
      <c r="V72" s="55">
        <f t="shared" ref="V72:V135" si="89">AC71*AK72</f>
        <v>135412.0707853334</v>
      </c>
      <c r="W72" s="210">
        <f t="shared" ref="W72:W135" si="90">V72*Q72</f>
        <v>-702.85016940023661</v>
      </c>
      <c r="X72" s="210">
        <f t="shared" si="56"/>
        <v>-173.36290223621285</v>
      </c>
      <c r="Y72" s="210">
        <f t="shared" si="43"/>
        <v>0</v>
      </c>
      <c r="Z72" s="210">
        <f t="shared" si="57"/>
        <v>0</v>
      </c>
      <c r="AA72" s="210">
        <f t="shared" si="58"/>
        <v>-145.74717918983836</v>
      </c>
      <c r="AB72" s="210">
        <f t="shared" si="59"/>
        <v>-36.826531975295715</v>
      </c>
      <c r="AC72" s="211">
        <f t="shared" si="60"/>
        <v>134353.28400253181</v>
      </c>
      <c r="AD72" s="43">
        <f>HLOOKUP(AD$4,Debug!$A$1:$AK$723,2+$C72,0)</f>
        <v>134535.85771369701</v>
      </c>
      <c r="AE72" s="44">
        <f>HLOOKUP(AE$4,Debug!$A$1:$AK$723,2+$C72,0)</f>
        <v>173.36290223621299</v>
      </c>
      <c r="AF72" s="44">
        <f>HLOOKUP(AF$4,Debug!$A$1:$AK$723,2+$C72,0)</f>
        <v>145.74717918983899</v>
      </c>
      <c r="AG72" s="44">
        <f>HLOOKUP(AG$4,Debug!$A$1:$AK$723,2+$C72,0)</f>
        <v>36.826531975295701</v>
      </c>
      <c r="AH72" s="44">
        <f>HLOOKUP(AH$4,Debug!$A$1:$AK$723,2+$C72,0)</f>
        <v>134353.28400253199</v>
      </c>
      <c r="AI72" s="208">
        <f t="shared" si="61"/>
        <v>2.3347013211605372E-10</v>
      </c>
      <c r="AJ72" s="196"/>
      <c r="AK72" s="55">
        <f t="shared" si="48"/>
        <v>1</v>
      </c>
      <c r="AL72" s="210">
        <f t="shared" si="49"/>
        <v>0</v>
      </c>
      <c r="AM72" s="210">
        <f t="shared" si="50"/>
        <v>0</v>
      </c>
      <c r="AN72" s="210">
        <f t="shared" si="51"/>
        <v>0</v>
      </c>
      <c r="AO72" s="210">
        <f t="shared" si="52"/>
        <v>0</v>
      </c>
      <c r="AP72" s="211">
        <f t="shared" si="53"/>
        <v>0</v>
      </c>
      <c r="AQ72" s="46">
        <f>HLOOKUP(AQ$4,Debug!$A$1:$AK$723,2+$C72,0)</f>
        <v>1</v>
      </c>
      <c r="AR72" s="46">
        <f>HLOOKUP(AR$4,Debug!$A$1:$AK$723,2+$C72,0)</f>
        <v>0</v>
      </c>
      <c r="AS72" s="46">
        <f>HLOOKUP(AS$4,Debug!$A$1:$AK$723,2+$C72,0)</f>
        <v>0</v>
      </c>
      <c r="AT72" s="46">
        <f>HLOOKUP(AT$4,Debug!$A$1:$AK$723,2+$C72,0)</f>
        <v>0</v>
      </c>
      <c r="AU72" s="46">
        <f>HLOOKUP(AU$4,Debug!$A$1:$AK$723,2+$C72,0)</f>
        <v>0</v>
      </c>
      <c r="AV72" s="46">
        <f>HLOOKUP(AV$4,Debug!$A$1:$AK$723,2+$C72,0)</f>
        <v>0</v>
      </c>
      <c r="AW72" s="47">
        <f t="shared" si="62"/>
        <v>0</v>
      </c>
      <c r="AX72" s="196"/>
      <c r="AY72" s="265">
        <f t="shared" si="63"/>
        <v>14730.612790118286</v>
      </c>
      <c r="AZ72" s="266">
        <f t="shared" si="64"/>
        <v>0</v>
      </c>
      <c r="BA72" s="266">
        <f t="shared" si="65"/>
        <v>220959.19185177438</v>
      </c>
      <c r="BB72" s="266">
        <f t="shared" si="66"/>
        <v>0</v>
      </c>
      <c r="BC72" s="267">
        <f t="shared" si="67"/>
        <v>0</v>
      </c>
      <c r="BD72" s="246">
        <f>HLOOKUP(BD$4,Debug!$A$1:$AK$723,2+$C72,0)</f>
        <v>14730.612790118301</v>
      </c>
      <c r="BE72" s="46">
        <f>HLOOKUP(BE$4,Debug!$A$1:$AK$723,2+$C72,0)</f>
        <v>0</v>
      </c>
      <c r="BF72" s="46">
        <f>HLOOKUP(BF$4,Debug!$A$1:$AK$723,2+$C72,0)</f>
        <v>220959.191851774</v>
      </c>
      <c r="BG72" s="46">
        <f>HLOOKUP(BG$4,Debug!$A$1:$AK$723,2+$C72,0)</f>
        <v>0</v>
      </c>
      <c r="BH72" s="46">
        <f>HLOOKUP(BH$4,Debug!$A$1:$AK$723,2+$C72,0)</f>
        <v>0</v>
      </c>
      <c r="BI72" s="48">
        <f t="shared" si="68"/>
        <v>3.92901711165905E-10</v>
      </c>
      <c r="BJ72" s="196"/>
      <c r="BK72" s="274">
        <f t="shared" si="69"/>
        <v>1.6821425527395739E-3</v>
      </c>
      <c r="BL72" s="275">
        <f t="shared" si="70"/>
        <v>0.61204877797835544</v>
      </c>
      <c r="BM72" s="281">
        <f t="shared" si="71"/>
        <v>0</v>
      </c>
      <c r="BN72" s="281">
        <f t="shared" si="72"/>
        <v>0.8</v>
      </c>
      <c r="BO72" s="281">
        <f t="shared" si="73"/>
        <v>0</v>
      </c>
      <c r="BP72" s="281">
        <f t="shared" si="74"/>
        <v>1</v>
      </c>
      <c r="BQ72" s="275">
        <f t="shared" si="75"/>
        <v>0.76506097247294425</v>
      </c>
      <c r="BR72" s="275">
        <f t="shared" si="76"/>
        <v>1.2869416172370594E-3</v>
      </c>
      <c r="BS72" s="276">
        <f t="shared" si="77"/>
        <v>0.90095491071059863</v>
      </c>
      <c r="BT72" s="41">
        <f>HLOOKUP(BT$4,Debug!$A$1:$AK$723,2+$C72,0)*IF(SUM(V72:W72)=0,0,1)</f>
        <v>0.612048777978356</v>
      </c>
      <c r="BU72" s="41">
        <f>HLOOKUP(BU$4,Debug!$A$1:$AK$723,2+$C72,0)*IF(SUM(X72:Y72)=0,0,1)</f>
        <v>1.2869416172370601E-3</v>
      </c>
      <c r="BV72" s="41">
        <f>HLOOKUP(BV$4,Debug!$A$1:$AK$723,2+$C72,0)</f>
        <v>0.90095491071059897</v>
      </c>
      <c r="BW72" s="208">
        <f t="shared" si="78"/>
        <v>8.8882894100361653E-16</v>
      </c>
      <c r="BY72" s="251">
        <f t="shared" si="79"/>
        <v>0</v>
      </c>
      <c r="BZ72" s="43">
        <f>HLOOKUP(BZ$4,Debug!$A$1:$AK$723,2+$C72,0)</f>
        <v>0</v>
      </c>
      <c r="CA72" s="49">
        <f t="shared" si="80"/>
        <v>0</v>
      </c>
      <c r="CC72" s="224">
        <f t="shared" si="81"/>
        <v>0</v>
      </c>
      <c r="CD72" s="253">
        <f t="shared" si="44"/>
        <v>146.29431994643784</v>
      </c>
      <c r="CE72" s="253">
        <f t="shared" si="82"/>
        <v>169.90051641305135</v>
      </c>
      <c r="CF72" s="253">
        <f t="shared" si="45"/>
        <v>36.964780253443543</v>
      </c>
      <c r="CG72" s="255">
        <f t="shared" si="83"/>
        <v>135040.91071978878</v>
      </c>
      <c r="CI72" s="194">
        <f t="shared" si="46"/>
        <v>1.2999999999999999E-2</v>
      </c>
      <c r="CJ72" s="194"/>
    </row>
    <row r="73" spans="2:88">
      <c r="B73" s="108">
        <f t="shared" si="47"/>
        <v>6</v>
      </c>
      <c r="C73" s="3">
        <f t="shared" si="84"/>
        <v>67</v>
      </c>
      <c r="D73" s="3">
        <f t="shared" si="85"/>
        <v>5</v>
      </c>
      <c r="E73" s="3">
        <f t="shared" si="86"/>
        <v>6</v>
      </c>
      <c r="F73" s="7">
        <f t="shared" si="87"/>
        <v>2020</v>
      </c>
      <c r="G73" s="8">
        <f t="shared" si="88"/>
        <v>7</v>
      </c>
      <c r="H73" s="37">
        <f>HLOOKUP(H$4,Debug!$A$1:$AK$723,2+$C73,0)</f>
        <v>6</v>
      </c>
      <c r="I73" s="38">
        <f>HLOOKUP(I$4,Debug!$A$1:$AK$723,2+$C73,0)</f>
        <v>67</v>
      </c>
      <c r="J73" s="38">
        <f>HLOOKUP(J$4,Debug!$A$1:$AK$723,2+$C73,0)</f>
        <v>5</v>
      </c>
      <c r="K73" s="38">
        <f>HLOOKUP(K$4,Debug!$A$1:$AK$723,2+$C73,0)</f>
        <v>6</v>
      </c>
      <c r="L73" s="38">
        <f>HLOOKUP(L$4,Debug!$A$1:$AK$723,2+$C73,0)</f>
        <v>2020</v>
      </c>
      <c r="M73" s="38">
        <f>HLOOKUP(M$4,Debug!$A$1:$AK$723,2+$C73,0)</f>
        <v>7</v>
      </c>
      <c r="N73" s="208">
        <f t="shared" si="54"/>
        <v>0</v>
      </c>
      <c r="O73" s="5"/>
      <c r="P73" s="100">
        <f>IF(Switch="Y",S73,HLOOKUP(P$3,Debug!$A$1:$AK$723,2+$C73,0))</f>
        <v>-8.0984003189393805E-3</v>
      </c>
      <c r="Q73" s="207">
        <f t="shared" si="55"/>
        <v>-9.3484003189393799E-3</v>
      </c>
      <c r="R73" s="101">
        <f>IF(Switch="Y",T73,HLOOKUP(R$3,Debug!$A$1:$AK$723,2+$C73,0))</f>
        <v>1.00408663259466</v>
      </c>
      <c r="S73" s="183">
        <v>-7.4888870176509359E-3</v>
      </c>
      <c r="T73" s="184">
        <v>0.94161958568738224</v>
      </c>
      <c r="U73" s="196"/>
      <c r="V73" s="55">
        <f t="shared" si="89"/>
        <v>134353.28400253181</v>
      </c>
      <c r="W73" s="210">
        <f t="shared" si="90"/>
        <v>-1255.9882830198214</v>
      </c>
      <c r="X73" s="210">
        <f t="shared" si="56"/>
        <v>-170.16814133470854</v>
      </c>
      <c r="Y73" s="210">
        <f t="shared" ref="Y73:Y136" si="91">-MIN(AY73*AN73,SUM(V73:W73))</f>
        <v>0</v>
      </c>
      <c r="Z73" s="210">
        <f t="shared" si="57"/>
        <v>0</v>
      </c>
      <c r="AA73" s="210">
        <f t="shared" si="58"/>
        <v>-144.00438820969205</v>
      </c>
      <c r="AB73" s="210">
        <f t="shared" si="59"/>
        <v>-36.779448355270517</v>
      </c>
      <c r="AC73" s="211">
        <f t="shared" si="60"/>
        <v>132746.34374161233</v>
      </c>
      <c r="AD73" s="43">
        <f>HLOOKUP(AD$4,Debug!$A$1:$AK$723,2+$C73,0)</f>
        <v>132927.12757817699</v>
      </c>
      <c r="AE73" s="44">
        <f>HLOOKUP(AE$4,Debug!$A$1:$AK$723,2+$C73,0)</f>
        <v>170.16814133470899</v>
      </c>
      <c r="AF73" s="44">
        <f>HLOOKUP(AF$4,Debug!$A$1:$AK$723,2+$C73,0)</f>
        <v>144.004388209692</v>
      </c>
      <c r="AG73" s="44">
        <f>HLOOKUP(AG$4,Debug!$A$1:$AK$723,2+$C73,0)</f>
        <v>36.779448355270503</v>
      </c>
      <c r="AH73" s="44">
        <f>HLOOKUP(AH$4,Debug!$A$1:$AK$723,2+$C73,0)</f>
        <v>132746.34374161201</v>
      </c>
      <c r="AI73" s="208">
        <f t="shared" si="61"/>
        <v>6.1125149386498379E-10</v>
      </c>
      <c r="AJ73" s="196"/>
      <c r="AK73" s="55">
        <f t="shared" si="48"/>
        <v>1</v>
      </c>
      <c r="AL73" s="210">
        <f t="shared" si="49"/>
        <v>0</v>
      </c>
      <c r="AM73" s="210">
        <f t="shared" si="50"/>
        <v>0</v>
      </c>
      <c r="AN73" s="210">
        <f t="shared" si="51"/>
        <v>0</v>
      </c>
      <c r="AO73" s="210">
        <f t="shared" si="52"/>
        <v>0</v>
      </c>
      <c r="AP73" s="211">
        <f t="shared" si="53"/>
        <v>0</v>
      </c>
      <c r="AQ73" s="46">
        <f>HLOOKUP(AQ$4,Debug!$A$1:$AK$723,2+$C73,0)</f>
        <v>1</v>
      </c>
      <c r="AR73" s="46">
        <f>HLOOKUP(AR$4,Debug!$A$1:$AK$723,2+$C73,0)</f>
        <v>0</v>
      </c>
      <c r="AS73" s="46">
        <f>HLOOKUP(AS$4,Debug!$A$1:$AK$723,2+$C73,0)</f>
        <v>0</v>
      </c>
      <c r="AT73" s="46">
        <f>HLOOKUP(AT$4,Debug!$A$1:$AK$723,2+$C73,0)</f>
        <v>0</v>
      </c>
      <c r="AU73" s="46">
        <f>HLOOKUP(AU$4,Debug!$A$1:$AK$723,2+$C73,0)</f>
        <v>0</v>
      </c>
      <c r="AV73" s="46">
        <f>HLOOKUP(AV$4,Debug!$A$1:$AK$723,2+$C73,0)</f>
        <v>0</v>
      </c>
      <c r="AW73" s="47">
        <f t="shared" si="62"/>
        <v>0</v>
      </c>
      <c r="AX73" s="196"/>
      <c r="AY73" s="265">
        <f t="shared" si="63"/>
        <v>14711.779342108206</v>
      </c>
      <c r="AZ73" s="266">
        <f t="shared" si="64"/>
        <v>0</v>
      </c>
      <c r="BA73" s="266">
        <f t="shared" si="65"/>
        <v>220676.69013162318</v>
      </c>
      <c r="BB73" s="266">
        <f t="shared" si="66"/>
        <v>0</v>
      </c>
      <c r="BC73" s="267">
        <f t="shared" si="67"/>
        <v>0</v>
      </c>
      <c r="BD73" s="246">
        <f>HLOOKUP(BD$4,Debug!$A$1:$AK$723,2+$C73,0)</f>
        <v>14711.779342108201</v>
      </c>
      <c r="BE73" s="46">
        <f>HLOOKUP(BE$4,Debug!$A$1:$AK$723,2+$C73,0)</f>
        <v>0</v>
      </c>
      <c r="BF73" s="46">
        <f>HLOOKUP(BF$4,Debug!$A$1:$AK$723,2+$C73,0)</f>
        <v>220676.69013162301</v>
      </c>
      <c r="BG73" s="46">
        <f>HLOOKUP(BG$4,Debug!$A$1:$AK$723,2+$C73,0)</f>
        <v>0</v>
      </c>
      <c r="BH73" s="46">
        <f>HLOOKUP(BH$4,Debug!$A$1:$AK$723,2+$C73,0)</f>
        <v>0</v>
      </c>
      <c r="BI73" s="48">
        <f t="shared" si="68"/>
        <v>1.8007995095103979E-10</v>
      </c>
      <c r="BJ73" s="196"/>
      <c r="BK73" s="274">
        <f t="shared" si="69"/>
        <v>1.6821425527395739E-3</v>
      </c>
      <c r="BL73" s="275">
        <f t="shared" si="70"/>
        <v>0.60804568878338294</v>
      </c>
      <c r="BM73" s="281">
        <f t="shared" si="71"/>
        <v>0</v>
      </c>
      <c r="BN73" s="281">
        <f t="shared" si="72"/>
        <v>0.8</v>
      </c>
      <c r="BO73" s="281">
        <f t="shared" si="73"/>
        <v>0</v>
      </c>
      <c r="BP73" s="281">
        <f t="shared" si="74"/>
        <v>1</v>
      </c>
      <c r="BQ73" s="275">
        <f t="shared" si="75"/>
        <v>0.76005711097922868</v>
      </c>
      <c r="BR73" s="275">
        <f t="shared" si="76"/>
        <v>1.2785244088904654E-3</v>
      </c>
      <c r="BS73" s="276">
        <f t="shared" si="77"/>
        <v>0.89980301786594541</v>
      </c>
      <c r="BT73" s="41">
        <f>HLOOKUP(BT$4,Debug!$A$1:$AK$723,2+$C73,0)*IF(SUM(V73:W73)=0,0,1)</f>
        <v>0.60804568878338405</v>
      </c>
      <c r="BU73" s="41">
        <f>HLOOKUP(BU$4,Debug!$A$1:$AK$723,2+$C73,0)*IF(SUM(X73:Y73)=0,0,1)</f>
        <v>1.2785244088904699E-3</v>
      </c>
      <c r="BV73" s="41">
        <f>HLOOKUP(BV$4,Debug!$A$1:$AK$723,2+$C73,0)</f>
        <v>0.89980301786594497</v>
      </c>
      <c r="BW73" s="208">
        <f t="shared" si="78"/>
        <v>1.5588658835996583E-15</v>
      </c>
      <c r="BY73" s="251">
        <f t="shared" si="79"/>
        <v>0</v>
      </c>
      <c r="BZ73" s="43">
        <f>HLOOKUP(BZ$4,Debug!$A$1:$AK$723,2+$C73,0)</f>
        <v>0</v>
      </c>
      <c r="CA73" s="49">
        <f t="shared" si="80"/>
        <v>0</v>
      </c>
      <c r="CC73" s="224">
        <f t="shared" si="81"/>
        <v>0</v>
      </c>
      <c r="CD73" s="253">
        <f t="shared" ref="CD73:CD136" si="92">-AA73*R73</f>
        <v>144.59288123632385</v>
      </c>
      <c r="CE73" s="253">
        <f t="shared" si="82"/>
        <v>168.62792064017023</v>
      </c>
      <c r="CF73" s="253">
        <f t="shared" ref="CF73:CF136" si="93">-AB73*R73</f>
        <v>36.929752447732781</v>
      </c>
      <c r="CG73" s="255">
        <f t="shared" si="83"/>
        <v>133470.35191045279</v>
      </c>
      <c r="CI73" s="194">
        <f t="shared" ref="CI73:CI136" si="94">CD73/CG73*12</f>
        <v>1.2999999999999999E-2</v>
      </c>
      <c r="CJ73" s="194"/>
    </row>
    <row r="74" spans="2:88">
      <c r="B74" s="108">
        <f t="shared" si="47"/>
        <v>6</v>
      </c>
      <c r="C74" s="3">
        <f t="shared" si="84"/>
        <v>68</v>
      </c>
      <c r="D74" s="3">
        <f t="shared" si="85"/>
        <v>5</v>
      </c>
      <c r="E74" s="3">
        <f t="shared" si="86"/>
        <v>7</v>
      </c>
      <c r="F74" s="7">
        <f t="shared" si="87"/>
        <v>2020</v>
      </c>
      <c r="G74" s="8">
        <f t="shared" si="88"/>
        <v>8</v>
      </c>
      <c r="H74" s="37">
        <f>HLOOKUP(H$4,Debug!$A$1:$AK$723,2+$C74,0)</f>
        <v>6</v>
      </c>
      <c r="I74" s="38">
        <f>HLOOKUP(I$4,Debug!$A$1:$AK$723,2+$C74,0)</f>
        <v>68</v>
      </c>
      <c r="J74" s="38">
        <f>HLOOKUP(J$4,Debug!$A$1:$AK$723,2+$C74,0)</f>
        <v>5</v>
      </c>
      <c r="K74" s="38">
        <f>HLOOKUP(K$4,Debug!$A$1:$AK$723,2+$C74,0)</f>
        <v>7</v>
      </c>
      <c r="L74" s="38">
        <f>HLOOKUP(L$4,Debug!$A$1:$AK$723,2+$C74,0)</f>
        <v>2020</v>
      </c>
      <c r="M74" s="38">
        <f>HLOOKUP(M$4,Debug!$A$1:$AK$723,2+$C74,0)</f>
        <v>8</v>
      </c>
      <c r="N74" s="208">
        <f t="shared" si="54"/>
        <v>0</v>
      </c>
      <c r="O74" s="5"/>
      <c r="P74" s="100">
        <f>IF(Switch="Y",S74,HLOOKUP(P$3,Debug!$A$1:$AK$723,2+$C74,0))</f>
        <v>2.0663031793745502E-2</v>
      </c>
      <c r="Q74" s="207">
        <f t="shared" si="55"/>
        <v>1.9413031793745501E-2</v>
      </c>
      <c r="R74" s="101">
        <f>IF(Switch="Y",T74,HLOOKUP(R$3,Debug!$A$1:$AK$723,2+$C74,0))</f>
        <v>1.0045405231647</v>
      </c>
      <c r="S74" s="183">
        <v>-8.6864661368641904E-3</v>
      </c>
      <c r="T74" s="184">
        <v>0.93905531035778012</v>
      </c>
      <c r="U74" s="196"/>
      <c r="V74" s="55">
        <f t="shared" si="89"/>
        <v>132746.34374161233</v>
      </c>
      <c r="W74" s="210">
        <f t="shared" si="90"/>
        <v>2577.0089915593894</v>
      </c>
      <c r="X74" s="210">
        <f t="shared" si="56"/>
        <v>-171.16370002288943</v>
      </c>
      <c r="Y74" s="210">
        <f t="shared" si="91"/>
        <v>0</v>
      </c>
      <c r="Z74" s="210">
        <f t="shared" si="57"/>
        <v>0</v>
      </c>
      <c r="AA74" s="210">
        <f t="shared" si="58"/>
        <v>-146.4148714525779</v>
      </c>
      <c r="AB74" s="210">
        <f t="shared" si="59"/>
        <v>-36.732927881618778</v>
      </c>
      <c r="AC74" s="211">
        <f t="shared" si="60"/>
        <v>134969.04123381464</v>
      </c>
      <c r="AD74" s="43">
        <f>HLOOKUP(AD$4,Debug!$A$1:$AK$723,2+$C74,0)</f>
        <v>135152.18903314901</v>
      </c>
      <c r="AE74" s="44">
        <f>HLOOKUP(AE$4,Debug!$A$1:$AK$723,2+$C74,0)</f>
        <v>171.16370002289</v>
      </c>
      <c r="AF74" s="44">
        <f>HLOOKUP(AF$4,Debug!$A$1:$AK$723,2+$C74,0)</f>
        <v>146.41487145257801</v>
      </c>
      <c r="AG74" s="44">
        <f>HLOOKUP(AG$4,Debug!$A$1:$AK$723,2+$C74,0)</f>
        <v>36.732927881618799</v>
      </c>
      <c r="AH74" s="44">
        <f>HLOOKUP(AH$4,Debug!$A$1:$AK$723,2+$C74,0)</f>
        <v>134969.04123381499</v>
      </c>
      <c r="AI74" s="208">
        <f t="shared" si="61"/>
        <v>5.2400395134100108E-10</v>
      </c>
      <c r="AJ74" s="196"/>
      <c r="AK74" s="55">
        <f t="shared" si="48"/>
        <v>1</v>
      </c>
      <c r="AL74" s="210">
        <f t="shared" si="49"/>
        <v>0</v>
      </c>
      <c r="AM74" s="210">
        <f t="shared" si="50"/>
        <v>0</v>
      </c>
      <c r="AN74" s="210">
        <f t="shared" si="51"/>
        <v>0</v>
      </c>
      <c r="AO74" s="210">
        <f t="shared" si="52"/>
        <v>0</v>
      </c>
      <c r="AP74" s="211">
        <f t="shared" si="53"/>
        <v>0</v>
      </c>
      <c r="AQ74" s="46">
        <f>HLOOKUP(AQ$4,Debug!$A$1:$AK$723,2+$C74,0)</f>
        <v>1</v>
      </c>
      <c r="AR74" s="46">
        <f>HLOOKUP(AR$4,Debug!$A$1:$AK$723,2+$C74,0)</f>
        <v>0</v>
      </c>
      <c r="AS74" s="46">
        <f>HLOOKUP(AS$4,Debug!$A$1:$AK$723,2+$C74,0)</f>
        <v>0</v>
      </c>
      <c r="AT74" s="46">
        <f>HLOOKUP(AT$4,Debug!$A$1:$AK$723,2+$C74,0)</f>
        <v>0</v>
      </c>
      <c r="AU74" s="46">
        <f>HLOOKUP(AU$4,Debug!$A$1:$AK$723,2+$C74,0)</f>
        <v>0</v>
      </c>
      <c r="AV74" s="46">
        <f>HLOOKUP(AV$4,Debug!$A$1:$AK$723,2+$C74,0)</f>
        <v>0</v>
      </c>
      <c r="AW74" s="47">
        <f t="shared" si="62"/>
        <v>0</v>
      </c>
      <c r="AX74" s="196"/>
      <c r="AY74" s="265">
        <f t="shared" si="63"/>
        <v>14693.17115264751</v>
      </c>
      <c r="AZ74" s="266">
        <f t="shared" si="64"/>
        <v>0</v>
      </c>
      <c r="BA74" s="266">
        <f t="shared" si="65"/>
        <v>220397.56728971275</v>
      </c>
      <c r="BB74" s="266">
        <f t="shared" si="66"/>
        <v>0</v>
      </c>
      <c r="BC74" s="267">
        <f t="shared" si="67"/>
        <v>0</v>
      </c>
      <c r="BD74" s="246">
        <f>HLOOKUP(BD$4,Debug!$A$1:$AK$723,2+$C74,0)</f>
        <v>14693.171152647499</v>
      </c>
      <c r="BE74" s="46">
        <f>HLOOKUP(BE$4,Debug!$A$1:$AK$723,2+$C74,0)</f>
        <v>0</v>
      </c>
      <c r="BF74" s="46">
        <f>HLOOKUP(BF$4,Debug!$A$1:$AK$723,2+$C74,0)</f>
        <v>220397.56728971301</v>
      </c>
      <c r="BG74" s="46">
        <f>HLOOKUP(BG$4,Debug!$A$1:$AK$723,2+$C74,0)</f>
        <v>0</v>
      </c>
      <c r="BH74" s="46">
        <f>HLOOKUP(BH$4,Debug!$A$1:$AK$723,2+$C74,0)</f>
        <v>0</v>
      </c>
      <c r="BI74" s="48">
        <f t="shared" si="68"/>
        <v>2.7284841053187847E-10</v>
      </c>
      <c r="BJ74" s="196"/>
      <c r="BK74" s="274">
        <f t="shared" si="69"/>
        <v>1.6821425527395739E-3</v>
      </c>
      <c r="BL74" s="275">
        <f t="shared" si="70"/>
        <v>0.60154220938530223</v>
      </c>
      <c r="BM74" s="281">
        <f t="shared" si="71"/>
        <v>0</v>
      </c>
      <c r="BN74" s="281">
        <f t="shared" si="72"/>
        <v>0.8</v>
      </c>
      <c r="BO74" s="281">
        <f t="shared" si="73"/>
        <v>0</v>
      </c>
      <c r="BP74" s="281">
        <f t="shared" si="74"/>
        <v>1</v>
      </c>
      <c r="BQ74" s="275">
        <f t="shared" si="75"/>
        <v>0.75192776173162779</v>
      </c>
      <c r="BR74" s="275">
        <f t="shared" si="76"/>
        <v>1.2648496845949944E-3</v>
      </c>
      <c r="BS74" s="276">
        <f t="shared" si="77"/>
        <v>0.8986649023026001</v>
      </c>
      <c r="BT74" s="41">
        <f>HLOOKUP(BT$4,Debug!$A$1:$AK$723,2+$C74,0)*IF(SUM(V74:W74)=0,0,1)</f>
        <v>0.60154220938530301</v>
      </c>
      <c r="BU74" s="41">
        <f>HLOOKUP(BU$4,Debug!$A$1:$AK$723,2+$C74,0)*IF(SUM(X74:Y74)=0,0,1)</f>
        <v>1.264849684595E-3</v>
      </c>
      <c r="BV74" s="41">
        <f>HLOOKUP(BV$4,Debug!$A$1:$AK$723,2+$C74,0)</f>
        <v>0.89866490230259999</v>
      </c>
      <c r="BW74" s="208">
        <f t="shared" si="78"/>
        <v>8.9381627099704986E-16</v>
      </c>
      <c r="BY74" s="251">
        <f t="shared" si="79"/>
        <v>0</v>
      </c>
      <c r="BZ74" s="43">
        <f>HLOOKUP(BZ$4,Debug!$A$1:$AK$723,2+$C74,0)</f>
        <v>0</v>
      </c>
      <c r="CA74" s="49">
        <f t="shared" si="80"/>
        <v>0</v>
      </c>
      <c r="CC74" s="224">
        <f t="shared" si="81"/>
        <v>0</v>
      </c>
      <c r="CD74" s="253">
        <f t="shared" si="92"/>
        <v>147.0796715680649</v>
      </c>
      <c r="CE74" s="253">
        <f t="shared" si="82"/>
        <v>166.68635198800044</v>
      </c>
      <c r="CF74" s="253">
        <f t="shared" si="93"/>
        <v>36.899714591572526</v>
      </c>
      <c r="CG74" s="255">
        <f t="shared" si="83"/>
        <v>135765.85067821376</v>
      </c>
      <c r="CI74" s="194">
        <f t="shared" si="94"/>
        <v>1.2999999999999999E-2</v>
      </c>
      <c r="CJ74" s="194"/>
    </row>
    <row r="75" spans="2:88">
      <c r="B75" s="108">
        <f t="shared" si="47"/>
        <v>6</v>
      </c>
      <c r="C75" s="3">
        <f t="shared" si="84"/>
        <v>69</v>
      </c>
      <c r="D75" s="3">
        <f t="shared" si="85"/>
        <v>5</v>
      </c>
      <c r="E75" s="3">
        <f t="shared" si="86"/>
        <v>8</v>
      </c>
      <c r="F75" s="7">
        <f t="shared" si="87"/>
        <v>2020</v>
      </c>
      <c r="G75" s="8">
        <f t="shared" si="88"/>
        <v>9</v>
      </c>
      <c r="H75" s="37">
        <f>HLOOKUP(H$4,Debug!$A$1:$AK$723,2+$C75,0)</f>
        <v>6</v>
      </c>
      <c r="I75" s="38">
        <f>HLOOKUP(I$4,Debug!$A$1:$AK$723,2+$C75,0)</f>
        <v>69</v>
      </c>
      <c r="J75" s="38">
        <f>HLOOKUP(J$4,Debug!$A$1:$AK$723,2+$C75,0)</f>
        <v>5</v>
      </c>
      <c r="K75" s="38">
        <f>HLOOKUP(K$4,Debug!$A$1:$AK$723,2+$C75,0)</f>
        <v>8</v>
      </c>
      <c r="L75" s="38">
        <f>HLOOKUP(L$4,Debug!$A$1:$AK$723,2+$C75,0)</f>
        <v>2020</v>
      </c>
      <c r="M75" s="38">
        <f>HLOOKUP(M$4,Debug!$A$1:$AK$723,2+$C75,0)</f>
        <v>9</v>
      </c>
      <c r="N75" s="208">
        <f t="shared" si="54"/>
        <v>0</v>
      </c>
      <c r="O75" s="5"/>
      <c r="P75" s="100">
        <f>IF(Switch="Y",S75,HLOOKUP(P$3,Debug!$A$1:$AK$723,2+$C75,0))</f>
        <v>3.0580894525965598E-2</v>
      </c>
      <c r="Q75" s="207">
        <f t="shared" si="55"/>
        <v>2.9330894525965597E-2</v>
      </c>
      <c r="R75" s="101">
        <f>IF(Switch="Y",T75,HLOOKUP(R$3,Debug!$A$1:$AK$723,2+$C75,0))</f>
        <v>1.0047020053852</v>
      </c>
      <c r="S75" s="183">
        <v>-9.0173820781974667E-3</v>
      </c>
      <c r="T75" s="184">
        <v>0.93650496347630641</v>
      </c>
      <c r="U75" s="196"/>
      <c r="V75" s="55">
        <f t="shared" si="89"/>
        <v>134969.04123381464</v>
      </c>
      <c r="W75" s="210">
        <f t="shared" si="90"/>
        <v>3958.762712699719</v>
      </c>
      <c r="X75" s="210">
        <f t="shared" si="56"/>
        <v>-178.89135240626641</v>
      </c>
      <c r="Y75" s="210">
        <f t="shared" si="91"/>
        <v>0</v>
      </c>
      <c r="Z75" s="210">
        <f t="shared" si="57"/>
        <v>0</v>
      </c>
      <c r="AA75" s="210">
        <f t="shared" si="58"/>
        <v>-150.31132197695041</v>
      </c>
      <c r="AB75" s="210">
        <f t="shared" si="59"/>
        <v>-36.685628471710054</v>
      </c>
      <c r="AC75" s="211">
        <f t="shared" si="60"/>
        <v>138561.91564365942</v>
      </c>
      <c r="AD75" s="43">
        <f>HLOOKUP(AD$4,Debug!$A$1:$AK$723,2+$C75,0)</f>
        <v>138748.912594108</v>
      </c>
      <c r="AE75" s="44">
        <f>HLOOKUP(AE$4,Debug!$A$1:$AK$723,2+$C75,0)</f>
        <v>178.891352406267</v>
      </c>
      <c r="AF75" s="44">
        <f>HLOOKUP(AF$4,Debug!$A$1:$AK$723,2+$C75,0)</f>
        <v>150.31132197695101</v>
      </c>
      <c r="AG75" s="44">
        <f>HLOOKUP(AG$4,Debug!$A$1:$AK$723,2+$C75,0)</f>
        <v>36.685628471710103</v>
      </c>
      <c r="AH75" s="44">
        <f>HLOOKUP(AH$4,Debug!$A$1:$AK$723,2+$C75,0)</f>
        <v>138561.91564366</v>
      </c>
      <c r="AI75" s="208">
        <f t="shared" si="61"/>
        <v>6.7003469439441687E-10</v>
      </c>
      <c r="AJ75" s="196"/>
      <c r="AK75" s="55">
        <f t="shared" si="48"/>
        <v>1</v>
      </c>
      <c r="AL75" s="210">
        <f t="shared" si="49"/>
        <v>0</v>
      </c>
      <c r="AM75" s="210">
        <f t="shared" si="50"/>
        <v>0</v>
      </c>
      <c r="AN75" s="210">
        <f t="shared" si="51"/>
        <v>0</v>
      </c>
      <c r="AO75" s="210">
        <f t="shared" si="52"/>
        <v>0</v>
      </c>
      <c r="AP75" s="211">
        <f t="shared" si="53"/>
        <v>0</v>
      </c>
      <c r="AQ75" s="46">
        <f>HLOOKUP(AQ$4,Debug!$A$1:$AK$723,2+$C75,0)</f>
        <v>1</v>
      </c>
      <c r="AR75" s="46">
        <f>HLOOKUP(AR$4,Debug!$A$1:$AK$723,2+$C75,0)</f>
        <v>0</v>
      </c>
      <c r="AS75" s="46">
        <f>HLOOKUP(AS$4,Debug!$A$1:$AK$723,2+$C75,0)</f>
        <v>0</v>
      </c>
      <c r="AT75" s="46">
        <f>HLOOKUP(AT$4,Debug!$A$1:$AK$723,2+$C75,0)</f>
        <v>0</v>
      </c>
      <c r="AU75" s="46">
        <f>HLOOKUP(AU$4,Debug!$A$1:$AK$723,2+$C75,0)</f>
        <v>0</v>
      </c>
      <c r="AV75" s="46">
        <f>HLOOKUP(AV$4,Debug!$A$1:$AK$723,2+$C75,0)</f>
        <v>0</v>
      </c>
      <c r="AW75" s="47">
        <f t="shared" si="62"/>
        <v>0</v>
      </c>
      <c r="AX75" s="196"/>
      <c r="AY75" s="265">
        <f t="shared" si="63"/>
        <v>14674.251388684021</v>
      </c>
      <c r="AZ75" s="266">
        <f t="shared" si="64"/>
        <v>0</v>
      </c>
      <c r="BA75" s="266">
        <f t="shared" si="65"/>
        <v>220113.77083026042</v>
      </c>
      <c r="BB75" s="266">
        <f t="shared" si="66"/>
        <v>0</v>
      </c>
      <c r="BC75" s="267">
        <f t="shared" si="67"/>
        <v>0</v>
      </c>
      <c r="BD75" s="246">
        <f>HLOOKUP(BD$4,Debug!$A$1:$AK$723,2+$C75,0)</f>
        <v>14674.251388684001</v>
      </c>
      <c r="BE75" s="46">
        <f>HLOOKUP(BE$4,Debug!$A$1:$AK$723,2+$C75,0)</f>
        <v>0</v>
      </c>
      <c r="BF75" s="46">
        <f>HLOOKUP(BF$4,Debug!$A$1:$AK$723,2+$C75,0)</f>
        <v>220113.77083026001</v>
      </c>
      <c r="BG75" s="46">
        <f>HLOOKUP(BG$4,Debug!$A$1:$AK$723,2+$C75,0)</f>
        <v>0</v>
      </c>
      <c r="BH75" s="46">
        <f>HLOOKUP(BH$4,Debug!$A$1:$AK$723,2+$C75,0)</f>
        <v>0</v>
      </c>
      <c r="BI75" s="48">
        <f t="shared" si="68"/>
        <v>4.2746250983327627E-10</v>
      </c>
      <c r="BJ75" s="196"/>
      <c r="BK75" s="274">
        <f t="shared" si="69"/>
        <v>1.6821425527395739E-3</v>
      </c>
      <c r="BL75" s="275">
        <f t="shared" si="70"/>
        <v>0.61238897912333912</v>
      </c>
      <c r="BM75" s="281">
        <f t="shared" si="71"/>
        <v>0</v>
      </c>
      <c r="BN75" s="281">
        <f t="shared" si="72"/>
        <v>0.8</v>
      </c>
      <c r="BO75" s="281">
        <f t="shared" si="73"/>
        <v>0</v>
      </c>
      <c r="BP75" s="281">
        <f t="shared" si="74"/>
        <v>1</v>
      </c>
      <c r="BQ75" s="275">
        <f t="shared" si="75"/>
        <v>0.76548622390417387</v>
      </c>
      <c r="BR75" s="275">
        <f t="shared" si="76"/>
        <v>1.287656950765144E-3</v>
      </c>
      <c r="BS75" s="276">
        <f t="shared" si="77"/>
        <v>0.8975077301947415</v>
      </c>
      <c r="BT75" s="41">
        <f>HLOOKUP(BT$4,Debug!$A$1:$AK$723,2+$C75,0)*IF(SUM(V75:W75)=0,0,1)</f>
        <v>0.61238897912334</v>
      </c>
      <c r="BU75" s="41">
        <f>HLOOKUP(BU$4,Debug!$A$1:$AK$723,2+$C75,0)*IF(SUM(X75:Y75)=0,0,1)</f>
        <v>1.2876569507651501E-3</v>
      </c>
      <c r="BV75" s="41">
        <f>HLOOKUP(BV$4,Debug!$A$1:$AK$723,2+$C75,0)</f>
        <v>0.89750773019474195</v>
      </c>
      <c r="BW75" s="208">
        <f t="shared" si="78"/>
        <v>1.3383391617161067E-15</v>
      </c>
      <c r="BY75" s="251">
        <f t="shared" si="79"/>
        <v>0</v>
      </c>
      <c r="BZ75" s="43">
        <f>HLOOKUP(BZ$4,Debug!$A$1:$AK$723,2+$C75,0)</f>
        <v>0</v>
      </c>
      <c r="CA75" s="49">
        <f t="shared" si="80"/>
        <v>0</v>
      </c>
      <c r="CC75" s="224">
        <f t="shared" si="81"/>
        <v>0</v>
      </c>
      <c r="CD75" s="253">
        <f t="shared" si="92"/>
        <v>151.01808662234257</v>
      </c>
      <c r="CE75" s="253">
        <f t="shared" si="82"/>
        <v>169.50458299066415</v>
      </c>
      <c r="CF75" s="253">
        <f t="shared" si="93"/>
        <v>36.858124494343485</v>
      </c>
      <c r="CG75" s="255">
        <f t="shared" si="83"/>
        <v>139401.31072831622</v>
      </c>
      <c r="CI75" s="194">
        <f t="shared" si="94"/>
        <v>1.2999999999999999E-2</v>
      </c>
      <c r="CJ75" s="194"/>
    </row>
    <row r="76" spans="2:88">
      <c r="B76" s="108">
        <f t="shared" si="47"/>
        <v>6</v>
      </c>
      <c r="C76" s="3">
        <f t="shared" si="84"/>
        <v>70</v>
      </c>
      <c r="D76" s="3">
        <f t="shared" si="85"/>
        <v>5</v>
      </c>
      <c r="E76" s="3">
        <f t="shared" si="86"/>
        <v>9</v>
      </c>
      <c r="F76" s="7">
        <f t="shared" si="87"/>
        <v>2020</v>
      </c>
      <c r="G76" s="8">
        <f t="shared" si="88"/>
        <v>10</v>
      </c>
      <c r="H76" s="37">
        <f>HLOOKUP(H$4,Debug!$A$1:$AK$723,2+$C76,0)</f>
        <v>6</v>
      </c>
      <c r="I76" s="38">
        <f>HLOOKUP(I$4,Debug!$A$1:$AK$723,2+$C76,0)</f>
        <v>70</v>
      </c>
      <c r="J76" s="38">
        <f>HLOOKUP(J$4,Debug!$A$1:$AK$723,2+$C76,0)</f>
        <v>5</v>
      </c>
      <c r="K76" s="38">
        <f>HLOOKUP(K$4,Debug!$A$1:$AK$723,2+$C76,0)</f>
        <v>9</v>
      </c>
      <c r="L76" s="38">
        <f>HLOOKUP(L$4,Debug!$A$1:$AK$723,2+$C76,0)</f>
        <v>2020</v>
      </c>
      <c r="M76" s="38">
        <f>HLOOKUP(M$4,Debug!$A$1:$AK$723,2+$C76,0)</f>
        <v>10</v>
      </c>
      <c r="N76" s="208">
        <f t="shared" si="54"/>
        <v>0</v>
      </c>
      <c r="O76" s="5"/>
      <c r="P76" s="100">
        <f>IF(Switch="Y",S76,HLOOKUP(P$3,Debug!$A$1:$AK$723,2+$C76,0))</f>
        <v>1.7602585319997699E-2</v>
      </c>
      <c r="Q76" s="207">
        <f t="shared" si="55"/>
        <v>1.6352585319997698E-2</v>
      </c>
      <c r="R76" s="101">
        <f>IF(Switch="Y",T76,HLOOKUP(R$3,Debug!$A$1:$AK$723,2+$C76,0))</f>
        <v>1.00439926879733</v>
      </c>
      <c r="S76" s="183">
        <v>1.6763810990518158E-2</v>
      </c>
      <c r="T76" s="184">
        <v>0.93414292386735165</v>
      </c>
      <c r="U76" s="196"/>
      <c r="V76" s="55">
        <f t="shared" si="89"/>
        <v>138561.91564365942</v>
      </c>
      <c r="W76" s="210">
        <f t="shared" si="90"/>
        <v>2265.8455476652643</v>
      </c>
      <c r="X76" s="210">
        <f t="shared" si="56"/>
        <v>-186.40508283598356</v>
      </c>
      <c r="Y76" s="210">
        <f t="shared" si="91"/>
        <v>0</v>
      </c>
      <c r="Z76" s="210">
        <f t="shared" si="57"/>
        <v>0</v>
      </c>
      <c r="AA76" s="210">
        <f t="shared" si="58"/>
        <v>-152.3614691175294</v>
      </c>
      <c r="AB76" s="210">
        <f t="shared" si="59"/>
        <v>-36.637069952023943</v>
      </c>
      <c r="AC76" s="211">
        <f t="shared" si="60"/>
        <v>140452.35756941914</v>
      </c>
      <c r="AD76" s="43">
        <f>HLOOKUP(AD$4,Debug!$A$1:$AK$723,2+$C76,0)</f>
        <v>140641.35610848901</v>
      </c>
      <c r="AE76" s="44">
        <f>HLOOKUP(AE$4,Debug!$A$1:$AK$723,2+$C76,0)</f>
        <v>186.40508283598399</v>
      </c>
      <c r="AF76" s="44">
        <f>HLOOKUP(AF$4,Debug!$A$1:$AK$723,2+$C76,0)</f>
        <v>152.36146911752999</v>
      </c>
      <c r="AG76" s="44">
        <f>HLOOKUP(AG$4,Debug!$A$1:$AK$723,2+$C76,0)</f>
        <v>36.6370699520239</v>
      </c>
      <c r="AH76" s="44">
        <f>HLOOKUP(AH$4,Debug!$A$1:$AK$723,2+$C76,0)</f>
        <v>140452.35756941899</v>
      </c>
      <c r="AI76" s="208">
        <f t="shared" si="61"/>
        <v>4.6630077576992335E-10</v>
      </c>
      <c r="AJ76" s="196"/>
      <c r="AK76" s="55">
        <f t="shared" si="48"/>
        <v>1</v>
      </c>
      <c r="AL76" s="210">
        <f t="shared" si="49"/>
        <v>0</v>
      </c>
      <c r="AM76" s="210">
        <f t="shared" si="50"/>
        <v>0</v>
      </c>
      <c r="AN76" s="210">
        <f t="shared" si="51"/>
        <v>0</v>
      </c>
      <c r="AO76" s="210">
        <f t="shared" si="52"/>
        <v>0</v>
      </c>
      <c r="AP76" s="211">
        <f t="shared" si="53"/>
        <v>0</v>
      </c>
      <c r="AQ76" s="46">
        <f>HLOOKUP(AQ$4,Debug!$A$1:$AK$723,2+$C76,0)</f>
        <v>1</v>
      </c>
      <c r="AR76" s="46">
        <f>HLOOKUP(AR$4,Debug!$A$1:$AK$723,2+$C76,0)</f>
        <v>0</v>
      </c>
      <c r="AS76" s="46">
        <f>HLOOKUP(AS$4,Debug!$A$1:$AK$723,2+$C76,0)</f>
        <v>0</v>
      </c>
      <c r="AT76" s="46">
        <f>HLOOKUP(AT$4,Debug!$A$1:$AK$723,2+$C76,0)</f>
        <v>0</v>
      </c>
      <c r="AU76" s="46">
        <f>HLOOKUP(AU$4,Debug!$A$1:$AK$723,2+$C76,0)</f>
        <v>0</v>
      </c>
      <c r="AV76" s="46">
        <f>HLOOKUP(AV$4,Debug!$A$1:$AK$723,2+$C76,0)</f>
        <v>0</v>
      </c>
      <c r="AW76" s="47">
        <f t="shared" si="62"/>
        <v>0</v>
      </c>
      <c r="AX76" s="196"/>
      <c r="AY76" s="265">
        <f t="shared" si="63"/>
        <v>14654.827980809578</v>
      </c>
      <c r="AZ76" s="266">
        <f t="shared" si="64"/>
        <v>0</v>
      </c>
      <c r="BA76" s="266">
        <f t="shared" si="65"/>
        <v>219822.41971214378</v>
      </c>
      <c r="BB76" s="266">
        <f t="shared" si="66"/>
        <v>0</v>
      </c>
      <c r="BC76" s="267">
        <f t="shared" si="67"/>
        <v>0</v>
      </c>
      <c r="BD76" s="246">
        <f>HLOOKUP(BD$4,Debug!$A$1:$AK$723,2+$C76,0)</f>
        <v>14654.827980809599</v>
      </c>
      <c r="BE76" s="46">
        <f>HLOOKUP(BE$4,Debug!$A$1:$AK$723,2+$C76,0)</f>
        <v>0</v>
      </c>
      <c r="BF76" s="46">
        <f>HLOOKUP(BF$4,Debug!$A$1:$AK$723,2+$C76,0)</f>
        <v>219822.41971214401</v>
      </c>
      <c r="BG76" s="46">
        <f>HLOOKUP(BG$4,Debug!$A$1:$AK$723,2+$C76,0)</f>
        <v>0</v>
      </c>
      <c r="BH76" s="46">
        <f>HLOOKUP(BH$4,Debug!$A$1:$AK$723,2+$C76,0)</f>
        <v>0</v>
      </c>
      <c r="BI76" s="48">
        <f t="shared" si="68"/>
        <v>2.5465851649641991E-10</v>
      </c>
      <c r="BJ76" s="196"/>
      <c r="BK76" s="274">
        <f t="shared" si="69"/>
        <v>1.6821425527395739E-3</v>
      </c>
      <c r="BL76" s="275">
        <f t="shared" si="70"/>
        <v>0.62950134887521747</v>
      </c>
      <c r="BM76" s="281">
        <f t="shared" si="71"/>
        <v>0</v>
      </c>
      <c r="BN76" s="281">
        <f t="shared" si="72"/>
        <v>0.8</v>
      </c>
      <c r="BO76" s="281">
        <f t="shared" si="73"/>
        <v>0</v>
      </c>
      <c r="BP76" s="281">
        <f t="shared" si="74"/>
        <v>1</v>
      </c>
      <c r="BQ76" s="275">
        <f t="shared" si="75"/>
        <v>0.78687668609402184</v>
      </c>
      <c r="BR76" s="275">
        <f t="shared" si="76"/>
        <v>1.3236387574374544E-3</v>
      </c>
      <c r="BS76" s="276">
        <f t="shared" si="77"/>
        <v>0.89631975417795606</v>
      </c>
      <c r="BT76" s="41">
        <f>HLOOKUP(BT$4,Debug!$A$1:$AK$723,2+$C76,0)*IF(SUM(V76:W76)=0,0,1)</f>
        <v>0.62950134887521803</v>
      </c>
      <c r="BU76" s="41">
        <f>HLOOKUP(BU$4,Debug!$A$1:$AK$723,2+$C76,0)*IF(SUM(X76:Y76)=0,0,1)</f>
        <v>1.32363875743746E-3</v>
      </c>
      <c r="BV76" s="41">
        <f>HLOOKUP(BV$4,Debug!$A$1:$AK$723,2+$C76,0)</f>
        <v>0.89631975417795595</v>
      </c>
      <c r="BW76" s="208">
        <f t="shared" si="78"/>
        <v>6.7177166607201855E-16</v>
      </c>
      <c r="BY76" s="251">
        <f t="shared" si="79"/>
        <v>0</v>
      </c>
      <c r="BZ76" s="43">
        <f>HLOOKUP(BZ$4,Debug!$A$1:$AK$723,2+$C76,0)</f>
        <v>0</v>
      </c>
      <c r="CA76" s="49">
        <f t="shared" si="80"/>
        <v>0</v>
      </c>
      <c r="CC76" s="224">
        <f t="shared" si="81"/>
        <v>0</v>
      </c>
      <c r="CD76" s="253">
        <f t="shared" si="92"/>
        <v>153.0317481745335</v>
      </c>
      <c r="CE76" s="253">
        <f t="shared" si="82"/>
        <v>173.96435844456107</v>
      </c>
      <c r="CF76" s="253">
        <f t="shared" si="93"/>
        <v>36.798246270689475</v>
      </c>
      <c r="CG76" s="255">
        <f t="shared" si="83"/>
        <v>141260.07523803093</v>
      </c>
      <c r="CI76" s="194">
        <f t="shared" si="94"/>
        <v>1.2999999999999999E-2</v>
      </c>
      <c r="CJ76" s="194"/>
    </row>
    <row r="77" spans="2:88">
      <c r="B77" s="108">
        <f t="shared" si="47"/>
        <v>6</v>
      </c>
      <c r="C77" s="3">
        <f t="shared" si="84"/>
        <v>71</v>
      </c>
      <c r="D77" s="3">
        <f t="shared" si="85"/>
        <v>5</v>
      </c>
      <c r="E77" s="3">
        <f t="shared" si="86"/>
        <v>10</v>
      </c>
      <c r="F77" s="7">
        <f t="shared" si="87"/>
        <v>2020</v>
      </c>
      <c r="G77" s="8">
        <f t="shared" si="88"/>
        <v>11</v>
      </c>
      <c r="H77" s="37">
        <f>HLOOKUP(H$4,Debug!$A$1:$AK$723,2+$C77,0)</f>
        <v>6</v>
      </c>
      <c r="I77" s="38">
        <f>HLOOKUP(I$4,Debug!$A$1:$AK$723,2+$C77,0)</f>
        <v>71</v>
      </c>
      <c r="J77" s="38">
        <f>HLOOKUP(J$4,Debug!$A$1:$AK$723,2+$C77,0)</f>
        <v>5</v>
      </c>
      <c r="K77" s="38">
        <f>HLOOKUP(K$4,Debug!$A$1:$AK$723,2+$C77,0)</f>
        <v>10</v>
      </c>
      <c r="L77" s="38">
        <f>HLOOKUP(L$4,Debug!$A$1:$AK$723,2+$C77,0)</f>
        <v>2020</v>
      </c>
      <c r="M77" s="38">
        <f>HLOOKUP(M$4,Debug!$A$1:$AK$723,2+$C77,0)</f>
        <v>11</v>
      </c>
      <c r="N77" s="208">
        <f t="shared" si="54"/>
        <v>0</v>
      </c>
      <c r="O77" s="5"/>
      <c r="P77" s="100">
        <f>IF(Switch="Y",S77,HLOOKUP(P$3,Debug!$A$1:$AK$723,2+$C77,0))</f>
        <v>-8.1654974023391801E-3</v>
      </c>
      <c r="Q77" s="207">
        <f t="shared" si="55"/>
        <v>-9.4154974023391794E-3</v>
      </c>
      <c r="R77" s="101">
        <f>IF(Switch="Y",T77,HLOOKUP(R$3,Debug!$A$1:$AK$723,2+$C77,0))</f>
        <v>1.0041168792047399</v>
      </c>
      <c r="S77" s="183">
        <v>-5.8889608571622842E-3</v>
      </c>
      <c r="T77" s="184">
        <v>0.93170595360104358</v>
      </c>
      <c r="U77" s="196"/>
      <c r="V77" s="55">
        <f t="shared" si="89"/>
        <v>140452.35756941914</v>
      </c>
      <c r="W77" s="210">
        <f t="shared" si="90"/>
        <v>-1322.4288078472796</v>
      </c>
      <c r="X77" s="210">
        <f t="shared" si="56"/>
        <v>-186.91769737508446</v>
      </c>
      <c r="Y77" s="210">
        <f t="shared" si="91"/>
        <v>0</v>
      </c>
      <c r="Z77" s="210">
        <f t="shared" si="57"/>
        <v>0</v>
      </c>
      <c r="AA77" s="210">
        <f t="shared" si="58"/>
        <v>-150.52159531954649</v>
      </c>
      <c r="AB77" s="210">
        <f t="shared" si="59"/>
        <v>-36.587848933836419</v>
      </c>
      <c r="AC77" s="211">
        <f t="shared" si="60"/>
        <v>138755.90161994335</v>
      </c>
      <c r="AD77" s="43">
        <f>HLOOKUP(AD$4,Debug!$A$1:$AK$723,2+$C77,0)</f>
        <v>138943.01106419699</v>
      </c>
      <c r="AE77" s="44">
        <f>HLOOKUP(AE$4,Debug!$A$1:$AK$723,2+$C77,0)</f>
        <v>186.917697375085</v>
      </c>
      <c r="AF77" s="44">
        <f>HLOOKUP(AF$4,Debug!$A$1:$AK$723,2+$C77,0)</f>
        <v>150.521595319547</v>
      </c>
      <c r="AG77" s="44">
        <f>HLOOKUP(AG$4,Debug!$A$1:$AK$723,2+$C77,0)</f>
        <v>36.587848933836398</v>
      </c>
      <c r="AH77" s="44">
        <f>HLOOKUP(AH$4,Debug!$A$1:$AK$723,2+$C77,0)</f>
        <v>138755.90161994399</v>
      </c>
      <c r="AI77" s="208">
        <f t="shared" si="61"/>
        <v>8.7364782075383118E-10</v>
      </c>
      <c r="AJ77" s="196"/>
      <c r="AK77" s="55">
        <f t="shared" si="48"/>
        <v>1</v>
      </c>
      <c r="AL77" s="210">
        <f t="shared" si="49"/>
        <v>0</v>
      </c>
      <c r="AM77" s="210">
        <f t="shared" si="50"/>
        <v>0</v>
      </c>
      <c r="AN77" s="210">
        <f t="shared" si="51"/>
        <v>0</v>
      </c>
      <c r="AO77" s="210">
        <f t="shared" si="52"/>
        <v>0</v>
      </c>
      <c r="AP77" s="211">
        <f t="shared" si="53"/>
        <v>0</v>
      </c>
      <c r="AQ77" s="46">
        <f>HLOOKUP(AQ$4,Debug!$A$1:$AK$723,2+$C77,0)</f>
        <v>1</v>
      </c>
      <c r="AR77" s="46">
        <f>HLOOKUP(AR$4,Debug!$A$1:$AK$723,2+$C77,0)</f>
        <v>0</v>
      </c>
      <c r="AS77" s="46">
        <f>HLOOKUP(AS$4,Debug!$A$1:$AK$723,2+$C77,0)</f>
        <v>0</v>
      </c>
      <c r="AT77" s="46">
        <f>HLOOKUP(AT$4,Debug!$A$1:$AK$723,2+$C77,0)</f>
        <v>0</v>
      </c>
      <c r="AU77" s="46">
        <f>HLOOKUP(AU$4,Debug!$A$1:$AK$723,2+$C77,0)</f>
        <v>0</v>
      </c>
      <c r="AV77" s="46">
        <f>HLOOKUP(AV$4,Debug!$A$1:$AK$723,2+$C77,0)</f>
        <v>0</v>
      </c>
      <c r="AW77" s="47">
        <f t="shared" si="62"/>
        <v>0</v>
      </c>
      <c r="AX77" s="196"/>
      <c r="AY77" s="265">
        <f t="shared" si="63"/>
        <v>14635.139573534569</v>
      </c>
      <c r="AZ77" s="266">
        <f t="shared" si="64"/>
        <v>0</v>
      </c>
      <c r="BA77" s="266">
        <f t="shared" si="65"/>
        <v>219527.09360301864</v>
      </c>
      <c r="BB77" s="266">
        <f t="shared" si="66"/>
        <v>0</v>
      </c>
      <c r="BC77" s="267">
        <f t="shared" si="67"/>
        <v>0</v>
      </c>
      <c r="BD77" s="246">
        <f>HLOOKUP(BD$4,Debug!$A$1:$AK$723,2+$C77,0)</f>
        <v>14635.1395735346</v>
      </c>
      <c r="BE77" s="46">
        <f>HLOOKUP(BE$4,Debug!$A$1:$AK$723,2+$C77,0)</f>
        <v>0</v>
      </c>
      <c r="BF77" s="46">
        <f>HLOOKUP(BF$4,Debug!$A$1:$AK$723,2+$C77,0)</f>
        <v>219527.09360301899</v>
      </c>
      <c r="BG77" s="46">
        <f>HLOOKUP(BG$4,Debug!$A$1:$AK$723,2+$C77,0)</f>
        <v>0</v>
      </c>
      <c r="BH77" s="46">
        <f>HLOOKUP(BH$4,Debug!$A$1:$AK$723,2+$C77,0)</f>
        <v>0</v>
      </c>
      <c r="BI77" s="48">
        <f t="shared" si="68"/>
        <v>3.80168785341084E-10</v>
      </c>
      <c r="BJ77" s="196"/>
      <c r="BK77" s="274">
        <f t="shared" si="69"/>
        <v>1.6821425527395739E-3</v>
      </c>
      <c r="BL77" s="275">
        <f t="shared" si="70"/>
        <v>0.63893554512474526</v>
      </c>
      <c r="BM77" s="281">
        <f t="shared" si="71"/>
        <v>0</v>
      </c>
      <c r="BN77" s="281">
        <f t="shared" si="72"/>
        <v>0.8</v>
      </c>
      <c r="BO77" s="281">
        <f t="shared" si="73"/>
        <v>0</v>
      </c>
      <c r="BP77" s="281">
        <f t="shared" si="74"/>
        <v>1</v>
      </c>
      <c r="BQ77" s="275">
        <f t="shared" si="75"/>
        <v>0.79866943140593161</v>
      </c>
      <c r="BR77" s="275">
        <f t="shared" si="76"/>
        <v>1.3434758361402378E-3</v>
      </c>
      <c r="BS77" s="276">
        <f t="shared" si="77"/>
        <v>0.8951155702467628</v>
      </c>
      <c r="BT77" s="41">
        <f>HLOOKUP(BT$4,Debug!$A$1:$AK$723,2+$C77,0)*IF(SUM(V77:W77)=0,0,1)</f>
        <v>0.63893554512474604</v>
      </c>
      <c r="BU77" s="41">
        <f>HLOOKUP(BU$4,Debug!$A$1:$AK$723,2+$C77,0)*IF(SUM(X77:Y77)=0,0,1)</f>
        <v>1.34347583614024E-3</v>
      </c>
      <c r="BV77" s="41">
        <f>HLOOKUP(BV$4,Debug!$A$1:$AK$723,2+$C77,0)</f>
        <v>0.89511557024676303</v>
      </c>
      <c r="BW77" s="208">
        <f t="shared" si="78"/>
        <v>1.0013691265076119E-15</v>
      </c>
      <c r="BY77" s="251">
        <f t="shared" si="79"/>
        <v>0</v>
      </c>
      <c r="BZ77" s="43">
        <f>HLOOKUP(BZ$4,Debug!$A$1:$AK$723,2+$C77,0)</f>
        <v>0</v>
      </c>
      <c r="CA77" s="49">
        <f t="shared" si="80"/>
        <v>0</v>
      </c>
      <c r="CC77" s="224">
        <f t="shared" si="81"/>
        <v>0</v>
      </c>
      <c r="CD77" s="253">
        <f t="shared" si="92"/>
        <v>151.1412745451818</v>
      </c>
      <c r="CE77" s="253">
        <f t="shared" si="82"/>
        <v>176.2882286994417</v>
      </c>
      <c r="CF77" s="253">
        <f t="shared" si="93"/>
        <v>36.738476688258295</v>
      </c>
      <c r="CG77" s="255">
        <f t="shared" si="83"/>
        <v>139515.02265709091</v>
      </c>
      <c r="CI77" s="194">
        <f t="shared" si="94"/>
        <v>1.2999999999999998E-2</v>
      </c>
      <c r="CJ77" s="194"/>
    </row>
    <row r="78" spans="2:88">
      <c r="B78" s="108">
        <f t="shared" si="47"/>
        <v>6</v>
      </c>
      <c r="C78" s="3">
        <f t="shared" si="84"/>
        <v>72</v>
      </c>
      <c r="D78" s="3">
        <f t="shared" si="85"/>
        <v>5</v>
      </c>
      <c r="E78" s="3">
        <f t="shared" si="86"/>
        <v>11</v>
      </c>
      <c r="F78" s="7">
        <f t="shared" si="87"/>
        <v>2020</v>
      </c>
      <c r="G78" s="8">
        <f t="shared" si="88"/>
        <v>12</v>
      </c>
      <c r="H78" s="37">
        <f>HLOOKUP(H$4,Debug!$A$1:$AK$723,2+$C78,0)</f>
        <v>6</v>
      </c>
      <c r="I78" s="38">
        <f>HLOOKUP(I$4,Debug!$A$1:$AK$723,2+$C78,0)</f>
        <v>72</v>
      </c>
      <c r="J78" s="38">
        <f>HLOOKUP(J$4,Debug!$A$1:$AK$723,2+$C78,0)</f>
        <v>5</v>
      </c>
      <c r="K78" s="38">
        <f>HLOOKUP(K$4,Debug!$A$1:$AK$723,2+$C78,0)</f>
        <v>11</v>
      </c>
      <c r="L78" s="38">
        <f>HLOOKUP(L$4,Debug!$A$1:$AK$723,2+$C78,0)</f>
        <v>2020</v>
      </c>
      <c r="M78" s="38">
        <f>HLOOKUP(M$4,Debug!$A$1:$AK$723,2+$C78,0)</f>
        <v>12</v>
      </c>
      <c r="N78" s="208">
        <f t="shared" si="54"/>
        <v>0</v>
      </c>
      <c r="O78" s="5"/>
      <c r="P78" s="100">
        <f>IF(Switch="Y",S78,HLOOKUP(P$3,Debug!$A$1:$AK$723,2+$C78,0))</f>
        <v>-9.3485015771581602E-3</v>
      </c>
      <c r="Q78" s="207">
        <f t="shared" si="55"/>
        <v>-1.059850157715816E-2</v>
      </c>
      <c r="R78" s="101">
        <f>IF(Switch="Y",T78,HLOOKUP(R$3,Debug!$A$1:$AK$723,2+$C78,0))</f>
        <v>1.00388503508578</v>
      </c>
      <c r="S78" s="183">
        <v>3.2126050689972763E-2</v>
      </c>
      <c r="T78" s="184">
        <v>0.92885008359650756</v>
      </c>
      <c r="U78" s="196"/>
      <c r="V78" s="55">
        <f t="shared" si="89"/>
        <v>138755.90161994335</v>
      </c>
      <c r="W78" s="210">
        <f t="shared" si="90"/>
        <v>-1470.604642158972</v>
      </c>
      <c r="X78" s="210">
        <f t="shared" si="56"/>
        <v>-182.45685044635806</v>
      </c>
      <c r="Y78" s="210">
        <f t="shared" si="91"/>
        <v>-14615.688972988013</v>
      </c>
      <c r="Z78" s="210">
        <f t="shared" si="57"/>
        <v>0</v>
      </c>
      <c r="AA78" s="210">
        <f t="shared" si="58"/>
        <v>-132.69441375054583</v>
      </c>
      <c r="AB78" s="210">
        <f t="shared" si="59"/>
        <v>-36.539222432470034</v>
      </c>
      <c r="AC78" s="211">
        <f t="shared" si="60"/>
        <v>122317.91751816697</v>
      </c>
      <c r="AD78" s="43">
        <f>HLOOKUP(AD$4,Debug!$A$1:$AK$723,2+$C78,0)</f>
        <v>137102.84012733799</v>
      </c>
      <c r="AE78" s="44">
        <f>HLOOKUP(AE$4,Debug!$A$1:$AK$723,2+$C78,0)</f>
        <v>182.456850446358</v>
      </c>
      <c r="AF78" s="44">
        <f>HLOOKUP(AF$4,Debug!$A$1:$AK$723,2+$C78,0)</f>
        <v>132.694413750546</v>
      </c>
      <c r="AG78" s="44">
        <f>HLOOKUP(AG$4,Debug!$A$1:$AK$723,2+$C78,0)</f>
        <v>36.539222432469998</v>
      </c>
      <c r="AH78" s="44">
        <f>HLOOKUP(AH$4,Debug!$A$1:$AK$723,2+$C78,0)</f>
        <v>122317.917518167</v>
      </c>
      <c r="AI78" s="208">
        <f t="shared" si="61"/>
        <v>5.8413718306837836E-11</v>
      </c>
      <c r="AJ78" s="196"/>
      <c r="AK78" s="55">
        <f t="shared" si="48"/>
        <v>1</v>
      </c>
      <c r="AL78" s="210">
        <f t="shared" si="49"/>
        <v>0</v>
      </c>
      <c r="AM78" s="210">
        <f t="shared" si="50"/>
        <v>0</v>
      </c>
      <c r="AN78" s="210">
        <f t="shared" si="51"/>
        <v>1</v>
      </c>
      <c r="AO78" s="210">
        <f t="shared" si="52"/>
        <v>1</v>
      </c>
      <c r="AP78" s="211">
        <f t="shared" si="53"/>
        <v>1</v>
      </c>
      <c r="AQ78" s="46">
        <f>HLOOKUP(AQ$4,Debug!$A$1:$AK$723,2+$C78,0)</f>
        <v>1</v>
      </c>
      <c r="AR78" s="46">
        <f>HLOOKUP(AR$4,Debug!$A$1:$AK$723,2+$C78,0)</f>
        <v>0</v>
      </c>
      <c r="AS78" s="46">
        <f>HLOOKUP(AS$4,Debug!$A$1:$AK$723,2+$C78,0)</f>
        <v>0</v>
      </c>
      <c r="AT78" s="46">
        <f>HLOOKUP(AT$4,Debug!$A$1:$AK$723,2+$C78,0)</f>
        <v>1</v>
      </c>
      <c r="AU78" s="46">
        <f>HLOOKUP(AU$4,Debug!$A$1:$AK$723,2+$C78,0)</f>
        <v>1</v>
      </c>
      <c r="AV78" s="46">
        <f>HLOOKUP(AV$4,Debug!$A$1:$AK$723,2+$C78,0)</f>
        <v>1</v>
      </c>
      <c r="AW78" s="47">
        <f t="shared" si="62"/>
        <v>0</v>
      </c>
      <c r="AX78" s="196"/>
      <c r="AY78" s="265">
        <f t="shared" si="63"/>
        <v>14615.688972988013</v>
      </c>
      <c r="AZ78" s="266">
        <f t="shared" si="64"/>
        <v>0</v>
      </c>
      <c r="BA78" s="266">
        <f t="shared" si="65"/>
        <v>204619.64562183231</v>
      </c>
      <c r="BB78" s="266">
        <f t="shared" si="66"/>
        <v>0</v>
      </c>
      <c r="BC78" s="267">
        <f t="shared" si="67"/>
        <v>0</v>
      </c>
      <c r="BD78" s="246">
        <f>HLOOKUP(BD$4,Debug!$A$1:$AK$723,2+$C78,0)</f>
        <v>14615.688972988</v>
      </c>
      <c r="BE78" s="46">
        <f>HLOOKUP(BE$4,Debug!$A$1:$AK$723,2+$C78,0)</f>
        <v>0</v>
      </c>
      <c r="BF78" s="46">
        <f>HLOOKUP(BF$4,Debug!$A$1:$AK$723,2+$C78,0)</f>
        <v>204619.64562183199</v>
      </c>
      <c r="BG78" s="46">
        <f>HLOOKUP(BG$4,Debug!$A$1:$AK$723,2+$C78,0)</f>
        <v>0</v>
      </c>
      <c r="BH78" s="46">
        <f>HLOOKUP(BH$4,Debug!$A$1:$AK$723,2+$C78,0)</f>
        <v>0</v>
      </c>
      <c r="BI78" s="48">
        <f t="shared" si="68"/>
        <v>3.3287506084889174E-10</v>
      </c>
      <c r="BJ78" s="196"/>
      <c r="BK78" s="274">
        <f t="shared" si="69"/>
        <v>1.6821425527395739E-3</v>
      </c>
      <c r="BL78" s="275">
        <f t="shared" si="70"/>
        <v>0.63206731953943829</v>
      </c>
      <c r="BM78" s="281">
        <f t="shared" si="71"/>
        <v>0</v>
      </c>
      <c r="BN78" s="281">
        <f t="shared" si="72"/>
        <v>0.8</v>
      </c>
      <c r="BO78" s="281">
        <f t="shared" si="73"/>
        <v>0</v>
      </c>
      <c r="BP78" s="281">
        <f t="shared" si="74"/>
        <v>1</v>
      </c>
      <c r="BQ78" s="275">
        <f t="shared" si="75"/>
        <v>0.79008414942429783</v>
      </c>
      <c r="BR78" s="275">
        <f t="shared" si="76"/>
        <v>1.3290341679916633E-3</v>
      </c>
      <c r="BS78" s="276">
        <f t="shared" si="77"/>
        <v>0.8939259310696035</v>
      </c>
      <c r="BT78" s="41">
        <f>HLOOKUP(BT$4,Debug!$A$1:$AK$723,2+$C78,0)*IF(SUM(V78:W78)=0,0,1)</f>
        <v>0.63206731953943895</v>
      </c>
      <c r="BU78" s="41">
        <f>HLOOKUP(BU$4,Debug!$A$1:$AK$723,2+$C78,0)*IF(SUM(X78:Y78)=0,0,1)</f>
        <v>1.3290341679916601E-3</v>
      </c>
      <c r="BV78" s="41">
        <f>HLOOKUP(BV$4,Debug!$A$1:$AK$723,2+$C78,0)</f>
        <v>0.89392593106960405</v>
      </c>
      <c r="BW78" s="208">
        <f t="shared" si="78"/>
        <v>1.2244979336051287E-15</v>
      </c>
      <c r="BY78" s="251">
        <f t="shared" si="79"/>
        <v>0</v>
      </c>
      <c r="BZ78" s="43">
        <f>HLOOKUP(BZ$4,Debug!$A$1:$AK$723,2+$C78,0)</f>
        <v>0</v>
      </c>
      <c r="CA78" s="49">
        <f t="shared" si="80"/>
        <v>0</v>
      </c>
      <c r="CC78" s="224">
        <f t="shared" si="81"/>
        <v>0</v>
      </c>
      <c r="CD78" s="253">
        <f t="shared" si="92"/>
        <v>133.20993620365371</v>
      </c>
      <c r="CE78" s="253">
        <f t="shared" si="82"/>
        <v>174.11871645761983</v>
      </c>
      <c r="CF78" s="253">
        <f t="shared" si="93"/>
        <v>36.681178593627301</v>
      </c>
      <c r="CG78" s="255">
        <f t="shared" si="83"/>
        <v>122963.01803414187</v>
      </c>
      <c r="CI78" s="194">
        <f t="shared" si="94"/>
        <v>1.3000000000000001E-2</v>
      </c>
      <c r="CJ78" s="194"/>
    </row>
    <row r="79" spans="2:88">
      <c r="B79" s="108">
        <f t="shared" si="47"/>
        <v>7</v>
      </c>
      <c r="C79" s="3">
        <f t="shared" si="84"/>
        <v>73</v>
      </c>
      <c r="D79" s="3">
        <f t="shared" si="85"/>
        <v>6</v>
      </c>
      <c r="E79" s="3">
        <f t="shared" si="86"/>
        <v>0</v>
      </c>
      <c r="F79" s="7">
        <f t="shared" si="87"/>
        <v>2021</v>
      </c>
      <c r="G79" s="8">
        <f t="shared" si="88"/>
        <v>1</v>
      </c>
      <c r="H79" s="37">
        <f>HLOOKUP(H$4,Debug!$A$1:$AK$723,2+$C79,0)</f>
        <v>7</v>
      </c>
      <c r="I79" s="38">
        <f>HLOOKUP(I$4,Debug!$A$1:$AK$723,2+$C79,0)</f>
        <v>73</v>
      </c>
      <c r="J79" s="38">
        <f>HLOOKUP(J$4,Debug!$A$1:$AK$723,2+$C79,0)</f>
        <v>6</v>
      </c>
      <c r="K79" s="38">
        <f>HLOOKUP(K$4,Debug!$A$1:$AK$723,2+$C79,0)</f>
        <v>0</v>
      </c>
      <c r="L79" s="38">
        <f>HLOOKUP(L$4,Debug!$A$1:$AK$723,2+$C79,0)</f>
        <v>2021</v>
      </c>
      <c r="M79" s="38">
        <f>HLOOKUP(M$4,Debug!$A$1:$AK$723,2+$C79,0)</f>
        <v>1</v>
      </c>
      <c r="N79" s="208">
        <f t="shared" si="54"/>
        <v>0</v>
      </c>
      <c r="O79" s="5"/>
      <c r="P79" s="100">
        <f>IF(Switch="Y",S79,HLOOKUP(P$3,Debug!$A$1:$AK$723,2+$C79,0))</f>
        <v>-5.0305440017962598E-3</v>
      </c>
      <c r="Q79" s="207">
        <f t="shared" si="55"/>
        <v>-6.2805440017962601E-3</v>
      </c>
      <c r="R79" s="101">
        <f>IF(Switch="Y",T79,HLOOKUP(R$3,Debug!$A$1:$AK$723,2+$C79,0))</f>
        <v>1.0031297648663799</v>
      </c>
      <c r="S79" s="183">
        <v>-1.5006098245096688E-2</v>
      </c>
      <c r="T79" s="184">
        <v>0.92592592592592582</v>
      </c>
      <c r="U79" s="196"/>
      <c r="V79" s="55">
        <f t="shared" si="89"/>
        <v>122317.91751816697</v>
      </c>
      <c r="W79" s="210">
        <f t="shared" si="90"/>
        <v>-768.2230631809332</v>
      </c>
      <c r="X79" s="210">
        <f t="shared" si="56"/>
        <v>-152.78102945791227</v>
      </c>
      <c r="Y79" s="210">
        <f t="shared" si="91"/>
        <v>0</v>
      </c>
      <c r="Z79" s="210">
        <f t="shared" si="57"/>
        <v>0</v>
      </c>
      <c r="AA79" s="210">
        <f t="shared" si="58"/>
        <v>-131.51332287765547</v>
      </c>
      <c r="AB79" s="210">
        <f t="shared" si="59"/>
        <v>-36.493294715054901</v>
      </c>
      <c r="AC79" s="211">
        <f t="shared" si="60"/>
        <v>121228.90680793542</v>
      </c>
      <c r="AD79" s="43">
        <f>HLOOKUP(AD$4,Debug!$A$1:$AK$723,2+$C79,0)</f>
        <v>121396.91342552799</v>
      </c>
      <c r="AE79" s="44">
        <f>HLOOKUP(AE$4,Debug!$A$1:$AK$723,2+$C79,0)</f>
        <v>152.78102945791301</v>
      </c>
      <c r="AF79" s="44">
        <f>HLOOKUP(AF$4,Debug!$A$1:$AK$723,2+$C79,0)</f>
        <v>131.51332287765601</v>
      </c>
      <c r="AG79" s="44">
        <f>HLOOKUP(AG$4,Debug!$A$1:$AK$723,2+$C79,0)</f>
        <v>36.493294715054901</v>
      </c>
      <c r="AH79" s="44">
        <f>HLOOKUP(AH$4,Debug!$A$1:$AK$723,2+$C79,0)</f>
        <v>121228.906807936</v>
      </c>
      <c r="AI79" s="208">
        <f t="shared" si="61"/>
        <v>7.1358385866915341E-10</v>
      </c>
      <c r="AJ79" s="196"/>
      <c r="AK79" s="55">
        <f t="shared" si="48"/>
        <v>1</v>
      </c>
      <c r="AL79" s="210">
        <f t="shared" si="49"/>
        <v>0</v>
      </c>
      <c r="AM79" s="210">
        <f t="shared" si="50"/>
        <v>0</v>
      </c>
      <c r="AN79" s="210">
        <f t="shared" si="51"/>
        <v>0</v>
      </c>
      <c r="AO79" s="210">
        <f t="shared" si="52"/>
        <v>0</v>
      </c>
      <c r="AP79" s="211">
        <f t="shared" si="53"/>
        <v>0</v>
      </c>
      <c r="AQ79" s="46">
        <f>HLOOKUP(AQ$4,Debug!$A$1:$AK$723,2+$C79,0)</f>
        <v>1</v>
      </c>
      <c r="AR79" s="46">
        <f>HLOOKUP(AR$4,Debug!$A$1:$AK$723,2+$C79,0)</f>
        <v>0</v>
      </c>
      <c r="AS79" s="46">
        <f>HLOOKUP(AS$4,Debug!$A$1:$AK$723,2+$C79,0)</f>
        <v>0</v>
      </c>
      <c r="AT79" s="46">
        <f>HLOOKUP(AT$4,Debug!$A$1:$AK$723,2+$C79,0)</f>
        <v>0</v>
      </c>
      <c r="AU79" s="46">
        <f>HLOOKUP(AU$4,Debug!$A$1:$AK$723,2+$C79,0)</f>
        <v>0</v>
      </c>
      <c r="AV79" s="46">
        <f>HLOOKUP(AV$4,Debug!$A$1:$AK$723,2+$C79,0)</f>
        <v>0</v>
      </c>
      <c r="AW79" s="47">
        <f t="shared" si="62"/>
        <v>0</v>
      </c>
      <c r="AX79" s="196"/>
      <c r="AY79" s="265">
        <f t="shared" si="63"/>
        <v>14597.31788602196</v>
      </c>
      <c r="AZ79" s="266">
        <f t="shared" si="64"/>
        <v>0</v>
      </c>
      <c r="BA79" s="266">
        <f t="shared" si="65"/>
        <v>204362.45040430757</v>
      </c>
      <c r="BB79" s="266">
        <f t="shared" si="66"/>
        <v>0</v>
      </c>
      <c r="BC79" s="267">
        <f t="shared" si="67"/>
        <v>0</v>
      </c>
      <c r="BD79" s="246">
        <f>HLOOKUP(BD$4,Debug!$A$1:$AK$723,2+$C79,0)</f>
        <v>14597.317886022</v>
      </c>
      <c r="BE79" s="46">
        <f>HLOOKUP(BE$4,Debug!$A$1:$AK$723,2+$C79,0)</f>
        <v>0</v>
      </c>
      <c r="BF79" s="46">
        <f>HLOOKUP(BF$4,Debug!$A$1:$AK$723,2+$C79,0)</f>
        <v>204362.45040430801</v>
      </c>
      <c r="BG79" s="46">
        <f>HLOOKUP(BG$4,Debug!$A$1:$AK$723,2+$C79,0)</f>
        <v>0</v>
      </c>
      <c r="BH79" s="46">
        <f>HLOOKUP(BH$4,Debug!$A$1:$AK$723,2+$C79,0)</f>
        <v>0</v>
      </c>
      <c r="BI79" s="48">
        <f t="shared" si="68"/>
        <v>4.765752237290144E-10</v>
      </c>
      <c r="BJ79" s="196"/>
      <c r="BK79" s="274">
        <f t="shared" si="69"/>
        <v>1.6821425527395739E-3</v>
      </c>
      <c r="BL79" s="275">
        <f t="shared" si="70"/>
        <v>0.59778188524590037</v>
      </c>
      <c r="BM79" s="281">
        <f t="shared" si="71"/>
        <v>0</v>
      </c>
      <c r="BN79" s="281">
        <f t="shared" si="72"/>
        <v>0.8</v>
      </c>
      <c r="BO79" s="281">
        <f t="shared" si="73"/>
        <v>0</v>
      </c>
      <c r="BP79" s="281">
        <f t="shared" si="74"/>
        <v>1</v>
      </c>
      <c r="BQ79" s="275">
        <f t="shared" si="75"/>
        <v>0.74722735655737549</v>
      </c>
      <c r="BR79" s="275">
        <f t="shared" si="76"/>
        <v>1.2569429330362674E-3</v>
      </c>
      <c r="BS79" s="276">
        <f t="shared" si="77"/>
        <v>0.89280231718788772</v>
      </c>
      <c r="BT79" s="41">
        <f>HLOOKUP(BT$4,Debug!$A$1:$AK$723,2+$C79,0)*IF(SUM(V79:W79)=0,0,1)</f>
        <v>0.59778188524590103</v>
      </c>
      <c r="BU79" s="41">
        <f>HLOOKUP(BU$4,Debug!$A$1:$AK$723,2+$C79,0)*IF(SUM(X79:Y79)=0,0,1)</f>
        <v>1.25694293303627E-3</v>
      </c>
      <c r="BV79" s="41">
        <f>HLOOKUP(BV$4,Debug!$A$1:$AK$723,2+$C79,0)</f>
        <v>0.89280231718788805</v>
      </c>
      <c r="BW79" s="208">
        <f t="shared" si="78"/>
        <v>1.0018028073766061E-15</v>
      </c>
      <c r="BY79" s="251">
        <f t="shared" si="79"/>
        <v>0</v>
      </c>
      <c r="BZ79" s="43">
        <f>HLOOKUP(BZ$4,Debug!$A$1:$AK$723,2+$C79,0)</f>
        <v>0</v>
      </c>
      <c r="CA79" s="49">
        <f t="shared" si="80"/>
        <v>0</v>
      </c>
      <c r="CC79" s="224">
        <f t="shared" si="81"/>
        <v>0</v>
      </c>
      <c r="CD79" s="253">
        <f t="shared" si="92"/>
        <v>131.92492865505884</v>
      </c>
      <c r="CE79" s="253">
        <f t="shared" si="82"/>
        <v>153.37592979868012</v>
      </c>
      <c r="CF79" s="253">
        <f t="shared" si="93"/>
        <v>36.607510146712528</v>
      </c>
      <c r="CG79" s="255">
        <f t="shared" si="83"/>
        <v>121776.85722005431</v>
      </c>
      <c r="CI79" s="194">
        <f t="shared" si="94"/>
        <v>1.2999999999999999E-2</v>
      </c>
      <c r="CJ79" s="194"/>
    </row>
    <row r="80" spans="2:88">
      <c r="B80" s="108">
        <f t="shared" si="47"/>
        <v>7</v>
      </c>
      <c r="C80" s="3">
        <f t="shared" si="84"/>
        <v>74</v>
      </c>
      <c r="D80" s="3">
        <f t="shared" si="85"/>
        <v>6</v>
      </c>
      <c r="E80" s="3">
        <f t="shared" si="86"/>
        <v>1</v>
      </c>
      <c r="F80" s="7">
        <f t="shared" si="87"/>
        <v>2021</v>
      </c>
      <c r="G80" s="8">
        <f t="shared" si="88"/>
        <v>2</v>
      </c>
      <c r="H80" s="37">
        <f>HLOOKUP(H$4,Debug!$A$1:$AK$723,2+$C80,0)</f>
        <v>7</v>
      </c>
      <c r="I80" s="38">
        <f>HLOOKUP(I$4,Debug!$A$1:$AK$723,2+$C80,0)</f>
        <v>74</v>
      </c>
      <c r="J80" s="38">
        <f>HLOOKUP(J$4,Debug!$A$1:$AK$723,2+$C80,0)</f>
        <v>6</v>
      </c>
      <c r="K80" s="38">
        <f>HLOOKUP(K$4,Debug!$A$1:$AK$723,2+$C80,0)</f>
        <v>1</v>
      </c>
      <c r="L80" s="38">
        <f>HLOOKUP(L$4,Debug!$A$1:$AK$723,2+$C80,0)</f>
        <v>2021</v>
      </c>
      <c r="M80" s="38">
        <f>HLOOKUP(M$4,Debug!$A$1:$AK$723,2+$C80,0)</f>
        <v>2</v>
      </c>
      <c r="N80" s="208">
        <f t="shared" si="54"/>
        <v>0</v>
      </c>
      <c r="O80" s="5"/>
      <c r="P80" s="100">
        <f>IF(Switch="Y",S80,HLOOKUP(P$3,Debug!$A$1:$AK$723,2+$C80,0))</f>
        <v>5.0708257280722702E-3</v>
      </c>
      <c r="Q80" s="207">
        <f t="shared" si="55"/>
        <v>3.8208257280722699E-3</v>
      </c>
      <c r="R80" s="101">
        <f>IF(Switch="Y",T80,HLOOKUP(R$3,Debug!$A$1:$AK$723,2+$C80,0))</f>
        <v>1.0027475282273399</v>
      </c>
      <c r="S80" s="183">
        <v>1.2581048478216061E-2</v>
      </c>
      <c r="T80" s="184">
        <v>0.92302012183865612</v>
      </c>
      <c r="U80" s="196"/>
      <c r="V80" s="55">
        <f t="shared" si="89"/>
        <v>121228.90680793542</v>
      </c>
      <c r="W80" s="210">
        <f t="shared" si="90"/>
        <v>463.19452611783521</v>
      </c>
      <c r="X80" s="210">
        <f t="shared" si="56"/>
        <v>-151.78899589494205</v>
      </c>
      <c r="Y80" s="210">
        <f t="shared" si="91"/>
        <v>0</v>
      </c>
      <c r="Z80" s="210">
        <f t="shared" si="57"/>
        <v>0</v>
      </c>
      <c r="AA80" s="210">
        <f t="shared" si="58"/>
        <v>-131.66867169967151</v>
      </c>
      <c r="AB80" s="210">
        <f t="shared" si="59"/>
        <v>-36.447775897473711</v>
      </c>
      <c r="AC80" s="211">
        <f t="shared" si="60"/>
        <v>121372.19589056117</v>
      </c>
      <c r="AD80" s="43">
        <f>HLOOKUP(AD$4,Debug!$A$1:$AK$723,2+$C80,0)</f>
        <v>121540.31233815799</v>
      </c>
      <c r="AE80" s="44">
        <f>HLOOKUP(AE$4,Debug!$A$1:$AK$723,2+$C80,0)</f>
        <v>151.78899589494199</v>
      </c>
      <c r="AF80" s="44">
        <f>HLOOKUP(AF$4,Debug!$A$1:$AK$723,2+$C80,0)</f>
        <v>131.66867169967199</v>
      </c>
      <c r="AG80" s="44">
        <f>HLOOKUP(AG$4,Debug!$A$1:$AK$723,2+$C80,0)</f>
        <v>36.447775897473697</v>
      </c>
      <c r="AH80" s="44">
        <f>HLOOKUP(AH$4,Debug!$A$1:$AK$723,2+$C80,0)</f>
        <v>121372.19589056099</v>
      </c>
      <c r="AI80" s="208">
        <f t="shared" si="61"/>
        <v>4.9526249767950503E-10</v>
      </c>
      <c r="AJ80" s="196"/>
      <c r="AK80" s="55">
        <f t="shared" si="48"/>
        <v>1</v>
      </c>
      <c r="AL80" s="210">
        <f t="shared" si="49"/>
        <v>0</v>
      </c>
      <c r="AM80" s="210">
        <f t="shared" si="50"/>
        <v>0</v>
      </c>
      <c r="AN80" s="210">
        <f t="shared" si="51"/>
        <v>0</v>
      </c>
      <c r="AO80" s="210">
        <f t="shared" si="52"/>
        <v>0</v>
      </c>
      <c r="AP80" s="211">
        <f t="shared" si="53"/>
        <v>0</v>
      </c>
      <c r="AQ80" s="46">
        <f>HLOOKUP(AQ$4,Debug!$A$1:$AK$723,2+$C80,0)</f>
        <v>1</v>
      </c>
      <c r="AR80" s="46">
        <f>HLOOKUP(AR$4,Debug!$A$1:$AK$723,2+$C80,0)</f>
        <v>0</v>
      </c>
      <c r="AS80" s="46">
        <f>HLOOKUP(AS$4,Debug!$A$1:$AK$723,2+$C80,0)</f>
        <v>0</v>
      </c>
      <c r="AT80" s="46">
        <f>HLOOKUP(AT$4,Debug!$A$1:$AK$723,2+$C80,0)</f>
        <v>0</v>
      </c>
      <c r="AU80" s="46">
        <f>HLOOKUP(AU$4,Debug!$A$1:$AK$723,2+$C80,0)</f>
        <v>0</v>
      </c>
      <c r="AV80" s="46">
        <f>HLOOKUP(AV$4,Debug!$A$1:$AK$723,2+$C80,0)</f>
        <v>0</v>
      </c>
      <c r="AW80" s="47">
        <f t="shared" si="62"/>
        <v>0</v>
      </c>
      <c r="AX80" s="196"/>
      <c r="AY80" s="265">
        <f t="shared" si="63"/>
        <v>14579.110358989485</v>
      </c>
      <c r="AZ80" s="266">
        <f t="shared" si="64"/>
        <v>0</v>
      </c>
      <c r="BA80" s="266">
        <f t="shared" si="65"/>
        <v>204107.54502585292</v>
      </c>
      <c r="BB80" s="266">
        <f t="shared" si="66"/>
        <v>0</v>
      </c>
      <c r="BC80" s="267">
        <f t="shared" si="67"/>
        <v>0</v>
      </c>
      <c r="BD80" s="246">
        <f>HLOOKUP(BD$4,Debug!$A$1:$AK$723,2+$C80,0)</f>
        <v>14579.110358989499</v>
      </c>
      <c r="BE80" s="46">
        <f>HLOOKUP(BE$4,Debug!$A$1:$AK$723,2+$C80,0)</f>
        <v>0</v>
      </c>
      <c r="BF80" s="46">
        <f>HLOOKUP(BF$4,Debug!$A$1:$AK$723,2+$C80,0)</f>
        <v>204107.545025853</v>
      </c>
      <c r="BG80" s="46">
        <f>HLOOKUP(BG$4,Debug!$A$1:$AK$723,2+$C80,0)</f>
        <v>0</v>
      </c>
      <c r="BH80" s="46">
        <f>HLOOKUP(BH$4,Debug!$A$1:$AK$723,2+$C80,0)</f>
        <v>0</v>
      </c>
      <c r="BI80" s="48">
        <f t="shared" si="68"/>
        <v>1.0186340659856796E-10</v>
      </c>
      <c r="BJ80" s="196"/>
      <c r="BK80" s="274">
        <f t="shared" si="69"/>
        <v>1.6821425527395739E-3</v>
      </c>
      <c r="BL80" s="275">
        <f t="shared" si="70"/>
        <v>0.59320538860293559</v>
      </c>
      <c r="BM80" s="281">
        <f t="shared" si="71"/>
        <v>0</v>
      </c>
      <c r="BN80" s="281">
        <f t="shared" si="72"/>
        <v>0.8</v>
      </c>
      <c r="BO80" s="281">
        <f t="shared" si="73"/>
        <v>0</v>
      </c>
      <c r="BP80" s="281">
        <f t="shared" si="74"/>
        <v>1</v>
      </c>
      <c r="BQ80" s="275">
        <f t="shared" si="75"/>
        <v>0.74150673575366954</v>
      </c>
      <c r="BR80" s="275">
        <f t="shared" si="76"/>
        <v>1.2473200333542663E-3</v>
      </c>
      <c r="BS80" s="276">
        <f t="shared" si="77"/>
        <v>0.89168870697183411</v>
      </c>
      <c r="BT80" s="41">
        <f>HLOOKUP(BT$4,Debug!$A$1:$AK$723,2+$C80,0)*IF(SUM(V80:W80)=0,0,1)</f>
        <v>0.59320538860293603</v>
      </c>
      <c r="BU80" s="41">
        <f>HLOOKUP(BU$4,Debug!$A$1:$AK$723,2+$C80,0)*IF(SUM(X80:Y80)=0,0,1)</f>
        <v>1.24732003335427E-3</v>
      </c>
      <c r="BV80" s="41">
        <f>HLOOKUP(BV$4,Debug!$A$1:$AK$723,2+$C80,0)</f>
        <v>0.891688706971834</v>
      </c>
      <c r="BW80" s="208">
        <f t="shared" si="78"/>
        <v>5.5879779969902899E-16</v>
      </c>
      <c r="BY80" s="251">
        <f t="shared" si="79"/>
        <v>0</v>
      </c>
      <c r="BZ80" s="43">
        <f>HLOOKUP(BZ$4,Debug!$A$1:$AK$723,2+$C80,0)</f>
        <v>0</v>
      </c>
      <c r="CA80" s="49">
        <f t="shared" si="80"/>
        <v>0</v>
      </c>
      <c r="CC80" s="224">
        <f t="shared" si="81"/>
        <v>0</v>
      </c>
      <c r="CD80" s="253">
        <f t="shared" si="92"/>
        <v>132.03043509182271</v>
      </c>
      <c r="CE80" s="253">
        <f t="shared" si="82"/>
        <v>151.95248331419972</v>
      </c>
      <c r="CF80" s="253">
        <f t="shared" si="93"/>
        <v>36.547917190575781</v>
      </c>
      <c r="CG80" s="255">
        <f t="shared" si="83"/>
        <v>121874.24777706711</v>
      </c>
      <c r="CI80" s="194">
        <f t="shared" si="94"/>
        <v>1.3000000000000001E-2</v>
      </c>
      <c r="CJ80" s="194"/>
    </row>
    <row r="81" spans="2:88">
      <c r="B81" s="108">
        <f t="shared" si="47"/>
        <v>7</v>
      </c>
      <c r="C81" s="3">
        <f t="shared" si="84"/>
        <v>75</v>
      </c>
      <c r="D81" s="3">
        <f t="shared" si="85"/>
        <v>6</v>
      </c>
      <c r="E81" s="3">
        <f t="shared" si="86"/>
        <v>2</v>
      </c>
      <c r="F81" s="7">
        <f t="shared" si="87"/>
        <v>2021</v>
      </c>
      <c r="G81" s="8">
        <f t="shared" si="88"/>
        <v>3</v>
      </c>
      <c r="H81" s="37">
        <f>HLOOKUP(H$4,Debug!$A$1:$AK$723,2+$C81,0)</f>
        <v>7</v>
      </c>
      <c r="I81" s="38">
        <f>HLOOKUP(I$4,Debug!$A$1:$AK$723,2+$C81,0)</f>
        <v>75</v>
      </c>
      <c r="J81" s="38">
        <f>HLOOKUP(J$4,Debug!$A$1:$AK$723,2+$C81,0)</f>
        <v>6</v>
      </c>
      <c r="K81" s="38">
        <f>HLOOKUP(K$4,Debug!$A$1:$AK$723,2+$C81,0)</f>
        <v>2</v>
      </c>
      <c r="L81" s="38">
        <f>HLOOKUP(L$4,Debug!$A$1:$AK$723,2+$C81,0)</f>
        <v>2021</v>
      </c>
      <c r="M81" s="38">
        <f>HLOOKUP(M$4,Debug!$A$1:$AK$723,2+$C81,0)</f>
        <v>3</v>
      </c>
      <c r="N81" s="208">
        <f t="shared" si="54"/>
        <v>0</v>
      </c>
      <c r="O81" s="5"/>
      <c r="P81" s="100">
        <f>IF(Switch="Y",S81,HLOOKUP(P$3,Debug!$A$1:$AK$723,2+$C81,0))</f>
        <v>4.1556086594094497E-3</v>
      </c>
      <c r="Q81" s="207">
        <f t="shared" si="55"/>
        <v>2.9056086594094494E-3</v>
      </c>
      <c r="R81" s="101">
        <f>IF(Switch="Y",T81,HLOOKUP(R$3,Debug!$A$1:$AK$723,2+$C81,0))</f>
        <v>1.0021948066265101</v>
      </c>
      <c r="S81" s="183">
        <v>1.9755598107708661E-2</v>
      </c>
      <c r="T81" s="184">
        <v>0.9197093718384991</v>
      </c>
      <c r="U81" s="196"/>
      <c r="V81" s="55">
        <f t="shared" si="89"/>
        <v>121372.19589056117</v>
      </c>
      <c r="W81" s="210">
        <f t="shared" si="90"/>
        <v>352.66010339115451</v>
      </c>
      <c r="X81" s="210">
        <f t="shared" si="56"/>
        <v>-152.19915100796118</v>
      </c>
      <c r="Y81" s="210">
        <f t="shared" si="91"/>
        <v>0</v>
      </c>
      <c r="Z81" s="210">
        <f t="shared" si="57"/>
        <v>0</v>
      </c>
      <c r="AA81" s="210">
        <f t="shared" si="58"/>
        <v>-131.70371157985639</v>
      </c>
      <c r="AB81" s="210">
        <f t="shared" si="59"/>
        <v>-36.402203277958769</v>
      </c>
      <c r="AC81" s="211">
        <f t="shared" si="60"/>
        <v>121404.55092808654</v>
      </c>
      <c r="AD81" s="43">
        <f>HLOOKUP(AD$4,Debug!$A$1:$AK$723,2+$C81,0)</f>
        <v>121572.656842945</v>
      </c>
      <c r="AE81" s="44">
        <f>HLOOKUP(AE$4,Debug!$A$1:$AK$723,2+$C81,0)</f>
        <v>152.199151007962</v>
      </c>
      <c r="AF81" s="44">
        <f>HLOOKUP(AF$4,Debug!$A$1:$AK$723,2+$C81,0)</f>
        <v>131.70371157985701</v>
      </c>
      <c r="AG81" s="44">
        <f>HLOOKUP(AG$4,Debug!$A$1:$AK$723,2+$C81,0)</f>
        <v>36.402203277958797</v>
      </c>
      <c r="AH81" s="44">
        <f>HLOOKUP(AH$4,Debug!$A$1:$AK$723,2+$C81,0)</f>
        <v>121404.550928087</v>
      </c>
      <c r="AI81" s="208">
        <f t="shared" si="61"/>
        <v>1.10659925667278E-9</v>
      </c>
      <c r="AJ81" s="196"/>
      <c r="AK81" s="55">
        <f t="shared" si="48"/>
        <v>1</v>
      </c>
      <c r="AL81" s="210">
        <f t="shared" si="49"/>
        <v>0</v>
      </c>
      <c r="AM81" s="210">
        <f t="shared" si="50"/>
        <v>0</v>
      </c>
      <c r="AN81" s="210">
        <f t="shared" si="51"/>
        <v>0</v>
      </c>
      <c r="AO81" s="210">
        <f t="shared" si="52"/>
        <v>0</v>
      </c>
      <c r="AP81" s="211">
        <f t="shared" si="53"/>
        <v>0</v>
      </c>
      <c r="AQ81" s="46">
        <f>HLOOKUP(AQ$4,Debug!$A$1:$AK$723,2+$C81,0)</f>
        <v>1</v>
      </c>
      <c r="AR81" s="46">
        <f>HLOOKUP(AR$4,Debug!$A$1:$AK$723,2+$C81,0)</f>
        <v>0</v>
      </c>
      <c r="AS81" s="46">
        <f>HLOOKUP(AS$4,Debug!$A$1:$AK$723,2+$C81,0)</f>
        <v>0</v>
      </c>
      <c r="AT81" s="46">
        <f>HLOOKUP(AT$4,Debug!$A$1:$AK$723,2+$C81,0)</f>
        <v>0</v>
      </c>
      <c r="AU81" s="46">
        <f>HLOOKUP(AU$4,Debug!$A$1:$AK$723,2+$C81,0)</f>
        <v>0</v>
      </c>
      <c r="AV81" s="46">
        <f>HLOOKUP(AV$4,Debug!$A$1:$AK$723,2+$C81,0)</f>
        <v>0</v>
      </c>
      <c r="AW81" s="47">
        <f t="shared" si="62"/>
        <v>0</v>
      </c>
      <c r="AX81" s="196"/>
      <c r="AY81" s="265">
        <f t="shared" si="63"/>
        <v>14560.881311183506</v>
      </c>
      <c r="AZ81" s="266">
        <f t="shared" si="64"/>
        <v>0</v>
      </c>
      <c r="BA81" s="266">
        <f t="shared" si="65"/>
        <v>203852.33835656923</v>
      </c>
      <c r="BB81" s="266">
        <f t="shared" si="66"/>
        <v>0</v>
      </c>
      <c r="BC81" s="267">
        <f t="shared" si="67"/>
        <v>0</v>
      </c>
      <c r="BD81" s="246">
        <f>HLOOKUP(BD$4,Debug!$A$1:$AK$723,2+$C81,0)</f>
        <v>14560.881311183501</v>
      </c>
      <c r="BE81" s="46">
        <f>HLOOKUP(BE$4,Debug!$A$1:$AK$723,2+$C81,0)</f>
        <v>0</v>
      </c>
      <c r="BF81" s="46">
        <f>HLOOKUP(BF$4,Debug!$A$1:$AK$723,2+$C81,0)</f>
        <v>203852.338356569</v>
      </c>
      <c r="BG81" s="46">
        <f>HLOOKUP(BG$4,Debug!$A$1:$AK$723,2+$C81,0)</f>
        <v>0</v>
      </c>
      <c r="BH81" s="46">
        <f>HLOOKUP(BH$4,Debug!$A$1:$AK$723,2+$C81,0)</f>
        <v>0</v>
      </c>
      <c r="BI81" s="48">
        <f t="shared" si="68"/>
        <v>2.382876118645072E-10</v>
      </c>
      <c r="BJ81" s="196"/>
      <c r="BK81" s="274">
        <f t="shared" si="69"/>
        <v>1.6821425527395739E-3</v>
      </c>
      <c r="BL81" s="275">
        <f t="shared" si="70"/>
        <v>0.59464825700190449</v>
      </c>
      <c r="BM81" s="281">
        <f t="shared" si="71"/>
        <v>0</v>
      </c>
      <c r="BN81" s="281">
        <f t="shared" si="72"/>
        <v>0.8</v>
      </c>
      <c r="BO81" s="281">
        <f t="shared" si="73"/>
        <v>0</v>
      </c>
      <c r="BP81" s="281">
        <f t="shared" si="74"/>
        <v>1</v>
      </c>
      <c r="BQ81" s="275">
        <f t="shared" si="75"/>
        <v>0.74331032125238061</v>
      </c>
      <c r="BR81" s="275">
        <f t="shared" si="76"/>
        <v>1.2503539212691524E-3</v>
      </c>
      <c r="BS81" s="276">
        <f t="shared" si="77"/>
        <v>0.8905737805005205</v>
      </c>
      <c r="BT81" s="41">
        <f>HLOOKUP(BT$4,Debug!$A$1:$AK$723,2+$C81,0)*IF(SUM(V81:W81)=0,0,1)</f>
        <v>0.59464825700190505</v>
      </c>
      <c r="BU81" s="41">
        <f>HLOOKUP(BU$4,Debug!$A$1:$AK$723,2+$C81,0)*IF(SUM(X81:Y81)=0,0,1)</f>
        <v>1.25035392126915E-3</v>
      </c>
      <c r="BV81" s="41">
        <f>HLOOKUP(BV$4,Debug!$A$1:$AK$723,2+$C81,0)</f>
        <v>0.89057378050052105</v>
      </c>
      <c r="BW81" s="208">
        <f t="shared" si="78"/>
        <v>1.1126082694046247E-15</v>
      </c>
      <c r="BY81" s="251">
        <f t="shared" si="79"/>
        <v>0</v>
      </c>
      <c r="BZ81" s="43">
        <f>HLOOKUP(BZ$4,Debug!$A$1:$AK$723,2+$C81,0)</f>
        <v>0</v>
      </c>
      <c r="CA81" s="49">
        <f t="shared" si="80"/>
        <v>0</v>
      </c>
      <c r="CC81" s="224">
        <f t="shared" si="81"/>
        <v>0</v>
      </c>
      <c r="CD81" s="253">
        <f t="shared" si="92"/>
        <v>131.99277575876783</v>
      </c>
      <c r="CE81" s="253">
        <f t="shared" si="82"/>
        <v>152.04823048796982</v>
      </c>
      <c r="CF81" s="253">
        <f t="shared" si="93"/>
        <v>36.482099074932798</v>
      </c>
      <c r="CG81" s="255">
        <f t="shared" si="83"/>
        <v>121839.48531578569</v>
      </c>
      <c r="CI81" s="194">
        <f t="shared" si="94"/>
        <v>1.3000000000000001E-2</v>
      </c>
      <c r="CJ81" s="194"/>
    </row>
    <row r="82" spans="2:88">
      <c r="B82" s="108">
        <f t="shared" si="47"/>
        <v>7</v>
      </c>
      <c r="C82" s="3">
        <f t="shared" si="84"/>
        <v>76</v>
      </c>
      <c r="D82" s="3">
        <f t="shared" si="85"/>
        <v>6</v>
      </c>
      <c r="E82" s="3">
        <f t="shared" si="86"/>
        <v>3</v>
      </c>
      <c r="F82" s="7">
        <f t="shared" si="87"/>
        <v>2021</v>
      </c>
      <c r="G82" s="8">
        <f t="shared" si="88"/>
        <v>4</v>
      </c>
      <c r="H82" s="37">
        <f>HLOOKUP(H$4,Debug!$A$1:$AK$723,2+$C82,0)</f>
        <v>7</v>
      </c>
      <c r="I82" s="38">
        <f>HLOOKUP(I$4,Debug!$A$1:$AK$723,2+$C82,0)</f>
        <v>76</v>
      </c>
      <c r="J82" s="38">
        <f>HLOOKUP(J$4,Debug!$A$1:$AK$723,2+$C82,0)</f>
        <v>6</v>
      </c>
      <c r="K82" s="38">
        <f>HLOOKUP(K$4,Debug!$A$1:$AK$723,2+$C82,0)</f>
        <v>3</v>
      </c>
      <c r="L82" s="38">
        <f>HLOOKUP(L$4,Debug!$A$1:$AK$723,2+$C82,0)</f>
        <v>2021</v>
      </c>
      <c r="M82" s="38">
        <f>HLOOKUP(M$4,Debug!$A$1:$AK$723,2+$C82,0)</f>
        <v>4</v>
      </c>
      <c r="N82" s="208">
        <f t="shared" si="54"/>
        <v>0</v>
      </c>
      <c r="O82" s="5"/>
      <c r="P82" s="100">
        <f>IF(Switch="Y",S82,HLOOKUP(P$3,Debug!$A$1:$AK$723,2+$C82,0))</f>
        <v>-2.5124312481121298E-2</v>
      </c>
      <c r="Q82" s="207">
        <f t="shared" si="55"/>
        <v>-2.63743124811213E-2</v>
      </c>
      <c r="R82" s="101">
        <f>IF(Switch="Y",T82,HLOOKUP(R$3,Debug!$A$1:$AK$723,2+$C82,0))</f>
        <v>1.0014119909071799</v>
      </c>
      <c r="S82" s="183">
        <v>-1.0710619847820402E-2</v>
      </c>
      <c r="T82" s="184">
        <v>0.91633831210482919</v>
      </c>
      <c r="U82" s="196"/>
      <c r="V82" s="55">
        <f t="shared" si="89"/>
        <v>121404.55092808654</v>
      </c>
      <c r="W82" s="210">
        <f t="shared" si="90"/>
        <v>-3201.9615628075594</v>
      </c>
      <c r="X82" s="210">
        <f t="shared" si="56"/>
        <v>-148.01954670638912</v>
      </c>
      <c r="Y82" s="210">
        <f t="shared" si="91"/>
        <v>0</v>
      </c>
      <c r="Z82" s="210">
        <f t="shared" si="57"/>
        <v>0</v>
      </c>
      <c r="AA82" s="210">
        <f t="shared" si="58"/>
        <v>-127.89245063678698</v>
      </c>
      <c r="AB82" s="210">
        <f t="shared" si="59"/>
        <v>-36.356618509831009</v>
      </c>
      <c r="AC82" s="211">
        <f t="shared" si="60"/>
        <v>117890.32074942597</v>
      </c>
      <c r="AD82" s="43">
        <f>HLOOKUP(AD$4,Debug!$A$1:$AK$723,2+$C82,0)</f>
        <v>118054.569818573</v>
      </c>
      <c r="AE82" s="44">
        <f>HLOOKUP(AE$4,Debug!$A$1:$AK$723,2+$C82,0)</f>
        <v>148.01954670638901</v>
      </c>
      <c r="AF82" s="44">
        <f>HLOOKUP(AF$4,Debug!$A$1:$AK$723,2+$C82,0)</f>
        <v>127.892450636787</v>
      </c>
      <c r="AG82" s="44">
        <f>HLOOKUP(AG$4,Debug!$A$1:$AK$723,2+$C82,0)</f>
        <v>36.356618509831002</v>
      </c>
      <c r="AH82" s="44">
        <f>HLOOKUP(AH$4,Debug!$A$1:$AK$723,2+$C82,0)</f>
        <v>117890.320749426</v>
      </c>
      <c r="AI82" s="208">
        <f t="shared" si="61"/>
        <v>4.3659298398779356E-10</v>
      </c>
      <c r="AJ82" s="196"/>
      <c r="AK82" s="55">
        <f t="shared" si="48"/>
        <v>1</v>
      </c>
      <c r="AL82" s="210">
        <f t="shared" si="49"/>
        <v>0</v>
      </c>
      <c r="AM82" s="210">
        <f t="shared" si="50"/>
        <v>0</v>
      </c>
      <c r="AN82" s="210">
        <f t="shared" si="51"/>
        <v>0</v>
      </c>
      <c r="AO82" s="210">
        <f t="shared" si="52"/>
        <v>0</v>
      </c>
      <c r="AP82" s="211">
        <f t="shared" si="53"/>
        <v>0</v>
      </c>
      <c r="AQ82" s="46">
        <f>HLOOKUP(AQ$4,Debug!$A$1:$AK$723,2+$C82,0)</f>
        <v>1</v>
      </c>
      <c r="AR82" s="46">
        <f>HLOOKUP(AR$4,Debug!$A$1:$AK$723,2+$C82,0)</f>
        <v>0</v>
      </c>
      <c r="AS82" s="46">
        <f>HLOOKUP(AS$4,Debug!$A$1:$AK$723,2+$C82,0)</f>
        <v>0</v>
      </c>
      <c r="AT82" s="46">
        <f>HLOOKUP(AT$4,Debug!$A$1:$AK$723,2+$C82,0)</f>
        <v>0</v>
      </c>
      <c r="AU82" s="46">
        <f>HLOOKUP(AU$4,Debug!$A$1:$AK$723,2+$C82,0)</f>
        <v>0</v>
      </c>
      <c r="AV82" s="46">
        <f>HLOOKUP(AV$4,Debug!$A$1:$AK$723,2+$C82,0)</f>
        <v>0</v>
      </c>
      <c r="AW82" s="47">
        <f t="shared" si="62"/>
        <v>0</v>
      </c>
      <c r="AX82" s="196"/>
      <c r="AY82" s="265">
        <f t="shared" si="63"/>
        <v>14542.647403932402</v>
      </c>
      <c r="AZ82" s="266">
        <f t="shared" si="64"/>
        <v>0</v>
      </c>
      <c r="BA82" s="266">
        <f t="shared" si="65"/>
        <v>203597.06365505376</v>
      </c>
      <c r="BB82" s="266">
        <f t="shared" si="66"/>
        <v>0</v>
      </c>
      <c r="BC82" s="267">
        <f t="shared" si="67"/>
        <v>0</v>
      </c>
      <c r="BD82" s="246">
        <f>HLOOKUP(BD$4,Debug!$A$1:$AK$723,2+$C82,0)</f>
        <v>14542.6474039324</v>
      </c>
      <c r="BE82" s="46">
        <f>HLOOKUP(BE$4,Debug!$A$1:$AK$723,2+$C82,0)</f>
        <v>0</v>
      </c>
      <c r="BF82" s="46">
        <f>HLOOKUP(BF$4,Debug!$A$1:$AK$723,2+$C82,0)</f>
        <v>203597.06365505399</v>
      </c>
      <c r="BG82" s="46">
        <f>HLOOKUP(BG$4,Debug!$A$1:$AK$723,2+$C82,0)</f>
        <v>0</v>
      </c>
      <c r="BH82" s="46">
        <f>HLOOKUP(BH$4,Debug!$A$1:$AK$723,2+$C82,0)</f>
        <v>0</v>
      </c>
      <c r="BI82" s="48">
        <f t="shared" si="68"/>
        <v>2.3464963305741549E-10</v>
      </c>
      <c r="BJ82" s="196"/>
      <c r="BK82" s="274">
        <f t="shared" si="69"/>
        <v>1.6821425527395739E-3</v>
      </c>
      <c r="BL82" s="275">
        <f t="shared" si="70"/>
        <v>0.59555142662004312</v>
      </c>
      <c r="BM82" s="281">
        <f t="shared" si="71"/>
        <v>0</v>
      </c>
      <c r="BN82" s="281">
        <f t="shared" si="72"/>
        <v>0.8</v>
      </c>
      <c r="BO82" s="281">
        <f t="shared" si="73"/>
        <v>0</v>
      </c>
      <c r="BP82" s="281">
        <f t="shared" si="74"/>
        <v>1</v>
      </c>
      <c r="BQ82" s="275">
        <f t="shared" si="75"/>
        <v>0.74443928327505393</v>
      </c>
      <c r="BR82" s="275">
        <f t="shared" si="76"/>
        <v>1.2522529963279181E-3</v>
      </c>
      <c r="BS82" s="276">
        <f t="shared" si="77"/>
        <v>0.88945855681543762</v>
      </c>
      <c r="BT82" s="41">
        <f>HLOOKUP(BT$4,Debug!$A$1:$AK$723,2+$C82,0)*IF(SUM(V82:W82)=0,0,1)</f>
        <v>0.59555142662004401</v>
      </c>
      <c r="BU82" s="41">
        <f>HLOOKUP(BU$4,Debug!$A$1:$AK$723,2+$C82,0)*IF(SUM(X82:Y82)=0,0,1)</f>
        <v>1.25225299632792E-3</v>
      </c>
      <c r="BV82" s="41">
        <f>HLOOKUP(BV$4,Debug!$A$1:$AK$723,2+$C82,0)</f>
        <v>0.88945855681543795</v>
      </c>
      <c r="BW82" s="208">
        <f t="shared" si="78"/>
        <v>1.2231968909981461E-15</v>
      </c>
      <c r="BY82" s="251">
        <f t="shared" si="79"/>
        <v>0</v>
      </c>
      <c r="BZ82" s="43">
        <f>HLOOKUP(BZ$4,Debug!$A$1:$AK$723,2+$C82,0)</f>
        <v>0</v>
      </c>
      <c r="CA82" s="49">
        <f t="shared" si="80"/>
        <v>0</v>
      </c>
      <c r="CC82" s="224">
        <f t="shared" si="81"/>
        <v>0</v>
      </c>
      <c r="CD82" s="253">
        <f t="shared" si="92"/>
        <v>128.07303361418309</v>
      </c>
      <c r="CE82" s="253">
        <f t="shared" si="82"/>
        <v>151.96996631260907</v>
      </c>
      <c r="CF82" s="253">
        <f t="shared" si="93"/>
        <v>36.407953724582697</v>
      </c>
      <c r="CG82" s="255">
        <f t="shared" si="83"/>
        <v>118221.26179770746</v>
      </c>
      <c r="CI82" s="194">
        <f t="shared" si="94"/>
        <v>1.3000000000000001E-2</v>
      </c>
      <c r="CJ82" s="194"/>
    </row>
    <row r="83" spans="2:88">
      <c r="B83" s="108">
        <f t="shared" ref="B83:B146" si="95">B71+1</f>
        <v>7</v>
      </c>
      <c r="C83" s="3">
        <f t="shared" si="84"/>
        <v>77</v>
      </c>
      <c r="D83" s="3">
        <f t="shared" si="85"/>
        <v>6</v>
      </c>
      <c r="E83" s="3">
        <f t="shared" si="86"/>
        <v>4</v>
      </c>
      <c r="F83" s="7">
        <f t="shared" si="87"/>
        <v>2021</v>
      </c>
      <c r="G83" s="8">
        <f t="shared" si="88"/>
        <v>5</v>
      </c>
      <c r="H83" s="37">
        <f>HLOOKUP(H$4,Debug!$A$1:$AK$723,2+$C83,0)</f>
        <v>7</v>
      </c>
      <c r="I83" s="38">
        <f>HLOOKUP(I$4,Debug!$A$1:$AK$723,2+$C83,0)</f>
        <v>77</v>
      </c>
      <c r="J83" s="38">
        <f>HLOOKUP(J$4,Debug!$A$1:$AK$723,2+$C83,0)</f>
        <v>6</v>
      </c>
      <c r="K83" s="38">
        <f>HLOOKUP(K$4,Debug!$A$1:$AK$723,2+$C83,0)</f>
        <v>4</v>
      </c>
      <c r="L83" s="38">
        <f>HLOOKUP(L$4,Debug!$A$1:$AK$723,2+$C83,0)</f>
        <v>2021</v>
      </c>
      <c r="M83" s="38">
        <f>HLOOKUP(M$4,Debug!$A$1:$AK$723,2+$C83,0)</f>
        <v>5</v>
      </c>
      <c r="N83" s="208">
        <f t="shared" si="54"/>
        <v>0</v>
      </c>
      <c r="O83" s="5"/>
      <c r="P83" s="100">
        <f>IF(Switch="Y",S83,HLOOKUP(P$3,Debug!$A$1:$AK$723,2+$C83,0))</f>
        <v>1.3733639491540999E-2</v>
      </c>
      <c r="Q83" s="207">
        <f t="shared" si="55"/>
        <v>1.2483639491541E-2</v>
      </c>
      <c r="R83" s="101">
        <f>IF(Switch="Y",T83,HLOOKUP(R$3,Debug!$A$1:$AK$723,2+$C83,0))</f>
        <v>1.0005803365952299</v>
      </c>
      <c r="S83" s="183">
        <v>-2.1418992896273692E-2</v>
      </c>
      <c r="T83" s="184">
        <v>0.91332541784637866</v>
      </c>
      <c r="U83" s="196"/>
      <c r="V83" s="55">
        <f t="shared" si="89"/>
        <v>117890.32074942597</v>
      </c>
      <c r="W83" s="210">
        <f t="shared" si="90"/>
        <v>1471.7002637779694</v>
      </c>
      <c r="X83" s="210">
        <f t="shared" si="56"/>
        <v>-145.32676725164976</v>
      </c>
      <c r="Y83" s="210">
        <f t="shared" si="91"/>
        <v>0</v>
      </c>
      <c r="Z83" s="210">
        <f t="shared" si="57"/>
        <v>0</v>
      </c>
      <c r="AA83" s="210">
        <f t="shared" si="58"/>
        <v>-129.1514187664483</v>
      </c>
      <c r="AB83" s="210">
        <f t="shared" si="59"/>
        <v>-36.312353258695133</v>
      </c>
      <c r="AC83" s="211">
        <f t="shared" si="60"/>
        <v>119051.23047392715</v>
      </c>
      <c r="AD83" s="43">
        <f>HLOOKUP(AD$4,Debug!$A$1:$AK$723,2+$C83,0)</f>
        <v>119216.69424595201</v>
      </c>
      <c r="AE83" s="44">
        <f>HLOOKUP(AE$4,Debug!$A$1:$AK$723,2+$C83,0)</f>
        <v>145.32676725165001</v>
      </c>
      <c r="AF83" s="44">
        <f>HLOOKUP(AF$4,Debug!$A$1:$AK$723,2+$C83,0)</f>
        <v>129.15141876644901</v>
      </c>
      <c r="AG83" s="44">
        <f>HLOOKUP(AG$4,Debug!$A$1:$AK$723,2+$C83,0)</f>
        <v>36.312353258695097</v>
      </c>
      <c r="AH83" s="44">
        <f>HLOOKUP(AH$4,Debug!$A$1:$AK$723,2+$C83,0)</f>
        <v>119051.230473927</v>
      </c>
      <c r="AI83" s="208">
        <f t="shared" si="61"/>
        <v>4.2275161149518681E-10</v>
      </c>
      <c r="AJ83" s="196"/>
      <c r="AK83" s="55">
        <f t="shared" si="48"/>
        <v>1</v>
      </c>
      <c r="AL83" s="210">
        <f t="shared" si="49"/>
        <v>0</v>
      </c>
      <c r="AM83" s="210">
        <f t="shared" si="50"/>
        <v>0</v>
      </c>
      <c r="AN83" s="210">
        <f t="shared" si="51"/>
        <v>0</v>
      </c>
      <c r="AO83" s="210">
        <f t="shared" si="52"/>
        <v>0</v>
      </c>
      <c r="AP83" s="211">
        <f t="shared" si="53"/>
        <v>0</v>
      </c>
      <c r="AQ83" s="46">
        <f>HLOOKUP(AQ$4,Debug!$A$1:$AK$723,2+$C83,0)</f>
        <v>1</v>
      </c>
      <c r="AR83" s="46">
        <f>HLOOKUP(AR$4,Debug!$A$1:$AK$723,2+$C83,0)</f>
        <v>0</v>
      </c>
      <c r="AS83" s="46">
        <f>HLOOKUP(AS$4,Debug!$A$1:$AK$723,2+$C83,0)</f>
        <v>0</v>
      </c>
      <c r="AT83" s="46">
        <f>HLOOKUP(AT$4,Debug!$A$1:$AK$723,2+$C83,0)</f>
        <v>0</v>
      </c>
      <c r="AU83" s="46">
        <f>HLOOKUP(AU$4,Debug!$A$1:$AK$723,2+$C83,0)</f>
        <v>0</v>
      </c>
      <c r="AV83" s="46">
        <f>HLOOKUP(AV$4,Debug!$A$1:$AK$723,2+$C83,0)</f>
        <v>0</v>
      </c>
      <c r="AW83" s="47">
        <f t="shared" si="62"/>
        <v>0</v>
      </c>
      <c r="AX83" s="196"/>
      <c r="AY83" s="265">
        <f t="shared" si="63"/>
        <v>14524.941303478052</v>
      </c>
      <c r="AZ83" s="266">
        <f t="shared" si="64"/>
        <v>0</v>
      </c>
      <c r="BA83" s="266">
        <f t="shared" si="65"/>
        <v>203349.17824869286</v>
      </c>
      <c r="BB83" s="266">
        <f t="shared" si="66"/>
        <v>0</v>
      </c>
      <c r="BC83" s="267">
        <f t="shared" si="67"/>
        <v>0</v>
      </c>
      <c r="BD83" s="246">
        <f>HLOOKUP(BD$4,Debug!$A$1:$AK$723,2+$C83,0)</f>
        <v>14524.941303478099</v>
      </c>
      <c r="BE83" s="46">
        <f>HLOOKUP(BE$4,Debug!$A$1:$AK$723,2+$C83,0)</f>
        <v>0</v>
      </c>
      <c r="BF83" s="46">
        <f>HLOOKUP(BF$4,Debug!$A$1:$AK$723,2+$C83,0)</f>
        <v>203349.178248693</v>
      </c>
      <c r="BG83" s="46">
        <f>HLOOKUP(BG$4,Debug!$A$1:$AK$723,2+$C83,0)</f>
        <v>0</v>
      </c>
      <c r="BH83" s="46">
        <f>HLOOKUP(BH$4,Debug!$A$1:$AK$723,2+$C83,0)</f>
        <v>0</v>
      </c>
      <c r="BI83" s="48">
        <f t="shared" si="68"/>
        <v>1.9281287677586079E-10</v>
      </c>
      <c r="BJ83" s="196"/>
      <c r="BK83" s="274">
        <f t="shared" si="69"/>
        <v>1.6821425527395739E-3</v>
      </c>
      <c r="BL83" s="275">
        <f t="shared" si="70"/>
        <v>0.57903743125275497</v>
      </c>
      <c r="BM83" s="281">
        <f t="shared" si="71"/>
        <v>0</v>
      </c>
      <c r="BN83" s="281">
        <f t="shared" si="72"/>
        <v>0.8</v>
      </c>
      <c r="BO83" s="281">
        <f t="shared" si="73"/>
        <v>0</v>
      </c>
      <c r="BP83" s="281">
        <f t="shared" si="74"/>
        <v>1</v>
      </c>
      <c r="BQ83" s="275">
        <f t="shared" si="75"/>
        <v>0.72379678906594369</v>
      </c>
      <c r="BR83" s="275">
        <f t="shared" si="76"/>
        <v>1.2175293784240935E-3</v>
      </c>
      <c r="BS83" s="276">
        <f t="shared" si="77"/>
        <v>0.88837561489162409</v>
      </c>
      <c r="BT83" s="41">
        <f>HLOOKUP(BT$4,Debug!$A$1:$AK$723,2+$C83,0)*IF(SUM(V83:W83)=0,0,1)</f>
        <v>0.57903743125275597</v>
      </c>
      <c r="BU83" s="41">
        <f>HLOOKUP(BU$4,Debug!$A$1:$AK$723,2+$C83,0)*IF(SUM(X83:Y83)=0,0,1)</f>
        <v>1.2175293784241E-3</v>
      </c>
      <c r="BV83" s="41">
        <f>HLOOKUP(BV$4,Debug!$A$1:$AK$723,2+$C83,0)</f>
        <v>0.88837561489162398</v>
      </c>
      <c r="BW83" s="208">
        <f t="shared" si="78"/>
        <v>1.1167282376600696E-15</v>
      </c>
      <c r="BY83" s="251">
        <f t="shared" si="79"/>
        <v>0</v>
      </c>
      <c r="BZ83" s="43">
        <f>HLOOKUP(BZ$4,Debug!$A$1:$AK$723,2+$C83,0)</f>
        <v>0</v>
      </c>
      <c r="CA83" s="49">
        <f t="shared" si="80"/>
        <v>0</v>
      </c>
      <c r="CC83" s="224">
        <f t="shared" si="81"/>
        <v>0</v>
      </c>
      <c r="CD83" s="253">
        <f t="shared" si="92"/>
        <v>129.22637006108434</v>
      </c>
      <c r="CE83" s="253">
        <f t="shared" si="82"/>
        <v>147.44842102097533</v>
      </c>
      <c r="CF83" s="253">
        <f t="shared" si="93"/>
        <v>36.333426646150073</v>
      </c>
      <c r="CG83" s="255">
        <f t="shared" si="83"/>
        <v>119285.88005638555</v>
      </c>
      <c r="CI83" s="194">
        <f t="shared" si="94"/>
        <v>1.2999999999999999E-2</v>
      </c>
      <c r="CJ83" s="194"/>
    </row>
    <row r="84" spans="2:88">
      <c r="B84" s="108">
        <f t="shared" si="95"/>
        <v>7</v>
      </c>
      <c r="C84" s="3">
        <f t="shared" si="84"/>
        <v>78</v>
      </c>
      <c r="D84" s="3">
        <f t="shared" si="85"/>
        <v>6</v>
      </c>
      <c r="E84" s="3">
        <f t="shared" si="86"/>
        <v>5</v>
      </c>
      <c r="F84" s="7">
        <f t="shared" si="87"/>
        <v>2021</v>
      </c>
      <c r="G84" s="8">
        <f t="shared" si="88"/>
        <v>6</v>
      </c>
      <c r="H84" s="37">
        <f>HLOOKUP(H$4,Debug!$A$1:$AK$723,2+$C84,0)</f>
        <v>7</v>
      </c>
      <c r="I84" s="38">
        <f>HLOOKUP(I$4,Debug!$A$1:$AK$723,2+$C84,0)</f>
        <v>78</v>
      </c>
      <c r="J84" s="38">
        <f>HLOOKUP(J$4,Debug!$A$1:$AK$723,2+$C84,0)</f>
        <v>6</v>
      </c>
      <c r="K84" s="38">
        <f>HLOOKUP(K$4,Debug!$A$1:$AK$723,2+$C84,0)</f>
        <v>5</v>
      </c>
      <c r="L84" s="38">
        <f>HLOOKUP(L$4,Debug!$A$1:$AK$723,2+$C84,0)</f>
        <v>2021</v>
      </c>
      <c r="M84" s="38">
        <f>HLOOKUP(M$4,Debug!$A$1:$AK$723,2+$C84,0)</f>
        <v>6</v>
      </c>
      <c r="N84" s="208">
        <f t="shared" si="54"/>
        <v>0</v>
      </c>
      <c r="O84" s="5"/>
      <c r="P84" s="100">
        <f>IF(Switch="Y",S84,HLOOKUP(P$3,Debug!$A$1:$AK$723,2+$C84,0))</f>
        <v>4.65348795006149E-4</v>
      </c>
      <c r="Q84" s="207">
        <f t="shared" si="55"/>
        <v>-7.8465120499385103E-4</v>
      </c>
      <c r="R84" s="101">
        <f>IF(Switch="Y",T84,HLOOKUP(R$3,Debug!$A$1:$AK$723,2+$C84,0))</f>
        <v>0.99960015993602602</v>
      </c>
      <c r="S84" s="183">
        <v>-3.5328679215215208E-2</v>
      </c>
      <c r="T84" s="184">
        <v>0.91024940833788459</v>
      </c>
      <c r="U84" s="196"/>
      <c r="V84" s="55">
        <f t="shared" si="89"/>
        <v>119051.23047392715</v>
      </c>
      <c r="W84" s="210">
        <f t="shared" si="90"/>
        <v>-93.413691447367611</v>
      </c>
      <c r="X84" s="210">
        <f t="shared" si="56"/>
        <v>-146.43917111883087</v>
      </c>
      <c r="Y84" s="210">
        <f t="shared" si="91"/>
        <v>0</v>
      </c>
      <c r="Z84" s="210">
        <f t="shared" si="57"/>
        <v>0</v>
      </c>
      <c r="AA84" s="210">
        <f t="shared" si="58"/>
        <v>-128.71232574564101</v>
      </c>
      <c r="AB84" s="210">
        <f t="shared" si="59"/>
        <v>-36.267652111209372</v>
      </c>
      <c r="AC84" s="211">
        <f t="shared" si="60"/>
        <v>118646.39763350409</v>
      </c>
      <c r="AD84" s="43">
        <f>HLOOKUP(AD$4,Debug!$A$1:$AK$723,2+$C84,0)</f>
        <v>118811.37761136099</v>
      </c>
      <c r="AE84" s="44">
        <f>HLOOKUP(AE$4,Debug!$A$1:$AK$723,2+$C84,0)</f>
        <v>146.43917111883101</v>
      </c>
      <c r="AF84" s="44">
        <f>HLOOKUP(AF$4,Debug!$A$1:$AK$723,2+$C84,0)</f>
        <v>128.71232574564101</v>
      </c>
      <c r="AG84" s="44">
        <f>HLOOKUP(AG$4,Debug!$A$1:$AK$723,2+$C84,0)</f>
        <v>36.267652111209401</v>
      </c>
      <c r="AH84" s="44">
        <f>HLOOKUP(AH$4,Debug!$A$1:$AK$723,2+$C84,0)</f>
        <v>118646.39763350401</v>
      </c>
      <c r="AI84" s="208">
        <f t="shared" si="61"/>
        <v>1.3099565876473207E-10</v>
      </c>
      <c r="AJ84" s="196"/>
      <c r="AK84" s="55">
        <f t="shared" si="48"/>
        <v>1</v>
      </c>
      <c r="AL84" s="210">
        <f t="shared" si="49"/>
        <v>0</v>
      </c>
      <c r="AM84" s="210">
        <f t="shared" si="50"/>
        <v>0</v>
      </c>
      <c r="AN84" s="210">
        <f t="shared" si="51"/>
        <v>0</v>
      </c>
      <c r="AO84" s="210">
        <f t="shared" si="52"/>
        <v>0</v>
      </c>
      <c r="AP84" s="211">
        <f t="shared" si="53"/>
        <v>0</v>
      </c>
      <c r="AQ84" s="46">
        <f>HLOOKUP(AQ$4,Debug!$A$1:$AK$723,2+$C84,0)</f>
        <v>1</v>
      </c>
      <c r="AR84" s="46">
        <f>HLOOKUP(AR$4,Debug!$A$1:$AK$723,2+$C84,0)</f>
        <v>0</v>
      </c>
      <c r="AS84" s="46">
        <f>HLOOKUP(AS$4,Debug!$A$1:$AK$723,2+$C84,0)</f>
        <v>0</v>
      </c>
      <c r="AT84" s="46">
        <f>HLOOKUP(AT$4,Debug!$A$1:$AK$723,2+$C84,0)</f>
        <v>0</v>
      </c>
      <c r="AU84" s="46">
        <f>HLOOKUP(AU$4,Debug!$A$1:$AK$723,2+$C84,0)</f>
        <v>0</v>
      </c>
      <c r="AV84" s="46">
        <f>HLOOKUP(AV$4,Debug!$A$1:$AK$723,2+$C84,0)</f>
        <v>0</v>
      </c>
      <c r="AW84" s="47">
        <f t="shared" si="62"/>
        <v>0</v>
      </c>
      <c r="AX84" s="196"/>
      <c r="AY84" s="265">
        <f t="shared" si="63"/>
        <v>14507.060844483749</v>
      </c>
      <c r="AZ84" s="266">
        <f t="shared" si="64"/>
        <v>0</v>
      </c>
      <c r="BA84" s="266">
        <f t="shared" si="65"/>
        <v>203098.85182277262</v>
      </c>
      <c r="BB84" s="266">
        <f t="shared" si="66"/>
        <v>0</v>
      </c>
      <c r="BC84" s="267">
        <f t="shared" si="67"/>
        <v>0</v>
      </c>
      <c r="BD84" s="246">
        <f>HLOOKUP(BD$4,Debug!$A$1:$AK$723,2+$C84,0)</f>
        <v>14507.0608444837</v>
      </c>
      <c r="BE84" s="46">
        <f>HLOOKUP(BE$4,Debug!$A$1:$AK$723,2+$C84,0)</f>
        <v>0</v>
      </c>
      <c r="BF84" s="46">
        <f>HLOOKUP(BF$4,Debug!$A$1:$AK$723,2+$C84,0)</f>
        <v>203098.85182277299</v>
      </c>
      <c r="BG84" s="46">
        <f>HLOOKUP(BG$4,Debug!$A$1:$AK$723,2+$C84,0)</f>
        <v>0</v>
      </c>
      <c r="BH84" s="46">
        <f>HLOOKUP(BH$4,Debug!$A$1:$AK$723,2+$C84,0)</f>
        <v>0</v>
      </c>
      <c r="BI84" s="48">
        <f t="shared" si="68"/>
        <v>4.2746250983327627E-10</v>
      </c>
      <c r="BJ84" s="196"/>
      <c r="BK84" s="274">
        <f t="shared" si="69"/>
        <v>1.6821425527395739E-3</v>
      </c>
      <c r="BL84" s="275">
        <f t="shared" si="70"/>
        <v>0.58545223294843785</v>
      </c>
      <c r="BM84" s="281">
        <f t="shared" si="71"/>
        <v>0</v>
      </c>
      <c r="BN84" s="281">
        <f t="shared" si="72"/>
        <v>0.8</v>
      </c>
      <c r="BO84" s="281">
        <f t="shared" si="73"/>
        <v>0</v>
      </c>
      <c r="BP84" s="281">
        <f t="shared" si="74"/>
        <v>1</v>
      </c>
      <c r="BQ84" s="275">
        <f t="shared" si="75"/>
        <v>0.73181529118554733</v>
      </c>
      <c r="BR84" s="275">
        <f t="shared" si="76"/>
        <v>1.2310176420487111E-3</v>
      </c>
      <c r="BS84" s="276">
        <f t="shared" si="77"/>
        <v>0.88728200883692665</v>
      </c>
      <c r="BT84" s="41">
        <f>HLOOKUP(BT$4,Debug!$A$1:$AK$723,2+$C84,0)*IF(SUM(V84:W84)=0,0,1)</f>
        <v>0.58545223294843896</v>
      </c>
      <c r="BU84" s="41">
        <f>HLOOKUP(BU$4,Debug!$A$1:$AK$723,2+$C84,0)*IF(SUM(X84:Y84)=0,0,1)</f>
        <v>1.23101764204871E-3</v>
      </c>
      <c r="BV84" s="41">
        <f>HLOOKUP(BV$4,Debug!$A$1:$AK$723,2+$C84,0)</f>
        <v>0.88728200883692698</v>
      </c>
      <c r="BW84" s="208">
        <f t="shared" si="78"/>
        <v>1.444374134185189E-15</v>
      </c>
      <c r="BY84" s="251">
        <f t="shared" si="79"/>
        <v>0</v>
      </c>
      <c r="BZ84" s="43">
        <f>HLOOKUP(BZ$4,Debug!$A$1:$AK$723,2+$C84,0)</f>
        <v>0</v>
      </c>
      <c r="CA84" s="49">
        <f t="shared" si="80"/>
        <v>0</v>
      </c>
      <c r="CC84" s="224">
        <f t="shared" si="81"/>
        <v>0</v>
      </c>
      <c r="CD84" s="253">
        <f t="shared" si="92"/>
        <v>128.66086140108064</v>
      </c>
      <c r="CE84" s="253">
        <f t="shared" si="82"/>
        <v>148.75453627789784</v>
      </c>
      <c r="CF84" s="253">
        <f t="shared" si="93"/>
        <v>36.253150850869041</v>
      </c>
      <c r="CG84" s="255">
        <f t="shared" si="83"/>
        <v>118763.87206253599</v>
      </c>
      <c r="CI84" s="194">
        <f t="shared" si="94"/>
        <v>1.2999999999999999E-2</v>
      </c>
      <c r="CJ84" s="194"/>
    </row>
    <row r="85" spans="2:88">
      <c r="B85" s="108">
        <f t="shared" si="95"/>
        <v>7</v>
      </c>
      <c r="C85" s="3">
        <f t="shared" si="84"/>
        <v>79</v>
      </c>
      <c r="D85" s="3">
        <f t="shared" si="85"/>
        <v>6</v>
      </c>
      <c r="E85" s="3">
        <f t="shared" si="86"/>
        <v>6</v>
      </c>
      <c r="F85" s="7">
        <f t="shared" si="87"/>
        <v>2021</v>
      </c>
      <c r="G85" s="8">
        <f t="shared" si="88"/>
        <v>7</v>
      </c>
      <c r="H85" s="37">
        <f>HLOOKUP(H$4,Debug!$A$1:$AK$723,2+$C85,0)</f>
        <v>7</v>
      </c>
      <c r="I85" s="38">
        <f>HLOOKUP(I$4,Debug!$A$1:$AK$723,2+$C85,0)</f>
        <v>79</v>
      </c>
      <c r="J85" s="38">
        <f>HLOOKUP(J$4,Debug!$A$1:$AK$723,2+$C85,0)</f>
        <v>6</v>
      </c>
      <c r="K85" s="38">
        <f>HLOOKUP(K$4,Debug!$A$1:$AK$723,2+$C85,0)</f>
        <v>6</v>
      </c>
      <c r="L85" s="38">
        <f>HLOOKUP(L$4,Debug!$A$1:$AK$723,2+$C85,0)</f>
        <v>2021</v>
      </c>
      <c r="M85" s="38">
        <f>HLOOKUP(M$4,Debug!$A$1:$AK$723,2+$C85,0)</f>
        <v>7</v>
      </c>
      <c r="N85" s="208">
        <f t="shared" si="54"/>
        <v>0</v>
      </c>
      <c r="O85" s="5"/>
      <c r="P85" s="100">
        <f>IF(Switch="Y",S85,HLOOKUP(P$3,Debug!$A$1:$AK$723,2+$C85,0))</f>
        <v>-6.2050268692796003E-3</v>
      </c>
      <c r="Q85" s="207">
        <f t="shared" si="55"/>
        <v>-7.4550268692796006E-3</v>
      </c>
      <c r="R85" s="101">
        <f>IF(Switch="Y",T85,HLOOKUP(R$3,Debug!$A$1:$AK$723,2+$C85,0))</f>
        <v>0.99840255591054305</v>
      </c>
      <c r="S85" s="183">
        <v>6.2557892165848727E-3</v>
      </c>
      <c r="T85" s="184">
        <v>0.90711175616835993</v>
      </c>
      <c r="U85" s="196"/>
      <c r="V85" s="55">
        <f t="shared" si="89"/>
        <v>118646.39763350409</v>
      </c>
      <c r="W85" s="210">
        <f t="shared" si="90"/>
        <v>-884.51208230100463</v>
      </c>
      <c r="X85" s="210">
        <f t="shared" si="56"/>
        <v>-144.65206883810777</v>
      </c>
      <c r="Y85" s="210">
        <f t="shared" si="91"/>
        <v>0</v>
      </c>
      <c r="Z85" s="210">
        <f t="shared" si="57"/>
        <v>0</v>
      </c>
      <c r="AA85" s="210">
        <f t="shared" si="58"/>
        <v>-127.41866960589537</v>
      </c>
      <c r="AB85" s="210">
        <f t="shared" si="59"/>
        <v>-36.223102969649425</v>
      </c>
      <c r="AC85" s="211">
        <f t="shared" si="60"/>
        <v>117453.59170978943</v>
      </c>
      <c r="AD85" s="43">
        <f>HLOOKUP(AD$4,Debug!$A$1:$AK$723,2+$C85,0)</f>
        <v>117617.233482365</v>
      </c>
      <c r="AE85" s="44">
        <f>HLOOKUP(AE$4,Debug!$A$1:$AK$723,2+$C85,0)</f>
        <v>144.65206883810799</v>
      </c>
      <c r="AF85" s="44">
        <f>HLOOKUP(AF$4,Debug!$A$1:$AK$723,2+$C85,0)</f>
        <v>127.418669605896</v>
      </c>
      <c r="AG85" s="44">
        <f>HLOOKUP(AG$4,Debug!$A$1:$AK$723,2+$C85,0)</f>
        <v>36.223102969649403</v>
      </c>
      <c r="AH85" s="44">
        <f>HLOOKUP(AH$4,Debug!$A$1:$AK$723,2+$C85,0)</f>
        <v>117453.59170978999</v>
      </c>
      <c r="AI85" s="208">
        <f t="shared" si="61"/>
        <v>5.9727511825258262E-10</v>
      </c>
      <c r="AJ85" s="196"/>
      <c r="AK85" s="55">
        <f t="shared" si="48"/>
        <v>1</v>
      </c>
      <c r="AL85" s="210">
        <f t="shared" si="49"/>
        <v>0</v>
      </c>
      <c r="AM85" s="210">
        <f t="shared" si="50"/>
        <v>0</v>
      </c>
      <c r="AN85" s="210">
        <f t="shared" si="51"/>
        <v>0</v>
      </c>
      <c r="AO85" s="210">
        <f t="shared" si="52"/>
        <v>0</v>
      </c>
      <c r="AP85" s="211">
        <f t="shared" si="53"/>
        <v>0</v>
      </c>
      <c r="AQ85" s="46">
        <f>HLOOKUP(AQ$4,Debug!$A$1:$AK$723,2+$C85,0)</f>
        <v>1</v>
      </c>
      <c r="AR85" s="46">
        <f>HLOOKUP(AR$4,Debug!$A$1:$AK$723,2+$C85,0)</f>
        <v>0</v>
      </c>
      <c r="AS85" s="46">
        <f>HLOOKUP(AS$4,Debug!$A$1:$AK$723,2+$C85,0)</f>
        <v>0</v>
      </c>
      <c r="AT85" s="46">
        <f>HLOOKUP(AT$4,Debug!$A$1:$AK$723,2+$C85,0)</f>
        <v>0</v>
      </c>
      <c r="AU85" s="46">
        <f>HLOOKUP(AU$4,Debug!$A$1:$AK$723,2+$C85,0)</f>
        <v>0</v>
      </c>
      <c r="AV85" s="46">
        <f>HLOOKUP(AV$4,Debug!$A$1:$AK$723,2+$C85,0)</f>
        <v>0</v>
      </c>
      <c r="AW85" s="47">
        <f t="shared" si="62"/>
        <v>0</v>
      </c>
      <c r="AX85" s="196"/>
      <c r="AY85" s="265">
        <f t="shared" si="63"/>
        <v>14489.241187859769</v>
      </c>
      <c r="AZ85" s="266">
        <f t="shared" si="64"/>
        <v>0</v>
      </c>
      <c r="BA85" s="266">
        <f t="shared" si="65"/>
        <v>202849.37663003689</v>
      </c>
      <c r="BB85" s="266">
        <f t="shared" si="66"/>
        <v>0</v>
      </c>
      <c r="BC85" s="267">
        <f t="shared" si="67"/>
        <v>0</v>
      </c>
      <c r="BD85" s="246">
        <f>HLOOKUP(BD$4,Debug!$A$1:$AK$723,2+$C85,0)</f>
        <v>14489.2411878598</v>
      </c>
      <c r="BE85" s="46">
        <f>HLOOKUP(BE$4,Debug!$A$1:$AK$723,2+$C85,0)</f>
        <v>0</v>
      </c>
      <c r="BF85" s="46">
        <f>HLOOKUP(BF$4,Debug!$A$1:$AK$723,2+$C85,0)</f>
        <v>202849.376630037</v>
      </c>
      <c r="BG85" s="46">
        <f>HLOOKUP(BG$4,Debug!$A$1:$AK$723,2+$C85,0)</f>
        <v>0</v>
      </c>
      <c r="BH85" s="46">
        <f>HLOOKUP(BH$4,Debug!$A$1:$AK$723,2+$C85,0)</f>
        <v>0</v>
      </c>
      <c r="BI85" s="48">
        <f t="shared" si="68"/>
        <v>1.4733814168721437E-10</v>
      </c>
      <c r="BJ85" s="196"/>
      <c r="BK85" s="274">
        <f t="shared" si="69"/>
        <v>1.6821425527395739E-3</v>
      </c>
      <c r="BL85" s="275">
        <f t="shared" si="70"/>
        <v>0.58418054345790627</v>
      </c>
      <c r="BM85" s="281">
        <f t="shared" si="71"/>
        <v>0</v>
      </c>
      <c r="BN85" s="281">
        <f t="shared" si="72"/>
        <v>0.8</v>
      </c>
      <c r="BO85" s="281">
        <f t="shared" si="73"/>
        <v>0</v>
      </c>
      <c r="BP85" s="281">
        <f t="shared" si="74"/>
        <v>1</v>
      </c>
      <c r="BQ85" s="275">
        <f t="shared" si="75"/>
        <v>0.7302256793223828</v>
      </c>
      <c r="BR85" s="275">
        <f t="shared" si="76"/>
        <v>1.2283436882913426E-3</v>
      </c>
      <c r="BS85" s="276">
        <f t="shared" si="77"/>
        <v>0.88619212158163729</v>
      </c>
      <c r="BT85" s="41">
        <f>HLOOKUP(BT$4,Debug!$A$1:$AK$723,2+$C85,0)*IF(SUM(V85:W85)=0,0,1)</f>
        <v>0.58418054345790704</v>
      </c>
      <c r="BU85" s="41">
        <f>HLOOKUP(BU$4,Debug!$A$1:$AK$723,2+$C85,0)*IF(SUM(X85:Y85)=0,0,1)</f>
        <v>1.22834368829134E-3</v>
      </c>
      <c r="BV85" s="41">
        <f>HLOOKUP(BV$4,Debug!$A$1:$AK$723,2+$C85,0)</f>
        <v>0.88619212158163696</v>
      </c>
      <c r="BW85" s="208">
        <f t="shared" si="78"/>
        <v>1.1128251098391218E-15</v>
      </c>
      <c r="BY85" s="251">
        <f t="shared" si="79"/>
        <v>0</v>
      </c>
      <c r="BZ85" s="43">
        <f>HLOOKUP(BZ$4,Debug!$A$1:$AK$723,2+$C85,0)</f>
        <v>0</v>
      </c>
      <c r="CA85" s="49">
        <f t="shared" si="80"/>
        <v>0</v>
      </c>
      <c r="CC85" s="224">
        <f t="shared" si="81"/>
        <v>0</v>
      </c>
      <c r="CD85" s="253">
        <f t="shared" si="92"/>
        <v>127.21512540524697</v>
      </c>
      <c r="CE85" s="253">
        <f t="shared" si="82"/>
        <v>148.07108330858637</v>
      </c>
      <c r="CF85" s="253">
        <f t="shared" si="93"/>
        <v>36.165238587908767</v>
      </c>
      <c r="CG85" s="255">
        <f t="shared" si="83"/>
        <v>117429.34652792029</v>
      </c>
      <c r="CI85" s="194">
        <f t="shared" si="94"/>
        <v>1.2999999999999998E-2</v>
      </c>
      <c r="CJ85" s="194"/>
    </row>
    <row r="86" spans="2:88">
      <c r="B86" s="108">
        <f t="shared" si="95"/>
        <v>7</v>
      </c>
      <c r="C86" s="3">
        <f t="shared" si="84"/>
        <v>80</v>
      </c>
      <c r="D86" s="3">
        <f t="shared" si="85"/>
        <v>6</v>
      </c>
      <c r="E86" s="3">
        <f t="shared" si="86"/>
        <v>7</v>
      </c>
      <c r="F86" s="7">
        <f t="shared" si="87"/>
        <v>2021</v>
      </c>
      <c r="G86" s="8">
        <f t="shared" si="88"/>
        <v>8</v>
      </c>
      <c r="H86" s="37">
        <f>HLOOKUP(H$4,Debug!$A$1:$AK$723,2+$C86,0)</f>
        <v>7</v>
      </c>
      <c r="I86" s="38">
        <f>HLOOKUP(I$4,Debug!$A$1:$AK$723,2+$C86,0)</f>
        <v>80</v>
      </c>
      <c r="J86" s="38">
        <f>HLOOKUP(J$4,Debug!$A$1:$AK$723,2+$C86,0)</f>
        <v>6</v>
      </c>
      <c r="K86" s="38">
        <f>HLOOKUP(K$4,Debug!$A$1:$AK$723,2+$C86,0)</f>
        <v>7</v>
      </c>
      <c r="L86" s="38">
        <f>HLOOKUP(L$4,Debug!$A$1:$AK$723,2+$C86,0)</f>
        <v>2021</v>
      </c>
      <c r="M86" s="38">
        <f>HLOOKUP(M$4,Debug!$A$1:$AK$723,2+$C86,0)</f>
        <v>8</v>
      </c>
      <c r="N86" s="208">
        <f t="shared" si="54"/>
        <v>0</v>
      </c>
      <c r="O86" s="5"/>
      <c r="P86" s="100">
        <f>IF(Switch="Y",S86,HLOOKUP(P$3,Debug!$A$1:$AK$723,2+$C86,0))</f>
        <v>3.5556090373293901E-2</v>
      </c>
      <c r="Q86" s="207">
        <f t="shared" si="55"/>
        <v>3.43060903732939E-2</v>
      </c>
      <c r="R86" s="101">
        <f>IF(Switch="Y",T86,HLOOKUP(R$3,Debug!$A$1:$AK$723,2+$C86,0))</f>
        <v>0.99710838568152405</v>
      </c>
      <c r="S86" s="183">
        <v>2.1974137268516714E-3</v>
      </c>
      <c r="T86" s="184">
        <v>0.90375056484410299</v>
      </c>
      <c r="U86" s="196"/>
      <c r="V86" s="55">
        <f t="shared" si="89"/>
        <v>117453.59170978943</v>
      </c>
      <c r="W86" s="210">
        <f t="shared" si="90"/>
        <v>4029.3735318639992</v>
      </c>
      <c r="X86" s="210">
        <f t="shared" si="56"/>
        <v>-147.90430624011634</v>
      </c>
      <c r="Y86" s="210">
        <f t="shared" si="91"/>
        <v>0</v>
      </c>
      <c r="Z86" s="210">
        <f t="shared" si="57"/>
        <v>0</v>
      </c>
      <c r="AA86" s="210">
        <f t="shared" si="58"/>
        <v>-131.4463160133644</v>
      </c>
      <c r="AB86" s="210">
        <f t="shared" si="59"/>
        <v>-36.17900170076836</v>
      </c>
      <c r="AC86" s="211">
        <f t="shared" si="60"/>
        <v>121167.43561769917</v>
      </c>
      <c r="AD86" s="43">
        <f>HLOOKUP(AD$4,Debug!$A$1:$AK$723,2+$C86,0)</f>
        <v>121335.060935414</v>
      </c>
      <c r="AE86" s="44">
        <f>HLOOKUP(AE$4,Debug!$A$1:$AK$723,2+$C86,0)</f>
        <v>147.90430624011699</v>
      </c>
      <c r="AF86" s="44">
        <f>HLOOKUP(AF$4,Debug!$A$1:$AK$723,2+$C86,0)</f>
        <v>131.44631601336499</v>
      </c>
      <c r="AG86" s="44">
        <f>HLOOKUP(AG$4,Debug!$A$1:$AK$723,2+$C86,0)</f>
        <v>36.179001700768403</v>
      </c>
      <c r="AH86" s="44">
        <f>HLOOKUP(AH$4,Debug!$A$1:$AK$723,2+$C86,0)</f>
        <v>121167.435617699</v>
      </c>
      <c r="AI86" s="208">
        <f t="shared" si="61"/>
        <v>8.737544021641952E-10</v>
      </c>
      <c r="AJ86" s="196"/>
      <c r="AK86" s="55">
        <f t="shared" si="48"/>
        <v>1</v>
      </c>
      <c r="AL86" s="210">
        <f t="shared" si="49"/>
        <v>0</v>
      </c>
      <c r="AM86" s="210">
        <f t="shared" si="50"/>
        <v>0</v>
      </c>
      <c r="AN86" s="210">
        <f t="shared" si="51"/>
        <v>0</v>
      </c>
      <c r="AO86" s="210">
        <f t="shared" si="52"/>
        <v>0</v>
      </c>
      <c r="AP86" s="211">
        <f t="shared" si="53"/>
        <v>0</v>
      </c>
      <c r="AQ86" s="46">
        <f>HLOOKUP(AQ$4,Debug!$A$1:$AK$723,2+$C86,0)</f>
        <v>1</v>
      </c>
      <c r="AR86" s="46">
        <f>HLOOKUP(AR$4,Debug!$A$1:$AK$723,2+$C86,0)</f>
        <v>0</v>
      </c>
      <c r="AS86" s="46">
        <f>HLOOKUP(AS$4,Debug!$A$1:$AK$723,2+$C86,0)</f>
        <v>0</v>
      </c>
      <c r="AT86" s="46">
        <f>HLOOKUP(AT$4,Debug!$A$1:$AK$723,2+$C86,0)</f>
        <v>0</v>
      </c>
      <c r="AU86" s="46">
        <f>HLOOKUP(AU$4,Debug!$A$1:$AK$723,2+$C86,0)</f>
        <v>0</v>
      </c>
      <c r="AV86" s="46">
        <f>HLOOKUP(AV$4,Debug!$A$1:$AK$723,2+$C86,0)</f>
        <v>0</v>
      </c>
      <c r="AW86" s="47">
        <f t="shared" si="62"/>
        <v>0</v>
      </c>
      <c r="AX86" s="196"/>
      <c r="AY86" s="265">
        <f t="shared" si="63"/>
        <v>14471.600680307345</v>
      </c>
      <c r="AZ86" s="266">
        <f t="shared" si="64"/>
        <v>0</v>
      </c>
      <c r="BA86" s="266">
        <f t="shared" si="65"/>
        <v>202602.40952430296</v>
      </c>
      <c r="BB86" s="266">
        <f t="shared" si="66"/>
        <v>0</v>
      </c>
      <c r="BC86" s="267">
        <f t="shared" si="67"/>
        <v>0</v>
      </c>
      <c r="BD86" s="246">
        <f>HLOOKUP(BD$4,Debug!$A$1:$AK$723,2+$C86,0)</f>
        <v>14471.6006803073</v>
      </c>
      <c r="BE86" s="46">
        <f>HLOOKUP(BE$4,Debug!$A$1:$AK$723,2+$C86,0)</f>
        <v>0</v>
      </c>
      <c r="BF86" s="46">
        <f>HLOOKUP(BF$4,Debug!$A$1:$AK$723,2+$C86,0)</f>
        <v>202602.40952430299</v>
      </c>
      <c r="BG86" s="46">
        <f>HLOOKUP(BG$4,Debug!$A$1:$AK$723,2+$C86,0)</f>
        <v>0</v>
      </c>
      <c r="BH86" s="46">
        <f>HLOOKUP(BH$4,Debug!$A$1:$AK$723,2+$C86,0)</f>
        <v>0</v>
      </c>
      <c r="BI86" s="48">
        <f t="shared" si="68"/>
        <v>7.4578565545380116E-11</v>
      </c>
      <c r="BJ86" s="196"/>
      <c r="BK86" s="274">
        <f t="shared" si="69"/>
        <v>1.6821425527395739E-3</v>
      </c>
      <c r="BL86" s="275">
        <f t="shared" si="70"/>
        <v>0.57901874613105175</v>
      </c>
      <c r="BM86" s="281">
        <f t="shared" si="71"/>
        <v>0</v>
      </c>
      <c r="BN86" s="281">
        <f t="shared" si="72"/>
        <v>0.8</v>
      </c>
      <c r="BO86" s="281">
        <f t="shared" si="73"/>
        <v>0</v>
      </c>
      <c r="BP86" s="281">
        <f t="shared" si="74"/>
        <v>1</v>
      </c>
      <c r="BQ86" s="275">
        <f t="shared" si="75"/>
        <v>0.72377343266381466</v>
      </c>
      <c r="BR86" s="275">
        <f t="shared" si="76"/>
        <v>1.2174900896261933E-3</v>
      </c>
      <c r="BS86" s="276">
        <f t="shared" si="77"/>
        <v>0.88511319145610678</v>
      </c>
      <c r="BT86" s="41">
        <f>HLOOKUP(BT$4,Debug!$A$1:$AK$723,2+$C86,0)*IF(SUM(V86:W86)=0,0,1)</f>
        <v>0.57901874613105297</v>
      </c>
      <c r="BU86" s="41">
        <f>HLOOKUP(BU$4,Debug!$A$1:$AK$723,2+$C86,0)*IF(SUM(X86:Y86)=0,0,1)</f>
        <v>1.2174900896262E-3</v>
      </c>
      <c r="BV86" s="41">
        <f>HLOOKUP(BV$4,Debug!$A$1:$AK$723,2+$C86,0)</f>
        <v>0.88511319145610701</v>
      </c>
      <c r="BW86" s="208">
        <f t="shared" si="78"/>
        <v>1.4500119854821136E-15</v>
      </c>
      <c r="BY86" s="251">
        <f t="shared" si="79"/>
        <v>0</v>
      </c>
      <c r="BZ86" s="43">
        <f>HLOOKUP(BZ$4,Debug!$A$1:$AK$723,2+$C86,0)</f>
        <v>0</v>
      </c>
      <c r="CA86" s="49">
        <f t="shared" si="80"/>
        <v>0</v>
      </c>
      <c r="CC86" s="224">
        <f t="shared" si="81"/>
        <v>0</v>
      </c>
      <c r="CD86" s="253">
        <f t="shared" si="92"/>
        <v>131.06622396386925</v>
      </c>
      <c r="CE86" s="253">
        <f t="shared" si="82"/>
        <v>146.39245152780623</v>
      </c>
      <c r="CF86" s="253">
        <f t="shared" si="93"/>
        <v>36.074385981422253</v>
      </c>
      <c r="CG86" s="255">
        <f t="shared" si="83"/>
        <v>120984.20673587931</v>
      </c>
      <c r="CI86" s="194">
        <f t="shared" si="94"/>
        <v>1.2999999999999999E-2</v>
      </c>
      <c r="CJ86" s="194"/>
    </row>
    <row r="87" spans="2:88">
      <c r="B87" s="108">
        <f t="shared" si="95"/>
        <v>7</v>
      </c>
      <c r="C87" s="3">
        <f t="shared" si="84"/>
        <v>81</v>
      </c>
      <c r="D87" s="3">
        <f t="shared" si="85"/>
        <v>6</v>
      </c>
      <c r="E87" s="3">
        <f t="shared" si="86"/>
        <v>8</v>
      </c>
      <c r="F87" s="7">
        <f t="shared" si="87"/>
        <v>2021</v>
      </c>
      <c r="G87" s="8">
        <f t="shared" si="88"/>
        <v>9</v>
      </c>
      <c r="H87" s="37">
        <f>HLOOKUP(H$4,Debug!$A$1:$AK$723,2+$C87,0)</f>
        <v>7</v>
      </c>
      <c r="I87" s="38">
        <f>HLOOKUP(I$4,Debug!$A$1:$AK$723,2+$C87,0)</f>
        <v>81</v>
      </c>
      <c r="J87" s="38">
        <f>HLOOKUP(J$4,Debug!$A$1:$AK$723,2+$C87,0)</f>
        <v>6</v>
      </c>
      <c r="K87" s="38">
        <f>HLOOKUP(K$4,Debug!$A$1:$AK$723,2+$C87,0)</f>
        <v>8</v>
      </c>
      <c r="L87" s="38">
        <f>HLOOKUP(L$4,Debug!$A$1:$AK$723,2+$C87,0)</f>
        <v>2021</v>
      </c>
      <c r="M87" s="38">
        <f>HLOOKUP(M$4,Debug!$A$1:$AK$723,2+$C87,0)</f>
        <v>9</v>
      </c>
      <c r="N87" s="208">
        <f t="shared" si="54"/>
        <v>0</v>
      </c>
      <c r="O87" s="5"/>
      <c r="P87" s="100">
        <f>IF(Switch="Y",S87,HLOOKUP(P$3,Debug!$A$1:$AK$723,2+$C87,0))</f>
        <v>1.2102655750022799E-2</v>
      </c>
      <c r="Q87" s="207">
        <f t="shared" si="55"/>
        <v>1.08526557500228E-2</v>
      </c>
      <c r="R87" s="101">
        <f>IF(Switch="Y",T87,HLOOKUP(R$3,Debug!$A$1:$AK$723,2+$C87,0))</f>
        <v>0.99571841083341595</v>
      </c>
      <c r="S87" s="183">
        <v>6.4114291472439078E-3</v>
      </c>
      <c r="T87" s="184">
        <v>0.90041419052764271</v>
      </c>
      <c r="U87" s="196"/>
      <c r="V87" s="55">
        <f t="shared" si="89"/>
        <v>121167.43561769917</v>
      </c>
      <c r="W87" s="210">
        <f t="shared" si="90"/>
        <v>1314.9884668719403</v>
      </c>
      <c r="X87" s="210">
        <f t="shared" si="56"/>
        <v>-154.02382123338458</v>
      </c>
      <c r="Y87" s="210">
        <f t="shared" si="91"/>
        <v>0</v>
      </c>
      <c r="Z87" s="210">
        <f t="shared" si="57"/>
        <v>0</v>
      </c>
      <c r="AA87" s="210">
        <f t="shared" si="58"/>
        <v>-132.52243361861588</v>
      </c>
      <c r="AB87" s="210">
        <f t="shared" si="59"/>
        <v>-36.133505964282008</v>
      </c>
      <c r="AC87" s="211">
        <f t="shared" si="60"/>
        <v>122159.74432375483</v>
      </c>
      <c r="AD87" s="43">
        <f>HLOOKUP(AD$4,Debug!$A$1:$AK$723,2+$C87,0)</f>
        <v>122328.400263338</v>
      </c>
      <c r="AE87" s="44">
        <f>HLOOKUP(AE$4,Debug!$A$1:$AK$723,2+$C87,0)</f>
        <v>154.02382123338501</v>
      </c>
      <c r="AF87" s="44">
        <f>HLOOKUP(AF$4,Debug!$A$1:$AK$723,2+$C87,0)</f>
        <v>132.52243361861599</v>
      </c>
      <c r="AG87" s="44">
        <f>HLOOKUP(AG$4,Debug!$A$1:$AK$723,2+$C87,0)</f>
        <v>36.133505964282001</v>
      </c>
      <c r="AH87" s="44">
        <f>HLOOKUP(AH$4,Debug!$A$1:$AK$723,2+$C87,0)</f>
        <v>122159.744323755</v>
      </c>
      <c r="AI87" s="208">
        <f t="shared" si="61"/>
        <v>4.3667824911608477E-10</v>
      </c>
      <c r="AJ87" s="196"/>
      <c r="AK87" s="55">
        <f t="shared" si="48"/>
        <v>1</v>
      </c>
      <c r="AL87" s="210">
        <f t="shared" si="49"/>
        <v>0</v>
      </c>
      <c r="AM87" s="210">
        <f t="shared" si="50"/>
        <v>0</v>
      </c>
      <c r="AN87" s="210">
        <f t="shared" si="51"/>
        <v>0</v>
      </c>
      <c r="AO87" s="210">
        <f t="shared" si="52"/>
        <v>0</v>
      </c>
      <c r="AP87" s="211">
        <f t="shared" si="53"/>
        <v>0</v>
      </c>
      <c r="AQ87" s="46">
        <f>HLOOKUP(AQ$4,Debug!$A$1:$AK$723,2+$C87,0)</f>
        <v>1</v>
      </c>
      <c r="AR87" s="46">
        <f>HLOOKUP(AR$4,Debug!$A$1:$AK$723,2+$C87,0)</f>
        <v>0</v>
      </c>
      <c r="AS87" s="46">
        <f>HLOOKUP(AS$4,Debug!$A$1:$AK$723,2+$C87,0)</f>
        <v>0</v>
      </c>
      <c r="AT87" s="46">
        <f>HLOOKUP(AT$4,Debug!$A$1:$AK$723,2+$C87,0)</f>
        <v>0</v>
      </c>
      <c r="AU87" s="46">
        <f>HLOOKUP(AU$4,Debug!$A$1:$AK$723,2+$C87,0)</f>
        <v>0</v>
      </c>
      <c r="AV87" s="46">
        <f>HLOOKUP(AV$4,Debug!$A$1:$AK$723,2+$C87,0)</f>
        <v>0</v>
      </c>
      <c r="AW87" s="47">
        <f t="shared" si="62"/>
        <v>0</v>
      </c>
      <c r="AX87" s="196"/>
      <c r="AY87" s="265">
        <f t="shared" si="63"/>
        <v>14453.402385712803</v>
      </c>
      <c r="AZ87" s="266">
        <f t="shared" si="64"/>
        <v>0</v>
      </c>
      <c r="BA87" s="266">
        <f t="shared" si="65"/>
        <v>202347.63339997939</v>
      </c>
      <c r="BB87" s="266">
        <f t="shared" si="66"/>
        <v>0</v>
      </c>
      <c r="BC87" s="267">
        <f t="shared" si="67"/>
        <v>0</v>
      </c>
      <c r="BD87" s="246">
        <f>HLOOKUP(BD$4,Debug!$A$1:$AK$723,2+$C87,0)</f>
        <v>14453.4023857128</v>
      </c>
      <c r="BE87" s="46">
        <f>HLOOKUP(BE$4,Debug!$A$1:$AK$723,2+$C87,0)</f>
        <v>0</v>
      </c>
      <c r="BF87" s="46">
        <f>HLOOKUP(BF$4,Debug!$A$1:$AK$723,2+$C87,0)</f>
        <v>202347.63339997901</v>
      </c>
      <c r="BG87" s="46">
        <f>HLOOKUP(BG$4,Debug!$A$1:$AK$723,2+$C87,0)</f>
        <v>0</v>
      </c>
      <c r="BH87" s="46">
        <f>HLOOKUP(BH$4,Debug!$A$1:$AK$723,2+$C87,0)</f>
        <v>0</v>
      </c>
      <c r="BI87" s="48">
        <f t="shared" si="68"/>
        <v>3.8198777474462986E-10</v>
      </c>
      <c r="BJ87" s="196"/>
      <c r="BK87" s="274">
        <f t="shared" si="69"/>
        <v>1.6821425527395739E-3</v>
      </c>
      <c r="BL87" s="275">
        <f t="shared" si="70"/>
        <v>0.59805525463488951</v>
      </c>
      <c r="BM87" s="281">
        <f t="shared" si="71"/>
        <v>0</v>
      </c>
      <c r="BN87" s="281">
        <f t="shared" si="72"/>
        <v>0.8</v>
      </c>
      <c r="BO87" s="281">
        <f t="shared" si="73"/>
        <v>0</v>
      </c>
      <c r="BP87" s="281">
        <f t="shared" si="74"/>
        <v>1</v>
      </c>
      <c r="BQ87" s="275">
        <f t="shared" si="75"/>
        <v>0.74756906829361192</v>
      </c>
      <c r="BR87" s="275">
        <f t="shared" si="76"/>
        <v>1.2575177408885613E-3</v>
      </c>
      <c r="BS87" s="276">
        <f t="shared" si="77"/>
        <v>0.88400014591515619</v>
      </c>
      <c r="BT87" s="41">
        <f>HLOOKUP(BT$4,Debug!$A$1:$AK$723,2+$C87,0)*IF(SUM(V87:W87)=0,0,1)</f>
        <v>0.59805525463489095</v>
      </c>
      <c r="BU87" s="41">
        <f>HLOOKUP(BU$4,Debug!$A$1:$AK$723,2+$C87,0)*IF(SUM(X87:Y87)=0,0,1)</f>
        <v>1.25751774088856E-3</v>
      </c>
      <c r="BV87" s="41">
        <f>HLOOKUP(BV$4,Debug!$A$1:$AK$723,2+$C87,0)</f>
        <v>0.88400014591515597</v>
      </c>
      <c r="BW87" s="208">
        <f t="shared" si="78"/>
        <v>1.6666355795447174E-15</v>
      </c>
      <c r="BY87" s="251">
        <f t="shared" si="79"/>
        <v>0</v>
      </c>
      <c r="BZ87" s="43">
        <f>HLOOKUP(BZ$4,Debug!$A$1:$AK$723,2+$C87,0)</f>
        <v>0</v>
      </c>
      <c r="CA87" s="49">
        <f t="shared" si="80"/>
        <v>0</v>
      </c>
      <c r="CC87" s="224">
        <f t="shared" si="81"/>
        <v>0</v>
      </c>
      <c r="CD87" s="253">
        <f t="shared" si="92"/>
        <v>131.95502700250506</v>
      </c>
      <c r="CE87" s="253">
        <f t="shared" si="82"/>
        <v>150.81080804751957</v>
      </c>
      <c r="CF87" s="253">
        <f t="shared" si="93"/>
        <v>35.978797136594636</v>
      </c>
      <c r="CG87" s="255">
        <f t="shared" si="83"/>
        <v>121804.64031000467</v>
      </c>
      <c r="CI87" s="194">
        <f t="shared" si="94"/>
        <v>1.2999999999999999E-2</v>
      </c>
      <c r="CJ87" s="194"/>
    </row>
    <row r="88" spans="2:88">
      <c r="B88" s="108">
        <f t="shared" si="95"/>
        <v>7</v>
      </c>
      <c r="C88" s="3">
        <f t="shared" si="84"/>
        <v>82</v>
      </c>
      <c r="D88" s="3">
        <f t="shared" si="85"/>
        <v>6</v>
      </c>
      <c r="E88" s="3">
        <f t="shared" si="86"/>
        <v>9</v>
      </c>
      <c r="F88" s="7">
        <f t="shared" si="87"/>
        <v>2021</v>
      </c>
      <c r="G88" s="8">
        <f t="shared" si="88"/>
        <v>10</v>
      </c>
      <c r="H88" s="37">
        <f>HLOOKUP(H$4,Debug!$A$1:$AK$723,2+$C88,0)</f>
        <v>7</v>
      </c>
      <c r="I88" s="38">
        <f>HLOOKUP(I$4,Debug!$A$1:$AK$723,2+$C88,0)</f>
        <v>82</v>
      </c>
      <c r="J88" s="38">
        <f>HLOOKUP(J$4,Debug!$A$1:$AK$723,2+$C88,0)</f>
        <v>6</v>
      </c>
      <c r="K88" s="38">
        <f>HLOOKUP(K$4,Debug!$A$1:$AK$723,2+$C88,0)</f>
        <v>9</v>
      </c>
      <c r="L88" s="38">
        <f>HLOOKUP(L$4,Debug!$A$1:$AK$723,2+$C88,0)</f>
        <v>2021</v>
      </c>
      <c r="M88" s="38">
        <f>HLOOKUP(M$4,Debug!$A$1:$AK$723,2+$C88,0)</f>
        <v>10</v>
      </c>
      <c r="N88" s="208">
        <f t="shared" si="54"/>
        <v>0</v>
      </c>
      <c r="O88" s="5"/>
      <c r="P88" s="100">
        <f>IF(Switch="Y",S88,HLOOKUP(P$3,Debug!$A$1:$AK$723,2+$C88,0))</f>
        <v>4.2624721483834902E-3</v>
      </c>
      <c r="Q88" s="207">
        <f t="shared" si="55"/>
        <v>3.0124721483834899E-3</v>
      </c>
      <c r="R88" s="101">
        <f>IF(Switch="Y",T88,HLOOKUP(R$3,Debug!$A$1:$AK$723,2+$C88,0))</f>
        <v>0.99443118536197295</v>
      </c>
      <c r="S88" s="183">
        <v>1.0248018864659203E-2</v>
      </c>
      <c r="T88" s="184">
        <v>0.89734386216798268</v>
      </c>
      <c r="U88" s="196"/>
      <c r="V88" s="55">
        <f t="shared" si="89"/>
        <v>122159.74432375483</v>
      </c>
      <c r="W88" s="210">
        <f t="shared" si="90"/>
        <v>368.00282742895956</v>
      </c>
      <c r="X88" s="210">
        <f t="shared" si="56"/>
        <v>-155.53826292266956</v>
      </c>
      <c r="Y88" s="210">
        <f t="shared" si="91"/>
        <v>0</v>
      </c>
      <c r="Z88" s="210">
        <f t="shared" si="57"/>
        <v>0</v>
      </c>
      <c r="AA88" s="210">
        <f t="shared" si="58"/>
        <v>-132.56989296228289</v>
      </c>
      <c r="AB88" s="210">
        <f t="shared" si="59"/>
        <v>-36.087637637460851</v>
      </c>
      <c r="AC88" s="211">
        <f t="shared" si="60"/>
        <v>122203.55135766137</v>
      </c>
      <c r="AD88" s="43">
        <f>HLOOKUP(AD$4,Debug!$A$1:$AK$723,2+$C88,0)</f>
        <v>122372.208888261</v>
      </c>
      <c r="AE88" s="44">
        <f>HLOOKUP(AE$4,Debug!$A$1:$AK$723,2+$C88,0)</f>
        <v>155.53826292266999</v>
      </c>
      <c r="AF88" s="44">
        <f>HLOOKUP(AF$4,Debug!$A$1:$AK$723,2+$C88,0)</f>
        <v>132.56989296228301</v>
      </c>
      <c r="AG88" s="44">
        <f>HLOOKUP(AG$4,Debug!$A$1:$AK$723,2+$C88,0)</f>
        <v>36.087637637460901</v>
      </c>
      <c r="AH88" s="44">
        <f>HLOOKUP(AH$4,Debug!$A$1:$AK$723,2+$C88,0)</f>
        <v>122203.551357662</v>
      </c>
      <c r="AI88" s="208">
        <f t="shared" si="61"/>
        <v>7.5686301670430112E-10</v>
      </c>
      <c r="AJ88" s="196"/>
      <c r="AK88" s="55">
        <f t="shared" si="48"/>
        <v>1</v>
      </c>
      <c r="AL88" s="210">
        <f t="shared" si="49"/>
        <v>0</v>
      </c>
      <c r="AM88" s="210">
        <f t="shared" si="50"/>
        <v>0</v>
      </c>
      <c r="AN88" s="210">
        <f t="shared" si="51"/>
        <v>0</v>
      </c>
      <c r="AO88" s="210">
        <f t="shared" si="52"/>
        <v>0</v>
      </c>
      <c r="AP88" s="211">
        <f t="shared" si="53"/>
        <v>0</v>
      </c>
      <c r="AQ88" s="46">
        <f>HLOOKUP(AQ$4,Debug!$A$1:$AK$723,2+$C88,0)</f>
        <v>1</v>
      </c>
      <c r="AR88" s="46">
        <f>HLOOKUP(AR$4,Debug!$A$1:$AK$723,2+$C88,0)</f>
        <v>0</v>
      </c>
      <c r="AS88" s="46">
        <f>HLOOKUP(AS$4,Debug!$A$1:$AK$723,2+$C88,0)</f>
        <v>0</v>
      </c>
      <c r="AT88" s="46">
        <f>HLOOKUP(AT$4,Debug!$A$1:$AK$723,2+$C88,0)</f>
        <v>0</v>
      </c>
      <c r="AU88" s="46">
        <f>HLOOKUP(AU$4,Debug!$A$1:$AK$723,2+$C88,0)</f>
        <v>0</v>
      </c>
      <c r="AV88" s="46">
        <f>HLOOKUP(AV$4,Debug!$A$1:$AK$723,2+$C88,0)</f>
        <v>0</v>
      </c>
      <c r="AW88" s="47">
        <f t="shared" si="62"/>
        <v>0</v>
      </c>
      <c r="AX88" s="196"/>
      <c r="AY88" s="265">
        <f t="shared" si="63"/>
        <v>14435.055054984341</v>
      </c>
      <c r="AZ88" s="266">
        <f t="shared" si="64"/>
        <v>0</v>
      </c>
      <c r="BA88" s="266">
        <f t="shared" si="65"/>
        <v>202090.77076978091</v>
      </c>
      <c r="BB88" s="266">
        <f t="shared" si="66"/>
        <v>0</v>
      </c>
      <c r="BC88" s="267">
        <f t="shared" si="67"/>
        <v>0</v>
      </c>
      <c r="BD88" s="246">
        <f>HLOOKUP(BD$4,Debug!$A$1:$AK$723,2+$C88,0)</f>
        <v>14435.055054984299</v>
      </c>
      <c r="BE88" s="46">
        <f>HLOOKUP(BE$4,Debug!$A$1:$AK$723,2+$C88,0)</f>
        <v>0</v>
      </c>
      <c r="BF88" s="46">
        <f>HLOOKUP(BF$4,Debug!$A$1:$AK$723,2+$C88,0)</f>
        <v>202090.770769781</v>
      </c>
      <c r="BG88" s="46">
        <f>HLOOKUP(BG$4,Debug!$A$1:$AK$723,2+$C88,0)</f>
        <v>0</v>
      </c>
      <c r="BH88" s="46">
        <f>HLOOKUP(BH$4,Debug!$A$1:$AK$723,2+$C88,0)</f>
        <v>0</v>
      </c>
      <c r="BI88" s="48">
        <f t="shared" si="68"/>
        <v>1.2914824765175581E-10</v>
      </c>
      <c r="BJ88" s="196"/>
      <c r="BK88" s="274">
        <f t="shared" si="69"/>
        <v>1.6821425527395739E-3</v>
      </c>
      <c r="BL88" s="275">
        <f t="shared" si="70"/>
        <v>0.60371224645006039</v>
      </c>
      <c r="BM88" s="281">
        <f t="shared" si="71"/>
        <v>0</v>
      </c>
      <c r="BN88" s="281">
        <f t="shared" si="72"/>
        <v>0.8</v>
      </c>
      <c r="BO88" s="281">
        <f t="shared" si="73"/>
        <v>0</v>
      </c>
      <c r="BP88" s="281">
        <f t="shared" si="74"/>
        <v>1</v>
      </c>
      <c r="BQ88" s="275">
        <f t="shared" si="75"/>
        <v>0.75464030806257543</v>
      </c>
      <c r="BR88" s="275">
        <f t="shared" si="76"/>
        <v>1.269412574204559E-3</v>
      </c>
      <c r="BS88" s="276">
        <f t="shared" si="77"/>
        <v>0.88287798501433279</v>
      </c>
      <c r="BT88" s="41">
        <f>HLOOKUP(BT$4,Debug!$A$1:$AK$723,2+$C88,0)*IF(SUM(V88:W88)=0,0,1)</f>
        <v>0.60371224645006105</v>
      </c>
      <c r="BU88" s="41">
        <f>HLOOKUP(BU$4,Debug!$A$1:$AK$723,2+$C88,0)*IF(SUM(X88:Y88)=0,0,1)</f>
        <v>1.2694125742045599E-3</v>
      </c>
      <c r="BV88" s="41">
        <f>HLOOKUP(BV$4,Debug!$A$1:$AK$723,2+$C88,0)</f>
        <v>0.88287798501433301</v>
      </c>
      <c r="BW88" s="208">
        <f t="shared" si="78"/>
        <v>8.8904578143811364E-16</v>
      </c>
      <c r="BY88" s="251">
        <f t="shared" si="79"/>
        <v>0</v>
      </c>
      <c r="BZ88" s="43">
        <f>HLOOKUP(BZ$4,Debug!$A$1:$AK$723,2+$C88,0)</f>
        <v>0</v>
      </c>
      <c r="CA88" s="49">
        <f t="shared" si="80"/>
        <v>0</v>
      </c>
      <c r="CC88" s="224">
        <f t="shared" si="81"/>
        <v>0</v>
      </c>
      <c r="CD88" s="253">
        <f t="shared" si="92"/>
        <v>131.83163580179286</v>
      </c>
      <c r="CE88" s="253">
        <f t="shared" si="82"/>
        <v>151.84932418923384</v>
      </c>
      <c r="CF88" s="253">
        <f t="shared" si="93"/>
        <v>35.886672272733541</v>
      </c>
      <c r="CG88" s="255">
        <f t="shared" si="83"/>
        <v>121690.74074011648</v>
      </c>
      <c r="CI88" s="194">
        <f t="shared" si="94"/>
        <v>1.2999999999999999E-2</v>
      </c>
      <c r="CJ88" s="194"/>
    </row>
    <row r="89" spans="2:88">
      <c r="B89" s="108">
        <f t="shared" si="95"/>
        <v>7</v>
      </c>
      <c r="C89" s="3">
        <f t="shared" si="84"/>
        <v>83</v>
      </c>
      <c r="D89" s="3">
        <f t="shared" si="85"/>
        <v>6</v>
      </c>
      <c r="E89" s="3">
        <f t="shared" si="86"/>
        <v>10</v>
      </c>
      <c r="F89" s="7">
        <f t="shared" si="87"/>
        <v>2021</v>
      </c>
      <c r="G89" s="8">
        <f t="shared" si="88"/>
        <v>11</v>
      </c>
      <c r="H89" s="37">
        <f>HLOOKUP(H$4,Debug!$A$1:$AK$723,2+$C89,0)</f>
        <v>7</v>
      </c>
      <c r="I89" s="38">
        <f>HLOOKUP(I$4,Debug!$A$1:$AK$723,2+$C89,0)</f>
        <v>83</v>
      </c>
      <c r="J89" s="38">
        <f>HLOOKUP(J$4,Debug!$A$1:$AK$723,2+$C89,0)</f>
        <v>6</v>
      </c>
      <c r="K89" s="38">
        <f>HLOOKUP(K$4,Debug!$A$1:$AK$723,2+$C89,0)</f>
        <v>10</v>
      </c>
      <c r="L89" s="38">
        <f>HLOOKUP(L$4,Debug!$A$1:$AK$723,2+$C89,0)</f>
        <v>2021</v>
      </c>
      <c r="M89" s="38">
        <f>HLOOKUP(M$4,Debug!$A$1:$AK$723,2+$C89,0)</f>
        <v>11</v>
      </c>
      <c r="N89" s="208">
        <f t="shared" si="54"/>
        <v>0</v>
      </c>
      <c r="O89" s="5"/>
      <c r="P89" s="100">
        <f>IF(Switch="Y",S89,HLOOKUP(P$3,Debug!$A$1:$AK$723,2+$C89,0))</f>
        <v>3.2189000830789703E-2</v>
      </c>
      <c r="Q89" s="207">
        <f t="shared" si="55"/>
        <v>3.0939000830789702E-2</v>
      </c>
      <c r="R89" s="101">
        <f>IF(Switch="Y",T89,HLOOKUP(R$3,Debug!$A$1:$AK$723,2+$C89,0))</f>
        <v>0.99295005461225305</v>
      </c>
      <c r="S89" s="183">
        <v>-9.4733329021311485E-3</v>
      </c>
      <c r="T89" s="184">
        <v>0.89437438511761014</v>
      </c>
      <c r="U89" s="196"/>
      <c r="V89" s="55">
        <f t="shared" si="89"/>
        <v>122203.55135766137</v>
      </c>
      <c r="W89" s="210">
        <f t="shared" si="90"/>
        <v>3780.8557769801373</v>
      </c>
      <c r="X89" s="210">
        <f t="shared" si="56"/>
        <v>-160.18688406671785</v>
      </c>
      <c r="Y89" s="210">
        <f t="shared" si="91"/>
        <v>0</v>
      </c>
      <c r="Z89" s="210">
        <f t="shared" si="57"/>
        <v>0</v>
      </c>
      <c r="AA89" s="210">
        <f t="shared" si="58"/>
        <v>-136.3095719381227</v>
      </c>
      <c r="AB89" s="210">
        <f t="shared" si="59"/>
        <v>-36.041752862051339</v>
      </c>
      <c r="AC89" s="211">
        <f t="shared" si="60"/>
        <v>125651.86892577463</v>
      </c>
      <c r="AD89" s="43">
        <f>HLOOKUP(AD$4,Debug!$A$1:$AK$723,2+$C89,0)</f>
        <v>125824.220250575</v>
      </c>
      <c r="AE89" s="44">
        <f>HLOOKUP(AE$4,Debug!$A$1:$AK$723,2+$C89,0)</f>
        <v>160.18688406671799</v>
      </c>
      <c r="AF89" s="44">
        <f>HLOOKUP(AF$4,Debug!$A$1:$AK$723,2+$C89,0)</f>
        <v>136.30957193812301</v>
      </c>
      <c r="AG89" s="44">
        <f>HLOOKUP(AG$4,Debug!$A$1:$AK$723,2+$C89,0)</f>
        <v>36.041752862051297</v>
      </c>
      <c r="AH89" s="44">
        <f>HLOOKUP(AH$4,Debug!$A$1:$AK$723,2+$C89,0)</f>
        <v>125651.86892577499</v>
      </c>
      <c r="AI89" s="208">
        <f t="shared" si="61"/>
        <v>5.6787996527418727E-10</v>
      </c>
      <c r="AJ89" s="196"/>
      <c r="AK89" s="55">
        <f t="shared" si="48"/>
        <v>1</v>
      </c>
      <c r="AL89" s="210">
        <f t="shared" si="49"/>
        <v>0</v>
      </c>
      <c r="AM89" s="210">
        <f t="shared" si="50"/>
        <v>0</v>
      </c>
      <c r="AN89" s="210">
        <f t="shared" si="51"/>
        <v>0</v>
      </c>
      <c r="AO89" s="210">
        <f t="shared" si="52"/>
        <v>0</v>
      </c>
      <c r="AP89" s="211">
        <f t="shared" si="53"/>
        <v>0</v>
      </c>
      <c r="AQ89" s="46">
        <f>HLOOKUP(AQ$4,Debug!$A$1:$AK$723,2+$C89,0)</f>
        <v>1</v>
      </c>
      <c r="AR89" s="46">
        <f>HLOOKUP(AR$4,Debug!$A$1:$AK$723,2+$C89,0)</f>
        <v>0</v>
      </c>
      <c r="AS89" s="46">
        <f>HLOOKUP(AS$4,Debug!$A$1:$AK$723,2+$C89,0)</f>
        <v>0</v>
      </c>
      <c r="AT89" s="46">
        <f>HLOOKUP(AT$4,Debug!$A$1:$AK$723,2+$C89,0)</f>
        <v>0</v>
      </c>
      <c r="AU89" s="46">
        <f>HLOOKUP(AU$4,Debug!$A$1:$AK$723,2+$C89,0)</f>
        <v>0</v>
      </c>
      <c r="AV89" s="46">
        <f>HLOOKUP(AV$4,Debug!$A$1:$AK$723,2+$C89,0)</f>
        <v>0</v>
      </c>
      <c r="AW89" s="47">
        <f t="shared" si="62"/>
        <v>0</v>
      </c>
      <c r="AX89" s="196"/>
      <c r="AY89" s="265">
        <f t="shared" si="63"/>
        <v>14416.701144820536</v>
      </c>
      <c r="AZ89" s="266">
        <f t="shared" si="64"/>
        <v>0</v>
      </c>
      <c r="BA89" s="266">
        <f t="shared" si="65"/>
        <v>201833.81602748763</v>
      </c>
      <c r="BB89" s="266">
        <f t="shared" si="66"/>
        <v>0</v>
      </c>
      <c r="BC89" s="267">
        <f t="shared" si="67"/>
        <v>0</v>
      </c>
      <c r="BD89" s="246">
        <f>HLOOKUP(BD$4,Debug!$A$1:$AK$723,2+$C89,0)</f>
        <v>14416.701144820499</v>
      </c>
      <c r="BE89" s="46">
        <f>HLOOKUP(BE$4,Debug!$A$1:$AK$723,2+$C89,0)</f>
        <v>0</v>
      </c>
      <c r="BF89" s="46">
        <f>HLOOKUP(BF$4,Debug!$A$1:$AK$723,2+$C89,0)</f>
        <v>201833.81602748801</v>
      </c>
      <c r="BG89" s="46">
        <f>HLOOKUP(BG$4,Debug!$A$1:$AK$723,2+$C89,0)</f>
        <v>0</v>
      </c>
      <c r="BH89" s="46">
        <f>HLOOKUP(BH$4,Debug!$A$1:$AK$723,2+$C89,0)</f>
        <v>0</v>
      </c>
      <c r="BI89" s="48">
        <f t="shared" si="68"/>
        <v>4.1472958400845528E-10</v>
      </c>
      <c r="BJ89" s="196"/>
      <c r="BK89" s="274">
        <f t="shared" si="69"/>
        <v>1.6821425527395739E-3</v>
      </c>
      <c r="BL89" s="275">
        <f t="shared" si="70"/>
        <v>0.60469634952738149</v>
      </c>
      <c r="BM89" s="281">
        <f t="shared" si="71"/>
        <v>0</v>
      </c>
      <c r="BN89" s="281">
        <f t="shared" si="72"/>
        <v>0.8</v>
      </c>
      <c r="BO89" s="281">
        <f t="shared" si="73"/>
        <v>0</v>
      </c>
      <c r="BP89" s="281">
        <f t="shared" si="74"/>
        <v>1</v>
      </c>
      <c r="BQ89" s="275">
        <f t="shared" si="75"/>
        <v>0.75587043690922684</v>
      </c>
      <c r="BR89" s="275">
        <f t="shared" si="76"/>
        <v>1.2714818262828638E-3</v>
      </c>
      <c r="BS89" s="276">
        <f t="shared" si="77"/>
        <v>0.88175542170156185</v>
      </c>
      <c r="BT89" s="41">
        <f>HLOOKUP(BT$4,Debug!$A$1:$AK$723,2+$C89,0)*IF(SUM(V89:W89)=0,0,1)</f>
        <v>0.60469634952738205</v>
      </c>
      <c r="BU89" s="41">
        <f>HLOOKUP(BU$4,Debug!$A$1:$AK$723,2+$C89,0)*IF(SUM(X89:Y89)=0,0,1)</f>
        <v>1.2714818262828699E-3</v>
      </c>
      <c r="BV89" s="41">
        <f>HLOOKUP(BV$4,Debug!$A$1:$AK$723,2+$C89,0)</f>
        <v>0.88175542170156196</v>
      </c>
      <c r="BW89" s="208">
        <f t="shared" si="78"/>
        <v>6.7220534694101275E-16</v>
      </c>
      <c r="BY89" s="251">
        <f t="shared" si="79"/>
        <v>0</v>
      </c>
      <c r="BZ89" s="43">
        <f>HLOOKUP(BZ$4,Debug!$A$1:$AK$723,2+$C89,0)</f>
        <v>0</v>
      </c>
      <c r="CA89" s="49">
        <f t="shared" si="80"/>
        <v>0</v>
      </c>
      <c r="CC89" s="224">
        <f t="shared" si="81"/>
        <v>0</v>
      </c>
      <c r="CD89" s="253">
        <f t="shared" si="92"/>
        <v>135.34859690013178</v>
      </c>
      <c r="CE89" s="253">
        <f t="shared" si="82"/>
        <v>151.67752874300143</v>
      </c>
      <c r="CF89" s="253">
        <f t="shared" si="93"/>
        <v>35.787660472695208</v>
      </c>
      <c r="CG89" s="255">
        <f t="shared" si="83"/>
        <v>124937.1663693524</v>
      </c>
      <c r="CI89" s="194">
        <f t="shared" si="94"/>
        <v>1.3000000000000001E-2</v>
      </c>
      <c r="CJ89" s="194"/>
    </row>
    <row r="90" spans="2:88">
      <c r="B90" s="108">
        <f t="shared" si="95"/>
        <v>7</v>
      </c>
      <c r="C90" s="3">
        <f t="shared" si="84"/>
        <v>84</v>
      </c>
      <c r="D90" s="3">
        <f t="shared" si="85"/>
        <v>6</v>
      </c>
      <c r="E90" s="3">
        <f t="shared" si="86"/>
        <v>11</v>
      </c>
      <c r="F90" s="7">
        <f t="shared" si="87"/>
        <v>2021</v>
      </c>
      <c r="G90" s="8">
        <f t="shared" si="88"/>
        <v>12</v>
      </c>
      <c r="H90" s="37">
        <f>HLOOKUP(H$4,Debug!$A$1:$AK$723,2+$C90,0)</f>
        <v>7</v>
      </c>
      <c r="I90" s="38">
        <f>HLOOKUP(I$4,Debug!$A$1:$AK$723,2+$C90,0)</f>
        <v>84</v>
      </c>
      <c r="J90" s="38">
        <f>HLOOKUP(J$4,Debug!$A$1:$AK$723,2+$C90,0)</f>
        <v>6</v>
      </c>
      <c r="K90" s="38">
        <f>HLOOKUP(K$4,Debug!$A$1:$AK$723,2+$C90,0)</f>
        <v>11</v>
      </c>
      <c r="L90" s="38">
        <f>HLOOKUP(L$4,Debug!$A$1:$AK$723,2+$C90,0)</f>
        <v>2021</v>
      </c>
      <c r="M90" s="38">
        <f>HLOOKUP(M$4,Debug!$A$1:$AK$723,2+$C90,0)</f>
        <v>12</v>
      </c>
      <c r="N90" s="208">
        <f t="shared" si="54"/>
        <v>0</v>
      </c>
      <c r="O90" s="5"/>
      <c r="P90" s="100">
        <f>IF(Switch="Y",S90,HLOOKUP(P$3,Debug!$A$1:$AK$723,2+$C90,0))</f>
        <v>3.2214709670572699E-3</v>
      </c>
      <c r="Q90" s="207">
        <f t="shared" si="55"/>
        <v>1.9714709670572697E-3</v>
      </c>
      <c r="R90" s="101">
        <f>IF(Switch="Y",T90,HLOOKUP(R$3,Debug!$A$1:$AK$723,2+$C90,0))</f>
        <v>0.99137503717656394</v>
      </c>
      <c r="S90" s="183">
        <v>-2.2216976269378019E-3</v>
      </c>
      <c r="T90" s="184">
        <v>0.891583452211127</v>
      </c>
      <c r="U90" s="196"/>
      <c r="V90" s="55">
        <f t="shared" si="89"/>
        <v>125651.86892577463</v>
      </c>
      <c r="W90" s="210">
        <f t="shared" si="90"/>
        <v>247.7190115436502</v>
      </c>
      <c r="X90" s="210">
        <f t="shared" si="56"/>
        <v>-164.80566656457557</v>
      </c>
      <c r="Y90" s="210">
        <f t="shared" si="91"/>
        <v>-14397.829327360598</v>
      </c>
      <c r="Z90" s="210">
        <f t="shared" si="57"/>
        <v>0</v>
      </c>
      <c r="AA90" s="210">
        <f t="shared" si="58"/>
        <v>-120.61503235534254</v>
      </c>
      <c r="AB90" s="210">
        <f t="shared" si="59"/>
        <v>-35.994573318401493</v>
      </c>
      <c r="AC90" s="211">
        <f t="shared" si="60"/>
        <v>111180.34333771937</v>
      </c>
      <c r="AD90" s="43">
        <f>HLOOKUP(AD$4,Debug!$A$1:$AK$723,2+$C90,0)</f>
        <v>125734.782270754</v>
      </c>
      <c r="AE90" s="44">
        <f>HLOOKUP(AE$4,Debug!$A$1:$AK$723,2+$C90,0)</f>
        <v>164.805666564576</v>
      </c>
      <c r="AF90" s="44">
        <f>HLOOKUP(AF$4,Debug!$A$1:$AK$723,2+$C90,0)</f>
        <v>120.615032355343</v>
      </c>
      <c r="AG90" s="44">
        <f>HLOOKUP(AG$4,Debug!$A$1:$AK$723,2+$C90,0)</f>
        <v>35.9945733184015</v>
      </c>
      <c r="AH90" s="44">
        <f>HLOOKUP(AH$4,Debug!$A$1:$AK$723,2+$C90,0)</f>
        <v>111180.34333772</v>
      </c>
      <c r="AI90" s="208">
        <f t="shared" si="61"/>
        <v>9.1724672302007093E-10</v>
      </c>
      <c r="AJ90" s="196"/>
      <c r="AK90" s="55">
        <f t="shared" si="48"/>
        <v>1</v>
      </c>
      <c r="AL90" s="210">
        <f t="shared" si="49"/>
        <v>0</v>
      </c>
      <c r="AM90" s="210">
        <f t="shared" si="50"/>
        <v>0</v>
      </c>
      <c r="AN90" s="210">
        <f t="shared" si="51"/>
        <v>1</v>
      </c>
      <c r="AO90" s="210">
        <f t="shared" si="52"/>
        <v>1</v>
      </c>
      <c r="AP90" s="211">
        <f t="shared" si="53"/>
        <v>1</v>
      </c>
      <c r="AQ90" s="46">
        <f>HLOOKUP(AQ$4,Debug!$A$1:$AK$723,2+$C90,0)</f>
        <v>1</v>
      </c>
      <c r="AR90" s="46">
        <f>HLOOKUP(AR$4,Debug!$A$1:$AK$723,2+$C90,0)</f>
        <v>0</v>
      </c>
      <c r="AS90" s="46">
        <f>HLOOKUP(AS$4,Debug!$A$1:$AK$723,2+$C90,0)</f>
        <v>0</v>
      </c>
      <c r="AT90" s="46">
        <f>HLOOKUP(AT$4,Debug!$A$1:$AK$723,2+$C90,0)</f>
        <v>1</v>
      </c>
      <c r="AU90" s="46">
        <f>HLOOKUP(AU$4,Debug!$A$1:$AK$723,2+$C90,0)</f>
        <v>1</v>
      </c>
      <c r="AV90" s="46">
        <f>HLOOKUP(AV$4,Debug!$A$1:$AK$723,2+$C90,0)</f>
        <v>1</v>
      </c>
      <c r="AW90" s="47">
        <f t="shared" si="62"/>
        <v>0</v>
      </c>
      <c r="AX90" s="196"/>
      <c r="AY90" s="265">
        <f t="shared" si="63"/>
        <v>14397.829327360598</v>
      </c>
      <c r="AZ90" s="266">
        <f t="shared" si="64"/>
        <v>0</v>
      </c>
      <c r="BA90" s="266">
        <f t="shared" si="65"/>
        <v>187171.78125568791</v>
      </c>
      <c r="BB90" s="266">
        <f t="shared" si="66"/>
        <v>0</v>
      </c>
      <c r="BC90" s="267">
        <f t="shared" si="67"/>
        <v>0</v>
      </c>
      <c r="BD90" s="246">
        <f>HLOOKUP(BD$4,Debug!$A$1:$AK$723,2+$C90,0)</f>
        <v>14397.8293273606</v>
      </c>
      <c r="BE90" s="46">
        <f>HLOOKUP(BE$4,Debug!$A$1:$AK$723,2+$C90,0)</f>
        <v>0</v>
      </c>
      <c r="BF90" s="46">
        <f>HLOOKUP(BF$4,Debug!$A$1:$AK$723,2+$C90,0)</f>
        <v>187171.78125568799</v>
      </c>
      <c r="BG90" s="46">
        <f>HLOOKUP(BG$4,Debug!$A$1:$AK$723,2+$C90,0)</f>
        <v>0</v>
      </c>
      <c r="BH90" s="46">
        <f>HLOOKUP(BH$4,Debug!$A$1:$AK$723,2+$C90,0)</f>
        <v>0</v>
      </c>
      <c r="BI90" s="48">
        <f t="shared" si="68"/>
        <v>8.9130480773746967E-11</v>
      </c>
      <c r="BJ90" s="196"/>
      <c r="BK90" s="274">
        <f t="shared" si="69"/>
        <v>1.6821425527395739E-3</v>
      </c>
      <c r="BL90" s="275">
        <f t="shared" si="70"/>
        <v>0.62255112348795993</v>
      </c>
      <c r="BM90" s="281">
        <f t="shared" si="71"/>
        <v>0</v>
      </c>
      <c r="BN90" s="281">
        <f t="shared" si="72"/>
        <v>0.8</v>
      </c>
      <c r="BO90" s="281">
        <f t="shared" si="73"/>
        <v>0</v>
      </c>
      <c r="BP90" s="281">
        <f t="shared" si="74"/>
        <v>1</v>
      </c>
      <c r="BQ90" s="275">
        <f t="shared" si="75"/>
        <v>0.77818890435994992</v>
      </c>
      <c r="BR90" s="275">
        <f t="shared" si="76"/>
        <v>1.3090246700936583E-3</v>
      </c>
      <c r="BS90" s="276">
        <f t="shared" si="77"/>
        <v>0.88060118210156568</v>
      </c>
      <c r="BT90" s="41">
        <f>HLOOKUP(BT$4,Debug!$A$1:$AK$723,2+$C90,0)*IF(SUM(V90:W90)=0,0,1)</f>
        <v>0.62255112348796104</v>
      </c>
      <c r="BU90" s="41">
        <f>HLOOKUP(BU$4,Debug!$A$1:$AK$723,2+$C90,0)*IF(SUM(X90:Y90)=0,0,1)</f>
        <v>1.30902467009366E-3</v>
      </c>
      <c r="BV90" s="41">
        <f>HLOOKUP(BV$4,Debug!$A$1:$AK$723,2+$C90,0)</f>
        <v>0.88060118210156602</v>
      </c>
      <c r="BW90" s="208">
        <f t="shared" si="78"/>
        <v>1.4450246554886803E-15</v>
      </c>
      <c r="BY90" s="251">
        <f t="shared" si="79"/>
        <v>0</v>
      </c>
      <c r="BZ90" s="43">
        <f>HLOOKUP(BZ$4,Debug!$A$1:$AK$723,2+$C90,0)</f>
        <v>0</v>
      </c>
      <c r="CA90" s="49">
        <f t="shared" si="80"/>
        <v>0</v>
      </c>
      <c r="CC90" s="224">
        <f t="shared" si="81"/>
        <v>0</v>
      </c>
      <c r="CD90" s="253">
        <f t="shared" si="92"/>
        <v>119.57473218533016</v>
      </c>
      <c r="CE90" s="253">
        <f t="shared" si="82"/>
        <v>155.71015778449319</v>
      </c>
      <c r="CF90" s="253">
        <f t="shared" si="93"/>
        <v>35.684121461684839</v>
      </c>
      <c r="CG90" s="255">
        <f t="shared" si="83"/>
        <v>110376.67586338171</v>
      </c>
      <c r="CI90" s="194">
        <f t="shared" si="94"/>
        <v>1.2999999999999998E-2</v>
      </c>
      <c r="CJ90" s="194"/>
    </row>
    <row r="91" spans="2:88">
      <c r="B91" s="108">
        <f t="shared" si="95"/>
        <v>8</v>
      </c>
      <c r="C91" s="3">
        <f t="shared" si="84"/>
        <v>85</v>
      </c>
      <c r="D91" s="3">
        <f t="shared" si="85"/>
        <v>7</v>
      </c>
      <c r="E91" s="3">
        <f t="shared" si="86"/>
        <v>0</v>
      </c>
      <c r="F91" s="7">
        <f t="shared" si="87"/>
        <v>2022</v>
      </c>
      <c r="G91" s="8">
        <f t="shared" si="88"/>
        <v>1</v>
      </c>
      <c r="H91" s="37">
        <f>HLOOKUP(H$4,Debug!$A$1:$AK$723,2+$C91,0)</f>
        <v>8</v>
      </c>
      <c r="I91" s="38">
        <f>HLOOKUP(I$4,Debug!$A$1:$AK$723,2+$C91,0)</f>
        <v>85</v>
      </c>
      <c r="J91" s="38">
        <f>HLOOKUP(J$4,Debug!$A$1:$AK$723,2+$C91,0)</f>
        <v>7</v>
      </c>
      <c r="K91" s="38">
        <f>HLOOKUP(K$4,Debug!$A$1:$AK$723,2+$C91,0)</f>
        <v>0</v>
      </c>
      <c r="L91" s="38">
        <f>HLOOKUP(L$4,Debug!$A$1:$AK$723,2+$C91,0)</f>
        <v>2022</v>
      </c>
      <c r="M91" s="38">
        <f>HLOOKUP(M$4,Debug!$A$1:$AK$723,2+$C91,0)</f>
        <v>1</v>
      </c>
      <c r="N91" s="208">
        <f t="shared" si="54"/>
        <v>0</v>
      </c>
      <c r="O91" s="5"/>
      <c r="P91" s="100">
        <f>IF(Switch="Y",S91,HLOOKUP(P$3,Debug!$A$1:$AK$723,2+$C91,0))</f>
        <v>-1.08918609948465E-2</v>
      </c>
      <c r="Q91" s="207">
        <f t="shared" si="55"/>
        <v>-1.2141860994846499E-2</v>
      </c>
      <c r="R91" s="101">
        <f>IF(Switch="Y",T91,HLOOKUP(R$3,Debug!$A$1:$AK$723,2+$C91,0))</f>
        <v>0.98990298950702804</v>
      </c>
      <c r="S91" s="183">
        <v>-2.5126517501037116E-2</v>
      </c>
      <c r="T91" s="184">
        <v>0.88904694167852061</v>
      </c>
      <c r="U91" s="196"/>
      <c r="V91" s="55">
        <f t="shared" si="89"/>
        <v>111180.34333771937</v>
      </c>
      <c r="W91" s="210">
        <f t="shared" si="90"/>
        <v>-1349.9362741658967</v>
      </c>
      <c r="X91" s="210">
        <f t="shared" si="56"/>
        <v>-137.17754962323576</v>
      </c>
      <c r="Y91" s="210">
        <f t="shared" si="91"/>
        <v>0</v>
      </c>
      <c r="Z91" s="210">
        <f t="shared" si="57"/>
        <v>0</v>
      </c>
      <c r="AA91" s="210">
        <f t="shared" si="58"/>
        <v>-118.83433197342443</v>
      </c>
      <c r="AB91" s="210">
        <f t="shared" si="59"/>
        <v>-35.949616302402319</v>
      </c>
      <c r="AC91" s="211">
        <f t="shared" si="60"/>
        <v>109538.44556565442</v>
      </c>
      <c r="AD91" s="43">
        <f>HLOOKUP(AD$4,Debug!$A$1:$AK$723,2+$C91,0)</f>
        <v>109693.22951393</v>
      </c>
      <c r="AE91" s="44">
        <f>HLOOKUP(AE$4,Debug!$A$1:$AK$723,2+$C91,0)</f>
        <v>137.17754962323599</v>
      </c>
      <c r="AF91" s="44">
        <f>HLOOKUP(AF$4,Debug!$A$1:$AK$723,2+$C91,0)</f>
        <v>118.83433197342499</v>
      </c>
      <c r="AG91" s="44">
        <f>HLOOKUP(AG$4,Debug!$A$1:$AK$723,2+$C91,0)</f>
        <v>35.949616302402298</v>
      </c>
      <c r="AH91" s="44">
        <f>HLOOKUP(AH$4,Debug!$A$1:$AK$723,2+$C91,0)</f>
        <v>109538.445565655</v>
      </c>
      <c r="AI91" s="208">
        <f t="shared" si="61"/>
        <v>8.3004891848759144E-10</v>
      </c>
      <c r="AJ91" s="196"/>
      <c r="AK91" s="55">
        <f t="shared" si="48"/>
        <v>1</v>
      </c>
      <c r="AL91" s="210">
        <f t="shared" si="49"/>
        <v>0</v>
      </c>
      <c r="AM91" s="210">
        <f t="shared" si="50"/>
        <v>0</v>
      </c>
      <c r="AN91" s="210">
        <f t="shared" si="51"/>
        <v>0</v>
      </c>
      <c r="AO91" s="210">
        <f t="shared" si="52"/>
        <v>0</v>
      </c>
      <c r="AP91" s="211">
        <f t="shared" si="53"/>
        <v>0</v>
      </c>
      <c r="AQ91" s="46">
        <f>HLOOKUP(AQ$4,Debug!$A$1:$AK$723,2+$C91,0)</f>
        <v>1</v>
      </c>
      <c r="AR91" s="46">
        <f>HLOOKUP(AR$4,Debug!$A$1:$AK$723,2+$C91,0)</f>
        <v>0</v>
      </c>
      <c r="AS91" s="46">
        <f>HLOOKUP(AS$4,Debug!$A$1:$AK$723,2+$C91,0)</f>
        <v>0</v>
      </c>
      <c r="AT91" s="46">
        <f>HLOOKUP(AT$4,Debug!$A$1:$AK$723,2+$C91,0)</f>
        <v>0</v>
      </c>
      <c r="AU91" s="46">
        <f>HLOOKUP(AU$4,Debug!$A$1:$AK$723,2+$C91,0)</f>
        <v>0</v>
      </c>
      <c r="AV91" s="46">
        <f>HLOOKUP(AV$4,Debug!$A$1:$AK$723,2+$C91,0)</f>
        <v>0</v>
      </c>
      <c r="AW91" s="47">
        <f t="shared" si="62"/>
        <v>0</v>
      </c>
      <c r="AX91" s="196"/>
      <c r="AY91" s="265">
        <f t="shared" si="63"/>
        <v>14379.846520960928</v>
      </c>
      <c r="AZ91" s="266">
        <f t="shared" si="64"/>
        <v>0</v>
      </c>
      <c r="BA91" s="266">
        <f t="shared" si="65"/>
        <v>186938.00477249219</v>
      </c>
      <c r="BB91" s="266">
        <f t="shared" si="66"/>
        <v>0</v>
      </c>
      <c r="BC91" s="267">
        <f t="shared" si="67"/>
        <v>0</v>
      </c>
      <c r="BD91" s="246">
        <f>HLOOKUP(BD$4,Debug!$A$1:$AK$723,2+$C91,0)</f>
        <v>14379.8465209609</v>
      </c>
      <c r="BE91" s="46">
        <f>HLOOKUP(BE$4,Debug!$A$1:$AK$723,2+$C91,0)</f>
        <v>0</v>
      </c>
      <c r="BF91" s="46">
        <f>HLOOKUP(BF$4,Debug!$A$1:$AK$723,2+$C91,0)</f>
        <v>186938.00477249199</v>
      </c>
      <c r="BG91" s="46">
        <f>HLOOKUP(BG$4,Debug!$A$1:$AK$723,2+$C91,0)</f>
        <v>0</v>
      </c>
      <c r="BH91" s="46">
        <f>HLOOKUP(BH$4,Debug!$A$1:$AK$723,2+$C91,0)</f>
        <v>0</v>
      </c>
      <c r="BI91" s="48">
        <f t="shared" si="68"/>
        <v>2.3101165425032377E-10</v>
      </c>
      <c r="BJ91" s="196"/>
      <c r="BK91" s="274">
        <f t="shared" si="69"/>
        <v>1.6821425527395739E-3</v>
      </c>
      <c r="BL91" s="275">
        <f t="shared" si="70"/>
        <v>0.59400163097149961</v>
      </c>
      <c r="BM91" s="281">
        <f t="shared" si="71"/>
        <v>0</v>
      </c>
      <c r="BN91" s="281">
        <f t="shared" si="72"/>
        <v>0.8</v>
      </c>
      <c r="BO91" s="281">
        <f t="shared" si="73"/>
        <v>0</v>
      </c>
      <c r="BP91" s="281">
        <f t="shared" si="74"/>
        <v>1</v>
      </c>
      <c r="BQ91" s="275">
        <f t="shared" si="75"/>
        <v>0.74250203871437448</v>
      </c>
      <c r="BR91" s="275">
        <f t="shared" si="76"/>
        <v>1.2489942748173358E-3</v>
      </c>
      <c r="BS91" s="276">
        <f t="shared" si="77"/>
        <v>0.87950131626672345</v>
      </c>
      <c r="BT91" s="41">
        <f>HLOOKUP(BT$4,Debug!$A$1:$AK$723,2+$C91,0)*IF(SUM(V91:W91)=0,0,1)</f>
        <v>0.59400163097150105</v>
      </c>
      <c r="BU91" s="41">
        <f>HLOOKUP(BU$4,Debug!$A$1:$AK$723,2+$C91,0)*IF(SUM(X91:Y91)=0,0,1)</f>
        <v>1.2489942748173399E-3</v>
      </c>
      <c r="BV91" s="41">
        <f>HLOOKUP(BV$4,Debug!$A$1:$AK$723,2+$C91,0)</f>
        <v>0.87950131626672301</v>
      </c>
      <c r="BW91" s="208">
        <f t="shared" si="78"/>
        <v>1.891499110118211E-15</v>
      </c>
      <c r="BY91" s="251">
        <f t="shared" si="79"/>
        <v>0</v>
      </c>
      <c r="BZ91" s="43">
        <f>HLOOKUP(BZ$4,Debug!$A$1:$AK$723,2+$C91,0)</f>
        <v>0</v>
      </c>
      <c r="CA91" s="49">
        <f t="shared" si="80"/>
        <v>0</v>
      </c>
      <c r="CC91" s="224">
        <f t="shared" si="81"/>
        <v>0</v>
      </c>
      <c r="CD91" s="253">
        <f t="shared" si="92"/>
        <v>117.63446047656345</v>
      </c>
      <c r="CE91" s="253">
        <f t="shared" si="82"/>
        <v>137.57219280553272</v>
      </c>
      <c r="CF91" s="253">
        <f t="shared" si="93"/>
        <v>35.58663264937865</v>
      </c>
      <c r="CG91" s="255">
        <f t="shared" si="83"/>
        <v>108585.65582452012</v>
      </c>
      <c r="CI91" s="194">
        <f t="shared" si="94"/>
        <v>1.2999999999999999E-2</v>
      </c>
      <c r="CJ91" s="194"/>
    </row>
    <row r="92" spans="2:88">
      <c r="B92" s="108">
        <f t="shared" si="95"/>
        <v>8</v>
      </c>
      <c r="C92" s="3">
        <f t="shared" si="84"/>
        <v>86</v>
      </c>
      <c r="D92" s="3">
        <f t="shared" si="85"/>
        <v>7</v>
      </c>
      <c r="E92" s="3">
        <f t="shared" si="86"/>
        <v>1</v>
      </c>
      <c r="F92" s="7">
        <f t="shared" si="87"/>
        <v>2022</v>
      </c>
      <c r="G92" s="8">
        <f t="shared" si="88"/>
        <v>2</v>
      </c>
      <c r="H92" s="37">
        <f>HLOOKUP(H$4,Debug!$A$1:$AK$723,2+$C92,0)</f>
        <v>8</v>
      </c>
      <c r="I92" s="38">
        <f>HLOOKUP(I$4,Debug!$A$1:$AK$723,2+$C92,0)</f>
        <v>86</v>
      </c>
      <c r="J92" s="38">
        <f>HLOOKUP(J$4,Debug!$A$1:$AK$723,2+$C92,0)</f>
        <v>7</v>
      </c>
      <c r="K92" s="38">
        <f>HLOOKUP(K$4,Debug!$A$1:$AK$723,2+$C92,0)</f>
        <v>1</v>
      </c>
      <c r="L92" s="38">
        <f>HLOOKUP(L$4,Debug!$A$1:$AK$723,2+$C92,0)</f>
        <v>2022</v>
      </c>
      <c r="M92" s="38">
        <f>HLOOKUP(M$4,Debug!$A$1:$AK$723,2+$C92,0)</f>
        <v>2</v>
      </c>
      <c r="N92" s="208">
        <f t="shared" si="54"/>
        <v>0</v>
      </c>
      <c r="O92" s="5"/>
      <c r="P92" s="100">
        <f>IF(Switch="Y",S92,HLOOKUP(P$3,Debug!$A$1:$AK$723,2+$C92,0))</f>
        <v>-1.5331449557427801E-2</v>
      </c>
      <c r="Q92" s="207">
        <f t="shared" si="55"/>
        <v>-1.65814495574278E-2</v>
      </c>
      <c r="R92" s="101">
        <f>IF(Switch="Y",T92,HLOOKUP(R$3,Debug!$A$1:$AK$723,2+$C92,0))</f>
        <v>0.98872849515522998</v>
      </c>
      <c r="S92" s="183">
        <v>2.7845390719895002E-2</v>
      </c>
      <c r="T92" s="184">
        <v>0.88660342228921007</v>
      </c>
      <c r="U92" s="196"/>
      <c r="V92" s="55">
        <f t="shared" si="89"/>
        <v>109538.44556565442</v>
      </c>
      <c r="W92" s="210">
        <f t="shared" si="90"/>
        <v>-1816.3062097459497</v>
      </c>
      <c r="X92" s="210">
        <f t="shared" si="56"/>
        <v>-132.72317144713682</v>
      </c>
      <c r="Y92" s="210">
        <f t="shared" si="91"/>
        <v>0</v>
      </c>
      <c r="Z92" s="210">
        <f t="shared" si="57"/>
        <v>0</v>
      </c>
      <c r="AA92" s="210">
        <f t="shared" si="58"/>
        <v>-116.55520086649976</v>
      </c>
      <c r="AB92" s="210">
        <f t="shared" si="59"/>
        <v>-35.905323206141034</v>
      </c>
      <c r="AC92" s="211">
        <f t="shared" si="60"/>
        <v>107436.95566038869</v>
      </c>
      <c r="AD92" s="43">
        <f>HLOOKUP(AD$4,Debug!$A$1:$AK$723,2+$C92,0)</f>
        <v>107589.416184462</v>
      </c>
      <c r="AE92" s="44">
        <f>HLOOKUP(AE$4,Debug!$A$1:$AK$723,2+$C92,0)</f>
        <v>132.72317144713699</v>
      </c>
      <c r="AF92" s="44">
        <f>HLOOKUP(AF$4,Debug!$A$1:$AK$723,2+$C92,0)</f>
        <v>116.5552008665</v>
      </c>
      <c r="AG92" s="44">
        <f>HLOOKUP(AG$4,Debug!$A$1:$AK$723,2+$C92,0)</f>
        <v>35.905323206140999</v>
      </c>
      <c r="AH92" s="44">
        <f>HLOOKUP(AH$4,Debug!$A$1:$AK$723,2+$C92,0)</f>
        <v>107436.95566038899</v>
      </c>
      <c r="AI92" s="208">
        <f t="shared" si="61"/>
        <v>9.7525543196752551E-10</v>
      </c>
      <c r="AJ92" s="196"/>
      <c r="AK92" s="55">
        <f t="shared" si="48"/>
        <v>1</v>
      </c>
      <c r="AL92" s="210">
        <f t="shared" si="49"/>
        <v>0</v>
      </c>
      <c r="AM92" s="210">
        <f t="shared" si="50"/>
        <v>0</v>
      </c>
      <c r="AN92" s="210">
        <f t="shared" si="51"/>
        <v>0</v>
      </c>
      <c r="AO92" s="210">
        <f t="shared" si="52"/>
        <v>0</v>
      </c>
      <c r="AP92" s="211">
        <f t="shared" si="53"/>
        <v>0</v>
      </c>
      <c r="AQ92" s="46">
        <f>HLOOKUP(AQ$4,Debug!$A$1:$AK$723,2+$C92,0)</f>
        <v>1</v>
      </c>
      <c r="AR92" s="46">
        <f>HLOOKUP(AR$4,Debug!$A$1:$AK$723,2+$C92,0)</f>
        <v>0</v>
      </c>
      <c r="AS92" s="46">
        <f>HLOOKUP(AS$4,Debug!$A$1:$AK$723,2+$C92,0)</f>
        <v>0</v>
      </c>
      <c r="AT92" s="46">
        <f>HLOOKUP(AT$4,Debug!$A$1:$AK$723,2+$C92,0)</f>
        <v>0</v>
      </c>
      <c r="AU92" s="46">
        <f>HLOOKUP(AU$4,Debug!$A$1:$AK$723,2+$C92,0)</f>
        <v>0</v>
      </c>
      <c r="AV92" s="46">
        <f>HLOOKUP(AV$4,Debug!$A$1:$AK$723,2+$C92,0)</f>
        <v>0</v>
      </c>
      <c r="AW92" s="47">
        <f t="shared" si="62"/>
        <v>0</v>
      </c>
      <c r="AX92" s="196"/>
      <c r="AY92" s="265">
        <f t="shared" si="63"/>
        <v>14362.129282456413</v>
      </c>
      <c r="AZ92" s="266">
        <f t="shared" si="64"/>
        <v>0</v>
      </c>
      <c r="BA92" s="266">
        <f t="shared" si="65"/>
        <v>186707.68067193351</v>
      </c>
      <c r="BB92" s="266">
        <f t="shared" si="66"/>
        <v>0</v>
      </c>
      <c r="BC92" s="267">
        <f t="shared" si="67"/>
        <v>0</v>
      </c>
      <c r="BD92" s="246">
        <f>HLOOKUP(BD$4,Debug!$A$1:$AK$723,2+$C92,0)</f>
        <v>14362.129282456401</v>
      </c>
      <c r="BE92" s="46">
        <f>HLOOKUP(BE$4,Debug!$A$1:$AK$723,2+$C92,0)</f>
        <v>0</v>
      </c>
      <c r="BF92" s="46">
        <f>HLOOKUP(BF$4,Debug!$A$1:$AK$723,2+$C92,0)</f>
        <v>186707.68067193401</v>
      </c>
      <c r="BG92" s="46">
        <f>HLOOKUP(BG$4,Debug!$A$1:$AK$723,2+$C92,0)</f>
        <v>0</v>
      </c>
      <c r="BH92" s="46">
        <f>HLOOKUP(BH$4,Debug!$A$1:$AK$723,2+$C92,0)</f>
        <v>0</v>
      </c>
      <c r="BI92" s="48">
        <f t="shared" si="68"/>
        <v>5.0749804358929396E-10</v>
      </c>
      <c r="BJ92" s="196"/>
      <c r="BK92" s="274">
        <f t="shared" si="69"/>
        <v>1.6821425527395739E-3</v>
      </c>
      <c r="BL92" s="275">
        <f t="shared" si="70"/>
        <v>0.58596134958734158</v>
      </c>
      <c r="BM92" s="281">
        <f t="shared" si="71"/>
        <v>0</v>
      </c>
      <c r="BN92" s="281">
        <f t="shared" si="72"/>
        <v>0.8</v>
      </c>
      <c r="BO92" s="281">
        <f t="shared" si="73"/>
        <v>0</v>
      </c>
      <c r="BP92" s="281">
        <f t="shared" si="74"/>
        <v>1</v>
      </c>
      <c r="BQ92" s="275">
        <f t="shared" si="75"/>
        <v>0.73245168698417695</v>
      </c>
      <c r="BR92" s="275">
        <f t="shared" si="76"/>
        <v>1.2320881505019708E-3</v>
      </c>
      <c r="BS92" s="276">
        <f t="shared" si="77"/>
        <v>0.87841769311660034</v>
      </c>
      <c r="BT92" s="41">
        <f>HLOOKUP(BT$4,Debug!$A$1:$AK$723,2+$C92,0)*IF(SUM(V92:W92)=0,0,1)</f>
        <v>0.58596134958734303</v>
      </c>
      <c r="BU92" s="41">
        <f>HLOOKUP(BU$4,Debug!$A$1:$AK$723,2+$C92,0)*IF(SUM(X92:Y92)=0,0,1)</f>
        <v>1.2320881505019699E-3</v>
      </c>
      <c r="BV92" s="41">
        <f>HLOOKUP(BV$4,Debug!$A$1:$AK$723,2+$C92,0)</f>
        <v>0.87841769311660001</v>
      </c>
      <c r="BW92" s="208">
        <f t="shared" si="78"/>
        <v>1.7772242011382389E-15</v>
      </c>
      <c r="BY92" s="251">
        <f t="shared" si="79"/>
        <v>0</v>
      </c>
      <c r="BZ92" s="43">
        <f>HLOOKUP(BZ$4,Debug!$A$1:$AK$723,2+$C92,0)</f>
        <v>0</v>
      </c>
      <c r="CA92" s="49">
        <f t="shared" si="80"/>
        <v>0</v>
      </c>
      <c r="CC92" s="224">
        <f t="shared" si="81"/>
        <v>0</v>
      </c>
      <c r="CD92" s="253">
        <f t="shared" si="92"/>
        <v>115.24144835524987</v>
      </c>
      <c r="CE92" s="253">
        <f t="shared" si="82"/>
        <v>135.37972805721569</v>
      </c>
      <c r="CF92" s="253">
        <f t="shared" si="93"/>
        <v>35.500616181669983</v>
      </c>
      <c r="CG92" s="255">
        <f t="shared" si="83"/>
        <v>106376.7215586922</v>
      </c>
      <c r="CI92" s="194">
        <f t="shared" si="94"/>
        <v>1.2999999999999999E-2</v>
      </c>
      <c r="CJ92" s="194"/>
    </row>
    <row r="93" spans="2:88">
      <c r="B93" s="108">
        <f t="shared" si="95"/>
        <v>8</v>
      </c>
      <c r="C93" s="3">
        <f t="shared" si="84"/>
        <v>87</v>
      </c>
      <c r="D93" s="3">
        <f t="shared" si="85"/>
        <v>7</v>
      </c>
      <c r="E93" s="3">
        <f t="shared" si="86"/>
        <v>2</v>
      </c>
      <c r="F93" s="7">
        <f t="shared" si="87"/>
        <v>2022</v>
      </c>
      <c r="G93" s="8">
        <f t="shared" si="88"/>
        <v>3</v>
      </c>
      <c r="H93" s="37">
        <f>HLOOKUP(H$4,Debug!$A$1:$AK$723,2+$C93,0)</f>
        <v>8</v>
      </c>
      <c r="I93" s="38">
        <f>HLOOKUP(I$4,Debug!$A$1:$AK$723,2+$C93,0)</f>
        <v>87</v>
      </c>
      <c r="J93" s="38">
        <f>HLOOKUP(J$4,Debug!$A$1:$AK$723,2+$C93,0)</f>
        <v>7</v>
      </c>
      <c r="K93" s="38">
        <f>HLOOKUP(K$4,Debug!$A$1:$AK$723,2+$C93,0)</f>
        <v>2</v>
      </c>
      <c r="L93" s="38">
        <f>HLOOKUP(L$4,Debug!$A$1:$AK$723,2+$C93,0)</f>
        <v>2022</v>
      </c>
      <c r="M93" s="38">
        <f>HLOOKUP(M$4,Debug!$A$1:$AK$723,2+$C93,0)</f>
        <v>3</v>
      </c>
      <c r="N93" s="208">
        <f t="shared" si="54"/>
        <v>0</v>
      </c>
      <c r="O93" s="5"/>
      <c r="P93" s="100">
        <f>IF(Switch="Y",S93,HLOOKUP(P$3,Debug!$A$1:$AK$723,2+$C93,0))</f>
        <v>1.7246310448464801E-2</v>
      </c>
      <c r="Q93" s="207">
        <f t="shared" si="55"/>
        <v>1.59963104484648E-2</v>
      </c>
      <c r="R93" s="101">
        <f>IF(Switch="Y",T93,HLOOKUP(R$3,Debug!$A$1:$AK$723,2+$C93,0))</f>
        <v>0.98736176935229103</v>
      </c>
      <c r="S93" s="183">
        <v>6.4781187735518664E-4</v>
      </c>
      <c r="T93" s="184">
        <v>0.88393883143286489</v>
      </c>
      <c r="U93" s="196"/>
      <c r="V93" s="55">
        <f t="shared" si="89"/>
        <v>107436.95566038869</v>
      </c>
      <c r="W93" s="210">
        <f t="shared" si="90"/>
        <v>1718.5948963815249</v>
      </c>
      <c r="X93" s="210">
        <f t="shared" si="56"/>
        <v>-132.07181441044762</v>
      </c>
      <c r="Y93" s="210">
        <f t="shared" si="91"/>
        <v>0</v>
      </c>
      <c r="Z93" s="210">
        <f t="shared" si="57"/>
        <v>0</v>
      </c>
      <c r="AA93" s="210">
        <f t="shared" si="58"/>
        <v>-118.10876863755641</v>
      </c>
      <c r="AB93" s="210">
        <f t="shared" si="59"/>
        <v>-35.8618798708398</v>
      </c>
      <c r="AC93" s="211">
        <f t="shared" si="60"/>
        <v>108869.50809385139</v>
      </c>
      <c r="AD93" s="43">
        <f>HLOOKUP(AD$4,Debug!$A$1:$AK$723,2+$C93,0)</f>
        <v>109023.47874236001</v>
      </c>
      <c r="AE93" s="44">
        <f>HLOOKUP(AE$4,Debug!$A$1:$AK$723,2+$C93,0)</f>
        <v>132.07181441044801</v>
      </c>
      <c r="AF93" s="44">
        <f>HLOOKUP(AF$4,Debug!$A$1:$AK$723,2+$C93,0)</f>
        <v>118.10876863755701</v>
      </c>
      <c r="AG93" s="44">
        <f>HLOOKUP(AG$4,Debug!$A$1:$AK$723,2+$C93,0)</f>
        <v>35.8618798708398</v>
      </c>
      <c r="AH93" s="44">
        <f>HLOOKUP(AH$4,Debug!$A$1:$AK$723,2+$C93,0)</f>
        <v>108869.508093852</v>
      </c>
      <c r="AI93" s="208">
        <f t="shared" si="61"/>
        <v>8.4460793914331589E-10</v>
      </c>
      <c r="AJ93" s="196"/>
      <c r="AK93" s="55">
        <f t="shared" si="48"/>
        <v>1</v>
      </c>
      <c r="AL93" s="210">
        <f t="shared" si="49"/>
        <v>0</v>
      </c>
      <c r="AM93" s="210">
        <f t="shared" si="50"/>
        <v>0</v>
      </c>
      <c r="AN93" s="210">
        <f t="shared" si="51"/>
        <v>0</v>
      </c>
      <c r="AO93" s="210">
        <f t="shared" si="52"/>
        <v>0</v>
      </c>
      <c r="AP93" s="211">
        <f t="shared" si="53"/>
        <v>0</v>
      </c>
      <c r="AQ93" s="46">
        <f>HLOOKUP(AQ$4,Debug!$A$1:$AK$723,2+$C93,0)</f>
        <v>1</v>
      </c>
      <c r="AR93" s="46">
        <f>HLOOKUP(AR$4,Debug!$A$1:$AK$723,2+$C93,0)</f>
        <v>0</v>
      </c>
      <c r="AS93" s="46">
        <f>HLOOKUP(AS$4,Debug!$A$1:$AK$723,2+$C93,0)</f>
        <v>0</v>
      </c>
      <c r="AT93" s="46">
        <f>HLOOKUP(AT$4,Debug!$A$1:$AK$723,2+$C93,0)</f>
        <v>0</v>
      </c>
      <c r="AU93" s="46">
        <f>HLOOKUP(AU$4,Debug!$A$1:$AK$723,2+$C93,0)</f>
        <v>0</v>
      </c>
      <c r="AV93" s="46">
        <f>HLOOKUP(AV$4,Debug!$A$1:$AK$723,2+$C93,0)</f>
        <v>0</v>
      </c>
      <c r="AW93" s="47">
        <f t="shared" si="62"/>
        <v>0</v>
      </c>
      <c r="AX93" s="196"/>
      <c r="AY93" s="265">
        <f t="shared" si="63"/>
        <v>14344.751948335919</v>
      </c>
      <c r="AZ93" s="266">
        <f t="shared" si="64"/>
        <v>0</v>
      </c>
      <c r="BA93" s="266">
        <f t="shared" si="65"/>
        <v>186481.7753283671</v>
      </c>
      <c r="BB93" s="266">
        <f t="shared" si="66"/>
        <v>0</v>
      </c>
      <c r="BC93" s="267">
        <f t="shared" si="67"/>
        <v>0</v>
      </c>
      <c r="BD93" s="246">
        <f>HLOOKUP(BD$4,Debug!$A$1:$AK$723,2+$C93,0)</f>
        <v>14344.751948335899</v>
      </c>
      <c r="BE93" s="46">
        <f>HLOOKUP(BE$4,Debug!$A$1:$AK$723,2+$C93,0)</f>
        <v>0</v>
      </c>
      <c r="BF93" s="46">
        <f>HLOOKUP(BF$4,Debug!$A$1:$AK$723,2+$C93,0)</f>
        <v>186481.77532836699</v>
      </c>
      <c r="BG93" s="46">
        <f>HLOOKUP(BG$4,Debug!$A$1:$AK$723,2+$C93,0)</f>
        <v>0</v>
      </c>
      <c r="BH93" s="46">
        <f>HLOOKUP(BH$4,Debug!$A$1:$AK$723,2+$C93,0)</f>
        <v>0</v>
      </c>
      <c r="BI93" s="48">
        <f t="shared" si="68"/>
        <v>1.3642420526593924E-10</v>
      </c>
      <c r="BJ93" s="196"/>
      <c r="BK93" s="274">
        <f t="shared" si="69"/>
        <v>1.6821425527395739E-3</v>
      </c>
      <c r="BL93" s="275">
        <f t="shared" si="70"/>
        <v>0.57542868763480359</v>
      </c>
      <c r="BM93" s="281">
        <f t="shared" si="71"/>
        <v>0</v>
      </c>
      <c r="BN93" s="281">
        <f t="shared" si="72"/>
        <v>0.8</v>
      </c>
      <c r="BO93" s="281">
        <f t="shared" si="73"/>
        <v>0</v>
      </c>
      <c r="BP93" s="281">
        <f t="shared" si="74"/>
        <v>1</v>
      </c>
      <c r="BQ93" s="275">
        <f t="shared" si="75"/>
        <v>0.71928585954350455</v>
      </c>
      <c r="BR93" s="275">
        <f t="shared" si="76"/>
        <v>1.2099413519219893E-3</v>
      </c>
      <c r="BS93" s="276">
        <f t="shared" si="77"/>
        <v>0.87735485922543865</v>
      </c>
      <c r="BT93" s="41">
        <f>HLOOKUP(BT$4,Debug!$A$1:$AK$723,2+$C93,0)*IF(SUM(V93:W93)=0,0,1)</f>
        <v>0.57542868763480504</v>
      </c>
      <c r="BU93" s="41">
        <f>HLOOKUP(BU$4,Debug!$A$1:$AK$723,2+$C93,0)*IF(SUM(X93:Y93)=0,0,1)</f>
        <v>1.20994135192199E-3</v>
      </c>
      <c r="BV93" s="41">
        <f>HLOOKUP(BV$4,Debug!$A$1:$AK$723,2+$C93,0)</f>
        <v>0.87735485922543899</v>
      </c>
      <c r="BW93" s="208">
        <f t="shared" si="78"/>
        <v>1.7770073607037418E-15</v>
      </c>
      <c r="BY93" s="251">
        <f t="shared" si="79"/>
        <v>0</v>
      </c>
      <c r="BZ93" s="43">
        <f>HLOOKUP(BZ$4,Debug!$A$1:$AK$723,2+$C93,0)</f>
        <v>0</v>
      </c>
      <c r="CA93" s="49">
        <f t="shared" si="80"/>
        <v>0</v>
      </c>
      <c r="CC93" s="224">
        <f t="shared" si="81"/>
        <v>0</v>
      </c>
      <c r="CD93" s="253">
        <f t="shared" si="92"/>
        <v>116.61608277799807</v>
      </c>
      <c r="CE93" s="253">
        <f t="shared" si="82"/>
        <v>132.59892829333126</v>
      </c>
      <c r="CF93" s="253">
        <f t="shared" si="93"/>
        <v>35.408649161571695</v>
      </c>
      <c r="CG93" s="255">
        <f t="shared" si="83"/>
        <v>107645.61487199823</v>
      </c>
      <c r="CI93" s="194">
        <f t="shared" si="94"/>
        <v>1.2999999999999999E-2</v>
      </c>
      <c r="CJ93" s="194"/>
    </row>
    <row r="94" spans="2:88">
      <c r="B94" s="108">
        <f t="shared" si="95"/>
        <v>8</v>
      </c>
      <c r="C94" s="3">
        <f t="shared" si="84"/>
        <v>88</v>
      </c>
      <c r="D94" s="3">
        <f t="shared" si="85"/>
        <v>7</v>
      </c>
      <c r="E94" s="3">
        <f t="shared" si="86"/>
        <v>3</v>
      </c>
      <c r="F94" s="7">
        <f t="shared" si="87"/>
        <v>2022</v>
      </c>
      <c r="G94" s="8">
        <f t="shared" si="88"/>
        <v>4</v>
      </c>
      <c r="H94" s="37">
        <f>HLOOKUP(H$4,Debug!$A$1:$AK$723,2+$C94,0)</f>
        <v>8</v>
      </c>
      <c r="I94" s="38">
        <f>HLOOKUP(I$4,Debug!$A$1:$AK$723,2+$C94,0)</f>
        <v>88</v>
      </c>
      <c r="J94" s="38">
        <f>HLOOKUP(J$4,Debug!$A$1:$AK$723,2+$C94,0)</f>
        <v>7</v>
      </c>
      <c r="K94" s="38">
        <f>HLOOKUP(K$4,Debug!$A$1:$AK$723,2+$C94,0)</f>
        <v>3</v>
      </c>
      <c r="L94" s="38">
        <f>HLOOKUP(L$4,Debug!$A$1:$AK$723,2+$C94,0)</f>
        <v>2022</v>
      </c>
      <c r="M94" s="38">
        <f>HLOOKUP(M$4,Debug!$A$1:$AK$723,2+$C94,0)</f>
        <v>4</v>
      </c>
      <c r="N94" s="208">
        <f t="shared" si="54"/>
        <v>0</v>
      </c>
      <c r="O94" s="5"/>
      <c r="P94" s="100">
        <f>IF(Switch="Y",S94,HLOOKUP(P$3,Debug!$A$1:$AK$723,2+$C94,0))</f>
        <v>2.0885024853824999E-2</v>
      </c>
      <c r="Q94" s="207">
        <f t="shared" si="55"/>
        <v>1.9635024853824998E-2</v>
      </c>
      <c r="R94" s="101">
        <f>IF(Switch="Y",T94,HLOOKUP(R$3,Debug!$A$1:$AK$723,2+$C94,0))</f>
        <v>0.98590160701961904</v>
      </c>
      <c r="S94" s="183">
        <v>5.5623059191227675E-3</v>
      </c>
      <c r="T94" s="184">
        <v>0.88105726872246692</v>
      </c>
      <c r="U94" s="196"/>
      <c r="V94" s="55">
        <f t="shared" si="89"/>
        <v>108869.50809385139</v>
      </c>
      <c r="W94" s="210">
        <f t="shared" si="90"/>
        <v>2137.6554972464737</v>
      </c>
      <c r="X94" s="210">
        <f t="shared" si="56"/>
        <v>-136.26793719145746</v>
      </c>
      <c r="Y94" s="210">
        <f t="shared" si="91"/>
        <v>0</v>
      </c>
      <c r="Z94" s="210">
        <f t="shared" si="57"/>
        <v>0</v>
      </c>
      <c r="AA94" s="210">
        <f t="shared" si="58"/>
        <v>-120.1101369583986</v>
      </c>
      <c r="AB94" s="210">
        <f t="shared" si="59"/>
        <v>-35.817857266931021</v>
      </c>
      <c r="AC94" s="211">
        <f t="shared" si="60"/>
        <v>110714.96765968109</v>
      </c>
      <c r="AD94" s="43">
        <f>HLOOKUP(AD$4,Debug!$A$1:$AK$723,2+$C94,0)</f>
        <v>110870.89565390701</v>
      </c>
      <c r="AE94" s="44">
        <f>HLOOKUP(AE$4,Debug!$A$1:$AK$723,2+$C94,0)</f>
        <v>136.267937191458</v>
      </c>
      <c r="AF94" s="44">
        <f>HLOOKUP(AF$4,Debug!$A$1:$AK$723,2+$C94,0)</f>
        <v>120.110136958399</v>
      </c>
      <c r="AG94" s="44">
        <f>HLOOKUP(AG$4,Debug!$A$1:$AK$723,2+$C94,0)</f>
        <v>35.817857266931</v>
      </c>
      <c r="AH94" s="44">
        <f>HLOOKUP(AH$4,Debug!$A$1:$AK$723,2+$C94,0)</f>
        <v>110714.967659681</v>
      </c>
      <c r="AI94" s="208">
        <f t="shared" si="61"/>
        <v>6.8435923594734049E-10</v>
      </c>
      <c r="AJ94" s="196"/>
      <c r="AK94" s="55">
        <f t="shared" si="48"/>
        <v>1</v>
      </c>
      <c r="AL94" s="210">
        <f t="shared" si="49"/>
        <v>0</v>
      </c>
      <c r="AM94" s="210">
        <f t="shared" si="50"/>
        <v>0</v>
      </c>
      <c r="AN94" s="210">
        <f t="shared" si="51"/>
        <v>0</v>
      </c>
      <c r="AO94" s="210">
        <f t="shared" si="52"/>
        <v>0</v>
      </c>
      <c r="AP94" s="211">
        <f t="shared" si="53"/>
        <v>0</v>
      </c>
      <c r="AQ94" s="46">
        <f>HLOOKUP(AQ$4,Debug!$A$1:$AK$723,2+$C94,0)</f>
        <v>1</v>
      </c>
      <c r="AR94" s="46">
        <f>HLOOKUP(AR$4,Debug!$A$1:$AK$723,2+$C94,0)</f>
        <v>0</v>
      </c>
      <c r="AS94" s="46">
        <f>HLOOKUP(AS$4,Debug!$A$1:$AK$723,2+$C94,0)</f>
        <v>0</v>
      </c>
      <c r="AT94" s="46">
        <f>HLOOKUP(AT$4,Debug!$A$1:$AK$723,2+$C94,0)</f>
        <v>0</v>
      </c>
      <c r="AU94" s="46">
        <f>HLOOKUP(AU$4,Debug!$A$1:$AK$723,2+$C94,0)</f>
        <v>0</v>
      </c>
      <c r="AV94" s="46">
        <f>HLOOKUP(AV$4,Debug!$A$1:$AK$723,2+$C94,0)</f>
        <v>0</v>
      </c>
      <c r="AW94" s="47">
        <f t="shared" si="62"/>
        <v>0</v>
      </c>
      <c r="AX94" s="196"/>
      <c r="AY94" s="265">
        <f t="shared" si="63"/>
        <v>14327.142906772409</v>
      </c>
      <c r="AZ94" s="266">
        <f t="shared" si="64"/>
        <v>0</v>
      </c>
      <c r="BA94" s="266">
        <f t="shared" si="65"/>
        <v>186252.8577880415</v>
      </c>
      <c r="BB94" s="266">
        <f t="shared" si="66"/>
        <v>0</v>
      </c>
      <c r="BC94" s="267">
        <f t="shared" si="67"/>
        <v>0</v>
      </c>
      <c r="BD94" s="246">
        <f>HLOOKUP(BD$4,Debug!$A$1:$AK$723,2+$C94,0)</f>
        <v>14327.1429067724</v>
      </c>
      <c r="BE94" s="46">
        <f>HLOOKUP(BE$4,Debug!$A$1:$AK$723,2+$C94,0)</f>
        <v>0</v>
      </c>
      <c r="BF94" s="46">
        <f>HLOOKUP(BF$4,Debug!$A$1:$AK$723,2+$C94,0)</f>
        <v>186252.85778804199</v>
      </c>
      <c r="BG94" s="46">
        <f>HLOOKUP(BG$4,Debug!$A$1:$AK$723,2+$C94,0)</f>
        <v>0</v>
      </c>
      <c r="BH94" s="46">
        <f>HLOOKUP(BH$4,Debug!$A$1:$AK$723,2+$C94,0)</f>
        <v>0</v>
      </c>
      <c r="BI94" s="48">
        <f t="shared" si="68"/>
        <v>5.0386006478220224E-10</v>
      </c>
      <c r="BJ94" s="196"/>
      <c r="BK94" s="274">
        <f t="shared" si="69"/>
        <v>1.6821425527395739E-3</v>
      </c>
      <c r="BL94" s="275">
        <f t="shared" si="70"/>
        <v>0.58380776299532822</v>
      </c>
      <c r="BM94" s="281">
        <f t="shared" si="71"/>
        <v>0</v>
      </c>
      <c r="BN94" s="281">
        <f t="shared" si="72"/>
        <v>0.8</v>
      </c>
      <c r="BO94" s="281">
        <f t="shared" si="73"/>
        <v>0</v>
      </c>
      <c r="BP94" s="281">
        <f t="shared" si="74"/>
        <v>1</v>
      </c>
      <c r="BQ94" s="275">
        <f t="shared" si="75"/>
        <v>0.72975970374416033</v>
      </c>
      <c r="BR94" s="275">
        <f t="shared" si="76"/>
        <v>1.227559850942677E-3</v>
      </c>
      <c r="BS94" s="276">
        <f t="shared" si="77"/>
        <v>0.87627785362522403</v>
      </c>
      <c r="BT94" s="41">
        <f>HLOOKUP(BT$4,Debug!$A$1:$AK$723,2+$C94,0)*IF(SUM(V94:W94)=0,0,1)</f>
        <v>0.58380776299532899</v>
      </c>
      <c r="BU94" s="41">
        <f>HLOOKUP(BU$4,Debug!$A$1:$AK$723,2+$C94,0)*IF(SUM(X94:Y94)=0,0,1)</f>
        <v>1.2275598509426801E-3</v>
      </c>
      <c r="BV94" s="41">
        <f>HLOOKUP(BV$4,Debug!$A$1:$AK$723,2+$C94,0)</f>
        <v>0.87627785362522403</v>
      </c>
      <c r="BW94" s="208">
        <f t="shared" si="78"/>
        <v>7.8019188332056899E-16</v>
      </c>
      <c r="BY94" s="251">
        <f t="shared" si="79"/>
        <v>0</v>
      </c>
      <c r="BZ94" s="43">
        <f>HLOOKUP(BZ$4,Debug!$A$1:$AK$723,2+$C94,0)</f>
        <v>0</v>
      </c>
      <c r="CA94" s="49">
        <f t="shared" si="80"/>
        <v>0</v>
      </c>
      <c r="CC94" s="224">
        <f t="shared" si="81"/>
        <v>0</v>
      </c>
      <c r="CD94" s="253">
        <f t="shared" si="92"/>
        <v>118.41677704663172</v>
      </c>
      <c r="CE94" s="253">
        <f t="shared" si="82"/>
        <v>134.16827873145439</v>
      </c>
      <c r="CF94" s="253">
        <f t="shared" si="93"/>
        <v>35.312883039466634</v>
      </c>
      <c r="CG94" s="255">
        <f t="shared" si="83"/>
        <v>109307.79419689083</v>
      </c>
      <c r="CI94" s="194">
        <f t="shared" si="94"/>
        <v>1.2999999999999999E-2</v>
      </c>
      <c r="CJ94" s="194"/>
    </row>
    <row r="95" spans="2:88">
      <c r="B95" s="108">
        <f t="shared" si="95"/>
        <v>8</v>
      </c>
      <c r="C95" s="3">
        <f t="shared" si="84"/>
        <v>89</v>
      </c>
      <c r="D95" s="3">
        <f t="shared" si="85"/>
        <v>7</v>
      </c>
      <c r="E95" s="3">
        <f t="shared" si="86"/>
        <v>4</v>
      </c>
      <c r="F95" s="7">
        <f t="shared" si="87"/>
        <v>2022</v>
      </c>
      <c r="G95" s="8">
        <f t="shared" si="88"/>
        <v>5</v>
      </c>
      <c r="H95" s="37">
        <f>HLOOKUP(H$4,Debug!$A$1:$AK$723,2+$C95,0)</f>
        <v>8</v>
      </c>
      <c r="I95" s="38">
        <f>HLOOKUP(I$4,Debug!$A$1:$AK$723,2+$C95,0)</f>
        <v>89</v>
      </c>
      <c r="J95" s="38">
        <f>HLOOKUP(J$4,Debug!$A$1:$AK$723,2+$C95,0)</f>
        <v>7</v>
      </c>
      <c r="K95" s="38">
        <f>HLOOKUP(K$4,Debug!$A$1:$AK$723,2+$C95,0)</f>
        <v>4</v>
      </c>
      <c r="L95" s="38">
        <f>HLOOKUP(L$4,Debug!$A$1:$AK$723,2+$C95,0)</f>
        <v>2022</v>
      </c>
      <c r="M95" s="38">
        <f>HLOOKUP(M$4,Debug!$A$1:$AK$723,2+$C95,0)</f>
        <v>5</v>
      </c>
      <c r="N95" s="208">
        <f t="shared" si="54"/>
        <v>0</v>
      </c>
      <c r="O95" s="5"/>
      <c r="P95" s="100">
        <f>IF(Switch="Y",S95,HLOOKUP(P$3,Debug!$A$1:$AK$723,2+$C95,0))</f>
        <v>1.92427991533148E-2</v>
      </c>
      <c r="Q95" s="207">
        <f t="shared" si="55"/>
        <v>1.7992799153314799E-2</v>
      </c>
      <c r="R95" s="101">
        <f>IF(Switch="Y",T95,HLOOKUP(R$3,Debug!$A$1:$AK$723,2+$C95,0))</f>
        <v>0.98405825624876997</v>
      </c>
      <c r="S95" s="183">
        <v>2.5372146463938705E-2</v>
      </c>
      <c r="T95" s="184">
        <v>0.87788605039065926</v>
      </c>
      <c r="U95" s="196"/>
      <c r="V95" s="55">
        <f t="shared" si="89"/>
        <v>110714.96765968109</v>
      </c>
      <c r="W95" s="210">
        <f t="shared" si="90"/>
        <v>1992.0721763663853</v>
      </c>
      <c r="X95" s="210">
        <f t="shared" si="56"/>
        <v>-140.87283223516729</v>
      </c>
      <c r="Y95" s="210">
        <f t="shared" si="91"/>
        <v>0</v>
      </c>
      <c r="Z95" s="210">
        <f t="shared" si="57"/>
        <v>0</v>
      </c>
      <c r="AA95" s="210">
        <f t="shared" si="58"/>
        <v>-121.94668092079667</v>
      </c>
      <c r="AB95" s="210">
        <f t="shared" si="59"/>
        <v>-35.773088430795077</v>
      </c>
      <c r="AC95" s="211">
        <f t="shared" si="60"/>
        <v>112408.44723446072</v>
      </c>
      <c r="AD95" s="43">
        <f>HLOOKUP(AD$4,Debug!$A$1:$AK$723,2+$C95,0)</f>
        <v>112566.167003813</v>
      </c>
      <c r="AE95" s="44">
        <f>HLOOKUP(AE$4,Debug!$A$1:$AK$723,2+$C95,0)</f>
        <v>140.872832235168</v>
      </c>
      <c r="AF95" s="44">
        <f>HLOOKUP(AF$4,Debug!$A$1:$AK$723,2+$C95,0)</f>
        <v>121.94668092079699</v>
      </c>
      <c r="AG95" s="44">
        <f>HLOOKUP(AG$4,Debug!$A$1:$AK$723,2+$C95,0)</f>
        <v>35.773088430795099</v>
      </c>
      <c r="AH95" s="44">
        <f>HLOOKUP(AH$4,Debug!$A$1:$AK$723,2+$C95,0)</f>
        <v>112408.447234461</v>
      </c>
      <c r="AI95" s="208">
        <f t="shared" si="61"/>
        <v>9.6077457101273467E-10</v>
      </c>
      <c r="AJ95" s="196"/>
      <c r="AK95" s="55">
        <f t="shared" si="48"/>
        <v>1</v>
      </c>
      <c r="AL95" s="210">
        <f t="shared" si="49"/>
        <v>0</v>
      </c>
      <c r="AM95" s="210">
        <f t="shared" si="50"/>
        <v>0</v>
      </c>
      <c r="AN95" s="210">
        <f t="shared" si="51"/>
        <v>0</v>
      </c>
      <c r="AO95" s="210">
        <f t="shared" si="52"/>
        <v>0</v>
      </c>
      <c r="AP95" s="211">
        <f t="shared" si="53"/>
        <v>0</v>
      </c>
      <c r="AQ95" s="46">
        <f>HLOOKUP(AQ$4,Debug!$A$1:$AK$723,2+$C95,0)</f>
        <v>1</v>
      </c>
      <c r="AR95" s="46">
        <f>HLOOKUP(AR$4,Debug!$A$1:$AK$723,2+$C95,0)</f>
        <v>0</v>
      </c>
      <c r="AS95" s="46">
        <f>HLOOKUP(AS$4,Debug!$A$1:$AK$723,2+$C95,0)</f>
        <v>0</v>
      </c>
      <c r="AT95" s="46">
        <f>HLOOKUP(AT$4,Debug!$A$1:$AK$723,2+$C95,0)</f>
        <v>0</v>
      </c>
      <c r="AU95" s="46">
        <f>HLOOKUP(AU$4,Debug!$A$1:$AK$723,2+$C95,0)</f>
        <v>0</v>
      </c>
      <c r="AV95" s="46">
        <f>HLOOKUP(AV$4,Debug!$A$1:$AK$723,2+$C95,0)</f>
        <v>0</v>
      </c>
      <c r="AW95" s="47">
        <f t="shared" si="62"/>
        <v>0</v>
      </c>
      <c r="AX95" s="196"/>
      <c r="AY95" s="265">
        <f t="shared" si="63"/>
        <v>14309.235372318031</v>
      </c>
      <c r="AZ95" s="266">
        <f t="shared" si="64"/>
        <v>0</v>
      </c>
      <c r="BA95" s="266">
        <f t="shared" si="65"/>
        <v>186020.05984013458</v>
      </c>
      <c r="BB95" s="266">
        <f t="shared" si="66"/>
        <v>0</v>
      </c>
      <c r="BC95" s="267">
        <f t="shared" si="67"/>
        <v>0</v>
      </c>
      <c r="BD95" s="246">
        <f>HLOOKUP(BD$4,Debug!$A$1:$AK$723,2+$C95,0)</f>
        <v>14309.235372318</v>
      </c>
      <c r="BE95" s="46">
        <f>HLOOKUP(BE$4,Debug!$A$1:$AK$723,2+$C95,0)</f>
        <v>0</v>
      </c>
      <c r="BF95" s="46">
        <f>HLOOKUP(BF$4,Debug!$A$1:$AK$723,2+$C95,0)</f>
        <v>186020.05984013501</v>
      </c>
      <c r="BG95" s="46">
        <f>HLOOKUP(BG$4,Debug!$A$1:$AK$723,2+$C95,0)</f>
        <v>0</v>
      </c>
      <c r="BH95" s="46">
        <f>HLOOKUP(BH$4,Debug!$A$1:$AK$723,2+$C95,0)</f>
        <v>0</v>
      </c>
      <c r="BI95" s="48">
        <f t="shared" si="68"/>
        <v>4.6748027671128511E-10</v>
      </c>
      <c r="BJ95" s="196"/>
      <c r="BK95" s="274">
        <f t="shared" si="69"/>
        <v>1.6821425527395739E-3</v>
      </c>
      <c r="BL95" s="275">
        <f t="shared" si="70"/>
        <v>0.59443365849278063</v>
      </c>
      <c r="BM95" s="281">
        <f t="shared" si="71"/>
        <v>0</v>
      </c>
      <c r="BN95" s="281">
        <f t="shared" si="72"/>
        <v>0.8</v>
      </c>
      <c r="BO95" s="281">
        <f t="shared" si="73"/>
        <v>0</v>
      </c>
      <c r="BP95" s="281">
        <f t="shared" si="74"/>
        <v>1</v>
      </c>
      <c r="BQ95" s="275">
        <f t="shared" si="75"/>
        <v>0.74304207311597581</v>
      </c>
      <c r="BR95" s="275">
        <f t="shared" si="76"/>
        <v>1.2499026896642127E-3</v>
      </c>
      <c r="BS95" s="276">
        <f t="shared" si="77"/>
        <v>0.87518259157908473</v>
      </c>
      <c r="BT95" s="41">
        <f>HLOOKUP(BT$4,Debug!$A$1:$AK$723,2+$C95,0)*IF(SUM(V95:W95)=0,0,1)</f>
        <v>0.59443365849278196</v>
      </c>
      <c r="BU95" s="41">
        <f>HLOOKUP(BU$4,Debug!$A$1:$AK$723,2+$C95,0)*IF(SUM(X95:Y95)=0,0,1)</f>
        <v>1.2499026896642101E-3</v>
      </c>
      <c r="BV95" s="41">
        <f>HLOOKUP(BV$4,Debug!$A$1:$AK$723,2+$C95,0)</f>
        <v>0.87518259157908496</v>
      </c>
      <c r="BW95" s="208">
        <f t="shared" si="78"/>
        <v>1.5569143196891844E-15</v>
      </c>
      <c r="BY95" s="251">
        <f t="shared" si="79"/>
        <v>0</v>
      </c>
      <c r="BZ95" s="43">
        <f>HLOOKUP(BZ$4,Debug!$A$1:$AK$723,2+$C95,0)</f>
        <v>0</v>
      </c>
      <c r="CA95" s="49">
        <f t="shared" si="80"/>
        <v>0</v>
      </c>
      <c r="CC95" s="224">
        <f t="shared" si="81"/>
        <v>0</v>
      </c>
      <c r="CD95" s="253">
        <f t="shared" si="92"/>
        <v>120.00263818224431</v>
      </c>
      <c r="CE95" s="253">
        <f t="shared" si="82"/>
        <v>136.18747251978093</v>
      </c>
      <c r="CF95" s="253">
        <f t="shared" si="93"/>
        <v>35.202803021841248</v>
      </c>
      <c r="CG95" s="255">
        <f t="shared" si="83"/>
        <v>110771.66601437937</v>
      </c>
      <c r="CI95" s="194">
        <f t="shared" si="94"/>
        <v>1.2999999999999999E-2</v>
      </c>
      <c r="CJ95" s="194"/>
    </row>
    <row r="96" spans="2:88">
      <c r="B96" s="108">
        <f t="shared" si="95"/>
        <v>8</v>
      </c>
      <c r="C96" s="3">
        <f t="shared" si="84"/>
        <v>90</v>
      </c>
      <c r="D96" s="3">
        <f t="shared" si="85"/>
        <v>7</v>
      </c>
      <c r="E96" s="3">
        <f t="shared" si="86"/>
        <v>5</v>
      </c>
      <c r="F96" s="7">
        <f t="shared" si="87"/>
        <v>2022</v>
      </c>
      <c r="G96" s="8">
        <f t="shared" si="88"/>
        <v>6</v>
      </c>
      <c r="H96" s="37">
        <f>HLOOKUP(H$4,Debug!$A$1:$AK$723,2+$C96,0)</f>
        <v>8</v>
      </c>
      <c r="I96" s="38">
        <f>HLOOKUP(I$4,Debug!$A$1:$AK$723,2+$C96,0)</f>
        <v>90</v>
      </c>
      <c r="J96" s="38">
        <f>HLOOKUP(J$4,Debug!$A$1:$AK$723,2+$C96,0)</f>
        <v>7</v>
      </c>
      <c r="K96" s="38">
        <f>HLOOKUP(K$4,Debug!$A$1:$AK$723,2+$C96,0)</f>
        <v>5</v>
      </c>
      <c r="L96" s="38">
        <f>HLOOKUP(L$4,Debug!$A$1:$AK$723,2+$C96,0)</f>
        <v>2022</v>
      </c>
      <c r="M96" s="38">
        <f>HLOOKUP(M$4,Debug!$A$1:$AK$723,2+$C96,0)</f>
        <v>6</v>
      </c>
      <c r="N96" s="208">
        <f t="shared" si="54"/>
        <v>0</v>
      </c>
      <c r="O96" s="5"/>
      <c r="P96" s="100">
        <f>IF(Switch="Y",S96,HLOOKUP(P$3,Debug!$A$1:$AK$723,2+$C96,0))</f>
        <v>7.1092451998218103E-3</v>
      </c>
      <c r="Q96" s="207">
        <f t="shared" si="55"/>
        <v>5.85924519982181E-3</v>
      </c>
      <c r="R96" s="101">
        <f>IF(Switch="Y",T96,HLOOKUP(R$3,Debug!$A$1:$AK$723,2+$C96,0))</f>
        <v>0.98202887164882602</v>
      </c>
      <c r="S96" s="183">
        <v>2.3851071011277147E-2</v>
      </c>
      <c r="T96" s="184">
        <v>0.87450808919982514</v>
      </c>
      <c r="U96" s="196"/>
      <c r="V96" s="55">
        <f t="shared" si="89"/>
        <v>112408.44723446072</v>
      </c>
      <c r="W96" s="210">
        <f t="shared" si="90"/>
        <v>658.62865487793715</v>
      </c>
      <c r="X96" s="210">
        <f t="shared" si="56"/>
        <v>-143.6640614070445</v>
      </c>
      <c r="Y96" s="210">
        <f t="shared" si="91"/>
        <v>0</v>
      </c>
      <c r="Z96" s="210">
        <f t="shared" si="57"/>
        <v>0</v>
      </c>
      <c r="AA96" s="210">
        <f t="shared" si="58"/>
        <v>-122.3336961469259</v>
      </c>
      <c r="AB96" s="210">
        <f t="shared" si="59"/>
        <v>-35.727634817242084</v>
      </c>
      <c r="AC96" s="211">
        <f t="shared" si="60"/>
        <v>112765.35049696742</v>
      </c>
      <c r="AD96" s="43">
        <f>HLOOKUP(AD$4,Debug!$A$1:$AK$723,2+$C96,0)</f>
        <v>112923.411827932</v>
      </c>
      <c r="AE96" s="44">
        <f>HLOOKUP(AE$4,Debug!$A$1:$AK$723,2+$C96,0)</f>
        <v>143.66406140704501</v>
      </c>
      <c r="AF96" s="44">
        <f>HLOOKUP(AF$4,Debug!$A$1:$AK$723,2+$C96,0)</f>
        <v>122.333696146926</v>
      </c>
      <c r="AG96" s="44">
        <f>HLOOKUP(AG$4,Debug!$A$1:$AK$723,2+$C96,0)</f>
        <v>35.727634817242098</v>
      </c>
      <c r="AH96" s="44">
        <f>HLOOKUP(AH$4,Debug!$A$1:$AK$723,2+$C96,0)</f>
        <v>112765.35049696801</v>
      </c>
      <c r="AI96" s="208">
        <f t="shared" si="61"/>
        <v>9.7509200713830069E-10</v>
      </c>
      <c r="AJ96" s="196"/>
      <c r="AK96" s="55">
        <f t="shared" si="48"/>
        <v>1</v>
      </c>
      <c r="AL96" s="210">
        <f t="shared" si="49"/>
        <v>0</v>
      </c>
      <c r="AM96" s="210">
        <f t="shared" si="50"/>
        <v>0</v>
      </c>
      <c r="AN96" s="210">
        <f t="shared" si="51"/>
        <v>0</v>
      </c>
      <c r="AO96" s="210">
        <f t="shared" si="52"/>
        <v>0</v>
      </c>
      <c r="AP96" s="211">
        <f t="shared" si="53"/>
        <v>0</v>
      </c>
      <c r="AQ96" s="46">
        <f>HLOOKUP(AQ$4,Debug!$A$1:$AK$723,2+$C96,0)</f>
        <v>1</v>
      </c>
      <c r="AR96" s="46">
        <f>HLOOKUP(AR$4,Debug!$A$1:$AK$723,2+$C96,0)</f>
        <v>0</v>
      </c>
      <c r="AS96" s="46">
        <f>HLOOKUP(AS$4,Debug!$A$1:$AK$723,2+$C96,0)</f>
        <v>0</v>
      </c>
      <c r="AT96" s="46">
        <f>HLOOKUP(AT$4,Debug!$A$1:$AK$723,2+$C96,0)</f>
        <v>0</v>
      </c>
      <c r="AU96" s="46">
        <f>HLOOKUP(AU$4,Debug!$A$1:$AK$723,2+$C96,0)</f>
        <v>0</v>
      </c>
      <c r="AV96" s="46">
        <f>HLOOKUP(AV$4,Debug!$A$1:$AK$723,2+$C96,0)</f>
        <v>0</v>
      </c>
      <c r="AW96" s="47">
        <f t="shared" si="62"/>
        <v>0</v>
      </c>
      <c r="AX96" s="196"/>
      <c r="AY96" s="265">
        <f t="shared" si="63"/>
        <v>14291.053926896833</v>
      </c>
      <c r="AZ96" s="266">
        <f t="shared" si="64"/>
        <v>0</v>
      </c>
      <c r="BA96" s="266">
        <f t="shared" si="65"/>
        <v>185783.70104965899</v>
      </c>
      <c r="BB96" s="266">
        <f t="shared" si="66"/>
        <v>0</v>
      </c>
      <c r="BC96" s="267">
        <f t="shared" si="67"/>
        <v>0</v>
      </c>
      <c r="BD96" s="246">
        <f>HLOOKUP(BD$4,Debug!$A$1:$AK$723,2+$C96,0)</f>
        <v>14291.0539268968</v>
      </c>
      <c r="BE96" s="46">
        <f>HLOOKUP(BE$4,Debug!$A$1:$AK$723,2+$C96,0)</f>
        <v>0</v>
      </c>
      <c r="BF96" s="46">
        <f>HLOOKUP(BF$4,Debug!$A$1:$AK$723,2+$C96,0)</f>
        <v>185783.70104965899</v>
      </c>
      <c r="BG96" s="46">
        <f>HLOOKUP(BG$4,Debug!$A$1:$AK$723,2+$C96,0)</f>
        <v>0</v>
      </c>
      <c r="BH96" s="46">
        <f>HLOOKUP(BH$4,Debug!$A$1:$AK$723,2+$C96,0)</f>
        <v>0</v>
      </c>
      <c r="BI96" s="48">
        <f t="shared" si="68"/>
        <v>3.2741809263825417E-11</v>
      </c>
      <c r="BJ96" s="196"/>
      <c r="BK96" s="274">
        <f t="shared" si="69"/>
        <v>1.6821425527395739E-3</v>
      </c>
      <c r="BL96" s="275">
        <f t="shared" si="70"/>
        <v>0.60428131961179032</v>
      </c>
      <c r="BM96" s="281">
        <f t="shared" si="71"/>
        <v>0</v>
      </c>
      <c r="BN96" s="281">
        <f t="shared" si="72"/>
        <v>0.8</v>
      </c>
      <c r="BO96" s="281">
        <f t="shared" si="73"/>
        <v>0</v>
      </c>
      <c r="BP96" s="281">
        <f t="shared" si="74"/>
        <v>1</v>
      </c>
      <c r="BQ96" s="275">
        <f t="shared" si="75"/>
        <v>0.75535164951473788</v>
      </c>
      <c r="BR96" s="275">
        <f t="shared" si="76"/>
        <v>1.2706091519307692E-3</v>
      </c>
      <c r="BS96" s="276">
        <f t="shared" si="77"/>
        <v>0.87407057656861387</v>
      </c>
      <c r="BT96" s="41">
        <f>HLOOKUP(BT$4,Debug!$A$1:$AK$723,2+$C96,0)*IF(SUM(V96:W96)=0,0,1)</f>
        <v>0.60428131961179099</v>
      </c>
      <c r="BU96" s="41">
        <f>HLOOKUP(BU$4,Debug!$A$1:$AK$723,2+$C96,0)*IF(SUM(X96:Y96)=0,0,1)</f>
        <v>1.2706091519307701E-3</v>
      </c>
      <c r="BV96" s="41">
        <f>HLOOKUP(BV$4,Debug!$A$1:$AK$723,2+$C96,0)</f>
        <v>0.87407057656861398</v>
      </c>
      <c r="BW96" s="208">
        <f t="shared" si="78"/>
        <v>7.7802347897559798E-16</v>
      </c>
      <c r="BY96" s="251">
        <f t="shared" si="79"/>
        <v>0</v>
      </c>
      <c r="BZ96" s="43">
        <f>HLOOKUP(BZ$4,Debug!$A$1:$AK$723,2+$C96,0)</f>
        <v>0</v>
      </c>
      <c r="CA96" s="49">
        <f t="shared" si="80"/>
        <v>0</v>
      </c>
      <c r="CC96" s="224">
        <f t="shared" si="81"/>
        <v>0</v>
      </c>
      <c r="CD96" s="253">
        <f t="shared" si="92"/>
        <v>120.13522159179598</v>
      </c>
      <c r="CE96" s="253">
        <f t="shared" si="82"/>
        <v>137.98542575181759</v>
      </c>
      <c r="CF96" s="253">
        <f t="shared" si="93"/>
        <v>35.085568906257556</v>
      </c>
      <c r="CG96" s="255">
        <f t="shared" si="83"/>
        <v>110894.05070011936</v>
      </c>
      <c r="CI96" s="194">
        <f t="shared" si="94"/>
        <v>1.3000000000000001E-2</v>
      </c>
      <c r="CJ96" s="194"/>
    </row>
    <row r="97" spans="2:88">
      <c r="B97" s="108">
        <f t="shared" si="95"/>
        <v>8</v>
      </c>
      <c r="C97" s="3">
        <f t="shared" si="84"/>
        <v>91</v>
      </c>
      <c r="D97" s="3">
        <f t="shared" si="85"/>
        <v>7</v>
      </c>
      <c r="E97" s="3">
        <f t="shared" si="86"/>
        <v>6</v>
      </c>
      <c r="F97" s="7">
        <f t="shared" si="87"/>
        <v>2022</v>
      </c>
      <c r="G97" s="8">
        <f t="shared" si="88"/>
        <v>7</v>
      </c>
      <c r="H97" s="37">
        <f>HLOOKUP(H$4,Debug!$A$1:$AK$723,2+$C97,0)</f>
        <v>8</v>
      </c>
      <c r="I97" s="38">
        <f>HLOOKUP(I$4,Debug!$A$1:$AK$723,2+$C97,0)</f>
        <v>91</v>
      </c>
      <c r="J97" s="38">
        <f>HLOOKUP(J$4,Debug!$A$1:$AK$723,2+$C97,0)</f>
        <v>7</v>
      </c>
      <c r="K97" s="38">
        <f>HLOOKUP(K$4,Debug!$A$1:$AK$723,2+$C97,0)</f>
        <v>6</v>
      </c>
      <c r="L97" s="38">
        <f>HLOOKUP(L$4,Debug!$A$1:$AK$723,2+$C97,0)</f>
        <v>2022</v>
      </c>
      <c r="M97" s="38">
        <f>HLOOKUP(M$4,Debug!$A$1:$AK$723,2+$C97,0)</f>
        <v>7</v>
      </c>
      <c r="N97" s="208">
        <f t="shared" si="54"/>
        <v>0</v>
      </c>
      <c r="O97" s="5"/>
      <c r="P97" s="100">
        <f>IF(Switch="Y",S97,HLOOKUP(P$3,Debug!$A$1:$AK$723,2+$C97,0))</f>
        <v>2.2012677964285299E-2</v>
      </c>
      <c r="Q97" s="207">
        <f t="shared" si="55"/>
        <v>2.0762677964285298E-2</v>
      </c>
      <c r="R97" s="101">
        <f>IF(Switch="Y",T97,HLOOKUP(R$3,Debug!$A$1:$AK$723,2+$C97,0))</f>
        <v>0.97981579463060997</v>
      </c>
      <c r="S97" s="183">
        <v>-1.067685359189241E-2</v>
      </c>
      <c r="T97" s="184">
        <v>0.87108013937282236</v>
      </c>
      <c r="U97" s="196"/>
      <c r="V97" s="55">
        <f t="shared" si="89"/>
        <v>112765.35049696742</v>
      </c>
      <c r="W97" s="210">
        <f t="shared" si="90"/>
        <v>2341.3106578982938</v>
      </c>
      <c r="X97" s="210">
        <f t="shared" si="56"/>
        <v>-146.90660783172518</v>
      </c>
      <c r="Y97" s="210">
        <f t="shared" si="91"/>
        <v>0</v>
      </c>
      <c r="Z97" s="210">
        <f t="shared" si="57"/>
        <v>0</v>
      </c>
      <c r="AA97" s="210">
        <f t="shared" si="58"/>
        <v>-124.53973409262017</v>
      </c>
      <c r="AB97" s="210">
        <f t="shared" si="59"/>
        <v>-35.682036885860946</v>
      </c>
      <c r="AC97" s="211">
        <f t="shared" si="60"/>
        <v>114799.53277605552</v>
      </c>
      <c r="AD97" s="43">
        <f>HLOOKUP(AD$4,Debug!$A$1:$AK$723,2+$C97,0)</f>
        <v>114959.754547034</v>
      </c>
      <c r="AE97" s="44">
        <f>HLOOKUP(AE$4,Debug!$A$1:$AK$723,2+$C97,0)</f>
        <v>146.90660783172601</v>
      </c>
      <c r="AF97" s="44">
        <f>HLOOKUP(AF$4,Debug!$A$1:$AK$723,2+$C97,0)</f>
        <v>124.53973409261999</v>
      </c>
      <c r="AG97" s="44">
        <f>HLOOKUP(AG$4,Debug!$A$1:$AK$723,2+$C97,0)</f>
        <v>35.682036885860903</v>
      </c>
      <c r="AH97" s="44">
        <f>HLOOKUP(AH$4,Debug!$A$1:$AK$723,2+$C97,0)</f>
        <v>114799.532776056</v>
      </c>
      <c r="AI97" s="208">
        <f t="shared" si="61"/>
        <v>4.8042636535683414E-10</v>
      </c>
      <c r="AJ97" s="196"/>
      <c r="AK97" s="55">
        <f t="shared" si="48"/>
        <v>1</v>
      </c>
      <c r="AL97" s="210">
        <f t="shared" si="49"/>
        <v>0</v>
      </c>
      <c r="AM97" s="210">
        <f t="shared" si="50"/>
        <v>0</v>
      </c>
      <c r="AN97" s="210">
        <f t="shared" si="51"/>
        <v>0</v>
      </c>
      <c r="AO97" s="210">
        <f t="shared" si="52"/>
        <v>0</v>
      </c>
      <c r="AP97" s="211">
        <f t="shared" si="53"/>
        <v>0</v>
      </c>
      <c r="AQ97" s="46">
        <f>HLOOKUP(AQ$4,Debug!$A$1:$AK$723,2+$C97,0)</f>
        <v>1</v>
      </c>
      <c r="AR97" s="46">
        <f>HLOOKUP(AR$4,Debug!$A$1:$AK$723,2+$C97,0)</f>
        <v>0</v>
      </c>
      <c r="AS97" s="46">
        <f>HLOOKUP(AS$4,Debug!$A$1:$AK$723,2+$C97,0)</f>
        <v>0</v>
      </c>
      <c r="AT97" s="46">
        <f>HLOOKUP(AT$4,Debug!$A$1:$AK$723,2+$C97,0)</f>
        <v>0</v>
      </c>
      <c r="AU97" s="46">
        <f>HLOOKUP(AU$4,Debug!$A$1:$AK$723,2+$C97,0)</f>
        <v>0</v>
      </c>
      <c r="AV97" s="46">
        <f>HLOOKUP(AV$4,Debug!$A$1:$AK$723,2+$C97,0)</f>
        <v>0</v>
      </c>
      <c r="AW97" s="47">
        <f t="shared" si="62"/>
        <v>0</v>
      </c>
      <c r="AX97" s="196"/>
      <c r="AY97" s="265">
        <f t="shared" si="63"/>
        <v>14272.814754344377</v>
      </c>
      <c r="AZ97" s="266">
        <f t="shared" si="64"/>
        <v>0</v>
      </c>
      <c r="BA97" s="266">
        <f t="shared" si="65"/>
        <v>185546.59180647705</v>
      </c>
      <c r="BB97" s="266">
        <f t="shared" si="66"/>
        <v>0</v>
      </c>
      <c r="BC97" s="267">
        <f t="shared" si="67"/>
        <v>0</v>
      </c>
      <c r="BD97" s="246">
        <f>HLOOKUP(BD$4,Debug!$A$1:$AK$723,2+$C97,0)</f>
        <v>14272.814754344399</v>
      </c>
      <c r="BE97" s="46">
        <f>HLOOKUP(BE$4,Debug!$A$1:$AK$723,2+$C97,0)</f>
        <v>0</v>
      </c>
      <c r="BF97" s="46">
        <f>HLOOKUP(BF$4,Debug!$A$1:$AK$723,2+$C97,0)</f>
        <v>185546.59180647699</v>
      </c>
      <c r="BG97" s="46">
        <f>HLOOKUP(BG$4,Debug!$A$1:$AK$723,2+$C97,0)</f>
        <v>0</v>
      </c>
      <c r="BH97" s="46">
        <f>HLOOKUP(BH$4,Debug!$A$1:$AK$723,2+$C97,0)</f>
        <v>0</v>
      </c>
      <c r="BI97" s="48">
        <f t="shared" si="68"/>
        <v>8.0035533756017685E-11</v>
      </c>
      <c r="BJ97" s="196"/>
      <c r="BK97" s="274">
        <f t="shared" si="69"/>
        <v>1.6821425527395739E-3</v>
      </c>
      <c r="BL97" s="275">
        <f t="shared" si="70"/>
        <v>0.60697117055939076</v>
      </c>
      <c r="BM97" s="281">
        <f t="shared" si="71"/>
        <v>0</v>
      </c>
      <c r="BN97" s="281">
        <f t="shared" si="72"/>
        <v>0.8</v>
      </c>
      <c r="BO97" s="281">
        <f t="shared" si="73"/>
        <v>0</v>
      </c>
      <c r="BP97" s="281">
        <f t="shared" si="74"/>
        <v>1</v>
      </c>
      <c r="BQ97" s="275">
        <f t="shared" si="75"/>
        <v>0.75871396319923845</v>
      </c>
      <c r="BR97" s="275">
        <f t="shared" si="76"/>
        <v>1.2762650428551261E-3</v>
      </c>
      <c r="BS97" s="276">
        <f t="shared" si="77"/>
        <v>0.87295503084675108</v>
      </c>
      <c r="BT97" s="41">
        <f>HLOOKUP(BT$4,Debug!$A$1:$AK$723,2+$C97,0)*IF(SUM(V97:W97)=0,0,1)</f>
        <v>0.60697117055939198</v>
      </c>
      <c r="BU97" s="41">
        <f>HLOOKUP(BU$4,Debug!$A$1:$AK$723,2+$C97,0)*IF(SUM(X97:Y97)=0,0,1)</f>
        <v>1.27626504285513E-3</v>
      </c>
      <c r="BV97" s="41">
        <f>HLOOKUP(BV$4,Debug!$A$1:$AK$723,2+$C97,0)</f>
        <v>0.87295503084675097</v>
      </c>
      <c r="BW97" s="208">
        <f t="shared" si="78"/>
        <v>1.3361707573711357E-15</v>
      </c>
      <c r="BY97" s="251">
        <f t="shared" si="79"/>
        <v>0</v>
      </c>
      <c r="BZ97" s="43">
        <f>HLOOKUP(BZ$4,Debug!$A$1:$AK$723,2+$C97,0)</f>
        <v>0</v>
      </c>
      <c r="CA97" s="49">
        <f t="shared" si="80"/>
        <v>0</v>
      </c>
      <c r="CC97" s="224">
        <f t="shared" si="81"/>
        <v>0</v>
      </c>
      <c r="CD97" s="253">
        <f t="shared" si="92"/>
        <v>122.0259985230455</v>
      </c>
      <c r="CE97" s="253">
        <f t="shared" si="82"/>
        <v>138.11158937998172</v>
      </c>
      <c r="CF97" s="253">
        <f t="shared" si="93"/>
        <v>34.96182332535858</v>
      </c>
      <c r="CG97" s="255">
        <f t="shared" si="83"/>
        <v>112639.383252042</v>
      </c>
      <c r="CI97" s="194">
        <f t="shared" si="94"/>
        <v>1.2999999999999999E-2</v>
      </c>
      <c r="CJ97" s="194"/>
    </row>
    <row r="98" spans="2:88">
      <c r="B98" s="108">
        <f t="shared" si="95"/>
        <v>8</v>
      </c>
      <c r="C98" s="3">
        <f t="shared" si="84"/>
        <v>92</v>
      </c>
      <c r="D98" s="3">
        <f t="shared" si="85"/>
        <v>7</v>
      </c>
      <c r="E98" s="3">
        <f t="shared" si="86"/>
        <v>7</v>
      </c>
      <c r="F98" s="7">
        <f t="shared" si="87"/>
        <v>2022</v>
      </c>
      <c r="G98" s="8">
        <f t="shared" si="88"/>
        <v>8</v>
      </c>
      <c r="H98" s="37">
        <f>HLOOKUP(H$4,Debug!$A$1:$AK$723,2+$C98,0)</f>
        <v>8</v>
      </c>
      <c r="I98" s="38">
        <f>HLOOKUP(I$4,Debug!$A$1:$AK$723,2+$C98,0)</f>
        <v>92</v>
      </c>
      <c r="J98" s="38">
        <f>HLOOKUP(J$4,Debug!$A$1:$AK$723,2+$C98,0)</f>
        <v>7</v>
      </c>
      <c r="K98" s="38">
        <f>HLOOKUP(K$4,Debug!$A$1:$AK$723,2+$C98,0)</f>
        <v>7</v>
      </c>
      <c r="L98" s="38">
        <f>HLOOKUP(L$4,Debug!$A$1:$AK$723,2+$C98,0)</f>
        <v>2022</v>
      </c>
      <c r="M98" s="38">
        <f>HLOOKUP(M$4,Debug!$A$1:$AK$723,2+$C98,0)</f>
        <v>8</v>
      </c>
      <c r="N98" s="208">
        <f t="shared" si="54"/>
        <v>0</v>
      </c>
      <c r="O98" s="5"/>
      <c r="P98" s="100">
        <f>IF(Switch="Y",S98,HLOOKUP(P$3,Debug!$A$1:$AK$723,2+$C98,0))</f>
        <v>4.9999359563939203E-3</v>
      </c>
      <c r="Q98" s="207">
        <f t="shared" si="55"/>
        <v>3.74993595639392E-3</v>
      </c>
      <c r="R98" s="101">
        <f>IF(Switch="Y",T98,HLOOKUP(R$3,Debug!$A$1:$AK$723,2+$C98,0))</f>
        <v>0.97751710654936497</v>
      </c>
      <c r="S98" s="183">
        <v>-1.0290543082134285E-3</v>
      </c>
      <c r="T98" s="184">
        <v>0.86782955827475472</v>
      </c>
      <c r="U98" s="196"/>
      <c r="V98" s="55">
        <f t="shared" si="89"/>
        <v>114799.53277605552</v>
      </c>
      <c r="W98" s="210">
        <f t="shared" si="90"/>
        <v>430.49089573415296</v>
      </c>
      <c r="X98" s="210">
        <f t="shared" si="56"/>
        <v>-149.90827279736695</v>
      </c>
      <c r="Y98" s="210">
        <f t="shared" si="91"/>
        <v>0</v>
      </c>
      <c r="Z98" s="210">
        <f t="shared" si="57"/>
        <v>0</v>
      </c>
      <c r="AA98" s="210">
        <f t="shared" si="58"/>
        <v>-124.670125015575</v>
      </c>
      <c r="AB98" s="210">
        <f t="shared" si="59"/>
        <v>-35.635616410111609</v>
      </c>
      <c r="AC98" s="211">
        <f t="shared" si="60"/>
        <v>114919.80965756661</v>
      </c>
      <c r="AD98" s="43">
        <f>HLOOKUP(AD$4,Debug!$A$1:$AK$723,2+$C98,0)</f>
        <v>115080.115398993</v>
      </c>
      <c r="AE98" s="44">
        <f>HLOOKUP(AE$4,Debug!$A$1:$AK$723,2+$C98,0)</f>
        <v>149.908272797367</v>
      </c>
      <c r="AF98" s="44">
        <f>HLOOKUP(AF$4,Debug!$A$1:$AK$723,2+$C98,0)</f>
        <v>124.670125015575</v>
      </c>
      <c r="AG98" s="44">
        <f>HLOOKUP(AG$4,Debug!$A$1:$AK$723,2+$C98,0)</f>
        <v>35.635616410111602</v>
      </c>
      <c r="AH98" s="44">
        <f>HLOOKUP(AH$4,Debug!$A$1:$AK$723,2+$C98,0)</f>
        <v>114919.80965756701</v>
      </c>
      <c r="AI98" s="208">
        <f t="shared" si="61"/>
        <v>1.0914007475548715E-9</v>
      </c>
      <c r="AJ98" s="196"/>
      <c r="AK98" s="55">
        <f t="shared" si="48"/>
        <v>1</v>
      </c>
      <c r="AL98" s="210">
        <f t="shared" si="49"/>
        <v>0</v>
      </c>
      <c r="AM98" s="210">
        <f t="shared" si="50"/>
        <v>0</v>
      </c>
      <c r="AN98" s="210">
        <f t="shared" si="51"/>
        <v>0</v>
      </c>
      <c r="AO98" s="210">
        <f t="shared" si="52"/>
        <v>0</v>
      </c>
      <c r="AP98" s="211">
        <f t="shared" si="53"/>
        <v>0</v>
      </c>
      <c r="AQ98" s="46">
        <f>HLOOKUP(AQ$4,Debug!$A$1:$AK$723,2+$C98,0)</f>
        <v>1</v>
      </c>
      <c r="AR98" s="46">
        <f>HLOOKUP(AR$4,Debug!$A$1:$AK$723,2+$C98,0)</f>
        <v>0</v>
      </c>
      <c r="AS98" s="46">
        <f>HLOOKUP(AS$4,Debug!$A$1:$AK$723,2+$C98,0)</f>
        <v>0</v>
      </c>
      <c r="AT98" s="46">
        <f>HLOOKUP(AT$4,Debug!$A$1:$AK$723,2+$C98,0)</f>
        <v>0</v>
      </c>
      <c r="AU98" s="46">
        <f>HLOOKUP(AU$4,Debug!$A$1:$AK$723,2+$C98,0)</f>
        <v>0</v>
      </c>
      <c r="AV98" s="46">
        <f>HLOOKUP(AV$4,Debug!$A$1:$AK$723,2+$C98,0)</f>
        <v>0</v>
      </c>
      <c r="AW98" s="47">
        <f t="shared" si="62"/>
        <v>0</v>
      </c>
      <c r="AX98" s="196"/>
      <c r="AY98" s="265">
        <f t="shared" si="63"/>
        <v>14254.246564044644</v>
      </c>
      <c r="AZ98" s="266">
        <f t="shared" si="64"/>
        <v>0</v>
      </c>
      <c r="BA98" s="266">
        <f t="shared" si="65"/>
        <v>185305.20533258052</v>
      </c>
      <c r="BB98" s="266">
        <f t="shared" si="66"/>
        <v>0</v>
      </c>
      <c r="BC98" s="267">
        <f t="shared" si="67"/>
        <v>0</v>
      </c>
      <c r="BD98" s="246">
        <f>HLOOKUP(BD$4,Debug!$A$1:$AK$723,2+$C98,0)</f>
        <v>14254.246564044601</v>
      </c>
      <c r="BE98" s="46">
        <f>HLOOKUP(BE$4,Debug!$A$1:$AK$723,2+$C98,0)</f>
        <v>0</v>
      </c>
      <c r="BF98" s="46">
        <f>HLOOKUP(BF$4,Debug!$A$1:$AK$723,2+$C98,0)</f>
        <v>185305.20533258101</v>
      </c>
      <c r="BG98" s="46">
        <f>HLOOKUP(BG$4,Debug!$A$1:$AK$723,2+$C98,0)</f>
        <v>0</v>
      </c>
      <c r="BH98" s="46">
        <f>HLOOKUP(BH$4,Debug!$A$1:$AK$723,2+$C98,0)</f>
        <v>0</v>
      </c>
      <c r="BI98" s="48">
        <f t="shared" si="68"/>
        <v>5.3842086344957352E-10</v>
      </c>
      <c r="BJ98" s="196"/>
      <c r="BK98" s="274">
        <f t="shared" si="69"/>
        <v>1.6821425527395739E-3</v>
      </c>
      <c r="BL98" s="275">
        <f t="shared" si="70"/>
        <v>0.6187100051710468</v>
      </c>
      <c r="BM98" s="281">
        <f t="shared" si="71"/>
        <v>0</v>
      </c>
      <c r="BN98" s="281">
        <f t="shared" si="72"/>
        <v>0.8</v>
      </c>
      <c r="BO98" s="281">
        <f t="shared" si="73"/>
        <v>0</v>
      </c>
      <c r="BP98" s="281">
        <f t="shared" si="74"/>
        <v>1</v>
      </c>
      <c r="BQ98" s="275">
        <f t="shared" si="75"/>
        <v>0.77338750646380849</v>
      </c>
      <c r="BR98" s="275">
        <f t="shared" si="76"/>
        <v>1.3009480343799246E-3</v>
      </c>
      <c r="BS98" s="276">
        <f t="shared" si="77"/>
        <v>0.87181936171526886</v>
      </c>
      <c r="BT98" s="41">
        <f>HLOOKUP(BT$4,Debug!$A$1:$AK$723,2+$C98,0)*IF(SUM(V98:W98)=0,0,1)</f>
        <v>0.61871000517104802</v>
      </c>
      <c r="BU98" s="41">
        <f>HLOOKUP(BU$4,Debug!$A$1:$AK$723,2+$C98,0)*IF(SUM(X98:Y98)=0,0,1)</f>
        <v>1.30094803437993E-3</v>
      </c>
      <c r="BV98" s="41">
        <f>HLOOKUP(BV$4,Debug!$A$1:$AK$723,2+$C98,0)</f>
        <v>0.87181936171526897</v>
      </c>
      <c r="BW98" s="208">
        <f t="shared" si="78"/>
        <v>1.3376886404126154E-15</v>
      </c>
      <c r="BY98" s="251">
        <f t="shared" si="79"/>
        <v>0</v>
      </c>
      <c r="BZ98" s="43">
        <f>HLOOKUP(BZ$4,Debug!$A$1:$AK$723,2+$C98,0)</f>
        <v>0</v>
      </c>
      <c r="CA98" s="49">
        <f t="shared" si="80"/>
        <v>0</v>
      </c>
      <c r="CC98" s="224">
        <f t="shared" si="81"/>
        <v>0</v>
      </c>
      <c r="CD98" s="253">
        <f t="shared" si="92"/>
        <v>121.86717987837247</v>
      </c>
      <c r="CE98" s="253">
        <f t="shared" si="82"/>
        <v>140.27313389058597</v>
      </c>
      <c r="CF98" s="253">
        <f t="shared" si="93"/>
        <v>34.834424643315366</v>
      </c>
      <c r="CG98" s="255">
        <f t="shared" si="83"/>
        <v>112492.78142618998</v>
      </c>
      <c r="CI98" s="194">
        <f t="shared" si="94"/>
        <v>1.2999999999999999E-2</v>
      </c>
      <c r="CJ98" s="194"/>
    </row>
    <row r="99" spans="2:88">
      <c r="B99" s="108">
        <f t="shared" si="95"/>
        <v>8</v>
      </c>
      <c r="C99" s="3">
        <f t="shared" si="84"/>
        <v>93</v>
      </c>
      <c r="D99" s="3">
        <f t="shared" si="85"/>
        <v>7</v>
      </c>
      <c r="E99" s="3">
        <f t="shared" si="86"/>
        <v>8</v>
      </c>
      <c r="F99" s="7">
        <f t="shared" si="87"/>
        <v>2022</v>
      </c>
      <c r="G99" s="8">
        <f t="shared" si="88"/>
        <v>9</v>
      </c>
      <c r="H99" s="37">
        <f>HLOOKUP(H$4,Debug!$A$1:$AK$723,2+$C99,0)</f>
        <v>8</v>
      </c>
      <c r="I99" s="38">
        <f>HLOOKUP(I$4,Debug!$A$1:$AK$723,2+$C99,0)</f>
        <v>93</v>
      </c>
      <c r="J99" s="38">
        <f>HLOOKUP(J$4,Debug!$A$1:$AK$723,2+$C99,0)</f>
        <v>7</v>
      </c>
      <c r="K99" s="38">
        <f>HLOOKUP(K$4,Debug!$A$1:$AK$723,2+$C99,0)</f>
        <v>8</v>
      </c>
      <c r="L99" s="38">
        <f>HLOOKUP(L$4,Debug!$A$1:$AK$723,2+$C99,0)</f>
        <v>2022</v>
      </c>
      <c r="M99" s="38">
        <f>HLOOKUP(M$4,Debug!$A$1:$AK$723,2+$C99,0)</f>
        <v>9</v>
      </c>
      <c r="N99" s="208">
        <f t="shared" si="54"/>
        <v>0</v>
      </c>
      <c r="O99" s="5"/>
      <c r="P99" s="100">
        <f>IF(Switch="Y",S99,HLOOKUP(P$3,Debug!$A$1:$AK$723,2+$C99,0))</f>
        <v>2.7453323033015402E-3</v>
      </c>
      <c r="Q99" s="207">
        <f t="shared" si="55"/>
        <v>1.4953323033015402E-3</v>
      </c>
      <c r="R99" s="101">
        <f>IF(Switch="Y",T99,HLOOKUP(R$3,Debug!$A$1:$AK$723,2+$C99,0))</f>
        <v>0.97503900156006196</v>
      </c>
      <c r="S99" s="183">
        <v>-2.4063436155986606E-3</v>
      </c>
      <c r="T99" s="184">
        <v>0.86467790747946383</v>
      </c>
      <c r="U99" s="196"/>
      <c r="V99" s="55">
        <f t="shared" si="89"/>
        <v>114919.80965756661</v>
      </c>
      <c r="W99" s="210">
        <f t="shared" si="90"/>
        <v>171.84330367022366</v>
      </c>
      <c r="X99" s="210">
        <f t="shared" si="56"/>
        <v>-150.08037860502037</v>
      </c>
      <c r="Y99" s="210">
        <f t="shared" si="91"/>
        <v>0</v>
      </c>
      <c r="Z99" s="210">
        <f t="shared" si="57"/>
        <v>0</v>
      </c>
      <c r="AA99" s="210">
        <f t="shared" si="58"/>
        <v>-124.52003696451779</v>
      </c>
      <c r="AB99" s="210">
        <f t="shared" si="59"/>
        <v>-35.58914729905927</v>
      </c>
      <c r="AC99" s="211">
        <f t="shared" si="60"/>
        <v>114781.46339836823</v>
      </c>
      <c r="AD99" s="43">
        <f>HLOOKUP(AD$4,Debug!$A$1:$AK$723,2+$C99,0)</f>
        <v>114941.572582632</v>
      </c>
      <c r="AE99" s="44">
        <f>HLOOKUP(AE$4,Debug!$A$1:$AK$723,2+$C99,0)</f>
        <v>150.080378605021</v>
      </c>
      <c r="AF99" s="44">
        <f>HLOOKUP(AF$4,Debug!$A$1:$AK$723,2+$C99,0)</f>
        <v>124.520036964518</v>
      </c>
      <c r="AG99" s="44">
        <f>HLOOKUP(AG$4,Debug!$A$1:$AK$723,2+$C99,0)</f>
        <v>35.589147299059299</v>
      </c>
      <c r="AH99" s="44">
        <f>HLOOKUP(AH$4,Debug!$A$1:$AK$723,2+$C99,0)</f>
        <v>114781.463398368</v>
      </c>
      <c r="AI99" s="208">
        <f t="shared" si="61"/>
        <v>4.2224712615279714E-10</v>
      </c>
      <c r="AJ99" s="196"/>
      <c r="AK99" s="55">
        <f t="shared" si="48"/>
        <v>1</v>
      </c>
      <c r="AL99" s="210">
        <f t="shared" si="49"/>
        <v>0</v>
      </c>
      <c r="AM99" s="210">
        <f t="shared" si="50"/>
        <v>0</v>
      </c>
      <c r="AN99" s="210">
        <f t="shared" si="51"/>
        <v>0</v>
      </c>
      <c r="AO99" s="210">
        <f t="shared" si="52"/>
        <v>0</v>
      </c>
      <c r="AP99" s="211">
        <f t="shared" si="53"/>
        <v>0</v>
      </c>
      <c r="AQ99" s="46">
        <f>HLOOKUP(AQ$4,Debug!$A$1:$AK$723,2+$C99,0)</f>
        <v>1</v>
      </c>
      <c r="AR99" s="46">
        <f>HLOOKUP(AR$4,Debug!$A$1:$AK$723,2+$C99,0)</f>
        <v>0</v>
      </c>
      <c r="AS99" s="46">
        <f>HLOOKUP(AS$4,Debug!$A$1:$AK$723,2+$C99,0)</f>
        <v>0</v>
      </c>
      <c r="AT99" s="46">
        <f>HLOOKUP(AT$4,Debug!$A$1:$AK$723,2+$C99,0)</f>
        <v>0</v>
      </c>
      <c r="AU99" s="46">
        <f>HLOOKUP(AU$4,Debug!$A$1:$AK$723,2+$C99,0)</f>
        <v>0</v>
      </c>
      <c r="AV99" s="46">
        <f>HLOOKUP(AV$4,Debug!$A$1:$AK$723,2+$C99,0)</f>
        <v>0</v>
      </c>
      <c r="AW99" s="47">
        <f t="shared" si="62"/>
        <v>0</v>
      </c>
      <c r="AX99" s="196"/>
      <c r="AY99" s="265">
        <f t="shared" si="63"/>
        <v>14235.658919623709</v>
      </c>
      <c r="AZ99" s="266">
        <f t="shared" si="64"/>
        <v>0</v>
      </c>
      <c r="BA99" s="266">
        <f t="shared" si="65"/>
        <v>185063.56595510835</v>
      </c>
      <c r="BB99" s="266">
        <f t="shared" si="66"/>
        <v>0</v>
      </c>
      <c r="BC99" s="267">
        <f t="shared" si="67"/>
        <v>0</v>
      </c>
      <c r="BD99" s="246">
        <f>HLOOKUP(BD$4,Debug!$A$1:$AK$723,2+$C99,0)</f>
        <v>14235.6589196237</v>
      </c>
      <c r="BE99" s="46">
        <f>HLOOKUP(BE$4,Debug!$A$1:$AK$723,2+$C99,0)</f>
        <v>0</v>
      </c>
      <c r="BF99" s="46">
        <f>HLOOKUP(BF$4,Debug!$A$1:$AK$723,2+$C99,0)</f>
        <v>185063.565955108</v>
      </c>
      <c r="BG99" s="46">
        <f>HLOOKUP(BG$4,Debug!$A$1:$AK$723,2+$C99,0)</f>
        <v>0</v>
      </c>
      <c r="BH99" s="46">
        <f>HLOOKUP(BH$4,Debug!$A$1:$AK$723,2+$C99,0)</f>
        <v>0</v>
      </c>
      <c r="BI99" s="48">
        <f t="shared" si="68"/>
        <v>3.5834091249853373E-10</v>
      </c>
      <c r="BJ99" s="196"/>
      <c r="BK99" s="274">
        <f t="shared" si="69"/>
        <v>1.6821425527395739E-3</v>
      </c>
      <c r="BL99" s="275">
        <f t="shared" si="70"/>
        <v>0.62016503773497245</v>
      </c>
      <c r="BM99" s="281">
        <f t="shared" si="71"/>
        <v>0</v>
      </c>
      <c r="BN99" s="281">
        <f t="shared" si="72"/>
        <v>0.8</v>
      </c>
      <c r="BO99" s="281">
        <f t="shared" si="73"/>
        <v>0</v>
      </c>
      <c r="BP99" s="281">
        <f t="shared" si="74"/>
        <v>1</v>
      </c>
      <c r="BQ99" s="275">
        <f t="shared" si="75"/>
        <v>0.77520629716871559</v>
      </c>
      <c r="BR99" s="275">
        <f t="shared" si="76"/>
        <v>1.3040074996191759E-3</v>
      </c>
      <c r="BS99" s="276">
        <f t="shared" si="77"/>
        <v>0.87068250272927894</v>
      </c>
      <c r="BT99" s="41">
        <f>HLOOKUP(BT$4,Debug!$A$1:$AK$723,2+$C99,0)*IF(SUM(V99:W99)=0,0,1)</f>
        <v>0.620165037734974</v>
      </c>
      <c r="BU99" s="41">
        <f>HLOOKUP(BU$4,Debug!$A$1:$AK$723,2+$C99,0)*IF(SUM(X99:Y99)=0,0,1)</f>
        <v>1.3040074996191801E-3</v>
      </c>
      <c r="BV99" s="41">
        <f>HLOOKUP(BV$4,Debug!$A$1:$AK$723,2+$C99,0)</f>
        <v>0.87068250272927905</v>
      </c>
      <c r="BW99" s="208">
        <f t="shared" si="78"/>
        <v>1.6694545051931797E-15</v>
      </c>
      <c r="BY99" s="251">
        <f t="shared" si="79"/>
        <v>0</v>
      </c>
      <c r="BZ99" s="43">
        <f>HLOOKUP(BZ$4,Debug!$A$1:$AK$723,2+$C99,0)</f>
        <v>0</v>
      </c>
      <c r="CA99" s="49">
        <f t="shared" si="80"/>
        <v>0</v>
      </c>
      <c r="CC99" s="224">
        <f t="shared" si="81"/>
        <v>0</v>
      </c>
      <c r="CD99" s="253">
        <f t="shared" si="92"/>
        <v>121.41189251610542</v>
      </c>
      <c r="CE99" s="253">
        <f t="shared" si="82"/>
        <v>140.06412058498265</v>
      </c>
      <c r="CF99" s="253">
        <f t="shared" si="93"/>
        <v>34.700806648848726</v>
      </c>
      <c r="CG99" s="255">
        <f t="shared" si="83"/>
        <v>112072.51616871271</v>
      </c>
      <c r="CI99" s="194">
        <f t="shared" si="94"/>
        <v>1.2999999999999999E-2</v>
      </c>
      <c r="CJ99" s="194"/>
    </row>
    <row r="100" spans="2:88">
      <c r="B100" s="108">
        <f t="shared" si="95"/>
        <v>8</v>
      </c>
      <c r="C100" s="3">
        <f t="shared" si="84"/>
        <v>94</v>
      </c>
      <c r="D100" s="3">
        <f t="shared" si="85"/>
        <v>7</v>
      </c>
      <c r="E100" s="3">
        <f t="shared" si="86"/>
        <v>9</v>
      </c>
      <c r="F100" s="7">
        <f t="shared" si="87"/>
        <v>2022</v>
      </c>
      <c r="G100" s="8">
        <f t="shared" si="88"/>
        <v>10</v>
      </c>
      <c r="H100" s="37">
        <f>HLOOKUP(H$4,Debug!$A$1:$AK$723,2+$C100,0)</f>
        <v>8</v>
      </c>
      <c r="I100" s="38">
        <f>HLOOKUP(I$4,Debug!$A$1:$AK$723,2+$C100,0)</f>
        <v>94</v>
      </c>
      <c r="J100" s="38">
        <f>HLOOKUP(J$4,Debug!$A$1:$AK$723,2+$C100,0)</f>
        <v>7</v>
      </c>
      <c r="K100" s="38">
        <f>HLOOKUP(K$4,Debug!$A$1:$AK$723,2+$C100,0)</f>
        <v>9</v>
      </c>
      <c r="L100" s="38">
        <f>HLOOKUP(L$4,Debug!$A$1:$AK$723,2+$C100,0)</f>
        <v>2022</v>
      </c>
      <c r="M100" s="38">
        <f>HLOOKUP(M$4,Debug!$A$1:$AK$723,2+$C100,0)</f>
        <v>10</v>
      </c>
      <c r="N100" s="208">
        <f t="shared" si="54"/>
        <v>0</v>
      </c>
      <c r="O100" s="5"/>
      <c r="P100" s="100">
        <f>IF(Switch="Y",S100,HLOOKUP(P$3,Debug!$A$1:$AK$723,2+$C100,0))</f>
        <v>3.3760998515912602E-3</v>
      </c>
      <c r="Q100" s="207">
        <f t="shared" si="55"/>
        <v>2.1260998515912604E-3</v>
      </c>
      <c r="R100" s="101">
        <f>IF(Switch="Y",T100,HLOOKUP(R$3,Debug!$A$1:$AK$723,2+$C100,0))</f>
        <v>0.97266802840190603</v>
      </c>
      <c r="S100" s="183">
        <v>-2.7869761181133712E-2</v>
      </c>
      <c r="T100" s="184">
        <v>0.86154906521926422</v>
      </c>
      <c r="U100" s="196"/>
      <c r="V100" s="55">
        <f t="shared" si="89"/>
        <v>114781.46339836823</v>
      </c>
      <c r="W100" s="210">
        <f t="shared" si="90"/>
        <v>244.03685229669838</v>
      </c>
      <c r="X100" s="210">
        <f t="shared" si="56"/>
        <v>-150.0091575649929</v>
      </c>
      <c r="Y100" s="210">
        <f t="shared" si="91"/>
        <v>0</v>
      </c>
      <c r="Z100" s="210">
        <f t="shared" si="57"/>
        <v>0</v>
      </c>
      <c r="AA100" s="210">
        <f t="shared" si="58"/>
        <v>-124.4484486841916</v>
      </c>
      <c r="AB100" s="210">
        <f t="shared" si="59"/>
        <v>-35.542734129865018</v>
      </c>
      <c r="AC100" s="211">
        <f t="shared" si="60"/>
        <v>114715.49991028589</v>
      </c>
      <c r="AD100" s="43">
        <f>HLOOKUP(AD$4,Debug!$A$1:$AK$723,2+$C100,0)</f>
        <v>114875.4910931</v>
      </c>
      <c r="AE100" s="44">
        <f>HLOOKUP(AE$4,Debug!$A$1:$AK$723,2+$C100,0)</f>
        <v>150.00915756499401</v>
      </c>
      <c r="AF100" s="44">
        <f>HLOOKUP(AF$4,Debug!$A$1:$AK$723,2+$C100,0)</f>
        <v>124.448448684192</v>
      </c>
      <c r="AG100" s="44">
        <f>HLOOKUP(AG$4,Debug!$A$1:$AK$723,2+$C100,0)</f>
        <v>35.542734129865003</v>
      </c>
      <c r="AH100" s="44">
        <f>HLOOKUP(AH$4,Debug!$A$1:$AK$723,2+$C100,0)</f>
        <v>114715.499910286</v>
      </c>
      <c r="AI100" s="208">
        <f t="shared" si="61"/>
        <v>1.7503509752714308E-10</v>
      </c>
      <c r="AJ100" s="196"/>
      <c r="AK100" s="55">
        <f t="shared" si="48"/>
        <v>1</v>
      </c>
      <c r="AL100" s="210">
        <f t="shared" si="49"/>
        <v>0</v>
      </c>
      <c r="AM100" s="210">
        <f t="shared" si="50"/>
        <v>0</v>
      </c>
      <c r="AN100" s="210">
        <f t="shared" si="51"/>
        <v>0</v>
      </c>
      <c r="AO100" s="210">
        <f t="shared" si="52"/>
        <v>0</v>
      </c>
      <c r="AP100" s="211">
        <f t="shared" si="53"/>
        <v>0</v>
      </c>
      <c r="AQ100" s="46">
        <f>HLOOKUP(AQ$4,Debug!$A$1:$AK$723,2+$C100,0)</f>
        <v>1</v>
      </c>
      <c r="AR100" s="46">
        <f>HLOOKUP(AR$4,Debug!$A$1:$AK$723,2+$C100,0)</f>
        <v>0</v>
      </c>
      <c r="AS100" s="46">
        <f>HLOOKUP(AS$4,Debug!$A$1:$AK$723,2+$C100,0)</f>
        <v>0</v>
      </c>
      <c r="AT100" s="46">
        <f>HLOOKUP(AT$4,Debug!$A$1:$AK$723,2+$C100,0)</f>
        <v>0</v>
      </c>
      <c r="AU100" s="46">
        <f>HLOOKUP(AU$4,Debug!$A$1:$AK$723,2+$C100,0)</f>
        <v>0</v>
      </c>
      <c r="AV100" s="46">
        <f>HLOOKUP(AV$4,Debug!$A$1:$AK$723,2+$C100,0)</f>
        <v>0</v>
      </c>
      <c r="AW100" s="47">
        <f t="shared" si="62"/>
        <v>0</v>
      </c>
      <c r="AX100" s="196"/>
      <c r="AY100" s="265">
        <f t="shared" si="63"/>
        <v>14217.093651946007</v>
      </c>
      <c r="AZ100" s="266">
        <f t="shared" si="64"/>
        <v>0</v>
      </c>
      <c r="BA100" s="266">
        <f t="shared" si="65"/>
        <v>184822.21747529821</v>
      </c>
      <c r="BB100" s="266">
        <f t="shared" si="66"/>
        <v>0</v>
      </c>
      <c r="BC100" s="267">
        <f t="shared" si="67"/>
        <v>0</v>
      </c>
      <c r="BD100" s="246">
        <f>HLOOKUP(BD$4,Debug!$A$1:$AK$723,2+$C100,0)</f>
        <v>14217.093651945999</v>
      </c>
      <c r="BE100" s="46">
        <f>HLOOKUP(BE$4,Debug!$A$1:$AK$723,2+$C100,0)</f>
        <v>0</v>
      </c>
      <c r="BF100" s="46">
        <f>HLOOKUP(BF$4,Debug!$A$1:$AK$723,2+$C100,0)</f>
        <v>184822.21747529801</v>
      </c>
      <c r="BG100" s="46">
        <f>HLOOKUP(BG$4,Debug!$A$1:$AK$723,2+$C100,0)</f>
        <v>0</v>
      </c>
      <c r="BH100" s="46">
        <f>HLOOKUP(BH$4,Debug!$A$1:$AK$723,2+$C100,0)</f>
        <v>0</v>
      </c>
      <c r="BI100" s="48">
        <f t="shared" si="68"/>
        <v>2.1100277081131935E-10</v>
      </c>
      <c r="BJ100" s="196"/>
      <c r="BK100" s="274">
        <f t="shared" si="69"/>
        <v>1.6821425527395739E-3</v>
      </c>
      <c r="BL100" s="275">
        <f t="shared" si="70"/>
        <v>0.62022723276720637</v>
      </c>
      <c r="BM100" s="281">
        <f t="shared" si="71"/>
        <v>0</v>
      </c>
      <c r="BN100" s="281">
        <f t="shared" si="72"/>
        <v>0.8</v>
      </c>
      <c r="BO100" s="281">
        <f t="shared" si="73"/>
        <v>0</v>
      </c>
      <c r="BP100" s="281">
        <f t="shared" si="74"/>
        <v>1</v>
      </c>
      <c r="BQ100" s="275">
        <f t="shared" si="75"/>
        <v>0.77528404095900794</v>
      </c>
      <c r="BR100" s="275">
        <f t="shared" si="76"/>
        <v>1.3041382757570379E-3</v>
      </c>
      <c r="BS100" s="276">
        <f t="shared" si="77"/>
        <v>0.86954701235143772</v>
      </c>
      <c r="BT100" s="41">
        <f>HLOOKUP(BT$4,Debug!$A$1:$AK$723,2+$C100,0)*IF(SUM(V100:W100)=0,0,1)</f>
        <v>0.62022723276720804</v>
      </c>
      <c r="BU100" s="41">
        <f>HLOOKUP(BU$4,Debug!$A$1:$AK$723,2+$C100,0)*IF(SUM(X100:Y100)=0,0,1)</f>
        <v>1.3041382757570401E-3</v>
      </c>
      <c r="BV100" s="41">
        <f>HLOOKUP(BV$4,Debug!$A$1:$AK$723,2+$C100,0)</f>
        <v>0.86954701235143805</v>
      </c>
      <c r="BW100" s="208">
        <f t="shared" si="78"/>
        <v>2.0005698486702528E-15</v>
      </c>
      <c r="BY100" s="251">
        <f t="shared" si="79"/>
        <v>0</v>
      </c>
      <c r="BZ100" s="43">
        <f>HLOOKUP(BZ$4,Debug!$A$1:$AK$723,2+$C100,0)</f>
        <v>0</v>
      </c>
      <c r="CA100" s="49">
        <f t="shared" si="80"/>
        <v>0</v>
      </c>
      <c r="CC100" s="224">
        <f t="shared" si="81"/>
        <v>0</v>
      </c>
      <c r="CD100" s="253">
        <f t="shared" si="92"/>
        <v>121.04702721932843</v>
      </c>
      <c r="CE100" s="253">
        <f t="shared" si="82"/>
        <v>139.55532462597046</v>
      </c>
      <c r="CF100" s="253">
        <f t="shared" si="93"/>
        <v>34.571281130108943</v>
      </c>
      <c r="CG100" s="255">
        <f t="shared" si="83"/>
        <v>111735.71743322624</v>
      </c>
      <c r="CI100" s="194">
        <f t="shared" si="94"/>
        <v>1.2999999999999999E-2</v>
      </c>
      <c r="CJ100" s="194"/>
    </row>
    <row r="101" spans="2:88">
      <c r="B101" s="108">
        <f t="shared" si="95"/>
        <v>8</v>
      </c>
      <c r="C101" s="3">
        <f t="shared" si="84"/>
        <v>95</v>
      </c>
      <c r="D101" s="3">
        <f t="shared" si="85"/>
        <v>7</v>
      </c>
      <c r="E101" s="3">
        <f t="shared" si="86"/>
        <v>10</v>
      </c>
      <c r="F101" s="7">
        <f t="shared" si="87"/>
        <v>2022</v>
      </c>
      <c r="G101" s="8">
        <f t="shared" si="88"/>
        <v>11</v>
      </c>
      <c r="H101" s="37">
        <f>HLOOKUP(H$4,Debug!$A$1:$AK$723,2+$C101,0)</f>
        <v>8</v>
      </c>
      <c r="I101" s="38">
        <f>HLOOKUP(I$4,Debug!$A$1:$AK$723,2+$C101,0)</f>
        <v>95</v>
      </c>
      <c r="J101" s="38">
        <f>HLOOKUP(J$4,Debug!$A$1:$AK$723,2+$C101,0)</f>
        <v>7</v>
      </c>
      <c r="K101" s="38">
        <f>HLOOKUP(K$4,Debug!$A$1:$AK$723,2+$C101,0)</f>
        <v>10</v>
      </c>
      <c r="L101" s="38">
        <f>HLOOKUP(L$4,Debug!$A$1:$AK$723,2+$C101,0)</f>
        <v>2022</v>
      </c>
      <c r="M101" s="38">
        <f>HLOOKUP(M$4,Debug!$A$1:$AK$723,2+$C101,0)</f>
        <v>11</v>
      </c>
      <c r="N101" s="208">
        <f t="shared" si="54"/>
        <v>0</v>
      </c>
      <c r="O101" s="5"/>
      <c r="P101" s="100">
        <f>IF(Switch="Y",S101,HLOOKUP(P$3,Debug!$A$1:$AK$723,2+$C101,0))</f>
        <v>1.90398620904602E-2</v>
      </c>
      <c r="Q101" s="207">
        <f t="shared" si="55"/>
        <v>1.7789862090460198E-2</v>
      </c>
      <c r="R101" s="101">
        <f>IF(Switch="Y",T101,HLOOKUP(R$3,Debug!$A$1:$AK$723,2+$C101,0))</f>
        <v>0.97030855812148298</v>
      </c>
      <c r="S101" s="183">
        <v>-1.4204680909454481E-2</v>
      </c>
      <c r="T101" s="184">
        <v>0.85836909871244638</v>
      </c>
      <c r="U101" s="196"/>
      <c r="V101" s="55">
        <f t="shared" si="89"/>
        <v>114715.49991028589</v>
      </c>
      <c r="W101" s="210">
        <f t="shared" si="90"/>
        <v>2040.7729230421851</v>
      </c>
      <c r="X101" s="210">
        <f t="shared" si="56"/>
        <v>-152.37754014486904</v>
      </c>
      <c r="Y101" s="210">
        <f t="shared" si="91"/>
        <v>0</v>
      </c>
      <c r="Z101" s="210">
        <f t="shared" si="57"/>
        <v>0</v>
      </c>
      <c r="AA101" s="210">
        <f t="shared" si="58"/>
        <v>-126.32088656761513</v>
      </c>
      <c r="AB101" s="210">
        <f t="shared" si="59"/>
        <v>-35.49634763374533</v>
      </c>
      <c r="AC101" s="211">
        <f t="shared" si="60"/>
        <v>116442.07805898185</v>
      </c>
      <c r="AD101" s="43">
        <f>HLOOKUP(AD$4,Debug!$A$1:$AK$723,2+$C101,0)</f>
        <v>116603.895293183</v>
      </c>
      <c r="AE101" s="44">
        <f>HLOOKUP(AE$4,Debug!$A$1:$AK$723,2+$C101,0)</f>
        <v>152.37754014487001</v>
      </c>
      <c r="AF101" s="44">
        <f>HLOOKUP(AF$4,Debug!$A$1:$AK$723,2+$C101,0)</f>
        <v>126.32088656761501</v>
      </c>
      <c r="AG101" s="44">
        <f>HLOOKUP(AG$4,Debug!$A$1:$AK$723,2+$C101,0)</f>
        <v>35.496347633745302</v>
      </c>
      <c r="AH101" s="44">
        <f>HLOOKUP(AH$4,Debug!$A$1:$AK$723,2+$C101,0)</f>
        <v>116442.07805898201</v>
      </c>
      <c r="AI101" s="208">
        <f t="shared" si="61"/>
        <v>3.6395420011103852E-10</v>
      </c>
      <c r="AJ101" s="196"/>
      <c r="AK101" s="55">
        <f t="shared" si="48"/>
        <v>1</v>
      </c>
      <c r="AL101" s="210">
        <f t="shared" si="49"/>
        <v>0</v>
      </c>
      <c r="AM101" s="210">
        <f t="shared" si="50"/>
        <v>0</v>
      </c>
      <c r="AN101" s="210">
        <f t="shared" si="51"/>
        <v>0</v>
      </c>
      <c r="AO101" s="210">
        <f t="shared" si="52"/>
        <v>0</v>
      </c>
      <c r="AP101" s="211">
        <f t="shared" si="53"/>
        <v>0</v>
      </c>
      <c r="AQ101" s="46">
        <f>HLOOKUP(AQ$4,Debug!$A$1:$AK$723,2+$C101,0)</f>
        <v>1</v>
      </c>
      <c r="AR101" s="46">
        <f>HLOOKUP(AR$4,Debug!$A$1:$AK$723,2+$C101,0)</f>
        <v>0</v>
      </c>
      <c r="AS101" s="46">
        <f>HLOOKUP(AS$4,Debug!$A$1:$AK$723,2+$C101,0)</f>
        <v>0</v>
      </c>
      <c r="AT101" s="46">
        <f>HLOOKUP(AT$4,Debug!$A$1:$AK$723,2+$C101,0)</f>
        <v>0</v>
      </c>
      <c r="AU101" s="46">
        <f>HLOOKUP(AU$4,Debug!$A$1:$AK$723,2+$C101,0)</f>
        <v>0</v>
      </c>
      <c r="AV101" s="46">
        <f>HLOOKUP(AV$4,Debug!$A$1:$AK$723,2+$C101,0)</f>
        <v>0</v>
      </c>
      <c r="AW101" s="47">
        <f t="shared" si="62"/>
        <v>0</v>
      </c>
      <c r="AX101" s="196"/>
      <c r="AY101" s="265">
        <f t="shared" si="63"/>
        <v>14198.539053498132</v>
      </c>
      <c r="AZ101" s="266">
        <f t="shared" si="64"/>
        <v>0</v>
      </c>
      <c r="BA101" s="266">
        <f t="shared" si="65"/>
        <v>184581.00769547586</v>
      </c>
      <c r="BB101" s="266">
        <f t="shared" si="66"/>
        <v>0</v>
      </c>
      <c r="BC101" s="267">
        <f t="shared" si="67"/>
        <v>0</v>
      </c>
      <c r="BD101" s="246">
        <f>HLOOKUP(BD$4,Debug!$A$1:$AK$723,2+$C101,0)</f>
        <v>14198.5390534981</v>
      </c>
      <c r="BE101" s="46">
        <f>HLOOKUP(BE$4,Debug!$A$1:$AK$723,2+$C101,0)</f>
        <v>0</v>
      </c>
      <c r="BF101" s="46">
        <f>HLOOKUP(BF$4,Debug!$A$1:$AK$723,2+$C101,0)</f>
        <v>184581.007695476</v>
      </c>
      <c r="BG101" s="46">
        <f>HLOOKUP(BG$4,Debug!$A$1:$AK$723,2+$C101,0)</f>
        <v>0</v>
      </c>
      <c r="BH101" s="46">
        <f>HLOOKUP(BH$4,Debug!$A$1:$AK$723,2+$C101,0)</f>
        <v>0</v>
      </c>
      <c r="BI101" s="48">
        <f t="shared" si="68"/>
        <v>1.7826096154749393E-10</v>
      </c>
      <c r="BJ101" s="196"/>
      <c r="BK101" s="274">
        <f t="shared" si="69"/>
        <v>1.6821425527395739E-3</v>
      </c>
      <c r="BL101" s="275">
        <f t="shared" si="70"/>
        <v>0.6206802487131603</v>
      </c>
      <c r="BM101" s="281">
        <f t="shared" si="71"/>
        <v>0</v>
      </c>
      <c r="BN101" s="281">
        <f t="shared" si="72"/>
        <v>0.8</v>
      </c>
      <c r="BO101" s="281">
        <f t="shared" si="73"/>
        <v>0</v>
      </c>
      <c r="BP101" s="281">
        <f t="shared" si="74"/>
        <v>1</v>
      </c>
      <c r="BQ101" s="275">
        <f t="shared" si="75"/>
        <v>0.7758503108914504</v>
      </c>
      <c r="BR101" s="275">
        <f t="shared" si="76"/>
        <v>1.3050908225067364E-3</v>
      </c>
      <c r="BS101" s="276">
        <f t="shared" si="77"/>
        <v>0.86841217452587971</v>
      </c>
      <c r="BT101" s="41">
        <f>HLOOKUP(BT$4,Debug!$A$1:$AK$723,2+$C101,0)*IF(SUM(V101:W101)=0,0,1)</f>
        <v>0.62068024871316096</v>
      </c>
      <c r="BU101" s="41">
        <f>HLOOKUP(BU$4,Debug!$A$1:$AK$723,2+$C101,0)*IF(SUM(X101:Y101)=0,0,1)</f>
        <v>1.3050908225067401E-3</v>
      </c>
      <c r="BV101" s="41">
        <f>HLOOKUP(BV$4,Debug!$A$1:$AK$723,2+$C101,0)</f>
        <v>0.86841217452588004</v>
      </c>
      <c r="BW101" s="208">
        <f t="shared" si="78"/>
        <v>1.0028870095490916E-15</v>
      </c>
      <c r="BY101" s="251">
        <f t="shared" si="79"/>
        <v>0</v>
      </c>
      <c r="BZ101" s="43">
        <f>HLOOKUP(BZ$4,Debug!$A$1:$AK$723,2+$C101,0)</f>
        <v>0</v>
      </c>
      <c r="CA101" s="49">
        <f t="shared" si="80"/>
        <v>0</v>
      </c>
      <c r="CC101" s="224">
        <f t="shared" si="81"/>
        <v>0</v>
      </c>
      <c r="CD101" s="253">
        <f t="shared" si="92"/>
        <v>122.57023730605005</v>
      </c>
      <c r="CE101" s="253">
        <f t="shared" si="82"/>
        <v>139.13678914016828</v>
      </c>
      <c r="CF101" s="253">
        <f t="shared" si="93"/>
        <v>34.442409891078348</v>
      </c>
      <c r="CG101" s="255">
        <f t="shared" si="83"/>
        <v>113141.75751327697</v>
      </c>
      <c r="CI101" s="194">
        <f t="shared" si="94"/>
        <v>1.2999999999999999E-2</v>
      </c>
      <c r="CJ101" s="194"/>
    </row>
    <row r="102" spans="2:88">
      <c r="B102" s="108">
        <f t="shared" si="95"/>
        <v>8</v>
      </c>
      <c r="C102" s="3">
        <f t="shared" si="84"/>
        <v>96</v>
      </c>
      <c r="D102" s="3">
        <f t="shared" si="85"/>
        <v>7</v>
      </c>
      <c r="E102" s="3">
        <f t="shared" si="86"/>
        <v>11</v>
      </c>
      <c r="F102" s="7">
        <f t="shared" si="87"/>
        <v>2022</v>
      </c>
      <c r="G102" s="8">
        <f t="shared" si="88"/>
        <v>12</v>
      </c>
      <c r="H102" s="37">
        <f>HLOOKUP(H$4,Debug!$A$1:$AK$723,2+$C102,0)</f>
        <v>8</v>
      </c>
      <c r="I102" s="38">
        <f>HLOOKUP(I$4,Debug!$A$1:$AK$723,2+$C102,0)</f>
        <v>96</v>
      </c>
      <c r="J102" s="38">
        <f>HLOOKUP(J$4,Debug!$A$1:$AK$723,2+$C102,0)</f>
        <v>7</v>
      </c>
      <c r="K102" s="38">
        <f>HLOOKUP(K$4,Debug!$A$1:$AK$723,2+$C102,0)</f>
        <v>11</v>
      </c>
      <c r="L102" s="38">
        <f>HLOOKUP(L$4,Debug!$A$1:$AK$723,2+$C102,0)</f>
        <v>2022</v>
      </c>
      <c r="M102" s="38">
        <f>HLOOKUP(M$4,Debug!$A$1:$AK$723,2+$C102,0)</f>
        <v>12</v>
      </c>
      <c r="N102" s="208">
        <f t="shared" si="54"/>
        <v>0</v>
      </c>
      <c r="O102" s="5"/>
      <c r="P102" s="100">
        <f>IF(Switch="Y",S102,HLOOKUP(P$3,Debug!$A$1:$AK$723,2+$C102,0))</f>
        <v>-2.7604048275647001E-2</v>
      </c>
      <c r="Q102" s="207">
        <f t="shared" si="55"/>
        <v>-2.8854048275647002E-2</v>
      </c>
      <c r="R102" s="101">
        <f>IF(Switch="Y",T102,HLOOKUP(R$3,Debug!$A$1:$AK$723,2+$C102,0))</f>
        <v>0.96777315397270902</v>
      </c>
      <c r="S102" s="183">
        <v>5.228494159635666E-3</v>
      </c>
      <c r="T102" s="184">
        <v>0.85521252031129735</v>
      </c>
      <c r="U102" s="196"/>
      <c r="V102" s="55">
        <f t="shared" si="89"/>
        <v>116442.07805898185</v>
      </c>
      <c r="W102" s="210">
        <f t="shared" si="90"/>
        <v>-3359.8253416305188</v>
      </c>
      <c r="X102" s="210">
        <f t="shared" si="56"/>
        <v>-149.99963299317818</v>
      </c>
      <c r="Y102" s="210">
        <f t="shared" si="91"/>
        <v>-14179.705190571936</v>
      </c>
      <c r="Z102" s="210">
        <f t="shared" si="57"/>
        <v>0</v>
      </c>
      <c r="AA102" s="210">
        <f t="shared" si="58"/>
        <v>-106.98192688493505</v>
      </c>
      <c r="AB102" s="210">
        <f t="shared" si="59"/>
        <v>-35.449262976429843</v>
      </c>
      <c r="AC102" s="211">
        <f t="shared" si="60"/>
        <v>98610.116703924839</v>
      </c>
      <c r="AD102" s="43">
        <f>HLOOKUP(AD$4,Debug!$A$1:$AK$723,2+$C102,0)</f>
        <v>112932.253084358</v>
      </c>
      <c r="AE102" s="44">
        <f>HLOOKUP(AE$4,Debug!$A$1:$AK$723,2+$C102,0)</f>
        <v>149.99963299317901</v>
      </c>
      <c r="AF102" s="44">
        <f>HLOOKUP(AF$4,Debug!$A$1:$AK$723,2+$C102,0)</f>
        <v>106.98192688493501</v>
      </c>
      <c r="AG102" s="44">
        <f>HLOOKUP(AG$4,Debug!$A$1:$AK$723,2+$C102,0)</f>
        <v>35.4492629764298</v>
      </c>
      <c r="AH102" s="44">
        <f>HLOOKUP(AH$4,Debug!$A$1:$AK$723,2+$C102,0)</f>
        <v>98610.116703925101</v>
      </c>
      <c r="AI102" s="208">
        <f t="shared" si="61"/>
        <v>4.0753889152256306E-10</v>
      </c>
      <c r="AJ102" s="196"/>
      <c r="AK102" s="55">
        <f t="shared" si="48"/>
        <v>1</v>
      </c>
      <c r="AL102" s="210">
        <f t="shared" si="49"/>
        <v>0</v>
      </c>
      <c r="AM102" s="210">
        <f t="shared" si="50"/>
        <v>0</v>
      </c>
      <c r="AN102" s="210">
        <f t="shared" si="51"/>
        <v>1</v>
      </c>
      <c r="AO102" s="210">
        <f t="shared" si="52"/>
        <v>1</v>
      </c>
      <c r="AP102" s="211">
        <f t="shared" si="53"/>
        <v>1</v>
      </c>
      <c r="AQ102" s="46">
        <f>HLOOKUP(AQ$4,Debug!$A$1:$AK$723,2+$C102,0)</f>
        <v>1</v>
      </c>
      <c r="AR102" s="46">
        <f>HLOOKUP(AR$4,Debug!$A$1:$AK$723,2+$C102,0)</f>
        <v>0</v>
      </c>
      <c r="AS102" s="46">
        <f>HLOOKUP(AS$4,Debug!$A$1:$AK$723,2+$C102,0)</f>
        <v>0</v>
      </c>
      <c r="AT102" s="46">
        <f>HLOOKUP(AT$4,Debug!$A$1:$AK$723,2+$C102,0)</f>
        <v>1</v>
      </c>
      <c r="AU102" s="46">
        <f>HLOOKUP(AU$4,Debug!$A$1:$AK$723,2+$C102,0)</f>
        <v>1</v>
      </c>
      <c r="AV102" s="46">
        <f>HLOOKUP(AV$4,Debug!$A$1:$AK$723,2+$C102,0)</f>
        <v>1</v>
      </c>
      <c r="AW102" s="47">
        <f t="shared" si="62"/>
        <v>0</v>
      </c>
      <c r="AX102" s="196"/>
      <c r="AY102" s="265">
        <f t="shared" si="63"/>
        <v>14179.705190571936</v>
      </c>
      <c r="AZ102" s="266">
        <f t="shared" si="64"/>
        <v>0</v>
      </c>
      <c r="BA102" s="266">
        <f t="shared" si="65"/>
        <v>170156.46228686339</v>
      </c>
      <c r="BB102" s="266">
        <f t="shared" si="66"/>
        <v>0</v>
      </c>
      <c r="BC102" s="267">
        <f t="shared" si="67"/>
        <v>0</v>
      </c>
      <c r="BD102" s="246">
        <f>HLOOKUP(BD$4,Debug!$A$1:$AK$723,2+$C102,0)</f>
        <v>14179.7051905719</v>
      </c>
      <c r="BE102" s="46">
        <f>HLOOKUP(BE$4,Debug!$A$1:$AK$723,2+$C102,0)</f>
        <v>0</v>
      </c>
      <c r="BF102" s="46">
        <f>HLOOKUP(BF$4,Debug!$A$1:$AK$723,2+$C102,0)</f>
        <v>170156.46228686301</v>
      </c>
      <c r="BG102" s="46">
        <f>HLOOKUP(BG$4,Debug!$A$1:$AK$723,2+$C102,0)</f>
        <v>0</v>
      </c>
      <c r="BH102" s="46">
        <f>HLOOKUP(BH$4,Debug!$A$1:$AK$723,2+$C102,0)</f>
        <v>0</v>
      </c>
      <c r="BI102" s="48">
        <f t="shared" si="68"/>
        <v>4.1472958400845528E-10</v>
      </c>
      <c r="BJ102" s="196"/>
      <c r="BK102" s="274">
        <f t="shared" si="69"/>
        <v>1.6821425527395739E-3</v>
      </c>
      <c r="BL102" s="275">
        <f t="shared" si="70"/>
        <v>0.63084539147759722</v>
      </c>
      <c r="BM102" s="281">
        <f t="shared" si="71"/>
        <v>0</v>
      </c>
      <c r="BN102" s="281">
        <f t="shared" si="72"/>
        <v>0.8</v>
      </c>
      <c r="BO102" s="281">
        <f t="shared" si="73"/>
        <v>0</v>
      </c>
      <c r="BP102" s="281">
        <f t="shared" si="74"/>
        <v>1</v>
      </c>
      <c r="BQ102" s="275">
        <f t="shared" si="75"/>
        <v>0.78855673934699655</v>
      </c>
      <c r="BR102" s="275">
        <f t="shared" si="76"/>
        <v>1.3264648465051516E-3</v>
      </c>
      <c r="BS102" s="276">
        <f t="shared" si="77"/>
        <v>0.86726025630409409</v>
      </c>
      <c r="BT102" s="41">
        <f>HLOOKUP(BT$4,Debug!$A$1:$AK$723,2+$C102,0)*IF(SUM(V102:W102)=0,0,1)</f>
        <v>0.63084539147759799</v>
      </c>
      <c r="BU102" s="41">
        <f>HLOOKUP(BU$4,Debug!$A$1:$AK$723,2+$C102,0)*IF(SUM(X102:Y102)=0,0,1)</f>
        <v>1.3264648465051499E-3</v>
      </c>
      <c r="BV102" s="41">
        <f>HLOOKUP(BV$4,Debug!$A$1:$AK$723,2+$C102,0)</f>
        <v>0.86726025630409398</v>
      </c>
      <c r="BW102" s="208">
        <f t="shared" si="78"/>
        <v>8.8991314317610204E-16</v>
      </c>
      <c r="BY102" s="251">
        <f t="shared" si="79"/>
        <v>0</v>
      </c>
      <c r="BZ102" s="43">
        <f>HLOOKUP(BZ$4,Debug!$A$1:$AK$723,2+$C102,0)</f>
        <v>0</v>
      </c>
      <c r="CA102" s="49">
        <f t="shared" si="80"/>
        <v>0</v>
      </c>
      <c r="CC102" s="224">
        <f t="shared" si="81"/>
        <v>0</v>
      </c>
      <c r="CD102" s="253">
        <f t="shared" si="92"/>
        <v>103.53423679951135</v>
      </c>
      <c r="CE102" s="253">
        <f t="shared" si="82"/>
        <v>140.86189642284654</v>
      </c>
      <c r="CF102" s="253">
        <f t="shared" si="93"/>
        <v>34.306845036707493</v>
      </c>
      <c r="CG102" s="255">
        <f t="shared" si="83"/>
        <v>95570.064738010478</v>
      </c>
      <c r="CI102" s="194">
        <f t="shared" si="94"/>
        <v>1.2999999999999999E-2</v>
      </c>
      <c r="CJ102" s="194"/>
    </row>
    <row r="103" spans="2:88">
      <c r="B103" s="108">
        <f t="shared" si="95"/>
        <v>9</v>
      </c>
      <c r="C103" s="3">
        <f t="shared" si="84"/>
        <v>97</v>
      </c>
      <c r="D103" s="3">
        <f t="shared" si="85"/>
        <v>8</v>
      </c>
      <c r="E103" s="3">
        <f t="shared" si="86"/>
        <v>0</v>
      </c>
      <c r="F103" s="7">
        <f t="shared" si="87"/>
        <v>2023</v>
      </c>
      <c r="G103" s="8">
        <f t="shared" si="88"/>
        <v>1</v>
      </c>
      <c r="H103" s="37">
        <f>HLOOKUP(H$4,Debug!$A$1:$AK$723,2+$C103,0)</f>
        <v>9</v>
      </c>
      <c r="I103" s="38">
        <f>HLOOKUP(I$4,Debug!$A$1:$AK$723,2+$C103,0)</f>
        <v>97</v>
      </c>
      <c r="J103" s="38">
        <f>HLOOKUP(J$4,Debug!$A$1:$AK$723,2+$C103,0)</f>
        <v>8</v>
      </c>
      <c r="K103" s="38">
        <f>HLOOKUP(K$4,Debug!$A$1:$AK$723,2+$C103,0)</f>
        <v>0</v>
      </c>
      <c r="L103" s="38">
        <f>HLOOKUP(L$4,Debug!$A$1:$AK$723,2+$C103,0)</f>
        <v>2023</v>
      </c>
      <c r="M103" s="38">
        <f>HLOOKUP(M$4,Debug!$A$1:$AK$723,2+$C103,0)</f>
        <v>1</v>
      </c>
      <c r="N103" s="208">
        <f t="shared" si="54"/>
        <v>0</v>
      </c>
      <c r="O103" s="5"/>
      <c r="P103" s="100">
        <f>IF(Switch="Y",S103,HLOOKUP(P$3,Debug!$A$1:$AK$723,2+$C103,0))</f>
        <v>3.69089559294244E-3</v>
      </c>
      <c r="Q103" s="207">
        <f t="shared" si="55"/>
        <v>2.4408955929424402E-3</v>
      </c>
      <c r="R103" s="101">
        <f>IF(Switch="Y",T103,HLOOKUP(R$3,Debug!$A$1:$AK$723,2+$C103,0))</f>
        <v>0.96497153333976604</v>
      </c>
      <c r="S103" s="183">
        <v>-2.3226422950322956E-2</v>
      </c>
      <c r="T103" s="184">
        <v>0.85186131697759604</v>
      </c>
      <c r="U103" s="196"/>
      <c r="V103" s="55">
        <f t="shared" si="89"/>
        <v>98610.116703924839</v>
      </c>
      <c r="W103" s="210">
        <f t="shared" si="90"/>
        <v>240.69699928214985</v>
      </c>
      <c r="X103" s="210">
        <f t="shared" si="56"/>
        <v>-120.45534726582255</v>
      </c>
      <c r="Y103" s="210">
        <f t="shared" si="91"/>
        <v>0</v>
      </c>
      <c r="Z103" s="210">
        <f t="shared" si="57"/>
        <v>0</v>
      </c>
      <c r="AA103" s="210">
        <f t="shared" si="58"/>
        <v>-106.95788821893628</v>
      </c>
      <c r="AB103" s="210">
        <f t="shared" si="59"/>
        <v>-35.406066030221957</v>
      </c>
      <c r="AC103" s="211">
        <f t="shared" si="60"/>
        <v>98587.99440169202</v>
      </c>
      <c r="AD103" s="43">
        <f>HLOOKUP(AD$4,Debug!$A$1:$AK$723,2+$C103,0)</f>
        <v>98730.358355941396</v>
      </c>
      <c r="AE103" s="44">
        <f>HLOOKUP(AE$4,Debug!$A$1:$AK$723,2+$C103,0)</f>
        <v>120.45534726582299</v>
      </c>
      <c r="AF103" s="44">
        <f>HLOOKUP(AF$4,Debug!$A$1:$AK$723,2+$C103,0)</f>
        <v>106.95788821893601</v>
      </c>
      <c r="AG103" s="44">
        <f>HLOOKUP(AG$4,Debug!$A$1:$AK$723,2+$C103,0)</f>
        <v>35.406066030222</v>
      </c>
      <c r="AH103" s="44">
        <f>HLOOKUP(AH$4,Debug!$A$1:$AK$723,2+$C103,0)</f>
        <v>98587.994401692195</v>
      </c>
      <c r="AI103" s="208">
        <f t="shared" si="61"/>
        <v>3.9321434996963944E-10</v>
      </c>
      <c r="AJ103" s="196"/>
      <c r="AK103" s="55">
        <f t="shared" si="48"/>
        <v>1</v>
      </c>
      <c r="AL103" s="210">
        <f t="shared" si="49"/>
        <v>0</v>
      </c>
      <c r="AM103" s="210">
        <f t="shared" si="50"/>
        <v>0</v>
      </c>
      <c r="AN103" s="210">
        <f t="shared" si="51"/>
        <v>0</v>
      </c>
      <c r="AO103" s="210">
        <f t="shared" si="52"/>
        <v>0</v>
      </c>
      <c r="AP103" s="211">
        <f t="shared" si="53"/>
        <v>0</v>
      </c>
      <c r="AQ103" s="46">
        <f>HLOOKUP(AQ$4,Debug!$A$1:$AK$723,2+$C103,0)</f>
        <v>1</v>
      </c>
      <c r="AR103" s="46">
        <f>HLOOKUP(AR$4,Debug!$A$1:$AK$723,2+$C103,0)</f>
        <v>0</v>
      </c>
      <c r="AS103" s="46">
        <f>HLOOKUP(AS$4,Debug!$A$1:$AK$723,2+$C103,0)</f>
        <v>0</v>
      </c>
      <c r="AT103" s="46">
        <f>HLOOKUP(AT$4,Debug!$A$1:$AK$723,2+$C103,0)</f>
        <v>0</v>
      </c>
      <c r="AU103" s="46">
        <f>HLOOKUP(AU$4,Debug!$A$1:$AK$723,2+$C103,0)</f>
        <v>0</v>
      </c>
      <c r="AV103" s="46">
        <f>HLOOKUP(AV$4,Debug!$A$1:$AK$723,2+$C103,0)</f>
        <v>0</v>
      </c>
      <c r="AW103" s="47">
        <f t="shared" si="62"/>
        <v>0</v>
      </c>
      <c r="AX103" s="196"/>
      <c r="AY103" s="265">
        <f t="shared" si="63"/>
        <v>14162.426412088782</v>
      </c>
      <c r="AZ103" s="266">
        <f t="shared" si="64"/>
        <v>0</v>
      </c>
      <c r="BA103" s="266">
        <f t="shared" si="65"/>
        <v>169949.11694506553</v>
      </c>
      <c r="BB103" s="266">
        <f t="shared" si="66"/>
        <v>0</v>
      </c>
      <c r="BC103" s="267">
        <f t="shared" si="67"/>
        <v>0</v>
      </c>
      <c r="BD103" s="246">
        <f>HLOOKUP(BD$4,Debug!$A$1:$AK$723,2+$C103,0)</f>
        <v>14162.4264120888</v>
      </c>
      <c r="BE103" s="46">
        <f>HLOOKUP(BE$4,Debug!$A$1:$AK$723,2+$C103,0)</f>
        <v>0</v>
      </c>
      <c r="BF103" s="46">
        <f>HLOOKUP(BF$4,Debug!$A$1:$AK$723,2+$C103,0)</f>
        <v>169949.11694506599</v>
      </c>
      <c r="BG103" s="46">
        <f>HLOOKUP(BG$4,Debug!$A$1:$AK$723,2+$C103,0)</f>
        <v>0</v>
      </c>
      <c r="BH103" s="46">
        <f>HLOOKUP(BH$4,Debug!$A$1:$AK$723,2+$C103,0)</f>
        <v>0</v>
      </c>
      <c r="BI103" s="48">
        <f t="shared" si="68"/>
        <v>4.8385118134319782E-10</v>
      </c>
      <c r="BJ103" s="196"/>
      <c r="BK103" s="274">
        <f t="shared" si="69"/>
        <v>1.6821425527395739E-3</v>
      </c>
      <c r="BL103" s="275">
        <f t="shared" si="70"/>
        <v>0.57952613364563266</v>
      </c>
      <c r="BM103" s="281">
        <f t="shared" si="71"/>
        <v>0</v>
      </c>
      <c r="BN103" s="281">
        <f t="shared" si="72"/>
        <v>0.8</v>
      </c>
      <c r="BO103" s="281">
        <f t="shared" si="73"/>
        <v>0</v>
      </c>
      <c r="BP103" s="281">
        <f t="shared" si="74"/>
        <v>1</v>
      </c>
      <c r="BQ103" s="275">
        <f t="shared" si="75"/>
        <v>0.72440766705704085</v>
      </c>
      <c r="BR103" s="275">
        <f t="shared" si="76"/>
        <v>1.21855696228745E-3</v>
      </c>
      <c r="BS103" s="276">
        <f t="shared" si="77"/>
        <v>0.86620345028065948</v>
      </c>
      <c r="BT103" s="41">
        <f>HLOOKUP(BT$4,Debug!$A$1:$AK$723,2+$C103,0)*IF(SUM(V103:W103)=0,0,1)</f>
        <v>0.57952613364563399</v>
      </c>
      <c r="BU103" s="41">
        <f>HLOOKUP(BU$4,Debug!$A$1:$AK$723,2+$C103,0)*IF(SUM(X103:Y103)=0,0,1)</f>
        <v>1.21855696228745E-3</v>
      </c>
      <c r="BV103" s="41">
        <f>HLOOKUP(BV$4,Debug!$A$1:$AK$723,2+$C103,0)</f>
        <v>0.86620345028065904</v>
      </c>
      <c r="BW103" s="208">
        <f t="shared" si="78"/>
        <v>1.7763568394002505E-15</v>
      </c>
      <c r="BY103" s="251">
        <f t="shared" si="79"/>
        <v>0</v>
      </c>
      <c r="BZ103" s="43">
        <f>HLOOKUP(BZ$4,Debug!$A$1:$AK$723,2+$C103,0)</f>
        <v>0</v>
      </c>
      <c r="CA103" s="49">
        <f t="shared" si="80"/>
        <v>0</v>
      </c>
      <c r="CC103" s="224">
        <f t="shared" si="81"/>
        <v>0</v>
      </c>
      <c r="CD103" s="253">
        <f t="shared" si="92"/>
        <v>103.21131739741024</v>
      </c>
      <c r="CE103" s="253">
        <f t="shared" si="82"/>
        <v>118.94494439824953</v>
      </c>
      <c r="CF103" s="253">
        <f t="shared" si="93"/>
        <v>34.165845826712285</v>
      </c>
      <c r="CG103" s="255">
        <f t="shared" si="83"/>
        <v>95271.985289917138</v>
      </c>
      <c r="CI103" s="194">
        <f t="shared" si="94"/>
        <v>1.3000000000000001E-2</v>
      </c>
      <c r="CJ103" s="194"/>
    </row>
    <row r="104" spans="2:88">
      <c r="B104" s="108">
        <f t="shared" si="95"/>
        <v>9</v>
      </c>
      <c r="C104" s="3">
        <f t="shared" si="84"/>
        <v>98</v>
      </c>
      <c r="D104" s="3">
        <f t="shared" si="85"/>
        <v>8</v>
      </c>
      <c r="E104" s="3">
        <f t="shared" si="86"/>
        <v>1</v>
      </c>
      <c r="F104" s="7">
        <f t="shared" si="87"/>
        <v>2023</v>
      </c>
      <c r="G104" s="8">
        <f t="shared" si="88"/>
        <v>2</v>
      </c>
      <c r="H104" s="37">
        <f>HLOOKUP(H$4,Debug!$A$1:$AK$723,2+$C104,0)</f>
        <v>9</v>
      </c>
      <c r="I104" s="38">
        <f>HLOOKUP(I$4,Debug!$A$1:$AK$723,2+$C104,0)</f>
        <v>98</v>
      </c>
      <c r="J104" s="38">
        <f>HLOOKUP(J$4,Debug!$A$1:$AK$723,2+$C104,0)</f>
        <v>8</v>
      </c>
      <c r="K104" s="38">
        <f>HLOOKUP(K$4,Debug!$A$1:$AK$723,2+$C104,0)</f>
        <v>1</v>
      </c>
      <c r="L104" s="38">
        <f>HLOOKUP(L$4,Debug!$A$1:$AK$723,2+$C104,0)</f>
        <v>2023</v>
      </c>
      <c r="M104" s="38">
        <f>HLOOKUP(M$4,Debug!$A$1:$AK$723,2+$C104,0)</f>
        <v>2</v>
      </c>
      <c r="N104" s="208">
        <f t="shared" si="54"/>
        <v>0</v>
      </c>
      <c r="O104" s="5"/>
      <c r="P104" s="100">
        <f>IF(Switch="Y",S104,HLOOKUP(P$3,Debug!$A$1:$AK$723,2+$C104,0))</f>
        <v>-5.4129439153321997E-3</v>
      </c>
      <c r="Q104" s="207">
        <f t="shared" si="55"/>
        <v>-6.6629439153322E-3</v>
      </c>
      <c r="R104" s="101">
        <f>IF(Switch="Y",T104,HLOOKUP(R$3,Debug!$A$1:$AK$723,2+$C104,0))</f>
        <v>0.96209351548970501</v>
      </c>
      <c r="S104" s="183">
        <v>2.4761641287713854E-3</v>
      </c>
      <c r="T104" s="184">
        <v>0.84832032575500504</v>
      </c>
      <c r="U104" s="196"/>
      <c r="V104" s="55">
        <f t="shared" si="89"/>
        <v>98587.99440169202</v>
      </c>
      <c r="W104" s="210">
        <f t="shared" si="90"/>
        <v>-656.88627742355879</v>
      </c>
      <c r="X104" s="210">
        <f t="shared" si="56"/>
        <v>-119.45342276613837</v>
      </c>
      <c r="Y104" s="210">
        <f t="shared" si="91"/>
        <v>0</v>
      </c>
      <c r="Z104" s="210">
        <f t="shared" si="57"/>
        <v>0</v>
      </c>
      <c r="AA104" s="210">
        <f t="shared" si="58"/>
        <v>-105.96262592662751</v>
      </c>
      <c r="AB104" s="210">
        <f t="shared" si="59"/>
        <v>-35.362878774864576</v>
      </c>
      <c r="AC104" s="211">
        <f t="shared" si="60"/>
        <v>97670.329196800842</v>
      </c>
      <c r="AD104" s="43">
        <f>HLOOKUP(AD$4,Debug!$A$1:$AK$723,2+$C104,0)</f>
        <v>97811.654701502499</v>
      </c>
      <c r="AE104" s="44">
        <f>HLOOKUP(AE$4,Debug!$A$1:$AK$723,2+$C104,0)</f>
        <v>119.453422766139</v>
      </c>
      <c r="AF104" s="44">
        <f>HLOOKUP(AF$4,Debug!$A$1:$AK$723,2+$C104,0)</f>
        <v>105.96262592662799</v>
      </c>
      <c r="AG104" s="44">
        <f>HLOOKUP(AG$4,Debug!$A$1:$AK$723,2+$C104,0)</f>
        <v>35.362878774864598</v>
      </c>
      <c r="AH104" s="44">
        <f>HLOOKUP(AH$4,Debug!$A$1:$AK$723,2+$C104,0)</f>
        <v>97670.329196801002</v>
      </c>
      <c r="AI104" s="208">
        <f t="shared" si="61"/>
        <v>3.3519853559482726E-10</v>
      </c>
      <c r="AJ104" s="196"/>
      <c r="AK104" s="55">
        <f t="shared" si="48"/>
        <v>1</v>
      </c>
      <c r="AL104" s="210">
        <f t="shared" si="49"/>
        <v>0</v>
      </c>
      <c r="AM104" s="210">
        <f t="shared" si="50"/>
        <v>0</v>
      </c>
      <c r="AN104" s="210">
        <f t="shared" si="51"/>
        <v>0</v>
      </c>
      <c r="AO104" s="210">
        <f t="shared" si="52"/>
        <v>0</v>
      </c>
      <c r="AP104" s="211">
        <f t="shared" si="53"/>
        <v>0</v>
      </c>
      <c r="AQ104" s="46">
        <f>HLOOKUP(AQ$4,Debug!$A$1:$AK$723,2+$C104,0)</f>
        <v>1</v>
      </c>
      <c r="AR104" s="46">
        <f>HLOOKUP(AR$4,Debug!$A$1:$AK$723,2+$C104,0)</f>
        <v>0</v>
      </c>
      <c r="AS104" s="46">
        <f>HLOOKUP(AS$4,Debug!$A$1:$AK$723,2+$C104,0)</f>
        <v>0</v>
      </c>
      <c r="AT104" s="46">
        <f>HLOOKUP(AT$4,Debug!$A$1:$AK$723,2+$C104,0)</f>
        <v>0</v>
      </c>
      <c r="AU104" s="46">
        <f>HLOOKUP(AU$4,Debug!$A$1:$AK$723,2+$C104,0)</f>
        <v>0</v>
      </c>
      <c r="AV104" s="46">
        <f>HLOOKUP(AV$4,Debug!$A$1:$AK$723,2+$C104,0)</f>
        <v>0</v>
      </c>
      <c r="AW104" s="47">
        <f t="shared" si="62"/>
        <v>0</v>
      </c>
      <c r="AX104" s="196"/>
      <c r="AY104" s="265">
        <f t="shared" si="63"/>
        <v>14145.15150994583</v>
      </c>
      <c r="AZ104" s="266">
        <f t="shared" si="64"/>
        <v>0</v>
      </c>
      <c r="BA104" s="266">
        <f t="shared" si="65"/>
        <v>169741.81811935009</v>
      </c>
      <c r="BB104" s="266">
        <f t="shared" si="66"/>
        <v>0</v>
      </c>
      <c r="BC104" s="267">
        <f t="shared" si="67"/>
        <v>0</v>
      </c>
      <c r="BD104" s="246">
        <f>HLOOKUP(BD$4,Debug!$A$1:$AK$723,2+$C104,0)</f>
        <v>14145.151509945799</v>
      </c>
      <c r="BE104" s="46">
        <f>HLOOKUP(BE$4,Debug!$A$1:$AK$723,2+$C104,0)</f>
        <v>0</v>
      </c>
      <c r="BF104" s="46">
        <f>HLOOKUP(BF$4,Debug!$A$1:$AK$723,2+$C104,0)</f>
        <v>169741.81811935001</v>
      </c>
      <c r="BG104" s="46">
        <f>HLOOKUP(BG$4,Debug!$A$1:$AK$723,2+$C104,0)</f>
        <v>0</v>
      </c>
      <c r="BH104" s="46">
        <f>HLOOKUP(BH$4,Debug!$A$1:$AK$723,2+$C104,0)</f>
        <v>0</v>
      </c>
      <c r="BI104" s="48">
        <f t="shared" si="68"/>
        <v>1.1823431123048067E-10</v>
      </c>
      <c r="BJ104" s="196"/>
      <c r="BK104" s="274">
        <f t="shared" si="69"/>
        <v>1.6821425527395739E-3</v>
      </c>
      <c r="BL104" s="275">
        <f t="shared" si="70"/>
        <v>0.58010301067677605</v>
      </c>
      <c r="BM104" s="281">
        <f t="shared" si="71"/>
        <v>0</v>
      </c>
      <c r="BN104" s="281">
        <f t="shared" si="72"/>
        <v>0.8</v>
      </c>
      <c r="BO104" s="281">
        <f t="shared" si="73"/>
        <v>0</v>
      </c>
      <c r="BP104" s="281">
        <f t="shared" si="74"/>
        <v>1</v>
      </c>
      <c r="BQ104" s="275">
        <f t="shared" si="75"/>
        <v>0.7251287633459701</v>
      </c>
      <c r="BR104" s="275">
        <f t="shared" si="76"/>
        <v>1.2197699490396805E-3</v>
      </c>
      <c r="BS104" s="276">
        <f t="shared" si="77"/>
        <v>0.86514688134225259</v>
      </c>
      <c r="BT104" s="41">
        <f>HLOOKUP(BT$4,Debug!$A$1:$AK$723,2+$C104,0)*IF(SUM(V104:W104)=0,0,1)</f>
        <v>0.58010301067677705</v>
      </c>
      <c r="BU104" s="41">
        <f>HLOOKUP(BU$4,Debug!$A$1:$AK$723,2+$C104,0)*IF(SUM(X104:Y104)=0,0,1)</f>
        <v>1.2197699490396801E-3</v>
      </c>
      <c r="BV104" s="41">
        <f>HLOOKUP(BV$4,Debug!$A$1:$AK$723,2+$C104,0)</f>
        <v>0.86514688134225304</v>
      </c>
      <c r="BW104" s="208">
        <f t="shared" si="78"/>
        <v>1.4437236128816977E-15</v>
      </c>
      <c r="BY104" s="251">
        <f t="shared" si="79"/>
        <v>0</v>
      </c>
      <c r="BZ104" s="43">
        <f>HLOOKUP(BZ$4,Debug!$A$1:$AK$723,2+$C104,0)</f>
        <v>0</v>
      </c>
      <c r="CA104" s="49">
        <f t="shared" si="80"/>
        <v>0</v>
      </c>
      <c r="CC104" s="224">
        <f t="shared" si="81"/>
        <v>0</v>
      </c>
      <c r="CD104" s="253">
        <f t="shared" si="92"/>
        <v>101.94595528826962</v>
      </c>
      <c r="CE104" s="253">
        <f t="shared" si="82"/>
        <v>118.56358764875405</v>
      </c>
      <c r="CF104" s="253">
        <f t="shared" si="93"/>
        <v>34.022396358345731</v>
      </c>
      <c r="CG104" s="255">
        <f t="shared" si="83"/>
        <v>94103.958727633508</v>
      </c>
      <c r="CI104" s="194">
        <f t="shared" si="94"/>
        <v>1.2999999999999998E-2</v>
      </c>
      <c r="CJ104" s="194"/>
    </row>
    <row r="105" spans="2:88">
      <c r="B105" s="108">
        <f t="shared" si="95"/>
        <v>9</v>
      </c>
      <c r="C105" s="3">
        <f t="shared" si="84"/>
        <v>99</v>
      </c>
      <c r="D105" s="3">
        <f t="shared" si="85"/>
        <v>8</v>
      </c>
      <c r="E105" s="3">
        <f t="shared" si="86"/>
        <v>2</v>
      </c>
      <c r="F105" s="7">
        <f t="shared" si="87"/>
        <v>2023</v>
      </c>
      <c r="G105" s="8">
        <f t="shared" si="88"/>
        <v>3</v>
      </c>
      <c r="H105" s="37">
        <f>HLOOKUP(H$4,Debug!$A$1:$AK$723,2+$C105,0)</f>
        <v>9</v>
      </c>
      <c r="I105" s="38">
        <f>HLOOKUP(I$4,Debug!$A$1:$AK$723,2+$C105,0)</f>
        <v>99</v>
      </c>
      <c r="J105" s="38">
        <f>HLOOKUP(J$4,Debug!$A$1:$AK$723,2+$C105,0)</f>
        <v>8</v>
      </c>
      <c r="K105" s="38">
        <f>HLOOKUP(K$4,Debug!$A$1:$AK$723,2+$C105,0)</f>
        <v>2</v>
      </c>
      <c r="L105" s="38">
        <f>HLOOKUP(L$4,Debug!$A$1:$AK$723,2+$C105,0)</f>
        <v>2023</v>
      </c>
      <c r="M105" s="38">
        <f>HLOOKUP(M$4,Debug!$A$1:$AK$723,2+$C105,0)</f>
        <v>3</v>
      </c>
      <c r="N105" s="208">
        <f t="shared" si="54"/>
        <v>0</v>
      </c>
      <c r="O105" s="5"/>
      <c r="P105" s="100">
        <f>IF(Switch="Y",S105,HLOOKUP(P$3,Debug!$A$1:$AK$723,2+$C105,0))</f>
        <v>-2.11771689656787E-2</v>
      </c>
      <c r="Q105" s="207">
        <f t="shared" si="55"/>
        <v>-2.2427168965678701E-2</v>
      </c>
      <c r="R105" s="101">
        <f>IF(Switch="Y",T105,HLOOKUP(R$3,Debug!$A$1:$AK$723,2+$C105,0))</f>
        <v>0.95950873152945704</v>
      </c>
      <c r="S105" s="183">
        <v>1.0354480951833001E-2</v>
      </c>
      <c r="T105" s="184">
        <v>0.84473728670383519</v>
      </c>
      <c r="U105" s="196"/>
      <c r="V105" s="55">
        <f t="shared" si="89"/>
        <v>97670.329196800842</v>
      </c>
      <c r="W105" s="210">
        <f t="shared" si="90"/>
        <v>-2190.4689758301142</v>
      </c>
      <c r="X105" s="210">
        <f t="shared" si="56"/>
        <v>-115.5203208956116</v>
      </c>
      <c r="Y105" s="210">
        <f t="shared" si="91"/>
        <v>0</v>
      </c>
      <c r="Z105" s="210">
        <f t="shared" si="57"/>
        <v>0</v>
      </c>
      <c r="AA105" s="210">
        <f t="shared" si="58"/>
        <v>-103.31136822508138</v>
      </c>
      <c r="AB105" s="210">
        <f t="shared" si="59"/>
        <v>-35.320093510051549</v>
      </c>
      <c r="AC105" s="211">
        <f t="shared" si="60"/>
        <v>95225.708438339992</v>
      </c>
      <c r="AD105" s="43">
        <f>HLOOKUP(AD$4,Debug!$A$1:$AK$723,2+$C105,0)</f>
        <v>95364.339900075298</v>
      </c>
      <c r="AE105" s="44">
        <f>HLOOKUP(AE$4,Debug!$A$1:$AK$723,2+$C105,0)</f>
        <v>115.520320895612</v>
      </c>
      <c r="AF105" s="44">
        <f>HLOOKUP(AF$4,Debug!$A$1:$AK$723,2+$C105,0)</f>
        <v>103.31136822508201</v>
      </c>
      <c r="AG105" s="44">
        <f>HLOOKUP(AG$4,Debug!$A$1:$AK$723,2+$C105,0)</f>
        <v>35.3200935100515</v>
      </c>
      <c r="AH105" s="44">
        <f>HLOOKUP(AH$4,Debug!$A$1:$AK$723,2+$C105,0)</f>
        <v>95225.708438340196</v>
      </c>
      <c r="AI105" s="208">
        <f t="shared" si="61"/>
        <v>3.7902481153651024E-10</v>
      </c>
      <c r="AJ105" s="196"/>
      <c r="AK105" s="55">
        <f t="shared" si="48"/>
        <v>1</v>
      </c>
      <c r="AL105" s="210">
        <f t="shared" si="49"/>
        <v>0</v>
      </c>
      <c r="AM105" s="210">
        <f t="shared" si="50"/>
        <v>0</v>
      </c>
      <c r="AN105" s="210">
        <f t="shared" si="51"/>
        <v>0</v>
      </c>
      <c r="AO105" s="210">
        <f t="shared" si="52"/>
        <v>0</v>
      </c>
      <c r="AP105" s="211">
        <f t="shared" si="53"/>
        <v>0</v>
      </c>
      <c r="AQ105" s="46">
        <f>HLOOKUP(AQ$4,Debug!$A$1:$AK$723,2+$C105,0)</f>
        <v>1</v>
      </c>
      <c r="AR105" s="46">
        <f>HLOOKUP(AR$4,Debug!$A$1:$AK$723,2+$C105,0)</f>
        <v>0</v>
      </c>
      <c r="AS105" s="46">
        <f>HLOOKUP(AS$4,Debug!$A$1:$AK$723,2+$C105,0)</f>
        <v>0</v>
      </c>
      <c r="AT105" s="46">
        <f>HLOOKUP(AT$4,Debug!$A$1:$AK$723,2+$C105,0)</f>
        <v>0</v>
      </c>
      <c r="AU105" s="46">
        <f>HLOOKUP(AU$4,Debug!$A$1:$AK$723,2+$C105,0)</f>
        <v>0</v>
      </c>
      <c r="AV105" s="46">
        <f>HLOOKUP(AV$4,Debug!$A$1:$AK$723,2+$C105,0)</f>
        <v>0</v>
      </c>
      <c r="AW105" s="47">
        <f t="shared" si="62"/>
        <v>0</v>
      </c>
      <c r="AX105" s="196"/>
      <c r="AY105" s="265">
        <f t="shared" si="63"/>
        <v>14128.037404020621</v>
      </c>
      <c r="AZ105" s="266">
        <f t="shared" si="64"/>
        <v>0</v>
      </c>
      <c r="BA105" s="266">
        <f t="shared" si="65"/>
        <v>169536.44884824756</v>
      </c>
      <c r="BB105" s="266">
        <f t="shared" si="66"/>
        <v>0</v>
      </c>
      <c r="BC105" s="267">
        <f t="shared" si="67"/>
        <v>0</v>
      </c>
      <c r="BD105" s="246">
        <f>HLOOKUP(BD$4,Debug!$A$1:$AK$723,2+$C105,0)</f>
        <v>14128.037404020601</v>
      </c>
      <c r="BE105" s="46">
        <f>HLOOKUP(BE$4,Debug!$A$1:$AK$723,2+$C105,0)</f>
        <v>0</v>
      </c>
      <c r="BF105" s="46">
        <f>HLOOKUP(BF$4,Debug!$A$1:$AK$723,2+$C105,0)</f>
        <v>169536.44884824799</v>
      </c>
      <c r="BG105" s="46">
        <f>HLOOKUP(BG$4,Debug!$A$1:$AK$723,2+$C105,0)</f>
        <v>0</v>
      </c>
      <c r="BH105" s="46">
        <f>HLOOKUP(BH$4,Debug!$A$1:$AK$723,2+$C105,0)</f>
        <v>0</v>
      </c>
      <c r="BI105" s="48">
        <f t="shared" si="68"/>
        <v>4.5656634029000998E-10</v>
      </c>
      <c r="BJ105" s="196"/>
      <c r="BK105" s="274">
        <f t="shared" si="69"/>
        <v>1.6821425527395739E-3</v>
      </c>
      <c r="BL105" s="275">
        <f t="shared" si="70"/>
        <v>0.5754052258832657</v>
      </c>
      <c r="BM105" s="281">
        <f t="shared" si="71"/>
        <v>0</v>
      </c>
      <c r="BN105" s="281">
        <f t="shared" si="72"/>
        <v>0.8</v>
      </c>
      <c r="BO105" s="281">
        <f t="shared" si="73"/>
        <v>0</v>
      </c>
      <c r="BP105" s="281">
        <f t="shared" si="74"/>
        <v>1</v>
      </c>
      <c r="BQ105" s="275">
        <f t="shared" si="75"/>
        <v>0.71925653235408216</v>
      </c>
      <c r="BR105" s="275">
        <f t="shared" si="76"/>
        <v>1.2098920194087096E-3</v>
      </c>
      <c r="BS105" s="276">
        <f t="shared" si="77"/>
        <v>0.86410014703490023</v>
      </c>
      <c r="BT105" s="41">
        <f>HLOOKUP(BT$4,Debug!$A$1:$AK$723,2+$C105,0)*IF(SUM(V105:W105)=0,0,1)</f>
        <v>0.57540522588326704</v>
      </c>
      <c r="BU105" s="41">
        <f>HLOOKUP(BU$4,Debug!$A$1:$AK$723,2+$C105,0)*IF(SUM(X105:Y105)=0,0,1)</f>
        <v>1.2098920194087101E-3</v>
      </c>
      <c r="BV105" s="41">
        <f>HLOOKUP(BV$4,Debug!$A$1:$AK$723,2+$C105,0)</f>
        <v>0.86410014703490001</v>
      </c>
      <c r="BW105" s="208">
        <f t="shared" si="78"/>
        <v>1.5547459153442134E-15</v>
      </c>
      <c r="BY105" s="251">
        <f t="shared" si="79"/>
        <v>0</v>
      </c>
      <c r="BZ105" s="43">
        <f>HLOOKUP(BZ$4,Debug!$A$1:$AK$723,2+$C105,0)</f>
        <v>0</v>
      </c>
      <c r="CA105" s="49">
        <f t="shared" si="80"/>
        <v>0</v>
      </c>
      <c r="CC105" s="224">
        <f t="shared" si="81"/>
        <v>0</v>
      </c>
      <c r="CD105" s="253">
        <f t="shared" si="92"/>
        <v>99.128159878220487</v>
      </c>
      <c r="CE105" s="253">
        <f t="shared" si="82"/>
        <v>117.14441709460858</v>
      </c>
      <c r="CF105" s="253">
        <f t="shared" si="93"/>
        <v>33.889938121331369</v>
      </c>
      <c r="CG105" s="255">
        <f t="shared" si="83"/>
        <v>91502.916810665076</v>
      </c>
      <c r="CI105" s="194">
        <f t="shared" si="94"/>
        <v>1.2999999999999999E-2</v>
      </c>
      <c r="CJ105" s="194"/>
    </row>
    <row r="106" spans="2:88">
      <c r="B106" s="108">
        <f t="shared" si="95"/>
        <v>9</v>
      </c>
      <c r="C106" s="3">
        <f t="shared" si="84"/>
        <v>100</v>
      </c>
      <c r="D106" s="3">
        <f t="shared" si="85"/>
        <v>8</v>
      </c>
      <c r="E106" s="3">
        <f t="shared" si="86"/>
        <v>3</v>
      </c>
      <c r="F106" s="7">
        <f t="shared" si="87"/>
        <v>2023</v>
      </c>
      <c r="G106" s="8">
        <f t="shared" si="88"/>
        <v>4</v>
      </c>
      <c r="H106" s="37">
        <f>HLOOKUP(H$4,Debug!$A$1:$AK$723,2+$C106,0)</f>
        <v>9</v>
      </c>
      <c r="I106" s="38">
        <f>HLOOKUP(I$4,Debug!$A$1:$AK$723,2+$C106,0)</f>
        <v>100</v>
      </c>
      <c r="J106" s="38">
        <f>HLOOKUP(J$4,Debug!$A$1:$AK$723,2+$C106,0)</f>
        <v>8</v>
      </c>
      <c r="K106" s="38">
        <f>HLOOKUP(K$4,Debug!$A$1:$AK$723,2+$C106,0)</f>
        <v>3</v>
      </c>
      <c r="L106" s="38">
        <f>HLOOKUP(L$4,Debug!$A$1:$AK$723,2+$C106,0)</f>
        <v>2023</v>
      </c>
      <c r="M106" s="38">
        <f>HLOOKUP(M$4,Debug!$A$1:$AK$723,2+$C106,0)</f>
        <v>4</v>
      </c>
      <c r="N106" s="208">
        <f t="shared" si="54"/>
        <v>0</v>
      </c>
      <c r="O106" s="5"/>
      <c r="P106" s="100">
        <f>IF(Switch="Y",S106,HLOOKUP(P$3,Debug!$A$1:$AK$723,2+$C106,0))</f>
        <v>-1.39744074923775E-3</v>
      </c>
      <c r="Q106" s="207">
        <f t="shared" si="55"/>
        <v>-2.64744074923775E-3</v>
      </c>
      <c r="R106" s="101">
        <f>IF(Switch="Y",T106,HLOOKUP(R$3,Debug!$A$1:$AK$723,2+$C106,0))</f>
        <v>0.95721259691777505</v>
      </c>
      <c r="S106" s="183">
        <v>-4.6677377073558457E-3</v>
      </c>
      <c r="T106" s="184">
        <v>0.84118438761776571</v>
      </c>
      <c r="U106" s="196"/>
      <c r="V106" s="55">
        <f t="shared" si="89"/>
        <v>95225.708438339992</v>
      </c>
      <c r="W106" s="210">
        <f t="shared" si="90"/>
        <v>-252.10442089469436</v>
      </c>
      <c r="X106" s="210">
        <f t="shared" si="56"/>
        <v>-112.16745319712</v>
      </c>
      <c r="Y106" s="210">
        <f t="shared" si="91"/>
        <v>0</v>
      </c>
      <c r="Z106" s="210">
        <f t="shared" si="57"/>
        <v>0</v>
      </c>
      <c r="AA106" s="210">
        <f t="shared" si="58"/>
        <v>-102.76655627793552</v>
      </c>
      <c r="AB106" s="210">
        <f t="shared" si="59"/>
        <v>-35.278379130812255</v>
      </c>
      <c r="AC106" s="211">
        <f t="shared" si="60"/>
        <v>94723.391628839425</v>
      </c>
      <c r="AD106" s="43">
        <f>HLOOKUP(AD$4,Debug!$A$1:$AK$723,2+$C106,0)</f>
        <v>94861.436564248404</v>
      </c>
      <c r="AE106" s="44">
        <f>HLOOKUP(AE$4,Debug!$A$1:$AK$723,2+$C106,0)</f>
        <v>112.16745319712</v>
      </c>
      <c r="AF106" s="44">
        <f>HLOOKUP(AF$4,Debug!$A$1:$AK$723,2+$C106,0)</f>
        <v>102.766556277936</v>
      </c>
      <c r="AG106" s="44">
        <f>HLOOKUP(AG$4,Debug!$A$1:$AK$723,2+$C106,0)</f>
        <v>35.278379130812297</v>
      </c>
      <c r="AH106" s="44">
        <f>HLOOKUP(AH$4,Debug!$A$1:$AK$723,2+$C106,0)</f>
        <v>94723.391628839599</v>
      </c>
      <c r="AI106" s="208">
        <f t="shared" si="61"/>
        <v>4.0797942801873432E-10</v>
      </c>
      <c r="AJ106" s="196"/>
      <c r="AK106" s="55">
        <f t="shared" si="48"/>
        <v>1</v>
      </c>
      <c r="AL106" s="210">
        <f t="shared" si="49"/>
        <v>0</v>
      </c>
      <c r="AM106" s="210">
        <f t="shared" si="50"/>
        <v>0</v>
      </c>
      <c r="AN106" s="210">
        <f t="shared" si="51"/>
        <v>0</v>
      </c>
      <c r="AO106" s="210">
        <f t="shared" si="52"/>
        <v>0</v>
      </c>
      <c r="AP106" s="211">
        <f t="shared" si="53"/>
        <v>0</v>
      </c>
      <c r="AQ106" s="46">
        <f>HLOOKUP(AQ$4,Debug!$A$1:$AK$723,2+$C106,0)</f>
        <v>1</v>
      </c>
      <c r="AR106" s="46">
        <f>HLOOKUP(AR$4,Debug!$A$1:$AK$723,2+$C106,0)</f>
        <v>0</v>
      </c>
      <c r="AS106" s="46">
        <f>HLOOKUP(AS$4,Debug!$A$1:$AK$723,2+$C106,0)</f>
        <v>0</v>
      </c>
      <c r="AT106" s="46">
        <f>HLOOKUP(AT$4,Debug!$A$1:$AK$723,2+$C106,0)</f>
        <v>0</v>
      </c>
      <c r="AU106" s="46">
        <f>HLOOKUP(AU$4,Debug!$A$1:$AK$723,2+$C106,0)</f>
        <v>0</v>
      </c>
      <c r="AV106" s="46">
        <f>HLOOKUP(AV$4,Debug!$A$1:$AK$723,2+$C106,0)</f>
        <v>0</v>
      </c>
      <c r="AW106" s="47">
        <f t="shared" si="62"/>
        <v>0</v>
      </c>
      <c r="AX106" s="196"/>
      <c r="AY106" s="265">
        <f t="shared" si="63"/>
        <v>14111.351652324902</v>
      </c>
      <c r="AZ106" s="266">
        <f t="shared" si="64"/>
        <v>0</v>
      </c>
      <c r="BA106" s="266">
        <f t="shared" si="65"/>
        <v>169336.21982789892</v>
      </c>
      <c r="BB106" s="266">
        <f t="shared" si="66"/>
        <v>0</v>
      </c>
      <c r="BC106" s="267">
        <f t="shared" si="67"/>
        <v>0</v>
      </c>
      <c r="BD106" s="246">
        <f>HLOOKUP(BD$4,Debug!$A$1:$AK$723,2+$C106,0)</f>
        <v>14111.3516523249</v>
      </c>
      <c r="BE106" s="46">
        <f>HLOOKUP(BE$4,Debug!$A$1:$AK$723,2+$C106,0)</f>
        <v>0</v>
      </c>
      <c r="BF106" s="46">
        <f>HLOOKUP(BF$4,Debug!$A$1:$AK$723,2+$C106,0)</f>
        <v>169336.21982789901</v>
      </c>
      <c r="BG106" s="46">
        <f>HLOOKUP(BG$4,Debug!$A$1:$AK$723,2+$C106,0)</f>
        <v>0</v>
      </c>
      <c r="BH106" s="46">
        <f>HLOOKUP(BH$4,Debug!$A$1:$AK$723,2+$C106,0)</f>
        <v>0</v>
      </c>
      <c r="BI106" s="48">
        <f t="shared" si="68"/>
        <v>8.9130480773746967E-11</v>
      </c>
      <c r="BJ106" s="196"/>
      <c r="BK106" s="274">
        <f t="shared" si="69"/>
        <v>1.6821425527395739E-3</v>
      </c>
      <c r="BL106" s="275">
        <f t="shared" si="70"/>
        <v>0.5616828067666837</v>
      </c>
      <c r="BM106" s="281">
        <f t="shared" si="71"/>
        <v>0</v>
      </c>
      <c r="BN106" s="281">
        <f t="shared" si="72"/>
        <v>0.8</v>
      </c>
      <c r="BO106" s="281">
        <f t="shared" si="73"/>
        <v>0</v>
      </c>
      <c r="BP106" s="281">
        <f t="shared" si="74"/>
        <v>1</v>
      </c>
      <c r="BQ106" s="275">
        <f t="shared" si="75"/>
        <v>0.70210350845835467</v>
      </c>
      <c r="BR106" s="275">
        <f t="shared" si="76"/>
        <v>1.1810381880055477E-3</v>
      </c>
      <c r="BS106" s="276">
        <f t="shared" si="77"/>
        <v>0.86307961176299086</v>
      </c>
      <c r="BT106" s="41">
        <f>HLOOKUP(BT$4,Debug!$A$1:$AK$723,2+$C106,0)*IF(SUM(V106:W106)=0,0,1)</f>
        <v>0.56168280676668503</v>
      </c>
      <c r="BU106" s="41">
        <f>HLOOKUP(BU$4,Debug!$A$1:$AK$723,2+$C106,0)*IF(SUM(X106:Y106)=0,0,1)</f>
        <v>1.1810381880055501E-3</v>
      </c>
      <c r="BV106" s="41">
        <f>HLOOKUP(BV$4,Debug!$A$1:$AK$723,2+$C106,0)</f>
        <v>0.86307961176299097</v>
      </c>
      <c r="BW106" s="208">
        <f t="shared" si="78"/>
        <v>1.4456751767921716E-15</v>
      </c>
      <c r="BY106" s="251">
        <f t="shared" si="79"/>
        <v>0</v>
      </c>
      <c r="BZ106" s="43">
        <f>HLOOKUP(BZ$4,Debug!$A$1:$AK$723,2+$C106,0)</f>
        <v>0</v>
      </c>
      <c r="CA106" s="49">
        <f t="shared" si="80"/>
        <v>0</v>
      </c>
      <c r="CC106" s="224">
        <f t="shared" si="81"/>
        <v>0</v>
      </c>
      <c r="CD106" s="253">
        <f t="shared" si="92"/>
        <v>98.36944221109934</v>
      </c>
      <c r="CE106" s="253">
        <f t="shared" si="82"/>
        <v>113.9390595844979</v>
      </c>
      <c r="CF106" s="253">
        <f t="shared" si="93"/>
        <v>33.768908902854641</v>
      </c>
      <c r="CG106" s="255">
        <f t="shared" si="83"/>
        <v>90802.562041014768</v>
      </c>
      <c r="CI106" s="194">
        <f t="shared" si="94"/>
        <v>1.3000000000000001E-2</v>
      </c>
      <c r="CJ106" s="194"/>
    </row>
    <row r="107" spans="2:88">
      <c r="B107" s="108">
        <f t="shared" si="95"/>
        <v>9</v>
      </c>
      <c r="C107" s="3">
        <f t="shared" si="84"/>
        <v>101</v>
      </c>
      <c r="D107" s="3">
        <f t="shared" si="85"/>
        <v>8</v>
      </c>
      <c r="E107" s="3">
        <f t="shared" si="86"/>
        <v>4</v>
      </c>
      <c r="F107" s="7">
        <f t="shared" si="87"/>
        <v>2023</v>
      </c>
      <c r="G107" s="8">
        <f t="shared" si="88"/>
        <v>5</v>
      </c>
      <c r="H107" s="37">
        <f>HLOOKUP(H$4,Debug!$A$1:$AK$723,2+$C107,0)</f>
        <v>9</v>
      </c>
      <c r="I107" s="38">
        <f>HLOOKUP(I$4,Debug!$A$1:$AK$723,2+$C107,0)</f>
        <v>101</v>
      </c>
      <c r="J107" s="38">
        <f>HLOOKUP(J$4,Debug!$A$1:$AK$723,2+$C107,0)</f>
        <v>8</v>
      </c>
      <c r="K107" s="38">
        <f>HLOOKUP(K$4,Debug!$A$1:$AK$723,2+$C107,0)</f>
        <v>4</v>
      </c>
      <c r="L107" s="38">
        <f>HLOOKUP(L$4,Debug!$A$1:$AK$723,2+$C107,0)</f>
        <v>2023</v>
      </c>
      <c r="M107" s="38">
        <f>HLOOKUP(M$4,Debug!$A$1:$AK$723,2+$C107,0)</f>
        <v>5</v>
      </c>
      <c r="N107" s="208">
        <f t="shared" si="54"/>
        <v>0</v>
      </c>
      <c r="O107" s="5"/>
      <c r="P107" s="100">
        <f>IF(Switch="Y",S107,HLOOKUP(P$3,Debug!$A$1:$AK$723,2+$C107,0))</f>
        <v>-1.6733061820013599E-2</v>
      </c>
      <c r="Q107" s="207">
        <f t="shared" si="55"/>
        <v>-1.79830618200136E-2</v>
      </c>
      <c r="R107" s="101">
        <f>IF(Switch="Y",T107,HLOOKUP(R$3,Debug!$A$1:$AK$723,2+$C107,0))</f>
        <v>0.95520106982519803</v>
      </c>
      <c r="S107" s="183">
        <v>-2.3714463017204812E-2</v>
      </c>
      <c r="T107" s="184">
        <v>0.83759108803082338</v>
      </c>
      <c r="U107" s="196"/>
      <c r="V107" s="55">
        <f t="shared" si="89"/>
        <v>94723.391628839425</v>
      </c>
      <c r="W107" s="210">
        <f t="shared" si="90"/>
        <v>-1703.4166074627781</v>
      </c>
      <c r="X107" s="210">
        <f t="shared" si="56"/>
        <v>-109.40984631970176</v>
      </c>
      <c r="Y107" s="210">
        <f t="shared" si="91"/>
        <v>0</v>
      </c>
      <c r="Z107" s="210">
        <f t="shared" si="57"/>
        <v>0</v>
      </c>
      <c r="AA107" s="210">
        <f t="shared" si="58"/>
        <v>-100.65311227297836</v>
      </c>
      <c r="AB107" s="210">
        <f t="shared" si="59"/>
        <v>-35.236884795448013</v>
      </c>
      <c r="AC107" s="211">
        <f t="shared" si="60"/>
        <v>92774.675177988524</v>
      </c>
      <c r="AD107" s="43">
        <f>HLOOKUP(AD$4,Debug!$A$1:$AK$723,2+$C107,0)</f>
        <v>92910.5651750572</v>
      </c>
      <c r="AE107" s="44">
        <f>HLOOKUP(AE$4,Debug!$A$1:$AK$723,2+$C107,0)</f>
        <v>109.409846319702</v>
      </c>
      <c r="AF107" s="44">
        <f>HLOOKUP(AF$4,Debug!$A$1:$AK$723,2+$C107,0)</f>
        <v>100.653112272979</v>
      </c>
      <c r="AG107" s="44">
        <f>HLOOKUP(AG$4,Debug!$A$1:$AK$723,2+$C107,0)</f>
        <v>35.236884795447999</v>
      </c>
      <c r="AH107" s="44">
        <f>HLOOKUP(AH$4,Debug!$A$1:$AK$723,2+$C107,0)</f>
        <v>92774.675177988698</v>
      </c>
      <c r="AI107" s="208">
        <f t="shared" si="61"/>
        <v>4.2265924093953799E-10</v>
      </c>
      <c r="AJ107" s="196"/>
      <c r="AK107" s="55">
        <f t="shared" si="48"/>
        <v>1</v>
      </c>
      <c r="AL107" s="210">
        <f t="shared" si="49"/>
        <v>0</v>
      </c>
      <c r="AM107" s="210">
        <f t="shared" si="50"/>
        <v>0</v>
      </c>
      <c r="AN107" s="210">
        <f t="shared" si="51"/>
        <v>0</v>
      </c>
      <c r="AO107" s="210">
        <f t="shared" si="52"/>
        <v>0</v>
      </c>
      <c r="AP107" s="211">
        <f t="shared" si="53"/>
        <v>0</v>
      </c>
      <c r="AQ107" s="46">
        <f>HLOOKUP(AQ$4,Debug!$A$1:$AK$723,2+$C107,0)</f>
        <v>1</v>
      </c>
      <c r="AR107" s="46">
        <f>HLOOKUP(AR$4,Debug!$A$1:$AK$723,2+$C107,0)</f>
        <v>0</v>
      </c>
      <c r="AS107" s="46">
        <f>HLOOKUP(AS$4,Debug!$A$1:$AK$723,2+$C107,0)</f>
        <v>0</v>
      </c>
      <c r="AT107" s="46">
        <f>HLOOKUP(AT$4,Debug!$A$1:$AK$723,2+$C107,0)</f>
        <v>0</v>
      </c>
      <c r="AU107" s="46">
        <f>HLOOKUP(AU$4,Debug!$A$1:$AK$723,2+$C107,0)</f>
        <v>0</v>
      </c>
      <c r="AV107" s="46">
        <f>HLOOKUP(AV$4,Debug!$A$1:$AK$723,2+$C107,0)</f>
        <v>0</v>
      </c>
      <c r="AW107" s="47">
        <f t="shared" si="62"/>
        <v>0</v>
      </c>
      <c r="AX107" s="196"/>
      <c r="AY107" s="265">
        <f t="shared" si="63"/>
        <v>14094.753918179205</v>
      </c>
      <c r="AZ107" s="266">
        <f t="shared" si="64"/>
        <v>0</v>
      </c>
      <c r="BA107" s="266">
        <f t="shared" si="65"/>
        <v>169137.04701815057</v>
      </c>
      <c r="BB107" s="266">
        <f t="shared" si="66"/>
        <v>0</v>
      </c>
      <c r="BC107" s="267">
        <f t="shared" si="67"/>
        <v>0</v>
      </c>
      <c r="BD107" s="246">
        <f>HLOOKUP(BD$4,Debug!$A$1:$AK$723,2+$C107,0)</f>
        <v>14094.7539181792</v>
      </c>
      <c r="BE107" s="46">
        <f>HLOOKUP(BE$4,Debug!$A$1:$AK$723,2+$C107,0)</f>
        <v>0</v>
      </c>
      <c r="BF107" s="46">
        <f>HLOOKUP(BF$4,Debug!$A$1:$AK$723,2+$C107,0)</f>
        <v>169137.047018151</v>
      </c>
      <c r="BG107" s="46">
        <f>HLOOKUP(BG$4,Debug!$A$1:$AK$723,2+$C107,0)</f>
        <v>0</v>
      </c>
      <c r="BH107" s="46">
        <f>HLOOKUP(BH$4,Debug!$A$1:$AK$723,2+$C107,0)</f>
        <v>0</v>
      </c>
      <c r="BI107" s="48">
        <f t="shared" si="68"/>
        <v>4.4201442506164312E-10</v>
      </c>
      <c r="BJ107" s="196"/>
      <c r="BK107" s="274">
        <f t="shared" si="69"/>
        <v>1.6821425527395739E-3</v>
      </c>
      <c r="BL107" s="275">
        <f t="shared" si="70"/>
        <v>0.55938057271568609</v>
      </c>
      <c r="BM107" s="281">
        <f t="shared" si="71"/>
        <v>0</v>
      </c>
      <c r="BN107" s="281">
        <f t="shared" si="72"/>
        <v>0.8</v>
      </c>
      <c r="BO107" s="281">
        <f t="shared" si="73"/>
        <v>0</v>
      </c>
      <c r="BP107" s="281">
        <f t="shared" si="74"/>
        <v>1</v>
      </c>
      <c r="BQ107" s="275">
        <f t="shared" si="75"/>
        <v>0.69922571589460758</v>
      </c>
      <c r="BR107" s="275">
        <f t="shared" si="76"/>
        <v>1.1761973306761112E-3</v>
      </c>
      <c r="BS107" s="276">
        <f t="shared" si="77"/>
        <v>0.86206445982747426</v>
      </c>
      <c r="BT107" s="41">
        <f>HLOOKUP(BT$4,Debug!$A$1:$AK$723,2+$C107,0)*IF(SUM(V107:W107)=0,0,1)</f>
        <v>0.55938057271568697</v>
      </c>
      <c r="BU107" s="41">
        <f>HLOOKUP(BU$4,Debug!$A$1:$AK$723,2+$C107,0)*IF(SUM(X107:Y107)=0,0,1)</f>
        <v>1.1761973306761099E-3</v>
      </c>
      <c r="BV107" s="41">
        <f>HLOOKUP(BV$4,Debug!$A$1:$AK$723,2+$C107,0)</f>
        <v>0.86206445982747404</v>
      </c>
      <c r="BW107" s="208">
        <f t="shared" si="78"/>
        <v>1.1115240672321391E-15</v>
      </c>
      <c r="BY107" s="251">
        <f t="shared" si="79"/>
        <v>0</v>
      </c>
      <c r="BZ107" s="43">
        <f>HLOOKUP(BZ$4,Debug!$A$1:$AK$723,2+$C107,0)</f>
        <v>0</v>
      </c>
      <c r="CA107" s="49">
        <f t="shared" si="80"/>
        <v>0</v>
      </c>
      <c r="CC107" s="224">
        <f t="shared" si="81"/>
        <v>0</v>
      </c>
      <c r="CD107" s="253">
        <f t="shared" si="92"/>
        <v>96.143960524384696</v>
      </c>
      <c r="CE107" s="253">
        <f t="shared" si="82"/>
        <v>113.09985627667329</v>
      </c>
      <c r="CF107" s="253">
        <f t="shared" si="93"/>
        <v>33.658310053919195</v>
      </c>
      <c r="CG107" s="255">
        <f t="shared" si="83"/>
        <v>88748.271253278188</v>
      </c>
      <c r="CI107" s="194">
        <f t="shared" si="94"/>
        <v>1.2999999999999999E-2</v>
      </c>
      <c r="CJ107" s="194"/>
    </row>
    <row r="108" spans="2:88">
      <c r="B108" s="108">
        <f t="shared" si="95"/>
        <v>9</v>
      </c>
      <c r="C108" s="3">
        <f t="shared" si="84"/>
        <v>102</v>
      </c>
      <c r="D108" s="3">
        <f t="shared" si="85"/>
        <v>8</v>
      </c>
      <c r="E108" s="3">
        <f t="shared" si="86"/>
        <v>5</v>
      </c>
      <c r="F108" s="7">
        <f t="shared" si="87"/>
        <v>2023</v>
      </c>
      <c r="G108" s="8">
        <f t="shared" si="88"/>
        <v>6</v>
      </c>
      <c r="H108" s="37">
        <f>HLOOKUP(H$4,Debug!$A$1:$AK$723,2+$C108,0)</f>
        <v>9</v>
      </c>
      <c r="I108" s="38">
        <f>HLOOKUP(I$4,Debug!$A$1:$AK$723,2+$C108,0)</f>
        <v>102</v>
      </c>
      <c r="J108" s="38">
        <f>HLOOKUP(J$4,Debug!$A$1:$AK$723,2+$C108,0)</f>
        <v>8</v>
      </c>
      <c r="K108" s="38">
        <f>HLOOKUP(K$4,Debug!$A$1:$AK$723,2+$C108,0)</f>
        <v>5</v>
      </c>
      <c r="L108" s="38">
        <f>HLOOKUP(L$4,Debug!$A$1:$AK$723,2+$C108,0)</f>
        <v>2023</v>
      </c>
      <c r="M108" s="38">
        <f>HLOOKUP(M$4,Debug!$A$1:$AK$723,2+$C108,0)</f>
        <v>6</v>
      </c>
      <c r="N108" s="208">
        <f t="shared" si="54"/>
        <v>0</v>
      </c>
      <c r="O108" s="5"/>
      <c r="P108" s="100">
        <f>IF(Switch="Y",S108,HLOOKUP(P$3,Debug!$A$1:$AK$723,2+$C108,0))</f>
        <v>2.0317021138859501E-2</v>
      </c>
      <c r="Q108" s="207">
        <f t="shared" si="55"/>
        <v>1.90670211388595E-2</v>
      </c>
      <c r="R108" s="101">
        <f>IF(Switch="Y",T108,HLOOKUP(R$3,Debug!$A$1:$AK$723,2+$C108,0))</f>
        <v>0.95337973114691599</v>
      </c>
      <c r="S108" s="183">
        <v>-1.6248592265604156E-3</v>
      </c>
      <c r="T108" s="184">
        <v>0.8336112037345782</v>
      </c>
      <c r="U108" s="196"/>
      <c r="V108" s="55">
        <f t="shared" si="89"/>
        <v>92774.675177988524</v>
      </c>
      <c r="W108" s="210">
        <f t="shared" si="90"/>
        <v>1768.936692769531</v>
      </c>
      <c r="X108" s="210">
        <f t="shared" si="56"/>
        <v>-109.0424745263366</v>
      </c>
      <c r="Y108" s="210">
        <f t="shared" si="91"/>
        <v>0</v>
      </c>
      <c r="Z108" s="210">
        <f t="shared" si="57"/>
        <v>0</v>
      </c>
      <c r="AA108" s="210">
        <f t="shared" si="58"/>
        <v>-102.3041168459177</v>
      </c>
      <c r="AB108" s="210">
        <f t="shared" si="59"/>
        <v>-35.196244110829916</v>
      </c>
      <c r="AC108" s="211">
        <f t="shared" si="60"/>
        <v>94297.069035274981</v>
      </c>
      <c r="AD108" s="43">
        <f>HLOOKUP(AD$4,Debug!$A$1:$AK$723,2+$C108,0)</f>
        <v>94434.569396231906</v>
      </c>
      <c r="AE108" s="44">
        <f>HLOOKUP(AE$4,Debug!$A$1:$AK$723,2+$C108,0)</f>
        <v>109.042474526337</v>
      </c>
      <c r="AF108" s="44">
        <f>HLOOKUP(AF$4,Debug!$A$1:$AK$723,2+$C108,0)</f>
        <v>102.304116845918</v>
      </c>
      <c r="AG108" s="44">
        <f>HLOOKUP(AG$4,Debug!$A$1:$AK$723,2+$C108,0)</f>
        <v>35.196244110829902</v>
      </c>
      <c r="AH108" s="44">
        <f>HLOOKUP(AH$4,Debug!$A$1:$AK$723,2+$C108,0)</f>
        <v>94297.069035275199</v>
      </c>
      <c r="AI108" s="208">
        <f t="shared" si="61"/>
        <v>3.9321434996963944E-10</v>
      </c>
      <c r="AJ108" s="196"/>
      <c r="AK108" s="55">
        <f t="shared" si="48"/>
        <v>1</v>
      </c>
      <c r="AL108" s="210">
        <f t="shared" si="49"/>
        <v>0</v>
      </c>
      <c r="AM108" s="210">
        <f t="shared" si="50"/>
        <v>0</v>
      </c>
      <c r="AN108" s="210">
        <f t="shared" si="51"/>
        <v>0</v>
      </c>
      <c r="AO108" s="210">
        <f t="shared" si="52"/>
        <v>0</v>
      </c>
      <c r="AP108" s="211">
        <f t="shared" si="53"/>
        <v>0</v>
      </c>
      <c r="AQ108" s="46">
        <f>HLOOKUP(AQ$4,Debug!$A$1:$AK$723,2+$C108,0)</f>
        <v>1</v>
      </c>
      <c r="AR108" s="46">
        <f>HLOOKUP(AR$4,Debug!$A$1:$AK$723,2+$C108,0)</f>
        <v>0</v>
      </c>
      <c r="AS108" s="46">
        <f>HLOOKUP(AS$4,Debug!$A$1:$AK$723,2+$C108,0)</f>
        <v>0</v>
      </c>
      <c r="AT108" s="46">
        <f>HLOOKUP(AT$4,Debug!$A$1:$AK$723,2+$C108,0)</f>
        <v>0</v>
      </c>
      <c r="AU108" s="46">
        <f>HLOOKUP(AU$4,Debug!$A$1:$AK$723,2+$C108,0)</f>
        <v>0</v>
      </c>
      <c r="AV108" s="46">
        <f>HLOOKUP(AV$4,Debug!$A$1:$AK$723,2+$C108,0)</f>
        <v>0</v>
      </c>
      <c r="AW108" s="47">
        <f t="shared" si="62"/>
        <v>0</v>
      </c>
      <c r="AX108" s="196"/>
      <c r="AY108" s="265">
        <f t="shared" si="63"/>
        <v>14078.497644331967</v>
      </c>
      <c r="AZ108" s="266">
        <f t="shared" si="64"/>
        <v>0</v>
      </c>
      <c r="BA108" s="266">
        <f t="shared" si="65"/>
        <v>168941.97173198371</v>
      </c>
      <c r="BB108" s="266">
        <f t="shared" si="66"/>
        <v>0</v>
      </c>
      <c r="BC108" s="267">
        <f t="shared" si="67"/>
        <v>0</v>
      </c>
      <c r="BD108" s="246">
        <f>HLOOKUP(BD$4,Debug!$A$1:$AK$723,2+$C108,0)</f>
        <v>14078.497644331999</v>
      </c>
      <c r="BE108" s="46">
        <f>HLOOKUP(BE$4,Debug!$A$1:$AK$723,2+$C108,0)</f>
        <v>0</v>
      </c>
      <c r="BF108" s="46">
        <f>HLOOKUP(BF$4,Debug!$A$1:$AK$723,2+$C108,0)</f>
        <v>168941.971731984</v>
      </c>
      <c r="BG108" s="46">
        <f>HLOOKUP(BG$4,Debug!$A$1:$AK$723,2+$C108,0)</f>
        <v>0</v>
      </c>
      <c r="BH108" s="46">
        <f>HLOOKUP(BH$4,Debug!$A$1:$AK$723,2+$C108,0)</f>
        <v>0</v>
      </c>
      <c r="BI108" s="48">
        <f t="shared" si="68"/>
        <v>3.2378011383116245E-10</v>
      </c>
      <c r="BJ108" s="196"/>
      <c r="BK108" s="274">
        <f t="shared" si="69"/>
        <v>1.6821425527395739E-3</v>
      </c>
      <c r="BL108" s="275">
        <f t="shared" si="70"/>
        <v>0.54851776599855506</v>
      </c>
      <c r="BM108" s="281">
        <f t="shared" si="71"/>
        <v>0</v>
      </c>
      <c r="BN108" s="281">
        <f t="shared" si="72"/>
        <v>0.8</v>
      </c>
      <c r="BO108" s="281">
        <f t="shared" si="73"/>
        <v>0</v>
      </c>
      <c r="BP108" s="281">
        <f t="shared" si="74"/>
        <v>1</v>
      </c>
      <c r="BQ108" s="275">
        <f t="shared" si="75"/>
        <v>0.68564720749819386</v>
      </c>
      <c r="BR108" s="275">
        <f t="shared" si="76"/>
        <v>1.1533563438997721E-3</v>
      </c>
      <c r="BS108" s="276">
        <f t="shared" si="77"/>
        <v>0.86107019231388171</v>
      </c>
      <c r="BT108" s="41">
        <f>HLOOKUP(BT$4,Debug!$A$1:$AK$723,2+$C108,0)*IF(SUM(V108:W108)=0,0,1)</f>
        <v>0.54851776599855595</v>
      </c>
      <c r="BU108" s="41">
        <f>HLOOKUP(BU$4,Debug!$A$1:$AK$723,2+$C108,0)*IF(SUM(X108:Y108)=0,0,1)</f>
        <v>1.1533563438997699E-3</v>
      </c>
      <c r="BV108" s="41">
        <f>HLOOKUP(BV$4,Debug!$A$1:$AK$723,2+$C108,0)</f>
        <v>0.86107019231388204</v>
      </c>
      <c r="BW108" s="208">
        <f t="shared" si="78"/>
        <v>1.2234137314326432E-15</v>
      </c>
      <c r="BY108" s="251">
        <f t="shared" si="79"/>
        <v>0</v>
      </c>
      <c r="BZ108" s="43">
        <f>HLOOKUP(BZ$4,Debug!$A$1:$AK$723,2+$C108,0)</f>
        <v>0</v>
      </c>
      <c r="CA108" s="49">
        <f t="shared" si="80"/>
        <v>0</v>
      </c>
      <c r="CC108" s="224">
        <f t="shared" si="81"/>
        <v>0</v>
      </c>
      <c r="CD108" s="253">
        <f t="shared" si="92"/>
        <v>97.534671413783698</v>
      </c>
      <c r="CE108" s="253">
        <f t="shared" si="82"/>
        <v>110.56186859804144</v>
      </c>
      <c r="CF108" s="253">
        <f t="shared" si="93"/>
        <v>33.555385747764248</v>
      </c>
      <c r="CG108" s="255">
        <f t="shared" si="83"/>
        <v>90032.00438195419</v>
      </c>
      <c r="CI108" s="194">
        <f t="shared" si="94"/>
        <v>1.2999999999999999E-2</v>
      </c>
      <c r="CJ108" s="194"/>
    </row>
    <row r="109" spans="2:88">
      <c r="B109" s="108">
        <f t="shared" si="95"/>
        <v>9</v>
      </c>
      <c r="C109" s="3">
        <f t="shared" si="84"/>
        <v>103</v>
      </c>
      <c r="D109" s="3">
        <f t="shared" si="85"/>
        <v>8</v>
      </c>
      <c r="E109" s="3">
        <f t="shared" si="86"/>
        <v>6</v>
      </c>
      <c r="F109" s="7">
        <f t="shared" si="87"/>
        <v>2023</v>
      </c>
      <c r="G109" s="8">
        <f t="shared" si="88"/>
        <v>7</v>
      </c>
      <c r="H109" s="37">
        <f>HLOOKUP(H$4,Debug!$A$1:$AK$723,2+$C109,0)</f>
        <v>9</v>
      </c>
      <c r="I109" s="38">
        <f>HLOOKUP(I$4,Debug!$A$1:$AK$723,2+$C109,0)</f>
        <v>103</v>
      </c>
      <c r="J109" s="38">
        <f>HLOOKUP(J$4,Debug!$A$1:$AK$723,2+$C109,0)</f>
        <v>8</v>
      </c>
      <c r="K109" s="38">
        <f>HLOOKUP(K$4,Debug!$A$1:$AK$723,2+$C109,0)</f>
        <v>6</v>
      </c>
      <c r="L109" s="38">
        <f>HLOOKUP(L$4,Debug!$A$1:$AK$723,2+$C109,0)</f>
        <v>2023</v>
      </c>
      <c r="M109" s="38">
        <f>HLOOKUP(M$4,Debug!$A$1:$AK$723,2+$C109,0)</f>
        <v>7</v>
      </c>
      <c r="N109" s="208">
        <f t="shared" si="54"/>
        <v>0</v>
      </c>
      <c r="O109" s="5"/>
      <c r="P109" s="100">
        <f>IF(Switch="Y",S109,HLOOKUP(P$3,Debug!$A$1:$AK$723,2+$C109,0))</f>
        <v>-2.4755116215264801E-3</v>
      </c>
      <c r="Q109" s="207">
        <f t="shared" si="55"/>
        <v>-3.7255116215264804E-3</v>
      </c>
      <c r="R109" s="101">
        <f>IF(Switch="Y",T109,HLOOKUP(R$3,Debug!$A$1:$AK$723,2+$C109,0))</f>
        <v>0.95156532495955803</v>
      </c>
      <c r="S109" s="183">
        <v>-1.922046067768024E-2</v>
      </c>
      <c r="T109" s="184">
        <v>0.82994439372562034</v>
      </c>
      <c r="U109" s="196"/>
      <c r="V109" s="55">
        <f t="shared" si="89"/>
        <v>94297.069035274981</v>
      </c>
      <c r="W109" s="210">
        <f t="shared" si="90"/>
        <v>-351.30482656680175</v>
      </c>
      <c r="X109" s="210">
        <f t="shared" si="56"/>
        <v>-110.25813681340185</v>
      </c>
      <c r="Y109" s="210">
        <f t="shared" si="91"/>
        <v>0</v>
      </c>
      <c r="Z109" s="210">
        <f t="shared" si="57"/>
        <v>0</v>
      </c>
      <c r="AA109" s="210">
        <f t="shared" si="58"/>
        <v>-101.65513157788601</v>
      </c>
      <c r="AB109" s="210">
        <f t="shared" si="59"/>
        <v>-35.154936529469801</v>
      </c>
      <c r="AC109" s="211">
        <f t="shared" si="60"/>
        <v>93698.696003787423</v>
      </c>
      <c r="AD109" s="43">
        <f>HLOOKUP(AD$4,Debug!$A$1:$AK$723,2+$C109,0)</f>
        <v>93835.506071894997</v>
      </c>
      <c r="AE109" s="44">
        <f>HLOOKUP(AE$4,Debug!$A$1:$AK$723,2+$C109,0)</f>
        <v>110.258136813402</v>
      </c>
      <c r="AF109" s="44">
        <f>HLOOKUP(AF$4,Debug!$A$1:$AK$723,2+$C109,0)</f>
        <v>101.655131577886</v>
      </c>
      <c r="AG109" s="44">
        <f>HLOOKUP(AG$4,Debug!$A$1:$AK$723,2+$C109,0)</f>
        <v>35.154936529469801</v>
      </c>
      <c r="AH109" s="44">
        <f>HLOOKUP(AH$4,Debug!$A$1:$AK$723,2+$C109,0)</f>
        <v>93698.696003787598</v>
      </c>
      <c r="AI109" s="208">
        <f t="shared" si="61"/>
        <v>3.929159220206202E-10</v>
      </c>
      <c r="AJ109" s="196"/>
      <c r="AK109" s="55">
        <f t="shared" si="48"/>
        <v>1</v>
      </c>
      <c r="AL109" s="210">
        <f t="shared" si="49"/>
        <v>0</v>
      </c>
      <c r="AM109" s="210">
        <f t="shared" si="50"/>
        <v>0</v>
      </c>
      <c r="AN109" s="210">
        <f t="shared" si="51"/>
        <v>0</v>
      </c>
      <c r="AO109" s="210">
        <f t="shared" si="52"/>
        <v>0</v>
      </c>
      <c r="AP109" s="211">
        <f t="shared" si="53"/>
        <v>0</v>
      </c>
      <c r="AQ109" s="46">
        <f>HLOOKUP(AQ$4,Debug!$A$1:$AK$723,2+$C109,0)</f>
        <v>1</v>
      </c>
      <c r="AR109" s="46">
        <f>HLOOKUP(AR$4,Debug!$A$1:$AK$723,2+$C109,0)</f>
        <v>0</v>
      </c>
      <c r="AS109" s="46">
        <f>HLOOKUP(AS$4,Debug!$A$1:$AK$723,2+$C109,0)</f>
        <v>0</v>
      </c>
      <c r="AT109" s="46">
        <f>HLOOKUP(AT$4,Debug!$A$1:$AK$723,2+$C109,0)</f>
        <v>0</v>
      </c>
      <c r="AU109" s="46">
        <f>HLOOKUP(AU$4,Debug!$A$1:$AK$723,2+$C109,0)</f>
        <v>0</v>
      </c>
      <c r="AV109" s="46">
        <f>HLOOKUP(AV$4,Debug!$A$1:$AK$723,2+$C109,0)</f>
        <v>0</v>
      </c>
      <c r="AW109" s="47">
        <f t="shared" si="62"/>
        <v>0</v>
      </c>
      <c r="AX109" s="196"/>
      <c r="AY109" s="265">
        <f t="shared" si="63"/>
        <v>14061.974611787919</v>
      </c>
      <c r="AZ109" s="266">
        <f t="shared" si="64"/>
        <v>0</v>
      </c>
      <c r="BA109" s="266">
        <f t="shared" si="65"/>
        <v>168743.69534145514</v>
      </c>
      <c r="BB109" s="266">
        <f t="shared" si="66"/>
        <v>0</v>
      </c>
      <c r="BC109" s="267">
        <f t="shared" si="67"/>
        <v>0</v>
      </c>
      <c r="BD109" s="246">
        <f>HLOOKUP(BD$4,Debug!$A$1:$AK$723,2+$C109,0)</f>
        <v>14061.9746117879</v>
      </c>
      <c r="BE109" s="46">
        <f>HLOOKUP(BE$4,Debug!$A$1:$AK$723,2+$C109,0)</f>
        <v>0</v>
      </c>
      <c r="BF109" s="46">
        <f>HLOOKUP(BF$4,Debug!$A$1:$AK$723,2+$C109,0)</f>
        <v>168743.69534145499</v>
      </c>
      <c r="BG109" s="46">
        <f>HLOOKUP(BG$4,Debug!$A$1:$AK$723,2+$C109,0)</f>
        <v>0</v>
      </c>
      <c r="BH109" s="46">
        <f>HLOOKUP(BH$4,Debug!$A$1:$AK$723,2+$C109,0)</f>
        <v>0</v>
      </c>
      <c r="BI109" s="48">
        <f t="shared" si="68"/>
        <v>1.6370904631912708E-10</v>
      </c>
      <c r="BJ109" s="196"/>
      <c r="BK109" s="274">
        <f t="shared" si="69"/>
        <v>1.6821425527395739E-3</v>
      </c>
      <c r="BL109" s="275">
        <f t="shared" si="70"/>
        <v>0.55816247477489855</v>
      </c>
      <c r="BM109" s="281">
        <f t="shared" si="71"/>
        <v>0</v>
      </c>
      <c r="BN109" s="281">
        <f t="shared" si="72"/>
        <v>0.8</v>
      </c>
      <c r="BO109" s="281">
        <f t="shared" si="73"/>
        <v>0</v>
      </c>
      <c r="BP109" s="281">
        <f t="shared" si="74"/>
        <v>1</v>
      </c>
      <c r="BQ109" s="275">
        <f t="shared" si="75"/>
        <v>0.69770309346862325</v>
      </c>
      <c r="BR109" s="275">
        <f t="shared" si="76"/>
        <v>1.1736360627016074E-3</v>
      </c>
      <c r="BS109" s="276">
        <f t="shared" si="77"/>
        <v>0.86005960928366476</v>
      </c>
      <c r="BT109" s="41">
        <f>HLOOKUP(BT$4,Debug!$A$1:$AK$723,2+$C109,0)*IF(SUM(V109:W109)=0,0,1)</f>
        <v>0.5581624747749</v>
      </c>
      <c r="BU109" s="41">
        <f>HLOOKUP(BU$4,Debug!$A$1:$AK$723,2+$C109,0)*IF(SUM(X109:Y109)=0,0,1)</f>
        <v>1.17363606270161E-3</v>
      </c>
      <c r="BV109" s="41">
        <f>HLOOKUP(BV$4,Debug!$A$1:$AK$723,2+$C109,0)</f>
        <v>0.86005960928366498</v>
      </c>
      <c r="BW109" s="208">
        <f t="shared" si="78"/>
        <v>1.6679366221517E-15</v>
      </c>
      <c r="BY109" s="251">
        <f t="shared" si="79"/>
        <v>0</v>
      </c>
      <c r="BZ109" s="43">
        <f>HLOOKUP(BZ$4,Debug!$A$1:$AK$723,2+$C109,0)</f>
        <v>0</v>
      </c>
      <c r="CA109" s="49">
        <f t="shared" si="80"/>
        <v>0</v>
      </c>
      <c r="CC109" s="224">
        <f t="shared" si="81"/>
        <v>0</v>
      </c>
      <c r="CD109" s="253">
        <f t="shared" si="92"/>
        <v>96.731498313717736</v>
      </c>
      <c r="CE109" s="253">
        <f t="shared" si="82"/>
        <v>112.16227642410664</v>
      </c>
      <c r="CF109" s="253">
        <f t="shared" si="93"/>
        <v>33.452218602597569</v>
      </c>
      <c r="CG109" s="255">
        <f t="shared" si="83"/>
        <v>89290.613828047135</v>
      </c>
      <c r="CI109" s="194">
        <f t="shared" si="94"/>
        <v>1.3000000000000001E-2</v>
      </c>
      <c r="CJ109" s="194"/>
    </row>
    <row r="110" spans="2:88">
      <c r="B110" s="108">
        <f t="shared" si="95"/>
        <v>9</v>
      </c>
      <c r="C110" s="3">
        <f t="shared" si="84"/>
        <v>104</v>
      </c>
      <c r="D110" s="3">
        <f t="shared" si="85"/>
        <v>8</v>
      </c>
      <c r="E110" s="3">
        <f t="shared" si="86"/>
        <v>7</v>
      </c>
      <c r="F110" s="7">
        <f t="shared" si="87"/>
        <v>2023</v>
      </c>
      <c r="G110" s="8">
        <f t="shared" si="88"/>
        <v>8</v>
      </c>
      <c r="H110" s="37">
        <f>HLOOKUP(H$4,Debug!$A$1:$AK$723,2+$C110,0)</f>
        <v>9</v>
      </c>
      <c r="I110" s="38">
        <f>HLOOKUP(I$4,Debug!$A$1:$AK$723,2+$C110,0)</f>
        <v>104</v>
      </c>
      <c r="J110" s="38">
        <f>HLOOKUP(J$4,Debug!$A$1:$AK$723,2+$C110,0)</f>
        <v>8</v>
      </c>
      <c r="K110" s="38">
        <f>HLOOKUP(K$4,Debug!$A$1:$AK$723,2+$C110,0)</f>
        <v>7</v>
      </c>
      <c r="L110" s="38">
        <f>HLOOKUP(L$4,Debug!$A$1:$AK$723,2+$C110,0)</f>
        <v>2023</v>
      </c>
      <c r="M110" s="38">
        <f>HLOOKUP(M$4,Debug!$A$1:$AK$723,2+$C110,0)</f>
        <v>8</v>
      </c>
      <c r="N110" s="208">
        <f t="shared" si="54"/>
        <v>0</v>
      </c>
      <c r="O110" s="5"/>
      <c r="P110" s="100">
        <f>IF(Switch="Y",S110,HLOOKUP(P$3,Debug!$A$1:$AK$723,2+$C110,0))</f>
        <v>-5.9232043376664699E-3</v>
      </c>
      <c r="Q110" s="207">
        <f t="shared" si="55"/>
        <v>-7.1732043376664702E-3</v>
      </c>
      <c r="R110" s="101">
        <f>IF(Switch="Y",T110,HLOOKUP(R$3,Debug!$A$1:$AK$723,2+$C110,0))</f>
        <v>0.95047999239615999</v>
      </c>
      <c r="S110" s="183">
        <v>3.1964517503071388E-3</v>
      </c>
      <c r="T110" s="184">
        <v>0.82637798529047191</v>
      </c>
      <c r="U110" s="196"/>
      <c r="V110" s="55">
        <f t="shared" si="89"/>
        <v>93698.696003787423</v>
      </c>
      <c r="W110" s="210">
        <f t="shared" si="90"/>
        <v>-672.1198926080599</v>
      </c>
      <c r="X110" s="210">
        <f t="shared" si="56"/>
        <v>-108.61400758652995</v>
      </c>
      <c r="Y110" s="210">
        <f t="shared" si="91"/>
        <v>0</v>
      </c>
      <c r="Z110" s="210">
        <f t="shared" si="57"/>
        <v>0</v>
      </c>
      <c r="AA110" s="210">
        <f t="shared" si="58"/>
        <v>-100.66112561222558</v>
      </c>
      <c r="AB110" s="210">
        <f t="shared" si="59"/>
        <v>-35.11389107017704</v>
      </c>
      <c r="AC110" s="211">
        <f t="shared" si="60"/>
        <v>92782.187086910446</v>
      </c>
      <c r="AD110" s="43">
        <f>HLOOKUP(AD$4,Debug!$A$1:$AK$723,2+$C110,0)</f>
        <v>92917.962103593003</v>
      </c>
      <c r="AE110" s="44">
        <f>HLOOKUP(AE$4,Debug!$A$1:$AK$723,2+$C110,0)</f>
        <v>108.61400758652999</v>
      </c>
      <c r="AF110" s="44">
        <f>HLOOKUP(AF$4,Debug!$A$1:$AK$723,2+$C110,0)</f>
        <v>100.661125612226</v>
      </c>
      <c r="AG110" s="44">
        <f>HLOOKUP(AG$4,Debug!$A$1:$AK$723,2+$C110,0)</f>
        <v>35.113891070176997</v>
      </c>
      <c r="AH110" s="44">
        <f>HLOOKUP(AH$4,Debug!$A$1:$AK$723,2+$C110,0)</f>
        <v>92782.187086910606</v>
      </c>
      <c r="AI110" s="208">
        <f t="shared" si="61"/>
        <v>3.2061109322967241E-10</v>
      </c>
      <c r="AJ110" s="196"/>
      <c r="AK110" s="55">
        <f t="shared" si="48"/>
        <v>1</v>
      </c>
      <c r="AL110" s="210">
        <f t="shared" si="49"/>
        <v>0</v>
      </c>
      <c r="AM110" s="210">
        <f t="shared" si="50"/>
        <v>0</v>
      </c>
      <c r="AN110" s="210">
        <f t="shared" si="51"/>
        <v>0</v>
      </c>
      <c r="AO110" s="210">
        <f t="shared" si="52"/>
        <v>0</v>
      </c>
      <c r="AP110" s="211">
        <f t="shared" si="53"/>
        <v>0</v>
      </c>
      <c r="AQ110" s="46">
        <f>HLOOKUP(AQ$4,Debug!$A$1:$AK$723,2+$C110,0)</f>
        <v>1</v>
      </c>
      <c r="AR110" s="46">
        <f>HLOOKUP(AR$4,Debug!$A$1:$AK$723,2+$C110,0)</f>
        <v>0</v>
      </c>
      <c r="AS110" s="46">
        <f>HLOOKUP(AS$4,Debug!$A$1:$AK$723,2+$C110,0)</f>
        <v>0</v>
      </c>
      <c r="AT110" s="46">
        <f>HLOOKUP(AT$4,Debug!$A$1:$AK$723,2+$C110,0)</f>
        <v>0</v>
      </c>
      <c r="AU110" s="46">
        <f>HLOOKUP(AU$4,Debug!$A$1:$AK$723,2+$C110,0)</f>
        <v>0</v>
      </c>
      <c r="AV110" s="46">
        <f>HLOOKUP(AV$4,Debug!$A$1:$AK$723,2+$C110,0)</f>
        <v>0</v>
      </c>
      <c r="AW110" s="47">
        <f t="shared" si="62"/>
        <v>0</v>
      </c>
      <c r="AX110" s="196"/>
      <c r="AY110" s="265">
        <f t="shared" si="63"/>
        <v>14045.556428070817</v>
      </c>
      <c r="AZ110" s="266">
        <f t="shared" si="64"/>
        <v>0</v>
      </c>
      <c r="BA110" s="266">
        <f t="shared" si="65"/>
        <v>168546.67713684993</v>
      </c>
      <c r="BB110" s="266">
        <f t="shared" si="66"/>
        <v>0</v>
      </c>
      <c r="BC110" s="267">
        <f t="shared" si="67"/>
        <v>0</v>
      </c>
      <c r="BD110" s="246">
        <f>HLOOKUP(BD$4,Debug!$A$1:$AK$723,2+$C110,0)</f>
        <v>14045.5564280708</v>
      </c>
      <c r="BE110" s="46">
        <f>HLOOKUP(BE$4,Debug!$A$1:$AK$723,2+$C110,0)</f>
        <v>0</v>
      </c>
      <c r="BF110" s="46">
        <f>HLOOKUP(BF$4,Debug!$A$1:$AK$723,2+$C110,0)</f>
        <v>168546.67713684999</v>
      </c>
      <c r="BG110" s="46">
        <f>HLOOKUP(BG$4,Debug!$A$1:$AK$723,2+$C110,0)</f>
        <v>0</v>
      </c>
      <c r="BH110" s="46">
        <f>HLOOKUP(BH$4,Debug!$A$1:$AK$723,2+$C110,0)</f>
        <v>0</v>
      </c>
      <c r="BI110" s="48">
        <f t="shared" si="68"/>
        <v>7.4578565545380116E-11</v>
      </c>
      <c r="BJ110" s="196"/>
      <c r="BK110" s="274">
        <f t="shared" si="69"/>
        <v>1.6821425527395739E-3</v>
      </c>
      <c r="BL110" s="275">
        <f t="shared" si="70"/>
        <v>0.55527227736827056</v>
      </c>
      <c r="BM110" s="281">
        <f t="shared" si="71"/>
        <v>0</v>
      </c>
      <c r="BN110" s="281">
        <f t="shared" si="72"/>
        <v>0.8</v>
      </c>
      <c r="BO110" s="281">
        <f t="shared" si="73"/>
        <v>0</v>
      </c>
      <c r="BP110" s="281">
        <f t="shared" si="74"/>
        <v>1</v>
      </c>
      <c r="BQ110" s="275">
        <f t="shared" si="75"/>
        <v>0.6940903467103382</v>
      </c>
      <c r="BR110" s="275">
        <f t="shared" si="76"/>
        <v>1.1675589076472243E-3</v>
      </c>
      <c r="BS110" s="276">
        <f t="shared" si="77"/>
        <v>0.859055439025738</v>
      </c>
      <c r="BT110" s="41">
        <f>HLOOKUP(BT$4,Debug!$A$1:$AK$723,2+$C110,0)*IF(SUM(V110:W110)=0,0,1)</f>
        <v>0.555272277368272</v>
      </c>
      <c r="BU110" s="41">
        <f>HLOOKUP(BU$4,Debug!$A$1:$AK$723,2+$C110,0)*IF(SUM(X110:Y110)=0,0,1)</f>
        <v>1.1675589076472299E-3</v>
      </c>
      <c r="BV110" s="41">
        <f>HLOOKUP(BV$4,Debug!$A$1:$AK$723,2+$C110,0)</f>
        <v>0.859055439025738</v>
      </c>
      <c r="BW110" s="208">
        <f t="shared" si="78"/>
        <v>1.4489277833096281E-15</v>
      </c>
      <c r="BY110" s="251">
        <f t="shared" si="79"/>
        <v>0</v>
      </c>
      <c r="BZ110" s="43">
        <f>HLOOKUP(BZ$4,Debug!$A$1:$AK$723,2+$C110,0)</f>
        <v>0</v>
      </c>
      <c r="CA110" s="49">
        <f t="shared" si="80"/>
        <v>0</v>
      </c>
      <c r="CC110" s="224">
        <f t="shared" si="81"/>
        <v>0</v>
      </c>
      <c r="CD110" s="253">
        <f t="shared" si="92"/>
        <v>95.676385906497075</v>
      </c>
      <c r="CE110" s="253">
        <f t="shared" si="82"/>
        <v>111.32341983151248</v>
      </c>
      <c r="CF110" s="253">
        <f t="shared" si="93"/>
        <v>33.375050917381465</v>
      </c>
      <c r="CG110" s="255">
        <f t="shared" si="83"/>
        <v>88316.663913689612</v>
      </c>
      <c r="CI110" s="194">
        <f t="shared" si="94"/>
        <v>1.2999999999999999E-2</v>
      </c>
      <c r="CJ110" s="194"/>
    </row>
    <row r="111" spans="2:88">
      <c r="B111" s="108">
        <f t="shared" si="95"/>
        <v>9</v>
      </c>
      <c r="C111" s="3">
        <f t="shared" si="84"/>
        <v>105</v>
      </c>
      <c r="D111" s="3">
        <f t="shared" si="85"/>
        <v>8</v>
      </c>
      <c r="E111" s="3">
        <f t="shared" si="86"/>
        <v>8</v>
      </c>
      <c r="F111" s="7">
        <f t="shared" si="87"/>
        <v>2023</v>
      </c>
      <c r="G111" s="8">
        <f t="shared" si="88"/>
        <v>9</v>
      </c>
      <c r="H111" s="37">
        <f>HLOOKUP(H$4,Debug!$A$1:$AK$723,2+$C111,0)</f>
        <v>9</v>
      </c>
      <c r="I111" s="38">
        <f>HLOOKUP(I$4,Debug!$A$1:$AK$723,2+$C111,0)</f>
        <v>105</v>
      </c>
      <c r="J111" s="38">
        <f>HLOOKUP(J$4,Debug!$A$1:$AK$723,2+$C111,0)</f>
        <v>8</v>
      </c>
      <c r="K111" s="38">
        <f>HLOOKUP(K$4,Debug!$A$1:$AK$723,2+$C111,0)</f>
        <v>8</v>
      </c>
      <c r="L111" s="38">
        <f>HLOOKUP(L$4,Debug!$A$1:$AK$723,2+$C111,0)</f>
        <v>2023</v>
      </c>
      <c r="M111" s="38">
        <f>HLOOKUP(M$4,Debug!$A$1:$AK$723,2+$C111,0)</f>
        <v>9</v>
      </c>
      <c r="N111" s="208">
        <f t="shared" si="54"/>
        <v>0</v>
      </c>
      <c r="O111" s="5"/>
      <c r="P111" s="100">
        <f>IF(Switch="Y",S111,HLOOKUP(P$3,Debug!$A$1:$AK$723,2+$C111,0))</f>
        <v>-1.96467461943683E-3</v>
      </c>
      <c r="Q111" s="207">
        <f t="shared" si="55"/>
        <v>-3.2146746194368298E-3</v>
      </c>
      <c r="R111" s="101">
        <f>IF(Switch="Y",T111,HLOOKUP(R$3,Debug!$A$1:$AK$723,2+$C111,0))</f>
        <v>0.94939713282065896</v>
      </c>
      <c r="S111" s="183">
        <v>-2.8490592406441917E-2</v>
      </c>
      <c r="T111" s="184">
        <v>0.82290980908492428</v>
      </c>
      <c r="U111" s="196"/>
      <c r="V111" s="55">
        <f t="shared" si="89"/>
        <v>92782.187086910446</v>
      </c>
      <c r="W111" s="210">
        <f t="shared" si="90"/>
        <v>-298.26454196413056</v>
      </c>
      <c r="X111" s="210">
        <f t="shared" si="56"/>
        <v>-107.04920890814759</v>
      </c>
      <c r="Y111" s="210">
        <f t="shared" si="91"/>
        <v>0</v>
      </c>
      <c r="Z111" s="210">
        <f t="shared" si="57"/>
        <v>0</v>
      </c>
      <c r="AA111" s="210">
        <f t="shared" si="58"/>
        <v>-100.07494611404134</v>
      </c>
      <c r="AB111" s="210">
        <f t="shared" si="59"/>
        <v>-35.073247094907472</v>
      </c>
      <c r="AC111" s="211">
        <f t="shared" si="60"/>
        <v>92241.725142829222</v>
      </c>
      <c r="AD111" s="43">
        <f>HLOOKUP(AD$4,Debug!$A$1:$AK$723,2+$C111,0)</f>
        <v>92376.873336038305</v>
      </c>
      <c r="AE111" s="44">
        <f>HLOOKUP(AE$4,Debug!$A$1:$AK$723,2+$C111,0)</f>
        <v>107.049208908148</v>
      </c>
      <c r="AF111" s="44">
        <f>HLOOKUP(AF$4,Debug!$A$1:$AK$723,2+$C111,0)</f>
        <v>100.07494611404201</v>
      </c>
      <c r="AG111" s="44">
        <f>HLOOKUP(AG$4,Debug!$A$1:$AK$723,2+$C111,0)</f>
        <v>35.073247094907501</v>
      </c>
      <c r="AH111" s="44">
        <f>HLOOKUP(AH$4,Debug!$A$1:$AK$723,2+$C111,0)</f>
        <v>92241.725142829397</v>
      </c>
      <c r="AI111" s="208">
        <f t="shared" si="61"/>
        <v>3.2083846690511564E-10</v>
      </c>
      <c r="AJ111" s="196"/>
      <c r="AK111" s="55">
        <f t="shared" si="48"/>
        <v>1</v>
      </c>
      <c r="AL111" s="210">
        <f t="shared" si="49"/>
        <v>0</v>
      </c>
      <c r="AM111" s="210">
        <f t="shared" si="50"/>
        <v>0</v>
      </c>
      <c r="AN111" s="210">
        <f t="shared" si="51"/>
        <v>0</v>
      </c>
      <c r="AO111" s="210">
        <f t="shared" si="52"/>
        <v>0</v>
      </c>
      <c r="AP111" s="211">
        <f t="shared" si="53"/>
        <v>0</v>
      </c>
      <c r="AQ111" s="46">
        <f>HLOOKUP(AQ$4,Debug!$A$1:$AK$723,2+$C111,0)</f>
        <v>1</v>
      </c>
      <c r="AR111" s="46">
        <f>HLOOKUP(AR$4,Debug!$A$1:$AK$723,2+$C111,0)</f>
        <v>0</v>
      </c>
      <c r="AS111" s="46">
        <f>HLOOKUP(AS$4,Debug!$A$1:$AK$723,2+$C111,0)</f>
        <v>0</v>
      </c>
      <c r="AT111" s="46">
        <f>HLOOKUP(AT$4,Debug!$A$1:$AK$723,2+$C111,0)</f>
        <v>0</v>
      </c>
      <c r="AU111" s="46">
        <f>HLOOKUP(AU$4,Debug!$A$1:$AK$723,2+$C111,0)</f>
        <v>0</v>
      </c>
      <c r="AV111" s="46">
        <f>HLOOKUP(AV$4,Debug!$A$1:$AK$723,2+$C111,0)</f>
        <v>0</v>
      </c>
      <c r="AW111" s="47">
        <f t="shared" si="62"/>
        <v>0</v>
      </c>
      <c r="AX111" s="196"/>
      <c r="AY111" s="265">
        <f t="shared" si="63"/>
        <v>14029.29883796299</v>
      </c>
      <c r="AZ111" s="266">
        <f t="shared" si="64"/>
        <v>0</v>
      </c>
      <c r="BA111" s="266">
        <f t="shared" si="65"/>
        <v>168351.58605555602</v>
      </c>
      <c r="BB111" s="266">
        <f t="shared" si="66"/>
        <v>0</v>
      </c>
      <c r="BC111" s="267">
        <f t="shared" si="67"/>
        <v>0</v>
      </c>
      <c r="BD111" s="246">
        <f>HLOOKUP(BD$4,Debug!$A$1:$AK$723,2+$C111,0)</f>
        <v>14029.298837963001</v>
      </c>
      <c r="BE111" s="46">
        <f>HLOOKUP(BE$4,Debug!$A$1:$AK$723,2+$C111,0)</f>
        <v>0</v>
      </c>
      <c r="BF111" s="46">
        <f>HLOOKUP(BF$4,Debug!$A$1:$AK$723,2+$C111,0)</f>
        <v>168351.58605555599</v>
      </c>
      <c r="BG111" s="46">
        <f>HLOOKUP(BG$4,Debug!$A$1:$AK$723,2+$C111,0)</f>
        <v>0</v>
      </c>
      <c r="BH111" s="46">
        <f>HLOOKUP(BH$4,Debug!$A$1:$AK$723,2+$C111,0)</f>
        <v>0</v>
      </c>
      <c r="BI111" s="48">
        <f t="shared" si="68"/>
        <v>4.0017766878008842E-11</v>
      </c>
      <c r="BJ111" s="196"/>
      <c r="BK111" s="274">
        <f t="shared" si="69"/>
        <v>1.6821425527395739E-3</v>
      </c>
      <c r="BL111" s="275">
        <f t="shared" si="70"/>
        <v>0.55048363256415189</v>
      </c>
      <c r="BM111" s="281">
        <f t="shared" si="71"/>
        <v>0</v>
      </c>
      <c r="BN111" s="281">
        <f t="shared" si="72"/>
        <v>0.8</v>
      </c>
      <c r="BO111" s="281">
        <f t="shared" si="73"/>
        <v>0</v>
      </c>
      <c r="BP111" s="281">
        <f t="shared" si="74"/>
        <v>1</v>
      </c>
      <c r="BQ111" s="275">
        <f t="shared" si="75"/>
        <v>0.68810454070518989</v>
      </c>
      <c r="BR111" s="275">
        <f t="shared" si="76"/>
        <v>1.1574899286535202E-3</v>
      </c>
      <c r="BS111" s="276">
        <f t="shared" si="77"/>
        <v>0.85806109100691075</v>
      </c>
      <c r="BT111" s="41">
        <f>HLOOKUP(BT$4,Debug!$A$1:$AK$723,2+$C111,0)*IF(SUM(V111:W111)=0,0,1)</f>
        <v>0.550483632564153</v>
      </c>
      <c r="BU111" s="41">
        <f>HLOOKUP(BU$4,Debug!$A$1:$AK$723,2+$C111,0)*IF(SUM(X111:Y111)=0,0,1)</f>
        <v>1.15748992865352E-3</v>
      </c>
      <c r="BV111" s="41">
        <f>HLOOKUP(BV$4,Debug!$A$1:$AK$723,2+$C111,0)</f>
        <v>0.85806109100691097</v>
      </c>
      <c r="BW111" s="208">
        <f t="shared" si="78"/>
        <v>1.3324844699846849E-15</v>
      </c>
      <c r="BY111" s="251">
        <f t="shared" si="79"/>
        <v>0</v>
      </c>
      <c r="BZ111" s="43">
        <f>HLOOKUP(BZ$4,Debug!$A$1:$AK$723,2+$C111,0)</f>
        <v>0</v>
      </c>
      <c r="CA111" s="49">
        <f t="shared" si="80"/>
        <v>0</v>
      </c>
      <c r="CC111" s="224">
        <f t="shared" si="81"/>
        <v>0</v>
      </c>
      <c r="CD111" s="253">
        <f t="shared" si="92"/>
        <v>95.010866907852787</v>
      </c>
      <c r="CE111" s="253">
        <f t="shared" si="82"/>
        <v>110.10892799642843</v>
      </c>
      <c r="CF111" s="253">
        <f t="shared" si="93"/>
        <v>33.298440230615661</v>
      </c>
      <c r="CG111" s="255">
        <f t="shared" si="83"/>
        <v>87702.338684171817</v>
      </c>
      <c r="CI111" s="194">
        <f t="shared" si="94"/>
        <v>1.2999999999999998E-2</v>
      </c>
      <c r="CJ111" s="194"/>
    </row>
    <row r="112" spans="2:88">
      <c r="B112" s="108">
        <f t="shared" si="95"/>
        <v>9</v>
      </c>
      <c r="C112" s="3">
        <f t="shared" si="84"/>
        <v>106</v>
      </c>
      <c r="D112" s="3">
        <f t="shared" si="85"/>
        <v>8</v>
      </c>
      <c r="E112" s="3">
        <f t="shared" si="86"/>
        <v>9</v>
      </c>
      <c r="F112" s="7">
        <f t="shared" si="87"/>
        <v>2023</v>
      </c>
      <c r="G112" s="8">
        <f t="shared" si="88"/>
        <v>10</v>
      </c>
      <c r="H112" s="37">
        <f>HLOOKUP(H$4,Debug!$A$1:$AK$723,2+$C112,0)</f>
        <v>9</v>
      </c>
      <c r="I112" s="38">
        <f>HLOOKUP(I$4,Debug!$A$1:$AK$723,2+$C112,0)</f>
        <v>106</v>
      </c>
      <c r="J112" s="38">
        <f>HLOOKUP(J$4,Debug!$A$1:$AK$723,2+$C112,0)</f>
        <v>8</v>
      </c>
      <c r="K112" s="38">
        <f>HLOOKUP(K$4,Debug!$A$1:$AK$723,2+$C112,0)</f>
        <v>9</v>
      </c>
      <c r="L112" s="38">
        <f>HLOOKUP(L$4,Debug!$A$1:$AK$723,2+$C112,0)</f>
        <v>2023</v>
      </c>
      <c r="M112" s="38">
        <f>HLOOKUP(M$4,Debug!$A$1:$AK$723,2+$C112,0)</f>
        <v>10</v>
      </c>
      <c r="N112" s="208">
        <f t="shared" si="54"/>
        <v>0</v>
      </c>
      <c r="O112" s="5"/>
      <c r="P112" s="100">
        <f>IF(Switch="Y",S112,HLOOKUP(P$3,Debug!$A$1:$AK$723,2+$C112,0))</f>
        <v>2.60396636588094E-2</v>
      </c>
      <c r="Q112" s="207">
        <f t="shared" si="55"/>
        <v>2.4789663658809399E-2</v>
      </c>
      <c r="R112" s="101">
        <f>IF(Switch="Y",T112,HLOOKUP(R$3,Debug!$A$1:$AK$723,2+$C112,0))</f>
        <v>0.94849663283695296</v>
      </c>
      <c r="S112" s="183">
        <v>-2.6844260952929355E-2</v>
      </c>
      <c r="T112" s="184">
        <v>0.81967213114754101</v>
      </c>
      <c r="U112" s="196"/>
      <c r="V112" s="55">
        <f t="shared" si="89"/>
        <v>92241.725142829222</v>
      </c>
      <c r="W112" s="210">
        <f t="shared" si="90"/>
        <v>2286.6413415990787</v>
      </c>
      <c r="X112" s="210">
        <f t="shared" si="56"/>
        <v>-108.90433506444954</v>
      </c>
      <c r="Y112" s="210">
        <f t="shared" si="91"/>
        <v>0</v>
      </c>
      <c r="Z112" s="210">
        <f t="shared" si="57"/>
        <v>0</v>
      </c>
      <c r="AA112" s="210">
        <f t="shared" si="58"/>
        <v>-102.28775066181083</v>
      </c>
      <c r="AB112" s="210">
        <f t="shared" si="59"/>
        <v>-35.032839873292666</v>
      </c>
      <c r="AC112" s="211">
        <f t="shared" si="60"/>
        <v>94282.141558828749</v>
      </c>
      <c r="AD112" s="43">
        <f>HLOOKUP(AD$4,Debug!$A$1:$AK$723,2+$C112,0)</f>
        <v>94419.462149364001</v>
      </c>
      <c r="AE112" s="44">
        <f>HLOOKUP(AE$4,Debug!$A$1:$AK$723,2+$C112,0)</f>
        <v>108.90433506445</v>
      </c>
      <c r="AF112" s="44">
        <f>HLOOKUP(AF$4,Debug!$A$1:$AK$723,2+$C112,0)</f>
        <v>102.287750661811</v>
      </c>
      <c r="AG112" s="44">
        <f>HLOOKUP(AG$4,Debug!$A$1:$AK$723,2+$C112,0)</f>
        <v>35.032839873292701</v>
      </c>
      <c r="AH112" s="44">
        <f>HLOOKUP(AH$4,Debug!$A$1:$AK$723,2+$C112,0)</f>
        <v>94282.141558828895</v>
      </c>
      <c r="AI112" s="208">
        <f t="shared" si="61"/>
        <v>2.9124436196070747E-10</v>
      </c>
      <c r="AJ112" s="196"/>
      <c r="AK112" s="55">
        <f t="shared" si="48"/>
        <v>1</v>
      </c>
      <c r="AL112" s="210">
        <f t="shared" si="49"/>
        <v>0</v>
      </c>
      <c r="AM112" s="210">
        <f t="shared" si="50"/>
        <v>0</v>
      </c>
      <c r="AN112" s="210">
        <f t="shared" si="51"/>
        <v>0</v>
      </c>
      <c r="AO112" s="210">
        <f t="shared" si="52"/>
        <v>0</v>
      </c>
      <c r="AP112" s="211">
        <f t="shared" si="53"/>
        <v>0</v>
      </c>
      <c r="AQ112" s="46">
        <f>HLOOKUP(AQ$4,Debug!$A$1:$AK$723,2+$C112,0)</f>
        <v>1</v>
      </c>
      <c r="AR112" s="46">
        <f>HLOOKUP(AR$4,Debug!$A$1:$AK$723,2+$C112,0)</f>
        <v>0</v>
      </c>
      <c r="AS112" s="46">
        <f>HLOOKUP(AS$4,Debug!$A$1:$AK$723,2+$C112,0)</f>
        <v>0</v>
      </c>
      <c r="AT112" s="46">
        <f>HLOOKUP(AT$4,Debug!$A$1:$AK$723,2+$C112,0)</f>
        <v>0</v>
      </c>
      <c r="AU112" s="46">
        <f>HLOOKUP(AU$4,Debug!$A$1:$AK$723,2+$C112,0)</f>
        <v>0</v>
      </c>
      <c r="AV112" s="46">
        <f>HLOOKUP(AV$4,Debug!$A$1:$AK$723,2+$C112,0)</f>
        <v>0</v>
      </c>
      <c r="AW112" s="47">
        <f t="shared" si="62"/>
        <v>0</v>
      </c>
      <c r="AX112" s="196"/>
      <c r="AY112" s="265">
        <f t="shared" si="63"/>
        <v>14013.135949317066</v>
      </c>
      <c r="AZ112" s="266">
        <f t="shared" si="64"/>
        <v>0</v>
      </c>
      <c r="BA112" s="266">
        <f t="shared" si="65"/>
        <v>168157.63139180496</v>
      </c>
      <c r="BB112" s="266">
        <f t="shared" si="66"/>
        <v>0</v>
      </c>
      <c r="BC112" s="267">
        <f t="shared" si="67"/>
        <v>0</v>
      </c>
      <c r="BD112" s="246">
        <f>HLOOKUP(BD$4,Debug!$A$1:$AK$723,2+$C112,0)</f>
        <v>14013.1359493171</v>
      </c>
      <c r="BE112" s="46">
        <f>HLOOKUP(BE$4,Debug!$A$1:$AK$723,2+$C112,0)</f>
        <v>0</v>
      </c>
      <c r="BF112" s="46">
        <f>HLOOKUP(BF$4,Debug!$A$1:$AK$723,2+$C112,0)</f>
        <v>168157.63139180499</v>
      </c>
      <c r="BG112" s="46">
        <f>HLOOKUP(BG$4,Debug!$A$1:$AK$723,2+$C112,0)</f>
        <v>0</v>
      </c>
      <c r="BH112" s="46">
        <f>HLOOKUP(BH$4,Debug!$A$1:$AK$723,2+$C112,0)</f>
        <v>0</v>
      </c>
      <c r="BI112" s="48">
        <f t="shared" si="68"/>
        <v>6.3664629124104977E-11</v>
      </c>
      <c r="BJ112" s="196"/>
      <c r="BK112" s="274">
        <f t="shared" si="69"/>
        <v>1.6821425527395739E-3</v>
      </c>
      <c r="BL112" s="275">
        <f t="shared" si="70"/>
        <v>0.54791123329476354</v>
      </c>
      <c r="BM112" s="281">
        <f t="shared" si="71"/>
        <v>0</v>
      </c>
      <c r="BN112" s="281">
        <f t="shared" si="72"/>
        <v>0.8</v>
      </c>
      <c r="BO112" s="281">
        <f t="shared" si="73"/>
        <v>0</v>
      </c>
      <c r="BP112" s="281">
        <f t="shared" si="74"/>
        <v>1</v>
      </c>
      <c r="BQ112" s="275">
        <f t="shared" si="75"/>
        <v>0.68488904161845443</v>
      </c>
      <c r="BR112" s="275">
        <f t="shared" si="76"/>
        <v>1.1520810008114272E-3</v>
      </c>
      <c r="BS112" s="276">
        <f t="shared" si="77"/>
        <v>0.85707253512642612</v>
      </c>
      <c r="BT112" s="41">
        <f>HLOOKUP(BT$4,Debug!$A$1:$AK$723,2+$C112,0)*IF(SUM(V112:W112)=0,0,1)</f>
        <v>0.54791123329476499</v>
      </c>
      <c r="BU112" s="41">
        <f>HLOOKUP(BU$4,Debug!$A$1:$AK$723,2+$C112,0)*IF(SUM(X112:Y112)=0,0,1)</f>
        <v>1.15208100081143E-3</v>
      </c>
      <c r="BV112" s="41">
        <f>HLOOKUP(BV$4,Debug!$A$1:$AK$723,2+$C112,0)</f>
        <v>0.85707253512642601</v>
      </c>
      <c r="BW112" s="208">
        <f t="shared" si="78"/>
        <v>1.5571311601236815E-15</v>
      </c>
      <c r="BY112" s="251">
        <f t="shared" si="79"/>
        <v>0</v>
      </c>
      <c r="BZ112" s="43">
        <f>HLOOKUP(BZ$4,Debug!$A$1:$AK$723,2+$C112,0)</f>
        <v>0</v>
      </c>
      <c r="CA112" s="49">
        <f t="shared" si="80"/>
        <v>0</v>
      </c>
      <c r="CC112" s="224">
        <f t="shared" si="81"/>
        <v>0</v>
      </c>
      <c r="CD112" s="253">
        <f t="shared" si="92"/>
        <v>97.019587083193386</v>
      </c>
      <c r="CE112" s="253">
        <f t="shared" si="82"/>
        <v>109.36370713130653</v>
      </c>
      <c r="CF112" s="253">
        <f t="shared" si="93"/>
        <v>33.22853065853424</v>
      </c>
      <c r="CG112" s="255">
        <f t="shared" si="83"/>
        <v>89556.541922947741</v>
      </c>
      <c r="CI112" s="194">
        <f t="shared" si="94"/>
        <v>1.2999999999999999E-2</v>
      </c>
      <c r="CJ112" s="194"/>
    </row>
    <row r="113" spans="2:88">
      <c r="B113" s="108">
        <f t="shared" si="95"/>
        <v>9</v>
      </c>
      <c r="C113" s="3">
        <f t="shared" si="84"/>
        <v>107</v>
      </c>
      <c r="D113" s="3">
        <f t="shared" si="85"/>
        <v>8</v>
      </c>
      <c r="E113" s="3">
        <f t="shared" si="86"/>
        <v>10</v>
      </c>
      <c r="F113" s="7">
        <f t="shared" si="87"/>
        <v>2023</v>
      </c>
      <c r="G113" s="8">
        <f t="shared" si="88"/>
        <v>11</v>
      </c>
      <c r="H113" s="37">
        <f>HLOOKUP(H$4,Debug!$A$1:$AK$723,2+$C113,0)</f>
        <v>9</v>
      </c>
      <c r="I113" s="38">
        <f>HLOOKUP(I$4,Debug!$A$1:$AK$723,2+$C113,0)</f>
        <v>107</v>
      </c>
      <c r="J113" s="38">
        <f>HLOOKUP(J$4,Debug!$A$1:$AK$723,2+$C113,0)</f>
        <v>8</v>
      </c>
      <c r="K113" s="38">
        <f>HLOOKUP(K$4,Debug!$A$1:$AK$723,2+$C113,0)</f>
        <v>10</v>
      </c>
      <c r="L113" s="38">
        <f>HLOOKUP(L$4,Debug!$A$1:$AK$723,2+$C113,0)</f>
        <v>2023</v>
      </c>
      <c r="M113" s="38">
        <f>HLOOKUP(M$4,Debug!$A$1:$AK$723,2+$C113,0)</f>
        <v>11</v>
      </c>
      <c r="N113" s="208">
        <f t="shared" si="54"/>
        <v>0</v>
      </c>
      <c r="O113" s="5"/>
      <c r="P113" s="100">
        <f>IF(Switch="Y",S113,HLOOKUP(P$3,Debug!$A$1:$AK$723,2+$C113,0))</f>
        <v>-6.3869895547162799E-3</v>
      </c>
      <c r="Q113" s="207">
        <f t="shared" si="55"/>
        <v>-7.6369895547162801E-3</v>
      </c>
      <c r="R113" s="101">
        <f>IF(Switch="Y",T113,HLOOKUP(R$3,Debug!$A$1:$AK$723,2+$C113,0))</f>
        <v>0.94768764215314605</v>
      </c>
      <c r="S113" s="183">
        <v>-3.4472820492840173E-3</v>
      </c>
      <c r="T113" s="184">
        <v>0.81652649628480456</v>
      </c>
      <c r="U113" s="196"/>
      <c r="V113" s="55">
        <f t="shared" si="89"/>
        <v>94282.141558828749</v>
      </c>
      <c r="W113" s="210">
        <f t="shared" si="90"/>
        <v>-720.03173028105687</v>
      </c>
      <c r="X113" s="210">
        <f t="shared" si="56"/>
        <v>-110.30258083464231</v>
      </c>
      <c r="Y113" s="210">
        <f t="shared" si="91"/>
        <v>0</v>
      </c>
      <c r="Z113" s="210">
        <f t="shared" si="57"/>
        <v>0</v>
      </c>
      <c r="AA113" s="210">
        <f t="shared" si="58"/>
        <v>-101.23945785168912</v>
      </c>
      <c r="AB113" s="210">
        <f t="shared" si="59"/>
        <v>-34.991538831032372</v>
      </c>
      <c r="AC113" s="211">
        <f t="shared" si="60"/>
        <v>93315.576251030332</v>
      </c>
      <c r="AD113" s="43">
        <f>HLOOKUP(AD$4,Debug!$A$1:$AK$723,2+$C113,0)</f>
        <v>93451.807247713194</v>
      </c>
      <c r="AE113" s="44">
        <f>HLOOKUP(AE$4,Debug!$A$1:$AK$723,2+$C113,0)</f>
        <v>110.302580834643</v>
      </c>
      <c r="AF113" s="44">
        <f>HLOOKUP(AF$4,Debug!$A$1:$AK$723,2+$C113,0)</f>
        <v>101.239457851689</v>
      </c>
      <c r="AG113" s="44">
        <f>HLOOKUP(AG$4,Debug!$A$1:$AK$723,2+$C113,0)</f>
        <v>34.9915388310324</v>
      </c>
      <c r="AH113" s="44">
        <f>HLOOKUP(AH$4,Debug!$A$1:$AK$723,2+$C113,0)</f>
        <v>93315.576251030507</v>
      </c>
      <c r="AI113" s="208">
        <f t="shared" si="61"/>
        <v>3.2029845442593796E-10</v>
      </c>
      <c r="AJ113" s="196"/>
      <c r="AK113" s="55">
        <f t="shared" si="48"/>
        <v>1</v>
      </c>
      <c r="AL113" s="210">
        <f t="shared" si="49"/>
        <v>0</v>
      </c>
      <c r="AM113" s="210">
        <f t="shared" si="50"/>
        <v>0</v>
      </c>
      <c r="AN113" s="210">
        <f t="shared" si="51"/>
        <v>0</v>
      </c>
      <c r="AO113" s="210">
        <f t="shared" si="52"/>
        <v>0</v>
      </c>
      <c r="AP113" s="211">
        <f t="shared" si="53"/>
        <v>0</v>
      </c>
      <c r="AQ113" s="46">
        <f>HLOOKUP(AQ$4,Debug!$A$1:$AK$723,2+$C113,0)</f>
        <v>1</v>
      </c>
      <c r="AR113" s="46">
        <f>HLOOKUP(AR$4,Debug!$A$1:$AK$723,2+$C113,0)</f>
        <v>0</v>
      </c>
      <c r="AS113" s="46">
        <f>HLOOKUP(AS$4,Debug!$A$1:$AK$723,2+$C113,0)</f>
        <v>0</v>
      </c>
      <c r="AT113" s="46">
        <f>HLOOKUP(AT$4,Debug!$A$1:$AK$723,2+$C113,0)</f>
        <v>0</v>
      </c>
      <c r="AU113" s="46">
        <f>HLOOKUP(AU$4,Debug!$A$1:$AK$723,2+$C113,0)</f>
        <v>0</v>
      </c>
      <c r="AV113" s="46">
        <f>HLOOKUP(AV$4,Debug!$A$1:$AK$723,2+$C113,0)</f>
        <v>0</v>
      </c>
      <c r="AW113" s="47">
        <f t="shared" si="62"/>
        <v>0</v>
      </c>
      <c r="AX113" s="196"/>
      <c r="AY113" s="265">
        <f t="shared" si="63"/>
        <v>13996.615532412949</v>
      </c>
      <c r="AZ113" s="266">
        <f t="shared" si="64"/>
        <v>0</v>
      </c>
      <c r="BA113" s="266">
        <f t="shared" si="65"/>
        <v>167959.38638895555</v>
      </c>
      <c r="BB113" s="266">
        <f t="shared" si="66"/>
        <v>0</v>
      </c>
      <c r="BC113" s="267">
        <f t="shared" si="67"/>
        <v>0</v>
      </c>
      <c r="BD113" s="246">
        <f>HLOOKUP(BD$4,Debug!$A$1:$AK$723,2+$C113,0)</f>
        <v>13996.615532412899</v>
      </c>
      <c r="BE113" s="46">
        <f>HLOOKUP(BE$4,Debug!$A$1:$AK$723,2+$C113,0)</f>
        <v>0</v>
      </c>
      <c r="BF113" s="46">
        <f>HLOOKUP(BF$4,Debug!$A$1:$AK$723,2+$C113,0)</f>
        <v>167959.38638895599</v>
      </c>
      <c r="BG113" s="46">
        <f>HLOOKUP(BG$4,Debug!$A$1:$AK$723,2+$C113,0)</f>
        <v>0</v>
      </c>
      <c r="BH113" s="46">
        <f>HLOOKUP(BH$4,Debug!$A$1:$AK$723,2+$C113,0)</f>
        <v>0</v>
      </c>
      <c r="BI113" s="48">
        <f t="shared" si="68"/>
        <v>4.8567017074674368E-10</v>
      </c>
      <c r="BJ113" s="196"/>
      <c r="BK113" s="274">
        <f t="shared" si="69"/>
        <v>1.6821425527395739E-3</v>
      </c>
      <c r="BL113" s="275">
        <f t="shared" si="70"/>
        <v>0.56067715023383424</v>
      </c>
      <c r="BM113" s="281">
        <f t="shared" si="71"/>
        <v>0</v>
      </c>
      <c r="BN113" s="281">
        <f t="shared" si="72"/>
        <v>0.8</v>
      </c>
      <c r="BO113" s="281">
        <f t="shared" si="73"/>
        <v>0</v>
      </c>
      <c r="BP113" s="281">
        <f t="shared" si="74"/>
        <v>1</v>
      </c>
      <c r="BQ113" s="275">
        <f t="shared" si="75"/>
        <v>0.70084643779229283</v>
      </c>
      <c r="BR113" s="275">
        <f t="shared" si="76"/>
        <v>1.1789236159463643E-3</v>
      </c>
      <c r="BS113" s="276">
        <f t="shared" si="77"/>
        <v>0.85606211207418648</v>
      </c>
      <c r="BT113" s="41">
        <f>HLOOKUP(BT$4,Debug!$A$1:$AK$723,2+$C113,0)*IF(SUM(V113:W113)=0,0,1)</f>
        <v>0.56067715023383502</v>
      </c>
      <c r="BU113" s="41">
        <f>HLOOKUP(BU$4,Debug!$A$1:$AK$723,2+$C113,0)*IF(SUM(X113:Y113)=0,0,1)</f>
        <v>1.17892361594637E-3</v>
      </c>
      <c r="BV113" s="41">
        <f>HLOOKUP(BV$4,Debug!$A$1:$AK$723,2+$C113,0)</f>
        <v>0.85606211207418603</v>
      </c>
      <c r="BW113" s="208">
        <f t="shared" si="78"/>
        <v>1.2268831783845968E-15</v>
      </c>
      <c r="BY113" s="251">
        <f t="shared" si="79"/>
        <v>0</v>
      </c>
      <c r="BZ113" s="43">
        <f>HLOOKUP(BZ$4,Debug!$A$1:$AK$723,2+$C113,0)</f>
        <v>0</v>
      </c>
      <c r="CA113" s="49">
        <f t="shared" si="80"/>
        <v>0</v>
      </c>
      <c r="CC113" s="224">
        <f t="shared" si="81"/>
        <v>0</v>
      </c>
      <c r="CD113" s="253">
        <f t="shared" si="92"/>
        <v>95.943383104330081</v>
      </c>
      <c r="CE113" s="253">
        <f t="shared" si="82"/>
        <v>111.68752553879446</v>
      </c>
      <c r="CF113" s="253">
        <f t="shared" si="93"/>
        <v>33.161048930091319</v>
      </c>
      <c r="CG113" s="255">
        <f t="shared" si="83"/>
        <v>88563.122865535464</v>
      </c>
      <c r="CI113" s="194">
        <f t="shared" si="94"/>
        <v>1.2999999999999999E-2</v>
      </c>
      <c r="CJ113" s="194"/>
    </row>
    <row r="114" spans="2:88">
      <c r="B114" s="108">
        <f t="shared" si="95"/>
        <v>9</v>
      </c>
      <c r="C114" s="3">
        <f t="shared" si="84"/>
        <v>108</v>
      </c>
      <c r="D114" s="3">
        <f t="shared" si="85"/>
        <v>8</v>
      </c>
      <c r="E114" s="3">
        <f t="shared" si="86"/>
        <v>11</v>
      </c>
      <c r="F114" s="7">
        <f t="shared" si="87"/>
        <v>2023</v>
      </c>
      <c r="G114" s="8">
        <f t="shared" si="88"/>
        <v>12</v>
      </c>
      <c r="H114" s="37">
        <f>HLOOKUP(H$4,Debug!$A$1:$AK$723,2+$C114,0)</f>
        <v>9</v>
      </c>
      <c r="I114" s="38">
        <f>HLOOKUP(I$4,Debug!$A$1:$AK$723,2+$C114,0)</f>
        <v>108</v>
      </c>
      <c r="J114" s="38">
        <f>HLOOKUP(J$4,Debug!$A$1:$AK$723,2+$C114,0)</f>
        <v>8</v>
      </c>
      <c r="K114" s="38">
        <f>HLOOKUP(K$4,Debug!$A$1:$AK$723,2+$C114,0)</f>
        <v>11</v>
      </c>
      <c r="L114" s="38">
        <f>HLOOKUP(L$4,Debug!$A$1:$AK$723,2+$C114,0)</f>
        <v>2023</v>
      </c>
      <c r="M114" s="38">
        <f>HLOOKUP(M$4,Debug!$A$1:$AK$723,2+$C114,0)</f>
        <v>12</v>
      </c>
      <c r="N114" s="208">
        <f t="shared" si="54"/>
        <v>0</v>
      </c>
      <c r="O114" s="5"/>
      <c r="P114" s="100">
        <f>IF(Switch="Y",S114,HLOOKUP(P$3,Debug!$A$1:$AK$723,2+$C114,0))</f>
        <v>7.8144818678438401E-3</v>
      </c>
      <c r="Q114" s="207">
        <f t="shared" si="55"/>
        <v>6.5644818678438398E-3</v>
      </c>
      <c r="R114" s="101">
        <f>IF(Switch="Y",T114,HLOOKUP(R$3,Debug!$A$1:$AK$723,2+$C114,0))</f>
        <v>0.94696969696969702</v>
      </c>
      <c r="S114" s="183">
        <v>5.7239819085315169E-3</v>
      </c>
      <c r="T114" s="184">
        <v>0.81353726000650828</v>
      </c>
      <c r="U114" s="196"/>
      <c r="V114" s="55">
        <f t="shared" si="89"/>
        <v>93315.576251030332</v>
      </c>
      <c r="W114" s="210">
        <f t="shared" si="90"/>
        <v>612.56840828728787</v>
      </c>
      <c r="X114" s="210">
        <f t="shared" si="56"/>
        <v>-109.72824094199045</v>
      </c>
      <c r="Y114" s="210">
        <f t="shared" si="91"/>
        <v>-13980.264480158232</v>
      </c>
      <c r="Z114" s="210">
        <f t="shared" si="57"/>
        <v>0</v>
      </c>
      <c r="AA114" s="210">
        <f t="shared" si="58"/>
        <v>-86.491331266402184</v>
      </c>
      <c r="AB114" s="210">
        <f t="shared" si="59"/>
        <v>-34.950661200395579</v>
      </c>
      <c r="AC114" s="211">
        <f t="shared" si="60"/>
        <v>79716.709945750612</v>
      </c>
      <c r="AD114" s="43">
        <f>HLOOKUP(AD$4,Debug!$A$1:$AK$723,2+$C114,0)</f>
        <v>93818.416418375797</v>
      </c>
      <c r="AE114" s="44">
        <f>HLOOKUP(AE$4,Debug!$A$1:$AK$723,2+$C114,0)</f>
        <v>109.728240941991</v>
      </c>
      <c r="AF114" s="44">
        <f>HLOOKUP(AF$4,Debug!$A$1:$AK$723,2+$C114,0)</f>
        <v>86.491331266402398</v>
      </c>
      <c r="AG114" s="44">
        <f>HLOOKUP(AG$4,Debug!$A$1:$AK$723,2+$C114,0)</f>
        <v>34.950661200395601</v>
      </c>
      <c r="AH114" s="44">
        <f>HLOOKUP(AH$4,Debug!$A$1:$AK$723,2+$C114,0)</f>
        <v>79716.709945750801</v>
      </c>
      <c r="AI114" s="208">
        <f t="shared" si="61"/>
        <v>3.4948044458360528E-10</v>
      </c>
      <c r="AJ114" s="196"/>
      <c r="AK114" s="55">
        <f t="shared" si="48"/>
        <v>1</v>
      </c>
      <c r="AL114" s="210">
        <f t="shared" si="49"/>
        <v>0</v>
      </c>
      <c r="AM114" s="210">
        <f t="shared" si="50"/>
        <v>0</v>
      </c>
      <c r="AN114" s="210">
        <f t="shared" si="51"/>
        <v>1</v>
      </c>
      <c r="AO114" s="210">
        <f t="shared" si="52"/>
        <v>1</v>
      </c>
      <c r="AP114" s="211">
        <f t="shared" si="53"/>
        <v>1</v>
      </c>
      <c r="AQ114" s="46">
        <f>HLOOKUP(AQ$4,Debug!$A$1:$AK$723,2+$C114,0)</f>
        <v>1</v>
      </c>
      <c r="AR114" s="46">
        <f>HLOOKUP(AR$4,Debug!$A$1:$AK$723,2+$C114,0)</f>
        <v>0</v>
      </c>
      <c r="AS114" s="46">
        <f>HLOOKUP(AS$4,Debug!$A$1:$AK$723,2+$C114,0)</f>
        <v>0</v>
      </c>
      <c r="AT114" s="46">
        <f>HLOOKUP(AT$4,Debug!$A$1:$AK$723,2+$C114,0)</f>
        <v>1</v>
      </c>
      <c r="AU114" s="46">
        <f>HLOOKUP(AU$4,Debug!$A$1:$AK$723,2+$C114,0)</f>
        <v>1</v>
      </c>
      <c r="AV114" s="46">
        <f>HLOOKUP(AV$4,Debug!$A$1:$AK$723,2+$C114,0)</f>
        <v>1</v>
      </c>
      <c r="AW114" s="47">
        <f t="shared" si="62"/>
        <v>0</v>
      </c>
      <c r="AX114" s="196"/>
      <c r="AY114" s="265">
        <f t="shared" si="63"/>
        <v>13980.264480158232</v>
      </c>
      <c r="AZ114" s="266">
        <f t="shared" si="64"/>
        <v>0</v>
      </c>
      <c r="BA114" s="298">
        <f t="shared" si="65"/>
        <v>153782.90928174075</v>
      </c>
      <c r="BB114" s="266">
        <f t="shared" si="66"/>
        <v>0</v>
      </c>
      <c r="BC114" s="267">
        <f t="shared" si="67"/>
        <v>0</v>
      </c>
      <c r="BD114" s="246">
        <f>HLOOKUP(BD$4,Debug!$A$1:$AK$723,2+$C114,0)</f>
        <v>13980.264480158199</v>
      </c>
      <c r="BE114" s="46">
        <f>HLOOKUP(BE$4,Debug!$A$1:$AK$723,2+$C114,0)</f>
        <v>0</v>
      </c>
      <c r="BF114" s="46">
        <f>HLOOKUP(BF$4,Debug!$A$1:$AK$723,2+$C114,0)</f>
        <v>153782.90928174101</v>
      </c>
      <c r="BG114" s="46">
        <f>HLOOKUP(BG$4,Debug!$A$1:$AK$723,2+$C114,0)</f>
        <v>0</v>
      </c>
      <c r="BH114" s="46">
        <f>HLOOKUP(BH$4,Debug!$A$1:$AK$723,2+$C114,0)</f>
        <v>0</v>
      </c>
      <c r="BI114" s="48">
        <f t="shared" si="68"/>
        <v>2.9467628337442875E-10</v>
      </c>
      <c r="BJ114" s="196"/>
      <c r="BK114" s="274">
        <f t="shared" si="69"/>
        <v>1.6821425527395739E-3</v>
      </c>
      <c r="BL114" s="297">
        <f t="shared" si="70"/>
        <v>0.55558416982384529</v>
      </c>
      <c r="BM114" s="281">
        <f t="shared" si="71"/>
        <v>0</v>
      </c>
      <c r="BN114" s="281">
        <f t="shared" si="72"/>
        <v>0.8</v>
      </c>
      <c r="BO114" s="281">
        <f t="shared" si="73"/>
        <v>0</v>
      </c>
      <c r="BP114" s="281">
        <f t="shared" si="74"/>
        <v>1</v>
      </c>
      <c r="BQ114" s="275">
        <f t="shared" si="75"/>
        <v>0.69448021227980661</v>
      </c>
      <c r="BR114" s="275">
        <f t="shared" si="76"/>
        <v>1.1682147171114751E-3</v>
      </c>
      <c r="BS114" s="276">
        <f t="shared" si="77"/>
        <v>0.85506204771609984</v>
      </c>
      <c r="BT114" s="41">
        <f>HLOOKUP(BT$4,Debug!$A$1:$AK$723,2+$C114,0)*IF(SUM(V114:W114)=0,0,1)</f>
        <v>0.55558416982384595</v>
      </c>
      <c r="BU114" s="41">
        <f>HLOOKUP(BU$4,Debug!$A$1:$AK$723,2+$C114,0)*IF(SUM(X114:Y114)=0,0,1)</f>
        <v>1.1682147171114801E-3</v>
      </c>
      <c r="BV114" s="41">
        <f>HLOOKUP(BV$4,Debug!$A$1:$AK$723,2+$C114,0)</f>
        <v>0.85506204771609995</v>
      </c>
      <c r="BW114" s="208">
        <f t="shared" si="78"/>
        <v>7.821434472310429E-16</v>
      </c>
      <c r="BY114" s="251">
        <f t="shared" si="79"/>
        <v>0</v>
      </c>
      <c r="BZ114" s="43">
        <f>HLOOKUP(BZ$4,Debug!$A$1:$AK$723,2+$C114,0)</f>
        <v>0</v>
      </c>
      <c r="CA114" s="49">
        <f t="shared" si="80"/>
        <v>0</v>
      </c>
      <c r="CC114" s="224">
        <f t="shared" si="81"/>
        <v>0</v>
      </c>
      <c r="CD114" s="253">
        <f t="shared" si="92"/>
        <v>81.904669759850563</v>
      </c>
      <c r="CE114" s="253">
        <f t="shared" si="82"/>
        <v>110.45877870623856</v>
      </c>
      <c r="CF114" s="253">
        <f t="shared" si="93"/>
        <v>33.097217045829147</v>
      </c>
      <c r="CG114" s="255">
        <f t="shared" si="83"/>
        <v>75604.310547554356</v>
      </c>
      <c r="CI114" s="194">
        <f t="shared" si="94"/>
        <v>1.3000000000000001E-2</v>
      </c>
      <c r="CJ114" s="194"/>
    </row>
    <row r="115" spans="2:88">
      <c r="B115" s="108">
        <f t="shared" si="95"/>
        <v>10</v>
      </c>
      <c r="C115" s="3">
        <f t="shared" si="84"/>
        <v>109</v>
      </c>
      <c r="D115" s="3">
        <f t="shared" si="85"/>
        <v>9</v>
      </c>
      <c r="E115" s="3">
        <f t="shared" si="86"/>
        <v>0</v>
      </c>
      <c r="F115" s="7">
        <f t="shared" si="87"/>
        <v>2024</v>
      </c>
      <c r="G115" s="8">
        <f t="shared" si="88"/>
        <v>1</v>
      </c>
      <c r="H115" s="37">
        <f>HLOOKUP(H$4,Debug!$A$1:$AK$723,2+$C115,0)</f>
        <v>10</v>
      </c>
      <c r="I115" s="38">
        <f>HLOOKUP(I$4,Debug!$A$1:$AK$723,2+$C115,0)</f>
        <v>109</v>
      </c>
      <c r="J115" s="38">
        <f>HLOOKUP(J$4,Debug!$A$1:$AK$723,2+$C115,0)</f>
        <v>9</v>
      </c>
      <c r="K115" s="38">
        <f>HLOOKUP(K$4,Debug!$A$1:$AK$723,2+$C115,0)</f>
        <v>0</v>
      </c>
      <c r="L115" s="38">
        <f>HLOOKUP(L$4,Debug!$A$1:$AK$723,2+$C115,0)</f>
        <v>2024</v>
      </c>
      <c r="M115" s="38">
        <f>HLOOKUP(M$4,Debug!$A$1:$AK$723,2+$C115,0)</f>
        <v>1</v>
      </c>
      <c r="N115" s="208">
        <f t="shared" si="54"/>
        <v>0</v>
      </c>
      <c r="O115" s="5"/>
      <c r="P115" s="100">
        <f>IF(Switch="Y",S115,HLOOKUP(P$3,Debug!$A$1:$AK$723,2+$C115,0))</f>
        <v>2.0837879137047401E-2</v>
      </c>
      <c r="Q115" s="207">
        <f t="shared" si="55"/>
        <v>1.95878791370474E-2</v>
      </c>
      <c r="R115" s="101">
        <f>IF(Switch="Y",T115,HLOOKUP(R$3,Debug!$A$1:$AK$723,2+$C115,0))</f>
        <v>0.94589481649640605</v>
      </c>
      <c r="S115" s="183">
        <v>-4.6180059773327509E-3</v>
      </c>
      <c r="T115" s="184">
        <v>0.81129320136297267</v>
      </c>
      <c r="U115" s="196"/>
      <c r="V115" s="55">
        <f t="shared" si="89"/>
        <v>79716.709945750612</v>
      </c>
      <c r="W115" s="210">
        <f t="shared" si="90"/>
        <v>1561.4812796204274</v>
      </c>
      <c r="X115" s="210">
        <f t="shared" si="56"/>
        <v>-88.590700148279822</v>
      </c>
      <c r="Y115" s="210">
        <f t="shared" si="91"/>
        <v>0</v>
      </c>
      <c r="Z115" s="210">
        <f t="shared" si="57"/>
        <v>0</v>
      </c>
      <c r="AA115" s="210">
        <f t="shared" si="58"/>
        <v>-87.955400568991308</v>
      </c>
      <c r="AB115" s="210">
        <f t="shared" si="59"/>
        <v>-34.912566066883038</v>
      </c>
      <c r="AC115" s="211">
        <f t="shared" si="60"/>
        <v>81066.732558586882</v>
      </c>
      <c r="AD115" s="43">
        <f>HLOOKUP(AD$4,Debug!$A$1:$AK$723,2+$C115,0)</f>
        <v>81189.600525222995</v>
      </c>
      <c r="AE115" s="44">
        <f>HLOOKUP(AE$4,Debug!$A$1:$AK$723,2+$C115,0)</f>
        <v>88.590700148280206</v>
      </c>
      <c r="AF115" s="44">
        <f>HLOOKUP(AF$4,Debug!$A$1:$AK$723,2+$C115,0)</f>
        <v>87.955400568991493</v>
      </c>
      <c r="AG115" s="44">
        <f>HLOOKUP(AG$4,Debug!$A$1:$AK$723,2+$C115,0)</f>
        <v>34.912566066883002</v>
      </c>
      <c r="AH115" s="44">
        <f>HLOOKUP(AH$4,Debug!$A$1:$AK$723,2+$C115,0)</f>
        <v>81066.7325585871</v>
      </c>
      <c r="AI115" s="208">
        <f t="shared" si="61"/>
        <v>4.6588155555582489E-10</v>
      </c>
      <c r="AJ115" s="196"/>
      <c r="AK115" s="55">
        <f t="shared" si="48"/>
        <v>1</v>
      </c>
      <c r="AL115" s="210">
        <f t="shared" si="49"/>
        <v>0</v>
      </c>
      <c r="AM115" s="210">
        <f t="shared" si="50"/>
        <v>0</v>
      </c>
      <c r="AN115" s="210">
        <f t="shared" si="51"/>
        <v>0</v>
      </c>
      <c r="AO115" s="210">
        <f t="shared" si="52"/>
        <v>0</v>
      </c>
      <c r="AP115" s="211">
        <f t="shared" si="53"/>
        <v>0</v>
      </c>
      <c r="AQ115" s="46">
        <f>HLOOKUP(AQ$4,Debug!$A$1:$AK$723,2+$C115,0)</f>
        <v>1</v>
      </c>
      <c r="AR115" s="46">
        <f>HLOOKUP(AR$4,Debug!$A$1:$AK$723,2+$C115,0)</f>
        <v>0</v>
      </c>
      <c r="AS115" s="46">
        <f>HLOOKUP(AS$4,Debug!$A$1:$AK$723,2+$C115,0)</f>
        <v>0</v>
      </c>
      <c r="AT115" s="46">
        <f>HLOOKUP(AT$4,Debug!$A$1:$AK$723,2+$C115,0)</f>
        <v>0</v>
      </c>
      <c r="AU115" s="46">
        <f>HLOOKUP(AU$4,Debug!$A$1:$AK$723,2+$C115,0)</f>
        <v>0</v>
      </c>
      <c r="AV115" s="46">
        <f>HLOOKUP(AV$4,Debug!$A$1:$AK$723,2+$C115,0)</f>
        <v>0</v>
      </c>
      <c r="AW115" s="47">
        <f t="shared" si="62"/>
        <v>0</v>
      </c>
      <c r="AX115" s="196"/>
      <c r="AY115" s="265">
        <f t="shared" si="63"/>
        <v>13965.026426753215</v>
      </c>
      <c r="AZ115" s="266">
        <f t="shared" si="64"/>
        <v>0</v>
      </c>
      <c r="BA115" s="266">
        <f t="shared" si="65"/>
        <v>153615.29069428556</v>
      </c>
      <c r="BB115" s="266">
        <f t="shared" si="66"/>
        <v>0</v>
      </c>
      <c r="BC115" s="267">
        <f t="shared" si="67"/>
        <v>0</v>
      </c>
      <c r="BD115" s="246">
        <f>HLOOKUP(BD$4,Debug!$A$1:$AK$723,2+$C115,0)</f>
        <v>13965.0264267532</v>
      </c>
      <c r="BE115" s="46">
        <f>HLOOKUP(BE$4,Debug!$A$1:$AK$723,2+$C115,0)</f>
        <v>0</v>
      </c>
      <c r="BF115" s="46">
        <f>HLOOKUP(BF$4,Debug!$A$1:$AK$723,2+$C115,0)</f>
        <v>153615.290694286</v>
      </c>
      <c r="BG115" s="46">
        <f>HLOOKUP(BG$4,Debug!$A$1:$AK$723,2+$C115,0)</f>
        <v>0</v>
      </c>
      <c r="BH115" s="46">
        <f>HLOOKUP(BH$4,Debug!$A$1:$AK$723,2+$C115,0)</f>
        <v>0</v>
      </c>
      <c r="BI115" s="48">
        <f t="shared" si="68"/>
        <v>4.5110937207937241E-10</v>
      </c>
      <c r="BJ115" s="196"/>
      <c r="BK115" s="274">
        <f t="shared" si="69"/>
        <v>1.6821425527395739E-3</v>
      </c>
      <c r="BL115" s="275">
        <f t="shared" si="70"/>
        <v>0.51837171190268083</v>
      </c>
      <c r="BM115" s="281">
        <f t="shared" si="71"/>
        <v>0</v>
      </c>
      <c r="BN115" s="281">
        <f t="shared" si="72"/>
        <v>0.8</v>
      </c>
      <c r="BO115" s="281">
        <f t="shared" si="73"/>
        <v>0</v>
      </c>
      <c r="BP115" s="281">
        <f t="shared" si="74"/>
        <v>1</v>
      </c>
      <c r="BQ115" s="275">
        <f t="shared" si="75"/>
        <v>0.64796463987835107</v>
      </c>
      <c r="BR115" s="275">
        <f t="shared" si="76"/>
        <v>1.0899688934099482E-3</v>
      </c>
      <c r="BS115" s="276">
        <f t="shared" si="77"/>
        <v>0.85413005668215392</v>
      </c>
      <c r="BT115" s="41">
        <f>HLOOKUP(BT$4,Debug!$A$1:$AK$723,2+$C115,0)*IF(SUM(V115:W115)=0,0,1)</f>
        <v>0.51837171190268205</v>
      </c>
      <c r="BU115" s="41">
        <f>HLOOKUP(BU$4,Debug!$A$1:$AK$723,2+$C115,0)*IF(SUM(X115:Y115)=0,0,1)</f>
        <v>1.0899688934099499E-3</v>
      </c>
      <c r="BV115" s="41">
        <f>HLOOKUP(BV$4,Debug!$A$1:$AK$723,2+$C115,0)</f>
        <v>0.85413005668215403</v>
      </c>
      <c r="BW115" s="208">
        <f t="shared" si="78"/>
        <v>1.3340023530261647E-15</v>
      </c>
      <c r="BY115" s="251">
        <f t="shared" si="79"/>
        <v>0</v>
      </c>
      <c r="BZ115" s="43">
        <f>HLOOKUP(BZ$4,Debug!$A$1:$AK$723,2+$C115,0)</f>
        <v>0</v>
      </c>
      <c r="CA115" s="49">
        <f t="shared" si="80"/>
        <v>0</v>
      </c>
      <c r="CC115" s="224">
        <f t="shared" si="81"/>
        <v>0</v>
      </c>
      <c r="CD115" s="253">
        <f t="shared" si="92"/>
        <v>83.196557481073924</v>
      </c>
      <c r="CE115" s="253">
        <f t="shared" si="82"/>
        <v>94.254528407291247</v>
      </c>
      <c r="CF115" s="253">
        <f t="shared" si="93"/>
        <v>33.023615273252986</v>
      </c>
      <c r="CG115" s="255">
        <f t="shared" si="83"/>
        <v>76796.822290222088</v>
      </c>
      <c r="CI115" s="194">
        <f t="shared" si="94"/>
        <v>1.2999999999999999E-2</v>
      </c>
      <c r="CJ115" s="194"/>
    </row>
    <row r="116" spans="2:88">
      <c r="B116" s="108">
        <f t="shared" si="95"/>
        <v>10</v>
      </c>
      <c r="C116" s="3">
        <f t="shared" si="84"/>
        <v>110</v>
      </c>
      <c r="D116" s="3">
        <f t="shared" si="85"/>
        <v>9</v>
      </c>
      <c r="E116" s="3">
        <f t="shared" si="86"/>
        <v>1</v>
      </c>
      <c r="F116" s="7">
        <f t="shared" si="87"/>
        <v>2024</v>
      </c>
      <c r="G116" s="8">
        <f t="shared" si="88"/>
        <v>2</v>
      </c>
      <c r="H116" s="37">
        <f>HLOOKUP(H$4,Debug!$A$1:$AK$723,2+$C116,0)</f>
        <v>10</v>
      </c>
      <c r="I116" s="38">
        <f>HLOOKUP(I$4,Debug!$A$1:$AK$723,2+$C116,0)</f>
        <v>110</v>
      </c>
      <c r="J116" s="38">
        <f>HLOOKUP(J$4,Debug!$A$1:$AK$723,2+$C116,0)</f>
        <v>9</v>
      </c>
      <c r="K116" s="38">
        <f>HLOOKUP(K$4,Debug!$A$1:$AK$723,2+$C116,0)</f>
        <v>1</v>
      </c>
      <c r="L116" s="38">
        <f>HLOOKUP(L$4,Debug!$A$1:$AK$723,2+$C116,0)</f>
        <v>2024</v>
      </c>
      <c r="M116" s="38">
        <f>HLOOKUP(M$4,Debug!$A$1:$AK$723,2+$C116,0)</f>
        <v>2</v>
      </c>
      <c r="N116" s="208">
        <f t="shared" si="54"/>
        <v>0</v>
      </c>
      <c r="O116" s="5"/>
      <c r="P116" s="100">
        <f>IF(Switch="Y",S116,HLOOKUP(P$3,Debug!$A$1:$AK$723,2+$C116,0))</f>
        <v>-3.5459982827172103E-2</v>
      </c>
      <c r="Q116" s="207">
        <f t="shared" si="55"/>
        <v>-3.6709982827172104E-2</v>
      </c>
      <c r="R116" s="101">
        <f>IF(Switch="Y",T116,HLOOKUP(R$3,Debug!$A$1:$AK$723,2+$C116,0))</f>
        <v>0.94455464248606802</v>
      </c>
      <c r="S116" s="183">
        <v>2.1352527588339942E-2</v>
      </c>
      <c r="T116" s="184">
        <v>0.80912695201877172</v>
      </c>
      <c r="U116" s="196"/>
      <c r="V116" s="55">
        <f t="shared" si="89"/>
        <v>81066.732558586882</v>
      </c>
      <c r="W116" s="210">
        <f t="shared" si="90"/>
        <v>-2975.9583600806782</v>
      </c>
      <c r="X116" s="210">
        <f t="shared" si="56"/>
        <v>-86.652432865586078</v>
      </c>
      <c r="Y116" s="210">
        <f t="shared" si="91"/>
        <v>0</v>
      </c>
      <c r="Z116" s="210">
        <f t="shared" si="57"/>
        <v>0</v>
      </c>
      <c r="AA116" s="210">
        <f t="shared" si="58"/>
        <v>-84.504465246110669</v>
      </c>
      <c r="AB116" s="210">
        <f t="shared" si="59"/>
        <v>-34.873825782664753</v>
      </c>
      <c r="AC116" s="211">
        <f t="shared" si="60"/>
        <v>77884.743474611852</v>
      </c>
      <c r="AD116" s="43">
        <f>HLOOKUP(AD$4,Debug!$A$1:$AK$723,2+$C116,0)</f>
        <v>78004.121765640797</v>
      </c>
      <c r="AE116" s="44">
        <f>HLOOKUP(AE$4,Debug!$A$1:$AK$723,2+$C116,0)</f>
        <v>86.652432865586505</v>
      </c>
      <c r="AF116" s="44">
        <f>HLOOKUP(AF$4,Debug!$A$1:$AK$723,2+$C116,0)</f>
        <v>84.504465246110897</v>
      </c>
      <c r="AG116" s="44">
        <f>HLOOKUP(AG$4,Debug!$A$1:$AK$723,2+$C116,0)</f>
        <v>34.873825782664802</v>
      </c>
      <c r="AH116" s="44">
        <f>HLOOKUP(AH$4,Debug!$A$1:$AK$723,2+$C116,0)</f>
        <v>77884.7434746121</v>
      </c>
      <c r="AI116" s="208">
        <f t="shared" si="61"/>
        <v>4.2228265328958514E-10</v>
      </c>
      <c r="AJ116" s="196"/>
      <c r="AK116" s="55">
        <f t="shared" si="48"/>
        <v>1</v>
      </c>
      <c r="AL116" s="210">
        <f t="shared" si="49"/>
        <v>0</v>
      </c>
      <c r="AM116" s="210">
        <f t="shared" si="50"/>
        <v>0</v>
      </c>
      <c r="AN116" s="210">
        <f t="shared" si="51"/>
        <v>0</v>
      </c>
      <c r="AO116" s="210">
        <f t="shared" si="52"/>
        <v>0</v>
      </c>
      <c r="AP116" s="211">
        <f t="shared" si="53"/>
        <v>0</v>
      </c>
      <c r="AQ116" s="46">
        <f>HLOOKUP(AQ$4,Debug!$A$1:$AK$723,2+$C116,0)</f>
        <v>1</v>
      </c>
      <c r="AR116" s="46">
        <f>HLOOKUP(AR$4,Debug!$A$1:$AK$723,2+$C116,0)</f>
        <v>0</v>
      </c>
      <c r="AS116" s="46">
        <f>HLOOKUP(AS$4,Debug!$A$1:$AK$723,2+$C116,0)</f>
        <v>0</v>
      </c>
      <c r="AT116" s="46">
        <f>HLOOKUP(AT$4,Debug!$A$1:$AK$723,2+$C116,0)</f>
        <v>0</v>
      </c>
      <c r="AU116" s="46">
        <f>HLOOKUP(AU$4,Debug!$A$1:$AK$723,2+$C116,0)</f>
        <v>0</v>
      </c>
      <c r="AV116" s="46">
        <f>HLOOKUP(AV$4,Debug!$A$1:$AK$723,2+$C116,0)</f>
        <v>0</v>
      </c>
      <c r="AW116" s="47">
        <f t="shared" si="62"/>
        <v>0</v>
      </c>
      <c r="AX116" s="196"/>
      <c r="AY116" s="265">
        <f t="shared" si="63"/>
        <v>13949.530313065901</v>
      </c>
      <c r="AZ116" s="266">
        <f t="shared" si="64"/>
        <v>0</v>
      </c>
      <c r="BA116" s="266">
        <f t="shared" si="65"/>
        <v>153444.8334437251</v>
      </c>
      <c r="BB116" s="266">
        <f t="shared" si="66"/>
        <v>0</v>
      </c>
      <c r="BC116" s="267">
        <f t="shared" si="67"/>
        <v>0</v>
      </c>
      <c r="BD116" s="246">
        <f>HLOOKUP(BD$4,Debug!$A$1:$AK$723,2+$C116,0)</f>
        <v>13949.530313065899</v>
      </c>
      <c r="BE116" s="46">
        <f>HLOOKUP(BE$4,Debug!$A$1:$AK$723,2+$C116,0)</f>
        <v>0</v>
      </c>
      <c r="BF116" s="46">
        <f>HLOOKUP(BF$4,Debug!$A$1:$AK$723,2+$C116,0)</f>
        <v>153444.83344372499</v>
      </c>
      <c r="BG116" s="46">
        <f>HLOOKUP(BG$4,Debug!$A$1:$AK$723,2+$C116,0)</f>
        <v>0</v>
      </c>
      <c r="BH116" s="46">
        <f>HLOOKUP(BH$4,Debug!$A$1:$AK$723,2+$C116,0)</f>
        <v>0</v>
      </c>
      <c r="BI116" s="48">
        <f t="shared" si="68"/>
        <v>1.1823431123048067E-10</v>
      </c>
      <c r="BJ116" s="196"/>
      <c r="BK116" s="274">
        <f t="shared" si="69"/>
        <v>1.6821425527395739E-3</v>
      </c>
      <c r="BL116" s="275">
        <f t="shared" si="70"/>
        <v>0.52772567230901668</v>
      </c>
      <c r="BM116" s="281">
        <f t="shared" si="71"/>
        <v>0</v>
      </c>
      <c r="BN116" s="281">
        <f t="shared" si="72"/>
        <v>0.8</v>
      </c>
      <c r="BO116" s="281">
        <f t="shared" si="73"/>
        <v>0</v>
      </c>
      <c r="BP116" s="281">
        <f t="shared" si="74"/>
        <v>1</v>
      </c>
      <c r="BQ116" s="275">
        <f t="shared" si="75"/>
        <v>0.65965709038627085</v>
      </c>
      <c r="BR116" s="275">
        <f t="shared" si="76"/>
        <v>1.1096372619551216E-3</v>
      </c>
      <c r="BS116" s="276">
        <f t="shared" si="77"/>
        <v>0.8531822821447036</v>
      </c>
      <c r="BT116" s="41">
        <f>HLOOKUP(BT$4,Debug!$A$1:$AK$723,2+$C116,0)*IF(SUM(V116:W116)=0,0,1)</f>
        <v>0.52772567230901801</v>
      </c>
      <c r="BU116" s="41">
        <f>HLOOKUP(BU$4,Debug!$A$1:$AK$723,2+$C116,0)*IF(SUM(X116:Y116)=0,0,1)</f>
        <v>1.10963726195512E-3</v>
      </c>
      <c r="BV116" s="41">
        <f>HLOOKUP(BV$4,Debug!$A$1:$AK$723,2+$C116,0)</f>
        <v>0.85318228214470404</v>
      </c>
      <c r="BW116" s="208">
        <f t="shared" si="78"/>
        <v>1.7778747224417302E-15</v>
      </c>
      <c r="BY116" s="251">
        <f t="shared" si="79"/>
        <v>0</v>
      </c>
      <c r="BZ116" s="43">
        <f>HLOOKUP(BZ$4,Debug!$A$1:$AK$723,2+$C116,0)</f>
        <v>0</v>
      </c>
      <c r="CA116" s="49">
        <f t="shared" si="80"/>
        <v>0</v>
      </c>
      <c r="CC116" s="224">
        <f t="shared" si="81"/>
        <v>0</v>
      </c>
      <c r="CD116" s="253">
        <f t="shared" si="92"/>
        <v>79.819084959016422</v>
      </c>
      <c r="CE116" s="253">
        <f t="shared" si="82"/>
        <v>95.714948236737158</v>
      </c>
      <c r="CF116" s="253">
        <f t="shared" si="93"/>
        <v>32.940234044266326</v>
      </c>
      <c r="CG116" s="255">
        <f t="shared" si="83"/>
        <v>73679.155346784391</v>
      </c>
      <c r="CI116" s="194">
        <f t="shared" si="94"/>
        <v>1.2999999999999999E-2</v>
      </c>
      <c r="CJ116" s="194"/>
    </row>
    <row r="117" spans="2:88">
      <c r="B117" s="108">
        <f t="shared" si="95"/>
        <v>10</v>
      </c>
      <c r="C117" s="3">
        <f t="shared" si="84"/>
        <v>111</v>
      </c>
      <c r="D117" s="3">
        <f t="shared" si="85"/>
        <v>9</v>
      </c>
      <c r="E117" s="3">
        <f t="shared" si="86"/>
        <v>2</v>
      </c>
      <c r="F117" s="7">
        <f t="shared" si="87"/>
        <v>2024</v>
      </c>
      <c r="G117" s="8">
        <f t="shared" si="88"/>
        <v>3</v>
      </c>
      <c r="H117" s="37">
        <f>HLOOKUP(H$4,Debug!$A$1:$AK$723,2+$C117,0)</f>
        <v>10</v>
      </c>
      <c r="I117" s="38">
        <f>HLOOKUP(I$4,Debug!$A$1:$AK$723,2+$C117,0)</f>
        <v>111</v>
      </c>
      <c r="J117" s="38">
        <f>HLOOKUP(J$4,Debug!$A$1:$AK$723,2+$C117,0)</f>
        <v>9</v>
      </c>
      <c r="K117" s="38">
        <f>HLOOKUP(K$4,Debug!$A$1:$AK$723,2+$C117,0)</f>
        <v>2</v>
      </c>
      <c r="L117" s="38">
        <f>HLOOKUP(L$4,Debug!$A$1:$AK$723,2+$C117,0)</f>
        <v>2024</v>
      </c>
      <c r="M117" s="38">
        <f>HLOOKUP(M$4,Debug!$A$1:$AK$723,2+$C117,0)</f>
        <v>3</v>
      </c>
      <c r="N117" s="208">
        <f t="shared" si="54"/>
        <v>0</v>
      </c>
      <c r="O117" s="5"/>
      <c r="P117" s="100">
        <f>IF(Switch="Y",S117,HLOOKUP(P$3,Debug!$A$1:$AK$723,2+$C117,0))</f>
        <v>-1.21136943274643E-2</v>
      </c>
      <c r="Q117" s="207">
        <f t="shared" si="55"/>
        <v>-1.3363694327464299E-2</v>
      </c>
      <c r="R117" s="101">
        <f>IF(Switch="Y",T117,HLOOKUP(R$3,Debug!$A$1:$AK$723,2+$C117,0))</f>
        <v>0.94357425929420602</v>
      </c>
      <c r="S117" s="183">
        <v>-1.4435161775225414E-2</v>
      </c>
      <c r="T117" s="184">
        <v>0.80684202033241892</v>
      </c>
      <c r="U117" s="196"/>
      <c r="V117" s="55">
        <f t="shared" si="89"/>
        <v>77884.743474611852</v>
      </c>
      <c r="W117" s="210">
        <f t="shared" si="90"/>
        <v>-1040.8279045676825</v>
      </c>
      <c r="X117" s="210">
        <f t="shared" si="56"/>
        <v>-82.012947422127681</v>
      </c>
      <c r="Y117" s="210">
        <f t="shared" si="91"/>
        <v>0</v>
      </c>
      <c r="Z117" s="210">
        <f t="shared" si="57"/>
        <v>0</v>
      </c>
      <c r="AA117" s="210">
        <f t="shared" si="58"/>
        <v>-83.158727841173885</v>
      </c>
      <c r="AB117" s="210">
        <f t="shared" si="59"/>
        <v>-34.83660611186707</v>
      </c>
      <c r="AC117" s="211">
        <f t="shared" si="60"/>
        <v>76643.907288668997</v>
      </c>
      <c r="AD117" s="43">
        <f>HLOOKUP(AD$4,Debug!$A$1:$AK$723,2+$C117,0)</f>
        <v>76761.902622622205</v>
      </c>
      <c r="AE117" s="44">
        <f>HLOOKUP(AE$4,Debug!$A$1:$AK$723,2+$C117,0)</f>
        <v>82.012947422128093</v>
      </c>
      <c r="AF117" s="44">
        <f>HLOOKUP(AF$4,Debug!$A$1:$AK$723,2+$C117,0)</f>
        <v>83.158727841174098</v>
      </c>
      <c r="AG117" s="44">
        <f>HLOOKUP(AG$4,Debug!$A$1:$AK$723,2+$C117,0)</f>
        <v>34.836606111867098</v>
      </c>
      <c r="AH117" s="44">
        <f>HLOOKUP(AH$4,Debug!$A$1:$AK$723,2+$C117,0)</f>
        <v>76643.907288669201</v>
      </c>
      <c r="AI117" s="208">
        <f t="shared" si="61"/>
        <v>3.6403946523932973E-10</v>
      </c>
      <c r="AJ117" s="196"/>
      <c r="AK117" s="55">
        <f t="shared" si="48"/>
        <v>1</v>
      </c>
      <c r="AL117" s="210">
        <f t="shared" si="49"/>
        <v>0</v>
      </c>
      <c r="AM117" s="210">
        <f t="shared" si="50"/>
        <v>0</v>
      </c>
      <c r="AN117" s="210">
        <f t="shared" si="51"/>
        <v>0</v>
      </c>
      <c r="AO117" s="210">
        <f t="shared" si="52"/>
        <v>0</v>
      </c>
      <c r="AP117" s="211">
        <f t="shared" si="53"/>
        <v>0</v>
      </c>
      <c r="AQ117" s="46">
        <f>HLOOKUP(AQ$4,Debug!$A$1:$AK$723,2+$C117,0)</f>
        <v>1</v>
      </c>
      <c r="AR117" s="46">
        <f>HLOOKUP(AR$4,Debug!$A$1:$AK$723,2+$C117,0)</f>
        <v>0</v>
      </c>
      <c r="AS117" s="46">
        <f>HLOOKUP(AS$4,Debug!$A$1:$AK$723,2+$C117,0)</f>
        <v>0</v>
      </c>
      <c r="AT117" s="46">
        <f>HLOOKUP(AT$4,Debug!$A$1:$AK$723,2+$C117,0)</f>
        <v>0</v>
      </c>
      <c r="AU117" s="46">
        <f>HLOOKUP(AU$4,Debug!$A$1:$AK$723,2+$C117,0)</f>
        <v>0</v>
      </c>
      <c r="AV117" s="46">
        <f>HLOOKUP(AV$4,Debug!$A$1:$AK$723,2+$C117,0)</f>
        <v>0</v>
      </c>
      <c r="AW117" s="47">
        <f t="shared" si="62"/>
        <v>0</v>
      </c>
      <c r="AX117" s="196"/>
      <c r="AY117" s="265">
        <f t="shared" si="63"/>
        <v>13934.642444746827</v>
      </c>
      <c r="AZ117" s="266">
        <f t="shared" si="64"/>
        <v>0</v>
      </c>
      <c r="BA117" s="266">
        <f t="shared" si="65"/>
        <v>153281.06689221528</v>
      </c>
      <c r="BB117" s="266">
        <f t="shared" si="66"/>
        <v>0</v>
      </c>
      <c r="BC117" s="267">
        <f t="shared" si="67"/>
        <v>0</v>
      </c>
      <c r="BD117" s="246">
        <f>HLOOKUP(BD$4,Debug!$A$1:$AK$723,2+$C117,0)</f>
        <v>13934.6424447468</v>
      </c>
      <c r="BE117" s="46">
        <f>HLOOKUP(BE$4,Debug!$A$1:$AK$723,2+$C117,0)</f>
        <v>0</v>
      </c>
      <c r="BF117" s="46">
        <f>HLOOKUP(BF$4,Debug!$A$1:$AK$723,2+$C117,0)</f>
        <v>153281.06689221499</v>
      </c>
      <c r="BG117" s="46">
        <f>HLOOKUP(BG$4,Debug!$A$1:$AK$723,2+$C117,0)</f>
        <v>0</v>
      </c>
      <c r="BH117" s="46">
        <f>HLOOKUP(BH$4,Debug!$A$1:$AK$723,2+$C117,0)</f>
        <v>0</v>
      </c>
      <c r="BI117" s="48">
        <f t="shared" si="68"/>
        <v>3.1832314562052488E-10</v>
      </c>
      <c r="BJ117" s="196"/>
      <c r="BK117" s="274">
        <f t="shared" si="69"/>
        <v>1.6821425527395739E-3</v>
      </c>
      <c r="BL117" s="275">
        <f t="shared" si="70"/>
        <v>0.50757488360255265</v>
      </c>
      <c r="BM117" s="281">
        <f t="shared" si="71"/>
        <v>0</v>
      </c>
      <c r="BN117" s="281">
        <f t="shared" si="72"/>
        <v>0.8</v>
      </c>
      <c r="BO117" s="281">
        <f t="shared" si="73"/>
        <v>0</v>
      </c>
      <c r="BP117" s="281">
        <f t="shared" si="74"/>
        <v>1</v>
      </c>
      <c r="BQ117" s="275">
        <f t="shared" si="75"/>
        <v>0.63446860450319087</v>
      </c>
      <c r="BR117" s="275">
        <f t="shared" si="76"/>
        <v>1.0672666380121126E-3</v>
      </c>
      <c r="BS117" s="276">
        <f t="shared" si="77"/>
        <v>0.85227170915882744</v>
      </c>
      <c r="BT117" s="41">
        <f>HLOOKUP(BT$4,Debug!$A$1:$AK$723,2+$C117,0)*IF(SUM(V117:W117)=0,0,1)</f>
        <v>0.50757488360255398</v>
      </c>
      <c r="BU117" s="41">
        <f>HLOOKUP(BU$4,Debug!$A$1:$AK$723,2+$C117,0)*IF(SUM(X117:Y117)=0,0,1)</f>
        <v>1.06726663801212E-3</v>
      </c>
      <c r="BV117" s="41">
        <f>HLOOKUP(BV$4,Debug!$A$1:$AK$723,2+$C117,0)</f>
        <v>0.852271709158827</v>
      </c>
      <c r="BW117" s="208">
        <f t="shared" si="78"/>
        <v>1.7837294141731519E-15</v>
      </c>
      <c r="BY117" s="251">
        <f t="shared" si="79"/>
        <v>0</v>
      </c>
      <c r="BZ117" s="43">
        <f>HLOOKUP(BZ$4,Debug!$A$1:$AK$723,2+$C117,0)</f>
        <v>0</v>
      </c>
      <c r="CA117" s="49">
        <f t="shared" si="80"/>
        <v>0</v>
      </c>
      <c r="CC117" s="224">
        <f t="shared" si="81"/>
        <v>0</v>
      </c>
      <c r="CD117" s="253">
        <f t="shared" si="92"/>
        <v>78.466435026584122</v>
      </c>
      <c r="CE117" s="253">
        <f t="shared" si="82"/>
        <v>91.862548917970159</v>
      </c>
      <c r="CF117" s="253">
        <f t="shared" si="93"/>
        <v>32.870924808328979</v>
      </c>
      <c r="CG117" s="255">
        <f t="shared" si="83"/>
        <v>72430.555409154564</v>
      </c>
      <c r="CI117" s="194">
        <f t="shared" si="94"/>
        <v>1.3000000000000001E-2</v>
      </c>
      <c r="CJ117" s="194"/>
    </row>
    <row r="118" spans="2:88">
      <c r="B118" s="108">
        <f t="shared" si="95"/>
        <v>10</v>
      </c>
      <c r="C118" s="3">
        <f t="shared" si="84"/>
        <v>112</v>
      </c>
      <c r="D118" s="3">
        <f t="shared" si="85"/>
        <v>9</v>
      </c>
      <c r="E118" s="3">
        <f t="shared" si="86"/>
        <v>3</v>
      </c>
      <c r="F118" s="7">
        <f t="shared" si="87"/>
        <v>2024</v>
      </c>
      <c r="G118" s="8">
        <f t="shared" si="88"/>
        <v>4</v>
      </c>
      <c r="H118" s="37">
        <f>HLOOKUP(H$4,Debug!$A$1:$AK$723,2+$C118,0)</f>
        <v>10</v>
      </c>
      <c r="I118" s="38">
        <f>HLOOKUP(I$4,Debug!$A$1:$AK$723,2+$C118,0)</f>
        <v>112</v>
      </c>
      <c r="J118" s="38">
        <f>HLOOKUP(J$4,Debug!$A$1:$AK$723,2+$C118,0)</f>
        <v>9</v>
      </c>
      <c r="K118" s="38">
        <f>HLOOKUP(K$4,Debug!$A$1:$AK$723,2+$C118,0)</f>
        <v>3</v>
      </c>
      <c r="L118" s="38">
        <f>HLOOKUP(L$4,Debug!$A$1:$AK$723,2+$C118,0)</f>
        <v>2024</v>
      </c>
      <c r="M118" s="38">
        <f>HLOOKUP(M$4,Debug!$A$1:$AK$723,2+$C118,0)</f>
        <v>4</v>
      </c>
      <c r="N118" s="208">
        <f t="shared" si="54"/>
        <v>0</v>
      </c>
      <c r="O118" s="5"/>
      <c r="P118" s="100">
        <f>IF(Switch="Y",S118,HLOOKUP(P$3,Debug!$A$1:$AK$723,2+$C118,0))</f>
        <v>-3.3835100071325499E-3</v>
      </c>
      <c r="Q118" s="207">
        <f t="shared" si="55"/>
        <v>-4.6335100071325502E-3</v>
      </c>
      <c r="R118" s="101">
        <f>IF(Switch="Y",T118,HLOOKUP(R$3,Debug!$A$1:$AK$723,2+$C118,0))</f>
        <v>0.94304036212749898</v>
      </c>
      <c r="S118" s="183">
        <v>7.105005363522876E-3</v>
      </c>
      <c r="T118" s="184">
        <v>0.80456995735779235</v>
      </c>
      <c r="U118" s="196"/>
      <c r="V118" s="55">
        <f t="shared" si="89"/>
        <v>76643.907288668997</v>
      </c>
      <c r="W118" s="210">
        <f t="shared" si="90"/>
        <v>-355.13031140778719</v>
      </c>
      <c r="X118" s="210">
        <f t="shared" si="56"/>
        <v>-80.20890455390051</v>
      </c>
      <c r="Y118" s="210">
        <f t="shared" si="91"/>
        <v>0</v>
      </c>
      <c r="Z118" s="210">
        <f t="shared" si="57"/>
        <v>0</v>
      </c>
      <c r="AA118" s="210">
        <f t="shared" si="58"/>
        <v>-82.559282078766245</v>
      </c>
      <c r="AB118" s="210">
        <f t="shared" si="59"/>
        <v>-34.799979413611815</v>
      </c>
      <c r="AC118" s="211">
        <f t="shared" si="60"/>
        <v>76091.208811214921</v>
      </c>
      <c r="AD118" s="43">
        <f>HLOOKUP(AD$4,Debug!$A$1:$AK$723,2+$C118,0)</f>
        <v>76208.568072707494</v>
      </c>
      <c r="AE118" s="44">
        <f>HLOOKUP(AE$4,Debug!$A$1:$AK$723,2+$C118,0)</f>
        <v>80.208904553900894</v>
      </c>
      <c r="AF118" s="44">
        <f>HLOOKUP(AF$4,Debug!$A$1:$AK$723,2+$C118,0)</f>
        <v>82.559282078766401</v>
      </c>
      <c r="AG118" s="44">
        <f>HLOOKUP(AG$4,Debug!$A$1:$AK$723,2+$C118,0)</f>
        <v>34.799979413611801</v>
      </c>
      <c r="AH118" s="44">
        <f>HLOOKUP(AH$4,Debug!$A$1:$AK$723,2+$C118,0)</f>
        <v>76091.208811215096</v>
      </c>
      <c r="AI118" s="208">
        <f t="shared" si="61"/>
        <v>3.6396841096575372E-10</v>
      </c>
      <c r="AJ118" s="196"/>
      <c r="AK118" s="55">
        <f t="shared" si="48"/>
        <v>1</v>
      </c>
      <c r="AL118" s="210">
        <f t="shared" si="49"/>
        <v>0</v>
      </c>
      <c r="AM118" s="210">
        <f t="shared" si="50"/>
        <v>0</v>
      </c>
      <c r="AN118" s="210">
        <f t="shared" si="51"/>
        <v>0</v>
      </c>
      <c r="AO118" s="210">
        <f t="shared" si="52"/>
        <v>0</v>
      </c>
      <c r="AP118" s="211">
        <f t="shared" si="53"/>
        <v>0</v>
      </c>
      <c r="AQ118" s="46">
        <f>HLOOKUP(AQ$4,Debug!$A$1:$AK$723,2+$C118,0)</f>
        <v>1</v>
      </c>
      <c r="AR118" s="46">
        <f>HLOOKUP(AR$4,Debug!$A$1:$AK$723,2+$C118,0)</f>
        <v>0</v>
      </c>
      <c r="AS118" s="46">
        <f>HLOOKUP(AS$4,Debug!$A$1:$AK$723,2+$C118,0)</f>
        <v>0</v>
      </c>
      <c r="AT118" s="46">
        <f>HLOOKUP(AT$4,Debug!$A$1:$AK$723,2+$C118,0)</f>
        <v>0</v>
      </c>
      <c r="AU118" s="46">
        <f>HLOOKUP(AU$4,Debug!$A$1:$AK$723,2+$C118,0)</f>
        <v>0</v>
      </c>
      <c r="AV118" s="46">
        <f>HLOOKUP(AV$4,Debug!$A$1:$AK$723,2+$C118,0)</f>
        <v>0</v>
      </c>
      <c r="AW118" s="47">
        <f t="shared" si="62"/>
        <v>0</v>
      </c>
      <c r="AX118" s="196"/>
      <c r="AY118" s="265">
        <f t="shared" si="63"/>
        <v>13919.991765444725</v>
      </c>
      <c r="AZ118" s="266">
        <f t="shared" si="64"/>
        <v>0</v>
      </c>
      <c r="BA118" s="266">
        <f t="shared" si="65"/>
        <v>153119.90941989218</v>
      </c>
      <c r="BB118" s="266">
        <f t="shared" si="66"/>
        <v>0</v>
      </c>
      <c r="BC118" s="267">
        <f t="shared" si="67"/>
        <v>0</v>
      </c>
      <c r="BD118" s="246">
        <f>HLOOKUP(BD$4,Debug!$A$1:$AK$723,2+$C118,0)</f>
        <v>13919.9917654447</v>
      </c>
      <c r="BE118" s="46">
        <f>HLOOKUP(BE$4,Debug!$A$1:$AK$723,2+$C118,0)</f>
        <v>0</v>
      </c>
      <c r="BF118" s="46">
        <f>HLOOKUP(BF$4,Debug!$A$1:$AK$723,2+$C118,0)</f>
        <v>153119.90941989201</v>
      </c>
      <c r="BG118" s="46">
        <f>HLOOKUP(BG$4,Debug!$A$1:$AK$723,2+$C118,0)</f>
        <v>0</v>
      </c>
      <c r="BH118" s="46">
        <f>HLOOKUP(BH$4,Debug!$A$1:$AK$723,2+$C118,0)</f>
        <v>0</v>
      </c>
      <c r="BI118" s="48">
        <f t="shared" si="68"/>
        <v>2.0008883439004421E-10</v>
      </c>
      <c r="BJ118" s="196"/>
      <c r="BK118" s="274">
        <f t="shared" si="69"/>
        <v>1.6821425527395739E-3</v>
      </c>
      <c r="BL118" s="275">
        <f t="shared" si="70"/>
        <v>0.5000220108238399</v>
      </c>
      <c r="BM118" s="281">
        <f t="shared" si="71"/>
        <v>0</v>
      </c>
      <c r="BN118" s="281">
        <f t="shared" si="72"/>
        <v>0.8</v>
      </c>
      <c r="BO118" s="281">
        <f t="shared" si="73"/>
        <v>0</v>
      </c>
      <c r="BP118" s="281">
        <f t="shared" si="74"/>
        <v>1</v>
      </c>
      <c r="BQ118" s="275">
        <f t="shared" si="75"/>
        <v>0.62502751352979991</v>
      </c>
      <c r="BR118" s="275">
        <f t="shared" si="76"/>
        <v>1.0513853771414862E-3</v>
      </c>
      <c r="BS118" s="276">
        <f t="shared" si="77"/>
        <v>0.85137564314646652</v>
      </c>
      <c r="BT118" s="41">
        <f>HLOOKUP(BT$4,Debug!$A$1:$AK$723,2+$C118,0)*IF(SUM(V118:W118)=0,0,1)</f>
        <v>0.50002201082384101</v>
      </c>
      <c r="BU118" s="41">
        <f>HLOOKUP(BU$4,Debug!$A$1:$AK$723,2+$C118,0)*IF(SUM(X118:Y118)=0,0,1)</f>
        <v>1.0513853771414901E-3</v>
      </c>
      <c r="BV118" s="41">
        <f>HLOOKUP(BV$4,Debug!$A$1:$AK$723,2+$C118,0)</f>
        <v>0.85137564314646696</v>
      </c>
      <c r="BW118" s="208">
        <f t="shared" si="78"/>
        <v>1.558215362296167E-15</v>
      </c>
      <c r="BY118" s="251">
        <f t="shared" si="79"/>
        <v>0</v>
      </c>
      <c r="BZ118" s="43">
        <f>HLOOKUP(BZ$4,Debug!$A$1:$AK$723,2+$C118,0)</f>
        <v>0</v>
      </c>
      <c r="CA118" s="49">
        <f t="shared" si="80"/>
        <v>0</v>
      </c>
      <c r="CC118" s="224">
        <f t="shared" si="81"/>
        <v>0</v>
      </c>
      <c r="CD118" s="253">
        <f t="shared" si="92"/>
        <v>77.856735268546061</v>
      </c>
      <c r="CE118" s="253">
        <f t="shared" si="82"/>
        <v>90.347872605466094</v>
      </c>
      <c r="CF118" s="253">
        <f t="shared" si="93"/>
        <v>32.817785188241999</v>
      </c>
      <c r="CG118" s="255">
        <f t="shared" si="83"/>
        <v>71867.75563250405</v>
      </c>
      <c r="CI118" s="194">
        <f t="shared" si="94"/>
        <v>1.3000000000000001E-2</v>
      </c>
      <c r="CJ118" s="194"/>
    </row>
    <row r="119" spans="2:88">
      <c r="B119" s="108">
        <f t="shared" si="95"/>
        <v>10</v>
      </c>
      <c r="C119" s="3">
        <f t="shared" si="84"/>
        <v>113</v>
      </c>
      <c r="D119" s="3">
        <f t="shared" si="85"/>
        <v>9</v>
      </c>
      <c r="E119" s="3">
        <f t="shared" si="86"/>
        <v>4</v>
      </c>
      <c r="F119" s="7">
        <f t="shared" si="87"/>
        <v>2024</v>
      </c>
      <c r="G119" s="8">
        <f t="shared" si="88"/>
        <v>5</v>
      </c>
      <c r="H119" s="37">
        <f>HLOOKUP(H$4,Debug!$A$1:$AK$723,2+$C119,0)</f>
        <v>10</v>
      </c>
      <c r="I119" s="38">
        <f>HLOOKUP(I$4,Debug!$A$1:$AK$723,2+$C119,0)</f>
        <v>113</v>
      </c>
      <c r="J119" s="38">
        <f>HLOOKUP(J$4,Debug!$A$1:$AK$723,2+$C119,0)</f>
        <v>9</v>
      </c>
      <c r="K119" s="38">
        <f>HLOOKUP(K$4,Debug!$A$1:$AK$723,2+$C119,0)</f>
        <v>4</v>
      </c>
      <c r="L119" s="38">
        <f>HLOOKUP(L$4,Debug!$A$1:$AK$723,2+$C119,0)</f>
        <v>2024</v>
      </c>
      <c r="M119" s="38">
        <f>HLOOKUP(M$4,Debug!$A$1:$AK$723,2+$C119,0)</f>
        <v>5</v>
      </c>
      <c r="N119" s="208">
        <f t="shared" si="54"/>
        <v>0</v>
      </c>
      <c r="O119" s="5"/>
      <c r="P119" s="100">
        <f>IF(Switch="Y",S119,HLOOKUP(P$3,Debug!$A$1:$AK$723,2+$C119,0))</f>
        <v>7.6647356213115402E-3</v>
      </c>
      <c r="Q119" s="207">
        <f t="shared" si="55"/>
        <v>6.4147356213115399E-3</v>
      </c>
      <c r="R119" s="101">
        <f>IF(Switch="Y",T119,HLOOKUP(R$3,Debug!$A$1:$AK$723,2+$C119,0))</f>
        <v>0.94224064826156595</v>
      </c>
      <c r="S119" s="183">
        <v>5.1221287559810591E-4</v>
      </c>
      <c r="T119" s="184">
        <v>0.80243941582410527</v>
      </c>
      <c r="U119" s="196"/>
      <c r="V119" s="55">
        <f t="shared" si="89"/>
        <v>76091.208811214921</v>
      </c>
      <c r="W119" s="210">
        <f t="shared" si="90"/>
        <v>488.10498762995485</v>
      </c>
      <c r="X119" s="210">
        <f t="shared" si="56"/>
        <v>-80.017890998167886</v>
      </c>
      <c r="Y119" s="210">
        <f t="shared" si="91"/>
        <v>0</v>
      </c>
      <c r="Z119" s="210">
        <f t="shared" si="57"/>
        <v>0</v>
      </c>
      <c r="AA119" s="210">
        <f t="shared" si="58"/>
        <v>-82.874237233500594</v>
      </c>
      <c r="AB119" s="210">
        <f t="shared" si="59"/>
        <v>-34.763616839682626</v>
      </c>
      <c r="AC119" s="211">
        <f t="shared" si="60"/>
        <v>76381.658053773528</v>
      </c>
      <c r="AD119" s="43">
        <f>HLOOKUP(AD$4,Debug!$A$1:$AK$723,2+$C119,0)</f>
        <v>76499.295907846899</v>
      </c>
      <c r="AE119" s="44">
        <f>HLOOKUP(AE$4,Debug!$A$1:$AK$723,2+$C119,0)</f>
        <v>80.017890998168298</v>
      </c>
      <c r="AF119" s="44">
        <f>HLOOKUP(AF$4,Debug!$A$1:$AK$723,2+$C119,0)</f>
        <v>82.874237233500807</v>
      </c>
      <c r="AG119" s="44">
        <f>HLOOKUP(AG$4,Debug!$A$1:$AK$723,2+$C119,0)</f>
        <v>34.763616839682598</v>
      </c>
      <c r="AH119" s="44">
        <f>HLOOKUP(AH$4,Debug!$A$1:$AK$723,2+$C119,0)</f>
        <v>76381.658053773703</v>
      </c>
      <c r="AI119" s="208">
        <f t="shared" si="61"/>
        <v>3.6403946523932973E-10</v>
      </c>
      <c r="AJ119" s="196"/>
      <c r="AK119" s="55">
        <f t="shared" si="48"/>
        <v>1</v>
      </c>
      <c r="AL119" s="210">
        <f t="shared" si="49"/>
        <v>0</v>
      </c>
      <c r="AM119" s="210">
        <f t="shared" si="50"/>
        <v>0</v>
      </c>
      <c r="AN119" s="210">
        <f t="shared" si="51"/>
        <v>0</v>
      </c>
      <c r="AO119" s="210">
        <f t="shared" si="52"/>
        <v>0</v>
      </c>
      <c r="AP119" s="211">
        <f t="shared" si="53"/>
        <v>0</v>
      </c>
      <c r="AQ119" s="46">
        <f>HLOOKUP(AQ$4,Debug!$A$1:$AK$723,2+$C119,0)</f>
        <v>1</v>
      </c>
      <c r="AR119" s="46">
        <f>HLOOKUP(AR$4,Debug!$A$1:$AK$723,2+$C119,0)</f>
        <v>0</v>
      </c>
      <c r="AS119" s="46">
        <f>HLOOKUP(AS$4,Debug!$A$1:$AK$723,2+$C119,0)</f>
        <v>0</v>
      </c>
      <c r="AT119" s="46">
        <f>HLOOKUP(AT$4,Debug!$A$1:$AK$723,2+$C119,0)</f>
        <v>0</v>
      </c>
      <c r="AU119" s="46">
        <f>HLOOKUP(AU$4,Debug!$A$1:$AK$723,2+$C119,0)</f>
        <v>0</v>
      </c>
      <c r="AV119" s="46">
        <f>HLOOKUP(AV$4,Debug!$A$1:$AK$723,2+$C119,0)</f>
        <v>0</v>
      </c>
      <c r="AW119" s="47">
        <f t="shared" si="62"/>
        <v>0</v>
      </c>
      <c r="AX119" s="196"/>
      <c r="AY119" s="265">
        <f t="shared" si="63"/>
        <v>13905.446735873051</v>
      </c>
      <c r="AZ119" s="266">
        <f t="shared" si="64"/>
        <v>0</v>
      </c>
      <c r="BA119" s="266">
        <f t="shared" si="65"/>
        <v>152959.91409460377</v>
      </c>
      <c r="BB119" s="266">
        <f t="shared" si="66"/>
        <v>0</v>
      </c>
      <c r="BC119" s="267">
        <f t="shared" si="67"/>
        <v>0</v>
      </c>
      <c r="BD119" s="246">
        <f>HLOOKUP(BD$4,Debug!$A$1:$AK$723,2+$C119,0)</f>
        <v>13905.4467358731</v>
      </c>
      <c r="BE119" s="46">
        <f>HLOOKUP(BE$4,Debug!$A$1:$AK$723,2+$C119,0)</f>
        <v>0</v>
      </c>
      <c r="BF119" s="46">
        <f>HLOOKUP(BF$4,Debug!$A$1:$AK$723,2+$C119,0)</f>
        <v>152959.914094604</v>
      </c>
      <c r="BG119" s="46">
        <f>HLOOKUP(BG$4,Debug!$A$1:$AK$723,2+$C119,0)</f>
        <v>0</v>
      </c>
      <c r="BH119" s="46">
        <f>HLOOKUP(BH$4,Debug!$A$1:$AK$723,2+$C119,0)</f>
        <v>0</v>
      </c>
      <c r="BI119" s="48">
        <f t="shared" si="68"/>
        <v>2.8194335754960775E-10</v>
      </c>
      <c r="BJ119" s="196"/>
      <c r="BK119" s="274">
        <f t="shared" si="69"/>
        <v>1.6821425527395739E-3</v>
      </c>
      <c r="BL119" s="275">
        <f t="shared" si="70"/>
        <v>0.49693870052230926</v>
      </c>
      <c r="BM119" s="281">
        <f t="shared" si="71"/>
        <v>0</v>
      </c>
      <c r="BN119" s="281">
        <f t="shared" si="72"/>
        <v>0.8</v>
      </c>
      <c r="BO119" s="281">
        <f t="shared" si="73"/>
        <v>0</v>
      </c>
      <c r="BP119" s="281">
        <f t="shared" si="74"/>
        <v>1</v>
      </c>
      <c r="BQ119" s="275">
        <f t="shared" si="75"/>
        <v>0.62117337565288655</v>
      </c>
      <c r="BR119" s="275">
        <f t="shared" si="76"/>
        <v>1.0449021678146048E-3</v>
      </c>
      <c r="BS119" s="276">
        <f t="shared" si="77"/>
        <v>0.85048603889131824</v>
      </c>
      <c r="BT119" s="41">
        <f>HLOOKUP(BT$4,Debug!$A$1:$AK$723,2+$C119,0)*IF(SUM(V119:W119)=0,0,1)</f>
        <v>0.49693870052230998</v>
      </c>
      <c r="BU119" s="41">
        <f>HLOOKUP(BU$4,Debug!$A$1:$AK$723,2+$C119,0)*IF(SUM(X119:Y119)=0,0,1)</f>
        <v>1.04490216781461E-3</v>
      </c>
      <c r="BV119" s="41">
        <f>HLOOKUP(BV$4,Debug!$A$1:$AK$723,2+$C119,0)</f>
        <v>0.85048603889131802</v>
      </c>
      <c r="BW119" s="208">
        <f t="shared" si="78"/>
        <v>9.4889374135931348E-16</v>
      </c>
      <c r="BY119" s="251">
        <f t="shared" si="79"/>
        <v>0</v>
      </c>
      <c r="BZ119" s="43">
        <f>HLOOKUP(BZ$4,Debug!$A$1:$AK$723,2+$C119,0)</f>
        <v>0</v>
      </c>
      <c r="CA119" s="49">
        <f t="shared" si="80"/>
        <v>0</v>
      </c>
      <c r="CC119" s="224">
        <f t="shared" si="81"/>
        <v>0</v>
      </c>
      <c r="CD119" s="253">
        <f t="shared" si="92"/>
        <v>78.087475015076407</v>
      </c>
      <c r="CE119" s="253">
        <f t="shared" si="82"/>
        <v>89.62028739660667</v>
      </c>
      <c r="CF119" s="253">
        <f t="shared" si="93"/>
        <v>32.755692866939249</v>
      </c>
      <c r="CG119" s="255">
        <f t="shared" si="83"/>
        <v>72080.746167762845</v>
      </c>
      <c r="CI119" s="194">
        <f t="shared" si="94"/>
        <v>1.2999999999999999E-2</v>
      </c>
      <c r="CJ119" s="194"/>
    </row>
    <row r="120" spans="2:88">
      <c r="B120" s="108">
        <f t="shared" si="95"/>
        <v>10</v>
      </c>
      <c r="C120" s="3">
        <f t="shared" si="84"/>
        <v>114</v>
      </c>
      <c r="D120" s="3">
        <f t="shared" si="85"/>
        <v>9</v>
      </c>
      <c r="E120" s="3">
        <f t="shared" si="86"/>
        <v>5</v>
      </c>
      <c r="F120" s="7">
        <f t="shared" si="87"/>
        <v>2024</v>
      </c>
      <c r="G120" s="8">
        <f t="shared" si="88"/>
        <v>6</v>
      </c>
      <c r="H120" s="37">
        <f>HLOOKUP(H$4,Debug!$A$1:$AK$723,2+$C120,0)</f>
        <v>10</v>
      </c>
      <c r="I120" s="38">
        <f>HLOOKUP(I$4,Debug!$A$1:$AK$723,2+$C120,0)</f>
        <v>114</v>
      </c>
      <c r="J120" s="38">
        <f>HLOOKUP(J$4,Debug!$A$1:$AK$723,2+$C120,0)</f>
        <v>9</v>
      </c>
      <c r="K120" s="38">
        <f>HLOOKUP(K$4,Debug!$A$1:$AK$723,2+$C120,0)</f>
        <v>5</v>
      </c>
      <c r="L120" s="38">
        <f>HLOOKUP(L$4,Debug!$A$1:$AK$723,2+$C120,0)</f>
        <v>2024</v>
      </c>
      <c r="M120" s="38">
        <f>HLOOKUP(M$4,Debug!$A$1:$AK$723,2+$C120,0)</f>
        <v>6</v>
      </c>
      <c r="N120" s="208">
        <f t="shared" si="54"/>
        <v>0</v>
      </c>
      <c r="O120" s="5"/>
      <c r="P120" s="100">
        <f>IF(Switch="Y",S120,HLOOKUP(P$3,Debug!$A$1:$AK$723,2+$C120,0))</f>
        <v>3.2137231836573597E-2</v>
      </c>
      <c r="Q120" s="207">
        <f t="shared" si="55"/>
        <v>3.0887231836573596E-2</v>
      </c>
      <c r="R120" s="101">
        <f>IF(Switch="Y",T120,HLOOKUP(R$3,Debug!$A$1:$AK$723,2+$C120,0))</f>
        <v>0.94126506024096401</v>
      </c>
      <c r="S120" s="183">
        <v>2.5784944840984814E-2</v>
      </c>
      <c r="T120" s="184">
        <v>0.80044825102057149</v>
      </c>
      <c r="U120" s="196"/>
      <c r="V120" s="55">
        <f t="shared" si="89"/>
        <v>76381.658053773528</v>
      </c>
      <c r="W120" s="210">
        <f t="shared" si="90"/>
        <v>2359.2179803687918</v>
      </c>
      <c r="X120" s="210">
        <f t="shared" si="56"/>
        <v>-82.676960683817683</v>
      </c>
      <c r="Y120" s="210">
        <f t="shared" si="91"/>
        <v>0</v>
      </c>
      <c r="Z120" s="210">
        <f t="shared" si="57"/>
        <v>0</v>
      </c>
      <c r="AA120" s="210">
        <f t="shared" si="58"/>
        <v>-85.213048996246698</v>
      </c>
      <c r="AB120" s="210">
        <f t="shared" si="59"/>
        <v>-34.727115465460741</v>
      </c>
      <c r="AC120" s="211">
        <f t="shared" si="60"/>
        <v>78538.258908996795</v>
      </c>
      <c r="AD120" s="43">
        <f>HLOOKUP(AD$4,Debug!$A$1:$AK$723,2+$C120,0)</f>
        <v>78658.199073458702</v>
      </c>
      <c r="AE120" s="44">
        <f>HLOOKUP(AE$4,Debug!$A$1:$AK$723,2+$C120,0)</f>
        <v>82.676960683818095</v>
      </c>
      <c r="AF120" s="44">
        <f>HLOOKUP(AF$4,Debug!$A$1:$AK$723,2+$C120,0)</f>
        <v>85.213048996246897</v>
      </c>
      <c r="AG120" s="44">
        <f>HLOOKUP(AG$4,Debug!$A$1:$AK$723,2+$C120,0)</f>
        <v>34.727115465460699</v>
      </c>
      <c r="AH120" s="44">
        <f>HLOOKUP(AH$4,Debug!$A$1:$AK$723,2+$C120,0)</f>
        <v>78538.258908996999</v>
      </c>
      <c r="AI120" s="208">
        <f t="shared" si="61"/>
        <v>4.0769521092443028E-10</v>
      </c>
      <c r="AJ120" s="196"/>
      <c r="AK120" s="55">
        <f t="shared" si="48"/>
        <v>1</v>
      </c>
      <c r="AL120" s="210">
        <f t="shared" si="49"/>
        <v>0</v>
      </c>
      <c r="AM120" s="210">
        <f t="shared" si="50"/>
        <v>0</v>
      </c>
      <c r="AN120" s="210">
        <f t="shared" si="51"/>
        <v>0</v>
      </c>
      <c r="AO120" s="210">
        <f t="shared" si="52"/>
        <v>0</v>
      </c>
      <c r="AP120" s="211">
        <f t="shared" si="53"/>
        <v>0</v>
      </c>
      <c r="AQ120" s="46">
        <f>HLOOKUP(AQ$4,Debug!$A$1:$AK$723,2+$C120,0)</f>
        <v>1</v>
      </c>
      <c r="AR120" s="46">
        <f>HLOOKUP(AR$4,Debug!$A$1:$AK$723,2+$C120,0)</f>
        <v>0</v>
      </c>
      <c r="AS120" s="46">
        <f>HLOOKUP(AS$4,Debug!$A$1:$AK$723,2+$C120,0)</f>
        <v>0</v>
      </c>
      <c r="AT120" s="46">
        <f>HLOOKUP(AT$4,Debug!$A$1:$AK$723,2+$C120,0)</f>
        <v>0</v>
      </c>
      <c r="AU120" s="46">
        <f>HLOOKUP(AU$4,Debug!$A$1:$AK$723,2+$C120,0)</f>
        <v>0</v>
      </c>
      <c r="AV120" s="46">
        <f>HLOOKUP(AV$4,Debug!$A$1:$AK$723,2+$C120,0)</f>
        <v>0</v>
      </c>
      <c r="AW120" s="47">
        <f t="shared" si="62"/>
        <v>0</v>
      </c>
      <c r="AX120" s="196"/>
      <c r="AY120" s="265">
        <f t="shared" si="63"/>
        <v>13890.846186184295</v>
      </c>
      <c r="AZ120" s="266">
        <f t="shared" si="64"/>
        <v>0</v>
      </c>
      <c r="BA120" s="266">
        <f t="shared" si="65"/>
        <v>152799.30804802745</v>
      </c>
      <c r="BB120" s="266">
        <f t="shared" si="66"/>
        <v>0</v>
      </c>
      <c r="BC120" s="267">
        <f t="shared" si="67"/>
        <v>0</v>
      </c>
      <c r="BD120" s="246">
        <f>HLOOKUP(BD$4,Debug!$A$1:$AK$723,2+$C120,0)</f>
        <v>13890.846186184301</v>
      </c>
      <c r="BE120" s="46">
        <f>HLOOKUP(BE$4,Debug!$A$1:$AK$723,2+$C120,0)</f>
        <v>0</v>
      </c>
      <c r="BF120" s="46">
        <f>HLOOKUP(BF$4,Debug!$A$1:$AK$723,2+$C120,0)</f>
        <v>152799.30804802699</v>
      </c>
      <c r="BG120" s="46">
        <f>HLOOKUP(BG$4,Debug!$A$1:$AK$723,2+$C120,0)</f>
        <v>0</v>
      </c>
      <c r="BH120" s="46">
        <f>HLOOKUP(BH$4,Debug!$A$1:$AK$723,2+$C120,0)</f>
        <v>0</v>
      </c>
      <c r="BI120" s="48">
        <f t="shared" si="68"/>
        <v>4.7111825551837683E-10</v>
      </c>
      <c r="BJ120" s="196"/>
      <c r="BK120" s="274">
        <f t="shared" si="69"/>
        <v>1.6821425527395739E-3</v>
      </c>
      <c r="BL120" s="275">
        <f t="shared" si="70"/>
        <v>0.49935735454540359</v>
      </c>
      <c r="BM120" s="281">
        <f t="shared" si="71"/>
        <v>0</v>
      </c>
      <c r="BN120" s="281">
        <f t="shared" si="72"/>
        <v>0.8</v>
      </c>
      <c r="BO120" s="281">
        <f t="shared" si="73"/>
        <v>0</v>
      </c>
      <c r="BP120" s="281">
        <f t="shared" si="74"/>
        <v>1</v>
      </c>
      <c r="BQ120" s="275">
        <f t="shared" si="75"/>
        <v>0.62419669318175452</v>
      </c>
      <c r="BR120" s="275">
        <f t="shared" si="76"/>
        <v>1.0499878188803572E-3</v>
      </c>
      <c r="BS120" s="276">
        <f t="shared" si="77"/>
        <v>0.84959303891035454</v>
      </c>
      <c r="BT120" s="41">
        <f>HLOOKUP(BT$4,Debug!$A$1:$AK$723,2+$C120,0)*IF(SUM(V120:W120)=0,0,1)</f>
        <v>0.49935735454540497</v>
      </c>
      <c r="BU120" s="41">
        <f>HLOOKUP(BU$4,Debug!$A$1:$AK$723,2+$C120,0)*IF(SUM(X120:Y120)=0,0,1)</f>
        <v>1.0499878188803601E-3</v>
      </c>
      <c r="BV120" s="41">
        <f>HLOOKUP(BV$4,Debug!$A$1:$AK$723,2+$C120,0)</f>
        <v>0.84959303891035498</v>
      </c>
      <c r="BW120" s="208">
        <f t="shared" si="78"/>
        <v>1.8346869162799706E-15</v>
      </c>
      <c r="BY120" s="251">
        <f t="shared" si="79"/>
        <v>0</v>
      </c>
      <c r="BZ120" s="43">
        <f>HLOOKUP(BZ$4,Debug!$A$1:$AK$723,2+$C120,0)</f>
        <v>0</v>
      </c>
      <c r="CA120" s="49">
        <f t="shared" si="80"/>
        <v>0</v>
      </c>
      <c r="CC120" s="224">
        <f t="shared" si="81"/>
        <v>0</v>
      </c>
      <c r="CD120" s="253">
        <f t="shared" si="92"/>
        <v>80.208065696768372</v>
      </c>
      <c r="CE120" s="253">
        <f t="shared" si="82"/>
        <v>89.869232461612313</v>
      </c>
      <c r="CF120" s="253">
        <f t="shared" si="93"/>
        <v>32.687420430591821</v>
      </c>
      <c r="CG120" s="255">
        <f t="shared" si="83"/>
        <v>74038.214489324659</v>
      </c>
      <c r="CI120" s="194">
        <f t="shared" si="94"/>
        <v>1.2999999999999999E-2</v>
      </c>
      <c r="CJ120" s="194"/>
    </row>
    <row r="121" spans="2:88">
      <c r="B121" s="108">
        <f t="shared" si="95"/>
        <v>10</v>
      </c>
      <c r="C121" s="3">
        <f t="shared" si="84"/>
        <v>115</v>
      </c>
      <c r="D121" s="3">
        <f t="shared" si="85"/>
        <v>9</v>
      </c>
      <c r="E121" s="3">
        <f t="shared" si="86"/>
        <v>6</v>
      </c>
      <c r="F121" s="7">
        <f t="shared" si="87"/>
        <v>2024</v>
      </c>
      <c r="G121" s="8">
        <f t="shared" si="88"/>
        <v>7</v>
      </c>
      <c r="H121" s="37">
        <f>HLOOKUP(H$4,Debug!$A$1:$AK$723,2+$C121,0)</f>
        <v>10</v>
      </c>
      <c r="I121" s="38">
        <f>HLOOKUP(I$4,Debug!$A$1:$AK$723,2+$C121,0)</f>
        <v>115</v>
      </c>
      <c r="J121" s="38">
        <f>HLOOKUP(J$4,Debug!$A$1:$AK$723,2+$C121,0)</f>
        <v>9</v>
      </c>
      <c r="K121" s="38">
        <f>HLOOKUP(K$4,Debug!$A$1:$AK$723,2+$C121,0)</f>
        <v>6</v>
      </c>
      <c r="L121" s="38">
        <f>HLOOKUP(L$4,Debug!$A$1:$AK$723,2+$C121,0)</f>
        <v>2024</v>
      </c>
      <c r="M121" s="38">
        <f>HLOOKUP(M$4,Debug!$A$1:$AK$723,2+$C121,0)</f>
        <v>7</v>
      </c>
      <c r="N121" s="208">
        <f t="shared" si="54"/>
        <v>0</v>
      </c>
      <c r="O121" s="5"/>
      <c r="P121" s="100">
        <f>IF(Switch="Y",S121,HLOOKUP(P$3,Debug!$A$1:$AK$723,2+$C121,0))</f>
        <v>2.1458810563902898E-2</v>
      </c>
      <c r="Q121" s="207">
        <f t="shared" si="55"/>
        <v>2.0208810563902897E-2</v>
      </c>
      <c r="R121" s="101">
        <f>IF(Switch="Y",T121,HLOOKUP(R$3,Debug!$A$1:$AK$723,2+$C121,0))</f>
        <v>0.940026320736981</v>
      </c>
      <c r="S121" s="183">
        <v>-2.9164976015837452E-3</v>
      </c>
      <c r="T121" s="184">
        <v>0.79840319361277445</v>
      </c>
      <c r="U121" s="196"/>
      <c r="V121" s="55">
        <f t="shared" si="89"/>
        <v>78538.258908996795</v>
      </c>
      <c r="W121" s="210">
        <f t="shared" si="90"/>
        <v>1587.1647963106752</v>
      </c>
      <c r="X121" s="210">
        <f t="shared" si="56"/>
        <v>-86.597036717179435</v>
      </c>
      <c r="Y121" s="210">
        <f t="shared" si="91"/>
        <v>0</v>
      </c>
      <c r="Z121" s="210">
        <f t="shared" si="57"/>
        <v>0</v>
      </c>
      <c r="AA121" s="210">
        <f t="shared" si="58"/>
        <v>-86.708728890972807</v>
      </c>
      <c r="AB121" s="210">
        <f t="shared" si="59"/>
        <v>-34.689583491787751</v>
      </c>
      <c r="AC121" s="211">
        <f t="shared" si="60"/>
        <v>79917.428356207543</v>
      </c>
      <c r="AD121" s="43">
        <f>HLOOKUP(AD$4,Debug!$A$1:$AK$723,2+$C121,0)</f>
        <v>80038.826668590496</v>
      </c>
      <c r="AE121" s="44">
        <f>HLOOKUP(AE$4,Debug!$A$1:$AK$723,2+$C121,0)</f>
        <v>86.597036717179904</v>
      </c>
      <c r="AF121" s="44">
        <f>HLOOKUP(AF$4,Debug!$A$1:$AK$723,2+$C121,0)</f>
        <v>86.708728890973006</v>
      </c>
      <c r="AG121" s="44">
        <f>HLOOKUP(AG$4,Debug!$A$1:$AK$723,2+$C121,0)</f>
        <v>34.689583491787801</v>
      </c>
      <c r="AH121" s="44">
        <f>HLOOKUP(AH$4,Debug!$A$1:$AK$723,2+$C121,0)</f>
        <v>79917.428356207703</v>
      </c>
      <c r="AI121" s="208">
        <f t="shared" si="61"/>
        <v>3.6404657066668733E-10</v>
      </c>
      <c r="AJ121" s="196"/>
      <c r="AK121" s="55">
        <f t="shared" si="48"/>
        <v>1</v>
      </c>
      <c r="AL121" s="210">
        <f t="shared" si="49"/>
        <v>0</v>
      </c>
      <c r="AM121" s="210">
        <f t="shared" si="50"/>
        <v>0</v>
      </c>
      <c r="AN121" s="210">
        <f t="shared" si="51"/>
        <v>0</v>
      </c>
      <c r="AO121" s="210">
        <f t="shared" si="52"/>
        <v>0</v>
      </c>
      <c r="AP121" s="211">
        <f t="shared" si="53"/>
        <v>0</v>
      </c>
      <c r="AQ121" s="46">
        <f>HLOOKUP(AQ$4,Debug!$A$1:$AK$723,2+$C121,0)</f>
        <v>1</v>
      </c>
      <c r="AR121" s="46">
        <f>HLOOKUP(AR$4,Debug!$A$1:$AK$723,2+$C121,0)</f>
        <v>0</v>
      </c>
      <c r="AS121" s="46">
        <f>HLOOKUP(AS$4,Debug!$A$1:$AK$723,2+$C121,0)</f>
        <v>0</v>
      </c>
      <c r="AT121" s="46">
        <f>HLOOKUP(AT$4,Debug!$A$1:$AK$723,2+$C121,0)</f>
        <v>0</v>
      </c>
      <c r="AU121" s="46">
        <f>HLOOKUP(AU$4,Debug!$A$1:$AK$723,2+$C121,0)</f>
        <v>0</v>
      </c>
      <c r="AV121" s="46">
        <f>HLOOKUP(AV$4,Debug!$A$1:$AK$723,2+$C121,0)</f>
        <v>0</v>
      </c>
      <c r="AW121" s="47">
        <f t="shared" si="62"/>
        <v>0</v>
      </c>
      <c r="AX121" s="196"/>
      <c r="AY121" s="265">
        <f t="shared" si="63"/>
        <v>13875.833396715101</v>
      </c>
      <c r="AZ121" s="266">
        <f t="shared" si="64"/>
        <v>0</v>
      </c>
      <c r="BA121" s="266">
        <f t="shared" si="65"/>
        <v>152634.16736386632</v>
      </c>
      <c r="BB121" s="266">
        <f t="shared" si="66"/>
        <v>0</v>
      </c>
      <c r="BC121" s="267">
        <f t="shared" si="67"/>
        <v>0</v>
      </c>
      <c r="BD121" s="246">
        <f>HLOOKUP(BD$4,Debug!$A$1:$AK$723,2+$C121,0)</f>
        <v>13875.833396715099</v>
      </c>
      <c r="BE121" s="46">
        <f>HLOOKUP(BE$4,Debug!$A$1:$AK$723,2+$C121,0)</f>
        <v>0</v>
      </c>
      <c r="BF121" s="46">
        <f>HLOOKUP(BF$4,Debug!$A$1:$AK$723,2+$C121,0)</f>
        <v>152634.167363866</v>
      </c>
      <c r="BG121" s="46">
        <f>HLOOKUP(BG$4,Debug!$A$1:$AK$723,2+$C121,0)</f>
        <v>0</v>
      </c>
      <c r="BH121" s="46">
        <f>HLOOKUP(BH$4,Debug!$A$1:$AK$723,2+$C121,0)</f>
        <v>0</v>
      </c>
      <c r="BI121" s="48">
        <f t="shared" si="68"/>
        <v>3.219611244276166E-10</v>
      </c>
      <c r="BJ121" s="196"/>
      <c r="BK121" s="274">
        <f t="shared" si="69"/>
        <v>1.6821425527395739E-3</v>
      </c>
      <c r="BL121" s="275">
        <f t="shared" si="70"/>
        <v>0.51399616864960451</v>
      </c>
      <c r="BM121" s="281">
        <f t="shared" si="71"/>
        <v>0</v>
      </c>
      <c r="BN121" s="281">
        <f t="shared" si="72"/>
        <v>0.8</v>
      </c>
      <c r="BO121" s="281">
        <f t="shared" si="73"/>
        <v>0</v>
      </c>
      <c r="BP121" s="281">
        <f t="shared" si="74"/>
        <v>1</v>
      </c>
      <c r="BQ121" s="275">
        <f t="shared" si="75"/>
        <v>0.64249521081200567</v>
      </c>
      <c r="BR121" s="275">
        <f t="shared" si="76"/>
        <v>1.0807685340382578E-3</v>
      </c>
      <c r="BS121" s="276">
        <f t="shared" si="77"/>
        <v>0.84867482548716222</v>
      </c>
      <c r="BT121" s="41">
        <f>HLOOKUP(BT$4,Debug!$A$1:$AK$723,2+$C121,0)*IF(SUM(V121:W121)=0,0,1)</f>
        <v>0.51399616864960596</v>
      </c>
      <c r="BU121" s="41">
        <f>HLOOKUP(BU$4,Debug!$A$1:$AK$723,2+$C121,0)*IF(SUM(X121:Y121)=0,0,1)</f>
        <v>1.08076853403826E-3</v>
      </c>
      <c r="BV121" s="41">
        <f>HLOOKUP(BV$4,Debug!$A$1:$AK$723,2+$C121,0)</f>
        <v>0.848674825487162</v>
      </c>
      <c r="BW121" s="208">
        <f t="shared" si="78"/>
        <v>1.6675029412827058E-15</v>
      </c>
      <c r="BY121" s="251">
        <f t="shared" si="79"/>
        <v>0</v>
      </c>
      <c r="BZ121" s="43">
        <f>HLOOKUP(BZ$4,Debug!$A$1:$AK$723,2+$C121,0)</f>
        <v>0</v>
      </c>
      <c r="CA121" s="49">
        <f t="shared" si="80"/>
        <v>0</v>
      </c>
      <c r="CC121" s="224">
        <f t="shared" si="81"/>
        <v>0</v>
      </c>
      <c r="CD121" s="253">
        <f t="shared" si="92"/>
        <v>81.508487395161538</v>
      </c>
      <c r="CE121" s="253">
        <f t="shared" si="82"/>
        <v>92.285038199140843</v>
      </c>
      <c r="CF121" s="253">
        <f t="shared" si="93"/>
        <v>32.609121537683556</v>
      </c>
      <c r="CG121" s="255">
        <f t="shared" si="83"/>
        <v>75238.603749379894</v>
      </c>
      <c r="CI121" s="194">
        <f t="shared" si="94"/>
        <v>1.2999999999999998E-2</v>
      </c>
      <c r="CJ121" s="194"/>
    </row>
    <row r="122" spans="2:88">
      <c r="B122" s="108">
        <f t="shared" si="95"/>
        <v>10</v>
      </c>
      <c r="C122" s="3">
        <f t="shared" si="84"/>
        <v>116</v>
      </c>
      <c r="D122" s="3">
        <f t="shared" si="85"/>
        <v>9</v>
      </c>
      <c r="E122" s="3">
        <f t="shared" si="86"/>
        <v>7</v>
      </c>
      <c r="F122" s="7">
        <f t="shared" si="87"/>
        <v>2024</v>
      </c>
      <c r="G122" s="8">
        <f t="shared" si="88"/>
        <v>8</v>
      </c>
      <c r="H122" s="37">
        <f>HLOOKUP(H$4,Debug!$A$1:$AK$723,2+$C122,0)</f>
        <v>10</v>
      </c>
      <c r="I122" s="38">
        <f>HLOOKUP(I$4,Debug!$A$1:$AK$723,2+$C122,0)</f>
        <v>116</v>
      </c>
      <c r="J122" s="38">
        <f>HLOOKUP(J$4,Debug!$A$1:$AK$723,2+$C122,0)</f>
        <v>9</v>
      </c>
      <c r="K122" s="38">
        <f>HLOOKUP(K$4,Debug!$A$1:$AK$723,2+$C122,0)</f>
        <v>7</v>
      </c>
      <c r="L122" s="38">
        <f>HLOOKUP(L$4,Debug!$A$1:$AK$723,2+$C122,0)</f>
        <v>2024</v>
      </c>
      <c r="M122" s="38">
        <f>HLOOKUP(M$4,Debug!$A$1:$AK$723,2+$C122,0)</f>
        <v>8</v>
      </c>
      <c r="N122" s="208">
        <f t="shared" si="54"/>
        <v>0</v>
      </c>
      <c r="O122" s="5"/>
      <c r="P122" s="100">
        <f>IF(Switch="Y",S122,HLOOKUP(P$3,Debug!$A$1:$AK$723,2+$C122,0))</f>
        <v>5.2939387673314204E-3</v>
      </c>
      <c r="Q122" s="207">
        <f t="shared" si="55"/>
        <v>4.0439387673314202E-3</v>
      </c>
      <c r="R122" s="101">
        <f>IF(Switch="Y",T122,HLOOKUP(R$3,Debug!$A$1:$AK$723,2+$C122,0))</f>
        <v>0.93861460484325099</v>
      </c>
      <c r="S122" s="183">
        <v>6.5289208247509833E-4</v>
      </c>
      <c r="T122" s="184">
        <v>0.79649542015133412</v>
      </c>
      <c r="U122" s="196"/>
      <c r="V122" s="55">
        <f t="shared" si="89"/>
        <v>79917.428356207543</v>
      </c>
      <c r="W122" s="210">
        <f t="shared" si="90"/>
        <v>323.18118671509899</v>
      </c>
      <c r="X122" s="210">
        <f t="shared" si="56"/>
        <v>-88.339872436735703</v>
      </c>
      <c r="Y122" s="210">
        <f t="shared" si="91"/>
        <v>0</v>
      </c>
      <c r="Z122" s="210">
        <f t="shared" si="57"/>
        <v>0</v>
      </c>
      <c r="AA122" s="210">
        <f t="shared" si="58"/>
        <v>-86.831625476359733</v>
      </c>
      <c r="AB122" s="210">
        <f t="shared" si="59"/>
        <v>-34.651392438678805</v>
      </c>
      <c r="AC122" s="211">
        <f t="shared" si="60"/>
        <v>80030.786652570867</v>
      </c>
      <c r="AD122" s="43">
        <f>HLOOKUP(AD$4,Debug!$A$1:$AK$723,2+$C122,0)</f>
        <v>80152.269670486101</v>
      </c>
      <c r="AE122" s="44">
        <f>HLOOKUP(AE$4,Debug!$A$1:$AK$723,2+$C122,0)</f>
        <v>88.339872436736201</v>
      </c>
      <c r="AF122" s="44">
        <f>HLOOKUP(AF$4,Debug!$A$1:$AK$723,2+$C122,0)</f>
        <v>86.831625476359903</v>
      </c>
      <c r="AG122" s="44">
        <f>HLOOKUP(AG$4,Debug!$A$1:$AK$723,2+$C122,0)</f>
        <v>34.651392438678798</v>
      </c>
      <c r="AH122" s="44">
        <f>HLOOKUP(AH$4,Debug!$A$1:$AK$723,2+$C122,0)</f>
        <v>80030.7866525711</v>
      </c>
      <c r="AI122" s="208">
        <f t="shared" si="61"/>
        <v>4.2218317730657873E-10</v>
      </c>
      <c r="AJ122" s="196"/>
      <c r="AK122" s="55">
        <f t="shared" si="48"/>
        <v>1</v>
      </c>
      <c r="AL122" s="210">
        <f t="shared" si="49"/>
        <v>0</v>
      </c>
      <c r="AM122" s="210">
        <f t="shared" si="50"/>
        <v>0</v>
      </c>
      <c r="AN122" s="210">
        <f t="shared" si="51"/>
        <v>0</v>
      </c>
      <c r="AO122" s="210">
        <f t="shared" si="52"/>
        <v>0</v>
      </c>
      <c r="AP122" s="211">
        <f t="shared" si="53"/>
        <v>0</v>
      </c>
      <c r="AQ122" s="46">
        <f>HLOOKUP(AQ$4,Debug!$A$1:$AK$723,2+$C122,0)</f>
        <v>1</v>
      </c>
      <c r="AR122" s="46">
        <f>HLOOKUP(AR$4,Debug!$A$1:$AK$723,2+$C122,0)</f>
        <v>0</v>
      </c>
      <c r="AS122" s="46">
        <f>HLOOKUP(AS$4,Debug!$A$1:$AK$723,2+$C122,0)</f>
        <v>0</v>
      </c>
      <c r="AT122" s="46">
        <f>HLOOKUP(AT$4,Debug!$A$1:$AK$723,2+$C122,0)</f>
        <v>0</v>
      </c>
      <c r="AU122" s="46">
        <f>HLOOKUP(AU$4,Debug!$A$1:$AK$723,2+$C122,0)</f>
        <v>0</v>
      </c>
      <c r="AV122" s="46">
        <f>HLOOKUP(AV$4,Debug!$A$1:$AK$723,2+$C122,0)</f>
        <v>0</v>
      </c>
      <c r="AW122" s="47">
        <f t="shared" si="62"/>
        <v>0</v>
      </c>
      <c r="AX122" s="196"/>
      <c r="AY122" s="265">
        <f t="shared" si="63"/>
        <v>13860.556975471522</v>
      </c>
      <c r="AZ122" s="266">
        <f t="shared" si="64"/>
        <v>0</v>
      </c>
      <c r="BA122" s="266">
        <f t="shared" si="65"/>
        <v>152466.12673018695</v>
      </c>
      <c r="BB122" s="266">
        <f t="shared" si="66"/>
        <v>0</v>
      </c>
      <c r="BC122" s="267">
        <f t="shared" si="67"/>
        <v>0</v>
      </c>
      <c r="BD122" s="246">
        <f>HLOOKUP(BD$4,Debug!$A$1:$AK$723,2+$C122,0)</f>
        <v>13860.5569754715</v>
      </c>
      <c r="BE122" s="46">
        <f>HLOOKUP(BE$4,Debug!$A$1:$AK$723,2+$C122,0)</f>
        <v>0</v>
      </c>
      <c r="BF122" s="46">
        <f>HLOOKUP(BF$4,Debug!$A$1:$AK$723,2+$C122,0)</f>
        <v>152466.12673018701</v>
      </c>
      <c r="BG122" s="46">
        <f>HLOOKUP(BG$4,Debug!$A$1:$AK$723,2+$C122,0)</f>
        <v>0</v>
      </c>
      <c r="BH122" s="46">
        <f>HLOOKUP(BH$4,Debug!$A$1:$AK$723,2+$C122,0)</f>
        <v>0</v>
      </c>
      <c r="BI122" s="48">
        <f t="shared" si="68"/>
        <v>8.0035533756017685E-11</v>
      </c>
      <c r="BJ122" s="196"/>
      <c r="BK122" s="274">
        <f t="shared" si="69"/>
        <v>1.6821425527395739E-3</v>
      </c>
      <c r="BL122" s="275">
        <f t="shared" si="70"/>
        <v>0.5235880650869702</v>
      </c>
      <c r="BM122" s="281">
        <f t="shared" si="71"/>
        <v>0</v>
      </c>
      <c r="BN122" s="281">
        <f t="shared" si="72"/>
        <v>0.8</v>
      </c>
      <c r="BO122" s="281">
        <f t="shared" si="73"/>
        <v>0</v>
      </c>
      <c r="BP122" s="281">
        <f t="shared" si="74"/>
        <v>1</v>
      </c>
      <c r="BQ122" s="275">
        <f t="shared" si="75"/>
        <v>0.65448508135871275</v>
      </c>
      <c r="BR122" s="275">
        <f t="shared" si="76"/>
        <v>1.1009372054867127E-3</v>
      </c>
      <c r="BS122" s="276">
        <f t="shared" si="77"/>
        <v>0.84774048779642341</v>
      </c>
      <c r="BT122" s="41">
        <f>HLOOKUP(BT$4,Debug!$A$1:$AK$723,2+$C122,0)*IF(SUM(V122:W122)=0,0,1)</f>
        <v>0.52358806508697198</v>
      </c>
      <c r="BU122" s="41">
        <f>HLOOKUP(BU$4,Debug!$A$1:$AK$723,2+$C122,0)*IF(SUM(X122:Y122)=0,0,1)</f>
        <v>1.1009372054867201E-3</v>
      </c>
      <c r="BV122" s="41">
        <f>HLOOKUP(BV$4,Debug!$A$1:$AK$723,2+$C122,0)</f>
        <v>0.84774048779642297</v>
      </c>
      <c r="BW122" s="208">
        <f t="shared" si="78"/>
        <v>2.2278186240232145E-15</v>
      </c>
      <c r="BY122" s="251">
        <f t="shared" si="79"/>
        <v>0</v>
      </c>
      <c r="BZ122" s="43">
        <f>HLOOKUP(BZ$4,Debug!$A$1:$AK$723,2+$C122,0)</f>
        <v>0</v>
      </c>
      <c r="CA122" s="49">
        <f t="shared" si="80"/>
        <v>0</v>
      </c>
      <c r="CC122" s="224">
        <f t="shared" si="81"/>
        <v>0</v>
      </c>
      <c r="CD122" s="253">
        <f t="shared" si="92"/>
        <v>81.501431834390559</v>
      </c>
      <c r="CE122" s="253">
        <f t="shared" si="82"/>
        <v>93.7645817958132</v>
      </c>
      <c r="CF122" s="253">
        <f t="shared" si="93"/>
        <v>32.524303021098923</v>
      </c>
      <c r="CG122" s="255">
        <f t="shared" si="83"/>
        <v>75232.090924052827</v>
      </c>
      <c r="CI122" s="194">
        <f t="shared" si="94"/>
        <v>1.2999999999999999E-2</v>
      </c>
      <c r="CJ122" s="194"/>
    </row>
    <row r="123" spans="2:88">
      <c r="B123" s="108">
        <f t="shared" si="95"/>
        <v>10</v>
      </c>
      <c r="C123" s="3">
        <f t="shared" si="84"/>
        <v>117</v>
      </c>
      <c r="D123" s="3">
        <f t="shared" si="85"/>
        <v>9</v>
      </c>
      <c r="E123" s="3">
        <f t="shared" si="86"/>
        <v>8</v>
      </c>
      <c r="F123" s="7">
        <f t="shared" si="87"/>
        <v>2024</v>
      </c>
      <c r="G123" s="8">
        <f t="shared" si="88"/>
        <v>9</v>
      </c>
      <c r="H123" s="37">
        <f>HLOOKUP(H$4,Debug!$A$1:$AK$723,2+$C123,0)</f>
        <v>10</v>
      </c>
      <c r="I123" s="38">
        <f>HLOOKUP(I$4,Debug!$A$1:$AK$723,2+$C123,0)</f>
        <v>117</v>
      </c>
      <c r="J123" s="38">
        <f>HLOOKUP(J$4,Debug!$A$1:$AK$723,2+$C123,0)</f>
        <v>9</v>
      </c>
      <c r="K123" s="38">
        <f>HLOOKUP(K$4,Debug!$A$1:$AK$723,2+$C123,0)</f>
        <v>8</v>
      </c>
      <c r="L123" s="38">
        <f>HLOOKUP(L$4,Debug!$A$1:$AK$723,2+$C123,0)</f>
        <v>2024</v>
      </c>
      <c r="M123" s="38">
        <f>HLOOKUP(M$4,Debug!$A$1:$AK$723,2+$C123,0)</f>
        <v>9</v>
      </c>
      <c r="N123" s="208">
        <f t="shared" si="54"/>
        <v>0</v>
      </c>
      <c r="O123" s="5"/>
      <c r="P123" s="100">
        <f>IF(Switch="Y",S123,HLOOKUP(P$3,Debug!$A$1:$AK$723,2+$C123,0))</f>
        <v>-4.7325966615332504E-3</v>
      </c>
      <c r="Q123" s="207">
        <f t="shared" si="55"/>
        <v>-5.9825966615332507E-3</v>
      </c>
      <c r="R123" s="101">
        <f>IF(Switch="Y",T123,HLOOKUP(R$3,Debug!$A$1:$AK$723,2+$C123,0))</f>
        <v>0.93720712277413298</v>
      </c>
      <c r="S123" s="183">
        <v>3.4725698872610122E-2</v>
      </c>
      <c r="T123" s="184">
        <v>0.79447048542146659</v>
      </c>
      <c r="U123" s="196"/>
      <c r="V123" s="55">
        <f t="shared" si="89"/>
        <v>80030.786652570867</v>
      </c>
      <c r="W123" s="210">
        <f t="shared" si="90"/>
        <v>-478.79191704755033</v>
      </c>
      <c r="X123" s="210">
        <f t="shared" si="56"/>
        <v>-87.802645673267818</v>
      </c>
      <c r="Y123" s="210">
        <f t="shared" si="91"/>
        <v>0</v>
      </c>
      <c r="Z123" s="210">
        <f t="shared" si="57"/>
        <v>0</v>
      </c>
      <c r="AA123" s="210">
        <f t="shared" si="58"/>
        <v>-86.086208097337561</v>
      </c>
      <c r="AB123" s="210">
        <f t="shared" si="59"/>
        <v>-34.613147213747695</v>
      </c>
      <c r="AC123" s="211">
        <f t="shared" si="60"/>
        <v>79343.492734538973</v>
      </c>
      <c r="AD123" s="43">
        <f>HLOOKUP(AD$4,Debug!$A$1:$AK$723,2+$C123,0)</f>
        <v>79464.192089850199</v>
      </c>
      <c r="AE123" s="44">
        <f>HLOOKUP(AE$4,Debug!$A$1:$AK$723,2+$C123,0)</f>
        <v>87.802645673268202</v>
      </c>
      <c r="AF123" s="44">
        <f>HLOOKUP(AF$4,Debug!$A$1:$AK$723,2+$C123,0)</f>
        <v>86.086208097337703</v>
      </c>
      <c r="AG123" s="44">
        <f>HLOOKUP(AG$4,Debug!$A$1:$AK$723,2+$C123,0)</f>
        <v>34.613147213747702</v>
      </c>
      <c r="AH123" s="44">
        <f>HLOOKUP(AH$4,Debug!$A$1:$AK$723,2+$C123,0)</f>
        <v>79343.492734539104</v>
      </c>
      <c r="AI123" s="208">
        <f t="shared" si="61"/>
        <v>2.7663560331347981E-10</v>
      </c>
      <c r="AJ123" s="196"/>
      <c r="AK123" s="55">
        <f t="shared" si="48"/>
        <v>1</v>
      </c>
      <c r="AL123" s="210">
        <f t="shared" si="49"/>
        <v>0</v>
      </c>
      <c r="AM123" s="210">
        <f t="shared" si="50"/>
        <v>0</v>
      </c>
      <c r="AN123" s="210">
        <f t="shared" si="51"/>
        <v>0</v>
      </c>
      <c r="AO123" s="210">
        <f t="shared" si="52"/>
        <v>0</v>
      </c>
      <c r="AP123" s="211">
        <f t="shared" si="53"/>
        <v>0</v>
      </c>
      <c r="AQ123" s="46">
        <f>HLOOKUP(AQ$4,Debug!$A$1:$AK$723,2+$C123,0)</f>
        <v>1</v>
      </c>
      <c r="AR123" s="46">
        <f>HLOOKUP(AR$4,Debug!$A$1:$AK$723,2+$C123,0)</f>
        <v>0</v>
      </c>
      <c r="AS123" s="46">
        <f>HLOOKUP(AS$4,Debug!$A$1:$AK$723,2+$C123,0)</f>
        <v>0</v>
      </c>
      <c r="AT123" s="46">
        <f>HLOOKUP(AT$4,Debug!$A$1:$AK$723,2+$C123,0)</f>
        <v>0</v>
      </c>
      <c r="AU123" s="46">
        <f>HLOOKUP(AU$4,Debug!$A$1:$AK$723,2+$C123,0)</f>
        <v>0</v>
      </c>
      <c r="AV123" s="46">
        <f>HLOOKUP(AV$4,Debug!$A$1:$AK$723,2+$C123,0)</f>
        <v>0</v>
      </c>
      <c r="AW123" s="47">
        <f t="shared" si="62"/>
        <v>0</v>
      </c>
      <c r="AX123" s="196"/>
      <c r="AY123" s="265">
        <f t="shared" si="63"/>
        <v>13845.258885499077</v>
      </c>
      <c r="AZ123" s="266">
        <f t="shared" si="64"/>
        <v>0</v>
      </c>
      <c r="BA123" s="266">
        <f t="shared" si="65"/>
        <v>152297.84774049005</v>
      </c>
      <c r="BB123" s="266">
        <f t="shared" si="66"/>
        <v>0</v>
      </c>
      <c r="BC123" s="267">
        <f t="shared" si="67"/>
        <v>0</v>
      </c>
      <c r="BD123" s="246">
        <f>HLOOKUP(BD$4,Debug!$A$1:$AK$723,2+$C123,0)</f>
        <v>13845.258885499101</v>
      </c>
      <c r="BE123" s="46">
        <f>HLOOKUP(BE$4,Debug!$A$1:$AK$723,2+$C123,0)</f>
        <v>0</v>
      </c>
      <c r="BF123" s="46">
        <f>HLOOKUP(BF$4,Debug!$A$1:$AK$723,2+$C123,0)</f>
        <v>152297.84774048999</v>
      </c>
      <c r="BG123" s="46">
        <f>HLOOKUP(BG$4,Debug!$A$1:$AK$723,2+$C123,0)</f>
        <v>0</v>
      </c>
      <c r="BH123" s="46">
        <f>HLOOKUP(BH$4,Debug!$A$1:$AK$723,2+$C123,0)</f>
        <v>0</v>
      </c>
      <c r="BI123" s="48">
        <f t="shared" si="68"/>
        <v>8.1854523159563541E-11</v>
      </c>
      <c r="BJ123" s="196"/>
      <c r="BK123" s="274">
        <f t="shared" si="69"/>
        <v>1.6821425527395739E-3</v>
      </c>
      <c r="BL123" s="275">
        <f t="shared" si="70"/>
        <v>0.52490863622578976</v>
      </c>
      <c r="BM123" s="281">
        <f t="shared" si="71"/>
        <v>0</v>
      </c>
      <c r="BN123" s="281">
        <f t="shared" si="72"/>
        <v>0.8</v>
      </c>
      <c r="BO123" s="281">
        <f t="shared" si="73"/>
        <v>0</v>
      </c>
      <c r="BP123" s="281">
        <f t="shared" si="74"/>
        <v>1</v>
      </c>
      <c r="BQ123" s="275">
        <f t="shared" si="75"/>
        <v>0.6561357952822372</v>
      </c>
      <c r="BR123" s="275">
        <f t="shared" si="76"/>
        <v>1.1037139416198729E-3</v>
      </c>
      <c r="BS123" s="276">
        <f t="shared" si="77"/>
        <v>0.84680482480116681</v>
      </c>
      <c r="BT123" s="41">
        <f>HLOOKUP(BT$4,Debug!$A$1:$AK$723,2+$C123,0)*IF(SUM(V123:W123)=0,0,1)</f>
        <v>0.52490863622579098</v>
      </c>
      <c r="BU123" s="41">
        <f>HLOOKUP(BU$4,Debug!$A$1:$AK$723,2+$C123,0)*IF(SUM(X123:Y123)=0,0,1)</f>
        <v>1.10371394161988E-3</v>
      </c>
      <c r="BV123" s="41">
        <f>HLOOKUP(BV$4,Debug!$A$1:$AK$723,2+$C123,0)</f>
        <v>0.84680482480116703</v>
      </c>
      <c r="BW123" s="208">
        <f t="shared" si="78"/>
        <v>1.4504456663511078E-15</v>
      </c>
      <c r="BY123" s="251">
        <f t="shared" si="79"/>
        <v>0</v>
      </c>
      <c r="BZ123" s="43">
        <f>HLOOKUP(BZ$4,Debug!$A$1:$AK$723,2+$C123,0)</f>
        <v>0</v>
      </c>
      <c r="CA123" s="49">
        <f t="shared" si="80"/>
        <v>0</v>
      </c>
      <c r="CC123" s="224">
        <f t="shared" si="81"/>
        <v>0</v>
      </c>
      <c r="CD123" s="253">
        <f t="shared" si="92"/>
        <v>80.680607401441009</v>
      </c>
      <c r="CE123" s="253">
        <f t="shared" si="82"/>
        <v>93.756779115008044</v>
      </c>
      <c r="CF123" s="253">
        <f t="shared" si="93"/>
        <v>32.439688110353977</v>
      </c>
      <c r="CG123" s="255">
        <f t="shared" si="83"/>
        <v>74474.406832099383</v>
      </c>
      <c r="CI123" s="194">
        <f t="shared" si="94"/>
        <v>1.3000000000000001E-2</v>
      </c>
      <c r="CJ123" s="194"/>
    </row>
    <row r="124" spans="2:88">
      <c r="B124" s="108">
        <f t="shared" si="95"/>
        <v>10</v>
      </c>
      <c r="C124" s="3">
        <f t="shared" si="84"/>
        <v>118</v>
      </c>
      <c r="D124" s="3">
        <f t="shared" si="85"/>
        <v>9</v>
      </c>
      <c r="E124" s="3">
        <f t="shared" si="86"/>
        <v>9</v>
      </c>
      <c r="F124" s="7">
        <f t="shared" si="87"/>
        <v>2024</v>
      </c>
      <c r="G124" s="8">
        <f t="shared" si="88"/>
        <v>10</v>
      </c>
      <c r="H124" s="37">
        <f>HLOOKUP(H$4,Debug!$A$1:$AK$723,2+$C124,0)</f>
        <v>10</v>
      </c>
      <c r="I124" s="38">
        <f>HLOOKUP(I$4,Debug!$A$1:$AK$723,2+$C124,0)</f>
        <v>118</v>
      </c>
      <c r="J124" s="38">
        <f>HLOOKUP(J$4,Debug!$A$1:$AK$723,2+$C124,0)</f>
        <v>9</v>
      </c>
      <c r="K124" s="38">
        <f>HLOOKUP(K$4,Debug!$A$1:$AK$723,2+$C124,0)</f>
        <v>9</v>
      </c>
      <c r="L124" s="38">
        <f>HLOOKUP(L$4,Debug!$A$1:$AK$723,2+$C124,0)</f>
        <v>2024</v>
      </c>
      <c r="M124" s="38">
        <f>HLOOKUP(M$4,Debug!$A$1:$AK$723,2+$C124,0)</f>
        <v>10</v>
      </c>
      <c r="N124" s="208">
        <f t="shared" si="54"/>
        <v>0</v>
      </c>
      <c r="O124" s="5"/>
      <c r="P124" s="100">
        <f>IF(Switch="Y",S124,HLOOKUP(P$3,Debug!$A$1:$AK$723,2+$C124,0))</f>
        <v>-1.3560339332947299E-2</v>
      </c>
      <c r="Q124" s="207">
        <f t="shared" si="55"/>
        <v>-1.4810339332947299E-2</v>
      </c>
      <c r="R124" s="101">
        <f>IF(Switch="Y",T124,HLOOKUP(R$3,Debug!$A$1:$AK$723,2+$C124,0))</f>
        <v>0.93571629082062302</v>
      </c>
      <c r="S124" s="183">
        <v>-2.7828830242443869E-2</v>
      </c>
      <c r="T124" s="184">
        <v>0.79239302694136293</v>
      </c>
      <c r="U124" s="196"/>
      <c r="V124" s="55">
        <f t="shared" si="89"/>
        <v>79343.492734538973</v>
      </c>
      <c r="W124" s="210">
        <f t="shared" si="90"/>
        <v>-1175.1040512597608</v>
      </c>
      <c r="X124" s="210">
        <f t="shared" si="56"/>
        <v>-85.629127399913344</v>
      </c>
      <c r="Y124" s="210">
        <f t="shared" si="91"/>
        <v>0</v>
      </c>
      <c r="Z124" s="210">
        <f t="shared" si="57"/>
        <v>0</v>
      </c>
      <c r="AA124" s="210">
        <f t="shared" si="58"/>
        <v>-84.589656185535915</v>
      </c>
      <c r="AB124" s="210">
        <f t="shared" si="59"/>
        <v>-34.575230433801174</v>
      </c>
      <c r="AC124" s="211">
        <f t="shared" si="60"/>
        <v>77963.594669259983</v>
      </c>
      <c r="AD124" s="43">
        <f>HLOOKUP(AD$4,Debug!$A$1:$AK$723,2+$C124,0)</f>
        <v>78082.7595558795</v>
      </c>
      <c r="AE124" s="44">
        <f>HLOOKUP(AE$4,Debug!$A$1:$AK$723,2+$C124,0)</f>
        <v>85.629127399913699</v>
      </c>
      <c r="AF124" s="44">
        <f>HLOOKUP(AF$4,Debug!$A$1:$AK$723,2+$C124,0)</f>
        <v>84.5896561855361</v>
      </c>
      <c r="AG124" s="44">
        <f>HLOOKUP(AG$4,Debug!$A$1:$AK$723,2+$C124,0)</f>
        <v>34.575230433801202</v>
      </c>
      <c r="AH124" s="44">
        <f>HLOOKUP(AH$4,Debug!$A$1:$AK$723,2+$C124,0)</f>
        <v>77963.594669260099</v>
      </c>
      <c r="AI124" s="208">
        <f t="shared" si="61"/>
        <v>3.0580338261643192E-10</v>
      </c>
      <c r="AJ124" s="196"/>
      <c r="AK124" s="55">
        <f t="shared" si="48"/>
        <v>1</v>
      </c>
      <c r="AL124" s="210">
        <f t="shared" si="49"/>
        <v>0</v>
      </c>
      <c r="AM124" s="210">
        <f t="shared" si="50"/>
        <v>0</v>
      </c>
      <c r="AN124" s="210">
        <f t="shared" si="51"/>
        <v>0</v>
      </c>
      <c r="AO124" s="210">
        <f t="shared" si="52"/>
        <v>0</v>
      </c>
      <c r="AP124" s="211">
        <f t="shared" si="53"/>
        <v>0</v>
      </c>
      <c r="AQ124" s="46">
        <f>HLOOKUP(AQ$4,Debug!$A$1:$AK$723,2+$C124,0)</f>
        <v>1</v>
      </c>
      <c r="AR124" s="46">
        <f>HLOOKUP(AR$4,Debug!$A$1:$AK$723,2+$C124,0)</f>
        <v>0</v>
      </c>
      <c r="AS124" s="46">
        <f>HLOOKUP(AS$4,Debug!$A$1:$AK$723,2+$C124,0)</f>
        <v>0</v>
      </c>
      <c r="AT124" s="46">
        <f>HLOOKUP(AT$4,Debug!$A$1:$AK$723,2+$C124,0)</f>
        <v>0</v>
      </c>
      <c r="AU124" s="46">
        <f>HLOOKUP(AU$4,Debug!$A$1:$AK$723,2+$C124,0)</f>
        <v>0</v>
      </c>
      <c r="AV124" s="46">
        <f>HLOOKUP(AV$4,Debug!$A$1:$AK$723,2+$C124,0)</f>
        <v>0</v>
      </c>
      <c r="AW124" s="47">
        <f t="shared" si="62"/>
        <v>0</v>
      </c>
      <c r="AX124" s="196"/>
      <c r="AY124" s="265">
        <f t="shared" si="63"/>
        <v>13830.092173520468</v>
      </c>
      <c r="AZ124" s="266">
        <f t="shared" si="64"/>
        <v>0</v>
      </c>
      <c r="BA124" s="266">
        <f t="shared" si="65"/>
        <v>152131.01390872535</v>
      </c>
      <c r="BB124" s="266">
        <f t="shared" si="66"/>
        <v>0</v>
      </c>
      <c r="BC124" s="267">
        <f t="shared" si="67"/>
        <v>0</v>
      </c>
      <c r="BD124" s="246">
        <f>HLOOKUP(BD$4,Debug!$A$1:$AK$723,2+$C124,0)</f>
        <v>13830.092173520499</v>
      </c>
      <c r="BE124" s="46">
        <f>HLOOKUP(BE$4,Debug!$A$1:$AK$723,2+$C124,0)</f>
        <v>0</v>
      </c>
      <c r="BF124" s="46">
        <f>HLOOKUP(BF$4,Debug!$A$1:$AK$723,2+$C124,0)</f>
        <v>152131.013908725</v>
      </c>
      <c r="BG124" s="46">
        <f>HLOOKUP(BG$4,Debug!$A$1:$AK$723,2+$C124,0)</f>
        <v>0</v>
      </c>
      <c r="BH124" s="46">
        <f>HLOOKUP(BH$4,Debug!$A$1:$AK$723,2+$C124,0)</f>
        <v>0</v>
      </c>
      <c r="BI124" s="48">
        <f t="shared" si="68"/>
        <v>3.80168785341084E-10</v>
      </c>
      <c r="BJ124" s="196"/>
      <c r="BK124" s="274">
        <f t="shared" si="69"/>
        <v>1.6821425527395739E-3</v>
      </c>
      <c r="BL124" s="275">
        <f t="shared" si="70"/>
        <v>0.52097579783095416</v>
      </c>
      <c r="BM124" s="281">
        <f t="shared" si="71"/>
        <v>0</v>
      </c>
      <c r="BN124" s="281">
        <f t="shared" si="72"/>
        <v>0.8</v>
      </c>
      <c r="BO124" s="281">
        <f t="shared" si="73"/>
        <v>0</v>
      </c>
      <c r="BP124" s="281">
        <f t="shared" si="74"/>
        <v>1</v>
      </c>
      <c r="BQ124" s="275">
        <f t="shared" si="75"/>
        <v>0.6512197472886927</v>
      </c>
      <c r="BR124" s="275">
        <f t="shared" si="76"/>
        <v>1.0954444480986217E-3</v>
      </c>
      <c r="BS124" s="276">
        <f t="shared" si="77"/>
        <v>0.84587719715721521</v>
      </c>
      <c r="BT124" s="41">
        <f>HLOOKUP(BT$4,Debug!$A$1:$AK$723,2+$C124,0)*IF(SUM(V124:W124)=0,0,1)</f>
        <v>0.52097579783095505</v>
      </c>
      <c r="BU124" s="41">
        <f>HLOOKUP(BU$4,Debug!$A$1:$AK$723,2+$C124,0)*IF(SUM(X124:Y124)=0,0,1)</f>
        <v>1.0954444480986199E-3</v>
      </c>
      <c r="BV124" s="41">
        <f>HLOOKUP(BV$4,Debug!$A$1:$AK$723,2+$C124,0)</f>
        <v>0.84587719715721499</v>
      </c>
      <c r="BW124" s="208">
        <f t="shared" si="78"/>
        <v>1.1119577481011333E-15</v>
      </c>
      <c r="BY124" s="251">
        <f t="shared" si="79"/>
        <v>0</v>
      </c>
      <c r="BZ124" s="43">
        <f>HLOOKUP(BZ$4,Debug!$A$1:$AK$723,2+$C124,0)</f>
        <v>0</v>
      </c>
      <c r="CA124" s="49">
        <f t="shared" si="80"/>
        <v>0</v>
      </c>
      <c r="CC124" s="224">
        <f t="shared" si="81"/>
        <v>0</v>
      </c>
      <c r="CD124" s="253">
        <f t="shared" si="92"/>
        <v>79.151919327721444</v>
      </c>
      <c r="CE124" s="253">
        <f t="shared" si="82"/>
        <v>92.803748402894826</v>
      </c>
      <c r="CF124" s="253">
        <f t="shared" si="93"/>
        <v>32.352606375784752</v>
      </c>
      <c r="CG124" s="255">
        <f t="shared" si="83"/>
        <v>73063.310148665943</v>
      </c>
      <c r="CI124" s="194">
        <f t="shared" si="94"/>
        <v>1.3000000000000001E-2</v>
      </c>
      <c r="CJ124" s="194"/>
    </row>
    <row r="125" spans="2:88">
      <c r="B125" s="108">
        <f t="shared" si="95"/>
        <v>10</v>
      </c>
      <c r="C125" s="3">
        <f t="shared" si="84"/>
        <v>119</v>
      </c>
      <c r="D125" s="3">
        <f t="shared" si="85"/>
        <v>9</v>
      </c>
      <c r="E125" s="3">
        <f t="shared" si="86"/>
        <v>10</v>
      </c>
      <c r="F125" s="7">
        <f t="shared" si="87"/>
        <v>2024</v>
      </c>
      <c r="G125" s="8">
        <f t="shared" si="88"/>
        <v>11</v>
      </c>
      <c r="H125" s="37">
        <f>HLOOKUP(H$4,Debug!$A$1:$AK$723,2+$C125,0)</f>
        <v>10</v>
      </c>
      <c r="I125" s="38">
        <f>HLOOKUP(I$4,Debug!$A$1:$AK$723,2+$C125,0)</f>
        <v>119</v>
      </c>
      <c r="J125" s="38">
        <f>HLOOKUP(J$4,Debug!$A$1:$AK$723,2+$C125,0)</f>
        <v>9</v>
      </c>
      <c r="K125" s="38">
        <f>HLOOKUP(K$4,Debug!$A$1:$AK$723,2+$C125,0)</f>
        <v>10</v>
      </c>
      <c r="L125" s="38">
        <f>HLOOKUP(L$4,Debug!$A$1:$AK$723,2+$C125,0)</f>
        <v>2024</v>
      </c>
      <c r="M125" s="38">
        <f>HLOOKUP(M$4,Debug!$A$1:$AK$723,2+$C125,0)</f>
        <v>11</v>
      </c>
      <c r="N125" s="208">
        <f t="shared" si="54"/>
        <v>0</v>
      </c>
      <c r="O125" s="5"/>
      <c r="P125" s="100">
        <f>IF(Switch="Y",S125,HLOOKUP(P$3,Debug!$A$1:$AK$723,2+$C125,0))</f>
        <v>2.08644430498586E-2</v>
      </c>
      <c r="Q125" s="207">
        <f t="shared" si="55"/>
        <v>1.9614443049858599E-2</v>
      </c>
      <c r="R125" s="101">
        <f>IF(Switch="Y",T125,HLOOKUP(R$3,Debug!$A$1:$AK$723,2+$C125,0))</f>
        <v>0.93396843186700296</v>
      </c>
      <c r="S125" s="183">
        <v>-7.3114970209031682E-4</v>
      </c>
      <c r="T125" s="184">
        <v>0.79032640480518446</v>
      </c>
      <c r="U125" s="196"/>
      <c r="V125" s="55">
        <f t="shared" si="89"/>
        <v>77963.594669259983</v>
      </c>
      <c r="W125" s="210">
        <f t="shared" si="90"/>
        <v>1529.2124876024593</v>
      </c>
      <c r="X125" s="210">
        <f t="shared" si="56"/>
        <v>-85.659342997674798</v>
      </c>
      <c r="Y125" s="210">
        <f t="shared" si="91"/>
        <v>0</v>
      </c>
      <c r="Z125" s="210">
        <f t="shared" si="57"/>
        <v>0</v>
      </c>
      <c r="AA125" s="210">
        <f t="shared" si="58"/>
        <v>-86.024410131686821</v>
      </c>
      <c r="AB125" s="210">
        <f t="shared" si="59"/>
        <v>-34.537973081483642</v>
      </c>
      <c r="AC125" s="211">
        <f t="shared" si="60"/>
        <v>79286.585430651583</v>
      </c>
      <c r="AD125" s="43">
        <f>HLOOKUP(AD$4,Debug!$A$1:$AK$723,2+$C125,0)</f>
        <v>79407.147813864896</v>
      </c>
      <c r="AE125" s="44">
        <f>HLOOKUP(AE$4,Debug!$A$1:$AK$723,2+$C125,0)</f>
        <v>85.659342997675196</v>
      </c>
      <c r="AF125" s="44">
        <f>HLOOKUP(AF$4,Debug!$A$1:$AK$723,2+$C125,0)</f>
        <v>86.024410131687006</v>
      </c>
      <c r="AG125" s="44">
        <f>HLOOKUP(AG$4,Debug!$A$1:$AK$723,2+$C125,0)</f>
        <v>34.537973081483599</v>
      </c>
      <c r="AH125" s="44">
        <f>HLOOKUP(AH$4,Debug!$A$1:$AK$723,2+$C125,0)</f>
        <v>79286.585430651699</v>
      </c>
      <c r="AI125" s="208">
        <f t="shared" si="61"/>
        <v>2.4760993255767971E-10</v>
      </c>
      <c r="AJ125" s="196"/>
      <c r="AK125" s="55">
        <f t="shared" si="48"/>
        <v>1</v>
      </c>
      <c r="AL125" s="210">
        <f t="shared" si="49"/>
        <v>0</v>
      </c>
      <c r="AM125" s="210">
        <f t="shared" si="50"/>
        <v>0</v>
      </c>
      <c r="AN125" s="210">
        <f t="shared" si="51"/>
        <v>0</v>
      </c>
      <c r="AO125" s="210">
        <f t="shared" si="52"/>
        <v>0</v>
      </c>
      <c r="AP125" s="211">
        <f t="shared" si="53"/>
        <v>0</v>
      </c>
      <c r="AQ125" s="46">
        <f>HLOOKUP(AQ$4,Debug!$A$1:$AK$723,2+$C125,0)</f>
        <v>1</v>
      </c>
      <c r="AR125" s="46">
        <f>HLOOKUP(AR$4,Debug!$A$1:$AK$723,2+$C125,0)</f>
        <v>0</v>
      </c>
      <c r="AS125" s="46">
        <f>HLOOKUP(AS$4,Debug!$A$1:$AK$723,2+$C125,0)</f>
        <v>0</v>
      </c>
      <c r="AT125" s="46">
        <f>HLOOKUP(AT$4,Debug!$A$1:$AK$723,2+$C125,0)</f>
        <v>0</v>
      </c>
      <c r="AU125" s="46">
        <f>HLOOKUP(AU$4,Debug!$A$1:$AK$723,2+$C125,0)</f>
        <v>0</v>
      </c>
      <c r="AV125" s="46">
        <f>HLOOKUP(AV$4,Debug!$A$1:$AK$723,2+$C125,0)</f>
        <v>0</v>
      </c>
      <c r="AW125" s="47">
        <f t="shared" si="62"/>
        <v>0</v>
      </c>
      <c r="AX125" s="196"/>
      <c r="AY125" s="265">
        <f t="shared" si="63"/>
        <v>13815.189232593457</v>
      </c>
      <c r="AZ125" s="266">
        <f t="shared" si="64"/>
        <v>0</v>
      </c>
      <c r="BA125" s="266">
        <f t="shared" si="65"/>
        <v>151967.08155852821</v>
      </c>
      <c r="BB125" s="266">
        <f t="shared" si="66"/>
        <v>0</v>
      </c>
      <c r="BC125" s="267">
        <f t="shared" si="67"/>
        <v>0</v>
      </c>
      <c r="BD125" s="246">
        <f>HLOOKUP(BD$4,Debug!$A$1:$AK$723,2+$C125,0)</f>
        <v>13815.1892325935</v>
      </c>
      <c r="BE125" s="46">
        <f>HLOOKUP(BE$4,Debug!$A$1:$AK$723,2+$C125,0)</f>
        <v>0</v>
      </c>
      <c r="BF125" s="46">
        <f>HLOOKUP(BF$4,Debug!$A$1:$AK$723,2+$C125,0)</f>
        <v>151967.08155852801</v>
      </c>
      <c r="BG125" s="46">
        <f>HLOOKUP(BG$4,Debug!$A$1:$AK$723,2+$C125,0)</f>
        <v>0</v>
      </c>
      <c r="BH125" s="46">
        <f>HLOOKUP(BH$4,Debug!$A$1:$AK$723,2+$C125,0)</f>
        <v>0</v>
      </c>
      <c r="BI125" s="48">
        <f t="shared" si="68"/>
        <v>2.4738255888223648E-10</v>
      </c>
      <c r="BJ125" s="196"/>
      <c r="BK125" s="274">
        <f t="shared" si="69"/>
        <v>1.6821425527395739E-3</v>
      </c>
      <c r="BL125" s="275">
        <f t="shared" si="70"/>
        <v>0.51247666511994794</v>
      </c>
      <c r="BM125" s="281">
        <f t="shared" si="71"/>
        <v>0</v>
      </c>
      <c r="BN125" s="281">
        <f t="shared" si="72"/>
        <v>0.8</v>
      </c>
      <c r="BO125" s="281">
        <f t="shared" si="73"/>
        <v>0</v>
      </c>
      <c r="BP125" s="281">
        <f t="shared" si="74"/>
        <v>1</v>
      </c>
      <c r="BQ125" s="275">
        <f t="shared" si="75"/>
        <v>0.64059583139993492</v>
      </c>
      <c r="BR125" s="275">
        <f t="shared" si="76"/>
        <v>1.0775735071054163E-3</v>
      </c>
      <c r="BS125" s="276">
        <f t="shared" si="77"/>
        <v>0.84496570229929402</v>
      </c>
      <c r="BT125" s="41">
        <f>HLOOKUP(BT$4,Debug!$A$1:$AK$723,2+$C125,0)*IF(SUM(V125:W125)=0,0,1)</f>
        <v>0.51247666511994905</v>
      </c>
      <c r="BU125" s="41">
        <f>HLOOKUP(BU$4,Debug!$A$1:$AK$723,2+$C125,0)*IF(SUM(X125:Y125)=0,0,1)</f>
        <v>1.07757350710542E-3</v>
      </c>
      <c r="BV125" s="41">
        <f>HLOOKUP(BV$4,Debug!$A$1:$AK$723,2+$C125,0)</f>
        <v>0.84496570229929402</v>
      </c>
      <c r="BW125" s="208">
        <f t="shared" si="78"/>
        <v>1.1139093120116073E-15</v>
      </c>
      <c r="BY125" s="251">
        <f t="shared" si="79"/>
        <v>0</v>
      </c>
      <c r="BZ125" s="43">
        <f>HLOOKUP(BZ$4,Debug!$A$1:$AK$723,2+$C125,0)</f>
        <v>0</v>
      </c>
      <c r="CA125" s="49">
        <f t="shared" si="80"/>
        <v>0</v>
      </c>
      <c r="CC125" s="224">
        <f t="shared" si="81"/>
        <v>0</v>
      </c>
      <c r="CD125" s="253">
        <f t="shared" si="92"/>
        <v>80.344083432975467</v>
      </c>
      <c r="CE125" s="253">
        <f t="shared" si="82"/>
        <v>91.019420319954222</v>
      </c>
      <c r="CF125" s="253">
        <f t="shared" si="93"/>
        <v>32.257376558778034</v>
      </c>
      <c r="CG125" s="255">
        <f t="shared" si="83"/>
        <v>74163.769322746593</v>
      </c>
      <c r="CI125" s="194">
        <f t="shared" si="94"/>
        <v>1.2999999999999999E-2</v>
      </c>
      <c r="CJ125" s="194"/>
    </row>
    <row r="126" spans="2:88">
      <c r="B126" s="108">
        <f t="shared" si="95"/>
        <v>10</v>
      </c>
      <c r="C126" s="3">
        <f t="shared" si="84"/>
        <v>120</v>
      </c>
      <c r="D126" s="3">
        <f t="shared" si="85"/>
        <v>9</v>
      </c>
      <c r="E126" s="3">
        <f t="shared" si="86"/>
        <v>11</v>
      </c>
      <c r="F126" s="7">
        <f t="shared" si="87"/>
        <v>2024</v>
      </c>
      <c r="G126" s="8">
        <f t="shared" si="88"/>
        <v>12</v>
      </c>
      <c r="H126" s="37">
        <f>HLOOKUP(H$4,Debug!$A$1:$AK$723,2+$C126,0)</f>
        <v>10</v>
      </c>
      <c r="I126" s="38">
        <f>HLOOKUP(I$4,Debug!$A$1:$AK$723,2+$C126,0)</f>
        <v>120</v>
      </c>
      <c r="J126" s="38">
        <f>HLOOKUP(J$4,Debug!$A$1:$AK$723,2+$C126,0)</f>
        <v>9</v>
      </c>
      <c r="K126" s="38">
        <f>HLOOKUP(K$4,Debug!$A$1:$AK$723,2+$C126,0)</f>
        <v>11</v>
      </c>
      <c r="L126" s="38">
        <f>HLOOKUP(L$4,Debug!$A$1:$AK$723,2+$C126,0)</f>
        <v>2024</v>
      </c>
      <c r="M126" s="38">
        <f>HLOOKUP(M$4,Debug!$A$1:$AK$723,2+$C126,0)</f>
        <v>12</v>
      </c>
      <c r="N126" s="208">
        <f t="shared" si="54"/>
        <v>0</v>
      </c>
      <c r="O126" s="5"/>
      <c r="P126" s="100">
        <f>IF(Switch="Y",S126,HLOOKUP(P$3,Debug!$A$1:$AK$723,2+$C126,0))</f>
        <v>-2.86087834833193E-6</v>
      </c>
      <c r="Q126" s="207">
        <f t="shared" si="55"/>
        <v>-1.252860878348332E-3</v>
      </c>
      <c r="R126" s="101">
        <f>IF(Switch="Y",T126,HLOOKUP(R$3,Debug!$A$1:$AK$723,2+$C126,0))</f>
        <v>0.93205331344952902</v>
      </c>
      <c r="S126" s="183">
        <v>-1.4534960174107714E-2</v>
      </c>
      <c r="T126" s="184">
        <v>0.78808416738907716</v>
      </c>
      <c r="U126" s="196"/>
      <c r="V126" s="55">
        <f t="shared" si="89"/>
        <v>79286.585430651583</v>
      </c>
      <c r="W126" s="210">
        <f t="shared" si="90"/>
        <v>-99.335061063886201</v>
      </c>
      <c r="X126" s="210">
        <f t="shared" si="56"/>
        <v>-86.871688938963217</v>
      </c>
      <c r="Y126" s="210">
        <f t="shared" si="91"/>
        <v>-13800.03339859183</v>
      </c>
      <c r="Z126" s="210">
        <f t="shared" si="57"/>
        <v>0</v>
      </c>
      <c r="AA126" s="210">
        <f t="shared" si="58"/>
        <v>-70.74204072222831</v>
      </c>
      <c r="AB126" s="210">
        <f t="shared" si="59"/>
        <v>-34.500083496479576</v>
      </c>
      <c r="AC126" s="211">
        <f t="shared" si="60"/>
        <v>65195.103157838195</v>
      </c>
      <c r="AD126" s="43">
        <f>HLOOKUP(AD$4,Debug!$A$1:$AK$723,2+$C126,0)</f>
        <v>79100.378680648893</v>
      </c>
      <c r="AE126" s="44">
        <f>HLOOKUP(AE$4,Debug!$A$1:$AK$723,2+$C126,0)</f>
        <v>86.871688938963501</v>
      </c>
      <c r="AF126" s="44">
        <f>HLOOKUP(AF$4,Debug!$A$1:$AK$723,2+$C126,0)</f>
        <v>70.742040722228495</v>
      </c>
      <c r="AG126" s="44">
        <f>HLOOKUP(AG$4,Debug!$A$1:$AK$723,2+$C126,0)</f>
        <v>34.500083496479597</v>
      </c>
      <c r="AH126" s="44">
        <f>HLOOKUP(AH$4,Debug!$A$1:$AK$723,2+$C126,0)</f>
        <v>65195.103157838399</v>
      </c>
      <c r="AI126" s="208">
        <f t="shared" si="61"/>
        <v>3.6400393810254172E-10</v>
      </c>
      <c r="AJ126" s="196"/>
      <c r="AK126" s="55">
        <f t="shared" si="48"/>
        <v>1</v>
      </c>
      <c r="AL126" s="210">
        <f t="shared" si="49"/>
        <v>0</v>
      </c>
      <c r="AM126" s="210">
        <f t="shared" si="50"/>
        <v>0</v>
      </c>
      <c r="AN126" s="210">
        <f t="shared" si="51"/>
        <v>1</v>
      </c>
      <c r="AO126" s="210">
        <f t="shared" si="52"/>
        <v>1</v>
      </c>
      <c r="AP126" s="211">
        <f t="shared" si="53"/>
        <v>1</v>
      </c>
      <c r="AQ126" s="46">
        <f>HLOOKUP(AQ$4,Debug!$A$1:$AK$723,2+$C126,0)</f>
        <v>1</v>
      </c>
      <c r="AR126" s="46">
        <f>HLOOKUP(AR$4,Debug!$A$1:$AK$723,2+$C126,0)</f>
        <v>0</v>
      </c>
      <c r="AS126" s="46">
        <f>HLOOKUP(AS$4,Debug!$A$1:$AK$723,2+$C126,0)</f>
        <v>0</v>
      </c>
      <c r="AT126" s="46">
        <f>HLOOKUP(AT$4,Debug!$A$1:$AK$723,2+$C126,0)</f>
        <v>1</v>
      </c>
      <c r="AU126" s="46">
        <f>HLOOKUP(AU$4,Debug!$A$1:$AK$723,2+$C126,0)</f>
        <v>1</v>
      </c>
      <c r="AV126" s="46">
        <f>HLOOKUP(AV$4,Debug!$A$1:$AK$723,2+$C126,0)</f>
        <v>1</v>
      </c>
      <c r="AW126" s="47">
        <f t="shared" si="62"/>
        <v>0</v>
      </c>
      <c r="AX126" s="196"/>
      <c r="AY126" s="265">
        <f t="shared" si="63"/>
        <v>13800.03339859183</v>
      </c>
      <c r="AZ126" s="266">
        <f t="shared" si="64"/>
        <v>0</v>
      </c>
      <c r="BA126" s="266">
        <f t="shared" si="65"/>
        <v>138000.33398591849</v>
      </c>
      <c r="BB126" s="266">
        <f t="shared" si="66"/>
        <v>0</v>
      </c>
      <c r="BC126" s="267">
        <f t="shared" si="67"/>
        <v>0</v>
      </c>
      <c r="BD126" s="246">
        <f>HLOOKUP(BD$4,Debug!$A$1:$AK$723,2+$C126,0)</f>
        <v>13800.033398591801</v>
      </c>
      <c r="BE126" s="46">
        <f>HLOOKUP(BE$4,Debug!$A$1:$AK$723,2+$C126,0)</f>
        <v>0</v>
      </c>
      <c r="BF126" s="46">
        <f>HLOOKUP(BF$4,Debug!$A$1:$AK$723,2+$C126,0)</f>
        <v>138000.333985918</v>
      </c>
      <c r="BG126" s="46">
        <f>HLOOKUP(BG$4,Debug!$A$1:$AK$723,2+$C126,0)</f>
        <v>0</v>
      </c>
      <c r="BH126" s="46">
        <f>HLOOKUP(BH$4,Debug!$A$1:$AK$723,2+$C126,0)</f>
        <v>0</v>
      </c>
      <c r="BI126" s="48">
        <f t="shared" si="68"/>
        <v>5.2386894822120667E-10</v>
      </c>
      <c r="BJ126" s="196"/>
      <c r="BK126" s="274">
        <f t="shared" si="69"/>
        <v>1.6821425527395739E-3</v>
      </c>
      <c r="BL126" s="275">
        <f t="shared" si="70"/>
        <v>0.52173526409477933</v>
      </c>
      <c r="BM126" s="281">
        <f t="shared" si="71"/>
        <v>0</v>
      </c>
      <c r="BN126" s="281">
        <f t="shared" si="72"/>
        <v>0.8</v>
      </c>
      <c r="BO126" s="281">
        <f t="shared" si="73"/>
        <v>0</v>
      </c>
      <c r="BP126" s="281">
        <f t="shared" si="74"/>
        <v>1</v>
      </c>
      <c r="BQ126" s="275">
        <f t="shared" si="75"/>
        <v>0.65216908011847419</v>
      </c>
      <c r="BR126" s="275">
        <f t="shared" si="76"/>
        <v>1.0970413612483099E-3</v>
      </c>
      <c r="BS126" s="276">
        <f t="shared" si="77"/>
        <v>0.84403873997503542</v>
      </c>
      <c r="BT126" s="41">
        <f>HLOOKUP(BT$4,Debug!$A$1:$AK$723,2+$C126,0)*IF(SUM(V126:W126)=0,0,1)</f>
        <v>0.52173526409477999</v>
      </c>
      <c r="BU126" s="41">
        <f>HLOOKUP(BU$4,Debug!$A$1:$AK$723,2+$C126,0)*IF(SUM(X126:Y126)=0,0,1)</f>
        <v>1.0970413612483099E-3</v>
      </c>
      <c r="BV126" s="41">
        <f>HLOOKUP(BV$4,Debug!$A$1:$AK$723,2+$C126,0)</f>
        <v>0.84403873997503498</v>
      </c>
      <c r="BW126" s="208">
        <f t="shared" si="78"/>
        <v>1.1102230246251565E-15</v>
      </c>
      <c r="BY126" s="251">
        <f t="shared" si="79"/>
        <v>0</v>
      </c>
      <c r="BZ126" s="43">
        <f>HLOOKUP(BZ$4,Debug!$A$1:$AK$723,2+$C126,0)</f>
        <v>0</v>
      </c>
      <c r="CA126" s="49">
        <f t="shared" si="80"/>
        <v>0</v>
      </c>
      <c r="CC126" s="224">
        <f t="shared" si="81"/>
        <v>0</v>
      </c>
      <c r="CD126" s="253">
        <f t="shared" si="92"/>
        <v>65.935353455334408</v>
      </c>
      <c r="CE126" s="253">
        <f t="shared" si="82"/>
        <v>92.37415582842246</v>
      </c>
      <c r="CF126" s="253">
        <f t="shared" si="93"/>
        <v>32.155917137179202</v>
      </c>
      <c r="CG126" s="255">
        <f t="shared" si="83"/>
        <v>60863.403189539458</v>
      </c>
      <c r="CI126" s="194">
        <f t="shared" si="94"/>
        <v>1.2999999999999999E-2</v>
      </c>
      <c r="CJ126" s="194"/>
    </row>
    <row r="127" spans="2:88">
      <c r="B127" s="108">
        <f t="shared" si="95"/>
        <v>11</v>
      </c>
      <c r="C127" s="3">
        <f t="shared" si="84"/>
        <v>121</v>
      </c>
      <c r="D127" s="3">
        <f t="shared" si="85"/>
        <v>10</v>
      </c>
      <c r="E127" s="3">
        <f t="shared" si="86"/>
        <v>0</v>
      </c>
      <c r="F127" s="7">
        <f t="shared" si="87"/>
        <v>2025</v>
      </c>
      <c r="G127" s="8">
        <f t="shared" si="88"/>
        <v>1</v>
      </c>
      <c r="H127" s="37">
        <f>HLOOKUP(H$4,Debug!$A$1:$AK$723,2+$C127,0)</f>
        <v>11</v>
      </c>
      <c r="I127" s="38">
        <f>HLOOKUP(I$4,Debug!$A$1:$AK$723,2+$C127,0)</f>
        <v>121</v>
      </c>
      <c r="J127" s="38">
        <f>HLOOKUP(J$4,Debug!$A$1:$AK$723,2+$C127,0)</f>
        <v>10</v>
      </c>
      <c r="K127" s="38">
        <f>HLOOKUP(K$4,Debug!$A$1:$AK$723,2+$C127,0)</f>
        <v>0</v>
      </c>
      <c r="L127" s="38">
        <f>HLOOKUP(L$4,Debug!$A$1:$AK$723,2+$C127,0)</f>
        <v>2025</v>
      </c>
      <c r="M127" s="38">
        <f>HLOOKUP(M$4,Debug!$A$1:$AK$723,2+$C127,0)</f>
        <v>1</v>
      </c>
      <c r="N127" s="208">
        <f t="shared" si="54"/>
        <v>0</v>
      </c>
      <c r="O127" s="5"/>
      <c r="P127" s="100">
        <f>IF(Switch="Y",S127,HLOOKUP(P$3,Debug!$A$1:$AK$723,2+$C127,0))</f>
        <v>8.6087944027695203E-3</v>
      </c>
      <c r="Q127" s="207">
        <f t="shared" si="55"/>
        <v>7.3587944027695201E-3</v>
      </c>
      <c r="R127" s="101">
        <f>IF(Switch="Y",T127,HLOOKUP(R$3,Debug!$A$1:$AK$723,2+$C127,0))</f>
        <v>0.92988655384043195</v>
      </c>
      <c r="S127" s="183">
        <v>6.2407843120948492E-4</v>
      </c>
      <c r="T127" s="184">
        <v>0.78591637849732787</v>
      </c>
      <c r="U127" s="196"/>
      <c r="V127" s="55">
        <f t="shared" si="89"/>
        <v>65195.103157838195</v>
      </c>
      <c r="W127" s="210">
        <f t="shared" si="90"/>
        <v>479.75736020588118</v>
      </c>
      <c r="X127" s="210">
        <f t="shared" si="56"/>
        <v>-65.238926877629879</v>
      </c>
      <c r="Y127" s="210">
        <f t="shared" si="91"/>
        <v>0</v>
      </c>
      <c r="Z127" s="210">
        <f t="shared" si="57"/>
        <v>0</v>
      </c>
      <c r="AA127" s="210">
        <f t="shared" si="58"/>
        <v>-71.077090057096981</v>
      </c>
      <c r="AB127" s="210">
        <f t="shared" si="59"/>
        <v>-34.465812416088312</v>
      </c>
      <c r="AC127" s="211">
        <f t="shared" si="60"/>
        <v>65504.078688693269</v>
      </c>
      <c r="AD127" s="43">
        <f>HLOOKUP(AD$4,Debug!$A$1:$AK$723,2+$C127,0)</f>
        <v>65609.621591166593</v>
      </c>
      <c r="AE127" s="44">
        <f>HLOOKUP(AE$4,Debug!$A$1:$AK$723,2+$C127,0)</f>
        <v>65.238926877630206</v>
      </c>
      <c r="AF127" s="44">
        <f>HLOOKUP(AF$4,Debug!$A$1:$AK$723,2+$C127,0)</f>
        <v>71.077090057097195</v>
      </c>
      <c r="AG127" s="44">
        <f>HLOOKUP(AG$4,Debug!$A$1:$AK$723,2+$C127,0)</f>
        <v>34.465812416088298</v>
      </c>
      <c r="AH127" s="44">
        <f>HLOOKUP(AH$4,Debug!$A$1:$AK$723,2+$C127,0)</f>
        <v>65504.0786886934</v>
      </c>
      <c r="AI127" s="208">
        <f t="shared" si="61"/>
        <v>2.7671376301441342E-10</v>
      </c>
      <c r="AJ127" s="196"/>
      <c r="AK127" s="55">
        <f t="shared" si="48"/>
        <v>1</v>
      </c>
      <c r="AL127" s="210">
        <f t="shared" si="49"/>
        <v>0</v>
      </c>
      <c r="AM127" s="210">
        <f t="shared" si="50"/>
        <v>0</v>
      </c>
      <c r="AN127" s="210">
        <f t="shared" si="51"/>
        <v>0</v>
      </c>
      <c r="AO127" s="210">
        <f t="shared" si="52"/>
        <v>0</v>
      </c>
      <c r="AP127" s="211">
        <f t="shared" si="53"/>
        <v>0</v>
      </c>
      <c r="AQ127" s="46">
        <f>HLOOKUP(AQ$4,Debug!$A$1:$AK$723,2+$C127,0)</f>
        <v>1</v>
      </c>
      <c r="AR127" s="46">
        <f>HLOOKUP(AR$4,Debug!$A$1:$AK$723,2+$C127,0)</f>
        <v>0</v>
      </c>
      <c r="AS127" s="46">
        <f>HLOOKUP(AS$4,Debug!$A$1:$AK$723,2+$C127,0)</f>
        <v>0</v>
      </c>
      <c r="AT127" s="46">
        <f>HLOOKUP(AT$4,Debug!$A$1:$AK$723,2+$C127,0)</f>
        <v>0</v>
      </c>
      <c r="AU127" s="46">
        <f>HLOOKUP(AU$4,Debug!$A$1:$AK$723,2+$C127,0)</f>
        <v>0</v>
      </c>
      <c r="AV127" s="46">
        <f>HLOOKUP(AV$4,Debug!$A$1:$AK$723,2+$C127,0)</f>
        <v>0</v>
      </c>
      <c r="AW127" s="47">
        <f t="shared" si="62"/>
        <v>0</v>
      </c>
      <c r="AX127" s="196"/>
      <c r="AY127" s="265">
        <f t="shared" si="63"/>
        <v>13786.324966435324</v>
      </c>
      <c r="AZ127" s="266">
        <f t="shared" si="64"/>
        <v>0</v>
      </c>
      <c r="BA127" s="266">
        <f t="shared" si="65"/>
        <v>137863.24966435344</v>
      </c>
      <c r="BB127" s="266">
        <f t="shared" si="66"/>
        <v>0</v>
      </c>
      <c r="BC127" s="267">
        <f t="shared" si="67"/>
        <v>0</v>
      </c>
      <c r="BD127" s="246">
        <f>HLOOKUP(BD$4,Debug!$A$1:$AK$723,2+$C127,0)</f>
        <v>13786.324966435301</v>
      </c>
      <c r="BE127" s="46">
        <f>HLOOKUP(BE$4,Debug!$A$1:$AK$723,2+$C127,0)</f>
        <v>0</v>
      </c>
      <c r="BF127" s="46">
        <f>HLOOKUP(BF$4,Debug!$A$1:$AK$723,2+$C127,0)</f>
        <v>137863.249664353</v>
      </c>
      <c r="BG127" s="46">
        <f>HLOOKUP(BG$4,Debug!$A$1:$AK$723,2+$C127,0)</f>
        <v>0</v>
      </c>
      <c r="BH127" s="46">
        <f>HLOOKUP(BH$4,Debug!$A$1:$AK$723,2+$C127,0)</f>
        <v>0</v>
      </c>
      <c r="BI127" s="48">
        <f t="shared" si="68"/>
        <v>4.6020431909710169E-10</v>
      </c>
      <c r="BJ127" s="196"/>
      <c r="BK127" s="274">
        <f t="shared" si="69"/>
        <v>1.6821425527395739E-3</v>
      </c>
      <c r="BL127" s="275">
        <f t="shared" si="70"/>
        <v>0.47242714039004197</v>
      </c>
      <c r="BM127" s="281">
        <f t="shared" si="71"/>
        <v>0</v>
      </c>
      <c r="BN127" s="281">
        <f t="shared" si="72"/>
        <v>0.8</v>
      </c>
      <c r="BO127" s="281">
        <f t="shared" si="73"/>
        <v>0</v>
      </c>
      <c r="BP127" s="281">
        <f t="shared" si="74"/>
        <v>1</v>
      </c>
      <c r="BQ127" s="275">
        <f t="shared" si="75"/>
        <v>0.59053392548755246</v>
      </c>
      <c r="BR127" s="275">
        <f t="shared" si="76"/>
        <v>9.9336224489895292E-4</v>
      </c>
      <c r="BS127" s="276">
        <f t="shared" si="77"/>
        <v>0.84320030375751209</v>
      </c>
      <c r="BT127" s="41">
        <f>HLOOKUP(BT$4,Debug!$A$1:$AK$723,2+$C127,0)*IF(SUM(V127:W127)=0,0,1)</f>
        <v>0.47242714039004302</v>
      </c>
      <c r="BU127" s="41">
        <f>HLOOKUP(BU$4,Debug!$A$1:$AK$723,2+$C127,0)*IF(SUM(X127:Y127)=0,0,1)</f>
        <v>9.9336224489895509E-4</v>
      </c>
      <c r="BV127" s="41">
        <f>HLOOKUP(BV$4,Debug!$A$1:$AK$723,2+$C127,0)</f>
        <v>0.84320030375751198</v>
      </c>
      <c r="BW127" s="208">
        <f t="shared" si="78"/>
        <v>1.1679025802013854E-15</v>
      </c>
      <c r="BY127" s="251">
        <f t="shared" si="79"/>
        <v>0</v>
      </c>
      <c r="BZ127" s="43">
        <f>HLOOKUP(BZ$4,Debug!$A$1:$AK$723,2+$C127,0)</f>
        <v>0</v>
      </c>
      <c r="CA127" s="49">
        <f t="shared" si="80"/>
        <v>0</v>
      </c>
      <c r="CC127" s="224">
        <f t="shared" si="81"/>
        <v>0</v>
      </c>
      <c r="CD127" s="253">
        <f t="shared" si="92"/>
        <v>66.093630330199943</v>
      </c>
      <c r="CE127" s="253">
        <f t="shared" si="82"/>
        <v>75.780062253392032</v>
      </c>
      <c r="CF127" s="253">
        <f t="shared" si="93"/>
        <v>32.049295532907131</v>
      </c>
      <c r="CG127" s="255">
        <f t="shared" si="83"/>
        <v>61009.504920184569</v>
      </c>
      <c r="CI127" s="194">
        <f t="shared" si="94"/>
        <v>1.2999999999999999E-2</v>
      </c>
      <c r="CJ127" s="194"/>
    </row>
    <row r="128" spans="2:88">
      <c r="B128" s="108">
        <f t="shared" si="95"/>
        <v>11</v>
      </c>
      <c r="C128" s="3">
        <f t="shared" si="84"/>
        <v>122</v>
      </c>
      <c r="D128" s="3">
        <f t="shared" si="85"/>
        <v>10</v>
      </c>
      <c r="E128" s="3">
        <f t="shared" si="86"/>
        <v>1</v>
      </c>
      <c r="F128" s="7">
        <f t="shared" si="87"/>
        <v>2025</v>
      </c>
      <c r="G128" s="8">
        <f t="shared" si="88"/>
        <v>2</v>
      </c>
      <c r="H128" s="37">
        <f>HLOOKUP(H$4,Debug!$A$1:$AK$723,2+$C128,0)</f>
        <v>11</v>
      </c>
      <c r="I128" s="38">
        <f>HLOOKUP(I$4,Debug!$A$1:$AK$723,2+$C128,0)</f>
        <v>122</v>
      </c>
      <c r="J128" s="38">
        <f>HLOOKUP(J$4,Debug!$A$1:$AK$723,2+$C128,0)</f>
        <v>10</v>
      </c>
      <c r="K128" s="38">
        <f>HLOOKUP(K$4,Debug!$A$1:$AK$723,2+$C128,0)</f>
        <v>1</v>
      </c>
      <c r="L128" s="38">
        <f>HLOOKUP(L$4,Debug!$A$1:$AK$723,2+$C128,0)</f>
        <v>2025</v>
      </c>
      <c r="M128" s="38">
        <f>HLOOKUP(M$4,Debug!$A$1:$AK$723,2+$C128,0)</f>
        <v>2</v>
      </c>
      <c r="N128" s="208">
        <f t="shared" si="54"/>
        <v>0</v>
      </c>
      <c r="O128" s="5"/>
      <c r="P128" s="100">
        <f>IF(Switch="Y",S128,HLOOKUP(P$3,Debug!$A$1:$AK$723,2+$C128,0))</f>
        <v>1.20515385306961E-2</v>
      </c>
      <c r="Q128" s="207">
        <f t="shared" si="55"/>
        <v>1.0801538530696101E-2</v>
      </c>
      <c r="R128" s="101">
        <f>IF(Switch="Y",T128,HLOOKUP(R$3,Debug!$A$1:$AK$723,2+$C128,0))</f>
        <v>0.92738569971250995</v>
      </c>
      <c r="S128" s="183">
        <v>1.3993463359829317E-3</v>
      </c>
      <c r="T128" s="184">
        <v>0.78357624196834352</v>
      </c>
      <c r="U128" s="196"/>
      <c r="V128" s="55">
        <f t="shared" si="89"/>
        <v>65504.078688693269</v>
      </c>
      <c r="W128" s="210">
        <f t="shared" si="90"/>
        <v>707.54482987366964</v>
      </c>
      <c r="X128" s="210">
        <f t="shared" si="56"/>
        <v>-66.149547627725539</v>
      </c>
      <c r="Y128" s="210">
        <f t="shared" si="91"/>
        <v>0</v>
      </c>
      <c r="Z128" s="210">
        <f t="shared" si="57"/>
        <v>0</v>
      </c>
      <c r="AA128" s="210">
        <f t="shared" si="58"/>
        <v>-71.657596801850815</v>
      </c>
      <c r="AB128" s="210">
        <f t="shared" si="59"/>
        <v>-34.43137891666948</v>
      </c>
      <c r="AC128" s="211">
        <f t="shared" si="60"/>
        <v>66039.384995220709</v>
      </c>
      <c r="AD128" s="43">
        <f>HLOOKUP(AD$4,Debug!$A$1:$AK$723,2+$C128,0)</f>
        <v>66145.473970939405</v>
      </c>
      <c r="AE128" s="44">
        <f>HLOOKUP(AE$4,Debug!$A$1:$AK$723,2+$C128,0)</f>
        <v>66.149547627725894</v>
      </c>
      <c r="AF128" s="44">
        <f>HLOOKUP(AF$4,Debug!$A$1:$AK$723,2+$C128,0)</f>
        <v>71.657596801851</v>
      </c>
      <c r="AG128" s="44">
        <f>HLOOKUP(AG$4,Debug!$A$1:$AK$723,2+$C128,0)</f>
        <v>34.431378916669502</v>
      </c>
      <c r="AH128" s="44">
        <f>HLOOKUP(AH$4,Debug!$A$1:$AK$723,2+$C128,0)</f>
        <v>66039.384995220898</v>
      </c>
      <c r="AI128" s="208">
        <f t="shared" si="61"/>
        <v>3.7855585333090858E-10</v>
      </c>
      <c r="AJ128" s="196"/>
      <c r="AK128" s="55">
        <f t="shared" si="48"/>
        <v>1</v>
      </c>
      <c r="AL128" s="210">
        <f t="shared" si="49"/>
        <v>0</v>
      </c>
      <c r="AM128" s="210">
        <f t="shared" si="50"/>
        <v>0</v>
      </c>
      <c r="AN128" s="210">
        <f t="shared" si="51"/>
        <v>0</v>
      </c>
      <c r="AO128" s="210">
        <f t="shared" si="52"/>
        <v>0</v>
      </c>
      <c r="AP128" s="211">
        <f t="shared" si="53"/>
        <v>0</v>
      </c>
      <c r="AQ128" s="46">
        <f>HLOOKUP(AQ$4,Debug!$A$1:$AK$723,2+$C128,0)</f>
        <v>1</v>
      </c>
      <c r="AR128" s="46">
        <f>HLOOKUP(AR$4,Debug!$A$1:$AK$723,2+$C128,0)</f>
        <v>0</v>
      </c>
      <c r="AS128" s="46">
        <f>HLOOKUP(AS$4,Debug!$A$1:$AK$723,2+$C128,0)</f>
        <v>0</v>
      </c>
      <c r="AT128" s="46">
        <f>HLOOKUP(AT$4,Debug!$A$1:$AK$723,2+$C128,0)</f>
        <v>0</v>
      </c>
      <c r="AU128" s="46">
        <f>HLOOKUP(AU$4,Debug!$A$1:$AK$723,2+$C128,0)</f>
        <v>0</v>
      </c>
      <c r="AV128" s="46">
        <f>HLOOKUP(AV$4,Debug!$A$1:$AK$723,2+$C128,0)</f>
        <v>0</v>
      </c>
      <c r="AW128" s="47">
        <f t="shared" si="62"/>
        <v>0</v>
      </c>
      <c r="AX128" s="196"/>
      <c r="AY128" s="265">
        <f t="shared" si="63"/>
        <v>13772.551566667793</v>
      </c>
      <c r="AZ128" s="266">
        <f t="shared" si="64"/>
        <v>0</v>
      </c>
      <c r="BA128" s="266">
        <f t="shared" si="65"/>
        <v>137725.51566667811</v>
      </c>
      <c r="BB128" s="266">
        <f t="shared" si="66"/>
        <v>0</v>
      </c>
      <c r="BC128" s="267">
        <f t="shared" si="67"/>
        <v>0</v>
      </c>
      <c r="BD128" s="246">
        <f>HLOOKUP(BD$4,Debug!$A$1:$AK$723,2+$C128,0)</f>
        <v>13772.5515666678</v>
      </c>
      <c r="BE128" s="46">
        <f>HLOOKUP(BE$4,Debug!$A$1:$AK$723,2+$C128,0)</f>
        <v>0</v>
      </c>
      <c r="BF128" s="46">
        <f>HLOOKUP(BF$4,Debug!$A$1:$AK$723,2+$C128,0)</f>
        <v>137725.51566667799</v>
      </c>
      <c r="BG128" s="46">
        <f>HLOOKUP(BG$4,Debug!$A$1:$AK$723,2+$C128,0)</f>
        <v>0</v>
      </c>
      <c r="BH128" s="46">
        <f>HLOOKUP(BH$4,Debug!$A$1:$AK$723,2+$C128,0)</f>
        <v>0</v>
      </c>
      <c r="BI128" s="48">
        <f t="shared" si="68"/>
        <v>1.2369127944111824E-10</v>
      </c>
      <c r="BJ128" s="196"/>
      <c r="BK128" s="274">
        <f t="shared" si="69"/>
        <v>1.6821425527395739E-3</v>
      </c>
      <c r="BL128" s="275">
        <f t="shared" si="70"/>
        <v>0.47513807231565869</v>
      </c>
      <c r="BM128" s="281">
        <f t="shared" si="71"/>
        <v>0</v>
      </c>
      <c r="BN128" s="281">
        <f t="shared" si="72"/>
        <v>0.8</v>
      </c>
      <c r="BO128" s="281">
        <f t="shared" si="73"/>
        <v>0</v>
      </c>
      <c r="BP128" s="281">
        <f t="shared" si="74"/>
        <v>1</v>
      </c>
      <c r="BQ128" s="275">
        <f t="shared" si="75"/>
        <v>0.5939225903945734</v>
      </c>
      <c r="BR128" s="275">
        <f t="shared" si="76"/>
        <v>9.9906246233602797E-4</v>
      </c>
      <c r="BS128" s="276">
        <f t="shared" si="77"/>
        <v>0.84235789398579763</v>
      </c>
      <c r="BT128" s="41">
        <f>HLOOKUP(BT$4,Debug!$A$1:$AK$723,2+$C128,0)*IF(SUM(V128:W128)=0,0,1)</f>
        <v>0.47513807231566002</v>
      </c>
      <c r="BU128" s="41">
        <f>HLOOKUP(BU$4,Debug!$A$1:$AK$723,2+$C128,0)*IF(SUM(X128:Y128)=0,0,1)</f>
        <v>9.9906246233602992E-4</v>
      </c>
      <c r="BV128" s="41">
        <f>HLOOKUP(BV$4,Debug!$A$1:$AK$723,2+$C128,0)</f>
        <v>0.84235789398579797</v>
      </c>
      <c r="BW128" s="208">
        <f t="shared" si="78"/>
        <v>1.6672861008482087E-15</v>
      </c>
      <c r="BY128" s="251">
        <f t="shared" si="79"/>
        <v>0</v>
      </c>
      <c r="BZ128" s="43">
        <f>HLOOKUP(BZ$4,Debug!$A$1:$AK$723,2+$C128,0)</f>
        <v>0</v>
      </c>
      <c r="CA128" s="49">
        <f t="shared" si="80"/>
        <v>0</v>
      </c>
      <c r="CC128" s="224">
        <f t="shared" si="81"/>
        <v>0</v>
      </c>
      <c r="CD128" s="253">
        <f t="shared" si="92"/>
        <v>66.454230549801338</v>
      </c>
      <c r="CE128" s="253">
        <f t="shared" si="82"/>
        <v>75.934432310921395</v>
      </c>
      <c r="CF128" s="253">
        <f t="shared" si="93"/>
        <v>31.93116842870209</v>
      </c>
      <c r="CG128" s="255">
        <f t="shared" si="83"/>
        <v>61342.366661355081</v>
      </c>
      <c r="CI128" s="194">
        <f t="shared" si="94"/>
        <v>1.2999999999999999E-2</v>
      </c>
      <c r="CJ128" s="194"/>
    </row>
    <row r="129" spans="2:88">
      <c r="B129" s="108">
        <f t="shared" si="95"/>
        <v>11</v>
      </c>
      <c r="C129" s="3">
        <f t="shared" si="84"/>
        <v>123</v>
      </c>
      <c r="D129" s="3">
        <f t="shared" si="85"/>
        <v>10</v>
      </c>
      <c r="E129" s="3">
        <f t="shared" si="86"/>
        <v>2</v>
      </c>
      <c r="F129" s="7">
        <f t="shared" si="87"/>
        <v>2025</v>
      </c>
      <c r="G129" s="8">
        <f t="shared" si="88"/>
        <v>3</v>
      </c>
      <c r="H129" s="37">
        <f>HLOOKUP(H$4,Debug!$A$1:$AK$723,2+$C129,0)</f>
        <v>11</v>
      </c>
      <c r="I129" s="38">
        <f>HLOOKUP(I$4,Debug!$A$1:$AK$723,2+$C129,0)</f>
        <v>123</v>
      </c>
      <c r="J129" s="38">
        <f>HLOOKUP(J$4,Debug!$A$1:$AK$723,2+$C129,0)</f>
        <v>10</v>
      </c>
      <c r="K129" s="38">
        <f>HLOOKUP(K$4,Debug!$A$1:$AK$723,2+$C129,0)</f>
        <v>2</v>
      </c>
      <c r="L129" s="38">
        <f>HLOOKUP(L$4,Debug!$A$1:$AK$723,2+$C129,0)</f>
        <v>2025</v>
      </c>
      <c r="M129" s="38">
        <f>HLOOKUP(M$4,Debug!$A$1:$AK$723,2+$C129,0)</f>
        <v>3</v>
      </c>
      <c r="N129" s="208">
        <f t="shared" si="54"/>
        <v>0</v>
      </c>
      <c r="O129" s="5"/>
      <c r="P129" s="100">
        <f>IF(Switch="Y",S129,HLOOKUP(P$3,Debug!$A$1:$AK$723,2+$C129,0))</f>
        <v>4.2713207571303903E-2</v>
      </c>
      <c r="Q129" s="207">
        <f t="shared" si="55"/>
        <v>4.1463207571303902E-2</v>
      </c>
      <c r="R129" s="101">
        <f>IF(Switch="Y",T129,HLOOKUP(R$3,Debug!$A$1:$AK$723,2+$C129,0))</f>
        <v>0.924812725423102</v>
      </c>
      <c r="S129" s="183">
        <v>1.8853445113771405E-2</v>
      </c>
      <c r="T129" s="184">
        <v>0.78106693743653832</v>
      </c>
      <c r="U129" s="196"/>
      <c r="V129" s="55">
        <f t="shared" si="89"/>
        <v>66039.384995220709</v>
      </c>
      <c r="W129" s="210">
        <f t="shared" si="90"/>
        <v>2738.2047279380886</v>
      </c>
      <c r="X129" s="210">
        <f t="shared" si="56"/>
        <v>-69.343917884656079</v>
      </c>
      <c r="Y129" s="210">
        <f t="shared" si="91"/>
        <v>0</v>
      </c>
      <c r="Z129" s="210">
        <f t="shared" si="57"/>
        <v>0</v>
      </c>
      <c r="AA129" s="210">
        <f t="shared" si="58"/>
        <v>-74.433932955713644</v>
      </c>
      <c r="AB129" s="210">
        <f t="shared" si="59"/>
        <v>-34.396664023026602</v>
      </c>
      <c r="AC129" s="211">
        <f t="shared" si="60"/>
        <v>68599.41520829541</v>
      </c>
      <c r="AD129" s="43">
        <f>HLOOKUP(AD$4,Debug!$A$1:$AK$723,2+$C129,0)</f>
        <v>68708.245805274302</v>
      </c>
      <c r="AE129" s="44">
        <f>HLOOKUP(AE$4,Debug!$A$1:$AK$723,2+$C129,0)</f>
        <v>69.343917884656406</v>
      </c>
      <c r="AF129" s="44">
        <f>HLOOKUP(AF$4,Debug!$A$1:$AK$723,2+$C129,0)</f>
        <v>74.4339329557138</v>
      </c>
      <c r="AG129" s="44">
        <f>HLOOKUP(AG$4,Debug!$A$1:$AK$723,2+$C129,0)</f>
        <v>34.396664023026602</v>
      </c>
      <c r="AH129" s="44">
        <f>HLOOKUP(AH$4,Debug!$A$1:$AK$723,2+$C129,0)</f>
        <v>68599.415208295599</v>
      </c>
      <c r="AI129" s="208">
        <f t="shared" si="61"/>
        <v>3.4940228488267167E-10</v>
      </c>
      <c r="AJ129" s="196"/>
      <c r="AK129" s="55">
        <f t="shared" si="48"/>
        <v>1</v>
      </c>
      <c r="AL129" s="210">
        <f t="shared" si="49"/>
        <v>0</v>
      </c>
      <c r="AM129" s="210">
        <f t="shared" si="50"/>
        <v>0</v>
      </c>
      <c r="AN129" s="210">
        <f t="shared" si="51"/>
        <v>0</v>
      </c>
      <c r="AO129" s="210">
        <f t="shared" si="52"/>
        <v>0</v>
      </c>
      <c r="AP129" s="211">
        <f t="shared" si="53"/>
        <v>0</v>
      </c>
      <c r="AQ129" s="46">
        <f>HLOOKUP(AQ$4,Debug!$A$1:$AK$723,2+$C129,0)</f>
        <v>1</v>
      </c>
      <c r="AR129" s="46">
        <f>HLOOKUP(AR$4,Debug!$A$1:$AK$723,2+$C129,0)</f>
        <v>0</v>
      </c>
      <c r="AS129" s="46">
        <f>HLOOKUP(AS$4,Debug!$A$1:$AK$723,2+$C129,0)</f>
        <v>0</v>
      </c>
      <c r="AT129" s="46">
        <f>HLOOKUP(AT$4,Debug!$A$1:$AK$723,2+$C129,0)</f>
        <v>0</v>
      </c>
      <c r="AU129" s="46">
        <f>HLOOKUP(AU$4,Debug!$A$1:$AK$723,2+$C129,0)</f>
        <v>0</v>
      </c>
      <c r="AV129" s="46">
        <f>HLOOKUP(AV$4,Debug!$A$1:$AK$723,2+$C129,0)</f>
        <v>0</v>
      </c>
      <c r="AW129" s="47">
        <f t="shared" si="62"/>
        <v>0</v>
      </c>
      <c r="AX129" s="196"/>
      <c r="AY129" s="265">
        <f t="shared" si="63"/>
        <v>13758.66560921064</v>
      </c>
      <c r="AZ129" s="266">
        <f t="shared" si="64"/>
        <v>0</v>
      </c>
      <c r="BA129" s="266">
        <f t="shared" si="65"/>
        <v>137586.6560921066</v>
      </c>
      <c r="BB129" s="266">
        <f t="shared" si="66"/>
        <v>0</v>
      </c>
      <c r="BC129" s="267">
        <f t="shared" si="67"/>
        <v>0</v>
      </c>
      <c r="BD129" s="246">
        <f>HLOOKUP(BD$4,Debug!$A$1:$AK$723,2+$C129,0)</f>
        <v>13758.6656092106</v>
      </c>
      <c r="BE129" s="46">
        <f>HLOOKUP(BE$4,Debug!$A$1:$AK$723,2+$C129,0)</f>
        <v>0</v>
      </c>
      <c r="BF129" s="46">
        <f>HLOOKUP(BF$4,Debug!$A$1:$AK$723,2+$C129,0)</f>
        <v>137586.656092107</v>
      </c>
      <c r="BG129" s="46">
        <f>HLOOKUP(BG$4,Debug!$A$1:$AK$723,2+$C129,0)</f>
        <v>0</v>
      </c>
      <c r="BH129" s="46">
        <f>HLOOKUP(BH$4,Debug!$A$1:$AK$723,2+$C129,0)</f>
        <v>0</v>
      </c>
      <c r="BI129" s="48">
        <f t="shared" si="68"/>
        <v>4.4747139327228069E-10</v>
      </c>
      <c r="BJ129" s="196"/>
      <c r="BK129" s="274">
        <f t="shared" si="69"/>
        <v>1.6821425527395739E-3</v>
      </c>
      <c r="BL129" s="275">
        <f t="shared" si="70"/>
        <v>0.47950000169212331</v>
      </c>
      <c r="BM129" s="281">
        <f t="shared" si="71"/>
        <v>0</v>
      </c>
      <c r="BN129" s="281">
        <f t="shared" si="72"/>
        <v>0.8</v>
      </c>
      <c r="BO129" s="281">
        <f t="shared" si="73"/>
        <v>0</v>
      </c>
      <c r="BP129" s="281">
        <f t="shared" si="74"/>
        <v>1</v>
      </c>
      <c r="BQ129" s="275">
        <f t="shared" si="75"/>
        <v>0.59937500211515415</v>
      </c>
      <c r="BR129" s="275">
        <f t="shared" si="76"/>
        <v>1.0082341961062729E-3</v>
      </c>
      <c r="BS129" s="276">
        <f t="shared" si="77"/>
        <v>0.84150859995172111</v>
      </c>
      <c r="BT129" s="41">
        <f>HLOOKUP(BT$4,Debug!$A$1:$AK$723,2+$C129,0)*IF(SUM(V129:W129)=0,0,1)</f>
        <v>0.47950000169212398</v>
      </c>
      <c r="BU129" s="41">
        <f>HLOOKUP(BU$4,Debug!$A$1:$AK$723,2+$C129,0)*IF(SUM(X129:Y129)=0,0,1)</f>
        <v>1.0082341961062801E-3</v>
      </c>
      <c r="BV129" s="41">
        <f>HLOOKUP(BV$4,Debug!$A$1:$AK$723,2+$C129,0)</f>
        <v>0.841508599951721</v>
      </c>
      <c r="BW129" s="208">
        <f t="shared" si="78"/>
        <v>7.8431185157601391E-16</v>
      </c>
      <c r="BY129" s="251">
        <f t="shared" si="79"/>
        <v>0</v>
      </c>
      <c r="BZ129" s="43">
        <f>HLOOKUP(BZ$4,Debug!$A$1:$AK$723,2+$C129,0)</f>
        <v>0</v>
      </c>
      <c r="CA129" s="49">
        <f t="shared" si="80"/>
        <v>0</v>
      </c>
      <c r="CC129" s="224">
        <f t="shared" si="81"/>
        <v>0</v>
      </c>
      <c r="CD129" s="253">
        <f t="shared" si="92"/>
        <v>68.83744840073399</v>
      </c>
      <c r="CE129" s="253">
        <f t="shared" si="82"/>
        <v>76.34257952836947</v>
      </c>
      <c r="CF129" s="253">
        <f t="shared" si="93"/>
        <v>31.810472600597993</v>
      </c>
      <c r="CG129" s="255">
        <f t="shared" si="83"/>
        <v>63542.260062215995</v>
      </c>
      <c r="CI129" s="194">
        <f t="shared" si="94"/>
        <v>1.2999999999999999E-2</v>
      </c>
      <c r="CJ129" s="194"/>
    </row>
    <row r="130" spans="2:88">
      <c r="B130" s="108">
        <f t="shared" si="95"/>
        <v>11</v>
      </c>
      <c r="C130" s="3">
        <f t="shared" si="84"/>
        <v>124</v>
      </c>
      <c r="D130" s="3">
        <f t="shared" si="85"/>
        <v>10</v>
      </c>
      <c r="E130" s="3">
        <f t="shared" si="86"/>
        <v>3</v>
      </c>
      <c r="F130" s="7">
        <f t="shared" si="87"/>
        <v>2025</v>
      </c>
      <c r="G130" s="8">
        <f t="shared" si="88"/>
        <v>4</v>
      </c>
      <c r="H130" s="37">
        <f>HLOOKUP(H$4,Debug!$A$1:$AK$723,2+$C130,0)</f>
        <v>11</v>
      </c>
      <c r="I130" s="38">
        <f>HLOOKUP(I$4,Debug!$A$1:$AK$723,2+$C130,0)</f>
        <v>124</v>
      </c>
      <c r="J130" s="38">
        <f>HLOOKUP(J$4,Debug!$A$1:$AK$723,2+$C130,0)</f>
        <v>10</v>
      </c>
      <c r="K130" s="38">
        <f>HLOOKUP(K$4,Debug!$A$1:$AK$723,2+$C130,0)</f>
        <v>3</v>
      </c>
      <c r="L130" s="38">
        <f>HLOOKUP(L$4,Debug!$A$1:$AK$723,2+$C130,0)</f>
        <v>2025</v>
      </c>
      <c r="M130" s="38">
        <f>HLOOKUP(M$4,Debug!$A$1:$AK$723,2+$C130,0)</f>
        <v>4</v>
      </c>
      <c r="N130" s="208">
        <f t="shared" si="54"/>
        <v>0</v>
      </c>
      <c r="O130" s="5"/>
      <c r="P130" s="100">
        <f>IF(Switch="Y",S130,HLOOKUP(P$3,Debug!$A$1:$AK$723,2+$C130,0))</f>
        <v>5.35870794168836E-3</v>
      </c>
      <c r="Q130" s="207">
        <f t="shared" si="55"/>
        <v>4.1087079416883597E-3</v>
      </c>
      <c r="R130" s="101">
        <f>IF(Switch="Y",T130,HLOOKUP(R$3,Debug!$A$1:$AK$723,2+$C130,0))</f>
        <v>0.922168941350055</v>
      </c>
      <c r="S130" s="183">
        <v>9.0324889468413883E-3</v>
      </c>
      <c r="T130" s="184">
        <v>0.778755548633284</v>
      </c>
      <c r="U130" s="196"/>
      <c r="V130" s="55">
        <f t="shared" si="89"/>
        <v>68599.41520829541</v>
      </c>
      <c r="W130" s="210">
        <f t="shared" si="90"/>
        <v>281.8549620615006</v>
      </c>
      <c r="X130" s="210">
        <f t="shared" si="56"/>
        <v>-72.213443512385723</v>
      </c>
      <c r="Y130" s="210">
        <f t="shared" si="91"/>
        <v>0</v>
      </c>
      <c r="Z130" s="210">
        <f t="shared" si="57"/>
        <v>0</v>
      </c>
      <c r="AA130" s="210">
        <f t="shared" si="58"/>
        <v>-74.543144787414889</v>
      </c>
      <c r="AB130" s="210">
        <f t="shared" si="59"/>
        <v>-34.360603399459436</v>
      </c>
      <c r="AC130" s="211">
        <f t="shared" si="60"/>
        <v>68700.152978657643</v>
      </c>
      <c r="AD130" s="43">
        <f>HLOOKUP(AD$4,Debug!$A$1:$AK$723,2+$C130,0)</f>
        <v>68809.056726844705</v>
      </c>
      <c r="AE130" s="44">
        <f>HLOOKUP(AE$4,Debug!$A$1:$AK$723,2+$C130,0)</f>
        <v>72.213443512386107</v>
      </c>
      <c r="AF130" s="44">
        <f>HLOOKUP(AF$4,Debug!$A$1:$AK$723,2+$C130,0)</f>
        <v>74.543144787415102</v>
      </c>
      <c r="AG130" s="44">
        <f>HLOOKUP(AG$4,Debug!$A$1:$AK$723,2+$C130,0)</f>
        <v>34.3606033994594</v>
      </c>
      <c r="AH130" s="44">
        <f>HLOOKUP(AH$4,Debug!$A$1:$AK$723,2+$C130,0)</f>
        <v>68700.152978657803</v>
      </c>
      <c r="AI130" s="208">
        <f t="shared" si="61"/>
        <v>3.4949465543832048E-10</v>
      </c>
      <c r="AJ130" s="196"/>
      <c r="AK130" s="55">
        <f t="shared" si="48"/>
        <v>1</v>
      </c>
      <c r="AL130" s="210">
        <f t="shared" si="49"/>
        <v>0</v>
      </c>
      <c r="AM130" s="210">
        <f t="shared" si="50"/>
        <v>0</v>
      </c>
      <c r="AN130" s="210">
        <f t="shared" si="51"/>
        <v>0</v>
      </c>
      <c r="AO130" s="210">
        <f t="shared" si="52"/>
        <v>0</v>
      </c>
      <c r="AP130" s="211">
        <f t="shared" si="53"/>
        <v>0</v>
      </c>
      <c r="AQ130" s="46">
        <f>HLOOKUP(AQ$4,Debug!$A$1:$AK$723,2+$C130,0)</f>
        <v>1</v>
      </c>
      <c r="AR130" s="46">
        <f>HLOOKUP(AR$4,Debug!$A$1:$AK$723,2+$C130,0)</f>
        <v>0</v>
      </c>
      <c r="AS130" s="46">
        <f>HLOOKUP(AS$4,Debug!$A$1:$AK$723,2+$C130,0)</f>
        <v>0</v>
      </c>
      <c r="AT130" s="46">
        <f>HLOOKUP(AT$4,Debug!$A$1:$AK$723,2+$C130,0)</f>
        <v>0</v>
      </c>
      <c r="AU130" s="46">
        <f>HLOOKUP(AU$4,Debug!$A$1:$AK$723,2+$C130,0)</f>
        <v>0</v>
      </c>
      <c r="AV130" s="46">
        <f>HLOOKUP(AV$4,Debug!$A$1:$AK$723,2+$C130,0)</f>
        <v>0</v>
      </c>
      <c r="AW130" s="47">
        <f t="shared" si="62"/>
        <v>0</v>
      </c>
      <c r="AX130" s="196"/>
      <c r="AY130" s="265">
        <f t="shared" si="63"/>
        <v>13744.241359783775</v>
      </c>
      <c r="AZ130" s="266">
        <f t="shared" si="64"/>
        <v>0</v>
      </c>
      <c r="BA130" s="266">
        <f t="shared" si="65"/>
        <v>137442.41359783793</v>
      </c>
      <c r="BB130" s="266">
        <f t="shared" si="66"/>
        <v>0</v>
      </c>
      <c r="BC130" s="267">
        <f t="shared" si="67"/>
        <v>0</v>
      </c>
      <c r="BD130" s="246">
        <f>HLOOKUP(BD$4,Debug!$A$1:$AK$723,2+$C130,0)</f>
        <v>13744.2413597838</v>
      </c>
      <c r="BE130" s="46">
        <f>HLOOKUP(BE$4,Debug!$A$1:$AK$723,2+$C130,0)</f>
        <v>0</v>
      </c>
      <c r="BF130" s="46">
        <f>HLOOKUP(BF$4,Debug!$A$1:$AK$723,2+$C130,0)</f>
        <v>137442.41359783799</v>
      </c>
      <c r="BG130" s="46">
        <f>HLOOKUP(BG$4,Debug!$A$1:$AK$723,2+$C130,0)</f>
        <v>0</v>
      </c>
      <c r="BH130" s="46">
        <f>HLOOKUP(BH$4,Debug!$A$1:$AK$723,2+$C130,0)</f>
        <v>0</v>
      </c>
      <c r="BI130" s="48">
        <f t="shared" si="68"/>
        <v>8.3673512563109398E-11</v>
      </c>
      <c r="BJ130" s="196"/>
      <c r="BK130" s="274">
        <f t="shared" si="69"/>
        <v>1.6821425527395739E-3</v>
      </c>
      <c r="BL130" s="275">
        <f t="shared" si="70"/>
        <v>0.49859061304878233</v>
      </c>
      <c r="BM130" s="281">
        <f t="shared" si="71"/>
        <v>0</v>
      </c>
      <c r="BN130" s="281">
        <f t="shared" si="72"/>
        <v>0.8</v>
      </c>
      <c r="BO130" s="281">
        <f t="shared" si="73"/>
        <v>0</v>
      </c>
      <c r="BP130" s="281">
        <f t="shared" si="74"/>
        <v>1</v>
      </c>
      <c r="BQ130" s="275">
        <f t="shared" si="75"/>
        <v>0.6232382663109779</v>
      </c>
      <c r="BR130" s="275">
        <f t="shared" si="76"/>
        <v>1.0483756082573347E-3</v>
      </c>
      <c r="BS130" s="276">
        <f t="shared" si="77"/>
        <v>0.84062638286139291</v>
      </c>
      <c r="BT130" s="41">
        <f>HLOOKUP(BT$4,Debug!$A$1:$AK$723,2+$C130,0)*IF(SUM(V130:W130)=0,0,1)</f>
        <v>0.49859061304878299</v>
      </c>
      <c r="BU130" s="41">
        <f>HLOOKUP(BU$4,Debug!$A$1:$AK$723,2+$C130,0)*IF(SUM(X130:Y130)=0,0,1)</f>
        <v>1.0483756082573399E-3</v>
      </c>
      <c r="BV130" s="41">
        <f>HLOOKUP(BV$4,Debug!$A$1:$AK$723,2+$C130,0)</f>
        <v>0.84062638286139302</v>
      </c>
      <c r="BW130" s="208">
        <f t="shared" si="78"/>
        <v>7.8236028766554E-16</v>
      </c>
      <c r="BY130" s="251">
        <f t="shared" si="79"/>
        <v>0</v>
      </c>
      <c r="BZ130" s="43">
        <f>HLOOKUP(BZ$4,Debug!$A$1:$AK$723,2+$C130,0)</f>
        <v>0</v>
      </c>
      <c r="CA130" s="49">
        <f t="shared" si="80"/>
        <v>0</v>
      </c>
      <c r="CC130" s="224">
        <f t="shared" si="81"/>
        <v>0</v>
      </c>
      <c r="CD130" s="253">
        <f t="shared" si="92"/>
        <v>68.741372913514255</v>
      </c>
      <c r="CE130" s="253">
        <f t="shared" si="82"/>
        <v>79.075312624833302</v>
      </c>
      <c r="CF130" s="253">
        <f t="shared" si="93"/>
        <v>31.686281261028608</v>
      </c>
      <c r="CG130" s="255">
        <f t="shared" si="83"/>
        <v>63453.574997090087</v>
      </c>
      <c r="CI130" s="194">
        <f t="shared" si="94"/>
        <v>1.2999999999999999E-2</v>
      </c>
      <c r="CJ130" s="194"/>
    </row>
    <row r="131" spans="2:88">
      <c r="B131" s="108">
        <f t="shared" si="95"/>
        <v>11</v>
      </c>
      <c r="C131" s="3">
        <f t="shared" si="84"/>
        <v>125</v>
      </c>
      <c r="D131" s="3">
        <f t="shared" si="85"/>
        <v>10</v>
      </c>
      <c r="E131" s="3">
        <f t="shared" si="86"/>
        <v>4</v>
      </c>
      <c r="F131" s="7">
        <f t="shared" si="87"/>
        <v>2025</v>
      </c>
      <c r="G131" s="8">
        <f t="shared" si="88"/>
        <v>5</v>
      </c>
      <c r="H131" s="37">
        <f>HLOOKUP(H$4,Debug!$A$1:$AK$723,2+$C131,0)</f>
        <v>11</v>
      </c>
      <c r="I131" s="38">
        <f>HLOOKUP(I$4,Debug!$A$1:$AK$723,2+$C131,0)</f>
        <v>125</v>
      </c>
      <c r="J131" s="38">
        <f>HLOOKUP(J$4,Debug!$A$1:$AK$723,2+$C131,0)</f>
        <v>10</v>
      </c>
      <c r="K131" s="38">
        <f>HLOOKUP(K$4,Debug!$A$1:$AK$723,2+$C131,0)</f>
        <v>4</v>
      </c>
      <c r="L131" s="38">
        <f>HLOOKUP(L$4,Debug!$A$1:$AK$723,2+$C131,0)</f>
        <v>2025</v>
      </c>
      <c r="M131" s="38">
        <f>HLOOKUP(M$4,Debug!$A$1:$AK$723,2+$C131,0)</f>
        <v>5</v>
      </c>
      <c r="N131" s="208">
        <f t="shared" si="54"/>
        <v>0</v>
      </c>
      <c r="O131" s="5"/>
      <c r="P131" s="100">
        <f>IF(Switch="Y",S131,HLOOKUP(P$3,Debug!$A$1:$AK$723,2+$C131,0))</f>
        <v>-5.0672837157967896E-3</v>
      </c>
      <c r="Q131" s="207">
        <f t="shared" si="55"/>
        <v>-6.3172837157967898E-3</v>
      </c>
      <c r="R131" s="101">
        <f>IF(Switch="Y",T131,HLOOKUP(R$3,Debug!$A$1:$AK$723,2+$C131,0))</f>
        <v>0.91954022988505801</v>
      </c>
      <c r="S131" s="183">
        <v>3.6411160599869596E-4</v>
      </c>
      <c r="T131" s="184">
        <v>0.77627697562490294</v>
      </c>
      <c r="U131" s="196"/>
      <c r="V131" s="55">
        <f t="shared" si="89"/>
        <v>68700.152978657643</v>
      </c>
      <c r="W131" s="210">
        <f t="shared" si="90"/>
        <v>-433.99835768482228</v>
      </c>
      <c r="X131" s="210">
        <f t="shared" si="56"/>
        <v>-71.748889115230924</v>
      </c>
      <c r="Y131" s="210">
        <f t="shared" si="91"/>
        <v>0</v>
      </c>
      <c r="Z131" s="210">
        <f t="shared" si="57"/>
        <v>0</v>
      </c>
      <c r="AA131" s="210">
        <f t="shared" si="58"/>
        <v>-73.877272876179063</v>
      </c>
      <c r="AB131" s="210">
        <f t="shared" si="59"/>
        <v>-34.324489821114092</v>
      </c>
      <c r="AC131" s="211">
        <f t="shared" si="60"/>
        <v>68086.203969160299</v>
      </c>
      <c r="AD131" s="43">
        <f>HLOOKUP(AD$4,Debug!$A$1:$AK$723,2+$C131,0)</f>
        <v>68194.405731857798</v>
      </c>
      <c r="AE131" s="44">
        <f>HLOOKUP(AE$4,Debug!$A$1:$AK$723,2+$C131,0)</f>
        <v>71.748889115231293</v>
      </c>
      <c r="AF131" s="44">
        <f>HLOOKUP(AF$4,Debug!$A$1:$AK$723,2+$C131,0)</f>
        <v>73.877272876179205</v>
      </c>
      <c r="AG131" s="44">
        <f>HLOOKUP(AG$4,Debug!$A$1:$AK$723,2+$C131,0)</f>
        <v>34.324489821114099</v>
      </c>
      <c r="AH131" s="44">
        <f>HLOOKUP(AH$4,Debug!$A$1:$AK$723,2+$C131,0)</f>
        <v>68086.203969160502</v>
      </c>
      <c r="AI131" s="208">
        <f t="shared" si="61"/>
        <v>4.0760284036878147E-10</v>
      </c>
      <c r="AJ131" s="196"/>
      <c r="AK131" s="55">
        <f t="shared" si="48"/>
        <v>1</v>
      </c>
      <c r="AL131" s="210">
        <f t="shared" si="49"/>
        <v>0</v>
      </c>
      <c r="AM131" s="210">
        <f t="shared" si="50"/>
        <v>0</v>
      </c>
      <c r="AN131" s="210">
        <f t="shared" si="51"/>
        <v>0</v>
      </c>
      <c r="AO131" s="210">
        <f t="shared" si="52"/>
        <v>0</v>
      </c>
      <c r="AP131" s="211">
        <f t="shared" si="53"/>
        <v>0</v>
      </c>
      <c r="AQ131" s="46">
        <f>HLOOKUP(AQ$4,Debug!$A$1:$AK$723,2+$C131,0)</f>
        <v>1</v>
      </c>
      <c r="AR131" s="46">
        <f>HLOOKUP(AR$4,Debug!$A$1:$AK$723,2+$C131,0)</f>
        <v>0</v>
      </c>
      <c r="AS131" s="46">
        <f>HLOOKUP(AS$4,Debug!$A$1:$AK$723,2+$C131,0)</f>
        <v>0</v>
      </c>
      <c r="AT131" s="46">
        <f>HLOOKUP(AT$4,Debug!$A$1:$AK$723,2+$C131,0)</f>
        <v>0</v>
      </c>
      <c r="AU131" s="46">
        <f>HLOOKUP(AU$4,Debug!$A$1:$AK$723,2+$C131,0)</f>
        <v>0</v>
      </c>
      <c r="AV131" s="46">
        <f>HLOOKUP(AV$4,Debug!$A$1:$AK$723,2+$C131,0)</f>
        <v>0</v>
      </c>
      <c r="AW131" s="47">
        <f t="shared" si="62"/>
        <v>0</v>
      </c>
      <c r="AX131" s="196"/>
      <c r="AY131" s="265">
        <f t="shared" si="63"/>
        <v>13729.795928445636</v>
      </c>
      <c r="AZ131" s="266">
        <f t="shared" si="64"/>
        <v>0</v>
      </c>
      <c r="BA131" s="266">
        <f t="shared" si="65"/>
        <v>137297.95928445653</v>
      </c>
      <c r="BB131" s="266">
        <f t="shared" si="66"/>
        <v>0</v>
      </c>
      <c r="BC131" s="267">
        <f t="shared" si="67"/>
        <v>0</v>
      </c>
      <c r="BD131" s="246">
        <f>HLOOKUP(BD$4,Debug!$A$1:$AK$723,2+$C131,0)</f>
        <v>13729.795928445599</v>
      </c>
      <c r="BE131" s="46">
        <f>HLOOKUP(BE$4,Debug!$A$1:$AK$723,2+$C131,0)</f>
        <v>0</v>
      </c>
      <c r="BF131" s="46">
        <f>HLOOKUP(BF$4,Debug!$A$1:$AK$723,2+$C131,0)</f>
        <v>137297.959284457</v>
      </c>
      <c r="BG131" s="46">
        <f>HLOOKUP(BG$4,Debug!$A$1:$AK$723,2+$C131,0)</f>
        <v>0</v>
      </c>
      <c r="BH131" s="46">
        <f>HLOOKUP(BH$4,Debug!$A$1:$AK$723,2+$C131,0)</f>
        <v>0</v>
      </c>
      <c r="BI131" s="48">
        <f t="shared" si="68"/>
        <v>5.0204107537865639E-10</v>
      </c>
      <c r="BJ131" s="196"/>
      <c r="BK131" s="274">
        <f t="shared" si="69"/>
        <v>1.6821425527395739E-3</v>
      </c>
      <c r="BL131" s="275">
        <f t="shared" si="70"/>
        <v>0.49984681715265183</v>
      </c>
      <c r="BM131" s="281">
        <f t="shared" si="71"/>
        <v>0</v>
      </c>
      <c r="BN131" s="281">
        <f t="shared" si="72"/>
        <v>0.8</v>
      </c>
      <c r="BO131" s="281">
        <f t="shared" si="73"/>
        <v>0</v>
      </c>
      <c r="BP131" s="281">
        <f t="shared" si="74"/>
        <v>1</v>
      </c>
      <c r="BQ131" s="275">
        <f t="shared" si="75"/>
        <v>0.62480852144081478</v>
      </c>
      <c r="BR131" s="275">
        <f t="shared" si="76"/>
        <v>1.051017001229891E-3</v>
      </c>
      <c r="BS131" s="276">
        <f t="shared" si="77"/>
        <v>0.83974287024132321</v>
      </c>
      <c r="BT131" s="41">
        <f>HLOOKUP(BT$4,Debug!$A$1:$AK$723,2+$C131,0)*IF(SUM(V131:W131)=0,0,1)</f>
        <v>0.499846817152653</v>
      </c>
      <c r="BU131" s="41">
        <f>HLOOKUP(BU$4,Debug!$A$1:$AK$723,2+$C131,0)*IF(SUM(X131:Y131)=0,0,1)</f>
        <v>1.0510170012298899E-3</v>
      </c>
      <c r="BV131" s="41">
        <f>HLOOKUP(BV$4,Debug!$A$1:$AK$723,2+$C131,0)</f>
        <v>0.83974287024132299</v>
      </c>
      <c r="BW131" s="208">
        <f t="shared" si="78"/>
        <v>1.3888629829539312E-15</v>
      </c>
      <c r="BY131" s="251">
        <f t="shared" si="79"/>
        <v>0</v>
      </c>
      <c r="BZ131" s="43">
        <f>HLOOKUP(BZ$4,Debug!$A$1:$AK$723,2+$C131,0)</f>
        <v>0</v>
      </c>
      <c r="CA131" s="49">
        <f t="shared" si="80"/>
        <v>0</v>
      </c>
      <c r="CC131" s="224">
        <f t="shared" si="81"/>
        <v>0</v>
      </c>
      <c r="CD131" s="253">
        <f t="shared" si="92"/>
        <v>67.93312448384286</v>
      </c>
      <c r="CE131" s="253">
        <f t="shared" si="82"/>
        <v>78.965693078916885</v>
      </c>
      <c r="CF131" s="253">
        <f t="shared" si="93"/>
        <v>31.562749260794586</v>
      </c>
      <c r="CG131" s="255">
        <f t="shared" si="83"/>
        <v>62707.499523547252</v>
      </c>
      <c r="CI131" s="194">
        <f t="shared" si="94"/>
        <v>1.2999999999999999E-2</v>
      </c>
      <c r="CJ131" s="194"/>
    </row>
    <row r="132" spans="2:88">
      <c r="B132" s="108">
        <f t="shared" si="95"/>
        <v>11</v>
      </c>
      <c r="C132" s="3">
        <f t="shared" si="84"/>
        <v>126</v>
      </c>
      <c r="D132" s="3">
        <f t="shared" si="85"/>
        <v>10</v>
      </c>
      <c r="E132" s="3">
        <f t="shared" si="86"/>
        <v>5</v>
      </c>
      <c r="F132" s="7">
        <f t="shared" si="87"/>
        <v>2025</v>
      </c>
      <c r="G132" s="8">
        <f t="shared" si="88"/>
        <v>6</v>
      </c>
      <c r="H132" s="37">
        <f>HLOOKUP(H$4,Debug!$A$1:$AK$723,2+$C132,0)</f>
        <v>11</v>
      </c>
      <c r="I132" s="38">
        <f>HLOOKUP(I$4,Debug!$A$1:$AK$723,2+$C132,0)</f>
        <v>126</v>
      </c>
      <c r="J132" s="38">
        <f>HLOOKUP(J$4,Debug!$A$1:$AK$723,2+$C132,0)</f>
        <v>10</v>
      </c>
      <c r="K132" s="38">
        <f>HLOOKUP(K$4,Debug!$A$1:$AK$723,2+$C132,0)</f>
        <v>5</v>
      </c>
      <c r="L132" s="38">
        <f>HLOOKUP(L$4,Debug!$A$1:$AK$723,2+$C132,0)</f>
        <v>2025</v>
      </c>
      <c r="M132" s="38">
        <f>HLOOKUP(M$4,Debug!$A$1:$AK$723,2+$C132,0)</f>
        <v>6</v>
      </c>
      <c r="N132" s="208">
        <f t="shared" si="54"/>
        <v>0</v>
      </c>
      <c r="O132" s="5"/>
      <c r="P132" s="100">
        <f>IF(Switch="Y",S132,HLOOKUP(P$3,Debug!$A$1:$AK$723,2+$C132,0))</f>
        <v>1.3087876893442801E-3</v>
      </c>
      <c r="Q132" s="207">
        <f t="shared" si="55"/>
        <v>5.8787689344280041E-5</v>
      </c>
      <c r="R132" s="101">
        <f>IF(Switch="Y",T132,HLOOKUP(R$3,Debug!$A$1:$AK$723,2+$C132,0))</f>
        <v>0.91684239479233498</v>
      </c>
      <c r="S132" s="183">
        <v>1.4082983118964165E-2</v>
      </c>
      <c r="T132" s="184">
        <v>0.77387401331063299</v>
      </c>
      <c r="U132" s="196"/>
      <c r="V132" s="55">
        <f t="shared" si="89"/>
        <v>68086.203969160299</v>
      </c>
      <c r="W132" s="210">
        <f t="shared" si="90"/>
        <v>4.002630607570282</v>
      </c>
      <c r="X132" s="210">
        <f t="shared" si="56"/>
        <v>-70.999044071869548</v>
      </c>
      <c r="Y132" s="210">
        <f t="shared" si="91"/>
        <v>0</v>
      </c>
      <c r="Z132" s="210">
        <f t="shared" si="57"/>
        <v>0</v>
      </c>
      <c r="AA132" s="210">
        <f t="shared" si="58"/>
        <v>-73.687474852004001</v>
      </c>
      <c r="AB132" s="210">
        <f t="shared" si="59"/>
        <v>-34.288698977066893</v>
      </c>
      <c r="AC132" s="211">
        <f t="shared" si="60"/>
        <v>67911.231381866935</v>
      </c>
      <c r="AD132" s="43">
        <f>HLOOKUP(AD$4,Debug!$A$1:$AK$723,2+$C132,0)</f>
        <v>68019.207555696194</v>
      </c>
      <c r="AE132" s="44">
        <f>HLOOKUP(AE$4,Debug!$A$1:$AK$723,2+$C132,0)</f>
        <v>70.999044071869903</v>
      </c>
      <c r="AF132" s="44">
        <f>HLOOKUP(AF$4,Debug!$A$1:$AK$723,2+$C132,0)</f>
        <v>73.6874748520042</v>
      </c>
      <c r="AG132" s="44">
        <f>HLOOKUP(AG$4,Debug!$A$1:$AK$723,2+$C132,0)</f>
        <v>34.2886989770669</v>
      </c>
      <c r="AH132" s="44">
        <f>HLOOKUP(AH$4,Debug!$A$1:$AK$723,2+$C132,0)</f>
        <v>67911.231381867095</v>
      </c>
      <c r="AI132" s="208">
        <f t="shared" si="61"/>
        <v>3.4945202287417487E-10</v>
      </c>
      <c r="AJ132" s="196"/>
      <c r="AK132" s="55">
        <f t="shared" si="48"/>
        <v>1</v>
      </c>
      <c r="AL132" s="210">
        <f t="shared" si="49"/>
        <v>0</v>
      </c>
      <c r="AM132" s="210">
        <f t="shared" si="50"/>
        <v>0</v>
      </c>
      <c r="AN132" s="210">
        <f t="shared" si="51"/>
        <v>0</v>
      </c>
      <c r="AO132" s="210">
        <f t="shared" si="52"/>
        <v>0</v>
      </c>
      <c r="AP132" s="211">
        <f t="shared" si="53"/>
        <v>0</v>
      </c>
      <c r="AQ132" s="46">
        <f>HLOOKUP(AQ$4,Debug!$A$1:$AK$723,2+$C132,0)</f>
        <v>1</v>
      </c>
      <c r="AR132" s="46">
        <f>HLOOKUP(AR$4,Debug!$A$1:$AK$723,2+$C132,0)</f>
        <v>0</v>
      </c>
      <c r="AS132" s="46">
        <f>HLOOKUP(AS$4,Debug!$A$1:$AK$723,2+$C132,0)</f>
        <v>0</v>
      </c>
      <c r="AT132" s="46">
        <f>HLOOKUP(AT$4,Debug!$A$1:$AK$723,2+$C132,0)</f>
        <v>0</v>
      </c>
      <c r="AU132" s="46">
        <f>HLOOKUP(AU$4,Debug!$A$1:$AK$723,2+$C132,0)</f>
        <v>0</v>
      </c>
      <c r="AV132" s="46">
        <f>HLOOKUP(AV$4,Debug!$A$1:$AK$723,2+$C132,0)</f>
        <v>0</v>
      </c>
      <c r="AW132" s="47">
        <f t="shared" si="62"/>
        <v>0</v>
      </c>
      <c r="AX132" s="196"/>
      <c r="AY132" s="265">
        <f t="shared" si="63"/>
        <v>13715.479590826757</v>
      </c>
      <c r="AZ132" s="266">
        <f t="shared" si="64"/>
        <v>0</v>
      </c>
      <c r="BA132" s="266">
        <f t="shared" si="65"/>
        <v>137154.79590826776</v>
      </c>
      <c r="BB132" s="266">
        <f t="shared" si="66"/>
        <v>0</v>
      </c>
      <c r="BC132" s="267">
        <f t="shared" si="67"/>
        <v>0</v>
      </c>
      <c r="BD132" s="246">
        <f>HLOOKUP(BD$4,Debug!$A$1:$AK$723,2+$C132,0)</f>
        <v>13715.479590826801</v>
      </c>
      <c r="BE132" s="46">
        <f>HLOOKUP(BE$4,Debug!$A$1:$AK$723,2+$C132,0)</f>
        <v>0</v>
      </c>
      <c r="BF132" s="46">
        <f>HLOOKUP(BF$4,Debug!$A$1:$AK$723,2+$C132,0)</f>
        <v>137154.79590826799</v>
      </c>
      <c r="BG132" s="46">
        <f>HLOOKUP(BG$4,Debug!$A$1:$AK$723,2+$C132,0)</f>
        <v>0</v>
      </c>
      <c r="BH132" s="46">
        <f>HLOOKUP(BH$4,Debug!$A$1:$AK$723,2+$C132,0)</f>
        <v>0</v>
      </c>
      <c r="BI132" s="48">
        <f t="shared" si="68"/>
        <v>2.7648638933897018E-10</v>
      </c>
      <c r="BJ132" s="196"/>
      <c r="BK132" s="274">
        <f t="shared" si="69"/>
        <v>1.6821425527395739E-3</v>
      </c>
      <c r="BL132" s="275">
        <f t="shared" si="70"/>
        <v>0.49590106308935006</v>
      </c>
      <c r="BM132" s="281">
        <f t="shared" si="71"/>
        <v>0</v>
      </c>
      <c r="BN132" s="281">
        <f t="shared" si="72"/>
        <v>0.8</v>
      </c>
      <c r="BO132" s="281">
        <f t="shared" si="73"/>
        <v>0</v>
      </c>
      <c r="BP132" s="281">
        <f t="shared" si="74"/>
        <v>1</v>
      </c>
      <c r="BQ132" s="275">
        <f t="shared" si="75"/>
        <v>0.61987632886168753</v>
      </c>
      <c r="BR132" s="275">
        <f t="shared" si="76"/>
        <v>1.0427203502142346E-3</v>
      </c>
      <c r="BS132" s="276">
        <f t="shared" si="77"/>
        <v>0.8388672532615753</v>
      </c>
      <c r="BT132" s="41">
        <f>HLOOKUP(BT$4,Debug!$A$1:$AK$723,2+$C132,0)*IF(SUM(V132:W132)=0,0,1)</f>
        <v>0.495901063089351</v>
      </c>
      <c r="BU132" s="41">
        <f>HLOOKUP(BU$4,Debug!$A$1:$AK$723,2+$C132,0)*IF(SUM(X132:Y132)=0,0,1)</f>
        <v>1.04272035021424E-3</v>
      </c>
      <c r="BV132" s="41">
        <f>HLOOKUP(BV$4,Debug!$A$1:$AK$723,2+$C132,0)</f>
        <v>0.83886725326157496</v>
      </c>
      <c r="BW132" s="208">
        <f t="shared" si="78"/>
        <v>1.2821774891813575E-15</v>
      </c>
      <c r="BY132" s="251">
        <f t="shared" si="79"/>
        <v>0</v>
      </c>
      <c r="BZ132" s="43">
        <f>HLOOKUP(BZ$4,Debug!$A$1:$AK$723,2+$C132,0)</f>
        <v>0</v>
      </c>
      <c r="CA132" s="49">
        <f t="shared" si="80"/>
        <v>0</v>
      </c>
      <c r="CC132" s="224">
        <f t="shared" si="81"/>
        <v>0</v>
      </c>
      <c r="CD132" s="253">
        <f t="shared" si="92"/>
        <v>67.55980090951131</v>
      </c>
      <c r="CE132" s="253">
        <f t="shared" si="82"/>
        <v>78.030397874255385</v>
      </c>
      <c r="CF132" s="253">
        <f t="shared" si="93"/>
        <v>31.437332884447496</v>
      </c>
      <c r="CG132" s="255">
        <f t="shared" si="83"/>
        <v>62362.893147241208</v>
      </c>
      <c r="CI132" s="194">
        <f t="shared" si="94"/>
        <v>1.2999999999999999E-2</v>
      </c>
      <c r="CJ132" s="194"/>
    </row>
    <row r="133" spans="2:88">
      <c r="B133" s="108">
        <f t="shared" si="95"/>
        <v>11</v>
      </c>
      <c r="C133" s="3">
        <f t="shared" si="84"/>
        <v>127</v>
      </c>
      <c r="D133" s="3">
        <f t="shared" si="85"/>
        <v>10</v>
      </c>
      <c r="E133" s="3">
        <f t="shared" si="86"/>
        <v>6</v>
      </c>
      <c r="F133" s="7">
        <f t="shared" si="87"/>
        <v>2025</v>
      </c>
      <c r="G133" s="8">
        <f t="shared" si="88"/>
        <v>7</v>
      </c>
      <c r="H133" s="37">
        <f>HLOOKUP(H$4,Debug!$A$1:$AK$723,2+$C133,0)</f>
        <v>11</v>
      </c>
      <c r="I133" s="38">
        <f>HLOOKUP(I$4,Debug!$A$1:$AK$723,2+$C133,0)</f>
        <v>127</v>
      </c>
      <c r="J133" s="38">
        <f>HLOOKUP(J$4,Debug!$A$1:$AK$723,2+$C133,0)</f>
        <v>10</v>
      </c>
      <c r="K133" s="38">
        <f>HLOOKUP(K$4,Debug!$A$1:$AK$723,2+$C133,0)</f>
        <v>6</v>
      </c>
      <c r="L133" s="38">
        <f>HLOOKUP(L$4,Debug!$A$1:$AK$723,2+$C133,0)</f>
        <v>2025</v>
      </c>
      <c r="M133" s="38">
        <f>HLOOKUP(M$4,Debug!$A$1:$AK$723,2+$C133,0)</f>
        <v>7</v>
      </c>
      <c r="N133" s="208">
        <f t="shared" si="54"/>
        <v>0</v>
      </c>
      <c r="O133" s="5"/>
      <c r="P133" s="100">
        <f>IF(Switch="Y",S133,HLOOKUP(P$3,Debug!$A$1:$AK$723,2+$C133,0))</f>
        <v>6.1280535794416802E-4</v>
      </c>
      <c r="Q133" s="207">
        <f t="shared" si="55"/>
        <v>-6.37194642055832E-4</v>
      </c>
      <c r="R133" s="101">
        <f>IF(Switch="Y",T133,HLOOKUP(R$3,Debug!$A$1:$AK$723,2+$C133,0))</f>
        <v>0.914160343724289</v>
      </c>
      <c r="S133" s="183">
        <v>8.609552747548932E-3</v>
      </c>
      <c r="T133" s="184">
        <v>0.77112893275755712</v>
      </c>
      <c r="U133" s="196"/>
      <c r="V133" s="55">
        <f t="shared" si="89"/>
        <v>67911.231381866935</v>
      </c>
      <c r="W133" s="210">
        <f t="shared" si="90"/>
        <v>-43.27267277193949</v>
      </c>
      <c r="X133" s="210">
        <f t="shared" si="56"/>
        <v>-70.659116716712987</v>
      </c>
      <c r="Y133" s="210">
        <f t="shared" si="91"/>
        <v>0</v>
      </c>
      <c r="Z133" s="210">
        <f t="shared" si="57"/>
        <v>0</v>
      </c>
      <c r="AA133" s="210">
        <f t="shared" si="58"/>
        <v>-73.44707455840981</v>
      </c>
      <c r="AB133" s="210">
        <f t="shared" si="59"/>
        <v>-34.253000110780526</v>
      </c>
      <c r="AC133" s="211">
        <f t="shared" si="60"/>
        <v>67689.599517709095</v>
      </c>
      <c r="AD133" s="43">
        <f>HLOOKUP(AD$4,Debug!$A$1:$AK$723,2+$C133,0)</f>
        <v>67797.299592378404</v>
      </c>
      <c r="AE133" s="44">
        <f>HLOOKUP(AE$4,Debug!$A$1:$AK$723,2+$C133,0)</f>
        <v>70.659116716713299</v>
      </c>
      <c r="AF133" s="44">
        <f>HLOOKUP(AF$4,Debug!$A$1:$AK$723,2+$C133,0)</f>
        <v>73.447074558409994</v>
      </c>
      <c r="AG133" s="44">
        <f>HLOOKUP(AG$4,Debug!$A$1:$AK$723,2+$C133,0)</f>
        <v>34.253000110780498</v>
      </c>
      <c r="AH133" s="44">
        <f>HLOOKUP(AH$4,Debug!$A$1:$AK$723,2+$C133,0)</f>
        <v>67689.599517709197</v>
      </c>
      <c r="AI133" s="208">
        <f t="shared" si="61"/>
        <v>2.1849189124623081E-10</v>
      </c>
      <c r="AJ133" s="196"/>
      <c r="AK133" s="55">
        <f t="shared" si="48"/>
        <v>1</v>
      </c>
      <c r="AL133" s="210">
        <f t="shared" si="49"/>
        <v>0</v>
      </c>
      <c r="AM133" s="210">
        <f t="shared" si="50"/>
        <v>0</v>
      </c>
      <c r="AN133" s="210">
        <f t="shared" si="51"/>
        <v>0</v>
      </c>
      <c r="AO133" s="210">
        <f t="shared" si="52"/>
        <v>0</v>
      </c>
      <c r="AP133" s="211">
        <f t="shared" si="53"/>
        <v>0</v>
      </c>
      <c r="AQ133" s="46">
        <f>HLOOKUP(AQ$4,Debug!$A$1:$AK$723,2+$C133,0)</f>
        <v>1</v>
      </c>
      <c r="AR133" s="46">
        <f>HLOOKUP(AR$4,Debug!$A$1:$AK$723,2+$C133,0)</f>
        <v>0</v>
      </c>
      <c r="AS133" s="46">
        <f>HLOOKUP(AS$4,Debug!$A$1:$AK$723,2+$C133,0)</f>
        <v>0</v>
      </c>
      <c r="AT133" s="46">
        <f>HLOOKUP(AT$4,Debug!$A$1:$AK$723,2+$C133,0)</f>
        <v>0</v>
      </c>
      <c r="AU133" s="46">
        <f>HLOOKUP(AU$4,Debug!$A$1:$AK$723,2+$C133,0)</f>
        <v>0</v>
      </c>
      <c r="AV133" s="46">
        <f>HLOOKUP(AV$4,Debug!$A$1:$AK$723,2+$C133,0)</f>
        <v>0</v>
      </c>
      <c r="AW133" s="47">
        <f t="shared" si="62"/>
        <v>0</v>
      </c>
      <c r="AX133" s="196"/>
      <c r="AY133" s="265">
        <f t="shared" si="63"/>
        <v>13701.200044312209</v>
      </c>
      <c r="AZ133" s="266">
        <f t="shared" si="64"/>
        <v>0</v>
      </c>
      <c r="BA133" s="266">
        <f t="shared" si="65"/>
        <v>137012.00044312226</v>
      </c>
      <c r="BB133" s="266">
        <f t="shared" si="66"/>
        <v>0</v>
      </c>
      <c r="BC133" s="267">
        <f t="shared" si="67"/>
        <v>0</v>
      </c>
      <c r="BD133" s="246">
        <f>HLOOKUP(BD$4,Debug!$A$1:$AK$723,2+$C133,0)</f>
        <v>13701.2000443122</v>
      </c>
      <c r="BE133" s="46">
        <f>HLOOKUP(BE$4,Debug!$A$1:$AK$723,2+$C133,0)</f>
        <v>0</v>
      </c>
      <c r="BF133" s="46">
        <f>HLOOKUP(BF$4,Debug!$A$1:$AK$723,2+$C133,0)</f>
        <v>137012.000443122</v>
      </c>
      <c r="BG133" s="46">
        <f>HLOOKUP(BG$4,Debug!$A$1:$AK$723,2+$C133,0)</f>
        <v>0</v>
      </c>
      <c r="BH133" s="46">
        <f>HLOOKUP(BH$4,Debug!$A$1:$AK$723,2+$C133,0)</f>
        <v>0</v>
      </c>
      <c r="BI133" s="48">
        <f t="shared" si="68"/>
        <v>2.7102942112833261E-10</v>
      </c>
      <c r="BJ133" s="196"/>
      <c r="BK133" s="274">
        <f t="shared" si="69"/>
        <v>1.6821425527395739E-3</v>
      </c>
      <c r="BL133" s="275">
        <f t="shared" si="70"/>
        <v>0.49514295823302823</v>
      </c>
      <c r="BM133" s="281">
        <f t="shared" si="71"/>
        <v>0</v>
      </c>
      <c r="BN133" s="281">
        <f t="shared" si="72"/>
        <v>0.8</v>
      </c>
      <c r="BO133" s="281">
        <f t="shared" si="73"/>
        <v>0</v>
      </c>
      <c r="BP133" s="281">
        <f t="shared" si="74"/>
        <v>1</v>
      </c>
      <c r="BQ133" s="275">
        <f t="shared" si="75"/>
        <v>0.61892869779128534</v>
      </c>
      <c r="BR133" s="275">
        <f t="shared" si="76"/>
        <v>1.0411262996664131E-3</v>
      </c>
      <c r="BS133" s="276">
        <f t="shared" si="77"/>
        <v>0.83799388650227569</v>
      </c>
      <c r="BT133" s="41">
        <f>HLOOKUP(BT$4,Debug!$A$1:$AK$723,2+$C133,0)*IF(SUM(V133:W133)=0,0,1)</f>
        <v>0.49514295823302901</v>
      </c>
      <c r="BU133" s="41">
        <f>HLOOKUP(BU$4,Debug!$A$1:$AK$723,2+$C133,0)*IF(SUM(X133:Y133)=0,0,1)</f>
        <v>1.04112629966642E-3</v>
      </c>
      <c r="BV133" s="41">
        <f>HLOOKUP(BV$4,Debug!$A$1:$AK$723,2+$C133,0)</f>
        <v>0.83799388650227602</v>
      </c>
      <c r="BW133" s="208">
        <f t="shared" si="78"/>
        <v>1.1171619185290638E-15</v>
      </c>
      <c r="BY133" s="251">
        <f t="shared" si="79"/>
        <v>0</v>
      </c>
      <c r="BZ133" s="43">
        <f>HLOOKUP(BZ$4,Debug!$A$1:$AK$723,2+$C133,0)</f>
        <v>0</v>
      </c>
      <c r="CA133" s="49">
        <f t="shared" si="80"/>
        <v>0</v>
      </c>
      <c r="CC133" s="224">
        <f t="shared" si="81"/>
        <v>0</v>
      </c>
      <c r="CD133" s="253">
        <f t="shared" si="92"/>
        <v>67.142402923859393</v>
      </c>
      <c r="CE133" s="253">
        <f t="shared" si="82"/>
        <v>77.602193278483995</v>
      </c>
      <c r="CF133" s="253">
        <f t="shared" si="93"/>
        <v>31.312734354859234</v>
      </c>
      <c r="CG133" s="255">
        <f t="shared" si="83"/>
        <v>61977.602698947136</v>
      </c>
      <c r="CI133" s="194">
        <f t="shared" si="94"/>
        <v>1.2999999999999999E-2</v>
      </c>
      <c r="CJ133" s="194"/>
    </row>
    <row r="134" spans="2:88">
      <c r="B134" s="108">
        <f t="shared" si="95"/>
        <v>11</v>
      </c>
      <c r="C134" s="3">
        <f t="shared" si="84"/>
        <v>128</v>
      </c>
      <c r="D134" s="3">
        <f t="shared" si="85"/>
        <v>10</v>
      </c>
      <c r="E134" s="3">
        <f t="shared" si="86"/>
        <v>7</v>
      </c>
      <c r="F134" s="7">
        <f t="shared" si="87"/>
        <v>2025</v>
      </c>
      <c r="G134" s="8">
        <f t="shared" si="88"/>
        <v>8</v>
      </c>
      <c r="H134" s="37">
        <f>HLOOKUP(H$4,Debug!$A$1:$AK$723,2+$C134,0)</f>
        <v>11</v>
      </c>
      <c r="I134" s="38">
        <f>HLOOKUP(I$4,Debug!$A$1:$AK$723,2+$C134,0)</f>
        <v>128</v>
      </c>
      <c r="J134" s="38">
        <f>HLOOKUP(J$4,Debug!$A$1:$AK$723,2+$C134,0)</f>
        <v>10</v>
      </c>
      <c r="K134" s="38">
        <f>HLOOKUP(K$4,Debug!$A$1:$AK$723,2+$C134,0)</f>
        <v>7</v>
      </c>
      <c r="L134" s="38">
        <f>HLOOKUP(L$4,Debug!$A$1:$AK$723,2+$C134,0)</f>
        <v>2025</v>
      </c>
      <c r="M134" s="38">
        <f>HLOOKUP(M$4,Debug!$A$1:$AK$723,2+$C134,0)</f>
        <v>8</v>
      </c>
      <c r="N134" s="208">
        <f t="shared" si="54"/>
        <v>0</v>
      </c>
      <c r="O134" s="5"/>
      <c r="P134" s="100">
        <f>IF(Switch="Y",S134,HLOOKUP(P$3,Debug!$A$1:$AK$723,2+$C134,0))</f>
        <v>-6.0094486478671199E-3</v>
      </c>
      <c r="Q134" s="207">
        <f t="shared" si="55"/>
        <v>-7.2594486478671201E-3</v>
      </c>
      <c r="R134" s="101">
        <f>IF(Switch="Y",T134,HLOOKUP(R$3,Debug!$A$1:$AK$723,2+$C134,0))</f>
        <v>0.91124476034262802</v>
      </c>
      <c r="S134" s="183">
        <v>-1.0379134240333987E-2</v>
      </c>
      <c r="T134" s="184">
        <v>0.76816715317253026</v>
      </c>
      <c r="U134" s="196"/>
      <c r="V134" s="55">
        <f t="shared" si="89"/>
        <v>67689.599517709095</v>
      </c>
      <c r="W134" s="210">
        <f t="shared" si="90"/>
        <v>-491.38917169350015</v>
      </c>
      <c r="X134" s="210">
        <f t="shared" si="56"/>
        <v>-69.806177047610731</v>
      </c>
      <c r="Y134" s="210">
        <f t="shared" si="91"/>
        <v>0</v>
      </c>
      <c r="Z134" s="210">
        <f t="shared" si="57"/>
        <v>0</v>
      </c>
      <c r="AA134" s="210">
        <f t="shared" si="58"/>
        <v>-72.72243784971532</v>
      </c>
      <c r="AB134" s="210">
        <f t="shared" si="59"/>
        <v>-34.217417749615947</v>
      </c>
      <c r="AC134" s="211">
        <f t="shared" si="60"/>
        <v>67021.464313368648</v>
      </c>
      <c r="AD134" s="43">
        <f>HLOOKUP(AD$4,Debug!$A$1:$AK$723,2+$C134,0)</f>
        <v>67128.404168968103</v>
      </c>
      <c r="AE134" s="44">
        <f>HLOOKUP(AE$4,Debug!$A$1:$AK$723,2+$C134,0)</f>
        <v>69.806177047611001</v>
      </c>
      <c r="AF134" s="44">
        <f>HLOOKUP(AF$4,Debug!$A$1:$AK$723,2+$C134,0)</f>
        <v>72.722437849715504</v>
      </c>
      <c r="AG134" s="44">
        <f>HLOOKUP(AG$4,Debug!$A$1:$AK$723,2+$C134,0)</f>
        <v>34.217417749615898</v>
      </c>
      <c r="AH134" s="44">
        <f>HLOOKUP(AH$4,Debug!$A$1:$AK$723,2+$C134,0)</f>
        <v>67021.464313368793</v>
      </c>
      <c r="AI134" s="208">
        <f t="shared" si="61"/>
        <v>2.6216895321340417E-10</v>
      </c>
      <c r="AJ134" s="196"/>
      <c r="AK134" s="55">
        <f t="shared" ref="AK134:AK197" si="96">IF(C134&lt;=remaning_months,1,0)</f>
        <v>1</v>
      </c>
      <c r="AL134" s="210">
        <f t="shared" ref="AL134:AL197" si="97">IF(C134&lt;=Def_period_duration,1,0)*AK134</f>
        <v>0</v>
      </c>
      <c r="AM134" s="210">
        <f t="shared" ref="AM134:AM197" si="98">IF(ratchet_Y_N?="Y",IF(C134=Def_period_duration,1,0)*AK134,0)</f>
        <v>0</v>
      </c>
      <c r="AN134" s="210">
        <f t="shared" ref="AN134:AN197" si="99">IF(Feq_coupon=1,IF(E134+1=12,1,0),IF(Feq_coupon=2,IF(OR(E134+1=12,E134+1=6),1,0),IF(Feq_coupon=3,IF(OR(E134+1=12,E134+1=4,E134+1=8),1,0),IF(Feq_coupon=4,IF(OR(E134+1=12,E134+1=3,E134+1=6,E134+1=9),1,0),1))))*(1-AL134)*AK134</f>
        <v>0</v>
      </c>
      <c r="AO134" s="210">
        <f t="shared" ref="AO134:AO197" si="100">IF(Perf_Bonus_Y_N?="Y",IF(AND(MOD(11+MOD(C134,12),12)=Mod_Def_period_duration,C134&gt;Def_period_duration),1,0)*AK134,0)</f>
        <v>0</v>
      </c>
      <c r="AP134" s="211">
        <f t="shared" ref="AP134:AP197" si="101">IF(Perf_Bonus_Y_N?="N",0,AN134*AK134)</f>
        <v>0</v>
      </c>
      <c r="AQ134" s="46">
        <f>HLOOKUP(AQ$4,Debug!$A$1:$AK$723,2+$C134,0)</f>
        <v>1</v>
      </c>
      <c r="AR134" s="46">
        <f>HLOOKUP(AR$4,Debug!$A$1:$AK$723,2+$C134,0)</f>
        <v>0</v>
      </c>
      <c r="AS134" s="46">
        <f>HLOOKUP(AS$4,Debug!$A$1:$AK$723,2+$C134,0)</f>
        <v>0</v>
      </c>
      <c r="AT134" s="46">
        <f>HLOOKUP(AT$4,Debug!$A$1:$AK$723,2+$C134,0)</f>
        <v>0</v>
      </c>
      <c r="AU134" s="46">
        <f>HLOOKUP(AU$4,Debug!$A$1:$AK$723,2+$C134,0)</f>
        <v>0</v>
      </c>
      <c r="AV134" s="46">
        <f>HLOOKUP(AV$4,Debug!$A$1:$AK$723,2+$C134,0)</f>
        <v>0</v>
      </c>
      <c r="AW134" s="47">
        <f t="shared" si="62"/>
        <v>0</v>
      </c>
      <c r="AX134" s="196"/>
      <c r="AY134" s="265">
        <f t="shared" si="63"/>
        <v>13686.967099846379</v>
      </c>
      <c r="AZ134" s="266">
        <f t="shared" si="64"/>
        <v>0</v>
      </c>
      <c r="BA134" s="266">
        <f t="shared" si="65"/>
        <v>136869.67099846396</v>
      </c>
      <c r="BB134" s="266">
        <f t="shared" si="66"/>
        <v>0</v>
      </c>
      <c r="BC134" s="267">
        <f t="shared" si="67"/>
        <v>0</v>
      </c>
      <c r="BD134" s="246">
        <f>HLOOKUP(BD$4,Debug!$A$1:$AK$723,2+$C134,0)</f>
        <v>13686.967099846401</v>
      </c>
      <c r="BE134" s="46">
        <f>HLOOKUP(BE$4,Debug!$A$1:$AK$723,2+$C134,0)</f>
        <v>0</v>
      </c>
      <c r="BF134" s="46">
        <f>HLOOKUP(BF$4,Debug!$A$1:$AK$723,2+$C134,0)</f>
        <v>136869.67099846399</v>
      </c>
      <c r="BG134" s="46">
        <f>HLOOKUP(BG$4,Debug!$A$1:$AK$723,2+$C134,0)</f>
        <v>0</v>
      </c>
      <c r="BH134" s="46">
        <f>HLOOKUP(BH$4,Debug!$A$1:$AK$723,2+$C134,0)</f>
        <v>0</v>
      </c>
      <c r="BI134" s="48">
        <f t="shared" si="68"/>
        <v>5.0931703299283981E-11</v>
      </c>
      <c r="BJ134" s="196"/>
      <c r="BK134" s="274">
        <f t="shared" si="69"/>
        <v>1.6821425527395739E-3</v>
      </c>
      <c r="BL134" s="275">
        <f t="shared" si="70"/>
        <v>0.49404139271588149</v>
      </c>
      <c r="BM134" s="281">
        <f t="shared" si="71"/>
        <v>0</v>
      </c>
      <c r="BN134" s="281">
        <f t="shared" si="72"/>
        <v>0.8</v>
      </c>
      <c r="BO134" s="281">
        <f t="shared" si="73"/>
        <v>0</v>
      </c>
      <c r="BP134" s="281">
        <f t="shared" si="74"/>
        <v>1</v>
      </c>
      <c r="BQ134" s="275">
        <f t="shared" si="75"/>
        <v>0.61755174089485187</v>
      </c>
      <c r="BR134" s="275">
        <f t="shared" si="76"/>
        <v>1.0388100618776341E-3</v>
      </c>
      <c r="BS134" s="276">
        <f t="shared" si="77"/>
        <v>0.8371233700211852</v>
      </c>
      <c r="BT134" s="41">
        <f>HLOOKUP(BT$4,Debug!$A$1:$AK$723,2+$C134,0)*IF(SUM(V134:W134)=0,0,1)</f>
        <v>0.49404139271588299</v>
      </c>
      <c r="BU134" s="41">
        <f>HLOOKUP(BU$4,Debug!$A$1:$AK$723,2+$C134,0)*IF(SUM(X134:Y134)=0,0,1)</f>
        <v>1.03881006187764E-3</v>
      </c>
      <c r="BV134" s="41">
        <f>HLOOKUP(BV$4,Debug!$A$1:$AK$723,2+$C134,0)</f>
        <v>0.83712337002118498</v>
      </c>
      <c r="BW134" s="208">
        <f t="shared" si="78"/>
        <v>1.7267003799004144E-15</v>
      </c>
      <c r="BY134" s="251">
        <f t="shared" si="79"/>
        <v>0</v>
      </c>
      <c r="BZ134" s="43">
        <f>HLOOKUP(BZ$4,Debug!$A$1:$AK$723,2+$C134,0)</f>
        <v>0</v>
      </c>
      <c r="CA134" s="49">
        <f t="shared" si="80"/>
        <v>0</v>
      </c>
      <c r="CC134" s="224">
        <f t="shared" si="81"/>
        <v>0</v>
      </c>
      <c r="CD134" s="253">
        <f t="shared" si="92"/>
        <v>66.267940449895491</v>
      </c>
      <c r="CE134" s="253">
        <f t="shared" si="82"/>
        <v>77.102241112754115</v>
      </c>
      <c r="CF134" s="253">
        <f t="shared" si="93"/>
        <v>31.180442636792371</v>
      </c>
      <c r="CG134" s="255">
        <f t="shared" si="83"/>
        <v>61170.406569134306</v>
      </c>
      <c r="CI134" s="194">
        <f t="shared" si="94"/>
        <v>1.2999999999999999E-2</v>
      </c>
      <c r="CJ134" s="194"/>
    </row>
    <row r="135" spans="2:88">
      <c r="B135" s="108">
        <f t="shared" si="95"/>
        <v>11</v>
      </c>
      <c r="C135" s="3">
        <f t="shared" si="84"/>
        <v>129</v>
      </c>
      <c r="D135" s="3">
        <f t="shared" si="85"/>
        <v>10</v>
      </c>
      <c r="E135" s="3">
        <f t="shared" si="86"/>
        <v>8</v>
      </c>
      <c r="F135" s="7">
        <f t="shared" si="87"/>
        <v>2025</v>
      </c>
      <c r="G135" s="8">
        <f t="shared" si="88"/>
        <v>9</v>
      </c>
      <c r="H135" s="37">
        <f>HLOOKUP(H$4,Debug!$A$1:$AK$723,2+$C135,0)</f>
        <v>11</v>
      </c>
      <c r="I135" s="38">
        <f>HLOOKUP(I$4,Debug!$A$1:$AK$723,2+$C135,0)</f>
        <v>129</v>
      </c>
      <c r="J135" s="38">
        <f>HLOOKUP(J$4,Debug!$A$1:$AK$723,2+$C135,0)</f>
        <v>10</v>
      </c>
      <c r="K135" s="38">
        <f>HLOOKUP(K$4,Debug!$A$1:$AK$723,2+$C135,0)</f>
        <v>8</v>
      </c>
      <c r="L135" s="38">
        <f>HLOOKUP(L$4,Debug!$A$1:$AK$723,2+$C135,0)</f>
        <v>2025</v>
      </c>
      <c r="M135" s="38">
        <f>HLOOKUP(M$4,Debug!$A$1:$AK$723,2+$C135,0)</f>
        <v>9</v>
      </c>
      <c r="N135" s="208">
        <f t="shared" ref="N135:N198" si="102">IF($C135&gt;remaning_months,0,ABS(H135-B135)+ABS(I135-C135)+ABS(J135-D135)+ABS(K135-E135)+ABS(L135-F135)+ABS(M135-G135))</f>
        <v>0</v>
      </c>
      <c r="O135" s="5"/>
      <c r="P135" s="100">
        <f>IF(Switch="Y",S135,HLOOKUP(P$3,Debug!$A$1:$AK$723,2+$C135,0))</f>
        <v>1.4573973181349901E-2</v>
      </c>
      <c r="Q135" s="207">
        <f t="shared" ref="Q135:Q198" si="103">P135-fund_fees_p_m</f>
        <v>1.3323973181349901E-2</v>
      </c>
      <c r="R135" s="101">
        <f>IF(Switch="Y",T135,HLOOKUP(R$3,Debug!$A$1:$AK$723,2+$C135,0))</f>
        <v>0.908182726364545</v>
      </c>
      <c r="S135" s="183">
        <v>2.3573522592635232E-2</v>
      </c>
      <c r="T135" s="184">
        <v>0.76540375047837739</v>
      </c>
      <c r="U135" s="196"/>
      <c r="V135" s="55">
        <f t="shared" si="89"/>
        <v>67021.464313368648</v>
      </c>
      <c r="W135" s="210">
        <f t="shared" si="90"/>
        <v>892.99219308612339</v>
      </c>
      <c r="X135" s="210">
        <f t="shared" ref="X135:X198" si="104">-MAX(SUM(V135:W135)*BR135,0)</f>
        <v>-69.926489928991714</v>
      </c>
      <c r="Y135" s="210">
        <f t="shared" si="91"/>
        <v>0</v>
      </c>
      <c r="Z135" s="210">
        <f t="shared" ref="Z135:Z198" si="105">-MIN(BB135*AP135,SUM(V135:Y135))</f>
        <v>0</v>
      </c>
      <c r="AA135" s="210">
        <f t="shared" ref="AA135:AA198" si="106">-MAX(SUM(V135:Z135)*RRC_p_m,0)*(C135&lt;&gt;remaning_months)</f>
        <v>-73.498240851236261</v>
      </c>
      <c r="AB135" s="210">
        <f t="shared" ref="AB135:AB198" si="107">-MIN(MAX(0,SUM(V135:AA135)),Fixed_fee*(AY135+AZ135)*Feq_coupon*(C135&lt;&gt;remaning_months))</f>
        <v>-34.182186606782061</v>
      </c>
      <c r="AC135" s="211">
        <f t="shared" ref="AC135:AC198" si="108">MAX(SUM(V135:AB135),0)</f>
        <v>67736.849589067773</v>
      </c>
      <c r="AD135" s="43">
        <f>HLOOKUP(AD$4,Debug!$A$1:$AK$723,2+$C135,0)</f>
        <v>67844.530016525896</v>
      </c>
      <c r="AE135" s="44">
        <f>HLOOKUP(AE$4,Debug!$A$1:$AK$723,2+$C135,0)</f>
        <v>69.926489928991998</v>
      </c>
      <c r="AF135" s="44">
        <f>HLOOKUP(AF$4,Debug!$A$1:$AK$723,2+$C135,0)</f>
        <v>73.498240851236403</v>
      </c>
      <c r="AG135" s="44">
        <f>HLOOKUP(AG$4,Debug!$A$1:$AK$723,2+$C135,0)</f>
        <v>34.182186606782103</v>
      </c>
      <c r="AH135" s="44">
        <f>HLOOKUP(AH$4,Debug!$A$1:$AK$723,2+$C135,0)</f>
        <v>67736.849589067904</v>
      </c>
      <c r="AI135" s="208">
        <f t="shared" ref="AI135:AI198" si="109">IF($C135&gt;remaning_months,0,ABS(AD135-SUM(V135:X135))+ABS(AF135+AA135)+ABS(AG135+AB135)+ABS(AH135-AC135))</f>
        <v>2.4756729999353411E-10</v>
      </c>
      <c r="AJ135" s="196"/>
      <c r="AK135" s="55">
        <f t="shared" si="96"/>
        <v>1</v>
      </c>
      <c r="AL135" s="210">
        <f t="shared" si="97"/>
        <v>0</v>
      </c>
      <c r="AM135" s="210">
        <f t="shared" si="98"/>
        <v>0</v>
      </c>
      <c r="AN135" s="210">
        <f t="shared" si="99"/>
        <v>0</v>
      </c>
      <c r="AO135" s="210">
        <f t="shared" si="100"/>
        <v>0</v>
      </c>
      <c r="AP135" s="211">
        <f t="shared" si="101"/>
        <v>0</v>
      </c>
      <c r="AQ135" s="46">
        <f>HLOOKUP(AQ$4,Debug!$A$1:$AK$723,2+$C135,0)</f>
        <v>1</v>
      </c>
      <c r="AR135" s="46">
        <f>HLOOKUP(AR$4,Debug!$A$1:$AK$723,2+$C135,0)</f>
        <v>0</v>
      </c>
      <c r="AS135" s="46">
        <f>HLOOKUP(AS$4,Debug!$A$1:$AK$723,2+$C135,0)</f>
        <v>0</v>
      </c>
      <c r="AT135" s="46">
        <f>HLOOKUP(AT$4,Debug!$A$1:$AK$723,2+$C135,0)</f>
        <v>0</v>
      </c>
      <c r="AU135" s="46">
        <f>HLOOKUP(AU$4,Debug!$A$1:$AK$723,2+$C135,0)</f>
        <v>0</v>
      </c>
      <c r="AV135" s="46">
        <f>HLOOKUP(AV$4,Debug!$A$1:$AK$723,2+$C135,0)</f>
        <v>0</v>
      </c>
      <c r="AW135" s="47">
        <f t="shared" ref="AW135:AW198" si="110">IF($C135&gt;remaning_months,0,ABS(AQ135-AK135)+ABS(AR135-AL135)+ABS(AS135-AM135)+ABS(AT135-AN135)+ABS(AV135-AP135)+ABS(AO135-AU135))</f>
        <v>0</v>
      </c>
      <c r="AX135" s="196"/>
      <c r="AY135" s="265">
        <f t="shared" ref="AY135:AY198" si="111">(AY134+AZ134)*AK135*(1-BR135)</f>
        <v>13672.874642712824</v>
      </c>
      <c r="AZ135" s="266">
        <f t="shared" ref="AZ135:AZ198" si="112">IF(AM135=1,MAX(SUM(V135:Z135)/Nb_Coupons,AY135)-AY135,0)</f>
        <v>0</v>
      </c>
      <c r="BA135" s="266">
        <f t="shared" ref="BA135:BA198" si="113">BA134*(1-BR135)+AZ135*Nb_Coupons*AM135-AY135*AN135</f>
        <v>136728.74642712841</v>
      </c>
      <c r="BB135" s="266">
        <f t="shared" ref="BB135:BB198" si="114">IF(AP135=1,BC134*(1-BR135),0)</f>
        <v>0</v>
      </c>
      <c r="BC135" s="267">
        <f t="shared" ref="BC135:BC198" si="115">IF(AO135=1,MIN(MAX(SUM(V135:Z135)-BA135,0)*Perf_by_freq,Max_bonus_amount_by_freq*BS135),BC134*(1-BR135))</f>
        <v>0</v>
      </c>
      <c r="BD135" s="246">
        <f>HLOOKUP(BD$4,Debug!$A$1:$AK$723,2+$C135,0)</f>
        <v>13672.874642712801</v>
      </c>
      <c r="BE135" s="46">
        <f>HLOOKUP(BE$4,Debug!$A$1:$AK$723,2+$C135,0)</f>
        <v>0</v>
      </c>
      <c r="BF135" s="46">
        <f>HLOOKUP(BF$4,Debug!$A$1:$AK$723,2+$C135,0)</f>
        <v>136728.746427128</v>
      </c>
      <c r="BG135" s="46">
        <f>HLOOKUP(BG$4,Debug!$A$1:$AK$723,2+$C135,0)</f>
        <v>0</v>
      </c>
      <c r="BH135" s="46">
        <f>HLOOKUP(BH$4,Debug!$A$1:$AK$723,2+$C135,0)</f>
        <v>0</v>
      </c>
      <c r="BI135" s="48">
        <f t="shared" ref="BI135:BI198" si="116">IF($C135&gt;remaning_months,0,ABS(BD135-AY135)+ABS(BE135-AZ135)+ABS(BF135-BA135)+ABS(BG135-BB135)+ABS(BH135-BC135))</f>
        <v>4.3110048864036798E-10</v>
      </c>
      <c r="BJ135" s="196"/>
      <c r="BK135" s="274">
        <f t="shared" ref="BK135:BK198" si="117">IF(Lapse_Y_N="Y",Base_lapse_p_m,0)</f>
        <v>1.6821425527395739E-3</v>
      </c>
      <c r="BL135" s="275">
        <f t="shared" ref="BL135:BL198" si="118">IF(Lapse_Y_N="Y",IF(AC134=0,0,IF(BA134=0,1000,AC134/BA134)),0)</f>
        <v>0.48967359842722796</v>
      </c>
      <c r="BM135" s="281">
        <f t="shared" ref="BM135:BM198" si="119">IF(BL135&lt;x_1,x_1,IF(BL135&lt;x_2,x_1,IF(BL135&lt;x_3,x_2,IF(BL135&lt;x_4,x_3,x_4))))</f>
        <v>0</v>
      </c>
      <c r="BN135" s="281">
        <f t="shared" ref="BN135:BN198" si="120">IF(BL135&gt;=x_4,x_4,IF(BL135&gt;=x_3,x_4,IF(BL135&gt;=x_2,x_3,IF(BL135&gt;=x_1,x_2,x_1))))</f>
        <v>0.8</v>
      </c>
      <c r="BO135" s="281">
        <f t="shared" ref="BO135:BO198" si="121">VLOOKUP(BM135,moneyness_table,2,0)</f>
        <v>0</v>
      </c>
      <c r="BP135" s="281">
        <f t="shared" ref="BP135:BP198" si="122">VLOOKUP(BN135,moneyness_table,2,0)</f>
        <v>1</v>
      </c>
      <c r="BQ135" s="275">
        <f t="shared" ref="BQ135:BQ198" si="123">IF(Dyn_lapse_Y_N?="N",1,IF(BM135=BN135,BO135,BO135+(BP135-BO135)/(BN135-BM135)*(BL135-BM135)))</f>
        <v>0.61209199803403491</v>
      </c>
      <c r="BR135" s="275">
        <f t="shared" ref="BR135:BR198" si="124">BK135*BQ135</f>
        <v>1.0296259960844377E-3</v>
      </c>
      <c r="BS135" s="276">
        <f t="shared" ref="BS135:BS198" si="125">BS134*(1-BR135)</f>
        <v>0.83626144603748154</v>
      </c>
      <c r="BT135" s="41">
        <f>HLOOKUP(BT$4,Debug!$A$1:$AK$723,2+$C135,0)*IF(SUM(V135:W135)=0,0,1)</f>
        <v>0.48967359842722902</v>
      </c>
      <c r="BU135" s="41">
        <f>HLOOKUP(BU$4,Debug!$A$1:$AK$723,2+$C135,0)*IF(SUM(X135:Y135)=0,0,1)</f>
        <v>1.0296259960844399E-3</v>
      </c>
      <c r="BV135" s="41">
        <f>HLOOKUP(BV$4,Debug!$A$1:$AK$723,2+$C135,0)</f>
        <v>0.83626144603748198</v>
      </c>
      <c r="BW135" s="208">
        <f t="shared" ref="BW135:BW198" si="126">IF($C135&gt;remaning_months,0,ABS(BT135-BL135)+ABS(BU135-BR135)+ABS(BV135-BS135))</f>
        <v>1.5009694875889323E-15</v>
      </c>
      <c r="BY135" s="251">
        <f t="shared" ref="BY135:BY198" si="127">MAX(AY135*AN135+BB135*AP135-SUM(V135:X135),0)</f>
        <v>0</v>
      </c>
      <c r="BZ135" s="43">
        <f>HLOOKUP(BZ$4,Debug!$A$1:$AK$723,2+$C135,0)</f>
        <v>0</v>
      </c>
      <c r="CA135" s="49">
        <f t="shared" ref="CA135:CA198" si="128">IF($C135&gt;remaning_months,0,ABS(BZ135-BY135))</f>
        <v>0</v>
      </c>
      <c r="CC135" s="224">
        <f t="shared" ref="CC135:CC198" si="129">BY135*R135</f>
        <v>0</v>
      </c>
      <c r="CD135" s="253">
        <f t="shared" si="92"/>
        <v>66.74983275927373</v>
      </c>
      <c r="CE135" s="253">
        <f t="shared" ref="CE135:CE198" si="130">V135*fund_fees_p_m*R135</f>
        <v>76.084670231323997</v>
      </c>
      <c r="CF135" s="253">
        <f t="shared" si="93"/>
        <v>31.043671425648967</v>
      </c>
      <c r="CG135" s="255">
        <f t="shared" ref="CG135:CG198" si="131">SUM(V135:Z135)*R135*(C135&lt;&gt;remaning_months)</f>
        <v>61615.23023932959</v>
      </c>
      <c r="CI135" s="194">
        <f t="shared" si="94"/>
        <v>1.3000000000000001E-2</v>
      </c>
      <c r="CJ135" s="194"/>
    </row>
    <row r="136" spans="2:88">
      <c r="B136" s="108">
        <f t="shared" si="95"/>
        <v>11</v>
      </c>
      <c r="C136" s="3">
        <f t="shared" ref="C136:C199" si="132">C135+1</f>
        <v>130</v>
      </c>
      <c r="D136" s="3">
        <f t="shared" ref="D136:D199" si="133">IF(E136=0,D135+1,D135)</f>
        <v>10</v>
      </c>
      <c r="E136" s="3">
        <f t="shared" ref="E136:E199" si="134">IF(E135=11,0,E135+1)</f>
        <v>9</v>
      </c>
      <c r="F136" s="7">
        <f t="shared" ref="F136:F199" si="135">IF(G135=12,F135+1,F135)</f>
        <v>2025</v>
      </c>
      <c r="G136" s="8">
        <f t="shared" ref="G136:G199" si="136">IF(G135=12,1,G135+1)</f>
        <v>10</v>
      </c>
      <c r="H136" s="37">
        <f>HLOOKUP(H$4,Debug!$A$1:$AK$723,2+$C136,0)</f>
        <v>11</v>
      </c>
      <c r="I136" s="38">
        <f>HLOOKUP(I$4,Debug!$A$1:$AK$723,2+$C136,0)</f>
        <v>130</v>
      </c>
      <c r="J136" s="38">
        <f>HLOOKUP(J$4,Debug!$A$1:$AK$723,2+$C136,0)</f>
        <v>10</v>
      </c>
      <c r="K136" s="38">
        <f>HLOOKUP(K$4,Debug!$A$1:$AK$723,2+$C136,0)</f>
        <v>9</v>
      </c>
      <c r="L136" s="38">
        <f>HLOOKUP(L$4,Debug!$A$1:$AK$723,2+$C136,0)</f>
        <v>2025</v>
      </c>
      <c r="M136" s="38">
        <f>HLOOKUP(M$4,Debug!$A$1:$AK$723,2+$C136,0)</f>
        <v>10</v>
      </c>
      <c r="N136" s="208">
        <f t="shared" si="102"/>
        <v>0</v>
      </c>
      <c r="O136" s="5"/>
      <c r="P136" s="100">
        <f>IF(Switch="Y",S136,HLOOKUP(P$3,Debug!$A$1:$AK$723,2+$C136,0))</f>
        <v>4.6006182201787597E-3</v>
      </c>
      <c r="Q136" s="207">
        <f t="shared" si="103"/>
        <v>3.3506182201787594E-3</v>
      </c>
      <c r="R136" s="101">
        <f>IF(Switch="Y",T136,HLOOKUP(R$3,Debug!$A$1:$AK$723,2+$C136,0))</f>
        <v>0.90530508781459396</v>
      </c>
      <c r="S136" s="183">
        <v>1.8646251969092864E-2</v>
      </c>
      <c r="T136" s="184">
        <v>0.76248570339306132</v>
      </c>
      <c r="U136" s="196"/>
      <c r="V136" s="55">
        <f t="shared" ref="V136:V199" si="137">AC135*AK136</f>
        <v>67736.849589067773</v>
      </c>
      <c r="W136" s="210">
        <f t="shared" ref="W136:W199" si="138">V136*Q136</f>
        <v>226.96032241063858</v>
      </c>
      <c r="X136" s="210">
        <f t="shared" si="104"/>
        <v>-70.797135892749552</v>
      </c>
      <c r="Y136" s="210">
        <f t="shared" si="91"/>
        <v>0</v>
      </c>
      <c r="Z136" s="210">
        <f t="shared" si="105"/>
        <v>0</v>
      </c>
      <c r="AA136" s="210">
        <f t="shared" si="106"/>
        <v>-73.550763840217797</v>
      </c>
      <c r="AB136" s="210">
        <f t="shared" si="107"/>
        <v>-34.146579407693849</v>
      </c>
      <c r="AC136" s="211">
        <f t="shared" si="108"/>
        <v>67785.315432337753</v>
      </c>
      <c r="AD136" s="43">
        <f>HLOOKUP(AD$4,Debug!$A$1:$AK$723,2+$C136,0)</f>
        <v>67893.012775585797</v>
      </c>
      <c r="AE136" s="44">
        <f>HLOOKUP(AE$4,Debug!$A$1:$AK$723,2+$C136,0)</f>
        <v>70.797135892749793</v>
      </c>
      <c r="AF136" s="44">
        <f>HLOOKUP(AF$4,Debug!$A$1:$AK$723,2+$C136,0)</f>
        <v>73.550763840217897</v>
      </c>
      <c r="AG136" s="44">
        <f>HLOOKUP(AG$4,Debug!$A$1:$AK$723,2+$C136,0)</f>
        <v>34.1465794076938</v>
      </c>
      <c r="AH136" s="44">
        <f>HLOOKUP(AH$4,Debug!$A$1:$AK$723,2+$C136,0)</f>
        <v>67785.315432337899</v>
      </c>
      <c r="AI136" s="208">
        <f t="shared" si="109"/>
        <v>2.7663560331347981E-10</v>
      </c>
      <c r="AJ136" s="196"/>
      <c r="AK136" s="55">
        <f t="shared" si="96"/>
        <v>1</v>
      </c>
      <c r="AL136" s="210">
        <f t="shared" si="97"/>
        <v>0</v>
      </c>
      <c r="AM136" s="210">
        <f t="shared" si="98"/>
        <v>0</v>
      </c>
      <c r="AN136" s="210">
        <f t="shared" si="99"/>
        <v>0</v>
      </c>
      <c r="AO136" s="210">
        <f t="shared" si="100"/>
        <v>0</v>
      </c>
      <c r="AP136" s="211">
        <f t="shared" si="101"/>
        <v>0</v>
      </c>
      <c r="AQ136" s="46">
        <f>HLOOKUP(AQ$4,Debug!$A$1:$AK$723,2+$C136,0)</f>
        <v>1</v>
      </c>
      <c r="AR136" s="46">
        <f>HLOOKUP(AR$4,Debug!$A$1:$AK$723,2+$C136,0)</f>
        <v>0</v>
      </c>
      <c r="AS136" s="46">
        <f>HLOOKUP(AS$4,Debug!$A$1:$AK$723,2+$C136,0)</f>
        <v>0</v>
      </c>
      <c r="AT136" s="46">
        <f>HLOOKUP(AT$4,Debug!$A$1:$AK$723,2+$C136,0)</f>
        <v>0</v>
      </c>
      <c r="AU136" s="46">
        <f>HLOOKUP(AU$4,Debug!$A$1:$AK$723,2+$C136,0)</f>
        <v>0</v>
      </c>
      <c r="AV136" s="46">
        <f>HLOOKUP(AV$4,Debug!$A$1:$AK$723,2+$C136,0)</f>
        <v>0</v>
      </c>
      <c r="AW136" s="47">
        <f t="shared" si="110"/>
        <v>0</v>
      </c>
      <c r="AX136" s="196"/>
      <c r="AY136" s="265">
        <f t="shared" si="111"/>
        <v>13658.631763077539</v>
      </c>
      <c r="AZ136" s="266">
        <f t="shared" si="112"/>
        <v>0</v>
      </c>
      <c r="BA136" s="266">
        <f t="shared" si="113"/>
        <v>136586.31763077556</v>
      </c>
      <c r="BB136" s="266">
        <f t="shared" si="114"/>
        <v>0</v>
      </c>
      <c r="BC136" s="267">
        <f t="shared" si="115"/>
        <v>0</v>
      </c>
      <c r="BD136" s="246">
        <f>HLOOKUP(BD$4,Debug!$A$1:$AK$723,2+$C136,0)</f>
        <v>13658.631763077499</v>
      </c>
      <c r="BE136" s="46">
        <f>HLOOKUP(BE$4,Debug!$A$1:$AK$723,2+$C136,0)</f>
        <v>0</v>
      </c>
      <c r="BF136" s="46">
        <f>HLOOKUP(BF$4,Debug!$A$1:$AK$723,2+$C136,0)</f>
        <v>136586.317630776</v>
      </c>
      <c r="BG136" s="46">
        <f>HLOOKUP(BG$4,Debug!$A$1:$AK$723,2+$C136,0)</f>
        <v>0</v>
      </c>
      <c r="BH136" s="46">
        <f>HLOOKUP(BH$4,Debug!$A$1:$AK$723,2+$C136,0)</f>
        <v>0</v>
      </c>
      <c r="BI136" s="48">
        <f t="shared" si="116"/>
        <v>4.765752237290144E-10</v>
      </c>
      <c r="BJ136" s="196"/>
      <c r="BK136" s="274">
        <f t="shared" si="117"/>
        <v>1.6821425527395739E-3</v>
      </c>
      <c r="BL136" s="275">
        <f t="shared" si="118"/>
        <v>0.49541044849094057</v>
      </c>
      <c r="BM136" s="281">
        <f t="shared" si="119"/>
        <v>0</v>
      </c>
      <c r="BN136" s="281">
        <f t="shared" si="120"/>
        <v>0.8</v>
      </c>
      <c r="BO136" s="281">
        <f t="shared" si="121"/>
        <v>0</v>
      </c>
      <c r="BP136" s="281">
        <f t="shared" si="122"/>
        <v>1</v>
      </c>
      <c r="BQ136" s="275">
        <f t="shared" si="123"/>
        <v>0.61926306061367575</v>
      </c>
      <c r="BR136" s="275">
        <f t="shared" si="124"/>
        <v>1.04168874559801E-3</v>
      </c>
      <c r="BS136" s="276">
        <f t="shared" si="125"/>
        <v>0.83539032190076679</v>
      </c>
      <c r="BT136" s="41">
        <f>HLOOKUP(BT$4,Debug!$A$1:$AK$723,2+$C136,0)*IF(SUM(V136:W136)=0,0,1)</f>
        <v>0.49541044849094201</v>
      </c>
      <c r="BU136" s="41">
        <f>HLOOKUP(BU$4,Debug!$A$1:$AK$723,2+$C136,0)*IF(SUM(X136:Y136)=0,0,1)</f>
        <v>1.04168874559801E-3</v>
      </c>
      <c r="BV136" s="41">
        <f>HLOOKUP(BV$4,Debug!$A$1:$AK$723,2+$C136,0)</f>
        <v>0.83539032190076701</v>
      </c>
      <c r="BW136" s="208">
        <f t="shared" si="126"/>
        <v>1.6653345369377348E-15</v>
      </c>
      <c r="BY136" s="251">
        <f t="shared" si="127"/>
        <v>0</v>
      </c>
      <c r="BZ136" s="43">
        <f>HLOOKUP(BZ$4,Debug!$A$1:$AK$723,2+$C136,0)</f>
        <v>0</v>
      </c>
      <c r="CA136" s="49">
        <f t="shared" si="128"/>
        <v>0</v>
      </c>
      <c r="CC136" s="224">
        <f t="shared" si="129"/>
        <v>0</v>
      </c>
      <c r="CD136" s="253">
        <f t="shared" si="92"/>
        <v>66.585880717198833</v>
      </c>
      <c r="CE136" s="253">
        <f t="shared" si="130"/>
        <v>76.653143206893688</v>
      </c>
      <c r="CF136" s="253">
        <f t="shared" si="93"/>
        <v>30.913072069250287</v>
      </c>
      <c r="CG136" s="255">
        <f t="shared" si="131"/>
        <v>61463.889892798928</v>
      </c>
      <c r="CI136" s="194">
        <f t="shared" si="94"/>
        <v>1.2999999999999999E-2</v>
      </c>
      <c r="CJ136" s="194"/>
    </row>
    <row r="137" spans="2:88">
      <c r="B137" s="108">
        <f t="shared" si="95"/>
        <v>11</v>
      </c>
      <c r="C137" s="3">
        <f t="shared" si="132"/>
        <v>131</v>
      </c>
      <c r="D137" s="3">
        <f t="shared" si="133"/>
        <v>10</v>
      </c>
      <c r="E137" s="3">
        <f t="shared" si="134"/>
        <v>10</v>
      </c>
      <c r="F137" s="7">
        <f t="shared" si="135"/>
        <v>2025</v>
      </c>
      <c r="G137" s="8">
        <f t="shared" si="136"/>
        <v>11</v>
      </c>
      <c r="H137" s="37">
        <f>HLOOKUP(H$4,Debug!$A$1:$AK$723,2+$C137,0)</f>
        <v>11</v>
      </c>
      <c r="I137" s="38">
        <f>HLOOKUP(I$4,Debug!$A$1:$AK$723,2+$C137,0)</f>
        <v>131</v>
      </c>
      <c r="J137" s="38">
        <f>HLOOKUP(J$4,Debug!$A$1:$AK$723,2+$C137,0)</f>
        <v>10</v>
      </c>
      <c r="K137" s="38">
        <f>HLOOKUP(K$4,Debug!$A$1:$AK$723,2+$C137,0)</f>
        <v>10</v>
      </c>
      <c r="L137" s="38">
        <f>HLOOKUP(L$4,Debug!$A$1:$AK$723,2+$C137,0)</f>
        <v>2025</v>
      </c>
      <c r="M137" s="38">
        <f>HLOOKUP(M$4,Debug!$A$1:$AK$723,2+$C137,0)</f>
        <v>11</v>
      </c>
      <c r="N137" s="208">
        <f t="shared" si="102"/>
        <v>0</v>
      </c>
      <c r="O137" s="5"/>
      <c r="P137" s="100">
        <f>IF(Switch="Y",S137,HLOOKUP(P$3,Debug!$A$1:$AK$723,2+$C137,0))</f>
        <v>5.0310112143108201E-3</v>
      </c>
      <c r="Q137" s="207">
        <f t="shared" si="103"/>
        <v>3.7810112143108199E-3</v>
      </c>
      <c r="R137" s="101">
        <f>IF(Switch="Y",T137,HLOOKUP(R$3,Debug!$A$1:$AK$723,2+$C137,0))</f>
        <v>0.90252707581227398</v>
      </c>
      <c r="S137" s="183">
        <v>1.6056639812839224E-2</v>
      </c>
      <c r="T137" s="184">
        <v>0.75941676792223578</v>
      </c>
      <c r="U137" s="196"/>
      <c r="V137" s="55">
        <f t="shared" si="137"/>
        <v>67785.315432337753</v>
      </c>
      <c r="W137" s="210">
        <f t="shared" si="138"/>
        <v>256.2970378152653</v>
      </c>
      <c r="X137" s="210">
        <f t="shared" si="104"/>
        <v>-71.002858293365676</v>
      </c>
      <c r="Y137" s="210">
        <f t="shared" ref="Y137:Y200" si="139">-MIN(AY137*AN137,SUM(V137:W137))</f>
        <v>0</v>
      </c>
      <c r="Z137" s="210">
        <f t="shared" si="105"/>
        <v>0</v>
      </c>
      <c r="AA137" s="210">
        <f t="shared" si="106"/>
        <v>-73.634827079514636</v>
      </c>
      <c r="AB137" s="210">
        <f t="shared" si="107"/>
        <v>-34.110946731587717</v>
      </c>
      <c r="AC137" s="211">
        <f t="shared" si="108"/>
        <v>67862.863838048565</v>
      </c>
      <c r="AD137" s="43">
        <f>HLOOKUP(AD$4,Debug!$A$1:$AK$723,2+$C137,0)</f>
        <v>67970.609611859807</v>
      </c>
      <c r="AE137" s="44">
        <f>HLOOKUP(AE$4,Debug!$A$1:$AK$723,2+$C137,0)</f>
        <v>71.002858293366003</v>
      </c>
      <c r="AF137" s="44">
        <f>HLOOKUP(AF$4,Debug!$A$1:$AK$723,2+$C137,0)</f>
        <v>73.634827079514807</v>
      </c>
      <c r="AG137" s="44">
        <f>HLOOKUP(AG$4,Debug!$A$1:$AK$723,2+$C137,0)</f>
        <v>34.110946731587703</v>
      </c>
      <c r="AH137" s="44">
        <f>HLOOKUP(AH$4,Debug!$A$1:$AK$723,2+$C137,0)</f>
        <v>67862.863838048695</v>
      </c>
      <c r="AI137" s="208">
        <f t="shared" si="109"/>
        <v>2.7667113045026781E-10</v>
      </c>
      <c r="AJ137" s="196"/>
      <c r="AK137" s="55">
        <f t="shared" si="96"/>
        <v>1</v>
      </c>
      <c r="AL137" s="210">
        <f t="shared" si="97"/>
        <v>0</v>
      </c>
      <c r="AM137" s="210">
        <f t="shared" si="98"/>
        <v>0</v>
      </c>
      <c r="AN137" s="210">
        <f t="shared" si="99"/>
        <v>0</v>
      </c>
      <c r="AO137" s="210">
        <f t="shared" si="100"/>
        <v>0</v>
      </c>
      <c r="AP137" s="211">
        <f t="shared" si="101"/>
        <v>0</v>
      </c>
      <c r="AQ137" s="46">
        <f>HLOOKUP(AQ$4,Debug!$A$1:$AK$723,2+$C137,0)</f>
        <v>1</v>
      </c>
      <c r="AR137" s="46">
        <f>HLOOKUP(AR$4,Debug!$A$1:$AK$723,2+$C137,0)</f>
        <v>0</v>
      </c>
      <c r="AS137" s="46">
        <f>HLOOKUP(AS$4,Debug!$A$1:$AK$723,2+$C137,0)</f>
        <v>0</v>
      </c>
      <c r="AT137" s="46">
        <f>HLOOKUP(AT$4,Debug!$A$1:$AK$723,2+$C137,0)</f>
        <v>0</v>
      </c>
      <c r="AU137" s="46">
        <f>HLOOKUP(AU$4,Debug!$A$1:$AK$723,2+$C137,0)</f>
        <v>0</v>
      </c>
      <c r="AV137" s="46">
        <f>HLOOKUP(AV$4,Debug!$A$1:$AK$723,2+$C137,0)</f>
        <v>0</v>
      </c>
      <c r="AW137" s="47">
        <f t="shared" si="110"/>
        <v>0</v>
      </c>
      <c r="AX137" s="196"/>
      <c r="AY137" s="265">
        <f t="shared" si="111"/>
        <v>13644.378692635088</v>
      </c>
      <c r="AZ137" s="266">
        <f t="shared" si="112"/>
        <v>0</v>
      </c>
      <c r="BA137" s="266">
        <f t="shared" si="113"/>
        <v>136443.78692635105</v>
      </c>
      <c r="BB137" s="266">
        <f t="shared" si="114"/>
        <v>0</v>
      </c>
      <c r="BC137" s="267">
        <f t="shared" si="115"/>
        <v>0</v>
      </c>
      <c r="BD137" s="246">
        <f>HLOOKUP(BD$4,Debug!$A$1:$AK$723,2+$C137,0)</f>
        <v>13644.3786926351</v>
      </c>
      <c r="BE137" s="46">
        <f>HLOOKUP(BE$4,Debug!$A$1:$AK$723,2+$C137,0)</f>
        <v>0</v>
      </c>
      <c r="BF137" s="46">
        <f>HLOOKUP(BF$4,Debug!$A$1:$AK$723,2+$C137,0)</f>
        <v>136443.78692635099</v>
      </c>
      <c r="BG137" s="46">
        <f>HLOOKUP(BG$4,Debug!$A$1:$AK$723,2+$C137,0)</f>
        <v>0</v>
      </c>
      <c r="BH137" s="46">
        <f>HLOOKUP(BH$4,Debug!$A$1:$AK$723,2+$C137,0)</f>
        <v>0</v>
      </c>
      <c r="BI137" s="48">
        <f t="shared" si="116"/>
        <v>7.0940586738288403E-11</v>
      </c>
      <c r="BJ137" s="196"/>
      <c r="BK137" s="274">
        <f t="shared" si="117"/>
        <v>1.6821425527395739E-3</v>
      </c>
      <c r="BL137" s="275">
        <f t="shared" si="118"/>
        <v>0.49628188685470792</v>
      </c>
      <c r="BM137" s="281">
        <f t="shared" si="119"/>
        <v>0</v>
      </c>
      <c r="BN137" s="281">
        <f t="shared" si="120"/>
        <v>0.8</v>
      </c>
      <c r="BO137" s="281">
        <f t="shared" si="121"/>
        <v>0</v>
      </c>
      <c r="BP137" s="281">
        <f t="shared" si="122"/>
        <v>1</v>
      </c>
      <c r="BQ137" s="275">
        <f t="shared" si="123"/>
        <v>0.62035235856838489</v>
      </c>
      <c r="BR137" s="275">
        <f t="shared" si="124"/>
        <v>1.0435211000402384E-3</v>
      </c>
      <c r="BS137" s="276">
        <f t="shared" si="125"/>
        <v>0.83451857447309397</v>
      </c>
      <c r="BT137" s="41">
        <f>HLOOKUP(BT$4,Debug!$A$1:$AK$723,2+$C137,0)*IF(SUM(V137:W137)=0,0,1)</f>
        <v>0.49628188685470898</v>
      </c>
      <c r="BU137" s="41">
        <f>HLOOKUP(BU$4,Debug!$A$1:$AK$723,2+$C137,0)*IF(SUM(X137:Y137)=0,0,1)</f>
        <v>1.0435211000402399E-3</v>
      </c>
      <c r="BV137" s="41">
        <f>HLOOKUP(BV$4,Debug!$A$1:$AK$723,2+$C137,0)</f>
        <v>0.83451857447309397</v>
      </c>
      <c r="BW137" s="208">
        <f t="shared" si="126"/>
        <v>1.0562297564353784E-15</v>
      </c>
      <c r="BY137" s="251">
        <f t="shared" si="127"/>
        <v>0</v>
      </c>
      <c r="BZ137" s="43">
        <f>HLOOKUP(BZ$4,Debug!$A$1:$AK$723,2+$C137,0)</f>
        <v>0</v>
      </c>
      <c r="CA137" s="49">
        <f t="shared" si="128"/>
        <v>0</v>
      </c>
      <c r="CC137" s="224">
        <f t="shared" si="129"/>
        <v>0</v>
      </c>
      <c r="CD137" s="253">
        <f t="shared" ref="CD137:CD200" si="140">-AA137*R137</f>
        <v>66.45742516201679</v>
      </c>
      <c r="CE137" s="253">
        <f t="shared" si="130"/>
        <v>76.472603150200499</v>
      </c>
      <c r="CF137" s="253">
        <f t="shared" ref="CF137:CF200" si="141">-AB137*R137</f>
        <v>30.786053006848107</v>
      </c>
      <c r="CG137" s="255">
        <f t="shared" si="131"/>
        <v>61345.315534169342</v>
      </c>
      <c r="CI137" s="194">
        <f t="shared" ref="CI137:CI200" si="142">CD137/CG137*12</f>
        <v>1.2999999999999999E-2</v>
      </c>
      <c r="CJ137" s="194"/>
    </row>
    <row r="138" spans="2:88">
      <c r="B138" s="108">
        <f t="shared" si="95"/>
        <v>11</v>
      </c>
      <c r="C138" s="3">
        <f t="shared" si="132"/>
        <v>132</v>
      </c>
      <c r="D138" s="3">
        <f t="shared" si="133"/>
        <v>10</v>
      </c>
      <c r="E138" s="3">
        <f t="shared" si="134"/>
        <v>11</v>
      </c>
      <c r="F138" s="7">
        <f t="shared" si="135"/>
        <v>2025</v>
      </c>
      <c r="G138" s="8">
        <f t="shared" si="136"/>
        <v>12</v>
      </c>
      <c r="H138" s="37">
        <f>HLOOKUP(H$4,Debug!$A$1:$AK$723,2+$C138,0)</f>
        <v>11</v>
      </c>
      <c r="I138" s="38">
        <f>HLOOKUP(I$4,Debug!$A$1:$AK$723,2+$C138,0)</f>
        <v>132</v>
      </c>
      <c r="J138" s="38">
        <f>HLOOKUP(J$4,Debug!$A$1:$AK$723,2+$C138,0)</f>
        <v>10</v>
      </c>
      <c r="K138" s="38">
        <f>HLOOKUP(K$4,Debug!$A$1:$AK$723,2+$C138,0)</f>
        <v>11</v>
      </c>
      <c r="L138" s="38">
        <f>HLOOKUP(L$4,Debug!$A$1:$AK$723,2+$C138,0)</f>
        <v>2025</v>
      </c>
      <c r="M138" s="38">
        <f>HLOOKUP(M$4,Debug!$A$1:$AK$723,2+$C138,0)</f>
        <v>12</v>
      </c>
      <c r="N138" s="208">
        <f t="shared" si="102"/>
        <v>0</v>
      </c>
      <c r="O138" s="5"/>
      <c r="P138" s="100">
        <f>IF(Switch="Y",S138,HLOOKUP(P$3,Debug!$A$1:$AK$723,2+$C138,0))</f>
        <v>6.6866098560494098E-3</v>
      </c>
      <c r="Q138" s="207">
        <f t="shared" si="103"/>
        <v>5.4366098560494095E-3</v>
      </c>
      <c r="R138" s="101">
        <f>IF(Switch="Y",T138,HLOOKUP(R$3,Debug!$A$1:$AK$723,2+$C138,0))</f>
        <v>0.89968511021142605</v>
      </c>
      <c r="S138" s="183">
        <v>5.3298482037944517E-4</v>
      </c>
      <c r="T138" s="184">
        <v>0.75625803524162438</v>
      </c>
      <c r="U138" s="196"/>
      <c r="V138" s="55">
        <f t="shared" si="137"/>
        <v>67862.863838048565</v>
      </c>
      <c r="W138" s="210">
        <f t="shared" si="138"/>
        <v>368.94391440167391</v>
      </c>
      <c r="X138" s="210">
        <f t="shared" si="104"/>
        <v>-71.357250308558591</v>
      </c>
      <c r="Y138" s="210">
        <f t="shared" si="139"/>
        <v>-13630.109316258493</v>
      </c>
      <c r="Z138" s="210">
        <f t="shared" si="105"/>
        <v>0</v>
      </c>
      <c r="AA138" s="210">
        <f t="shared" si="106"/>
        <v>-59.074536284706788</v>
      </c>
      <c r="AB138" s="210">
        <f t="shared" si="107"/>
        <v>-34.07527329064623</v>
      </c>
      <c r="AC138" s="211">
        <f t="shared" si="108"/>
        <v>54437.191376307834</v>
      </c>
      <c r="AD138" s="43">
        <f>HLOOKUP(AD$4,Debug!$A$1:$AK$723,2+$C138,0)</f>
        <v>68160.450502141801</v>
      </c>
      <c r="AE138" s="44">
        <f>HLOOKUP(AE$4,Debug!$A$1:$AK$723,2+$C138,0)</f>
        <v>71.357250308558903</v>
      </c>
      <c r="AF138" s="44">
        <f>HLOOKUP(AF$4,Debug!$A$1:$AK$723,2+$C138,0)</f>
        <v>59.074536284706902</v>
      </c>
      <c r="AG138" s="44">
        <f>HLOOKUP(AG$4,Debug!$A$1:$AK$723,2+$C138,0)</f>
        <v>34.075273290646201</v>
      </c>
      <c r="AH138" s="44">
        <f>HLOOKUP(AH$4,Debug!$A$1:$AK$723,2+$C138,0)</f>
        <v>54437.191376308001</v>
      </c>
      <c r="AI138" s="208">
        <f t="shared" si="109"/>
        <v>2.8390445550030563E-10</v>
      </c>
      <c r="AJ138" s="196"/>
      <c r="AK138" s="55">
        <f t="shared" si="96"/>
        <v>1</v>
      </c>
      <c r="AL138" s="210">
        <f t="shared" si="97"/>
        <v>0</v>
      </c>
      <c r="AM138" s="210">
        <f t="shared" si="98"/>
        <v>0</v>
      </c>
      <c r="AN138" s="210">
        <f t="shared" si="99"/>
        <v>1</v>
      </c>
      <c r="AO138" s="210">
        <f t="shared" si="100"/>
        <v>1</v>
      </c>
      <c r="AP138" s="211">
        <f t="shared" si="101"/>
        <v>1</v>
      </c>
      <c r="AQ138" s="46">
        <f>HLOOKUP(AQ$4,Debug!$A$1:$AK$723,2+$C138,0)</f>
        <v>1</v>
      </c>
      <c r="AR138" s="46">
        <f>HLOOKUP(AR$4,Debug!$A$1:$AK$723,2+$C138,0)</f>
        <v>0</v>
      </c>
      <c r="AS138" s="46">
        <f>HLOOKUP(AS$4,Debug!$A$1:$AK$723,2+$C138,0)</f>
        <v>0</v>
      </c>
      <c r="AT138" s="46">
        <f>HLOOKUP(AT$4,Debug!$A$1:$AK$723,2+$C138,0)</f>
        <v>1</v>
      </c>
      <c r="AU138" s="46">
        <f>HLOOKUP(AU$4,Debug!$A$1:$AK$723,2+$C138,0)</f>
        <v>1</v>
      </c>
      <c r="AV138" s="46">
        <f>HLOOKUP(AV$4,Debug!$A$1:$AK$723,2+$C138,0)</f>
        <v>1</v>
      </c>
      <c r="AW138" s="47">
        <f t="shared" si="110"/>
        <v>0</v>
      </c>
      <c r="AX138" s="196"/>
      <c r="AY138" s="265">
        <f t="shared" si="111"/>
        <v>13630.109316258493</v>
      </c>
      <c r="AZ138" s="266">
        <f t="shared" si="112"/>
        <v>0</v>
      </c>
      <c r="BA138" s="266">
        <f t="shared" si="113"/>
        <v>122670.98384632662</v>
      </c>
      <c r="BB138" s="266">
        <f t="shared" si="114"/>
        <v>0</v>
      </c>
      <c r="BC138" s="267">
        <f t="shared" si="115"/>
        <v>0</v>
      </c>
      <c r="BD138" s="246">
        <f>HLOOKUP(BD$4,Debug!$A$1:$AK$723,2+$C138,0)</f>
        <v>13630.1093162585</v>
      </c>
      <c r="BE138" s="46">
        <f>HLOOKUP(BE$4,Debug!$A$1:$AK$723,2+$C138,0)</f>
        <v>0</v>
      </c>
      <c r="BF138" s="46">
        <f>HLOOKUP(BF$4,Debug!$A$1:$AK$723,2+$C138,0)</f>
        <v>122670.983846327</v>
      </c>
      <c r="BG138" s="46">
        <f>HLOOKUP(BG$4,Debug!$A$1:$AK$723,2+$C138,0)</f>
        <v>0</v>
      </c>
      <c r="BH138" s="46">
        <f>HLOOKUP(BH$4,Debug!$A$1:$AK$723,2+$C138,0)</f>
        <v>0</v>
      </c>
      <c r="BI138" s="48">
        <f t="shared" si="116"/>
        <v>3.8562575355172157E-10</v>
      </c>
      <c r="BJ138" s="196"/>
      <c r="BK138" s="274">
        <f t="shared" si="117"/>
        <v>1.6821425527395739E-3</v>
      </c>
      <c r="BL138" s="275">
        <f t="shared" si="118"/>
        <v>0.49736866270561109</v>
      </c>
      <c r="BM138" s="281">
        <f t="shared" si="119"/>
        <v>0</v>
      </c>
      <c r="BN138" s="281">
        <f t="shared" si="120"/>
        <v>0.8</v>
      </c>
      <c r="BO138" s="281">
        <f t="shared" si="121"/>
        <v>0</v>
      </c>
      <c r="BP138" s="281">
        <f t="shared" si="122"/>
        <v>1</v>
      </c>
      <c r="BQ138" s="275">
        <f t="shared" si="123"/>
        <v>0.62171082838201386</v>
      </c>
      <c r="BR138" s="275">
        <f t="shared" si="124"/>
        <v>1.045806239920356E-3</v>
      </c>
      <c r="BS138" s="276">
        <f t="shared" si="125"/>
        <v>0.83364582974058055</v>
      </c>
      <c r="BT138" s="41">
        <f>HLOOKUP(BT$4,Debug!$A$1:$AK$723,2+$C138,0)*IF(SUM(V138:W138)=0,0,1)</f>
        <v>0.49736866270561197</v>
      </c>
      <c r="BU138" s="41">
        <f>HLOOKUP(BU$4,Debug!$A$1:$AK$723,2+$C138,0)*IF(SUM(X138:Y138)=0,0,1)</f>
        <v>1.0458062399203601E-3</v>
      </c>
      <c r="BV138" s="41">
        <f>HLOOKUP(BV$4,Debug!$A$1:$AK$723,2+$C138,0)</f>
        <v>0.83364582974058099</v>
      </c>
      <c r="BW138" s="208">
        <f t="shared" si="126"/>
        <v>1.3363875978056328E-15</v>
      </c>
      <c r="BY138" s="251">
        <f t="shared" si="127"/>
        <v>0</v>
      </c>
      <c r="BZ138" s="43">
        <f>HLOOKUP(BZ$4,Debug!$A$1:$AK$723,2+$C138,0)</f>
        <v>0</v>
      </c>
      <c r="CA138" s="49">
        <f t="shared" si="128"/>
        <v>0</v>
      </c>
      <c r="CC138" s="224">
        <f t="shared" si="129"/>
        <v>0</v>
      </c>
      <c r="CD138" s="253">
        <f t="shared" si="140"/>
        <v>53.148480687995317</v>
      </c>
      <c r="CE138" s="253">
        <f t="shared" si="130"/>
        <v>76.31901016424716</v>
      </c>
      <c r="CF138" s="253">
        <f t="shared" si="141"/>
        <v>30.657016005979514</v>
      </c>
      <c r="CG138" s="255">
        <f t="shared" si="131"/>
        <v>49060.136019687983</v>
      </c>
      <c r="CI138" s="194">
        <f t="shared" si="142"/>
        <v>1.2999999999999999E-2</v>
      </c>
      <c r="CJ138" s="194"/>
    </row>
    <row r="139" spans="2:88">
      <c r="B139" s="108">
        <f t="shared" si="95"/>
        <v>12</v>
      </c>
      <c r="C139" s="3">
        <f t="shared" si="132"/>
        <v>133</v>
      </c>
      <c r="D139" s="3">
        <f t="shared" si="133"/>
        <v>11</v>
      </c>
      <c r="E139" s="3">
        <f t="shared" si="134"/>
        <v>0</v>
      </c>
      <c r="F139" s="7">
        <f t="shared" si="135"/>
        <v>2026</v>
      </c>
      <c r="G139" s="8">
        <f t="shared" si="136"/>
        <v>1</v>
      </c>
      <c r="H139" s="37">
        <f>HLOOKUP(H$4,Debug!$A$1:$AK$723,2+$C139,0)</f>
        <v>12</v>
      </c>
      <c r="I139" s="38">
        <f>HLOOKUP(I$4,Debug!$A$1:$AK$723,2+$C139,0)</f>
        <v>133</v>
      </c>
      <c r="J139" s="38">
        <f>HLOOKUP(J$4,Debug!$A$1:$AK$723,2+$C139,0)</f>
        <v>11</v>
      </c>
      <c r="K139" s="38">
        <f>HLOOKUP(K$4,Debug!$A$1:$AK$723,2+$C139,0)</f>
        <v>0</v>
      </c>
      <c r="L139" s="38">
        <f>HLOOKUP(L$4,Debug!$A$1:$AK$723,2+$C139,0)</f>
        <v>2026</v>
      </c>
      <c r="M139" s="38">
        <f>HLOOKUP(M$4,Debug!$A$1:$AK$723,2+$C139,0)</f>
        <v>1</v>
      </c>
      <c r="N139" s="208">
        <f t="shared" si="102"/>
        <v>0</v>
      </c>
      <c r="O139" s="5"/>
      <c r="P139" s="100">
        <f>IF(Switch="Y",S139,HLOOKUP(P$3,Debug!$A$1:$AK$723,2+$C139,0))</f>
        <v>1.6444686511741601E-2</v>
      </c>
      <c r="Q139" s="207">
        <f t="shared" si="103"/>
        <v>1.5194686511741601E-2</v>
      </c>
      <c r="R139" s="101">
        <f>IF(Switch="Y",T139,HLOOKUP(R$3,Debug!$A$1:$AK$723,2+$C139,0))</f>
        <v>0.897182845863987</v>
      </c>
      <c r="S139" s="183">
        <v>3.0902225931817462E-2</v>
      </c>
      <c r="T139" s="184">
        <v>0.75318219477291548</v>
      </c>
      <c r="U139" s="196"/>
      <c r="V139" s="55">
        <f t="shared" si="137"/>
        <v>54437.191376307834</v>
      </c>
      <c r="W139" s="210">
        <f t="shared" si="138"/>
        <v>827.15605754268086</v>
      </c>
      <c r="X139" s="210">
        <f t="shared" si="104"/>
        <v>-51.566982411878989</v>
      </c>
      <c r="Y139" s="210">
        <f t="shared" si="139"/>
        <v>0</v>
      </c>
      <c r="Z139" s="210">
        <f t="shared" si="105"/>
        <v>0</v>
      </c>
      <c r="AA139" s="210">
        <f t="shared" si="106"/>
        <v>-59.813845489058515</v>
      </c>
      <c r="AB139" s="210">
        <f t="shared" si="107"/>
        <v>-34.043477764234524</v>
      </c>
      <c r="AC139" s="211">
        <f t="shared" si="108"/>
        <v>55118.923128185335</v>
      </c>
      <c r="AD139" s="43">
        <f>HLOOKUP(AD$4,Debug!$A$1:$AK$723,2+$C139,0)</f>
        <v>55212.780451438797</v>
      </c>
      <c r="AE139" s="44">
        <f>HLOOKUP(AE$4,Debug!$A$1:$AK$723,2+$C139,0)</f>
        <v>51.566982411879202</v>
      </c>
      <c r="AF139" s="44">
        <f>HLOOKUP(AF$4,Debug!$A$1:$AK$723,2+$C139,0)</f>
        <v>59.8138454890587</v>
      </c>
      <c r="AG139" s="44">
        <f>HLOOKUP(AG$4,Debug!$A$1:$AK$723,2+$C139,0)</f>
        <v>34.043477764234503</v>
      </c>
      <c r="AH139" s="44">
        <f>HLOOKUP(AH$4,Debug!$A$1:$AK$723,2+$C139,0)</f>
        <v>55118.923128185503</v>
      </c>
      <c r="AI139" s="208">
        <f t="shared" si="109"/>
        <v>3.3490010764580802E-10</v>
      </c>
      <c r="AJ139" s="196"/>
      <c r="AK139" s="55">
        <f t="shared" si="96"/>
        <v>1</v>
      </c>
      <c r="AL139" s="210">
        <f t="shared" si="97"/>
        <v>0</v>
      </c>
      <c r="AM139" s="210">
        <f t="shared" si="98"/>
        <v>0</v>
      </c>
      <c r="AN139" s="210">
        <f t="shared" si="99"/>
        <v>0</v>
      </c>
      <c r="AO139" s="210">
        <f t="shared" si="100"/>
        <v>0</v>
      </c>
      <c r="AP139" s="211">
        <f t="shared" si="101"/>
        <v>0</v>
      </c>
      <c r="AQ139" s="46">
        <f>HLOOKUP(AQ$4,Debug!$A$1:$AK$723,2+$C139,0)</f>
        <v>1</v>
      </c>
      <c r="AR139" s="46">
        <f>HLOOKUP(AR$4,Debug!$A$1:$AK$723,2+$C139,0)</f>
        <v>0</v>
      </c>
      <c r="AS139" s="46">
        <f>HLOOKUP(AS$4,Debug!$A$1:$AK$723,2+$C139,0)</f>
        <v>0</v>
      </c>
      <c r="AT139" s="46">
        <f>HLOOKUP(AT$4,Debug!$A$1:$AK$723,2+$C139,0)</f>
        <v>0</v>
      </c>
      <c r="AU139" s="46">
        <f>HLOOKUP(AU$4,Debug!$A$1:$AK$723,2+$C139,0)</f>
        <v>0</v>
      </c>
      <c r="AV139" s="46">
        <f>HLOOKUP(AV$4,Debug!$A$1:$AK$723,2+$C139,0)</f>
        <v>0</v>
      </c>
      <c r="AW139" s="47">
        <f t="shared" si="110"/>
        <v>0</v>
      </c>
      <c r="AX139" s="196"/>
      <c r="AY139" s="265">
        <f t="shared" si="111"/>
        <v>13617.39110569381</v>
      </c>
      <c r="AZ139" s="266">
        <f t="shared" si="112"/>
        <v>0</v>
      </c>
      <c r="BA139" s="266">
        <f t="shared" si="113"/>
        <v>122556.51995124448</v>
      </c>
      <c r="BB139" s="266">
        <f t="shared" si="114"/>
        <v>0</v>
      </c>
      <c r="BC139" s="267">
        <f t="shared" si="115"/>
        <v>0</v>
      </c>
      <c r="BD139" s="246">
        <f>HLOOKUP(BD$4,Debug!$A$1:$AK$723,2+$C139,0)</f>
        <v>13617.3911056938</v>
      </c>
      <c r="BE139" s="46">
        <f>HLOOKUP(BE$4,Debug!$A$1:$AK$723,2+$C139,0)</f>
        <v>0</v>
      </c>
      <c r="BF139" s="46">
        <f>HLOOKUP(BF$4,Debug!$A$1:$AK$723,2+$C139,0)</f>
        <v>122556.519951244</v>
      </c>
      <c r="BG139" s="46">
        <f>HLOOKUP(BG$4,Debug!$A$1:$AK$723,2+$C139,0)</f>
        <v>0</v>
      </c>
      <c r="BH139" s="46">
        <f>HLOOKUP(BH$4,Debug!$A$1:$AK$723,2+$C139,0)</f>
        <v>0</v>
      </c>
      <c r="BI139" s="48">
        <f t="shared" si="116"/>
        <v>4.9112713895738125E-10</v>
      </c>
      <c r="BJ139" s="196"/>
      <c r="BK139" s="274">
        <f t="shared" si="117"/>
        <v>1.6821425527395739E-3</v>
      </c>
      <c r="BL139" s="275">
        <f t="shared" si="118"/>
        <v>0.44376583336531178</v>
      </c>
      <c r="BM139" s="281">
        <f t="shared" si="119"/>
        <v>0</v>
      </c>
      <c r="BN139" s="281">
        <f t="shared" si="120"/>
        <v>0.8</v>
      </c>
      <c r="BO139" s="281">
        <f t="shared" si="121"/>
        <v>0</v>
      </c>
      <c r="BP139" s="281">
        <f t="shared" si="122"/>
        <v>1</v>
      </c>
      <c r="BQ139" s="275">
        <f t="shared" si="123"/>
        <v>0.55470729170663968</v>
      </c>
      <c r="BR139" s="275">
        <f t="shared" si="124"/>
        <v>9.330967396946623E-4</v>
      </c>
      <c r="BS139" s="276">
        <f t="shared" si="125"/>
        <v>0.83286795753478959</v>
      </c>
      <c r="BT139" s="41">
        <f>HLOOKUP(BT$4,Debug!$A$1:$AK$723,2+$C139,0)*IF(SUM(V139:W139)=0,0,1)</f>
        <v>0.443765833365313</v>
      </c>
      <c r="BU139" s="41">
        <f>HLOOKUP(BU$4,Debug!$A$1:$AK$723,2+$C139,0)*IF(SUM(X139:Y139)=0,0,1)</f>
        <v>9.3309673969466502E-4</v>
      </c>
      <c r="BV139" s="41">
        <f>HLOOKUP(BV$4,Debug!$A$1:$AK$723,2+$C139,0)</f>
        <v>0.83286795753479004</v>
      </c>
      <c r="BW139" s="208">
        <f t="shared" si="126"/>
        <v>1.6680450423689486E-15</v>
      </c>
      <c r="BY139" s="251">
        <f t="shared" si="127"/>
        <v>0</v>
      </c>
      <c r="BZ139" s="43">
        <f>HLOOKUP(BZ$4,Debug!$A$1:$AK$723,2+$C139,0)</f>
        <v>0</v>
      </c>
      <c r="CA139" s="49">
        <f t="shared" si="128"/>
        <v>0</v>
      </c>
      <c r="CC139" s="224">
        <f t="shared" si="129"/>
        <v>0</v>
      </c>
      <c r="CD139" s="253">
        <f t="shared" si="140"/>
        <v>53.66395611794232</v>
      </c>
      <c r="CE139" s="253">
        <f t="shared" si="130"/>
        <v>61.05014284979795</v>
      </c>
      <c r="CF139" s="253">
        <f t="shared" si="141"/>
        <v>30.543224263623291</v>
      </c>
      <c r="CG139" s="255">
        <f t="shared" si="131"/>
        <v>49535.959493485221</v>
      </c>
      <c r="CI139" s="194">
        <f t="shared" si="142"/>
        <v>1.2999999999999999E-2</v>
      </c>
      <c r="CJ139" s="194"/>
    </row>
    <row r="140" spans="2:88">
      <c r="B140" s="108">
        <f t="shared" si="95"/>
        <v>12</v>
      </c>
      <c r="C140" s="3">
        <f t="shared" si="132"/>
        <v>134</v>
      </c>
      <c r="D140" s="3">
        <f t="shared" si="133"/>
        <v>11</v>
      </c>
      <c r="E140" s="3">
        <f t="shared" si="134"/>
        <v>1</v>
      </c>
      <c r="F140" s="7">
        <f t="shared" si="135"/>
        <v>2026</v>
      </c>
      <c r="G140" s="8">
        <f t="shared" si="136"/>
        <v>2</v>
      </c>
      <c r="H140" s="37">
        <f>HLOOKUP(H$4,Debug!$A$1:$AK$723,2+$C140,0)</f>
        <v>12</v>
      </c>
      <c r="I140" s="38">
        <f>HLOOKUP(I$4,Debug!$A$1:$AK$723,2+$C140,0)</f>
        <v>134</v>
      </c>
      <c r="J140" s="38">
        <f>HLOOKUP(J$4,Debug!$A$1:$AK$723,2+$C140,0)</f>
        <v>11</v>
      </c>
      <c r="K140" s="38">
        <f>HLOOKUP(K$4,Debug!$A$1:$AK$723,2+$C140,0)</f>
        <v>1</v>
      </c>
      <c r="L140" s="38">
        <f>HLOOKUP(L$4,Debug!$A$1:$AK$723,2+$C140,0)</f>
        <v>2026</v>
      </c>
      <c r="M140" s="38">
        <f>HLOOKUP(M$4,Debug!$A$1:$AK$723,2+$C140,0)</f>
        <v>2</v>
      </c>
      <c r="N140" s="208">
        <f t="shared" si="102"/>
        <v>0</v>
      </c>
      <c r="O140" s="5"/>
      <c r="P140" s="100">
        <f>IF(Switch="Y",S140,HLOOKUP(P$3,Debug!$A$1:$AK$723,2+$C140,0))</f>
        <v>-1.42647180913613E-3</v>
      </c>
      <c r="Q140" s="207">
        <f t="shared" si="103"/>
        <v>-2.6764718091361302E-3</v>
      </c>
      <c r="R140" s="101">
        <f>IF(Switch="Y",T140,HLOOKUP(R$3,Debug!$A$1:$AK$723,2+$C140,0))</f>
        <v>0.89453439484748198</v>
      </c>
      <c r="S140" s="183">
        <v>-7.0622951506187359E-3</v>
      </c>
      <c r="T140" s="184">
        <v>0.75007500750075007</v>
      </c>
      <c r="U140" s="196"/>
      <c r="V140" s="55">
        <f t="shared" si="137"/>
        <v>55118.923128185335</v>
      </c>
      <c r="W140" s="210">
        <f t="shared" si="138"/>
        <v>-147.52424390252949</v>
      </c>
      <c r="X140" s="210">
        <f t="shared" si="104"/>
        <v>-51.984503762734548</v>
      </c>
      <c r="Y140" s="210">
        <f t="shared" si="139"/>
        <v>0</v>
      </c>
      <c r="Z140" s="210">
        <f t="shared" si="105"/>
        <v>0</v>
      </c>
      <c r="AA140" s="210">
        <f t="shared" si="106"/>
        <v>-59.496032245563413</v>
      </c>
      <c r="AB140" s="210">
        <f t="shared" si="107"/>
        <v>-34.011284053798725</v>
      </c>
      <c r="AC140" s="211">
        <f t="shared" si="108"/>
        <v>54825.907064220708</v>
      </c>
      <c r="AD140" s="43">
        <f>HLOOKUP(AD$4,Debug!$A$1:$AK$723,2+$C140,0)</f>
        <v>54919.414380520197</v>
      </c>
      <c r="AE140" s="44">
        <f>HLOOKUP(AE$4,Debug!$A$1:$AK$723,2+$C140,0)</f>
        <v>51.984503762734803</v>
      </c>
      <c r="AF140" s="44">
        <f>HLOOKUP(AF$4,Debug!$A$1:$AK$723,2+$C140,0)</f>
        <v>59.496032245563597</v>
      </c>
      <c r="AG140" s="44">
        <f>HLOOKUP(AG$4,Debug!$A$1:$AK$723,2+$C140,0)</f>
        <v>34.011284053798697</v>
      </c>
      <c r="AH140" s="44">
        <f>HLOOKUP(AH$4,Debug!$A$1:$AK$723,2+$C140,0)</f>
        <v>54825.907064220803</v>
      </c>
      <c r="AI140" s="208">
        <f t="shared" si="109"/>
        <v>2.1849189124623081E-10</v>
      </c>
      <c r="AJ140" s="196"/>
      <c r="AK140" s="55">
        <f t="shared" si="96"/>
        <v>1</v>
      </c>
      <c r="AL140" s="210">
        <f t="shared" si="97"/>
        <v>0</v>
      </c>
      <c r="AM140" s="210">
        <f t="shared" si="98"/>
        <v>0</v>
      </c>
      <c r="AN140" s="210">
        <f t="shared" si="99"/>
        <v>0</v>
      </c>
      <c r="AO140" s="210">
        <f t="shared" si="100"/>
        <v>0</v>
      </c>
      <c r="AP140" s="211">
        <f t="shared" si="101"/>
        <v>0</v>
      </c>
      <c r="AQ140" s="46">
        <f>HLOOKUP(AQ$4,Debug!$A$1:$AK$723,2+$C140,0)</f>
        <v>1</v>
      </c>
      <c r="AR140" s="46">
        <f>HLOOKUP(AR$4,Debug!$A$1:$AK$723,2+$C140,0)</f>
        <v>0</v>
      </c>
      <c r="AS140" s="46">
        <f>HLOOKUP(AS$4,Debug!$A$1:$AK$723,2+$C140,0)</f>
        <v>0</v>
      </c>
      <c r="AT140" s="46">
        <f>HLOOKUP(AT$4,Debug!$A$1:$AK$723,2+$C140,0)</f>
        <v>0</v>
      </c>
      <c r="AU140" s="46">
        <f>HLOOKUP(AU$4,Debug!$A$1:$AK$723,2+$C140,0)</f>
        <v>0</v>
      </c>
      <c r="AV140" s="46">
        <f>HLOOKUP(AV$4,Debug!$A$1:$AK$723,2+$C140,0)</f>
        <v>0</v>
      </c>
      <c r="AW140" s="47">
        <f t="shared" si="110"/>
        <v>0</v>
      </c>
      <c r="AX140" s="196"/>
      <c r="AY140" s="265">
        <f t="shared" si="111"/>
        <v>13604.513621519491</v>
      </c>
      <c r="AZ140" s="266">
        <f t="shared" si="112"/>
        <v>0</v>
      </c>
      <c r="BA140" s="266">
        <f t="shared" si="113"/>
        <v>122440.62259367559</v>
      </c>
      <c r="BB140" s="266">
        <f t="shared" si="114"/>
        <v>0</v>
      </c>
      <c r="BC140" s="267">
        <f t="shared" si="115"/>
        <v>0</v>
      </c>
      <c r="BD140" s="246">
        <f>HLOOKUP(BD$4,Debug!$A$1:$AK$723,2+$C140,0)</f>
        <v>13604.5136215195</v>
      </c>
      <c r="BE140" s="46">
        <f>HLOOKUP(BE$4,Debug!$A$1:$AK$723,2+$C140,0)</f>
        <v>0</v>
      </c>
      <c r="BF140" s="46">
        <f>HLOOKUP(BF$4,Debug!$A$1:$AK$723,2+$C140,0)</f>
        <v>122440.622593676</v>
      </c>
      <c r="BG140" s="46">
        <f>HLOOKUP(BG$4,Debug!$A$1:$AK$723,2+$C140,0)</f>
        <v>0</v>
      </c>
      <c r="BH140" s="46">
        <f>HLOOKUP(BH$4,Debug!$A$1:$AK$723,2+$C140,0)</f>
        <v>0</v>
      </c>
      <c r="BI140" s="48">
        <f t="shared" si="116"/>
        <v>4.1654857341200113E-10</v>
      </c>
      <c r="BJ140" s="196"/>
      <c r="BK140" s="274">
        <f t="shared" si="117"/>
        <v>1.6821425527395739E-3</v>
      </c>
      <c r="BL140" s="275">
        <f t="shared" si="118"/>
        <v>0.44974288720104638</v>
      </c>
      <c r="BM140" s="281">
        <f t="shared" si="119"/>
        <v>0</v>
      </c>
      <c r="BN140" s="281">
        <f t="shared" si="120"/>
        <v>0.8</v>
      </c>
      <c r="BO140" s="281">
        <f t="shared" si="121"/>
        <v>0</v>
      </c>
      <c r="BP140" s="281">
        <f t="shared" si="122"/>
        <v>1</v>
      </c>
      <c r="BQ140" s="275">
        <f t="shared" si="123"/>
        <v>0.56217860900130801</v>
      </c>
      <c r="BR140" s="275">
        <f t="shared" si="124"/>
        <v>9.4566456044104311E-4</v>
      </c>
      <c r="BS140" s="276">
        <f t="shared" si="125"/>
        <v>0.83208034382382201</v>
      </c>
      <c r="BT140" s="41">
        <f>HLOOKUP(BT$4,Debug!$A$1:$AK$723,2+$C140,0)*IF(SUM(V140:W140)=0,0,1)</f>
        <v>0.44974288720104699</v>
      </c>
      <c r="BU140" s="41">
        <f>HLOOKUP(BU$4,Debug!$A$1:$AK$723,2+$C140,0)*IF(SUM(X140:Y140)=0,0,1)</f>
        <v>9.4566456044104495E-4</v>
      </c>
      <c r="BV140" s="41">
        <f>HLOOKUP(BV$4,Debug!$A$1:$AK$723,2+$C140,0)</f>
        <v>0.83208034382382201</v>
      </c>
      <c r="BW140" s="208">
        <f t="shared" si="126"/>
        <v>6.1246580723706145E-16</v>
      </c>
      <c r="BY140" s="251">
        <f t="shared" si="127"/>
        <v>0</v>
      </c>
      <c r="BZ140" s="43">
        <f>HLOOKUP(BZ$4,Debug!$A$1:$AK$723,2+$C140,0)</f>
        <v>0</v>
      </c>
      <c r="CA140" s="49">
        <f t="shared" si="128"/>
        <v>0</v>
      </c>
      <c r="CC140" s="224">
        <f t="shared" si="129"/>
        <v>0</v>
      </c>
      <c r="CD140" s="253">
        <f t="shared" si="140"/>
        <v>53.221247200611344</v>
      </c>
      <c r="CE140" s="253">
        <f t="shared" si="130"/>
        <v>61.632215681395188</v>
      </c>
      <c r="CF140" s="253">
        <f t="shared" si="141"/>
        <v>30.424263399050655</v>
      </c>
      <c r="CG140" s="255">
        <f t="shared" si="131"/>
        <v>49127.305108256623</v>
      </c>
      <c r="CI140" s="194">
        <f t="shared" si="142"/>
        <v>1.2999999999999999E-2</v>
      </c>
      <c r="CJ140" s="194"/>
    </row>
    <row r="141" spans="2:88">
      <c r="B141" s="108">
        <f t="shared" si="95"/>
        <v>12</v>
      </c>
      <c r="C141" s="3">
        <f t="shared" si="132"/>
        <v>135</v>
      </c>
      <c r="D141" s="3">
        <f t="shared" si="133"/>
        <v>11</v>
      </c>
      <c r="E141" s="3">
        <f t="shared" si="134"/>
        <v>2</v>
      </c>
      <c r="F141" s="7">
        <f t="shared" si="135"/>
        <v>2026</v>
      </c>
      <c r="G141" s="8">
        <f t="shared" si="136"/>
        <v>3</v>
      </c>
      <c r="H141" s="37">
        <f>HLOOKUP(H$4,Debug!$A$1:$AK$723,2+$C141,0)</f>
        <v>12</v>
      </c>
      <c r="I141" s="38">
        <f>HLOOKUP(I$4,Debug!$A$1:$AK$723,2+$C141,0)</f>
        <v>135</v>
      </c>
      <c r="J141" s="38">
        <f>HLOOKUP(J$4,Debug!$A$1:$AK$723,2+$C141,0)</f>
        <v>11</v>
      </c>
      <c r="K141" s="38">
        <f>HLOOKUP(K$4,Debug!$A$1:$AK$723,2+$C141,0)</f>
        <v>2</v>
      </c>
      <c r="L141" s="38">
        <f>HLOOKUP(L$4,Debug!$A$1:$AK$723,2+$C141,0)</f>
        <v>2026</v>
      </c>
      <c r="M141" s="38">
        <f>HLOOKUP(M$4,Debug!$A$1:$AK$723,2+$C141,0)</f>
        <v>3</v>
      </c>
      <c r="N141" s="208">
        <f t="shared" si="102"/>
        <v>0</v>
      </c>
      <c r="O141" s="5"/>
      <c r="P141" s="100">
        <f>IF(Switch="Y",S141,HLOOKUP(P$3,Debug!$A$1:$AK$723,2+$C141,0))</f>
        <v>-3.1859029287145701E-3</v>
      </c>
      <c r="Q141" s="207">
        <f t="shared" si="103"/>
        <v>-4.4359029287145699E-3</v>
      </c>
      <c r="R141" s="101">
        <f>IF(Switch="Y",T141,HLOOKUP(R$3,Debug!$A$1:$AK$723,2+$C141,0))</f>
        <v>0.89214024444642703</v>
      </c>
      <c r="S141" s="183">
        <v>1.1776478959786951E-2</v>
      </c>
      <c r="T141" s="184">
        <v>0.74699335175916937</v>
      </c>
      <c r="U141" s="196"/>
      <c r="V141" s="55">
        <f t="shared" si="137"/>
        <v>54825.907064220708</v>
      </c>
      <c r="W141" s="210">
        <f t="shared" si="138"/>
        <v>-243.20240171560945</v>
      </c>
      <c r="X141" s="210">
        <f t="shared" si="104"/>
        <v>-51.391128962153843</v>
      </c>
      <c r="Y141" s="210">
        <f t="shared" si="139"/>
        <v>0</v>
      </c>
      <c r="Z141" s="210">
        <f t="shared" si="105"/>
        <v>0</v>
      </c>
      <c r="AA141" s="210">
        <f t="shared" si="106"/>
        <v>-59.075589661338192</v>
      </c>
      <c r="AB141" s="210">
        <f t="shared" si="107"/>
        <v>-33.979261487387177</v>
      </c>
      <c r="AC141" s="211">
        <f t="shared" si="108"/>
        <v>54438.258682394218</v>
      </c>
      <c r="AD141" s="43">
        <f>HLOOKUP(AD$4,Debug!$A$1:$AK$723,2+$C141,0)</f>
        <v>54531.3135335431</v>
      </c>
      <c r="AE141" s="44">
        <f>HLOOKUP(AE$4,Debug!$A$1:$AK$723,2+$C141,0)</f>
        <v>51.391128962154099</v>
      </c>
      <c r="AF141" s="44">
        <f>HLOOKUP(AF$4,Debug!$A$1:$AK$723,2+$C141,0)</f>
        <v>59.075589661338299</v>
      </c>
      <c r="AG141" s="44">
        <f>HLOOKUP(AG$4,Debug!$A$1:$AK$723,2+$C141,0)</f>
        <v>33.979261487387198</v>
      </c>
      <c r="AH141" s="44">
        <f>HLOOKUP(AH$4,Debug!$A$1:$AK$723,2+$C141,0)</f>
        <v>54438.258682394298</v>
      </c>
      <c r="AI141" s="208">
        <f t="shared" si="109"/>
        <v>2.3295854134630645E-10</v>
      </c>
      <c r="AJ141" s="196"/>
      <c r="AK141" s="55">
        <f t="shared" si="96"/>
        <v>1</v>
      </c>
      <c r="AL141" s="210">
        <f t="shared" si="97"/>
        <v>0</v>
      </c>
      <c r="AM141" s="210">
        <f t="shared" si="98"/>
        <v>0</v>
      </c>
      <c r="AN141" s="210">
        <f t="shared" si="99"/>
        <v>0</v>
      </c>
      <c r="AO141" s="210">
        <f t="shared" si="100"/>
        <v>0</v>
      </c>
      <c r="AP141" s="211">
        <f t="shared" si="101"/>
        <v>0</v>
      </c>
      <c r="AQ141" s="46">
        <f>HLOOKUP(AQ$4,Debug!$A$1:$AK$723,2+$C141,0)</f>
        <v>1</v>
      </c>
      <c r="AR141" s="46">
        <f>HLOOKUP(AR$4,Debug!$A$1:$AK$723,2+$C141,0)</f>
        <v>0</v>
      </c>
      <c r="AS141" s="46">
        <f>HLOOKUP(AS$4,Debug!$A$1:$AK$723,2+$C141,0)</f>
        <v>0</v>
      </c>
      <c r="AT141" s="46">
        <f>HLOOKUP(AT$4,Debug!$A$1:$AK$723,2+$C141,0)</f>
        <v>0</v>
      </c>
      <c r="AU141" s="46">
        <f>HLOOKUP(AU$4,Debug!$A$1:$AK$723,2+$C141,0)</f>
        <v>0</v>
      </c>
      <c r="AV141" s="46">
        <f>HLOOKUP(AV$4,Debug!$A$1:$AK$723,2+$C141,0)</f>
        <v>0</v>
      </c>
      <c r="AW141" s="47">
        <f t="shared" si="110"/>
        <v>0</v>
      </c>
      <c r="AX141" s="196"/>
      <c r="AY141" s="265">
        <f t="shared" si="111"/>
        <v>13591.70459495487</v>
      </c>
      <c r="AZ141" s="266">
        <f t="shared" si="112"/>
        <v>0</v>
      </c>
      <c r="BA141" s="266">
        <f t="shared" si="113"/>
        <v>122325.34135459401</v>
      </c>
      <c r="BB141" s="266">
        <f t="shared" si="114"/>
        <v>0</v>
      </c>
      <c r="BC141" s="267">
        <f t="shared" si="115"/>
        <v>0</v>
      </c>
      <c r="BD141" s="246">
        <f>HLOOKUP(BD$4,Debug!$A$1:$AK$723,2+$C141,0)</f>
        <v>13591.704594954899</v>
      </c>
      <c r="BE141" s="46">
        <f>HLOOKUP(BE$4,Debug!$A$1:$AK$723,2+$C141,0)</f>
        <v>0</v>
      </c>
      <c r="BF141" s="46">
        <f>HLOOKUP(BF$4,Debug!$A$1:$AK$723,2+$C141,0)</f>
        <v>122325.341354594</v>
      </c>
      <c r="BG141" s="46">
        <f>HLOOKUP(BG$4,Debug!$A$1:$AK$723,2+$C141,0)</f>
        <v>0</v>
      </c>
      <c r="BH141" s="46">
        <f>HLOOKUP(BH$4,Debug!$A$1:$AK$723,2+$C141,0)</f>
        <v>0</v>
      </c>
      <c r="BI141" s="48">
        <f t="shared" si="116"/>
        <v>4.3655745685100555E-11</v>
      </c>
      <c r="BJ141" s="196"/>
      <c r="BK141" s="274">
        <f t="shared" si="117"/>
        <v>1.6821425527395739E-3</v>
      </c>
      <c r="BL141" s="275">
        <f t="shared" si="118"/>
        <v>0.44777546783768657</v>
      </c>
      <c r="BM141" s="281">
        <f t="shared" si="119"/>
        <v>0</v>
      </c>
      <c r="BN141" s="281">
        <f t="shared" si="120"/>
        <v>0.8</v>
      </c>
      <c r="BO141" s="281">
        <f t="shared" si="121"/>
        <v>0</v>
      </c>
      <c r="BP141" s="281">
        <f t="shared" si="122"/>
        <v>1</v>
      </c>
      <c r="BQ141" s="275">
        <f t="shared" si="123"/>
        <v>0.55971933479710823</v>
      </c>
      <c r="BR141" s="275">
        <f t="shared" si="124"/>
        <v>9.4152771065330384E-4</v>
      </c>
      <c r="BS141" s="276">
        <f t="shared" si="125"/>
        <v>0.83129691712262199</v>
      </c>
      <c r="BT141" s="41">
        <f>HLOOKUP(BT$4,Debug!$A$1:$AK$723,2+$C141,0)*IF(SUM(V141:W141)=0,0,1)</f>
        <v>0.44777546783768801</v>
      </c>
      <c r="BU141" s="41">
        <f>HLOOKUP(BU$4,Debug!$A$1:$AK$723,2+$C141,0)*IF(SUM(X141:Y141)=0,0,1)</f>
        <v>9.41527710653306E-4</v>
      </c>
      <c r="BV141" s="41">
        <f>HLOOKUP(BV$4,Debug!$A$1:$AK$723,2+$C141,0)</f>
        <v>0.83129691712262199</v>
      </c>
      <c r="BW141" s="208">
        <f t="shared" si="126"/>
        <v>1.4454583363576745E-15</v>
      </c>
      <c r="BY141" s="251">
        <f t="shared" si="127"/>
        <v>0</v>
      </c>
      <c r="BZ141" s="43">
        <f>HLOOKUP(BZ$4,Debug!$A$1:$AK$723,2+$C141,0)</f>
        <v>0</v>
      </c>
      <c r="CA141" s="49">
        <f t="shared" si="128"/>
        <v>0</v>
      </c>
      <c r="CC141" s="224">
        <f t="shared" si="129"/>
        <v>0</v>
      </c>
      <c r="CD141" s="253">
        <f t="shared" si="140"/>
        <v>52.703711001283075</v>
      </c>
      <c r="CE141" s="253">
        <f t="shared" si="130"/>
        <v>61.140497662838698</v>
      </c>
      <c r="CF141" s="253">
        <f t="shared" si="141"/>
        <v>30.31426664946666</v>
      </c>
      <c r="CG141" s="255">
        <f t="shared" si="131"/>
        <v>48649.579385799756</v>
      </c>
      <c r="CI141" s="194">
        <f t="shared" si="142"/>
        <v>1.3000000000000001E-2</v>
      </c>
      <c r="CJ141" s="194"/>
    </row>
    <row r="142" spans="2:88">
      <c r="B142" s="108">
        <f t="shared" si="95"/>
        <v>12</v>
      </c>
      <c r="C142" s="3">
        <f t="shared" si="132"/>
        <v>136</v>
      </c>
      <c r="D142" s="3">
        <f t="shared" si="133"/>
        <v>11</v>
      </c>
      <c r="E142" s="3">
        <f t="shared" si="134"/>
        <v>3</v>
      </c>
      <c r="F142" s="7">
        <f t="shared" si="135"/>
        <v>2026</v>
      </c>
      <c r="G142" s="8">
        <f t="shared" si="136"/>
        <v>4</v>
      </c>
      <c r="H142" s="37">
        <f>HLOOKUP(H$4,Debug!$A$1:$AK$723,2+$C142,0)</f>
        <v>12</v>
      </c>
      <c r="I142" s="38">
        <f>HLOOKUP(I$4,Debug!$A$1:$AK$723,2+$C142,0)</f>
        <v>136</v>
      </c>
      <c r="J142" s="38">
        <f>HLOOKUP(J$4,Debug!$A$1:$AK$723,2+$C142,0)</f>
        <v>11</v>
      </c>
      <c r="K142" s="38">
        <f>HLOOKUP(K$4,Debug!$A$1:$AK$723,2+$C142,0)</f>
        <v>3</v>
      </c>
      <c r="L142" s="38">
        <f>HLOOKUP(L$4,Debug!$A$1:$AK$723,2+$C142,0)</f>
        <v>2026</v>
      </c>
      <c r="M142" s="38">
        <f>HLOOKUP(M$4,Debug!$A$1:$AK$723,2+$C142,0)</f>
        <v>4</v>
      </c>
      <c r="N142" s="208">
        <f t="shared" si="102"/>
        <v>0</v>
      </c>
      <c r="O142" s="5"/>
      <c r="P142" s="100">
        <f>IF(Switch="Y",S142,HLOOKUP(P$3,Debug!$A$1:$AK$723,2+$C142,0))</f>
        <v>-1.0683418259985001E-2</v>
      </c>
      <c r="Q142" s="207">
        <f t="shared" si="103"/>
        <v>-1.1933418259985E-2</v>
      </c>
      <c r="R142" s="101">
        <f>IF(Switch="Y",T142,HLOOKUP(R$3,Debug!$A$1:$AK$723,2+$C142,0))</f>
        <v>0.88975887534478204</v>
      </c>
      <c r="S142" s="183">
        <v>7.8245786320256805E-3</v>
      </c>
      <c r="T142" s="184">
        <v>0.7438262421898244</v>
      </c>
      <c r="U142" s="196"/>
      <c r="V142" s="55">
        <f t="shared" si="137"/>
        <v>54438.258682394218</v>
      </c>
      <c r="W142" s="210">
        <f t="shared" si="138"/>
        <v>-649.63451020227012</v>
      </c>
      <c r="X142" s="210">
        <f t="shared" si="104"/>
        <v>-50.332793501123533</v>
      </c>
      <c r="Y142" s="210">
        <f t="shared" si="139"/>
        <v>0</v>
      </c>
      <c r="Z142" s="210">
        <f t="shared" si="105"/>
        <v>0</v>
      </c>
      <c r="AA142" s="210">
        <f t="shared" si="106"/>
        <v>-58.216482326915056</v>
      </c>
      <c r="AB142" s="210">
        <f t="shared" si="107"/>
        <v>-33.947465337586237</v>
      </c>
      <c r="AC142" s="211">
        <f t="shared" si="108"/>
        <v>53646.127431026325</v>
      </c>
      <c r="AD142" s="43">
        <f>HLOOKUP(AD$4,Debug!$A$1:$AK$723,2+$C142,0)</f>
        <v>53738.291378690999</v>
      </c>
      <c r="AE142" s="44">
        <f>HLOOKUP(AE$4,Debug!$A$1:$AK$723,2+$C142,0)</f>
        <v>50.332793501123803</v>
      </c>
      <c r="AF142" s="44">
        <f>HLOOKUP(AF$4,Debug!$A$1:$AK$723,2+$C142,0)</f>
        <v>58.216482326915198</v>
      </c>
      <c r="AG142" s="44">
        <f>HLOOKUP(AG$4,Debug!$A$1:$AK$723,2+$C142,0)</f>
        <v>33.947465337586202</v>
      </c>
      <c r="AH142" s="44">
        <f>HLOOKUP(AH$4,Debug!$A$1:$AK$723,2+$C142,0)</f>
        <v>53646.1274310265</v>
      </c>
      <c r="AI142" s="208">
        <f t="shared" si="109"/>
        <v>3.4942360116474447E-10</v>
      </c>
      <c r="AJ142" s="196"/>
      <c r="AK142" s="55">
        <f t="shared" si="96"/>
        <v>1</v>
      </c>
      <c r="AL142" s="210">
        <f t="shared" si="97"/>
        <v>0</v>
      </c>
      <c r="AM142" s="210">
        <f t="shared" si="98"/>
        <v>0</v>
      </c>
      <c r="AN142" s="210">
        <f t="shared" si="99"/>
        <v>0</v>
      </c>
      <c r="AO142" s="210">
        <f t="shared" si="100"/>
        <v>0</v>
      </c>
      <c r="AP142" s="211">
        <f t="shared" si="101"/>
        <v>0</v>
      </c>
      <c r="AQ142" s="46">
        <f>HLOOKUP(AQ$4,Debug!$A$1:$AK$723,2+$C142,0)</f>
        <v>1</v>
      </c>
      <c r="AR142" s="46">
        <f>HLOOKUP(AR$4,Debug!$A$1:$AK$723,2+$C142,0)</f>
        <v>0</v>
      </c>
      <c r="AS142" s="46">
        <f>HLOOKUP(AS$4,Debug!$A$1:$AK$723,2+$C142,0)</f>
        <v>0</v>
      </c>
      <c r="AT142" s="46">
        <f>HLOOKUP(AT$4,Debug!$A$1:$AK$723,2+$C142,0)</f>
        <v>0</v>
      </c>
      <c r="AU142" s="46">
        <f>HLOOKUP(AU$4,Debug!$A$1:$AK$723,2+$C142,0)</f>
        <v>0</v>
      </c>
      <c r="AV142" s="46">
        <f>HLOOKUP(AV$4,Debug!$A$1:$AK$723,2+$C142,0)</f>
        <v>0</v>
      </c>
      <c r="AW142" s="47">
        <f t="shared" si="110"/>
        <v>0</v>
      </c>
      <c r="AX142" s="196"/>
      <c r="AY142" s="265">
        <f t="shared" si="111"/>
        <v>13578.986135034495</v>
      </c>
      <c r="AZ142" s="266">
        <f t="shared" si="112"/>
        <v>0</v>
      </c>
      <c r="BA142" s="266">
        <f t="shared" si="113"/>
        <v>122210.87521531063</v>
      </c>
      <c r="BB142" s="266">
        <f t="shared" si="114"/>
        <v>0</v>
      </c>
      <c r="BC142" s="267">
        <f t="shared" si="115"/>
        <v>0</v>
      </c>
      <c r="BD142" s="246">
        <f>HLOOKUP(BD$4,Debug!$A$1:$AK$723,2+$C142,0)</f>
        <v>13578.9861350345</v>
      </c>
      <c r="BE142" s="46">
        <f>HLOOKUP(BE$4,Debug!$A$1:$AK$723,2+$C142,0)</f>
        <v>0</v>
      </c>
      <c r="BF142" s="46">
        <f>HLOOKUP(BF$4,Debug!$A$1:$AK$723,2+$C142,0)</f>
        <v>122210.875215311</v>
      </c>
      <c r="BG142" s="46">
        <f>HLOOKUP(BG$4,Debug!$A$1:$AK$723,2+$C142,0)</f>
        <v>0</v>
      </c>
      <c r="BH142" s="46">
        <f>HLOOKUP(BH$4,Debug!$A$1:$AK$723,2+$C142,0)</f>
        <v>0</v>
      </c>
      <c r="BI142" s="48">
        <f t="shared" si="116"/>
        <v>3.6925484891980886E-10</v>
      </c>
      <c r="BJ142" s="196"/>
      <c r="BK142" s="274">
        <f t="shared" si="117"/>
        <v>1.6821425527395739E-3</v>
      </c>
      <c r="BL142" s="275">
        <f t="shared" si="118"/>
        <v>0.44502846327311518</v>
      </c>
      <c r="BM142" s="281">
        <f t="shared" si="119"/>
        <v>0</v>
      </c>
      <c r="BN142" s="281">
        <f t="shared" si="120"/>
        <v>0.8</v>
      </c>
      <c r="BO142" s="281">
        <f t="shared" si="121"/>
        <v>0</v>
      </c>
      <c r="BP142" s="281">
        <f t="shared" si="122"/>
        <v>1</v>
      </c>
      <c r="BQ142" s="275">
        <f t="shared" si="123"/>
        <v>0.55628557909139398</v>
      </c>
      <c r="BR142" s="275">
        <f t="shared" si="124"/>
        <v>9.3575164406500962E-4</v>
      </c>
      <c r="BS142" s="276">
        <f t="shared" si="125"/>
        <v>0.83051902966571833</v>
      </c>
      <c r="BT142" s="41">
        <f>HLOOKUP(BT$4,Debug!$A$1:$AK$723,2+$C142,0)*IF(SUM(V142:W142)=0,0,1)</f>
        <v>0.44502846327311602</v>
      </c>
      <c r="BU142" s="41">
        <f>HLOOKUP(BU$4,Debug!$A$1:$AK$723,2+$C142,0)*IF(SUM(X142:Y142)=0,0,1)</f>
        <v>9.3575164406501201E-4</v>
      </c>
      <c r="BV142" s="41">
        <f>HLOOKUP(BV$4,Debug!$A$1:$AK$723,2+$C142,0)</f>
        <v>0.830519029665718</v>
      </c>
      <c r="BW142" s="208">
        <f t="shared" si="126"/>
        <v>1.1681194206358825E-15</v>
      </c>
      <c r="BY142" s="251">
        <f t="shared" si="127"/>
        <v>0</v>
      </c>
      <c r="BZ142" s="43">
        <f>HLOOKUP(BZ$4,Debug!$A$1:$AK$723,2+$C142,0)</f>
        <v>0</v>
      </c>
      <c r="CA142" s="49">
        <f t="shared" si="128"/>
        <v>0</v>
      </c>
      <c r="CC142" s="224">
        <f t="shared" si="129"/>
        <v>0</v>
      </c>
      <c r="CD142" s="253">
        <f t="shared" si="140"/>
        <v>51.798631841725317</v>
      </c>
      <c r="CE142" s="253">
        <f t="shared" si="130"/>
        <v>60.546154776219254</v>
      </c>
      <c r="CF142" s="253">
        <f t="shared" si="141"/>
        <v>30.205058579576701</v>
      </c>
      <c r="CG142" s="255">
        <f t="shared" si="131"/>
        <v>47814.121700054144</v>
      </c>
      <c r="CI142" s="194">
        <f t="shared" si="142"/>
        <v>1.2999999999999999E-2</v>
      </c>
      <c r="CJ142" s="194"/>
    </row>
    <row r="143" spans="2:88">
      <c r="B143" s="108">
        <f t="shared" si="95"/>
        <v>12</v>
      </c>
      <c r="C143" s="3">
        <f t="shared" si="132"/>
        <v>137</v>
      </c>
      <c r="D143" s="3">
        <f t="shared" si="133"/>
        <v>11</v>
      </c>
      <c r="E143" s="3">
        <f t="shared" si="134"/>
        <v>4</v>
      </c>
      <c r="F143" s="7">
        <f t="shared" si="135"/>
        <v>2026</v>
      </c>
      <c r="G143" s="8">
        <f t="shared" si="136"/>
        <v>5</v>
      </c>
      <c r="H143" s="37">
        <f>HLOOKUP(H$4,Debug!$A$1:$AK$723,2+$C143,0)</f>
        <v>12</v>
      </c>
      <c r="I143" s="38">
        <f>HLOOKUP(I$4,Debug!$A$1:$AK$723,2+$C143,0)</f>
        <v>137</v>
      </c>
      <c r="J143" s="38">
        <f>HLOOKUP(J$4,Debug!$A$1:$AK$723,2+$C143,0)</f>
        <v>11</v>
      </c>
      <c r="K143" s="38">
        <f>HLOOKUP(K$4,Debug!$A$1:$AK$723,2+$C143,0)</f>
        <v>4</v>
      </c>
      <c r="L143" s="38">
        <f>HLOOKUP(L$4,Debug!$A$1:$AK$723,2+$C143,0)</f>
        <v>2026</v>
      </c>
      <c r="M143" s="38">
        <f>HLOOKUP(M$4,Debug!$A$1:$AK$723,2+$C143,0)</f>
        <v>5</v>
      </c>
      <c r="N143" s="208">
        <f t="shared" si="102"/>
        <v>0</v>
      </c>
      <c r="O143" s="5"/>
      <c r="P143" s="100">
        <f>IF(Switch="Y",S143,HLOOKUP(P$3,Debug!$A$1:$AK$723,2+$C143,0))</f>
        <v>9.2586656532045505E-3</v>
      </c>
      <c r="Q143" s="207">
        <f t="shared" si="103"/>
        <v>8.0086656532045511E-3</v>
      </c>
      <c r="R143" s="101">
        <f>IF(Switch="Y",T143,HLOOKUP(R$3,Debug!$A$1:$AK$723,2+$C143,0))</f>
        <v>0.88691796008869195</v>
      </c>
      <c r="S143" s="183">
        <v>-8.6367417709254379E-4</v>
      </c>
      <c r="T143" s="184">
        <v>0.74085049636983247</v>
      </c>
      <c r="U143" s="196"/>
      <c r="V143" s="55">
        <f t="shared" si="137"/>
        <v>53646.127431026325</v>
      </c>
      <c r="W143" s="210">
        <f t="shared" si="138"/>
        <v>429.63389818429505</v>
      </c>
      <c r="X143" s="210">
        <f t="shared" si="104"/>
        <v>-49.911885385079025</v>
      </c>
      <c r="Y143" s="210">
        <f t="shared" si="139"/>
        <v>0</v>
      </c>
      <c r="Z143" s="210">
        <f t="shared" si="105"/>
        <v>0</v>
      </c>
      <c r="AA143" s="210">
        <f t="shared" si="106"/>
        <v>-58.528003564144328</v>
      </c>
      <c r="AB143" s="210">
        <f t="shared" si="107"/>
        <v>-33.916131853648245</v>
      </c>
      <c r="AC143" s="211">
        <f t="shared" si="108"/>
        <v>53933.405308407746</v>
      </c>
      <c r="AD143" s="43">
        <f>HLOOKUP(AD$4,Debug!$A$1:$AK$723,2+$C143,0)</f>
        <v>54025.849443825697</v>
      </c>
      <c r="AE143" s="44">
        <f>HLOOKUP(AE$4,Debug!$A$1:$AK$723,2+$C143,0)</f>
        <v>49.911885385079302</v>
      </c>
      <c r="AF143" s="44">
        <f>HLOOKUP(AF$4,Debug!$A$1:$AK$723,2+$C143,0)</f>
        <v>58.528003564144498</v>
      </c>
      <c r="AG143" s="44">
        <f>HLOOKUP(AG$4,Debug!$A$1:$AK$723,2+$C143,0)</f>
        <v>33.916131853648203</v>
      </c>
      <c r="AH143" s="44">
        <f>HLOOKUP(AH$4,Debug!$A$1:$AK$723,2+$C143,0)</f>
        <v>53933.405308407899</v>
      </c>
      <c r="AI143" s="208">
        <f t="shared" si="109"/>
        <v>3.1307934023061534E-10</v>
      </c>
      <c r="AJ143" s="196"/>
      <c r="AK143" s="55">
        <f t="shared" si="96"/>
        <v>1</v>
      </c>
      <c r="AL143" s="210">
        <f t="shared" si="97"/>
        <v>0</v>
      </c>
      <c r="AM143" s="210">
        <f t="shared" si="98"/>
        <v>0</v>
      </c>
      <c r="AN143" s="210">
        <f t="shared" si="99"/>
        <v>0</v>
      </c>
      <c r="AO143" s="210">
        <f t="shared" si="100"/>
        <v>0</v>
      </c>
      <c r="AP143" s="211">
        <f t="shared" si="101"/>
        <v>0</v>
      </c>
      <c r="AQ143" s="46">
        <f>HLOOKUP(AQ$4,Debug!$A$1:$AK$723,2+$C143,0)</f>
        <v>1</v>
      </c>
      <c r="AR143" s="46">
        <f>HLOOKUP(AR$4,Debug!$A$1:$AK$723,2+$C143,0)</f>
        <v>0</v>
      </c>
      <c r="AS143" s="46">
        <f>HLOOKUP(AS$4,Debug!$A$1:$AK$723,2+$C143,0)</f>
        <v>0</v>
      </c>
      <c r="AT143" s="46">
        <f>HLOOKUP(AT$4,Debug!$A$1:$AK$723,2+$C143,0)</f>
        <v>0</v>
      </c>
      <c r="AU143" s="46">
        <f>HLOOKUP(AU$4,Debug!$A$1:$AK$723,2+$C143,0)</f>
        <v>0</v>
      </c>
      <c r="AV143" s="46">
        <f>HLOOKUP(AV$4,Debug!$A$1:$AK$723,2+$C143,0)</f>
        <v>0</v>
      </c>
      <c r="AW143" s="47">
        <f t="shared" si="110"/>
        <v>0</v>
      </c>
      <c r="AX143" s="196"/>
      <c r="AY143" s="265">
        <f t="shared" si="111"/>
        <v>13566.452741459298</v>
      </c>
      <c r="AZ143" s="266">
        <f t="shared" si="112"/>
        <v>0</v>
      </c>
      <c r="BA143" s="266">
        <f t="shared" si="113"/>
        <v>122098.07467313386</v>
      </c>
      <c r="BB143" s="266">
        <f t="shared" si="114"/>
        <v>0</v>
      </c>
      <c r="BC143" s="267">
        <f t="shared" si="115"/>
        <v>0</v>
      </c>
      <c r="BD143" s="246">
        <f>HLOOKUP(BD$4,Debug!$A$1:$AK$723,2+$C143,0)</f>
        <v>13566.452741459299</v>
      </c>
      <c r="BE143" s="46">
        <f>HLOOKUP(BE$4,Debug!$A$1:$AK$723,2+$C143,0)</f>
        <v>0</v>
      </c>
      <c r="BF143" s="46">
        <f>HLOOKUP(BF$4,Debug!$A$1:$AK$723,2+$C143,0)</f>
        <v>122098.074673134</v>
      </c>
      <c r="BG143" s="46">
        <f>HLOOKUP(BG$4,Debug!$A$1:$AK$723,2+$C143,0)</f>
        <v>0</v>
      </c>
      <c r="BH143" s="46">
        <f>HLOOKUP(BH$4,Debug!$A$1:$AK$723,2+$C143,0)</f>
        <v>0</v>
      </c>
      <c r="BI143" s="48">
        <f t="shared" si="116"/>
        <v>1.4733814168721437E-10</v>
      </c>
      <c r="BJ143" s="196"/>
      <c r="BK143" s="274">
        <f t="shared" si="117"/>
        <v>1.6821425527395739E-3</v>
      </c>
      <c r="BL143" s="275">
        <f t="shared" si="118"/>
        <v>0.4389636138069774</v>
      </c>
      <c r="BM143" s="281">
        <f t="shared" si="119"/>
        <v>0</v>
      </c>
      <c r="BN143" s="281">
        <f t="shared" si="120"/>
        <v>0.8</v>
      </c>
      <c r="BO143" s="281">
        <f t="shared" si="121"/>
        <v>0</v>
      </c>
      <c r="BP143" s="281">
        <f t="shared" si="122"/>
        <v>1</v>
      </c>
      <c r="BQ143" s="275">
        <f t="shared" si="123"/>
        <v>0.54870451725872171</v>
      </c>
      <c r="BR143" s="275">
        <f t="shared" si="124"/>
        <v>9.2299921736132173E-4</v>
      </c>
      <c r="BS143" s="276">
        <f t="shared" si="125"/>
        <v>0.82975246125133328</v>
      </c>
      <c r="BT143" s="41">
        <f>HLOOKUP(BT$4,Debug!$A$1:$AK$723,2+$C143,0)*IF(SUM(V143:W143)=0,0,1)</f>
        <v>0.43896361380697901</v>
      </c>
      <c r="BU143" s="41">
        <f>HLOOKUP(BU$4,Debug!$A$1:$AK$723,2+$C143,0)*IF(SUM(X143:Y143)=0,0,1)</f>
        <v>9.2299921736132401E-4</v>
      </c>
      <c r="BV143" s="41">
        <f>HLOOKUP(BV$4,Debug!$A$1:$AK$723,2+$C143,0)</f>
        <v>0.82975246125133295</v>
      </c>
      <c r="BW143" s="208">
        <f t="shared" si="126"/>
        <v>1.9451671176562435E-15</v>
      </c>
      <c r="BY143" s="251">
        <f t="shared" si="127"/>
        <v>0</v>
      </c>
      <c r="BZ143" s="43">
        <f>HLOOKUP(BZ$4,Debug!$A$1:$AK$723,2+$C143,0)</f>
        <v>0</v>
      </c>
      <c r="CA143" s="49">
        <f t="shared" si="128"/>
        <v>0</v>
      </c>
      <c r="CC143" s="224">
        <f t="shared" si="129"/>
        <v>0</v>
      </c>
      <c r="CD143" s="253">
        <f t="shared" si="140"/>
        <v>51.909537529174578</v>
      </c>
      <c r="CE143" s="253">
        <f t="shared" si="130"/>
        <v>59.474642384729854</v>
      </c>
      <c r="CF143" s="253">
        <f t="shared" si="141"/>
        <v>30.080826477736807</v>
      </c>
      <c r="CG143" s="255">
        <f t="shared" si="131"/>
        <v>47916.496180776536</v>
      </c>
      <c r="CI143" s="194">
        <f t="shared" si="142"/>
        <v>1.2999999999999999E-2</v>
      </c>
      <c r="CJ143" s="194"/>
    </row>
    <row r="144" spans="2:88">
      <c r="B144" s="108">
        <f t="shared" si="95"/>
        <v>12</v>
      </c>
      <c r="C144" s="3">
        <f t="shared" si="132"/>
        <v>138</v>
      </c>
      <c r="D144" s="3">
        <f t="shared" si="133"/>
        <v>11</v>
      </c>
      <c r="E144" s="3">
        <f t="shared" si="134"/>
        <v>5</v>
      </c>
      <c r="F144" s="7">
        <f t="shared" si="135"/>
        <v>2026</v>
      </c>
      <c r="G144" s="8">
        <f t="shared" si="136"/>
        <v>6</v>
      </c>
      <c r="H144" s="37">
        <f>HLOOKUP(H$4,Debug!$A$1:$AK$723,2+$C144,0)</f>
        <v>12</v>
      </c>
      <c r="I144" s="38">
        <f>HLOOKUP(I$4,Debug!$A$1:$AK$723,2+$C144,0)</f>
        <v>138</v>
      </c>
      <c r="J144" s="38">
        <f>HLOOKUP(J$4,Debug!$A$1:$AK$723,2+$C144,0)</f>
        <v>11</v>
      </c>
      <c r="K144" s="38">
        <f>HLOOKUP(K$4,Debug!$A$1:$AK$723,2+$C144,0)</f>
        <v>5</v>
      </c>
      <c r="L144" s="38">
        <f>HLOOKUP(L$4,Debug!$A$1:$AK$723,2+$C144,0)</f>
        <v>2026</v>
      </c>
      <c r="M144" s="38">
        <f>HLOOKUP(M$4,Debug!$A$1:$AK$723,2+$C144,0)</f>
        <v>6</v>
      </c>
      <c r="N144" s="208">
        <f t="shared" si="102"/>
        <v>0</v>
      </c>
      <c r="O144" s="5"/>
      <c r="P144" s="100">
        <f>IF(Switch="Y",S144,HLOOKUP(P$3,Debug!$A$1:$AK$723,2+$C144,0))</f>
        <v>1.13505652344204E-2</v>
      </c>
      <c r="Q144" s="207">
        <f t="shared" si="103"/>
        <v>1.01005652344204E-2</v>
      </c>
      <c r="R144" s="101">
        <f>IF(Switch="Y",T144,HLOOKUP(R$3,Debug!$A$1:$AK$723,2+$C144,0))</f>
        <v>0.883938831432865</v>
      </c>
      <c r="S144" s="183">
        <v>5.9444933787513587E-3</v>
      </c>
      <c r="T144" s="184">
        <v>0.73795291860379308</v>
      </c>
      <c r="U144" s="196"/>
      <c r="V144" s="55">
        <f t="shared" si="137"/>
        <v>53933.405308407746</v>
      </c>
      <c r="W144" s="210">
        <f t="shared" si="138"/>
        <v>544.75787863200799</v>
      </c>
      <c r="X144" s="210">
        <f t="shared" si="104"/>
        <v>-50.599274843524462</v>
      </c>
      <c r="Y144" s="210">
        <f t="shared" si="139"/>
        <v>0</v>
      </c>
      <c r="Z144" s="210">
        <f t="shared" si="105"/>
        <v>0</v>
      </c>
      <c r="AA144" s="210">
        <f t="shared" si="106"/>
        <v>-58.96319423821258</v>
      </c>
      <c r="AB144" s="210">
        <f t="shared" si="107"/>
        <v>-33.884630577230389</v>
      </c>
      <c r="AC144" s="211">
        <f t="shared" si="108"/>
        <v>54334.716087380788</v>
      </c>
      <c r="AD144" s="43">
        <f>HLOOKUP(AD$4,Debug!$A$1:$AK$723,2+$C144,0)</f>
        <v>54427.563912196398</v>
      </c>
      <c r="AE144" s="44">
        <f>HLOOKUP(AE$4,Debug!$A$1:$AK$723,2+$C144,0)</f>
        <v>50.599274843524697</v>
      </c>
      <c r="AF144" s="44">
        <f>HLOOKUP(AF$4,Debug!$A$1:$AK$723,2+$C144,0)</f>
        <v>58.963194238212701</v>
      </c>
      <c r="AG144" s="44">
        <f>HLOOKUP(AG$4,Debug!$A$1:$AK$723,2+$C144,0)</f>
        <v>33.884630577230404</v>
      </c>
      <c r="AH144" s="44">
        <f>HLOOKUP(AH$4,Debug!$A$1:$AK$723,2+$C144,0)</f>
        <v>54334.716087380897</v>
      </c>
      <c r="AI144" s="208">
        <f t="shared" si="109"/>
        <v>2.766213924587646E-10</v>
      </c>
      <c r="AJ144" s="196"/>
      <c r="AK144" s="55">
        <f t="shared" si="96"/>
        <v>1</v>
      </c>
      <c r="AL144" s="210">
        <f t="shared" si="97"/>
        <v>0</v>
      </c>
      <c r="AM144" s="210">
        <f t="shared" si="98"/>
        <v>0</v>
      </c>
      <c r="AN144" s="210">
        <f t="shared" si="99"/>
        <v>0</v>
      </c>
      <c r="AO144" s="210">
        <f t="shared" si="100"/>
        <v>0</v>
      </c>
      <c r="AP144" s="211">
        <f t="shared" si="101"/>
        <v>0</v>
      </c>
      <c r="AQ144" s="46">
        <f>HLOOKUP(AQ$4,Debug!$A$1:$AK$723,2+$C144,0)</f>
        <v>1</v>
      </c>
      <c r="AR144" s="46">
        <f>HLOOKUP(AR$4,Debug!$A$1:$AK$723,2+$C144,0)</f>
        <v>0</v>
      </c>
      <c r="AS144" s="46">
        <f>HLOOKUP(AS$4,Debug!$A$1:$AK$723,2+$C144,0)</f>
        <v>0</v>
      </c>
      <c r="AT144" s="46">
        <f>HLOOKUP(AT$4,Debug!$A$1:$AK$723,2+$C144,0)</f>
        <v>0</v>
      </c>
      <c r="AU144" s="46">
        <f>HLOOKUP(AU$4,Debug!$A$1:$AK$723,2+$C144,0)</f>
        <v>0</v>
      </c>
      <c r="AV144" s="46">
        <f>HLOOKUP(AV$4,Debug!$A$1:$AK$723,2+$C144,0)</f>
        <v>0</v>
      </c>
      <c r="AW144" s="47">
        <f t="shared" si="110"/>
        <v>0</v>
      </c>
      <c r="AX144" s="196"/>
      <c r="AY144" s="265">
        <f t="shared" si="111"/>
        <v>13553.852230892155</v>
      </c>
      <c r="AZ144" s="266">
        <f t="shared" si="112"/>
        <v>0</v>
      </c>
      <c r="BA144" s="266">
        <f t="shared" si="113"/>
        <v>121984.67007802958</v>
      </c>
      <c r="BB144" s="266">
        <f t="shared" si="114"/>
        <v>0</v>
      </c>
      <c r="BC144" s="267">
        <f t="shared" si="115"/>
        <v>0</v>
      </c>
      <c r="BD144" s="246">
        <f>HLOOKUP(BD$4,Debug!$A$1:$AK$723,2+$C144,0)</f>
        <v>13553.8522308922</v>
      </c>
      <c r="BE144" s="46">
        <f>HLOOKUP(BE$4,Debug!$A$1:$AK$723,2+$C144,0)</f>
        <v>0</v>
      </c>
      <c r="BF144" s="46">
        <f>HLOOKUP(BF$4,Debug!$A$1:$AK$723,2+$C144,0)</f>
        <v>121984.67007803</v>
      </c>
      <c r="BG144" s="46">
        <f>HLOOKUP(BG$4,Debug!$A$1:$AK$723,2+$C144,0)</f>
        <v>0</v>
      </c>
      <c r="BH144" s="46">
        <f>HLOOKUP(BH$4,Debug!$A$1:$AK$723,2+$C144,0)</f>
        <v>0</v>
      </c>
      <c r="BI144" s="48">
        <f t="shared" si="116"/>
        <v>4.6748027671128511E-10</v>
      </c>
      <c r="BJ144" s="196"/>
      <c r="BK144" s="274">
        <f t="shared" si="117"/>
        <v>1.6821425527395739E-3</v>
      </c>
      <c r="BL144" s="275">
        <f t="shared" si="118"/>
        <v>0.44172199645892624</v>
      </c>
      <c r="BM144" s="281">
        <f t="shared" si="119"/>
        <v>0</v>
      </c>
      <c r="BN144" s="281">
        <f t="shared" si="120"/>
        <v>0.8</v>
      </c>
      <c r="BO144" s="281">
        <f t="shared" si="121"/>
        <v>0</v>
      </c>
      <c r="BP144" s="281">
        <f t="shared" si="122"/>
        <v>1</v>
      </c>
      <c r="BQ144" s="275">
        <f t="shared" si="123"/>
        <v>0.55215249557365775</v>
      </c>
      <c r="BR144" s="275">
        <f t="shared" si="124"/>
        <v>9.2879920840579892E-4</v>
      </c>
      <c r="BS144" s="276">
        <f t="shared" si="125"/>
        <v>0.82898178782215026</v>
      </c>
      <c r="BT144" s="41">
        <f>HLOOKUP(BT$4,Debug!$A$1:$AK$723,2+$C144,0)*IF(SUM(V144:W144)=0,0,1)</f>
        <v>0.44172199645892701</v>
      </c>
      <c r="BU144" s="41">
        <f>HLOOKUP(BU$4,Debug!$A$1:$AK$723,2+$C144,0)*IF(SUM(X144:Y144)=0,0,1)</f>
        <v>9.2879920840580098E-4</v>
      </c>
      <c r="BV144" s="41">
        <f>HLOOKUP(BV$4,Debug!$A$1:$AK$723,2+$C144,0)</f>
        <v>0.82898178782215004</v>
      </c>
      <c r="BW144" s="208">
        <f t="shared" si="126"/>
        <v>1.0012607062903633E-15</v>
      </c>
      <c r="BY144" s="251">
        <f t="shared" si="127"/>
        <v>0</v>
      </c>
      <c r="BZ144" s="43">
        <f>HLOOKUP(BZ$4,Debug!$A$1:$AK$723,2+$C144,0)</f>
        <v>0</v>
      </c>
      <c r="CA144" s="49">
        <f t="shared" si="128"/>
        <v>0</v>
      </c>
      <c r="CC144" s="224">
        <f t="shared" si="129"/>
        <v>0</v>
      </c>
      <c r="CD144" s="253">
        <f t="shared" si="140"/>
        <v>52.119857012474668</v>
      </c>
      <c r="CE144" s="253">
        <f t="shared" si="130"/>
        <v>59.592289079386276</v>
      </c>
      <c r="CF144" s="253">
        <f t="shared" si="141"/>
        <v>29.951940755971357</v>
      </c>
      <c r="CG144" s="255">
        <f t="shared" si="131"/>
        <v>48110.637242284312</v>
      </c>
      <c r="CI144" s="194">
        <f t="shared" si="142"/>
        <v>1.2999999999999999E-2</v>
      </c>
      <c r="CJ144" s="194"/>
    </row>
    <row r="145" spans="2:88">
      <c r="B145" s="108">
        <f t="shared" si="95"/>
        <v>12</v>
      </c>
      <c r="C145" s="3">
        <f t="shared" si="132"/>
        <v>139</v>
      </c>
      <c r="D145" s="3">
        <f t="shared" si="133"/>
        <v>11</v>
      </c>
      <c r="E145" s="3">
        <f t="shared" si="134"/>
        <v>6</v>
      </c>
      <c r="F145" s="7">
        <f t="shared" si="135"/>
        <v>2026</v>
      </c>
      <c r="G145" s="8">
        <f t="shared" si="136"/>
        <v>7</v>
      </c>
      <c r="H145" s="37">
        <f>HLOOKUP(H$4,Debug!$A$1:$AK$723,2+$C145,0)</f>
        <v>12</v>
      </c>
      <c r="I145" s="38">
        <f>HLOOKUP(I$4,Debug!$A$1:$AK$723,2+$C145,0)</f>
        <v>139</v>
      </c>
      <c r="J145" s="38">
        <f>HLOOKUP(J$4,Debug!$A$1:$AK$723,2+$C145,0)</f>
        <v>11</v>
      </c>
      <c r="K145" s="38">
        <f>HLOOKUP(K$4,Debug!$A$1:$AK$723,2+$C145,0)</f>
        <v>6</v>
      </c>
      <c r="L145" s="38">
        <f>HLOOKUP(L$4,Debug!$A$1:$AK$723,2+$C145,0)</f>
        <v>2026</v>
      </c>
      <c r="M145" s="38">
        <f>HLOOKUP(M$4,Debug!$A$1:$AK$723,2+$C145,0)</f>
        <v>7</v>
      </c>
      <c r="N145" s="208">
        <f t="shared" si="102"/>
        <v>0</v>
      </c>
      <c r="O145" s="5"/>
      <c r="P145" s="100">
        <f>IF(Switch="Y",S145,HLOOKUP(P$3,Debug!$A$1:$AK$723,2+$C145,0))</f>
        <v>5.8641984112368702E-3</v>
      </c>
      <c r="Q145" s="207">
        <f t="shared" si="103"/>
        <v>4.61419841123687E-3</v>
      </c>
      <c r="R145" s="101">
        <f>IF(Switch="Y",T145,HLOOKUP(R$3,Debug!$A$1:$AK$723,2+$C145,0))</f>
        <v>0.88097964937009998</v>
      </c>
      <c r="S145" s="183">
        <v>1.834789577959306E-2</v>
      </c>
      <c r="T145" s="184">
        <v>0.735023888276369</v>
      </c>
      <c r="U145" s="196"/>
      <c r="V145" s="55">
        <f t="shared" si="137"/>
        <v>54334.716087380788</v>
      </c>
      <c r="W145" s="210">
        <f t="shared" si="138"/>
        <v>250.71116064539882</v>
      </c>
      <c r="X145" s="210">
        <f t="shared" si="104"/>
        <v>-51.123628502340637</v>
      </c>
      <c r="Y145" s="210">
        <f t="shared" si="139"/>
        <v>0</v>
      </c>
      <c r="Z145" s="210">
        <f t="shared" si="105"/>
        <v>0</v>
      </c>
      <c r="AA145" s="210">
        <f t="shared" si="106"/>
        <v>-59.07882892115083</v>
      </c>
      <c r="AB145" s="210">
        <f t="shared" si="107"/>
        <v>-33.852894904306218</v>
      </c>
      <c r="AC145" s="211">
        <f t="shared" si="108"/>
        <v>54441.371895698394</v>
      </c>
      <c r="AD145" s="43">
        <f>HLOOKUP(AD$4,Debug!$A$1:$AK$723,2+$C145,0)</f>
        <v>54534.303619523998</v>
      </c>
      <c r="AE145" s="44">
        <f>HLOOKUP(AE$4,Debug!$A$1:$AK$723,2+$C145,0)</f>
        <v>51.1236285023409</v>
      </c>
      <c r="AF145" s="44">
        <f>HLOOKUP(AF$4,Debug!$A$1:$AK$723,2+$C145,0)</f>
        <v>59.078828921151</v>
      </c>
      <c r="AG145" s="44">
        <f>HLOOKUP(AG$4,Debug!$A$1:$AK$723,2+$C145,0)</f>
        <v>33.852894904306197</v>
      </c>
      <c r="AH145" s="44">
        <f>HLOOKUP(AH$4,Debug!$A$1:$AK$723,2+$C145,0)</f>
        <v>54441.371895698503</v>
      </c>
      <c r="AI145" s="208">
        <f t="shared" si="109"/>
        <v>2.6212632064925856E-10</v>
      </c>
      <c r="AJ145" s="196"/>
      <c r="AK145" s="55">
        <f t="shared" si="96"/>
        <v>1</v>
      </c>
      <c r="AL145" s="210">
        <f t="shared" si="97"/>
        <v>0</v>
      </c>
      <c r="AM145" s="210">
        <f t="shared" si="98"/>
        <v>0</v>
      </c>
      <c r="AN145" s="210">
        <f t="shared" si="99"/>
        <v>0</v>
      </c>
      <c r="AO145" s="210">
        <f t="shared" si="100"/>
        <v>0</v>
      </c>
      <c r="AP145" s="211">
        <f t="shared" si="101"/>
        <v>0</v>
      </c>
      <c r="AQ145" s="46">
        <f>HLOOKUP(AQ$4,Debug!$A$1:$AK$723,2+$C145,0)</f>
        <v>1</v>
      </c>
      <c r="AR145" s="46">
        <f>HLOOKUP(AR$4,Debug!$A$1:$AK$723,2+$C145,0)</f>
        <v>0</v>
      </c>
      <c r="AS145" s="46">
        <f>HLOOKUP(AS$4,Debug!$A$1:$AK$723,2+$C145,0)</f>
        <v>0</v>
      </c>
      <c r="AT145" s="46">
        <f>HLOOKUP(AT$4,Debug!$A$1:$AK$723,2+$C145,0)</f>
        <v>0</v>
      </c>
      <c r="AU145" s="46">
        <f>HLOOKUP(AU$4,Debug!$A$1:$AK$723,2+$C145,0)</f>
        <v>0</v>
      </c>
      <c r="AV145" s="46">
        <f>HLOOKUP(AV$4,Debug!$A$1:$AK$723,2+$C145,0)</f>
        <v>0</v>
      </c>
      <c r="AW145" s="47">
        <f t="shared" si="110"/>
        <v>0</v>
      </c>
      <c r="AX145" s="196"/>
      <c r="AY145" s="265">
        <f t="shared" si="111"/>
        <v>13541.157961722487</v>
      </c>
      <c r="AZ145" s="266">
        <f t="shared" si="112"/>
        <v>0</v>
      </c>
      <c r="BA145" s="266">
        <f t="shared" si="113"/>
        <v>121870.42165550256</v>
      </c>
      <c r="BB145" s="266">
        <f t="shared" si="114"/>
        <v>0</v>
      </c>
      <c r="BC145" s="267">
        <f t="shared" si="115"/>
        <v>0</v>
      </c>
      <c r="BD145" s="246">
        <f>HLOOKUP(BD$4,Debug!$A$1:$AK$723,2+$C145,0)</f>
        <v>13541.1579617225</v>
      </c>
      <c r="BE145" s="46">
        <f>HLOOKUP(BE$4,Debug!$A$1:$AK$723,2+$C145,0)</f>
        <v>0</v>
      </c>
      <c r="BF145" s="46">
        <f>HLOOKUP(BF$4,Debug!$A$1:$AK$723,2+$C145,0)</f>
        <v>121870.421655503</v>
      </c>
      <c r="BG145" s="46">
        <f>HLOOKUP(BG$4,Debug!$A$1:$AK$723,2+$C145,0)</f>
        <v>0</v>
      </c>
      <c r="BH145" s="46">
        <f>HLOOKUP(BH$4,Debug!$A$1:$AK$723,2+$C145,0)</f>
        <v>0</v>
      </c>
      <c r="BI145" s="48">
        <f t="shared" si="116"/>
        <v>4.4929038267582655E-10</v>
      </c>
      <c r="BJ145" s="196"/>
      <c r="BK145" s="274">
        <f t="shared" si="117"/>
        <v>1.6821425527395739E-3</v>
      </c>
      <c r="BL145" s="275">
        <f t="shared" si="118"/>
        <v>0.44542249491370234</v>
      </c>
      <c r="BM145" s="281">
        <f t="shared" si="119"/>
        <v>0</v>
      </c>
      <c r="BN145" s="281">
        <f t="shared" si="120"/>
        <v>0.8</v>
      </c>
      <c r="BO145" s="281">
        <f t="shared" si="121"/>
        <v>0</v>
      </c>
      <c r="BP145" s="281">
        <f t="shared" si="122"/>
        <v>1</v>
      </c>
      <c r="BQ145" s="275">
        <f t="shared" si="123"/>
        <v>0.55677811864212789</v>
      </c>
      <c r="BR145" s="275">
        <f t="shared" si="124"/>
        <v>9.3658016580220639E-4</v>
      </c>
      <c r="BS145" s="276">
        <f t="shared" si="125"/>
        <v>0.82820537992186471</v>
      </c>
      <c r="BT145" s="41">
        <f>HLOOKUP(BT$4,Debug!$A$1:$AK$723,2+$C145,0)*IF(SUM(V145:W145)=0,0,1)</f>
        <v>0.445422494913703</v>
      </c>
      <c r="BU145" s="41">
        <f>HLOOKUP(BU$4,Debug!$A$1:$AK$723,2+$C145,0)*IF(SUM(X145:Y145)=0,0,1)</f>
        <v>9.3658016580220899E-4</v>
      </c>
      <c r="BV145" s="41">
        <f>HLOOKUP(BV$4,Debug!$A$1:$AK$723,2+$C145,0)</f>
        <v>0.82820537992186505</v>
      </c>
      <c r="BW145" s="208">
        <f t="shared" si="126"/>
        <v>1.0018028073766061E-15</v>
      </c>
      <c r="BY145" s="251">
        <f t="shared" si="127"/>
        <v>0</v>
      </c>
      <c r="BZ145" s="43">
        <f>HLOOKUP(BZ$4,Debug!$A$1:$AK$723,2+$C145,0)</f>
        <v>0</v>
      </c>
      <c r="CA145" s="49">
        <f t="shared" si="128"/>
        <v>0</v>
      </c>
      <c r="CC145" s="224">
        <f t="shared" si="129"/>
        <v>0</v>
      </c>
      <c r="CD145" s="253">
        <f t="shared" si="140"/>
        <v>52.04724598815158</v>
      </c>
      <c r="CE145" s="253">
        <f t="shared" si="130"/>
        <v>59.834723909105819</v>
      </c>
      <c r="CF145" s="253">
        <f t="shared" si="141"/>
        <v>29.823711482958537</v>
      </c>
      <c r="CG145" s="255">
        <f t="shared" si="131"/>
        <v>48043.61168137069</v>
      </c>
      <c r="CI145" s="194">
        <f t="shared" si="142"/>
        <v>1.2999999999999999E-2</v>
      </c>
      <c r="CJ145" s="194"/>
    </row>
    <row r="146" spans="2:88">
      <c r="B146" s="108">
        <f t="shared" si="95"/>
        <v>12</v>
      </c>
      <c r="C146" s="3">
        <f t="shared" si="132"/>
        <v>140</v>
      </c>
      <c r="D146" s="3">
        <f t="shared" si="133"/>
        <v>11</v>
      </c>
      <c r="E146" s="3">
        <f t="shared" si="134"/>
        <v>7</v>
      </c>
      <c r="F146" s="7">
        <f t="shared" si="135"/>
        <v>2026</v>
      </c>
      <c r="G146" s="8">
        <f t="shared" si="136"/>
        <v>8</v>
      </c>
      <c r="H146" s="37">
        <f>HLOOKUP(H$4,Debug!$A$1:$AK$723,2+$C146,0)</f>
        <v>12</v>
      </c>
      <c r="I146" s="38">
        <f>HLOOKUP(I$4,Debug!$A$1:$AK$723,2+$C146,0)</f>
        <v>140</v>
      </c>
      <c r="J146" s="38">
        <f>HLOOKUP(J$4,Debug!$A$1:$AK$723,2+$C146,0)</f>
        <v>11</v>
      </c>
      <c r="K146" s="38">
        <f>HLOOKUP(K$4,Debug!$A$1:$AK$723,2+$C146,0)</f>
        <v>7</v>
      </c>
      <c r="L146" s="38">
        <f>HLOOKUP(L$4,Debug!$A$1:$AK$723,2+$C146,0)</f>
        <v>2026</v>
      </c>
      <c r="M146" s="38">
        <f>HLOOKUP(M$4,Debug!$A$1:$AK$723,2+$C146,0)</f>
        <v>8</v>
      </c>
      <c r="N146" s="208">
        <f t="shared" si="102"/>
        <v>0</v>
      </c>
      <c r="O146" s="5"/>
      <c r="P146" s="100">
        <f>IF(Switch="Y",S146,HLOOKUP(P$3,Debug!$A$1:$AK$723,2+$C146,0))</f>
        <v>3.7271391545423702E-3</v>
      </c>
      <c r="Q146" s="207">
        <f t="shared" si="103"/>
        <v>2.47713915454237E-3</v>
      </c>
      <c r="R146" s="101">
        <f>IF(Switch="Y",T146,HLOOKUP(R$3,Debug!$A$1:$AK$723,2+$C146,0))</f>
        <v>0.87788605039065903</v>
      </c>
      <c r="S146" s="183">
        <v>-1.4405830448315671E-2</v>
      </c>
      <c r="T146" s="184">
        <v>0.73195725369638409</v>
      </c>
      <c r="U146" s="196"/>
      <c r="V146" s="55">
        <f t="shared" si="137"/>
        <v>54441.371895698394</v>
      </c>
      <c r="W146" s="210">
        <f t="shared" si="138"/>
        <v>134.85885394983706</v>
      </c>
      <c r="X146" s="210">
        <f t="shared" si="104"/>
        <v>-51.263363221107184</v>
      </c>
      <c r="Y146" s="210">
        <f t="shared" si="139"/>
        <v>0</v>
      </c>
      <c r="Z146" s="210">
        <f t="shared" si="105"/>
        <v>0</v>
      </c>
      <c r="AA146" s="210">
        <f t="shared" si="106"/>
        <v>-59.068714668629383</v>
      </c>
      <c r="AB146" s="210">
        <f t="shared" si="107"/>
        <v>-33.82109693614813</v>
      </c>
      <c r="AC146" s="211">
        <f t="shared" si="108"/>
        <v>54432.077574822346</v>
      </c>
      <c r="AD146" s="43">
        <f>HLOOKUP(AD$4,Debug!$A$1:$AK$723,2+$C146,0)</f>
        <v>54524.967386427299</v>
      </c>
      <c r="AE146" s="44">
        <f>HLOOKUP(AE$4,Debug!$A$1:$AK$723,2+$C146,0)</f>
        <v>51.263363221107397</v>
      </c>
      <c r="AF146" s="44">
        <f>HLOOKUP(AF$4,Debug!$A$1:$AK$723,2+$C146,0)</f>
        <v>59.068714668629497</v>
      </c>
      <c r="AG146" s="44">
        <f>HLOOKUP(AG$4,Debug!$A$1:$AK$723,2+$C146,0)</f>
        <v>33.821096936148102</v>
      </c>
      <c r="AH146" s="44">
        <f>HLOOKUP(AH$4,Debug!$A$1:$AK$723,2+$C146,0)</f>
        <v>54432.077574822499</v>
      </c>
      <c r="AI146" s="208">
        <f t="shared" si="109"/>
        <v>3.2756020118540619E-10</v>
      </c>
      <c r="AJ146" s="196"/>
      <c r="AK146" s="55">
        <f t="shared" si="96"/>
        <v>1</v>
      </c>
      <c r="AL146" s="210">
        <f t="shared" si="97"/>
        <v>0</v>
      </c>
      <c r="AM146" s="210">
        <f t="shared" si="98"/>
        <v>0</v>
      </c>
      <c r="AN146" s="210">
        <f t="shared" si="99"/>
        <v>0</v>
      </c>
      <c r="AO146" s="210">
        <f t="shared" si="100"/>
        <v>0</v>
      </c>
      <c r="AP146" s="211">
        <f t="shared" si="101"/>
        <v>0</v>
      </c>
      <c r="AQ146" s="46">
        <f>HLOOKUP(AQ$4,Debug!$A$1:$AK$723,2+$C146,0)</f>
        <v>1</v>
      </c>
      <c r="AR146" s="46">
        <f>HLOOKUP(AR$4,Debug!$A$1:$AK$723,2+$C146,0)</f>
        <v>0</v>
      </c>
      <c r="AS146" s="46">
        <f>HLOOKUP(AS$4,Debug!$A$1:$AK$723,2+$C146,0)</f>
        <v>0</v>
      </c>
      <c r="AT146" s="46">
        <f>HLOOKUP(AT$4,Debug!$A$1:$AK$723,2+$C146,0)</f>
        <v>0</v>
      </c>
      <c r="AU146" s="46">
        <f>HLOOKUP(AU$4,Debug!$A$1:$AK$723,2+$C146,0)</f>
        <v>0</v>
      </c>
      <c r="AV146" s="46">
        <f>HLOOKUP(AV$4,Debug!$A$1:$AK$723,2+$C146,0)</f>
        <v>0</v>
      </c>
      <c r="AW146" s="47">
        <f t="shared" si="110"/>
        <v>0</v>
      </c>
      <c r="AX146" s="196"/>
      <c r="AY146" s="265">
        <f t="shared" si="111"/>
        <v>13528.438774459253</v>
      </c>
      <c r="AZ146" s="266">
        <f t="shared" si="112"/>
        <v>0</v>
      </c>
      <c r="BA146" s="266">
        <f t="shared" si="113"/>
        <v>121755.94897013347</v>
      </c>
      <c r="BB146" s="266">
        <f t="shared" si="114"/>
        <v>0</v>
      </c>
      <c r="BC146" s="267">
        <f t="shared" si="115"/>
        <v>0</v>
      </c>
      <c r="BD146" s="246">
        <f>HLOOKUP(BD$4,Debug!$A$1:$AK$723,2+$C146,0)</f>
        <v>13528.4387744593</v>
      </c>
      <c r="BE146" s="46">
        <f>HLOOKUP(BE$4,Debug!$A$1:$AK$723,2+$C146,0)</f>
        <v>0</v>
      </c>
      <c r="BF146" s="46">
        <f>HLOOKUP(BF$4,Debug!$A$1:$AK$723,2+$C146,0)</f>
        <v>121755.948970133</v>
      </c>
      <c r="BG146" s="46">
        <f>HLOOKUP(BG$4,Debug!$A$1:$AK$723,2+$C146,0)</f>
        <v>0</v>
      </c>
      <c r="BH146" s="46">
        <f>HLOOKUP(BH$4,Debug!$A$1:$AK$723,2+$C146,0)</f>
        <v>0</v>
      </c>
      <c r="BI146" s="48">
        <f t="shared" si="116"/>
        <v>5.1295501179993153E-10</v>
      </c>
      <c r="BJ146" s="196"/>
      <c r="BK146" s="274">
        <f t="shared" si="117"/>
        <v>1.6821425527395739E-3</v>
      </c>
      <c r="BL146" s="275">
        <f t="shared" si="118"/>
        <v>0.4467152173280457</v>
      </c>
      <c r="BM146" s="281">
        <f t="shared" si="119"/>
        <v>0</v>
      </c>
      <c r="BN146" s="281">
        <f t="shared" si="120"/>
        <v>0.8</v>
      </c>
      <c r="BO146" s="281">
        <f t="shared" si="121"/>
        <v>0</v>
      </c>
      <c r="BP146" s="281">
        <f t="shared" si="122"/>
        <v>1</v>
      </c>
      <c r="BQ146" s="275">
        <f t="shared" si="123"/>
        <v>0.55839402166005714</v>
      </c>
      <c r="BR146" s="275">
        <f t="shared" si="124"/>
        <v>9.3929834502976548E-4</v>
      </c>
      <c r="BS146" s="276">
        <f t="shared" si="125"/>
        <v>0.82742744797915935</v>
      </c>
      <c r="BT146" s="41">
        <f>HLOOKUP(BT$4,Debug!$A$1:$AK$723,2+$C146,0)*IF(SUM(V146:W146)=0,0,1)</f>
        <v>0.44671521732804698</v>
      </c>
      <c r="BU146" s="41">
        <f>HLOOKUP(BU$4,Debug!$A$1:$AK$723,2+$C146,0)*IF(SUM(X146:Y146)=0,0,1)</f>
        <v>9.3929834502976797E-4</v>
      </c>
      <c r="BV146" s="41">
        <f>HLOOKUP(BV$4,Debug!$A$1:$AK$723,2+$C146,0)</f>
        <v>0.82742744797915901</v>
      </c>
      <c r="BW146" s="208">
        <f t="shared" si="126"/>
        <v>1.6123170507031936E-15</v>
      </c>
      <c r="BY146" s="251">
        <f t="shared" si="127"/>
        <v>0</v>
      </c>
      <c r="BZ146" s="43">
        <f>HLOOKUP(BZ$4,Debug!$A$1:$AK$723,2+$C146,0)</f>
        <v>0</v>
      </c>
      <c r="CA146" s="49">
        <f t="shared" si="128"/>
        <v>0</v>
      </c>
      <c r="CC146" s="224">
        <f t="shared" si="129"/>
        <v>0</v>
      </c>
      <c r="CD146" s="253">
        <f t="shared" si="140"/>
        <v>51.855600622095835</v>
      </c>
      <c r="CE146" s="253">
        <f t="shared" si="130"/>
        <v>59.741651189204617</v>
      </c>
      <c r="CF146" s="253">
        <f t="shared" si="141"/>
        <v>29.691069209154701</v>
      </c>
      <c r="CG146" s="255">
        <f t="shared" si="131"/>
        <v>47866.708266550006</v>
      </c>
      <c r="CI146" s="194">
        <f t="shared" si="142"/>
        <v>1.2999999999999999E-2</v>
      </c>
      <c r="CJ146" s="194"/>
    </row>
    <row r="147" spans="2:88">
      <c r="B147" s="108">
        <f t="shared" ref="B147:B210" si="143">B135+1</f>
        <v>12</v>
      </c>
      <c r="C147" s="3">
        <f t="shared" si="132"/>
        <v>141</v>
      </c>
      <c r="D147" s="3">
        <f t="shared" si="133"/>
        <v>11</v>
      </c>
      <c r="E147" s="3">
        <f t="shared" si="134"/>
        <v>8</v>
      </c>
      <c r="F147" s="7">
        <f t="shared" si="135"/>
        <v>2026</v>
      </c>
      <c r="G147" s="8">
        <f t="shared" si="136"/>
        <v>9</v>
      </c>
      <c r="H147" s="37">
        <f>HLOOKUP(H$4,Debug!$A$1:$AK$723,2+$C147,0)</f>
        <v>12</v>
      </c>
      <c r="I147" s="38">
        <f>HLOOKUP(I$4,Debug!$A$1:$AK$723,2+$C147,0)</f>
        <v>141</v>
      </c>
      <c r="J147" s="38">
        <f>HLOOKUP(J$4,Debug!$A$1:$AK$723,2+$C147,0)</f>
        <v>11</v>
      </c>
      <c r="K147" s="38">
        <f>HLOOKUP(K$4,Debug!$A$1:$AK$723,2+$C147,0)</f>
        <v>8</v>
      </c>
      <c r="L147" s="38">
        <f>HLOOKUP(L$4,Debug!$A$1:$AK$723,2+$C147,0)</f>
        <v>2026</v>
      </c>
      <c r="M147" s="38">
        <f>HLOOKUP(M$4,Debug!$A$1:$AK$723,2+$C147,0)</f>
        <v>9</v>
      </c>
      <c r="N147" s="208">
        <f t="shared" si="102"/>
        <v>0</v>
      </c>
      <c r="O147" s="5"/>
      <c r="P147" s="100">
        <f>IF(Switch="Y",S147,HLOOKUP(P$3,Debug!$A$1:$AK$723,2+$C147,0))</f>
        <v>1.29482231165978E-3</v>
      </c>
      <c r="Q147" s="207">
        <f t="shared" si="103"/>
        <v>4.4822311659779932E-5</v>
      </c>
      <c r="R147" s="101">
        <f>IF(Switch="Y",T147,HLOOKUP(R$3,Debug!$A$1:$AK$723,2+$C147,0))</f>
        <v>0.87473757872638203</v>
      </c>
      <c r="S147" s="183">
        <v>-7.9055919619646087E-3</v>
      </c>
      <c r="T147" s="184">
        <v>0.72875674099985421</v>
      </c>
      <c r="U147" s="196"/>
      <c r="V147" s="55">
        <f t="shared" si="137"/>
        <v>54432.077574822346</v>
      </c>
      <c r="W147" s="210">
        <f t="shared" si="138"/>
        <v>2.4397715453480053</v>
      </c>
      <c r="X147" s="210">
        <f t="shared" si="104"/>
        <v>-51.169586522842629</v>
      </c>
      <c r="Y147" s="210">
        <f t="shared" si="139"/>
        <v>0</v>
      </c>
      <c r="Z147" s="210">
        <f t="shared" si="105"/>
        <v>0</v>
      </c>
      <c r="AA147" s="210">
        <f t="shared" si="106"/>
        <v>-58.915293406498584</v>
      </c>
      <c r="AB147" s="210">
        <f t="shared" si="107"/>
        <v>-33.789304396591668</v>
      </c>
      <c r="AC147" s="211">
        <f t="shared" si="108"/>
        <v>54290.643162041764</v>
      </c>
      <c r="AD147" s="43">
        <f>HLOOKUP(AD$4,Debug!$A$1:$AK$723,2+$C147,0)</f>
        <v>54383.347759844997</v>
      </c>
      <c r="AE147" s="44">
        <f>HLOOKUP(AE$4,Debug!$A$1:$AK$723,2+$C147,0)</f>
        <v>51.169586522842899</v>
      </c>
      <c r="AF147" s="44">
        <f>HLOOKUP(AF$4,Debug!$A$1:$AK$723,2+$C147,0)</f>
        <v>58.915293406498698</v>
      </c>
      <c r="AG147" s="44">
        <f>HLOOKUP(AG$4,Debug!$A$1:$AK$723,2+$C147,0)</f>
        <v>33.789304396591703</v>
      </c>
      <c r="AH147" s="44">
        <f>HLOOKUP(AH$4,Debug!$A$1:$AK$723,2+$C147,0)</f>
        <v>54290.643162041903</v>
      </c>
      <c r="AI147" s="208">
        <f t="shared" si="109"/>
        <v>2.8391156092766323E-10</v>
      </c>
      <c r="AJ147" s="196"/>
      <c r="AK147" s="55">
        <f t="shared" si="96"/>
        <v>1</v>
      </c>
      <c r="AL147" s="210">
        <f t="shared" si="97"/>
        <v>0</v>
      </c>
      <c r="AM147" s="210">
        <f t="shared" si="98"/>
        <v>0</v>
      </c>
      <c r="AN147" s="210">
        <f t="shared" si="99"/>
        <v>0</v>
      </c>
      <c r="AO147" s="210">
        <f t="shared" si="100"/>
        <v>0</v>
      </c>
      <c r="AP147" s="211">
        <f t="shared" si="101"/>
        <v>0</v>
      </c>
      <c r="AQ147" s="46">
        <f>HLOOKUP(AQ$4,Debug!$A$1:$AK$723,2+$C147,0)</f>
        <v>1</v>
      </c>
      <c r="AR147" s="46">
        <f>HLOOKUP(AR$4,Debug!$A$1:$AK$723,2+$C147,0)</f>
        <v>0</v>
      </c>
      <c r="AS147" s="46">
        <f>HLOOKUP(AS$4,Debug!$A$1:$AK$723,2+$C147,0)</f>
        <v>0</v>
      </c>
      <c r="AT147" s="46">
        <f>HLOOKUP(AT$4,Debug!$A$1:$AK$723,2+$C147,0)</f>
        <v>0</v>
      </c>
      <c r="AU147" s="46">
        <f>HLOOKUP(AU$4,Debug!$A$1:$AK$723,2+$C147,0)</f>
        <v>0</v>
      </c>
      <c r="AV147" s="46">
        <f>HLOOKUP(AV$4,Debug!$A$1:$AK$723,2+$C147,0)</f>
        <v>0</v>
      </c>
      <c r="AW147" s="47">
        <f t="shared" si="110"/>
        <v>0</v>
      </c>
      <c r="AX147" s="196"/>
      <c r="AY147" s="265">
        <f t="shared" si="111"/>
        <v>13515.721758636666</v>
      </c>
      <c r="AZ147" s="266">
        <f t="shared" si="112"/>
        <v>0</v>
      </c>
      <c r="BA147" s="266">
        <f t="shared" si="113"/>
        <v>121641.49582773019</v>
      </c>
      <c r="BB147" s="266">
        <f t="shared" si="114"/>
        <v>0</v>
      </c>
      <c r="BC147" s="267">
        <f t="shared" si="115"/>
        <v>0</v>
      </c>
      <c r="BD147" s="246">
        <f>HLOOKUP(BD$4,Debug!$A$1:$AK$723,2+$C147,0)</f>
        <v>13515.721758636701</v>
      </c>
      <c r="BE147" s="46">
        <f>HLOOKUP(BE$4,Debug!$A$1:$AK$723,2+$C147,0)</f>
        <v>0</v>
      </c>
      <c r="BF147" s="46">
        <f>HLOOKUP(BF$4,Debug!$A$1:$AK$723,2+$C147,0)</f>
        <v>121641.49582773</v>
      </c>
      <c r="BG147" s="46">
        <f>HLOOKUP(BG$4,Debug!$A$1:$AK$723,2+$C147,0)</f>
        <v>0</v>
      </c>
      <c r="BH147" s="46">
        <f>HLOOKUP(BH$4,Debug!$A$1:$AK$723,2+$C147,0)</f>
        <v>0</v>
      </c>
      <c r="BI147" s="48">
        <f t="shared" si="116"/>
        <v>2.2373569663614035E-10</v>
      </c>
      <c r="BJ147" s="196"/>
      <c r="BK147" s="274">
        <f t="shared" si="117"/>
        <v>1.6821425527395739E-3</v>
      </c>
      <c r="BL147" s="275">
        <f t="shared" si="118"/>
        <v>0.44705887503020031</v>
      </c>
      <c r="BM147" s="281">
        <f t="shared" si="119"/>
        <v>0</v>
      </c>
      <c r="BN147" s="281">
        <f t="shared" si="120"/>
        <v>0.8</v>
      </c>
      <c r="BO147" s="281">
        <f t="shared" si="121"/>
        <v>0</v>
      </c>
      <c r="BP147" s="281">
        <f t="shared" si="122"/>
        <v>1</v>
      </c>
      <c r="BQ147" s="275">
        <f t="shared" si="123"/>
        <v>0.55882359378775037</v>
      </c>
      <c r="BR147" s="275">
        <f t="shared" si="124"/>
        <v>9.4002094658522911E-4</v>
      </c>
      <c r="BS147" s="276">
        <f t="shared" si="125"/>
        <v>0.82664964884627945</v>
      </c>
      <c r="BT147" s="41">
        <f>HLOOKUP(BT$4,Debug!$A$1:$AK$723,2+$C147,0)*IF(SUM(V147:W147)=0,0,1)</f>
        <v>0.44705887503020098</v>
      </c>
      <c r="BU147" s="41">
        <f>HLOOKUP(BU$4,Debug!$A$1:$AK$723,2+$C147,0)*IF(SUM(X147:Y147)=0,0,1)</f>
        <v>9.4002094658523095E-4</v>
      </c>
      <c r="BV147" s="41">
        <f>HLOOKUP(BV$4,Debug!$A$1:$AK$723,2+$C147,0)</f>
        <v>0.82664964884627901</v>
      </c>
      <c r="BW147" s="208">
        <f t="shared" si="126"/>
        <v>1.1120661683183819E-15</v>
      </c>
      <c r="BY147" s="251">
        <f t="shared" si="127"/>
        <v>0</v>
      </c>
      <c r="BZ147" s="43">
        <f>HLOOKUP(BZ$4,Debug!$A$1:$AK$723,2+$C147,0)</f>
        <v>0</v>
      </c>
      <c r="CA147" s="49">
        <f t="shared" si="128"/>
        <v>0</v>
      </c>
      <c r="CC147" s="224">
        <f t="shared" si="129"/>
        <v>0</v>
      </c>
      <c r="CD147" s="253">
        <f t="shared" si="140"/>
        <v>51.535421104354953</v>
      </c>
      <c r="CE147" s="253">
        <f t="shared" si="130"/>
        <v>59.517229678558373</v>
      </c>
      <c r="CF147" s="253">
        <f t="shared" si="141"/>
        <v>29.556774314723292</v>
      </c>
      <c r="CG147" s="255">
        <f t="shared" si="131"/>
        <v>47571.157942481499</v>
      </c>
      <c r="CI147" s="194">
        <f t="shared" si="142"/>
        <v>1.2999999999999999E-2</v>
      </c>
      <c r="CJ147" s="194"/>
    </row>
    <row r="148" spans="2:88">
      <c r="B148" s="108">
        <f t="shared" si="143"/>
        <v>12</v>
      </c>
      <c r="C148" s="3">
        <f t="shared" si="132"/>
        <v>142</v>
      </c>
      <c r="D148" s="3">
        <f t="shared" si="133"/>
        <v>11</v>
      </c>
      <c r="E148" s="3">
        <f t="shared" si="134"/>
        <v>9</v>
      </c>
      <c r="F148" s="7">
        <f t="shared" si="135"/>
        <v>2026</v>
      </c>
      <c r="G148" s="8">
        <f t="shared" si="136"/>
        <v>10</v>
      </c>
      <c r="H148" s="37">
        <f>HLOOKUP(H$4,Debug!$A$1:$AK$723,2+$C148,0)</f>
        <v>12</v>
      </c>
      <c r="I148" s="38">
        <f>HLOOKUP(I$4,Debug!$A$1:$AK$723,2+$C148,0)</f>
        <v>142</v>
      </c>
      <c r="J148" s="38">
        <f>HLOOKUP(J$4,Debug!$A$1:$AK$723,2+$C148,0)</f>
        <v>11</v>
      </c>
      <c r="K148" s="38">
        <f>HLOOKUP(K$4,Debug!$A$1:$AK$723,2+$C148,0)</f>
        <v>9</v>
      </c>
      <c r="L148" s="38">
        <f>HLOOKUP(L$4,Debug!$A$1:$AK$723,2+$C148,0)</f>
        <v>2026</v>
      </c>
      <c r="M148" s="38">
        <f>HLOOKUP(M$4,Debug!$A$1:$AK$723,2+$C148,0)</f>
        <v>10</v>
      </c>
      <c r="N148" s="208">
        <f t="shared" si="102"/>
        <v>0</v>
      </c>
      <c r="O148" s="5"/>
      <c r="P148" s="100">
        <f>IF(Switch="Y",S148,HLOOKUP(P$3,Debug!$A$1:$AK$723,2+$C148,0))</f>
        <v>1.6999491161508101E-2</v>
      </c>
      <c r="Q148" s="207">
        <f t="shared" si="103"/>
        <v>1.5749491161508099E-2</v>
      </c>
      <c r="R148" s="101">
        <f>IF(Switch="Y",T148,HLOOKUP(R$3,Debug!$A$1:$AK$723,2+$C148,0))</f>
        <v>0.87191559857005796</v>
      </c>
      <c r="S148" s="183">
        <v>4.6924421728384846E-2</v>
      </c>
      <c r="T148" s="184">
        <v>0.72563674624482977</v>
      </c>
      <c r="U148" s="196"/>
      <c r="V148" s="55">
        <f t="shared" si="137"/>
        <v>54290.643162041764</v>
      </c>
      <c r="W148" s="210">
        <f t="shared" si="138"/>
        <v>855.05000463316685</v>
      </c>
      <c r="X148" s="210">
        <f t="shared" si="104"/>
        <v>-51.752060382159428</v>
      </c>
      <c r="Y148" s="210">
        <f t="shared" si="139"/>
        <v>0</v>
      </c>
      <c r="Z148" s="210">
        <f t="shared" si="105"/>
        <v>0</v>
      </c>
      <c r="AA148" s="210">
        <f t="shared" si="106"/>
        <v>-59.685102865150498</v>
      </c>
      <c r="AB148" s="210">
        <f t="shared" si="107"/>
        <v>-33.75759446566164</v>
      </c>
      <c r="AC148" s="211">
        <f t="shared" si="108"/>
        <v>55000.498408961954</v>
      </c>
      <c r="AD148" s="43">
        <f>HLOOKUP(AD$4,Debug!$A$1:$AK$723,2+$C148,0)</f>
        <v>55093.941106292899</v>
      </c>
      <c r="AE148" s="44">
        <f>HLOOKUP(AE$4,Debug!$A$1:$AK$723,2+$C148,0)</f>
        <v>51.752060382159698</v>
      </c>
      <c r="AF148" s="44">
        <f>HLOOKUP(AF$4,Debug!$A$1:$AK$723,2+$C148,0)</f>
        <v>59.685102865150697</v>
      </c>
      <c r="AG148" s="44">
        <f>HLOOKUP(AG$4,Debug!$A$1:$AK$723,2+$C148,0)</f>
        <v>33.757594465661597</v>
      </c>
      <c r="AH148" s="44">
        <f>HLOOKUP(AH$4,Debug!$A$1:$AK$723,2+$C148,0)</f>
        <v>55000.498408962099</v>
      </c>
      <c r="AI148" s="208">
        <f t="shared" si="109"/>
        <v>2.7672797386912862E-10</v>
      </c>
      <c r="AJ148" s="196"/>
      <c r="AK148" s="55">
        <f t="shared" si="96"/>
        <v>1</v>
      </c>
      <c r="AL148" s="210">
        <f t="shared" si="97"/>
        <v>0</v>
      </c>
      <c r="AM148" s="210">
        <f t="shared" si="98"/>
        <v>0</v>
      </c>
      <c r="AN148" s="210">
        <f t="shared" si="99"/>
        <v>0</v>
      </c>
      <c r="AO148" s="210">
        <f t="shared" si="100"/>
        <v>0</v>
      </c>
      <c r="AP148" s="211">
        <f t="shared" si="101"/>
        <v>0</v>
      </c>
      <c r="AQ148" s="46">
        <f>HLOOKUP(AQ$4,Debug!$A$1:$AK$723,2+$C148,0)</f>
        <v>1</v>
      </c>
      <c r="AR148" s="46">
        <f>HLOOKUP(AR$4,Debug!$A$1:$AK$723,2+$C148,0)</f>
        <v>0</v>
      </c>
      <c r="AS148" s="46">
        <f>HLOOKUP(AS$4,Debug!$A$1:$AK$723,2+$C148,0)</f>
        <v>0</v>
      </c>
      <c r="AT148" s="46">
        <f>HLOOKUP(AT$4,Debug!$A$1:$AK$723,2+$C148,0)</f>
        <v>0</v>
      </c>
      <c r="AU148" s="46">
        <f>HLOOKUP(AU$4,Debug!$A$1:$AK$723,2+$C148,0)</f>
        <v>0</v>
      </c>
      <c r="AV148" s="46">
        <f>HLOOKUP(AV$4,Debug!$A$1:$AK$723,2+$C148,0)</f>
        <v>0</v>
      </c>
      <c r="AW148" s="47">
        <f t="shared" si="110"/>
        <v>0</v>
      </c>
      <c r="AX148" s="196"/>
      <c r="AY148" s="265">
        <f t="shared" si="111"/>
        <v>13503.037786264656</v>
      </c>
      <c r="AZ148" s="266">
        <f t="shared" si="112"/>
        <v>0</v>
      </c>
      <c r="BA148" s="266">
        <f t="shared" si="113"/>
        <v>121527.34007638211</v>
      </c>
      <c r="BB148" s="266">
        <f t="shared" si="114"/>
        <v>0</v>
      </c>
      <c r="BC148" s="267">
        <f t="shared" si="115"/>
        <v>0</v>
      </c>
      <c r="BD148" s="246">
        <f>HLOOKUP(BD$4,Debug!$A$1:$AK$723,2+$C148,0)</f>
        <v>13503.0377862647</v>
      </c>
      <c r="BE148" s="46">
        <f>HLOOKUP(BE$4,Debug!$A$1:$AK$723,2+$C148,0)</f>
        <v>0</v>
      </c>
      <c r="BF148" s="46">
        <f>HLOOKUP(BF$4,Debug!$A$1:$AK$723,2+$C148,0)</f>
        <v>121527.340076382</v>
      </c>
      <c r="BG148" s="46">
        <f>HLOOKUP(BG$4,Debug!$A$1:$AK$723,2+$C148,0)</f>
        <v>0</v>
      </c>
      <c r="BH148" s="46">
        <f>HLOOKUP(BH$4,Debug!$A$1:$AK$723,2+$C148,0)</f>
        <v>0</v>
      </c>
      <c r="BI148" s="48">
        <f t="shared" si="116"/>
        <v>1.6007106751203537E-10</v>
      </c>
      <c r="BJ148" s="196"/>
      <c r="BK148" s="274">
        <f t="shared" si="117"/>
        <v>1.6821425527395739E-3</v>
      </c>
      <c r="BL148" s="275">
        <f t="shared" si="118"/>
        <v>0.44631679997530344</v>
      </c>
      <c r="BM148" s="281">
        <f t="shared" si="119"/>
        <v>0</v>
      </c>
      <c r="BN148" s="281">
        <f t="shared" si="120"/>
        <v>0.8</v>
      </c>
      <c r="BO148" s="281">
        <f t="shared" si="121"/>
        <v>0</v>
      </c>
      <c r="BP148" s="281">
        <f t="shared" si="122"/>
        <v>1</v>
      </c>
      <c r="BQ148" s="275">
        <f t="shared" si="123"/>
        <v>0.55789599996912931</v>
      </c>
      <c r="BR148" s="275">
        <f t="shared" si="124"/>
        <v>9.3846060155126844E-4</v>
      </c>
      <c r="BS148" s="276">
        <f t="shared" si="125"/>
        <v>0.8258738707195511</v>
      </c>
      <c r="BT148" s="41">
        <f>HLOOKUP(BT$4,Debug!$A$1:$AK$723,2+$C148,0)*IF(SUM(V148:W148)=0,0,1)</f>
        <v>0.44631679997530499</v>
      </c>
      <c r="BU148" s="41">
        <f>HLOOKUP(BU$4,Debug!$A$1:$AK$723,2+$C148,0)*IF(SUM(X148:Y148)=0,0,1)</f>
        <v>9.3846060155127105E-4</v>
      </c>
      <c r="BV148" s="41">
        <f>HLOOKUP(BV$4,Debug!$A$1:$AK$723,2+$C148,0)</f>
        <v>0.82587387071955098</v>
      </c>
      <c r="BW148" s="208">
        <f t="shared" si="126"/>
        <v>1.6679366221517E-15</v>
      </c>
      <c r="BY148" s="251">
        <f t="shared" si="127"/>
        <v>0</v>
      </c>
      <c r="BZ148" s="43">
        <f>HLOOKUP(BZ$4,Debug!$A$1:$AK$723,2+$C148,0)</f>
        <v>0</v>
      </c>
      <c r="CA148" s="49">
        <f t="shared" si="128"/>
        <v>0</v>
      </c>
      <c r="CC148" s="224">
        <f t="shared" si="129"/>
        <v>0</v>
      </c>
      <c r="CD148" s="253">
        <f t="shared" si="140"/>
        <v>52.040372190383181</v>
      </c>
      <c r="CE148" s="253">
        <f t="shared" si="130"/>
        <v>59.171073286731335</v>
      </c>
      <c r="CF148" s="253">
        <f t="shared" si="141"/>
        <v>29.433773184812644</v>
      </c>
      <c r="CG148" s="255">
        <f t="shared" si="131"/>
        <v>48037.266637276778</v>
      </c>
      <c r="CI148" s="194">
        <f t="shared" si="142"/>
        <v>1.3000000000000001E-2</v>
      </c>
      <c r="CJ148" s="194"/>
    </row>
    <row r="149" spans="2:88">
      <c r="B149" s="108">
        <f t="shared" si="143"/>
        <v>12</v>
      </c>
      <c r="C149" s="3">
        <f t="shared" si="132"/>
        <v>143</v>
      </c>
      <c r="D149" s="3">
        <f t="shared" si="133"/>
        <v>11</v>
      </c>
      <c r="E149" s="3">
        <f t="shared" si="134"/>
        <v>10</v>
      </c>
      <c r="F149" s="7">
        <f t="shared" si="135"/>
        <v>2026</v>
      </c>
      <c r="G149" s="8">
        <f t="shared" si="136"/>
        <v>11</v>
      </c>
      <c r="H149" s="37">
        <f>HLOOKUP(H$4,Debug!$A$1:$AK$723,2+$C149,0)</f>
        <v>12</v>
      </c>
      <c r="I149" s="38">
        <f>HLOOKUP(I$4,Debug!$A$1:$AK$723,2+$C149,0)</f>
        <v>143</v>
      </c>
      <c r="J149" s="38">
        <f>HLOOKUP(J$4,Debug!$A$1:$AK$723,2+$C149,0)</f>
        <v>11</v>
      </c>
      <c r="K149" s="38">
        <f>HLOOKUP(K$4,Debug!$A$1:$AK$723,2+$C149,0)</f>
        <v>10</v>
      </c>
      <c r="L149" s="38">
        <f>HLOOKUP(L$4,Debug!$A$1:$AK$723,2+$C149,0)</f>
        <v>2026</v>
      </c>
      <c r="M149" s="38">
        <f>HLOOKUP(M$4,Debug!$A$1:$AK$723,2+$C149,0)</f>
        <v>11</v>
      </c>
      <c r="N149" s="208">
        <f t="shared" si="102"/>
        <v>0</v>
      </c>
      <c r="O149" s="5"/>
      <c r="P149" s="100">
        <f>IF(Switch="Y",S149,HLOOKUP(P$3,Debug!$A$1:$AK$723,2+$C149,0))</f>
        <v>6.1336263115014901E-3</v>
      </c>
      <c r="Q149" s="207">
        <f t="shared" si="103"/>
        <v>4.8836263115014898E-3</v>
      </c>
      <c r="R149" s="101">
        <f>IF(Switch="Y",T149,HLOOKUP(R$3,Debug!$A$1:$AK$723,2+$C149,0))</f>
        <v>0.86896072297532101</v>
      </c>
      <c r="S149" s="183">
        <v>2.9113437177725743E-3</v>
      </c>
      <c r="T149" s="184">
        <v>0.72233458537994799</v>
      </c>
      <c r="U149" s="196"/>
      <c r="V149" s="55">
        <f t="shared" si="137"/>
        <v>55000.498408961954</v>
      </c>
      <c r="W149" s="210">
        <f t="shared" si="138"/>
        <v>268.60188117570243</v>
      </c>
      <c r="X149" s="210">
        <f t="shared" si="104"/>
        <v>-52.595409126160177</v>
      </c>
      <c r="Y149" s="210">
        <f t="shared" si="139"/>
        <v>0</v>
      </c>
      <c r="Z149" s="210">
        <f t="shared" si="105"/>
        <v>0</v>
      </c>
      <c r="AA149" s="210">
        <f t="shared" si="106"/>
        <v>-59.817880287762449</v>
      </c>
      <c r="AB149" s="210">
        <f t="shared" si="107"/>
        <v>-33.725469924413169</v>
      </c>
      <c r="AC149" s="211">
        <f t="shared" si="108"/>
        <v>55122.961530799323</v>
      </c>
      <c r="AD149" s="43">
        <f>HLOOKUP(AD$4,Debug!$A$1:$AK$723,2+$C149,0)</f>
        <v>55216.5048810117</v>
      </c>
      <c r="AE149" s="44">
        <f>HLOOKUP(AE$4,Debug!$A$1:$AK$723,2+$C149,0)</f>
        <v>52.595409126160497</v>
      </c>
      <c r="AF149" s="44">
        <f>HLOOKUP(AF$4,Debug!$A$1:$AK$723,2+$C149,0)</f>
        <v>59.817880287762598</v>
      </c>
      <c r="AG149" s="44">
        <f>HLOOKUP(AG$4,Debug!$A$1:$AK$723,2+$C149,0)</f>
        <v>33.725469924413197</v>
      </c>
      <c r="AH149" s="44">
        <f>HLOOKUP(AH$4,Debug!$A$1:$AK$723,2+$C149,0)</f>
        <v>55122.961530799497</v>
      </c>
      <c r="AI149" s="208">
        <f t="shared" si="109"/>
        <v>3.7852743162147817E-10</v>
      </c>
      <c r="AJ149" s="196"/>
      <c r="AK149" s="55">
        <f t="shared" si="96"/>
        <v>1</v>
      </c>
      <c r="AL149" s="210">
        <f t="shared" si="97"/>
        <v>0</v>
      </c>
      <c r="AM149" s="210">
        <f t="shared" si="98"/>
        <v>0</v>
      </c>
      <c r="AN149" s="210">
        <f t="shared" si="99"/>
        <v>0</v>
      </c>
      <c r="AO149" s="210">
        <f t="shared" si="100"/>
        <v>0</v>
      </c>
      <c r="AP149" s="211">
        <f t="shared" si="101"/>
        <v>0</v>
      </c>
      <c r="AQ149" s="46">
        <f>HLOOKUP(AQ$4,Debug!$A$1:$AK$723,2+$C149,0)</f>
        <v>1</v>
      </c>
      <c r="AR149" s="46">
        <f>HLOOKUP(AR$4,Debug!$A$1:$AK$723,2+$C149,0)</f>
        <v>0</v>
      </c>
      <c r="AS149" s="46">
        <f>HLOOKUP(AS$4,Debug!$A$1:$AK$723,2+$C149,0)</f>
        <v>0</v>
      </c>
      <c r="AT149" s="46">
        <f>HLOOKUP(AT$4,Debug!$A$1:$AK$723,2+$C149,0)</f>
        <v>0</v>
      </c>
      <c r="AU149" s="46">
        <f>HLOOKUP(AU$4,Debug!$A$1:$AK$723,2+$C149,0)</f>
        <v>0</v>
      </c>
      <c r="AV149" s="46">
        <f>HLOOKUP(AV$4,Debug!$A$1:$AK$723,2+$C149,0)</f>
        <v>0</v>
      </c>
      <c r="AW149" s="47">
        <f t="shared" si="110"/>
        <v>0</v>
      </c>
      <c r="AX149" s="196"/>
      <c r="AY149" s="265">
        <f t="shared" si="111"/>
        <v>13490.187969765268</v>
      </c>
      <c r="AZ149" s="266">
        <f t="shared" si="112"/>
        <v>0</v>
      </c>
      <c r="BA149" s="266">
        <f t="shared" si="113"/>
        <v>121411.69172788762</v>
      </c>
      <c r="BB149" s="266">
        <f t="shared" si="114"/>
        <v>0</v>
      </c>
      <c r="BC149" s="267">
        <f t="shared" si="115"/>
        <v>0</v>
      </c>
      <c r="BD149" s="246">
        <f>HLOOKUP(BD$4,Debug!$A$1:$AK$723,2+$C149,0)</f>
        <v>13490.1879697653</v>
      </c>
      <c r="BE149" s="46">
        <f>HLOOKUP(BE$4,Debug!$A$1:$AK$723,2+$C149,0)</f>
        <v>0</v>
      </c>
      <c r="BF149" s="46">
        <f>HLOOKUP(BF$4,Debug!$A$1:$AK$723,2+$C149,0)</f>
        <v>121411.691727888</v>
      </c>
      <c r="BG149" s="46">
        <f>HLOOKUP(BG$4,Debug!$A$1:$AK$723,2+$C149,0)</f>
        <v>0</v>
      </c>
      <c r="BH149" s="46">
        <f>HLOOKUP(BH$4,Debug!$A$1:$AK$723,2+$C149,0)</f>
        <v>0</v>
      </c>
      <c r="BI149" s="48">
        <f t="shared" si="116"/>
        <v>4.1109160520136356E-10</v>
      </c>
      <c r="BJ149" s="196"/>
      <c r="BK149" s="274">
        <f t="shared" si="117"/>
        <v>1.6821425527395739E-3</v>
      </c>
      <c r="BL149" s="275">
        <f t="shared" si="118"/>
        <v>0.45257715979295815</v>
      </c>
      <c r="BM149" s="281">
        <f t="shared" si="119"/>
        <v>0</v>
      </c>
      <c r="BN149" s="281">
        <f t="shared" si="120"/>
        <v>0.8</v>
      </c>
      <c r="BO149" s="281">
        <f t="shared" si="121"/>
        <v>0</v>
      </c>
      <c r="BP149" s="281">
        <f t="shared" si="122"/>
        <v>1</v>
      </c>
      <c r="BQ149" s="275">
        <f t="shared" si="123"/>
        <v>0.56572144974119765</v>
      </c>
      <c r="BR149" s="275">
        <f t="shared" si="124"/>
        <v>9.5162412360719076E-4</v>
      </c>
      <c r="BS149" s="276">
        <f t="shared" si="125"/>
        <v>0.8250879492211175</v>
      </c>
      <c r="BT149" s="41">
        <f>HLOOKUP(BT$4,Debug!$A$1:$AK$723,2+$C149,0)*IF(SUM(V149:W149)=0,0,1)</f>
        <v>0.45257715979295898</v>
      </c>
      <c r="BU149" s="41">
        <f>HLOOKUP(BU$4,Debug!$A$1:$AK$723,2+$C149,0)*IF(SUM(X149:Y149)=0,0,1)</f>
        <v>9.5162412360719401E-4</v>
      </c>
      <c r="BV149" s="41">
        <f>HLOOKUP(BV$4,Debug!$A$1:$AK$723,2+$C149,0)</f>
        <v>0.82508794922111806</v>
      </c>
      <c r="BW149" s="208">
        <f t="shared" si="126"/>
        <v>1.3910313872989022E-15</v>
      </c>
      <c r="BY149" s="251">
        <f t="shared" si="127"/>
        <v>0</v>
      </c>
      <c r="BZ149" s="43">
        <f>HLOOKUP(BZ$4,Debug!$A$1:$AK$723,2+$C149,0)</f>
        <v>0</v>
      </c>
      <c r="CA149" s="49">
        <f t="shared" si="128"/>
        <v>0</v>
      </c>
      <c r="CC149" s="224">
        <f t="shared" si="129"/>
        <v>0</v>
      </c>
      <c r="CD149" s="253">
        <f t="shared" si="140"/>
        <v>51.979388501705259</v>
      </c>
      <c r="CE149" s="253">
        <f t="shared" si="130"/>
        <v>59.741591076818224</v>
      </c>
      <c r="CF149" s="253">
        <f t="shared" si="141"/>
        <v>29.306108728200513</v>
      </c>
      <c r="CG149" s="255">
        <f t="shared" si="131"/>
        <v>47980.97400157409</v>
      </c>
      <c r="CI149" s="194">
        <f t="shared" si="142"/>
        <v>1.2999999999999999E-2</v>
      </c>
      <c r="CJ149" s="194"/>
    </row>
    <row r="150" spans="2:88">
      <c r="B150" s="108">
        <f t="shared" si="143"/>
        <v>12</v>
      </c>
      <c r="C150" s="3">
        <f t="shared" si="132"/>
        <v>144</v>
      </c>
      <c r="D150" s="3">
        <f t="shared" si="133"/>
        <v>11</v>
      </c>
      <c r="E150" s="3">
        <f t="shared" si="134"/>
        <v>11</v>
      </c>
      <c r="F150" s="7">
        <f t="shared" si="135"/>
        <v>2026</v>
      </c>
      <c r="G150" s="8">
        <f t="shared" si="136"/>
        <v>12</v>
      </c>
      <c r="H150" s="37">
        <f>HLOOKUP(H$4,Debug!$A$1:$AK$723,2+$C150,0)</f>
        <v>12</v>
      </c>
      <c r="I150" s="38">
        <f>HLOOKUP(I$4,Debug!$A$1:$AK$723,2+$C150,0)</f>
        <v>144</v>
      </c>
      <c r="J150" s="38">
        <f>HLOOKUP(J$4,Debug!$A$1:$AK$723,2+$C150,0)</f>
        <v>11</v>
      </c>
      <c r="K150" s="38">
        <f>HLOOKUP(K$4,Debug!$A$1:$AK$723,2+$C150,0)</f>
        <v>11</v>
      </c>
      <c r="L150" s="38">
        <f>HLOOKUP(L$4,Debug!$A$1:$AK$723,2+$C150,0)</f>
        <v>2026</v>
      </c>
      <c r="M150" s="38">
        <f>HLOOKUP(M$4,Debug!$A$1:$AK$723,2+$C150,0)</f>
        <v>12</v>
      </c>
      <c r="N150" s="208">
        <f t="shared" si="102"/>
        <v>0</v>
      </c>
      <c r="O150" s="5"/>
      <c r="P150" s="100">
        <f>IF(Switch="Y",S150,HLOOKUP(P$3,Debug!$A$1:$AK$723,2+$C150,0))</f>
        <v>-1.0835477459016E-2</v>
      </c>
      <c r="Q150" s="207">
        <f t="shared" si="103"/>
        <v>-1.2085477459016E-2</v>
      </c>
      <c r="R150" s="101">
        <f>IF(Switch="Y",T150,HLOOKUP(R$3,Debug!$A$1:$AK$723,2+$C150,0))</f>
        <v>0.866025807569066</v>
      </c>
      <c r="S150" s="183">
        <v>8.5617647728897239E-3</v>
      </c>
      <c r="T150" s="184">
        <v>0.71906234270511249</v>
      </c>
      <c r="U150" s="196"/>
      <c r="V150" s="55">
        <f t="shared" si="137"/>
        <v>55122.961530799323</v>
      </c>
      <c r="W150" s="210">
        <f t="shared" si="138"/>
        <v>-666.18730905468124</v>
      </c>
      <c r="X150" s="210">
        <f t="shared" si="104"/>
        <v>-51.987239134692395</v>
      </c>
      <c r="Y150" s="210">
        <f t="shared" si="139"/>
        <v>-13477.309542095269</v>
      </c>
      <c r="Z150" s="210">
        <f t="shared" si="105"/>
        <v>0</v>
      </c>
      <c r="AA150" s="210">
        <f t="shared" si="106"/>
        <v>-44.338100560557571</v>
      </c>
      <c r="AB150" s="210">
        <f t="shared" si="107"/>
        <v>-33.693273855238175</v>
      </c>
      <c r="AC150" s="211">
        <f t="shared" si="108"/>
        <v>40849.446066098892</v>
      </c>
      <c r="AD150" s="43">
        <f>HLOOKUP(AD$4,Debug!$A$1:$AK$723,2+$C150,0)</f>
        <v>54404.786982610101</v>
      </c>
      <c r="AE150" s="44">
        <f>HLOOKUP(AE$4,Debug!$A$1:$AK$723,2+$C150,0)</f>
        <v>51.9872391346927</v>
      </c>
      <c r="AF150" s="44">
        <f>HLOOKUP(AF$4,Debug!$A$1:$AK$723,2+$C150,0)</f>
        <v>44.338100560557699</v>
      </c>
      <c r="AG150" s="44">
        <f>HLOOKUP(AG$4,Debug!$A$1:$AK$723,2+$C150,0)</f>
        <v>33.693273855238203</v>
      </c>
      <c r="AH150" s="44">
        <f>HLOOKUP(AH$4,Debug!$A$1:$AK$723,2+$C150,0)</f>
        <v>40849.446066099001</v>
      </c>
      <c r="AI150" s="208">
        <f t="shared" si="109"/>
        <v>2.6209079351247055E-10</v>
      </c>
      <c r="AJ150" s="196"/>
      <c r="AK150" s="55">
        <f t="shared" si="96"/>
        <v>1</v>
      </c>
      <c r="AL150" s="210">
        <f t="shared" si="97"/>
        <v>0</v>
      </c>
      <c r="AM150" s="210">
        <f t="shared" si="98"/>
        <v>0</v>
      </c>
      <c r="AN150" s="210">
        <f t="shared" si="99"/>
        <v>1</v>
      </c>
      <c r="AO150" s="210">
        <f t="shared" si="100"/>
        <v>1</v>
      </c>
      <c r="AP150" s="211">
        <f t="shared" si="101"/>
        <v>1</v>
      </c>
      <c r="AQ150" s="46">
        <f>HLOOKUP(AQ$4,Debug!$A$1:$AK$723,2+$C150,0)</f>
        <v>1</v>
      </c>
      <c r="AR150" s="46">
        <f>HLOOKUP(AR$4,Debug!$A$1:$AK$723,2+$C150,0)</f>
        <v>0</v>
      </c>
      <c r="AS150" s="46">
        <f>HLOOKUP(AS$4,Debug!$A$1:$AK$723,2+$C150,0)</f>
        <v>0</v>
      </c>
      <c r="AT150" s="46">
        <f>HLOOKUP(AT$4,Debug!$A$1:$AK$723,2+$C150,0)</f>
        <v>1</v>
      </c>
      <c r="AU150" s="46">
        <f>HLOOKUP(AU$4,Debug!$A$1:$AK$723,2+$C150,0)</f>
        <v>1</v>
      </c>
      <c r="AV150" s="46">
        <f>HLOOKUP(AV$4,Debug!$A$1:$AK$723,2+$C150,0)</f>
        <v>1</v>
      </c>
      <c r="AW150" s="47">
        <f t="shared" si="110"/>
        <v>0</v>
      </c>
      <c r="AX150" s="196"/>
      <c r="AY150" s="265">
        <f t="shared" si="111"/>
        <v>13477.309542095269</v>
      </c>
      <c r="AZ150" s="266">
        <f t="shared" si="112"/>
        <v>0</v>
      </c>
      <c r="BA150" s="266">
        <f t="shared" si="113"/>
        <v>107818.47633676237</v>
      </c>
      <c r="BB150" s="266">
        <f t="shared" si="114"/>
        <v>0</v>
      </c>
      <c r="BC150" s="267">
        <f t="shared" si="115"/>
        <v>0</v>
      </c>
      <c r="BD150" s="246">
        <f>HLOOKUP(BD$4,Debug!$A$1:$AK$723,2+$C150,0)</f>
        <v>13477.3095420953</v>
      </c>
      <c r="BE150" s="46">
        <f>HLOOKUP(BE$4,Debug!$A$1:$AK$723,2+$C150,0)</f>
        <v>0</v>
      </c>
      <c r="BF150" s="46">
        <f>HLOOKUP(BF$4,Debug!$A$1:$AK$723,2+$C150,0)</f>
        <v>107818.476336762</v>
      </c>
      <c r="BG150" s="46">
        <f>HLOOKUP(BG$4,Debug!$A$1:$AK$723,2+$C150,0)</f>
        <v>0</v>
      </c>
      <c r="BH150" s="46">
        <f>HLOOKUP(BH$4,Debug!$A$1:$AK$723,2+$C150,0)</f>
        <v>0</v>
      </c>
      <c r="BI150" s="48">
        <f t="shared" si="116"/>
        <v>3.9472070056945086E-10</v>
      </c>
      <c r="BJ150" s="196"/>
      <c r="BK150" s="274">
        <f t="shared" si="117"/>
        <v>1.6821425527395739E-3</v>
      </c>
      <c r="BL150" s="275">
        <f t="shared" si="118"/>
        <v>0.45401691341508482</v>
      </c>
      <c r="BM150" s="281">
        <f t="shared" si="119"/>
        <v>0</v>
      </c>
      <c r="BN150" s="281">
        <f t="shared" si="120"/>
        <v>0.8</v>
      </c>
      <c r="BO150" s="281">
        <f t="shared" si="121"/>
        <v>0</v>
      </c>
      <c r="BP150" s="281">
        <f t="shared" si="122"/>
        <v>1</v>
      </c>
      <c r="BQ150" s="275">
        <f t="shared" si="123"/>
        <v>0.56752114176885604</v>
      </c>
      <c r="BR150" s="275">
        <f t="shared" si="124"/>
        <v>9.5465146214874109E-4</v>
      </c>
      <c r="BS150" s="276">
        <f t="shared" si="125"/>
        <v>0.82430027780399218</v>
      </c>
      <c r="BT150" s="41">
        <f>HLOOKUP(BT$4,Debug!$A$1:$AK$723,2+$C150,0)*IF(SUM(V150:W150)=0,0,1)</f>
        <v>0.45401691341508599</v>
      </c>
      <c r="BU150" s="41">
        <f>HLOOKUP(BU$4,Debug!$A$1:$AK$723,2+$C150,0)*IF(SUM(X150:Y150)=0,0,1)</f>
        <v>9.5465146214874402E-4</v>
      </c>
      <c r="BV150" s="41">
        <f>HLOOKUP(BV$4,Debug!$A$1:$AK$723,2+$C150,0)</f>
        <v>0.82430027780399195</v>
      </c>
      <c r="BW150" s="208">
        <f t="shared" si="126"/>
        <v>1.3907061266471565E-15</v>
      </c>
      <c r="BY150" s="251">
        <f t="shared" si="127"/>
        <v>0</v>
      </c>
      <c r="BZ150" s="43">
        <f>HLOOKUP(BZ$4,Debug!$A$1:$AK$723,2+$C150,0)</f>
        <v>0</v>
      </c>
      <c r="CA150" s="49">
        <f t="shared" si="128"/>
        <v>0</v>
      </c>
      <c r="CC150" s="224">
        <f t="shared" si="129"/>
        <v>0</v>
      </c>
      <c r="CD150" s="253">
        <f t="shared" si="140"/>
        <v>38.397939344035329</v>
      </c>
      <c r="CE150" s="253">
        <f t="shared" si="130"/>
        <v>59.672384094136298</v>
      </c>
      <c r="CF150" s="253">
        <f t="shared" si="141"/>
        <v>29.179244700128336</v>
      </c>
      <c r="CG150" s="255">
        <f t="shared" si="131"/>
        <v>35444.251702186455</v>
      </c>
      <c r="CI150" s="194">
        <f t="shared" si="142"/>
        <v>1.3000000000000001E-2</v>
      </c>
      <c r="CJ150" s="194"/>
    </row>
    <row r="151" spans="2:88">
      <c r="B151" s="108">
        <f t="shared" si="143"/>
        <v>13</v>
      </c>
      <c r="C151" s="3">
        <f t="shared" si="132"/>
        <v>145</v>
      </c>
      <c r="D151" s="3">
        <f t="shared" si="133"/>
        <v>12</v>
      </c>
      <c r="E151" s="3">
        <f t="shared" si="134"/>
        <v>0</v>
      </c>
      <c r="F151" s="7">
        <f t="shared" si="135"/>
        <v>2027</v>
      </c>
      <c r="G151" s="8">
        <f t="shared" si="136"/>
        <v>1</v>
      </c>
      <c r="H151" s="37">
        <f>HLOOKUP(H$4,Debug!$A$1:$AK$723,2+$C151,0)</f>
        <v>13</v>
      </c>
      <c r="I151" s="38">
        <f>HLOOKUP(I$4,Debug!$A$1:$AK$723,2+$C151,0)</f>
        <v>145</v>
      </c>
      <c r="J151" s="38">
        <f>HLOOKUP(J$4,Debug!$A$1:$AK$723,2+$C151,0)</f>
        <v>12</v>
      </c>
      <c r="K151" s="38">
        <f>HLOOKUP(K$4,Debug!$A$1:$AK$723,2+$C151,0)</f>
        <v>0</v>
      </c>
      <c r="L151" s="38">
        <f>HLOOKUP(L$4,Debug!$A$1:$AK$723,2+$C151,0)</f>
        <v>2027</v>
      </c>
      <c r="M151" s="38">
        <f>HLOOKUP(M$4,Debug!$A$1:$AK$723,2+$C151,0)</f>
        <v>1</v>
      </c>
      <c r="N151" s="208">
        <f t="shared" si="102"/>
        <v>0</v>
      </c>
      <c r="O151" s="5"/>
      <c r="P151" s="100">
        <f>IF(Switch="Y",S151,HLOOKUP(P$3,Debug!$A$1:$AK$723,2+$C151,0))</f>
        <v>-2.7346755016879301E-3</v>
      </c>
      <c r="Q151" s="207">
        <f t="shared" si="103"/>
        <v>-3.9846755016879299E-3</v>
      </c>
      <c r="R151" s="101">
        <f>IF(Switch="Y",T151,HLOOKUP(R$3,Debug!$A$1:$AK$723,2+$C151,0))</f>
        <v>0.86296168450120803</v>
      </c>
      <c r="S151" s="183">
        <v>1.2538915865612399E-2</v>
      </c>
      <c r="T151" s="184">
        <v>0.7158708568974157</v>
      </c>
      <c r="U151" s="196"/>
      <c r="V151" s="55">
        <f t="shared" si="137"/>
        <v>40849.446066098892</v>
      </c>
      <c r="W151" s="210">
        <f t="shared" si="138"/>
        <v>-162.77178699710663</v>
      </c>
      <c r="X151" s="210">
        <f t="shared" si="104"/>
        <v>-32.412907055737818</v>
      </c>
      <c r="Y151" s="210">
        <f t="shared" si="139"/>
        <v>0</v>
      </c>
      <c r="Z151" s="210">
        <f t="shared" si="105"/>
        <v>0</v>
      </c>
      <c r="AA151" s="210">
        <f t="shared" si="106"/>
        <v>-44.042116486383215</v>
      </c>
      <c r="AB151" s="210">
        <f t="shared" si="107"/>
        <v>-33.666432217939878</v>
      </c>
      <c r="AC151" s="211">
        <f t="shared" si="108"/>
        <v>40576.552823341721</v>
      </c>
      <c r="AD151" s="43">
        <f>HLOOKUP(AD$4,Debug!$A$1:$AK$723,2+$C151,0)</f>
        <v>40654.261372046203</v>
      </c>
      <c r="AE151" s="44">
        <f>HLOOKUP(AE$4,Debug!$A$1:$AK$723,2+$C151,0)</f>
        <v>32.412907055738103</v>
      </c>
      <c r="AF151" s="44">
        <f>HLOOKUP(AF$4,Debug!$A$1:$AK$723,2+$C151,0)</f>
        <v>44.042116486383399</v>
      </c>
      <c r="AG151" s="44">
        <f>HLOOKUP(AG$4,Debug!$A$1:$AK$723,2+$C151,0)</f>
        <v>33.666432217939899</v>
      </c>
      <c r="AH151" s="44">
        <f>HLOOKUP(AH$4,Debug!$A$1:$AK$723,2+$C151,0)</f>
        <v>40576.552823341903</v>
      </c>
      <c r="AI151" s="208">
        <f t="shared" si="109"/>
        <v>3.4217606525999145E-10</v>
      </c>
      <c r="AJ151" s="196"/>
      <c r="AK151" s="55">
        <f t="shared" si="96"/>
        <v>1</v>
      </c>
      <c r="AL151" s="210">
        <f t="shared" si="97"/>
        <v>0</v>
      </c>
      <c r="AM151" s="210">
        <f t="shared" si="98"/>
        <v>0</v>
      </c>
      <c r="AN151" s="210">
        <f t="shared" si="99"/>
        <v>0</v>
      </c>
      <c r="AO151" s="210">
        <f t="shared" si="100"/>
        <v>0</v>
      </c>
      <c r="AP151" s="211">
        <f t="shared" si="101"/>
        <v>0</v>
      </c>
      <c r="AQ151" s="46">
        <f>HLOOKUP(AQ$4,Debug!$A$1:$AK$723,2+$C151,0)</f>
        <v>1</v>
      </c>
      <c r="AR151" s="46">
        <f>HLOOKUP(AR$4,Debug!$A$1:$AK$723,2+$C151,0)</f>
        <v>0</v>
      </c>
      <c r="AS151" s="46">
        <f>HLOOKUP(AS$4,Debug!$A$1:$AK$723,2+$C151,0)</f>
        <v>0</v>
      </c>
      <c r="AT151" s="46">
        <f>HLOOKUP(AT$4,Debug!$A$1:$AK$723,2+$C151,0)</f>
        <v>0</v>
      </c>
      <c r="AU151" s="46">
        <f>HLOOKUP(AU$4,Debug!$A$1:$AK$723,2+$C151,0)</f>
        <v>0</v>
      </c>
      <c r="AV151" s="46">
        <f>HLOOKUP(AV$4,Debug!$A$1:$AK$723,2+$C151,0)</f>
        <v>0</v>
      </c>
      <c r="AW151" s="47">
        <f t="shared" si="110"/>
        <v>0</v>
      </c>
      <c r="AX151" s="196"/>
      <c r="AY151" s="265">
        <f t="shared" si="111"/>
        <v>13466.572887175951</v>
      </c>
      <c r="AZ151" s="266">
        <f t="shared" si="112"/>
        <v>0</v>
      </c>
      <c r="BA151" s="266">
        <f t="shared" si="113"/>
        <v>107732.58309740783</v>
      </c>
      <c r="BB151" s="266">
        <f t="shared" si="114"/>
        <v>0</v>
      </c>
      <c r="BC151" s="267">
        <f t="shared" si="115"/>
        <v>0</v>
      </c>
      <c r="BD151" s="246">
        <f>HLOOKUP(BD$4,Debug!$A$1:$AK$723,2+$C151,0)</f>
        <v>13466.572887176</v>
      </c>
      <c r="BE151" s="46">
        <f>HLOOKUP(BE$4,Debug!$A$1:$AK$723,2+$C151,0)</f>
        <v>0</v>
      </c>
      <c r="BF151" s="46">
        <f>HLOOKUP(BF$4,Debug!$A$1:$AK$723,2+$C151,0)</f>
        <v>107732.583097408</v>
      </c>
      <c r="BG151" s="46">
        <f>HLOOKUP(BG$4,Debug!$A$1:$AK$723,2+$C151,0)</f>
        <v>0</v>
      </c>
      <c r="BH151" s="46">
        <f>HLOOKUP(BH$4,Debug!$A$1:$AK$723,2+$C151,0)</f>
        <v>0</v>
      </c>
      <c r="BI151" s="48">
        <f t="shared" si="116"/>
        <v>2.2373569663614035E-10</v>
      </c>
      <c r="BJ151" s="196"/>
      <c r="BK151" s="274">
        <f t="shared" si="117"/>
        <v>1.6821425527395739E-3</v>
      </c>
      <c r="BL151" s="275">
        <f t="shared" si="118"/>
        <v>0.37887241087055357</v>
      </c>
      <c r="BM151" s="281">
        <f t="shared" si="119"/>
        <v>0</v>
      </c>
      <c r="BN151" s="281">
        <f t="shared" si="120"/>
        <v>0.8</v>
      </c>
      <c r="BO151" s="281">
        <f t="shared" si="121"/>
        <v>0</v>
      </c>
      <c r="BP151" s="281">
        <f t="shared" si="122"/>
        <v>1</v>
      </c>
      <c r="BQ151" s="275">
        <f t="shared" si="123"/>
        <v>0.47359051358819193</v>
      </c>
      <c r="BR151" s="275">
        <f t="shared" si="124"/>
        <v>7.9664675548048701E-4</v>
      </c>
      <c r="BS151" s="276">
        <f t="shared" si="125"/>
        <v>0.8236436016621379</v>
      </c>
      <c r="BT151" s="41">
        <f>HLOOKUP(BT$4,Debug!$A$1:$AK$723,2+$C151,0)*IF(SUM(V151:W151)=0,0,1)</f>
        <v>0.37887241087055501</v>
      </c>
      <c r="BU151" s="41">
        <f>HLOOKUP(BU$4,Debug!$A$1:$AK$723,2+$C151,0)*IF(SUM(X151:Y151)=0,0,1)</f>
        <v>7.9664675548049005E-4</v>
      </c>
      <c r="BV151" s="41">
        <f>HLOOKUP(BV$4,Debug!$A$1:$AK$723,2+$C151,0)</f>
        <v>0.82364360166213801</v>
      </c>
      <c r="BW151" s="208">
        <f t="shared" si="126"/>
        <v>1.5573480005581786E-15</v>
      </c>
      <c r="BY151" s="251">
        <f t="shared" si="127"/>
        <v>0</v>
      </c>
      <c r="BZ151" s="43">
        <f>HLOOKUP(BZ$4,Debug!$A$1:$AK$723,2+$C151,0)</f>
        <v>0</v>
      </c>
      <c r="CA151" s="49">
        <f t="shared" si="128"/>
        <v>0</v>
      </c>
      <c r="CC151" s="224">
        <f t="shared" si="129"/>
        <v>0</v>
      </c>
      <c r="CD151" s="253">
        <f t="shared" si="140"/>
        <v>38.006659032087683</v>
      </c>
      <c r="CE151" s="253">
        <f t="shared" si="130"/>
        <v>44.06438348517743</v>
      </c>
      <c r="CF151" s="253">
        <f t="shared" si="141"/>
        <v>29.052841057939137</v>
      </c>
      <c r="CG151" s="255">
        <f t="shared" si="131"/>
        <v>35083.069875773246</v>
      </c>
      <c r="CI151" s="194">
        <f t="shared" si="142"/>
        <v>1.2999999999999999E-2</v>
      </c>
      <c r="CJ151" s="194"/>
    </row>
    <row r="152" spans="2:88">
      <c r="B152" s="108">
        <f t="shared" si="143"/>
        <v>13</v>
      </c>
      <c r="C152" s="3">
        <f t="shared" si="132"/>
        <v>146</v>
      </c>
      <c r="D152" s="3">
        <f t="shared" si="133"/>
        <v>12</v>
      </c>
      <c r="E152" s="3">
        <f t="shared" si="134"/>
        <v>1</v>
      </c>
      <c r="F152" s="7">
        <f t="shared" si="135"/>
        <v>2027</v>
      </c>
      <c r="G152" s="8">
        <f t="shared" si="136"/>
        <v>2</v>
      </c>
      <c r="H152" s="37">
        <f>HLOOKUP(H$4,Debug!$A$1:$AK$723,2+$C152,0)</f>
        <v>13</v>
      </c>
      <c r="I152" s="38">
        <f>HLOOKUP(I$4,Debug!$A$1:$AK$723,2+$C152,0)</f>
        <v>146</v>
      </c>
      <c r="J152" s="38">
        <f>HLOOKUP(J$4,Debug!$A$1:$AK$723,2+$C152,0)</f>
        <v>12</v>
      </c>
      <c r="K152" s="38">
        <f>HLOOKUP(K$4,Debug!$A$1:$AK$723,2+$C152,0)</f>
        <v>1</v>
      </c>
      <c r="L152" s="38">
        <f>HLOOKUP(L$4,Debug!$A$1:$AK$723,2+$C152,0)</f>
        <v>2027</v>
      </c>
      <c r="M152" s="38">
        <f>HLOOKUP(M$4,Debug!$A$1:$AK$723,2+$C152,0)</f>
        <v>2</v>
      </c>
      <c r="N152" s="208">
        <f t="shared" si="102"/>
        <v>0</v>
      </c>
      <c r="O152" s="5"/>
      <c r="P152" s="100">
        <f>IF(Switch="Y",S152,HLOOKUP(P$3,Debug!$A$1:$AK$723,2+$C152,0))</f>
        <v>3.0827068629780501E-2</v>
      </c>
      <c r="Q152" s="207">
        <f t="shared" si="103"/>
        <v>2.95770686297805E-2</v>
      </c>
      <c r="R152" s="101">
        <f>IF(Switch="Y",T152,HLOOKUP(R$3,Debug!$A$1:$AK$723,2+$C152,0))</f>
        <v>0.85969738651994498</v>
      </c>
      <c r="S152" s="183">
        <v>-2.2122850815936901E-2</v>
      </c>
      <c r="T152" s="184">
        <v>0.71270757608153379</v>
      </c>
      <c r="U152" s="196"/>
      <c r="V152" s="55">
        <f t="shared" si="137"/>
        <v>40576.552823341721</v>
      </c>
      <c r="W152" s="210">
        <f t="shared" si="138"/>
        <v>1200.1354876158919</v>
      </c>
      <c r="X152" s="210">
        <f t="shared" si="104"/>
        <v>-33.08528621194197</v>
      </c>
      <c r="Y152" s="210">
        <f t="shared" si="139"/>
        <v>0</v>
      </c>
      <c r="Z152" s="210">
        <f t="shared" si="105"/>
        <v>0</v>
      </c>
      <c r="AA152" s="210">
        <f t="shared" si="106"/>
        <v>-45.222236610141145</v>
      </c>
      <c r="AB152" s="210">
        <f t="shared" si="107"/>
        <v>-33.63976989522596</v>
      </c>
      <c r="AC152" s="211">
        <f t="shared" si="108"/>
        <v>41664.741018240304</v>
      </c>
      <c r="AD152" s="43">
        <f>HLOOKUP(AD$4,Debug!$A$1:$AK$723,2+$C152,0)</f>
        <v>41743.603024745797</v>
      </c>
      <c r="AE152" s="44">
        <f>HLOOKUP(AE$4,Debug!$A$1:$AK$723,2+$C152,0)</f>
        <v>33.085286211942197</v>
      </c>
      <c r="AF152" s="44">
        <f>HLOOKUP(AF$4,Debug!$A$1:$AK$723,2+$C152,0)</f>
        <v>45.222236610141302</v>
      </c>
      <c r="AG152" s="44">
        <f>HLOOKUP(AG$4,Debug!$A$1:$AK$723,2+$C152,0)</f>
        <v>33.639769895226003</v>
      </c>
      <c r="AH152" s="44">
        <f>HLOOKUP(AH$4,Debug!$A$1:$AK$723,2+$C152,0)</f>
        <v>41664.7410182405</v>
      </c>
      <c r="AI152" s="208">
        <f t="shared" si="109"/>
        <v>3.2034108699008357E-10</v>
      </c>
      <c r="AJ152" s="196"/>
      <c r="AK152" s="55">
        <f t="shared" si="96"/>
        <v>1</v>
      </c>
      <c r="AL152" s="210">
        <f t="shared" si="97"/>
        <v>0</v>
      </c>
      <c r="AM152" s="210">
        <f t="shared" si="98"/>
        <v>0</v>
      </c>
      <c r="AN152" s="210">
        <f t="shared" si="99"/>
        <v>0</v>
      </c>
      <c r="AO152" s="210">
        <f t="shared" si="100"/>
        <v>0</v>
      </c>
      <c r="AP152" s="211">
        <f t="shared" si="101"/>
        <v>0</v>
      </c>
      <c r="AQ152" s="46">
        <f>HLOOKUP(AQ$4,Debug!$A$1:$AK$723,2+$C152,0)</f>
        <v>1</v>
      </c>
      <c r="AR152" s="46">
        <f>HLOOKUP(AR$4,Debug!$A$1:$AK$723,2+$C152,0)</f>
        <v>0</v>
      </c>
      <c r="AS152" s="46">
        <f>HLOOKUP(AS$4,Debug!$A$1:$AK$723,2+$C152,0)</f>
        <v>0</v>
      </c>
      <c r="AT152" s="46">
        <f>HLOOKUP(AT$4,Debug!$A$1:$AK$723,2+$C152,0)</f>
        <v>0</v>
      </c>
      <c r="AU152" s="46">
        <f>HLOOKUP(AU$4,Debug!$A$1:$AK$723,2+$C152,0)</f>
        <v>0</v>
      </c>
      <c r="AV152" s="46">
        <f>HLOOKUP(AV$4,Debug!$A$1:$AK$723,2+$C152,0)</f>
        <v>0</v>
      </c>
      <c r="AW152" s="47">
        <f t="shared" si="110"/>
        <v>0</v>
      </c>
      <c r="AX152" s="196"/>
      <c r="AY152" s="265">
        <f t="shared" si="111"/>
        <v>13455.907958090384</v>
      </c>
      <c r="AZ152" s="266">
        <f t="shared" si="112"/>
        <v>0</v>
      </c>
      <c r="BA152" s="266">
        <f t="shared" si="113"/>
        <v>107647.26366472329</v>
      </c>
      <c r="BB152" s="266">
        <f t="shared" si="114"/>
        <v>0</v>
      </c>
      <c r="BC152" s="267">
        <f t="shared" si="115"/>
        <v>0</v>
      </c>
      <c r="BD152" s="246">
        <f>HLOOKUP(BD$4,Debug!$A$1:$AK$723,2+$C152,0)</f>
        <v>13455.9079580904</v>
      </c>
      <c r="BE152" s="46">
        <f>HLOOKUP(BE$4,Debug!$A$1:$AK$723,2+$C152,0)</f>
        <v>0</v>
      </c>
      <c r="BF152" s="46">
        <f>HLOOKUP(BF$4,Debug!$A$1:$AK$723,2+$C152,0)</f>
        <v>107647.263664723</v>
      </c>
      <c r="BG152" s="46">
        <f>HLOOKUP(BG$4,Debug!$A$1:$AK$723,2+$C152,0)</f>
        <v>0</v>
      </c>
      <c r="BH152" s="46">
        <f>HLOOKUP(BH$4,Debug!$A$1:$AK$723,2+$C152,0)</f>
        <v>0</v>
      </c>
      <c r="BI152" s="48">
        <f t="shared" si="116"/>
        <v>3.0740920919924974E-10</v>
      </c>
      <c r="BJ152" s="196"/>
      <c r="BK152" s="274">
        <f t="shared" si="117"/>
        <v>1.6821425527395739E-3</v>
      </c>
      <c r="BL152" s="275">
        <f t="shared" si="118"/>
        <v>0.37664141763549752</v>
      </c>
      <c r="BM152" s="281">
        <f t="shared" si="119"/>
        <v>0</v>
      </c>
      <c r="BN152" s="281">
        <f t="shared" si="120"/>
        <v>0.8</v>
      </c>
      <c r="BO152" s="281">
        <f t="shared" si="121"/>
        <v>0</v>
      </c>
      <c r="BP152" s="281">
        <f t="shared" si="122"/>
        <v>1</v>
      </c>
      <c r="BQ152" s="275">
        <f t="shared" si="123"/>
        <v>0.4708017720443719</v>
      </c>
      <c r="BR152" s="275">
        <f t="shared" si="124"/>
        <v>7.9195569466103475E-4</v>
      </c>
      <c r="BS152" s="276">
        <f t="shared" si="125"/>
        <v>0.82299131242143042</v>
      </c>
      <c r="BT152" s="41">
        <f>HLOOKUP(BT$4,Debug!$A$1:$AK$723,2+$C152,0)*IF(SUM(V152:W152)=0,0,1)</f>
        <v>0.37664141763549902</v>
      </c>
      <c r="BU152" s="41">
        <f>HLOOKUP(BU$4,Debug!$A$1:$AK$723,2+$C152,0)*IF(SUM(X152:Y152)=0,0,1)</f>
        <v>7.91955694661038E-4</v>
      </c>
      <c r="BV152" s="41">
        <f>HLOOKUP(BV$4,Debug!$A$1:$AK$723,2+$C152,0)</f>
        <v>0.82299131242142998</v>
      </c>
      <c r="BW152" s="208">
        <f t="shared" si="126"/>
        <v>1.9461428996114805E-15</v>
      </c>
      <c r="BY152" s="251">
        <f t="shared" si="127"/>
        <v>0</v>
      </c>
      <c r="BZ152" s="43">
        <f>HLOOKUP(BZ$4,Debug!$A$1:$AK$723,2+$C152,0)</f>
        <v>0</v>
      </c>
      <c r="CA152" s="49">
        <f t="shared" si="128"/>
        <v>0</v>
      </c>
      <c r="CC152" s="224">
        <f t="shared" si="129"/>
        <v>0</v>
      </c>
      <c r="CD152" s="253">
        <f t="shared" si="140"/>
        <v>38.877438626324917</v>
      </c>
      <c r="CE152" s="253">
        <f t="shared" si="130"/>
        <v>43.604445520269216</v>
      </c>
      <c r="CF152" s="253">
        <f t="shared" si="141"/>
        <v>28.920022262058083</v>
      </c>
      <c r="CG152" s="255">
        <f t="shared" si="131"/>
        <v>35886.866424299922</v>
      </c>
      <c r="CI152" s="194">
        <f t="shared" si="142"/>
        <v>1.2999999999999999E-2</v>
      </c>
      <c r="CJ152" s="194"/>
    </row>
    <row r="153" spans="2:88">
      <c r="B153" s="108">
        <f t="shared" si="143"/>
        <v>13</v>
      </c>
      <c r="C153" s="3">
        <f t="shared" si="132"/>
        <v>147</v>
      </c>
      <c r="D153" s="3">
        <f t="shared" si="133"/>
        <v>12</v>
      </c>
      <c r="E153" s="3">
        <f t="shared" si="134"/>
        <v>2</v>
      </c>
      <c r="F153" s="7">
        <f t="shared" si="135"/>
        <v>2027</v>
      </c>
      <c r="G153" s="8">
        <f t="shared" si="136"/>
        <v>3</v>
      </c>
      <c r="H153" s="37">
        <f>HLOOKUP(H$4,Debug!$A$1:$AK$723,2+$C153,0)</f>
        <v>13</v>
      </c>
      <c r="I153" s="38">
        <f>HLOOKUP(I$4,Debug!$A$1:$AK$723,2+$C153,0)</f>
        <v>147</v>
      </c>
      <c r="J153" s="38">
        <f>HLOOKUP(J$4,Debug!$A$1:$AK$723,2+$C153,0)</f>
        <v>12</v>
      </c>
      <c r="K153" s="38">
        <f>HLOOKUP(K$4,Debug!$A$1:$AK$723,2+$C153,0)</f>
        <v>2</v>
      </c>
      <c r="L153" s="38">
        <f>HLOOKUP(L$4,Debug!$A$1:$AK$723,2+$C153,0)</f>
        <v>2027</v>
      </c>
      <c r="M153" s="38">
        <f>HLOOKUP(M$4,Debug!$A$1:$AK$723,2+$C153,0)</f>
        <v>3</v>
      </c>
      <c r="N153" s="208">
        <f t="shared" si="102"/>
        <v>0</v>
      </c>
      <c r="O153" s="5"/>
      <c r="P153" s="100">
        <f>IF(Switch="Y",S153,HLOOKUP(P$3,Debug!$A$1:$AK$723,2+$C153,0))</f>
        <v>-4.9140799895747199E-3</v>
      </c>
      <c r="Q153" s="207">
        <f t="shared" si="103"/>
        <v>-6.1640799895747202E-3</v>
      </c>
      <c r="R153" s="101">
        <f>IF(Switch="Y",T153,HLOOKUP(R$3,Debug!$A$1:$AK$723,2+$C153,0))</f>
        <v>0.85653104925053503</v>
      </c>
      <c r="S153" s="183">
        <v>1.2538915865612399E-2</v>
      </c>
      <c r="T153" s="184">
        <v>0.7092701610043266</v>
      </c>
      <c r="U153" s="196"/>
      <c r="V153" s="55">
        <f t="shared" si="137"/>
        <v>41664.741018240304</v>
      </c>
      <c r="W153" s="210">
        <f t="shared" si="138"/>
        <v>-256.82479638134811</v>
      </c>
      <c r="X153" s="210">
        <f t="shared" si="104"/>
        <v>-33.699377459328062</v>
      </c>
      <c r="Y153" s="210">
        <f t="shared" si="139"/>
        <v>0</v>
      </c>
      <c r="Z153" s="210">
        <f t="shared" si="105"/>
        <v>0</v>
      </c>
      <c r="AA153" s="210">
        <f t="shared" si="106"/>
        <v>-44.82206824809959</v>
      </c>
      <c r="AB153" s="210">
        <f t="shared" si="107"/>
        <v>-33.612392538266718</v>
      </c>
      <c r="AC153" s="211">
        <f t="shared" si="108"/>
        <v>41295.782383613267</v>
      </c>
      <c r="AD153" s="43">
        <f>HLOOKUP(AD$4,Debug!$A$1:$AK$723,2+$C153,0)</f>
        <v>41374.216844399802</v>
      </c>
      <c r="AE153" s="44">
        <f>HLOOKUP(AE$4,Debug!$A$1:$AK$723,2+$C153,0)</f>
        <v>33.699377459328304</v>
      </c>
      <c r="AF153" s="44">
        <f>HLOOKUP(AF$4,Debug!$A$1:$AK$723,2+$C153,0)</f>
        <v>44.822068248099797</v>
      </c>
      <c r="AG153" s="44">
        <f>HLOOKUP(AG$4,Debug!$A$1:$AK$723,2+$C153,0)</f>
        <v>33.612392538266697</v>
      </c>
      <c r="AH153" s="44">
        <f>HLOOKUP(AH$4,Debug!$A$1:$AK$723,2+$C153,0)</f>
        <v>41295.782383613398</v>
      </c>
      <c r="AI153" s="208">
        <f t="shared" si="109"/>
        <v>3.0581759347114712E-10</v>
      </c>
      <c r="AJ153" s="196"/>
      <c r="AK153" s="55">
        <f t="shared" si="96"/>
        <v>1</v>
      </c>
      <c r="AL153" s="210">
        <f t="shared" si="97"/>
        <v>0</v>
      </c>
      <c r="AM153" s="210">
        <f t="shared" si="98"/>
        <v>0</v>
      </c>
      <c r="AN153" s="210">
        <f t="shared" si="99"/>
        <v>0</v>
      </c>
      <c r="AO153" s="210">
        <f t="shared" si="100"/>
        <v>0</v>
      </c>
      <c r="AP153" s="211">
        <f t="shared" si="101"/>
        <v>0</v>
      </c>
      <c r="AQ153" s="46">
        <f>HLOOKUP(AQ$4,Debug!$A$1:$AK$723,2+$C153,0)</f>
        <v>1</v>
      </c>
      <c r="AR153" s="46">
        <f>HLOOKUP(AR$4,Debug!$A$1:$AK$723,2+$C153,0)</f>
        <v>0</v>
      </c>
      <c r="AS153" s="46">
        <f>HLOOKUP(AS$4,Debug!$A$1:$AK$723,2+$C153,0)</f>
        <v>0</v>
      </c>
      <c r="AT153" s="46">
        <f>HLOOKUP(AT$4,Debug!$A$1:$AK$723,2+$C153,0)</f>
        <v>0</v>
      </c>
      <c r="AU153" s="46">
        <f>HLOOKUP(AU$4,Debug!$A$1:$AK$723,2+$C153,0)</f>
        <v>0</v>
      </c>
      <c r="AV153" s="46">
        <f>HLOOKUP(AV$4,Debug!$A$1:$AK$723,2+$C153,0)</f>
        <v>0</v>
      </c>
      <c r="AW153" s="47">
        <f t="shared" si="110"/>
        <v>0</v>
      </c>
      <c r="AX153" s="196"/>
      <c r="AY153" s="265">
        <f t="shared" si="111"/>
        <v>13444.957015306687</v>
      </c>
      <c r="AZ153" s="266">
        <f t="shared" si="112"/>
        <v>0</v>
      </c>
      <c r="BA153" s="266">
        <f t="shared" si="113"/>
        <v>107559.65612245371</v>
      </c>
      <c r="BB153" s="266">
        <f t="shared" si="114"/>
        <v>0</v>
      </c>
      <c r="BC153" s="267">
        <f t="shared" si="115"/>
        <v>0</v>
      </c>
      <c r="BD153" s="246">
        <f>HLOOKUP(BD$4,Debug!$A$1:$AK$723,2+$C153,0)</f>
        <v>13444.9570153067</v>
      </c>
      <c r="BE153" s="46">
        <f>HLOOKUP(BE$4,Debug!$A$1:$AK$723,2+$C153,0)</f>
        <v>0</v>
      </c>
      <c r="BF153" s="46">
        <f>HLOOKUP(BF$4,Debug!$A$1:$AK$723,2+$C153,0)</f>
        <v>107559.65612245401</v>
      </c>
      <c r="BG153" s="46">
        <f>HLOOKUP(BG$4,Debug!$A$1:$AK$723,2+$C153,0)</f>
        <v>0</v>
      </c>
      <c r="BH153" s="46">
        <f>HLOOKUP(BH$4,Debug!$A$1:$AK$723,2+$C153,0)</f>
        <v>0</v>
      </c>
      <c r="BI153" s="48">
        <f t="shared" si="116"/>
        <v>3.0377123039215803E-10</v>
      </c>
      <c r="BJ153" s="196"/>
      <c r="BK153" s="274">
        <f t="shared" si="117"/>
        <v>1.6821425527395739E-3</v>
      </c>
      <c r="BL153" s="275">
        <f t="shared" si="118"/>
        <v>0.38704877021313561</v>
      </c>
      <c r="BM153" s="281">
        <f t="shared" si="119"/>
        <v>0</v>
      </c>
      <c r="BN153" s="281">
        <f t="shared" si="120"/>
        <v>0.8</v>
      </c>
      <c r="BO153" s="281">
        <f t="shared" si="121"/>
        <v>0</v>
      </c>
      <c r="BP153" s="281">
        <f t="shared" si="122"/>
        <v>1</v>
      </c>
      <c r="BQ153" s="275">
        <f t="shared" si="123"/>
        <v>0.48381096276641949</v>
      </c>
      <c r="BR153" s="275">
        <f t="shared" si="124"/>
        <v>8.1383900795129588E-4</v>
      </c>
      <c r="BS153" s="276">
        <f t="shared" si="125"/>
        <v>0.82232152998817687</v>
      </c>
      <c r="BT153" s="41">
        <f>HLOOKUP(BT$4,Debug!$A$1:$AK$723,2+$C153,0)*IF(SUM(V153:W153)=0,0,1)</f>
        <v>0.38704877021313699</v>
      </c>
      <c r="BU153" s="41">
        <f>HLOOKUP(BU$4,Debug!$A$1:$AK$723,2+$C153,0)*IF(SUM(X153:Y153)=0,0,1)</f>
        <v>8.1383900795129903E-4</v>
      </c>
      <c r="BV153" s="41">
        <f>HLOOKUP(BV$4,Debug!$A$1:$AK$723,2+$C153,0)</f>
        <v>0.82232152998817698</v>
      </c>
      <c r="BW153" s="208">
        <f t="shared" si="126"/>
        <v>1.5019452695441693E-15</v>
      </c>
      <c r="BY153" s="251">
        <f t="shared" si="127"/>
        <v>0</v>
      </c>
      <c r="BZ153" s="43">
        <f>HLOOKUP(BZ$4,Debug!$A$1:$AK$723,2+$C153,0)</f>
        <v>0</v>
      </c>
      <c r="CA153" s="49">
        <f t="shared" si="128"/>
        <v>0</v>
      </c>
      <c r="CC153" s="224">
        <f t="shared" si="129"/>
        <v>0</v>
      </c>
      <c r="CD153" s="253">
        <f t="shared" si="140"/>
        <v>38.391493146123835</v>
      </c>
      <c r="CE153" s="253">
        <f t="shared" si="130"/>
        <v>44.60893042638147</v>
      </c>
      <c r="CF153" s="253">
        <f t="shared" si="141"/>
        <v>28.790057848622446</v>
      </c>
      <c r="CG153" s="255">
        <f t="shared" si="131"/>
        <v>35438.301365652769</v>
      </c>
      <c r="CI153" s="194">
        <f t="shared" si="142"/>
        <v>1.3000000000000001E-2</v>
      </c>
      <c r="CJ153" s="194"/>
    </row>
    <row r="154" spans="2:88">
      <c r="B154" s="108">
        <f t="shared" si="143"/>
        <v>13</v>
      </c>
      <c r="C154" s="3">
        <f t="shared" si="132"/>
        <v>148</v>
      </c>
      <c r="D154" s="3">
        <f t="shared" si="133"/>
        <v>12</v>
      </c>
      <c r="E154" s="3">
        <f t="shared" si="134"/>
        <v>3</v>
      </c>
      <c r="F154" s="7">
        <f t="shared" si="135"/>
        <v>2027</v>
      </c>
      <c r="G154" s="8">
        <f t="shared" si="136"/>
        <v>4</v>
      </c>
      <c r="H154" s="37">
        <f>HLOOKUP(H$4,Debug!$A$1:$AK$723,2+$C154,0)</f>
        <v>13</v>
      </c>
      <c r="I154" s="38">
        <f>HLOOKUP(I$4,Debug!$A$1:$AK$723,2+$C154,0)</f>
        <v>148</v>
      </c>
      <c r="J154" s="38">
        <f>HLOOKUP(J$4,Debug!$A$1:$AK$723,2+$C154,0)</f>
        <v>12</v>
      </c>
      <c r="K154" s="38">
        <f>HLOOKUP(K$4,Debug!$A$1:$AK$723,2+$C154,0)</f>
        <v>3</v>
      </c>
      <c r="L154" s="38">
        <f>HLOOKUP(L$4,Debug!$A$1:$AK$723,2+$C154,0)</f>
        <v>2027</v>
      </c>
      <c r="M154" s="38">
        <f>HLOOKUP(M$4,Debug!$A$1:$AK$723,2+$C154,0)</f>
        <v>4</v>
      </c>
      <c r="N154" s="208">
        <f t="shared" si="102"/>
        <v>0</v>
      </c>
      <c r="O154" s="5"/>
      <c r="P154" s="100">
        <f>IF(Switch="Y",S154,HLOOKUP(P$3,Debug!$A$1:$AK$723,2+$C154,0))</f>
        <v>-5.5532621629326203E-3</v>
      </c>
      <c r="Q154" s="207">
        <f t="shared" si="103"/>
        <v>-6.8032621629326205E-3</v>
      </c>
      <c r="R154" s="101">
        <f>IF(Switch="Y",T154,HLOOKUP(R$3,Debug!$A$1:$AK$723,2+$C154,0))</f>
        <v>0.85338795016214397</v>
      </c>
      <c r="S154" s="183">
        <v>1.7471953603427348E-3</v>
      </c>
      <c r="T154" s="184">
        <v>0.70581592320722752</v>
      </c>
      <c r="U154" s="196"/>
      <c r="V154" s="55">
        <f t="shared" si="137"/>
        <v>41295.782383613267</v>
      </c>
      <c r="W154" s="210">
        <f t="shared" si="138"/>
        <v>-280.94603377913558</v>
      </c>
      <c r="X154" s="210">
        <f t="shared" si="104"/>
        <v>-33.110831470437304</v>
      </c>
      <c r="Y154" s="210">
        <f t="shared" si="139"/>
        <v>0</v>
      </c>
      <c r="Z154" s="210">
        <f t="shared" si="105"/>
        <v>0</v>
      </c>
      <c r="AA154" s="210">
        <f t="shared" si="106"/>
        <v>-44.396869311560657</v>
      </c>
      <c r="AB154" s="210">
        <f t="shared" si="107"/>
        <v>-33.58525761920572</v>
      </c>
      <c r="AC154" s="211">
        <f t="shared" si="108"/>
        <v>40903.743391432923</v>
      </c>
      <c r="AD154" s="43">
        <f>HLOOKUP(AD$4,Debug!$A$1:$AK$723,2+$C154,0)</f>
        <v>40981.725518363797</v>
      </c>
      <c r="AE154" s="44">
        <f>HLOOKUP(AE$4,Debug!$A$1:$AK$723,2+$C154,0)</f>
        <v>33.110831470437503</v>
      </c>
      <c r="AF154" s="44">
        <f>HLOOKUP(AF$4,Debug!$A$1:$AK$723,2+$C154,0)</f>
        <v>44.396869311560799</v>
      </c>
      <c r="AG154" s="44">
        <f>HLOOKUP(AG$4,Debug!$A$1:$AK$723,2+$C154,0)</f>
        <v>33.585257619205699</v>
      </c>
      <c r="AH154" s="44">
        <f>HLOOKUP(AH$4,Debug!$A$1:$AK$723,2+$C154,0)</f>
        <v>40903.743391433098</v>
      </c>
      <c r="AI154" s="208">
        <f t="shared" si="109"/>
        <v>2.8392577178237843E-10</v>
      </c>
      <c r="AJ154" s="196"/>
      <c r="AK154" s="55">
        <f t="shared" si="96"/>
        <v>1</v>
      </c>
      <c r="AL154" s="210">
        <f t="shared" si="97"/>
        <v>0</v>
      </c>
      <c r="AM154" s="210">
        <f t="shared" si="98"/>
        <v>0</v>
      </c>
      <c r="AN154" s="210">
        <f t="shared" si="99"/>
        <v>0</v>
      </c>
      <c r="AO154" s="210">
        <f t="shared" si="100"/>
        <v>0</v>
      </c>
      <c r="AP154" s="211">
        <f t="shared" si="101"/>
        <v>0</v>
      </c>
      <c r="AQ154" s="46">
        <f>HLOOKUP(AQ$4,Debug!$A$1:$AK$723,2+$C154,0)</f>
        <v>1</v>
      </c>
      <c r="AR154" s="46">
        <f>HLOOKUP(AR$4,Debug!$A$1:$AK$723,2+$C154,0)</f>
        <v>0</v>
      </c>
      <c r="AS154" s="46">
        <f>HLOOKUP(AS$4,Debug!$A$1:$AK$723,2+$C154,0)</f>
        <v>0</v>
      </c>
      <c r="AT154" s="46">
        <f>HLOOKUP(AT$4,Debug!$A$1:$AK$723,2+$C154,0)</f>
        <v>0</v>
      </c>
      <c r="AU154" s="46">
        <f>HLOOKUP(AU$4,Debug!$A$1:$AK$723,2+$C154,0)</f>
        <v>0</v>
      </c>
      <c r="AV154" s="46">
        <f>HLOOKUP(AV$4,Debug!$A$1:$AK$723,2+$C154,0)</f>
        <v>0</v>
      </c>
      <c r="AW154" s="47">
        <f t="shared" si="110"/>
        <v>0</v>
      </c>
      <c r="AX154" s="196"/>
      <c r="AY154" s="265">
        <f t="shared" si="111"/>
        <v>13434.103047682289</v>
      </c>
      <c r="AZ154" s="266">
        <f t="shared" si="112"/>
        <v>0</v>
      </c>
      <c r="BA154" s="266">
        <f t="shared" si="113"/>
        <v>107472.82438145853</v>
      </c>
      <c r="BB154" s="266">
        <f t="shared" si="114"/>
        <v>0</v>
      </c>
      <c r="BC154" s="267">
        <f t="shared" si="115"/>
        <v>0</v>
      </c>
      <c r="BD154" s="246">
        <f>HLOOKUP(BD$4,Debug!$A$1:$AK$723,2+$C154,0)</f>
        <v>13434.1030476823</v>
      </c>
      <c r="BE154" s="46">
        <f>HLOOKUP(BE$4,Debug!$A$1:$AK$723,2+$C154,0)</f>
        <v>0</v>
      </c>
      <c r="BF154" s="46">
        <f>HLOOKUP(BF$4,Debug!$A$1:$AK$723,2+$C154,0)</f>
        <v>107472.824381459</v>
      </c>
      <c r="BG154" s="46">
        <f>HLOOKUP(BG$4,Debug!$A$1:$AK$723,2+$C154,0)</f>
        <v>0</v>
      </c>
      <c r="BH154" s="46">
        <f>HLOOKUP(BH$4,Debug!$A$1:$AK$723,2+$C154,0)</f>
        <v>0</v>
      </c>
      <c r="BI154" s="48">
        <f t="shared" si="116"/>
        <v>4.765752237290144E-10</v>
      </c>
      <c r="BJ154" s="196"/>
      <c r="BK154" s="274">
        <f t="shared" si="117"/>
        <v>1.6821425527395739E-3</v>
      </c>
      <c r="BL154" s="275">
        <f t="shared" si="118"/>
        <v>0.38393375241548888</v>
      </c>
      <c r="BM154" s="281">
        <f t="shared" si="119"/>
        <v>0</v>
      </c>
      <c r="BN154" s="281">
        <f t="shared" si="120"/>
        <v>0.8</v>
      </c>
      <c r="BO154" s="281">
        <f t="shared" si="121"/>
        <v>0</v>
      </c>
      <c r="BP154" s="281">
        <f t="shared" si="122"/>
        <v>1</v>
      </c>
      <c r="BQ154" s="275">
        <f t="shared" si="123"/>
        <v>0.4799171905193611</v>
      </c>
      <c r="BR154" s="275">
        <f t="shared" si="124"/>
        <v>8.0728912796384253E-4</v>
      </c>
      <c r="BS154" s="276">
        <f t="shared" si="125"/>
        <v>0.82165767875732687</v>
      </c>
      <c r="BT154" s="41">
        <f>HLOOKUP(BT$4,Debug!$A$1:$AK$723,2+$C154,0)*IF(SUM(V154:W154)=0,0,1)</f>
        <v>0.38393375241548999</v>
      </c>
      <c r="BU154" s="41">
        <f>HLOOKUP(BU$4,Debug!$A$1:$AK$723,2+$C154,0)*IF(SUM(X154:Y154)=0,0,1)</f>
        <v>8.0728912796384502E-4</v>
      </c>
      <c r="BV154" s="41">
        <f>HLOOKUP(BV$4,Debug!$A$1:$AK$723,2+$C154,0)</f>
        <v>0.82165767875732698</v>
      </c>
      <c r="BW154" s="208">
        <f t="shared" si="126"/>
        <v>1.2237389920843889E-15</v>
      </c>
      <c r="BY154" s="251">
        <f t="shared" si="127"/>
        <v>0</v>
      </c>
      <c r="BZ154" s="43">
        <f>HLOOKUP(BZ$4,Debug!$A$1:$AK$723,2+$C154,0)</f>
        <v>0</v>
      </c>
      <c r="CA154" s="49">
        <f t="shared" si="128"/>
        <v>0</v>
      </c>
      <c r="CC154" s="224">
        <f t="shared" si="129"/>
        <v>0</v>
      </c>
      <c r="CD154" s="253">
        <f t="shared" si="140"/>
        <v>37.887753295409347</v>
      </c>
      <c r="CE154" s="253">
        <f t="shared" si="130"/>
        <v>44.051653848367124</v>
      </c>
      <c r="CF154" s="253">
        <f t="shared" si="141"/>
        <v>28.661254155321497</v>
      </c>
      <c r="CG154" s="255">
        <f t="shared" si="131"/>
        <v>34973.310734224018</v>
      </c>
      <c r="CI154" s="194">
        <f t="shared" si="142"/>
        <v>1.2999999999999998E-2</v>
      </c>
      <c r="CJ154" s="194"/>
    </row>
    <row r="155" spans="2:88">
      <c r="B155" s="108">
        <f t="shared" si="143"/>
        <v>13</v>
      </c>
      <c r="C155" s="3">
        <f t="shared" si="132"/>
        <v>149</v>
      </c>
      <c r="D155" s="3">
        <f t="shared" si="133"/>
        <v>12</v>
      </c>
      <c r="E155" s="3">
        <f t="shared" si="134"/>
        <v>4</v>
      </c>
      <c r="F155" s="7">
        <f t="shared" si="135"/>
        <v>2027</v>
      </c>
      <c r="G155" s="8">
        <f t="shared" si="136"/>
        <v>5</v>
      </c>
      <c r="H155" s="37">
        <f>HLOOKUP(H$4,Debug!$A$1:$AK$723,2+$C155,0)</f>
        <v>13</v>
      </c>
      <c r="I155" s="38">
        <f>HLOOKUP(I$4,Debug!$A$1:$AK$723,2+$C155,0)</f>
        <v>149</v>
      </c>
      <c r="J155" s="38">
        <f>HLOOKUP(J$4,Debug!$A$1:$AK$723,2+$C155,0)</f>
        <v>12</v>
      </c>
      <c r="K155" s="38">
        <f>HLOOKUP(K$4,Debug!$A$1:$AK$723,2+$C155,0)</f>
        <v>4</v>
      </c>
      <c r="L155" s="38">
        <f>HLOOKUP(L$4,Debug!$A$1:$AK$723,2+$C155,0)</f>
        <v>2027</v>
      </c>
      <c r="M155" s="38">
        <f>HLOOKUP(M$4,Debug!$A$1:$AK$723,2+$C155,0)</f>
        <v>5</v>
      </c>
      <c r="N155" s="208">
        <f t="shared" si="102"/>
        <v>0</v>
      </c>
      <c r="O155" s="5"/>
      <c r="P155" s="100">
        <f>IF(Switch="Y",S155,HLOOKUP(P$3,Debug!$A$1:$AK$723,2+$C155,0))</f>
        <v>-5.6574243275598901E-3</v>
      </c>
      <c r="Q155" s="207">
        <f t="shared" si="103"/>
        <v>-6.9074243275598904E-3</v>
      </c>
      <c r="R155" s="101">
        <f>IF(Switch="Y",T155,HLOOKUP(R$3,Debug!$A$1:$AK$723,2+$C155,0))</f>
        <v>0.85034013605442205</v>
      </c>
      <c r="S155" s="183">
        <v>-3.1253333103211656E-3</v>
      </c>
      <c r="T155" s="184">
        <v>0.70254320640719403</v>
      </c>
      <c r="U155" s="196"/>
      <c r="V155" s="55">
        <f t="shared" si="137"/>
        <v>40903.743391432923</v>
      </c>
      <c r="W155" s="210">
        <f t="shared" si="138"/>
        <v>-282.53951219025089</v>
      </c>
      <c r="X155" s="210">
        <f t="shared" si="104"/>
        <v>-32.507980715799881</v>
      </c>
      <c r="Y155" s="210">
        <f t="shared" si="139"/>
        <v>0</v>
      </c>
      <c r="Z155" s="210">
        <f t="shared" si="105"/>
        <v>0</v>
      </c>
      <c r="AA155" s="210">
        <f t="shared" si="106"/>
        <v>-43.971087223404119</v>
      </c>
      <c r="AB155" s="210">
        <f t="shared" si="107"/>
        <v>-33.558380303844366</v>
      </c>
      <c r="AC155" s="211">
        <f t="shared" si="108"/>
        <v>40511.166430999627</v>
      </c>
      <c r="AD155" s="43">
        <f>HLOOKUP(AD$4,Debug!$A$1:$AK$723,2+$C155,0)</f>
        <v>40588.695898527003</v>
      </c>
      <c r="AE155" s="44">
        <f>HLOOKUP(AE$4,Debug!$A$1:$AK$723,2+$C155,0)</f>
        <v>32.507980715800102</v>
      </c>
      <c r="AF155" s="44">
        <f>HLOOKUP(AF$4,Debug!$A$1:$AK$723,2+$C155,0)</f>
        <v>43.971087223404297</v>
      </c>
      <c r="AG155" s="44">
        <f>HLOOKUP(AG$4,Debug!$A$1:$AK$723,2+$C155,0)</f>
        <v>33.558380303844402</v>
      </c>
      <c r="AH155" s="44">
        <f>HLOOKUP(AH$4,Debug!$A$1:$AK$723,2+$C155,0)</f>
        <v>40511.166430999801</v>
      </c>
      <c r="AI155" s="208">
        <f t="shared" si="109"/>
        <v>2.9852742500224849E-10</v>
      </c>
      <c r="AJ155" s="196"/>
      <c r="AK155" s="55">
        <f t="shared" si="96"/>
        <v>1</v>
      </c>
      <c r="AL155" s="210">
        <f t="shared" si="97"/>
        <v>0</v>
      </c>
      <c r="AM155" s="210">
        <f t="shared" si="98"/>
        <v>0</v>
      </c>
      <c r="AN155" s="210">
        <f t="shared" si="99"/>
        <v>0</v>
      </c>
      <c r="AO155" s="210">
        <f t="shared" si="100"/>
        <v>0</v>
      </c>
      <c r="AP155" s="211">
        <f t="shared" si="101"/>
        <v>0</v>
      </c>
      <c r="AQ155" s="46">
        <f>HLOOKUP(AQ$4,Debug!$A$1:$AK$723,2+$C155,0)</f>
        <v>1</v>
      </c>
      <c r="AR155" s="46">
        <f>HLOOKUP(AR$4,Debug!$A$1:$AK$723,2+$C155,0)</f>
        <v>0</v>
      </c>
      <c r="AS155" s="46">
        <f>HLOOKUP(AS$4,Debug!$A$1:$AK$723,2+$C155,0)</f>
        <v>0</v>
      </c>
      <c r="AT155" s="46">
        <f>HLOOKUP(AT$4,Debug!$A$1:$AK$723,2+$C155,0)</f>
        <v>0</v>
      </c>
      <c r="AU155" s="46">
        <f>HLOOKUP(AU$4,Debug!$A$1:$AK$723,2+$C155,0)</f>
        <v>0</v>
      </c>
      <c r="AV155" s="46">
        <f>HLOOKUP(AV$4,Debug!$A$1:$AK$723,2+$C155,0)</f>
        <v>0</v>
      </c>
      <c r="AW155" s="47">
        <f t="shared" si="110"/>
        <v>0</v>
      </c>
      <c r="AX155" s="196"/>
      <c r="AY155" s="265">
        <f t="shared" si="111"/>
        <v>13423.352121537746</v>
      </c>
      <c r="AZ155" s="266">
        <f t="shared" si="112"/>
        <v>0</v>
      </c>
      <c r="BA155" s="266">
        <f t="shared" si="113"/>
        <v>107386.81697230219</v>
      </c>
      <c r="BB155" s="266">
        <f t="shared" si="114"/>
        <v>0</v>
      </c>
      <c r="BC155" s="267">
        <f t="shared" si="115"/>
        <v>0</v>
      </c>
      <c r="BD155" s="246">
        <f>HLOOKUP(BD$4,Debug!$A$1:$AK$723,2+$C155,0)</f>
        <v>13423.3521215377</v>
      </c>
      <c r="BE155" s="46">
        <f>HLOOKUP(BE$4,Debug!$A$1:$AK$723,2+$C155,0)</f>
        <v>0</v>
      </c>
      <c r="BF155" s="46">
        <f>HLOOKUP(BF$4,Debug!$A$1:$AK$723,2+$C155,0)</f>
        <v>107386.816972302</v>
      </c>
      <c r="BG155" s="46">
        <f>HLOOKUP(BG$4,Debug!$A$1:$AK$723,2+$C155,0)</f>
        <v>0</v>
      </c>
      <c r="BH155" s="46">
        <f>HLOOKUP(BH$4,Debug!$A$1:$AK$723,2+$C155,0)</f>
        <v>0</v>
      </c>
      <c r="BI155" s="48">
        <f t="shared" si="116"/>
        <v>2.3464963305741549E-10</v>
      </c>
      <c r="BJ155" s="196"/>
      <c r="BK155" s="274">
        <f t="shared" si="117"/>
        <v>1.6821425527395739E-3</v>
      </c>
      <c r="BL155" s="275">
        <f t="shared" si="118"/>
        <v>0.38059615188162615</v>
      </c>
      <c r="BM155" s="281">
        <f t="shared" si="119"/>
        <v>0</v>
      </c>
      <c r="BN155" s="281">
        <f t="shared" si="120"/>
        <v>0.8</v>
      </c>
      <c r="BO155" s="281">
        <f t="shared" si="121"/>
        <v>0</v>
      </c>
      <c r="BP155" s="281">
        <f t="shared" si="122"/>
        <v>1</v>
      </c>
      <c r="BQ155" s="275">
        <f t="shared" si="123"/>
        <v>0.47574518985203268</v>
      </c>
      <c r="BR155" s="275">
        <f t="shared" si="124"/>
        <v>8.0027122811127149E-4</v>
      </c>
      <c r="BS155" s="276">
        <f t="shared" si="125"/>
        <v>0.82100012975766068</v>
      </c>
      <c r="BT155" s="41">
        <f>HLOOKUP(BT$4,Debug!$A$1:$AK$723,2+$C155,0)*IF(SUM(V155:W155)=0,0,1)</f>
        <v>0.38059615188162799</v>
      </c>
      <c r="BU155" s="41">
        <f>HLOOKUP(BU$4,Debug!$A$1:$AK$723,2+$C155,0)*IF(SUM(X155:Y155)=0,0,1)</f>
        <v>8.0027122811127495E-4</v>
      </c>
      <c r="BV155" s="41">
        <f>HLOOKUP(BV$4,Debug!$A$1:$AK$723,2+$C155,0)</f>
        <v>0.82100012975766101</v>
      </c>
      <c r="BW155" s="208">
        <f t="shared" si="126"/>
        <v>2.1684043449710089E-15</v>
      </c>
      <c r="BY155" s="251">
        <f t="shared" si="127"/>
        <v>0</v>
      </c>
      <c r="BZ155" s="43">
        <f>HLOOKUP(BZ$4,Debug!$A$1:$AK$723,2+$C155,0)</f>
        <v>0</v>
      </c>
      <c r="CA155" s="49">
        <f t="shared" si="128"/>
        <v>0</v>
      </c>
      <c r="CC155" s="224">
        <f t="shared" si="129"/>
        <v>0</v>
      </c>
      <c r="CD155" s="253">
        <f t="shared" si="140"/>
        <v>37.39038029201032</v>
      </c>
      <c r="CE155" s="253">
        <f t="shared" si="130"/>
        <v>43.477618400757798</v>
      </c>
      <c r="CF155" s="253">
        <f t="shared" si="141"/>
        <v>28.536037673337056</v>
      </c>
      <c r="CG155" s="255">
        <f t="shared" si="131"/>
        <v>34514.19719262491</v>
      </c>
      <c r="CI155" s="194">
        <f t="shared" si="142"/>
        <v>1.2999999999999999E-2</v>
      </c>
      <c r="CJ155" s="194"/>
    </row>
    <row r="156" spans="2:88">
      <c r="B156" s="108">
        <f t="shared" si="143"/>
        <v>13</v>
      </c>
      <c r="C156" s="3">
        <f t="shared" si="132"/>
        <v>150</v>
      </c>
      <c r="D156" s="3">
        <f t="shared" si="133"/>
        <v>12</v>
      </c>
      <c r="E156" s="3">
        <f t="shared" si="134"/>
        <v>5</v>
      </c>
      <c r="F156" s="7">
        <f t="shared" si="135"/>
        <v>2027</v>
      </c>
      <c r="G156" s="8">
        <f t="shared" si="136"/>
        <v>6</v>
      </c>
      <c r="H156" s="37">
        <f>HLOOKUP(H$4,Debug!$A$1:$AK$723,2+$C156,0)</f>
        <v>13</v>
      </c>
      <c r="I156" s="38">
        <f>HLOOKUP(I$4,Debug!$A$1:$AK$723,2+$C156,0)</f>
        <v>150</v>
      </c>
      <c r="J156" s="38">
        <f>HLOOKUP(J$4,Debug!$A$1:$AK$723,2+$C156,0)</f>
        <v>12</v>
      </c>
      <c r="K156" s="38">
        <f>HLOOKUP(K$4,Debug!$A$1:$AK$723,2+$C156,0)</f>
        <v>5</v>
      </c>
      <c r="L156" s="38">
        <f>HLOOKUP(L$4,Debug!$A$1:$AK$723,2+$C156,0)</f>
        <v>2027</v>
      </c>
      <c r="M156" s="38">
        <f>HLOOKUP(M$4,Debug!$A$1:$AK$723,2+$C156,0)</f>
        <v>6</v>
      </c>
      <c r="N156" s="208">
        <f t="shared" si="102"/>
        <v>0</v>
      </c>
      <c r="O156" s="5"/>
      <c r="P156" s="100">
        <f>IF(Switch="Y",S156,HLOOKUP(P$3,Debug!$A$1:$AK$723,2+$C156,0))</f>
        <v>1.06575564221396E-2</v>
      </c>
      <c r="Q156" s="207">
        <f t="shared" si="103"/>
        <v>9.4075564221396003E-3</v>
      </c>
      <c r="R156" s="101">
        <f>IF(Switch="Y",T156,HLOOKUP(R$3,Debug!$A$1:$AK$723,2+$C156,0))</f>
        <v>0.84724222655257098</v>
      </c>
      <c r="S156" s="183">
        <v>-1.0122464567075773E-2</v>
      </c>
      <c r="T156" s="184">
        <v>0.69949636261891435</v>
      </c>
      <c r="U156" s="196"/>
      <c r="V156" s="55">
        <f t="shared" si="137"/>
        <v>40511.166430999627</v>
      </c>
      <c r="W156" s="210">
        <f t="shared" si="138"/>
        <v>381.11108392631672</v>
      </c>
      <c r="X156" s="210">
        <f t="shared" si="104"/>
        <v>-32.436791397353417</v>
      </c>
      <c r="Y156" s="210">
        <f t="shared" si="139"/>
        <v>0</v>
      </c>
      <c r="Z156" s="210">
        <f t="shared" si="105"/>
        <v>0</v>
      </c>
      <c r="AA156" s="210">
        <f t="shared" si="106"/>
        <v>-44.264827450489307</v>
      </c>
      <c r="AB156" s="210">
        <f t="shared" si="107"/>
        <v>-33.531760945674563</v>
      </c>
      <c r="AC156" s="211">
        <f t="shared" si="108"/>
        <v>40782.044135132426</v>
      </c>
      <c r="AD156" s="43">
        <f>HLOOKUP(AD$4,Debug!$A$1:$AK$723,2+$C156,0)</f>
        <v>40859.840723528701</v>
      </c>
      <c r="AE156" s="44">
        <f>HLOOKUP(AE$4,Debug!$A$1:$AK$723,2+$C156,0)</f>
        <v>32.436791397353701</v>
      </c>
      <c r="AF156" s="44">
        <f>HLOOKUP(AF$4,Debug!$A$1:$AK$723,2+$C156,0)</f>
        <v>44.264827450489499</v>
      </c>
      <c r="AG156" s="44">
        <f>HLOOKUP(AG$4,Debug!$A$1:$AK$723,2+$C156,0)</f>
        <v>33.531760945674598</v>
      </c>
      <c r="AH156" s="44">
        <f>HLOOKUP(AH$4,Debug!$A$1:$AK$723,2+$C156,0)</f>
        <v>40782.044135132601</v>
      </c>
      <c r="AI156" s="208">
        <f t="shared" si="109"/>
        <v>2.8398972062859684E-10</v>
      </c>
      <c r="AJ156" s="196"/>
      <c r="AK156" s="55">
        <f t="shared" si="96"/>
        <v>1</v>
      </c>
      <c r="AL156" s="210">
        <f t="shared" si="97"/>
        <v>0</v>
      </c>
      <c r="AM156" s="210">
        <f t="shared" si="98"/>
        <v>0</v>
      </c>
      <c r="AN156" s="210">
        <f t="shared" si="99"/>
        <v>0</v>
      </c>
      <c r="AO156" s="210">
        <f t="shared" si="100"/>
        <v>0</v>
      </c>
      <c r="AP156" s="211">
        <f t="shared" si="101"/>
        <v>0</v>
      </c>
      <c r="AQ156" s="46">
        <f>HLOOKUP(AQ$4,Debug!$A$1:$AK$723,2+$C156,0)</f>
        <v>1</v>
      </c>
      <c r="AR156" s="46">
        <f>HLOOKUP(AR$4,Debug!$A$1:$AK$723,2+$C156,0)</f>
        <v>0</v>
      </c>
      <c r="AS156" s="46">
        <f>HLOOKUP(AS$4,Debug!$A$1:$AK$723,2+$C156,0)</f>
        <v>0</v>
      </c>
      <c r="AT156" s="46">
        <f>HLOOKUP(AT$4,Debug!$A$1:$AK$723,2+$C156,0)</f>
        <v>0</v>
      </c>
      <c r="AU156" s="46">
        <f>HLOOKUP(AU$4,Debug!$A$1:$AK$723,2+$C156,0)</f>
        <v>0</v>
      </c>
      <c r="AV156" s="46">
        <f>HLOOKUP(AV$4,Debug!$A$1:$AK$723,2+$C156,0)</f>
        <v>0</v>
      </c>
      <c r="AW156" s="47">
        <f t="shared" si="110"/>
        <v>0</v>
      </c>
      <c r="AX156" s="196"/>
      <c r="AY156" s="265">
        <f t="shared" si="111"/>
        <v>13412.704378269824</v>
      </c>
      <c r="AZ156" s="266">
        <f t="shared" si="112"/>
        <v>0</v>
      </c>
      <c r="BA156" s="266">
        <f t="shared" si="113"/>
        <v>107301.63502615881</v>
      </c>
      <c r="BB156" s="266">
        <f t="shared" si="114"/>
        <v>0</v>
      </c>
      <c r="BC156" s="267">
        <f t="shared" si="115"/>
        <v>0</v>
      </c>
      <c r="BD156" s="246">
        <f>HLOOKUP(BD$4,Debug!$A$1:$AK$723,2+$C156,0)</f>
        <v>13412.7043782698</v>
      </c>
      <c r="BE156" s="46">
        <f>HLOOKUP(BE$4,Debug!$A$1:$AK$723,2+$C156,0)</f>
        <v>0</v>
      </c>
      <c r="BF156" s="46">
        <f>HLOOKUP(BF$4,Debug!$A$1:$AK$723,2+$C156,0)</f>
        <v>107301.635026159</v>
      </c>
      <c r="BG156" s="46">
        <f>HLOOKUP(BG$4,Debug!$A$1:$AK$723,2+$C156,0)</f>
        <v>0</v>
      </c>
      <c r="BH156" s="46">
        <f>HLOOKUP(BH$4,Debug!$A$1:$AK$723,2+$C156,0)</f>
        <v>0</v>
      </c>
      <c r="BI156" s="48">
        <f t="shared" si="116"/>
        <v>2.1282176021486521E-10</v>
      </c>
      <c r="BJ156" s="196"/>
      <c r="BK156" s="274">
        <f t="shared" si="117"/>
        <v>1.6821425527395739E-3</v>
      </c>
      <c r="BL156" s="275">
        <f t="shared" si="118"/>
        <v>0.37724524828264994</v>
      </c>
      <c r="BM156" s="281">
        <f t="shared" si="119"/>
        <v>0</v>
      </c>
      <c r="BN156" s="281">
        <f t="shared" si="120"/>
        <v>0.8</v>
      </c>
      <c r="BO156" s="281">
        <f t="shared" si="121"/>
        <v>0</v>
      </c>
      <c r="BP156" s="281">
        <f t="shared" si="122"/>
        <v>1</v>
      </c>
      <c r="BQ156" s="275">
        <f t="shared" si="123"/>
        <v>0.47155656035331239</v>
      </c>
      <c r="BR156" s="275">
        <f t="shared" si="124"/>
        <v>7.9322535619381386E-4</v>
      </c>
      <c r="BS156" s="276">
        <f t="shared" si="125"/>
        <v>0.82034889163729841</v>
      </c>
      <c r="BT156" s="41">
        <f>HLOOKUP(BT$4,Debug!$A$1:$AK$723,2+$C156,0)*IF(SUM(V156:W156)=0,0,1)</f>
        <v>0.37724524828265099</v>
      </c>
      <c r="BU156" s="41">
        <f>HLOOKUP(BU$4,Debug!$A$1:$AK$723,2+$C156,0)*IF(SUM(X156:Y156)=0,0,1)</f>
        <v>7.93225356193817E-4</v>
      </c>
      <c r="BV156" s="41">
        <f>HLOOKUP(BV$4,Debug!$A$1:$AK$723,2+$C156,0)</f>
        <v>0.82034889163729796</v>
      </c>
      <c r="BW156" s="208">
        <f t="shared" si="126"/>
        <v>1.5019452695441693E-15</v>
      </c>
      <c r="BY156" s="251">
        <f t="shared" si="127"/>
        <v>0</v>
      </c>
      <c r="BZ156" s="43">
        <f>HLOOKUP(BZ$4,Debug!$A$1:$AK$723,2+$C156,0)</f>
        <v>0</v>
      </c>
      <c r="CA156" s="49">
        <f t="shared" si="128"/>
        <v>0</v>
      </c>
      <c r="CC156" s="224">
        <f t="shared" si="129"/>
        <v>0</v>
      </c>
      <c r="CD156" s="253">
        <f t="shared" si="140"/>
        <v>37.503030967117923</v>
      </c>
      <c r="CE156" s="253">
        <f t="shared" si="130"/>
        <v>42.903463559052369</v>
      </c>
      <c r="CF156" s="253">
        <f t="shared" si="141"/>
        <v>28.409523803841861</v>
      </c>
      <c r="CG156" s="255">
        <f t="shared" si="131"/>
        <v>34618.182431185778</v>
      </c>
      <c r="CI156" s="194">
        <f t="shared" si="142"/>
        <v>1.2999999999999999E-2</v>
      </c>
      <c r="CJ156" s="194"/>
    </row>
    <row r="157" spans="2:88">
      <c r="B157" s="108">
        <f t="shared" si="143"/>
        <v>13</v>
      </c>
      <c r="C157" s="3">
        <f t="shared" si="132"/>
        <v>151</v>
      </c>
      <c r="D157" s="3">
        <f t="shared" si="133"/>
        <v>12</v>
      </c>
      <c r="E157" s="3">
        <f t="shared" si="134"/>
        <v>6</v>
      </c>
      <c r="F157" s="7">
        <f t="shared" si="135"/>
        <v>2027</v>
      </c>
      <c r="G157" s="8">
        <f t="shared" si="136"/>
        <v>7</v>
      </c>
      <c r="H157" s="37">
        <f>HLOOKUP(H$4,Debug!$A$1:$AK$723,2+$C157,0)</f>
        <v>13</v>
      </c>
      <c r="I157" s="38">
        <f>HLOOKUP(I$4,Debug!$A$1:$AK$723,2+$C157,0)</f>
        <v>151</v>
      </c>
      <c r="J157" s="38">
        <f>HLOOKUP(J$4,Debug!$A$1:$AK$723,2+$C157,0)</f>
        <v>12</v>
      </c>
      <c r="K157" s="38">
        <f>HLOOKUP(K$4,Debug!$A$1:$AK$723,2+$C157,0)</f>
        <v>6</v>
      </c>
      <c r="L157" s="38">
        <f>HLOOKUP(L$4,Debug!$A$1:$AK$723,2+$C157,0)</f>
        <v>2027</v>
      </c>
      <c r="M157" s="38">
        <f>HLOOKUP(M$4,Debug!$A$1:$AK$723,2+$C157,0)</f>
        <v>7</v>
      </c>
      <c r="N157" s="208">
        <f t="shared" si="102"/>
        <v>0</v>
      </c>
      <c r="O157" s="5"/>
      <c r="P157" s="100">
        <f>IF(Switch="Y",S157,HLOOKUP(P$3,Debug!$A$1:$AK$723,2+$C157,0))</f>
        <v>1.1195130044474999E-2</v>
      </c>
      <c r="Q157" s="207">
        <f t="shared" si="103"/>
        <v>9.945130044475E-3</v>
      </c>
      <c r="R157" s="101">
        <f>IF(Switch="Y",T157,HLOOKUP(R$3,Debug!$A$1:$AK$723,2+$C157,0))</f>
        <v>0.84409555161644301</v>
      </c>
      <c r="S157" s="183">
        <v>-4.8954315088142186E-3</v>
      </c>
      <c r="T157" s="184">
        <v>0.69618490671122257</v>
      </c>
      <c r="U157" s="196"/>
      <c r="V157" s="55">
        <f t="shared" si="137"/>
        <v>40782.044135132426</v>
      </c>
      <c r="W157" s="210">
        <f t="shared" si="138"/>
        <v>405.58273240341094</v>
      </c>
      <c r="X157" s="210">
        <f t="shared" si="104"/>
        <v>-32.915634448618924</v>
      </c>
      <c r="Y157" s="210">
        <f t="shared" si="139"/>
        <v>0</v>
      </c>
      <c r="Z157" s="210">
        <f t="shared" si="105"/>
        <v>0</v>
      </c>
      <c r="AA157" s="210">
        <f t="shared" si="106"/>
        <v>-44.584270502511153</v>
      </c>
      <c r="AB157" s="210">
        <f t="shared" si="107"/>
        <v>-33.504963597304474</v>
      </c>
      <c r="AC157" s="211">
        <f t="shared" si="108"/>
        <v>41076.621998987401</v>
      </c>
      <c r="AD157" s="43">
        <f>HLOOKUP(AD$4,Debug!$A$1:$AK$723,2+$C157,0)</f>
        <v>41154.711233087401</v>
      </c>
      <c r="AE157" s="44">
        <f>HLOOKUP(AE$4,Debug!$A$1:$AK$723,2+$C157,0)</f>
        <v>32.915634448619201</v>
      </c>
      <c r="AF157" s="44">
        <f>HLOOKUP(AF$4,Debug!$A$1:$AK$723,2+$C157,0)</f>
        <v>44.584270502511302</v>
      </c>
      <c r="AG157" s="44">
        <f>HLOOKUP(AG$4,Debug!$A$1:$AK$723,2+$C157,0)</f>
        <v>33.504963597304503</v>
      </c>
      <c r="AH157" s="44">
        <f>HLOOKUP(AH$4,Debug!$A$1:$AK$723,2+$C157,0)</f>
        <v>41076.621998987597</v>
      </c>
      <c r="AI157" s="208">
        <f t="shared" si="109"/>
        <v>3.7852743162147817E-10</v>
      </c>
      <c r="AJ157" s="196"/>
      <c r="AK157" s="55">
        <f t="shared" si="96"/>
        <v>1</v>
      </c>
      <c r="AL157" s="210">
        <f t="shared" si="97"/>
        <v>0</v>
      </c>
      <c r="AM157" s="210">
        <f t="shared" si="98"/>
        <v>0</v>
      </c>
      <c r="AN157" s="210">
        <f t="shared" si="99"/>
        <v>0</v>
      </c>
      <c r="AO157" s="210">
        <f t="shared" si="100"/>
        <v>0</v>
      </c>
      <c r="AP157" s="211">
        <f t="shared" si="101"/>
        <v>0</v>
      </c>
      <c r="AQ157" s="46">
        <f>HLOOKUP(AQ$4,Debug!$A$1:$AK$723,2+$C157,0)</f>
        <v>1</v>
      </c>
      <c r="AR157" s="46">
        <f>HLOOKUP(AR$4,Debug!$A$1:$AK$723,2+$C157,0)</f>
        <v>0</v>
      </c>
      <c r="AS157" s="46">
        <f>HLOOKUP(AS$4,Debug!$A$1:$AK$723,2+$C157,0)</f>
        <v>0</v>
      </c>
      <c r="AT157" s="46">
        <f>HLOOKUP(AT$4,Debug!$A$1:$AK$723,2+$C157,0)</f>
        <v>0</v>
      </c>
      <c r="AU157" s="46">
        <f>HLOOKUP(AU$4,Debug!$A$1:$AK$723,2+$C157,0)</f>
        <v>0</v>
      </c>
      <c r="AV157" s="46">
        <f>HLOOKUP(AV$4,Debug!$A$1:$AK$723,2+$C157,0)</f>
        <v>0</v>
      </c>
      <c r="AW157" s="47">
        <f t="shared" si="110"/>
        <v>0</v>
      </c>
      <c r="AX157" s="196"/>
      <c r="AY157" s="265">
        <f t="shared" si="111"/>
        <v>13401.985438921791</v>
      </c>
      <c r="AZ157" s="266">
        <f t="shared" si="112"/>
        <v>0</v>
      </c>
      <c r="BA157" s="266">
        <f t="shared" si="113"/>
        <v>107215.88351137454</v>
      </c>
      <c r="BB157" s="266">
        <f t="shared" si="114"/>
        <v>0</v>
      </c>
      <c r="BC157" s="267">
        <f t="shared" si="115"/>
        <v>0</v>
      </c>
      <c r="BD157" s="246">
        <f>HLOOKUP(BD$4,Debug!$A$1:$AK$723,2+$C157,0)</f>
        <v>13401.9854389218</v>
      </c>
      <c r="BE157" s="46">
        <f>HLOOKUP(BE$4,Debug!$A$1:$AK$723,2+$C157,0)</f>
        <v>0</v>
      </c>
      <c r="BF157" s="46">
        <f>HLOOKUP(BF$4,Debug!$A$1:$AK$723,2+$C157,0)</f>
        <v>107215.883511375</v>
      </c>
      <c r="BG157" s="46">
        <f>HLOOKUP(BG$4,Debug!$A$1:$AK$723,2+$C157,0)</f>
        <v>0</v>
      </c>
      <c r="BH157" s="46">
        <f>HLOOKUP(BH$4,Debug!$A$1:$AK$723,2+$C157,0)</f>
        <v>0</v>
      </c>
      <c r="BI157" s="48">
        <f t="shared" si="116"/>
        <v>4.6020431909710169E-10</v>
      </c>
      <c r="BJ157" s="196"/>
      <c r="BK157" s="274">
        <f t="shared" si="117"/>
        <v>1.6821425527395739E-3</v>
      </c>
      <c r="BL157" s="275">
        <f t="shared" si="118"/>
        <v>0.38006917718625882</v>
      </c>
      <c r="BM157" s="281">
        <f t="shared" si="119"/>
        <v>0</v>
      </c>
      <c r="BN157" s="281">
        <f t="shared" si="120"/>
        <v>0.8</v>
      </c>
      <c r="BO157" s="281">
        <f t="shared" si="121"/>
        <v>0</v>
      </c>
      <c r="BP157" s="281">
        <f t="shared" si="122"/>
        <v>1</v>
      </c>
      <c r="BQ157" s="275">
        <f t="shared" si="123"/>
        <v>0.47508647148282351</v>
      </c>
      <c r="BR157" s="275">
        <f t="shared" si="124"/>
        <v>7.9916316991215355E-4</v>
      </c>
      <c r="BS157" s="276">
        <f t="shared" si="125"/>
        <v>0.81969329901662369</v>
      </c>
      <c r="BT157" s="41">
        <f>HLOOKUP(BT$4,Debug!$A$1:$AK$723,2+$C157,0)*IF(SUM(V157:W157)=0,0,1)</f>
        <v>0.38006917718625999</v>
      </c>
      <c r="BU157" s="41">
        <f>HLOOKUP(BU$4,Debug!$A$1:$AK$723,2+$C157,0)*IF(SUM(X157:Y157)=0,0,1)</f>
        <v>7.9916316991215605E-4</v>
      </c>
      <c r="BV157" s="41">
        <f>HLOOKUP(BV$4,Debug!$A$1:$AK$723,2+$C157,0)</f>
        <v>0.81969329901662402</v>
      </c>
      <c r="BW157" s="208">
        <f t="shared" si="126"/>
        <v>1.501294748240678E-15</v>
      </c>
      <c r="BY157" s="251">
        <f t="shared" si="127"/>
        <v>0</v>
      </c>
      <c r="BZ157" s="43">
        <f>HLOOKUP(BZ$4,Debug!$A$1:$AK$723,2+$C157,0)</f>
        <v>0</v>
      </c>
      <c r="CA157" s="49">
        <f t="shared" si="128"/>
        <v>0</v>
      </c>
      <c r="CC157" s="224">
        <f t="shared" si="129"/>
        <v>0</v>
      </c>
      <c r="CD157" s="253">
        <f t="shared" si="140"/>
        <v>37.633384403233862</v>
      </c>
      <c r="CE157" s="253">
        <f t="shared" si="130"/>
        <v>43.029927550363418</v>
      </c>
      <c r="CF157" s="253">
        <f t="shared" si="141"/>
        <v>28.281390729555564</v>
      </c>
      <c r="CG157" s="255">
        <f t="shared" si="131"/>
        <v>34738.508679908176</v>
      </c>
      <c r="CI157" s="194">
        <f t="shared" si="142"/>
        <v>1.3000000000000001E-2</v>
      </c>
      <c r="CJ157" s="194"/>
    </row>
    <row r="158" spans="2:88">
      <c r="B158" s="108">
        <f t="shared" si="143"/>
        <v>13</v>
      </c>
      <c r="C158" s="3">
        <f t="shared" si="132"/>
        <v>152</v>
      </c>
      <c r="D158" s="3">
        <f t="shared" si="133"/>
        <v>12</v>
      </c>
      <c r="E158" s="3">
        <f t="shared" si="134"/>
        <v>7</v>
      </c>
      <c r="F158" s="7">
        <f t="shared" si="135"/>
        <v>2027</v>
      </c>
      <c r="G158" s="8">
        <f t="shared" si="136"/>
        <v>8</v>
      </c>
      <c r="H158" s="37">
        <f>HLOOKUP(H$4,Debug!$A$1:$AK$723,2+$C158,0)</f>
        <v>13</v>
      </c>
      <c r="I158" s="38">
        <f>HLOOKUP(I$4,Debug!$A$1:$AK$723,2+$C158,0)</f>
        <v>152</v>
      </c>
      <c r="J158" s="38">
        <f>HLOOKUP(J$4,Debug!$A$1:$AK$723,2+$C158,0)</f>
        <v>12</v>
      </c>
      <c r="K158" s="38">
        <f>HLOOKUP(K$4,Debug!$A$1:$AK$723,2+$C158,0)</f>
        <v>7</v>
      </c>
      <c r="L158" s="38">
        <f>HLOOKUP(L$4,Debug!$A$1:$AK$723,2+$C158,0)</f>
        <v>2027</v>
      </c>
      <c r="M158" s="38">
        <f>HLOOKUP(M$4,Debug!$A$1:$AK$723,2+$C158,0)</f>
        <v>8</v>
      </c>
      <c r="N158" s="208">
        <f t="shared" si="102"/>
        <v>0</v>
      </c>
      <c r="O158" s="5"/>
      <c r="P158" s="100">
        <f>IF(Switch="Y",S158,HLOOKUP(P$3,Debug!$A$1:$AK$723,2+$C158,0))</f>
        <v>-6.4496044051867204E-3</v>
      </c>
      <c r="Q158" s="207">
        <f t="shared" si="103"/>
        <v>-7.6996044051867206E-3</v>
      </c>
      <c r="R158" s="101">
        <f>IF(Switch="Y",T158,HLOOKUP(R$3,Debug!$A$1:$AK$723,2+$C158,0))</f>
        <v>0.84118438761776604</v>
      </c>
      <c r="S158" s="183">
        <v>-1.7181659771511093E-2</v>
      </c>
      <c r="T158" s="184">
        <v>0.69290465631929044</v>
      </c>
      <c r="U158" s="196"/>
      <c r="V158" s="55">
        <f t="shared" si="137"/>
        <v>41076.621998987401</v>
      </c>
      <c r="W158" s="210">
        <f t="shared" si="138"/>
        <v>-316.27373969359314</v>
      </c>
      <c r="X158" s="210">
        <f t="shared" si="104"/>
        <v>-32.835700743573511</v>
      </c>
      <c r="Y158" s="210">
        <f t="shared" si="139"/>
        <v>0</v>
      </c>
      <c r="Z158" s="210">
        <f t="shared" si="105"/>
        <v>0</v>
      </c>
      <c r="AA158" s="210">
        <f t="shared" si="106"/>
        <v>-44.121471938429416</v>
      </c>
      <c r="AB158" s="210">
        <f t="shared" si="107"/>
        <v>-33.477972685668817</v>
      </c>
      <c r="AC158" s="211">
        <f t="shared" si="108"/>
        <v>40649.91311392613</v>
      </c>
      <c r="AD158" s="43">
        <f>HLOOKUP(AD$4,Debug!$A$1:$AK$723,2+$C158,0)</f>
        <v>40727.512558550399</v>
      </c>
      <c r="AE158" s="44">
        <f>HLOOKUP(AE$4,Debug!$A$1:$AK$723,2+$C158,0)</f>
        <v>32.835700743573803</v>
      </c>
      <c r="AF158" s="44">
        <f>HLOOKUP(AF$4,Debug!$A$1:$AK$723,2+$C158,0)</f>
        <v>44.1214719384296</v>
      </c>
      <c r="AG158" s="44">
        <f>HLOOKUP(AG$4,Debug!$A$1:$AK$723,2+$C158,0)</f>
        <v>33.477972685668803</v>
      </c>
      <c r="AH158" s="44">
        <f>HLOOKUP(AH$4,Debug!$A$1:$AK$723,2+$C158,0)</f>
        <v>40649.913113926297</v>
      </c>
      <c r="AI158" s="208">
        <f t="shared" si="109"/>
        <v>3.3489300221845042E-10</v>
      </c>
      <c r="AJ158" s="196"/>
      <c r="AK158" s="55">
        <f t="shared" si="96"/>
        <v>1</v>
      </c>
      <c r="AL158" s="210">
        <f t="shared" si="97"/>
        <v>0</v>
      </c>
      <c r="AM158" s="210">
        <f t="shared" si="98"/>
        <v>0</v>
      </c>
      <c r="AN158" s="210">
        <f t="shared" si="99"/>
        <v>0</v>
      </c>
      <c r="AO158" s="210">
        <f t="shared" si="100"/>
        <v>0</v>
      </c>
      <c r="AP158" s="211">
        <f t="shared" si="101"/>
        <v>0</v>
      </c>
      <c r="AQ158" s="46">
        <f>HLOOKUP(AQ$4,Debug!$A$1:$AK$723,2+$C158,0)</f>
        <v>1</v>
      </c>
      <c r="AR158" s="46">
        <f>HLOOKUP(AR$4,Debug!$A$1:$AK$723,2+$C158,0)</f>
        <v>0</v>
      </c>
      <c r="AS158" s="46">
        <f>HLOOKUP(AS$4,Debug!$A$1:$AK$723,2+$C158,0)</f>
        <v>0</v>
      </c>
      <c r="AT158" s="46">
        <f>HLOOKUP(AT$4,Debug!$A$1:$AK$723,2+$C158,0)</f>
        <v>0</v>
      </c>
      <c r="AU158" s="46">
        <f>HLOOKUP(AU$4,Debug!$A$1:$AK$723,2+$C158,0)</f>
        <v>0</v>
      </c>
      <c r="AV158" s="46">
        <f>HLOOKUP(AV$4,Debug!$A$1:$AK$723,2+$C158,0)</f>
        <v>0</v>
      </c>
      <c r="AW158" s="47">
        <f t="shared" si="110"/>
        <v>0</v>
      </c>
      <c r="AX158" s="196"/>
      <c r="AY158" s="265">
        <f t="shared" si="111"/>
        <v>13391.189074267526</v>
      </c>
      <c r="AZ158" s="266">
        <f t="shared" si="112"/>
        <v>0</v>
      </c>
      <c r="BA158" s="266">
        <f t="shared" si="113"/>
        <v>107129.51259414043</v>
      </c>
      <c r="BB158" s="266">
        <f t="shared" si="114"/>
        <v>0</v>
      </c>
      <c r="BC158" s="267">
        <f t="shared" si="115"/>
        <v>0</v>
      </c>
      <c r="BD158" s="246">
        <f>HLOOKUP(BD$4,Debug!$A$1:$AK$723,2+$C158,0)</f>
        <v>13391.1890742675</v>
      </c>
      <c r="BE158" s="46">
        <f>HLOOKUP(BE$4,Debug!$A$1:$AK$723,2+$C158,0)</f>
        <v>0</v>
      </c>
      <c r="BF158" s="46">
        <f>HLOOKUP(BF$4,Debug!$A$1:$AK$723,2+$C158,0)</f>
        <v>107129.51259414</v>
      </c>
      <c r="BG158" s="46">
        <f>HLOOKUP(BG$4,Debug!$A$1:$AK$723,2+$C158,0)</f>
        <v>0</v>
      </c>
      <c r="BH158" s="46">
        <f>HLOOKUP(BH$4,Debug!$A$1:$AK$723,2+$C158,0)</f>
        <v>0</v>
      </c>
      <c r="BI158" s="48">
        <f t="shared" si="116"/>
        <v>4.4747139327228069E-10</v>
      </c>
      <c r="BJ158" s="196"/>
      <c r="BK158" s="274">
        <f t="shared" si="117"/>
        <v>1.6821425527395739E-3</v>
      </c>
      <c r="BL158" s="275">
        <f t="shared" si="118"/>
        <v>0.38312067814681189</v>
      </c>
      <c r="BM158" s="281">
        <f t="shared" si="119"/>
        <v>0</v>
      </c>
      <c r="BN158" s="281">
        <f t="shared" si="120"/>
        <v>0.8</v>
      </c>
      <c r="BO158" s="281">
        <f t="shared" si="121"/>
        <v>0</v>
      </c>
      <c r="BP158" s="281">
        <f t="shared" si="122"/>
        <v>1</v>
      </c>
      <c r="BQ158" s="275">
        <f t="shared" si="123"/>
        <v>0.47890084768351487</v>
      </c>
      <c r="BR158" s="275">
        <f t="shared" si="124"/>
        <v>8.0557949443149353E-4</v>
      </c>
      <c r="BS158" s="276">
        <f t="shared" si="125"/>
        <v>0.81903297090321303</v>
      </c>
      <c r="BT158" s="41">
        <f>HLOOKUP(BT$4,Debug!$A$1:$AK$723,2+$C158,0)*IF(SUM(V158:W158)=0,0,1)</f>
        <v>0.383120678146813</v>
      </c>
      <c r="BU158" s="41">
        <f>HLOOKUP(BU$4,Debug!$A$1:$AK$723,2+$C158,0)*IF(SUM(X158:Y158)=0,0,1)</f>
        <v>8.05579494431497E-4</v>
      </c>
      <c r="BV158" s="41">
        <f>HLOOKUP(BV$4,Debug!$A$1:$AK$723,2+$C158,0)</f>
        <v>0.81903297090321303</v>
      </c>
      <c r="BW158" s="208">
        <f t="shared" si="126"/>
        <v>1.1136924715771102E-15</v>
      </c>
      <c r="BY158" s="251">
        <f t="shared" si="127"/>
        <v>0</v>
      </c>
      <c r="BZ158" s="43">
        <f>HLOOKUP(BZ$4,Debug!$A$1:$AK$723,2+$C158,0)</f>
        <v>0</v>
      </c>
      <c r="CA158" s="49">
        <f t="shared" si="128"/>
        <v>0</v>
      </c>
      <c r="CC158" s="224">
        <f t="shared" si="129"/>
        <v>0</v>
      </c>
      <c r="CD158" s="253">
        <f t="shared" si="140"/>
        <v>37.114293353322196</v>
      </c>
      <c r="CE158" s="253">
        <f t="shared" si="130"/>
        <v>43.191266402030841</v>
      </c>
      <c r="CF158" s="253">
        <f t="shared" si="141"/>
        <v>28.161147952278622</v>
      </c>
      <c r="CG158" s="255">
        <f t="shared" si="131"/>
        <v>34259.34771075895</v>
      </c>
      <c r="CI158" s="194">
        <f t="shared" si="142"/>
        <v>1.2999999999999999E-2</v>
      </c>
      <c r="CJ158" s="194"/>
    </row>
    <row r="159" spans="2:88">
      <c r="B159" s="108">
        <f t="shared" si="143"/>
        <v>13</v>
      </c>
      <c r="C159" s="3">
        <f t="shared" si="132"/>
        <v>153</v>
      </c>
      <c r="D159" s="3">
        <f t="shared" si="133"/>
        <v>12</v>
      </c>
      <c r="E159" s="3">
        <f t="shared" si="134"/>
        <v>8</v>
      </c>
      <c r="F159" s="7">
        <f t="shared" si="135"/>
        <v>2027</v>
      </c>
      <c r="G159" s="8">
        <f t="shared" si="136"/>
        <v>9</v>
      </c>
      <c r="H159" s="37">
        <f>HLOOKUP(H$4,Debug!$A$1:$AK$723,2+$C159,0)</f>
        <v>13</v>
      </c>
      <c r="I159" s="38">
        <f>HLOOKUP(I$4,Debug!$A$1:$AK$723,2+$C159,0)</f>
        <v>153</v>
      </c>
      <c r="J159" s="38">
        <f>HLOOKUP(J$4,Debug!$A$1:$AK$723,2+$C159,0)</f>
        <v>12</v>
      </c>
      <c r="K159" s="38">
        <f>HLOOKUP(K$4,Debug!$A$1:$AK$723,2+$C159,0)</f>
        <v>8</v>
      </c>
      <c r="L159" s="38">
        <f>HLOOKUP(L$4,Debug!$A$1:$AK$723,2+$C159,0)</f>
        <v>2027</v>
      </c>
      <c r="M159" s="38">
        <f>HLOOKUP(M$4,Debug!$A$1:$AK$723,2+$C159,0)</f>
        <v>9</v>
      </c>
      <c r="N159" s="208">
        <f t="shared" si="102"/>
        <v>0</v>
      </c>
      <c r="O159" s="5"/>
      <c r="P159" s="100">
        <f>IF(Switch="Y",S159,HLOOKUP(P$3,Debug!$A$1:$AK$723,2+$C159,0))</f>
        <v>-2.1318188118489801E-3</v>
      </c>
      <c r="Q159" s="207">
        <f t="shared" si="103"/>
        <v>-3.3818188118489804E-3</v>
      </c>
      <c r="R159" s="101">
        <f>IF(Switch="Y",T159,HLOOKUP(R$3,Debug!$A$1:$AK$723,2+$C159,0))</f>
        <v>0.83808246731478397</v>
      </c>
      <c r="S159" s="183">
        <v>1.2687021146070787E-2</v>
      </c>
      <c r="T159" s="184">
        <v>0.68932239608464874</v>
      </c>
      <c r="U159" s="196"/>
      <c r="V159" s="55">
        <f t="shared" si="137"/>
        <v>40649.91311392613</v>
      </c>
      <c r="W159" s="210">
        <f t="shared" si="138"/>
        <v>-137.47064086870196</v>
      </c>
      <c r="X159" s="210">
        <f t="shared" si="104"/>
        <v>-32.323005059677406</v>
      </c>
      <c r="Y159" s="210">
        <f t="shared" si="139"/>
        <v>0</v>
      </c>
      <c r="Z159" s="210">
        <f t="shared" si="105"/>
        <v>0</v>
      </c>
      <c r="AA159" s="210">
        <f t="shared" si="106"/>
        <v>-43.853462756997558</v>
      </c>
      <c r="AB159" s="210">
        <f t="shared" si="107"/>
        <v>-33.451262158866427</v>
      </c>
      <c r="AC159" s="211">
        <f t="shared" si="108"/>
        <v>40402.814743081886</v>
      </c>
      <c r="AD159" s="43">
        <f>HLOOKUP(AD$4,Debug!$A$1:$AK$723,2+$C159,0)</f>
        <v>40480.119467997902</v>
      </c>
      <c r="AE159" s="44">
        <f>HLOOKUP(AE$4,Debug!$A$1:$AK$723,2+$C159,0)</f>
        <v>32.323005059677698</v>
      </c>
      <c r="AF159" s="44">
        <f>HLOOKUP(AF$4,Debug!$A$1:$AK$723,2+$C159,0)</f>
        <v>43.8534627569977</v>
      </c>
      <c r="AG159" s="44">
        <f>HLOOKUP(AG$4,Debug!$A$1:$AK$723,2+$C159,0)</f>
        <v>33.451262158866399</v>
      </c>
      <c r="AH159" s="44">
        <f>HLOOKUP(AH$4,Debug!$A$1:$AK$723,2+$C159,0)</f>
        <v>40402.814743082097</v>
      </c>
      <c r="AI159" s="208">
        <f t="shared" si="109"/>
        <v>3.6396841096575372E-10</v>
      </c>
      <c r="AJ159" s="196"/>
      <c r="AK159" s="55">
        <f t="shared" si="96"/>
        <v>1</v>
      </c>
      <c r="AL159" s="210">
        <f t="shared" si="97"/>
        <v>0</v>
      </c>
      <c r="AM159" s="210">
        <f t="shared" si="98"/>
        <v>0</v>
      </c>
      <c r="AN159" s="210">
        <f t="shared" si="99"/>
        <v>0</v>
      </c>
      <c r="AO159" s="210">
        <f t="shared" si="100"/>
        <v>0</v>
      </c>
      <c r="AP159" s="211">
        <f t="shared" si="101"/>
        <v>0</v>
      </c>
      <c r="AQ159" s="46">
        <f>HLOOKUP(AQ$4,Debug!$A$1:$AK$723,2+$C159,0)</f>
        <v>1</v>
      </c>
      <c r="AR159" s="46">
        <f>HLOOKUP(AR$4,Debug!$A$1:$AK$723,2+$C159,0)</f>
        <v>0</v>
      </c>
      <c r="AS159" s="46">
        <f>HLOOKUP(AS$4,Debug!$A$1:$AK$723,2+$C159,0)</f>
        <v>0</v>
      </c>
      <c r="AT159" s="46">
        <f>HLOOKUP(AT$4,Debug!$A$1:$AK$723,2+$C159,0)</f>
        <v>0</v>
      </c>
      <c r="AU159" s="46">
        <f>HLOOKUP(AU$4,Debug!$A$1:$AK$723,2+$C159,0)</f>
        <v>0</v>
      </c>
      <c r="AV159" s="46">
        <f>HLOOKUP(AV$4,Debug!$A$1:$AK$723,2+$C159,0)</f>
        <v>0</v>
      </c>
      <c r="AW159" s="47">
        <f t="shared" si="110"/>
        <v>0</v>
      </c>
      <c r="AX159" s="196"/>
      <c r="AY159" s="265">
        <f t="shared" si="111"/>
        <v>13380.504863546572</v>
      </c>
      <c r="AZ159" s="266">
        <f t="shared" si="112"/>
        <v>0</v>
      </c>
      <c r="BA159" s="266">
        <f t="shared" si="113"/>
        <v>107044.03890837279</v>
      </c>
      <c r="BB159" s="266">
        <f t="shared" si="114"/>
        <v>0</v>
      </c>
      <c r="BC159" s="267">
        <f t="shared" si="115"/>
        <v>0</v>
      </c>
      <c r="BD159" s="246">
        <f>HLOOKUP(BD$4,Debug!$A$1:$AK$723,2+$C159,0)</f>
        <v>13380.504863546599</v>
      </c>
      <c r="BE159" s="46">
        <f>HLOOKUP(BE$4,Debug!$A$1:$AK$723,2+$C159,0)</f>
        <v>0</v>
      </c>
      <c r="BF159" s="46">
        <f>HLOOKUP(BF$4,Debug!$A$1:$AK$723,2+$C159,0)</f>
        <v>107044.038908373</v>
      </c>
      <c r="BG159" s="46">
        <f>HLOOKUP(BG$4,Debug!$A$1:$AK$723,2+$C159,0)</f>
        <v>0</v>
      </c>
      <c r="BH159" s="46">
        <f>HLOOKUP(BH$4,Debug!$A$1:$AK$723,2+$C159,0)</f>
        <v>0</v>
      </c>
      <c r="BI159" s="48">
        <f t="shared" si="116"/>
        <v>2.3101165425032377E-10</v>
      </c>
      <c r="BJ159" s="196"/>
      <c r="BK159" s="274">
        <f t="shared" si="117"/>
        <v>1.6821425527395739E-3</v>
      </c>
      <c r="BL159" s="275">
        <f t="shared" si="118"/>
        <v>0.37944644878510841</v>
      </c>
      <c r="BM159" s="281">
        <f t="shared" si="119"/>
        <v>0</v>
      </c>
      <c r="BN159" s="281">
        <f t="shared" si="120"/>
        <v>0.8</v>
      </c>
      <c r="BO159" s="281">
        <f t="shared" si="121"/>
        <v>0</v>
      </c>
      <c r="BP159" s="281">
        <f t="shared" si="122"/>
        <v>1</v>
      </c>
      <c r="BQ159" s="275">
        <f t="shared" si="123"/>
        <v>0.4743080609813855</v>
      </c>
      <c r="BR159" s="275">
        <f t="shared" si="124"/>
        <v>7.9785377248418529E-4</v>
      </c>
      <c r="BS159" s="276">
        <f t="shared" si="125"/>
        <v>0.81837950235758894</v>
      </c>
      <c r="BT159" s="41">
        <f>HLOOKUP(BT$4,Debug!$A$1:$AK$723,2+$C159,0)*IF(SUM(V159:W159)=0,0,1)</f>
        <v>0.37944644878511002</v>
      </c>
      <c r="BU159" s="41">
        <f>HLOOKUP(BU$4,Debug!$A$1:$AK$723,2+$C159,0)*IF(SUM(X159:Y159)=0,0,1)</f>
        <v>7.97853772484188E-4</v>
      </c>
      <c r="BV159" s="41">
        <f>HLOOKUP(BV$4,Debug!$A$1:$AK$723,2+$C159,0)</f>
        <v>0.81837950235758905</v>
      </c>
      <c r="BW159" s="208">
        <f t="shared" si="126"/>
        <v>1.7235561936002064E-15</v>
      </c>
      <c r="BY159" s="251">
        <f t="shared" si="127"/>
        <v>0</v>
      </c>
      <c r="BZ159" s="43">
        <f>HLOOKUP(BZ$4,Debug!$A$1:$AK$723,2+$C159,0)</f>
        <v>0</v>
      </c>
      <c r="CA159" s="49">
        <f t="shared" si="128"/>
        <v>0</v>
      </c>
      <c r="CC159" s="224">
        <f t="shared" si="129"/>
        <v>0</v>
      </c>
      <c r="CD159" s="253">
        <f t="shared" si="140"/>
        <v>36.752818267681505</v>
      </c>
      <c r="CE159" s="253">
        <f t="shared" si="130"/>
        <v>42.584974348313501</v>
      </c>
      <c r="CF159" s="253">
        <f t="shared" si="141"/>
        <v>28.034916324896443</v>
      </c>
      <c r="CG159" s="255">
        <f t="shared" si="131"/>
        <v>33925.678400936777</v>
      </c>
      <c r="CI159" s="194">
        <f t="shared" si="142"/>
        <v>1.2999999999999999E-2</v>
      </c>
      <c r="CJ159" s="194"/>
    </row>
    <row r="160" spans="2:88">
      <c r="B160" s="108">
        <f t="shared" si="143"/>
        <v>13</v>
      </c>
      <c r="C160" s="3">
        <f t="shared" si="132"/>
        <v>154</v>
      </c>
      <c r="D160" s="3">
        <f t="shared" si="133"/>
        <v>12</v>
      </c>
      <c r="E160" s="3">
        <f t="shared" si="134"/>
        <v>9</v>
      </c>
      <c r="F160" s="7">
        <f t="shared" si="135"/>
        <v>2027</v>
      </c>
      <c r="G160" s="8">
        <f t="shared" si="136"/>
        <v>10</v>
      </c>
      <c r="H160" s="37">
        <f>HLOOKUP(H$4,Debug!$A$1:$AK$723,2+$C160,0)</f>
        <v>13</v>
      </c>
      <c r="I160" s="38">
        <f>HLOOKUP(I$4,Debug!$A$1:$AK$723,2+$C160,0)</f>
        <v>154</v>
      </c>
      <c r="J160" s="38">
        <f>HLOOKUP(J$4,Debug!$A$1:$AK$723,2+$C160,0)</f>
        <v>12</v>
      </c>
      <c r="K160" s="38">
        <f>HLOOKUP(K$4,Debug!$A$1:$AK$723,2+$C160,0)</f>
        <v>9</v>
      </c>
      <c r="L160" s="38">
        <f>HLOOKUP(L$4,Debug!$A$1:$AK$723,2+$C160,0)</f>
        <v>2027</v>
      </c>
      <c r="M160" s="38">
        <f>HLOOKUP(M$4,Debug!$A$1:$AK$723,2+$C160,0)</f>
        <v>10</v>
      </c>
      <c r="N160" s="208">
        <f t="shared" si="102"/>
        <v>0</v>
      </c>
      <c r="O160" s="5"/>
      <c r="P160" s="100">
        <f>IF(Switch="Y",S160,HLOOKUP(P$3,Debug!$A$1:$AK$723,2+$C160,0))</f>
        <v>1.3980035744956199E-2</v>
      </c>
      <c r="Q160" s="207">
        <f t="shared" si="103"/>
        <v>1.27300357449562E-2</v>
      </c>
      <c r="R160" s="101">
        <f>IF(Switch="Y",T160,HLOOKUP(R$3,Debug!$A$1:$AK$723,2+$C160,0))</f>
        <v>0.83507306889352795</v>
      </c>
      <c r="S160" s="183">
        <v>1.2632598369361148E-2</v>
      </c>
      <c r="T160" s="184">
        <v>0.68554192088846233</v>
      </c>
      <c r="U160" s="196"/>
      <c r="V160" s="55">
        <f t="shared" si="137"/>
        <v>40402.814743081886</v>
      </c>
      <c r="W160" s="210">
        <f t="shared" si="138"/>
        <v>514.3292758762758</v>
      </c>
      <c r="X160" s="210">
        <f t="shared" si="104"/>
        <v>-32.473362296573484</v>
      </c>
      <c r="Y160" s="210">
        <f t="shared" si="139"/>
        <v>0</v>
      </c>
      <c r="Z160" s="210">
        <f t="shared" si="105"/>
        <v>0</v>
      </c>
      <c r="AA160" s="210">
        <f t="shared" si="106"/>
        <v>-44.291726544716724</v>
      </c>
      <c r="AB160" s="210">
        <f t="shared" si="107"/>
        <v>-33.424713997175104</v>
      </c>
      <c r="AC160" s="211">
        <f t="shared" si="108"/>
        <v>40806.954216119695</v>
      </c>
      <c r="AD160" s="43">
        <f>HLOOKUP(AD$4,Debug!$A$1:$AK$723,2+$C160,0)</f>
        <v>40884.670656661801</v>
      </c>
      <c r="AE160" s="44">
        <f>HLOOKUP(AE$4,Debug!$A$1:$AK$723,2+$C160,0)</f>
        <v>32.473362296573697</v>
      </c>
      <c r="AF160" s="44">
        <f>HLOOKUP(AF$4,Debug!$A$1:$AK$723,2+$C160,0)</f>
        <v>44.291726544716902</v>
      </c>
      <c r="AG160" s="44">
        <f>HLOOKUP(AG$4,Debug!$A$1:$AK$723,2+$C160,0)</f>
        <v>33.424713997175097</v>
      </c>
      <c r="AH160" s="44">
        <f>HLOOKUP(AH$4,Debug!$A$1:$AK$723,2+$C160,0)</f>
        <v>40806.954216119899</v>
      </c>
      <c r="AI160" s="208">
        <f t="shared" si="109"/>
        <v>4.149143251197529E-10</v>
      </c>
      <c r="AJ160" s="196"/>
      <c r="AK160" s="55">
        <f t="shared" si="96"/>
        <v>1</v>
      </c>
      <c r="AL160" s="210">
        <f t="shared" si="97"/>
        <v>0</v>
      </c>
      <c r="AM160" s="210">
        <f t="shared" si="98"/>
        <v>0</v>
      </c>
      <c r="AN160" s="210">
        <f t="shared" si="99"/>
        <v>0</v>
      </c>
      <c r="AO160" s="210">
        <f t="shared" si="100"/>
        <v>0</v>
      </c>
      <c r="AP160" s="211">
        <f t="shared" si="101"/>
        <v>0</v>
      </c>
      <c r="AQ160" s="46">
        <f>HLOOKUP(AQ$4,Debug!$A$1:$AK$723,2+$C160,0)</f>
        <v>1</v>
      </c>
      <c r="AR160" s="46">
        <f>HLOOKUP(AR$4,Debug!$A$1:$AK$723,2+$C160,0)</f>
        <v>0</v>
      </c>
      <c r="AS160" s="46">
        <f>HLOOKUP(AS$4,Debug!$A$1:$AK$723,2+$C160,0)</f>
        <v>0</v>
      </c>
      <c r="AT160" s="46">
        <f>HLOOKUP(AT$4,Debug!$A$1:$AK$723,2+$C160,0)</f>
        <v>0</v>
      </c>
      <c r="AU160" s="46">
        <f>HLOOKUP(AU$4,Debug!$A$1:$AK$723,2+$C160,0)</f>
        <v>0</v>
      </c>
      <c r="AV160" s="46">
        <f>HLOOKUP(AV$4,Debug!$A$1:$AK$723,2+$C160,0)</f>
        <v>0</v>
      </c>
      <c r="AW160" s="47">
        <f t="shared" si="110"/>
        <v>0</v>
      </c>
      <c r="AX160" s="196"/>
      <c r="AY160" s="265">
        <f t="shared" si="111"/>
        <v>13369.885598870042</v>
      </c>
      <c r="AZ160" s="266">
        <f t="shared" si="112"/>
        <v>0</v>
      </c>
      <c r="BA160" s="266">
        <f t="shared" si="113"/>
        <v>106959.08479096055</v>
      </c>
      <c r="BB160" s="266">
        <f t="shared" si="114"/>
        <v>0</v>
      </c>
      <c r="BC160" s="267">
        <f t="shared" si="115"/>
        <v>0</v>
      </c>
      <c r="BD160" s="246">
        <f>HLOOKUP(BD$4,Debug!$A$1:$AK$723,2+$C160,0)</f>
        <v>13369.88559887</v>
      </c>
      <c r="BE160" s="46">
        <f>HLOOKUP(BE$4,Debug!$A$1:$AK$723,2+$C160,0)</f>
        <v>0</v>
      </c>
      <c r="BF160" s="46">
        <f>HLOOKUP(BF$4,Debug!$A$1:$AK$723,2+$C160,0)</f>
        <v>106959.084790961</v>
      </c>
      <c r="BG160" s="46">
        <f>HLOOKUP(BG$4,Debug!$A$1:$AK$723,2+$C160,0)</f>
        <v>0</v>
      </c>
      <c r="BH160" s="46">
        <f>HLOOKUP(BH$4,Debug!$A$1:$AK$723,2+$C160,0)</f>
        <v>0</v>
      </c>
      <c r="BI160" s="48">
        <f t="shared" si="116"/>
        <v>4.929461283609271E-10</v>
      </c>
      <c r="BJ160" s="196"/>
      <c r="BK160" s="274">
        <f t="shared" si="117"/>
        <v>1.6821425527395739E-3</v>
      </c>
      <c r="BL160" s="275">
        <f t="shared" si="118"/>
        <v>0.3774410528144006</v>
      </c>
      <c r="BM160" s="281">
        <f t="shared" si="119"/>
        <v>0</v>
      </c>
      <c r="BN160" s="281">
        <f t="shared" si="120"/>
        <v>0.8</v>
      </c>
      <c r="BO160" s="281">
        <f t="shared" si="121"/>
        <v>0</v>
      </c>
      <c r="BP160" s="281">
        <f t="shared" si="122"/>
        <v>1</v>
      </c>
      <c r="BQ160" s="275">
        <f t="shared" si="123"/>
        <v>0.47180131601800074</v>
      </c>
      <c r="BR160" s="275">
        <f t="shared" si="124"/>
        <v>7.9363707011241016E-4</v>
      </c>
      <c r="BS160" s="276">
        <f t="shared" si="125"/>
        <v>0.81773000604709789</v>
      </c>
      <c r="BT160" s="41">
        <f>HLOOKUP(BT$4,Debug!$A$1:$AK$723,2+$C160,0)*IF(SUM(V160:W160)=0,0,1)</f>
        <v>0.37744105281440199</v>
      </c>
      <c r="BU160" s="41">
        <f>HLOOKUP(BU$4,Debug!$A$1:$AK$723,2+$C160,0)*IF(SUM(X160:Y160)=0,0,1)</f>
        <v>7.9363707011241298E-4</v>
      </c>
      <c r="BV160" s="41">
        <f>HLOOKUP(BV$4,Debug!$A$1:$AK$723,2+$C160,0)</f>
        <v>0.817730006047098</v>
      </c>
      <c r="BW160" s="208">
        <f t="shared" si="126"/>
        <v>1.5016200088924236E-15</v>
      </c>
      <c r="BY160" s="251">
        <f t="shared" si="127"/>
        <v>0</v>
      </c>
      <c r="BZ160" s="43">
        <f>HLOOKUP(BZ$4,Debug!$A$1:$AK$723,2+$C160,0)</f>
        <v>0</v>
      </c>
      <c r="CA160" s="49">
        <f t="shared" si="128"/>
        <v>0</v>
      </c>
      <c r="CC160" s="224">
        <f t="shared" si="129"/>
        <v>0</v>
      </c>
      <c r="CD160" s="253">
        <f t="shared" si="140"/>
        <v>36.986828012289529</v>
      </c>
      <c r="CE160" s="253">
        <f t="shared" si="130"/>
        <v>42.174128124302584</v>
      </c>
      <c r="CF160" s="253">
        <f t="shared" si="141"/>
        <v>27.912078494509473</v>
      </c>
      <c r="CG160" s="255">
        <f t="shared" si="131"/>
        <v>34141.687395959561</v>
      </c>
      <c r="CI160" s="194">
        <f t="shared" si="142"/>
        <v>1.3000000000000001E-2</v>
      </c>
      <c r="CJ160" s="194"/>
    </row>
    <row r="161" spans="2:88">
      <c r="B161" s="108">
        <f t="shared" si="143"/>
        <v>13</v>
      </c>
      <c r="C161" s="3">
        <f t="shared" si="132"/>
        <v>155</v>
      </c>
      <c r="D161" s="3">
        <f t="shared" si="133"/>
        <v>12</v>
      </c>
      <c r="E161" s="3">
        <f t="shared" si="134"/>
        <v>10</v>
      </c>
      <c r="F161" s="7">
        <f t="shared" si="135"/>
        <v>2027</v>
      </c>
      <c r="G161" s="8">
        <f t="shared" si="136"/>
        <v>11</v>
      </c>
      <c r="H161" s="37">
        <f>HLOOKUP(H$4,Debug!$A$1:$AK$723,2+$C161,0)</f>
        <v>13</v>
      </c>
      <c r="I161" s="38">
        <f>HLOOKUP(I$4,Debug!$A$1:$AK$723,2+$C161,0)</f>
        <v>155</v>
      </c>
      <c r="J161" s="38">
        <f>HLOOKUP(J$4,Debug!$A$1:$AK$723,2+$C161,0)</f>
        <v>12</v>
      </c>
      <c r="K161" s="38">
        <f>HLOOKUP(K$4,Debug!$A$1:$AK$723,2+$C161,0)</f>
        <v>10</v>
      </c>
      <c r="L161" s="38">
        <f>HLOOKUP(L$4,Debug!$A$1:$AK$723,2+$C161,0)</f>
        <v>2027</v>
      </c>
      <c r="M161" s="38">
        <f>HLOOKUP(M$4,Debug!$A$1:$AK$723,2+$C161,0)</f>
        <v>11</v>
      </c>
      <c r="N161" s="208">
        <f t="shared" si="102"/>
        <v>0</v>
      </c>
      <c r="O161" s="5"/>
      <c r="P161" s="100">
        <f>IF(Switch="Y",S161,HLOOKUP(P$3,Debug!$A$1:$AK$723,2+$C161,0))</f>
        <v>-5.64403165842831E-3</v>
      </c>
      <c r="Q161" s="207">
        <f t="shared" si="103"/>
        <v>-6.8940316584283103E-3</v>
      </c>
      <c r="R161" s="101">
        <f>IF(Switch="Y",T161,HLOOKUP(R$3,Debug!$A$1:$AK$723,2+$C161,0))</f>
        <v>0.83180835135584796</v>
      </c>
      <c r="S161" s="183">
        <v>7.143542111001544E-3</v>
      </c>
      <c r="T161" s="184">
        <v>0.68166325835037489</v>
      </c>
      <c r="U161" s="196"/>
      <c r="V161" s="55">
        <f t="shared" si="137"/>
        <v>40806.954216119695</v>
      </c>
      <c r="W161" s="210">
        <f t="shared" si="138"/>
        <v>-281.32443424996382</v>
      </c>
      <c r="X161" s="210">
        <f t="shared" si="104"/>
        <v>-32.510158392942849</v>
      </c>
      <c r="Y161" s="210">
        <f t="shared" si="139"/>
        <v>0</v>
      </c>
      <c r="Z161" s="210">
        <f t="shared" si="105"/>
        <v>0</v>
      </c>
      <c r="AA161" s="210">
        <f t="shared" si="106"/>
        <v>-43.867546258766524</v>
      </c>
      <c r="AB161" s="210">
        <f t="shared" si="107"/>
        <v>-33.397900280716264</v>
      </c>
      <c r="AC161" s="211">
        <f t="shared" si="108"/>
        <v>40415.854176937311</v>
      </c>
      <c r="AD161" s="43">
        <f>HLOOKUP(AD$4,Debug!$A$1:$AK$723,2+$C161,0)</f>
        <v>40493.119623477003</v>
      </c>
      <c r="AE161" s="44">
        <f>HLOOKUP(AE$4,Debug!$A$1:$AK$723,2+$C161,0)</f>
        <v>32.510158392943097</v>
      </c>
      <c r="AF161" s="44">
        <f>HLOOKUP(AF$4,Debug!$A$1:$AK$723,2+$C161,0)</f>
        <v>43.867546258766701</v>
      </c>
      <c r="AG161" s="44">
        <f>HLOOKUP(AG$4,Debug!$A$1:$AK$723,2+$C161,0)</f>
        <v>33.3979002807163</v>
      </c>
      <c r="AH161" s="44">
        <f>HLOOKUP(AH$4,Debug!$A$1:$AK$723,2+$C161,0)</f>
        <v>40415.854176937501</v>
      </c>
      <c r="AI161" s="208">
        <f t="shared" si="109"/>
        <v>4.0039083160081645E-10</v>
      </c>
      <c r="AJ161" s="196"/>
      <c r="AK161" s="55">
        <f t="shared" si="96"/>
        <v>1</v>
      </c>
      <c r="AL161" s="210">
        <f t="shared" si="97"/>
        <v>0</v>
      </c>
      <c r="AM161" s="210">
        <f t="shared" si="98"/>
        <v>0</v>
      </c>
      <c r="AN161" s="210">
        <f t="shared" si="99"/>
        <v>0</v>
      </c>
      <c r="AO161" s="210">
        <f t="shared" si="100"/>
        <v>0</v>
      </c>
      <c r="AP161" s="211">
        <f t="shared" si="101"/>
        <v>0</v>
      </c>
      <c r="AQ161" s="46">
        <f>HLOOKUP(AQ$4,Debug!$A$1:$AK$723,2+$C161,0)</f>
        <v>1</v>
      </c>
      <c r="AR161" s="46">
        <f>HLOOKUP(AR$4,Debug!$A$1:$AK$723,2+$C161,0)</f>
        <v>0</v>
      </c>
      <c r="AS161" s="46">
        <f>HLOOKUP(AS$4,Debug!$A$1:$AK$723,2+$C161,0)</f>
        <v>0</v>
      </c>
      <c r="AT161" s="46">
        <f>HLOOKUP(AT$4,Debug!$A$1:$AK$723,2+$C161,0)</f>
        <v>0</v>
      </c>
      <c r="AU161" s="46">
        <f>HLOOKUP(AU$4,Debug!$A$1:$AK$723,2+$C161,0)</f>
        <v>0</v>
      </c>
      <c r="AV161" s="46">
        <f>HLOOKUP(AV$4,Debug!$A$1:$AK$723,2+$C161,0)</f>
        <v>0</v>
      </c>
      <c r="AW161" s="47">
        <f t="shared" si="110"/>
        <v>0</v>
      </c>
      <c r="AX161" s="196"/>
      <c r="AY161" s="265">
        <f t="shared" si="111"/>
        <v>13359.160112286505</v>
      </c>
      <c r="AZ161" s="266">
        <f t="shared" si="112"/>
        <v>0</v>
      </c>
      <c r="BA161" s="266">
        <f t="shared" si="113"/>
        <v>106873.28089829226</v>
      </c>
      <c r="BB161" s="266">
        <f t="shared" si="114"/>
        <v>0</v>
      </c>
      <c r="BC161" s="267">
        <f t="shared" si="115"/>
        <v>0</v>
      </c>
      <c r="BD161" s="246">
        <f>HLOOKUP(BD$4,Debug!$A$1:$AK$723,2+$C161,0)</f>
        <v>13359.160112286499</v>
      </c>
      <c r="BE161" s="46">
        <f>HLOOKUP(BE$4,Debug!$A$1:$AK$723,2+$C161,0)</f>
        <v>0</v>
      </c>
      <c r="BF161" s="46">
        <f>HLOOKUP(BF$4,Debug!$A$1:$AK$723,2+$C161,0)</f>
        <v>106873.280898292</v>
      </c>
      <c r="BG161" s="46">
        <f>HLOOKUP(BG$4,Debug!$A$1:$AK$723,2+$C161,0)</f>
        <v>0</v>
      </c>
      <c r="BH161" s="46">
        <f>HLOOKUP(BH$4,Debug!$A$1:$AK$723,2+$C161,0)</f>
        <v>0</v>
      </c>
      <c r="BI161" s="48">
        <f t="shared" si="116"/>
        <v>2.673914423212409E-10</v>
      </c>
      <c r="BJ161" s="196"/>
      <c r="BK161" s="274">
        <f t="shared" si="117"/>
        <v>1.6821425527395739E-3</v>
      </c>
      <c r="BL161" s="275">
        <f t="shared" si="118"/>
        <v>0.38151929119319111</v>
      </c>
      <c r="BM161" s="281">
        <f t="shared" si="119"/>
        <v>0</v>
      </c>
      <c r="BN161" s="281">
        <f t="shared" si="120"/>
        <v>0.8</v>
      </c>
      <c r="BO161" s="281">
        <f t="shared" si="121"/>
        <v>0</v>
      </c>
      <c r="BP161" s="281">
        <f t="shared" si="122"/>
        <v>1</v>
      </c>
      <c r="BQ161" s="275">
        <f t="shared" si="123"/>
        <v>0.47689911399148888</v>
      </c>
      <c r="BR161" s="275">
        <f t="shared" si="124"/>
        <v>8.0221229300888415E-4</v>
      </c>
      <c r="BS161" s="276">
        <f t="shared" si="125"/>
        <v>0.8170740129838846</v>
      </c>
      <c r="BT161" s="41">
        <f>HLOOKUP(BT$4,Debug!$A$1:$AK$723,2+$C161,0)*IF(SUM(V161:W161)=0,0,1)</f>
        <v>0.381519291193193</v>
      </c>
      <c r="BU161" s="41">
        <f>HLOOKUP(BU$4,Debug!$A$1:$AK$723,2+$C161,0)*IF(SUM(X161:Y161)=0,0,1)</f>
        <v>8.0221229300888697E-4</v>
      </c>
      <c r="BV161" s="41">
        <f>HLOOKUP(BV$4,Debug!$A$1:$AK$723,2+$C161,0)</f>
        <v>0.81707401298388505</v>
      </c>
      <c r="BW161" s="208">
        <f t="shared" si="126"/>
        <v>2.334287277361291E-15</v>
      </c>
      <c r="BY161" s="251">
        <f t="shared" si="127"/>
        <v>0</v>
      </c>
      <c r="BZ161" s="43">
        <f>HLOOKUP(BZ$4,Debug!$A$1:$AK$723,2+$C161,0)</f>
        <v>0</v>
      </c>
      <c r="CA161" s="49">
        <f t="shared" si="128"/>
        <v>0</v>
      </c>
      <c r="CC161" s="224">
        <f t="shared" si="129"/>
        <v>0</v>
      </c>
      <c r="CD161" s="253">
        <f t="shared" si="140"/>
        <v>36.489391331530982</v>
      </c>
      <c r="CE161" s="253">
        <f t="shared" si="130"/>
        <v>42.42945663795512</v>
      </c>
      <c r="CF161" s="253">
        <f t="shared" si="141"/>
        <v>27.780652371249609</v>
      </c>
      <c r="CG161" s="255">
        <f t="shared" si="131"/>
        <v>33682.515075259369</v>
      </c>
      <c r="CI161" s="194">
        <f t="shared" si="142"/>
        <v>1.2999999999999999E-2</v>
      </c>
      <c r="CJ161" s="194"/>
    </row>
    <row r="162" spans="2:88">
      <c r="B162" s="108">
        <f t="shared" si="143"/>
        <v>13</v>
      </c>
      <c r="C162" s="3">
        <f t="shared" si="132"/>
        <v>156</v>
      </c>
      <c r="D162" s="3">
        <f t="shared" si="133"/>
        <v>12</v>
      </c>
      <c r="E162" s="3">
        <f t="shared" si="134"/>
        <v>11</v>
      </c>
      <c r="F162" s="7">
        <f t="shared" si="135"/>
        <v>2027</v>
      </c>
      <c r="G162" s="8">
        <f t="shared" si="136"/>
        <v>12</v>
      </c>
      <c r="H162" s="37">
        <f>HLOOKUP(H$4,Debug!$A$1:$AK$723,2+$C162,0)</f>
        <v>13</v>
      </c>
      <c r="I162" s="38">
        <f>HLOOKUP(I$4,Debug!$A$1:$AK$723,2+$C162,0)</f>
        <v>156</v>
      </c>
      <c r="J162" s="38">
        <f>HLOOKUP(J$4,Debug!$A$1:$AK$723,2+$C162,0)</f>
        <v>12</v>
      </c>
      <c r="K162" s="38">
        <f>HLOOKUP(K$4,Debug!$A$1:$AK$723,2+$C162,0)</f>
        <v>11</v>
      </c>
      <c r="L162" s="38">
        <f>HLOOKUP(L$4,Debug!$A$1:$AK$723,2+$C162,0)</f>
        <v>2027</v>
      </c>
      <c r="M162" s="38">
        <f>HLOOKUP(M$4,Debug!$A$1:$AK$723,2+$C162,0)</f>
        <v>12</v>
      </c>
      <c r="N162" s="208">
        <f t="shared" si="102"/>
        <v>0</v>
      </c>
      <c r="O162" s="5"/>
      <c r="P162" s="100">
        <f>IF(Switch="Y",S162,HLOOKUP(P$3,Debug!$A$1:$AK$723,2+$C162,0))</f>
        <v>2.1749596451960999E-3</v>
      </c>
      <c r="Q162" s="207">
        <f t="shared" si="103"/>
        <v>9.2495964519609983E-4</v>
      </c>
      <c r="R162" s="101">
        <f>IF(Switch="Y",T162,HLOOKUP(R$3,Debug!$A$1:$AK$723,2+$C162,0))</f>
        <v>0.82843177864302897</v>
      </c>
      <c r="S162" s="183">
        <v>1.5918756407751866E-2</v>
      </c>
      <c r="T162" s="184">
        <v>0.67801206861482133</v>
      </c>
      <c r="U162" s="196"/>
      <c r="V162" s="55">
        <f t="shared" si="137"/>
        <v>40415.854176937311</v>
      </c>
      <c r="W162" s="210">
        <f t="shared" si="138"/>
        <v>37.383034139797246</v>
      </c>
      <c r="X162" s="210">
        <f t="shared" si="104"/>
        <v>-32.166863138328928</v>
      </c>
      <c r="Y162" s="210">
        <f t="shared" si="139"/>
        <v>-13348.537420393326</v>
      </c>
      <c r="Z162" s="210">
        <f t="shared" si="105"/>
        <v>0</v>
      </c>
      <c r="AA162" s="210">
        <f t="shared" si="106"/>
        <v>-29.328577338174245</v>
      </c>
      <c r="AB162" s="210">
        <f t="shared" si="107"/>
        <v>-33.371343550983319</v>
      </c>
      <c r="AC162" s="211">
        <f t="shared" si="108"/>
        <v>27009.833006656299</v>
      </c>
      <c r="AD162" s="43">
        <f>HLOOKUP(AD$4,Debug!$A$1:$AK$723,2+$C162,0)</f>
        <v>40421.070347938898</v>
      </c>
      <c r="AE162" s="44">
        <f>HLOOKUP(AE$4,Debug!$A$1:$AK$723,2+$C162,0)</f>
        <v>32.166863138329198</v>
      </c>
      <c r="AF162" s="44">
        <f>HLOOKUP(AF$4,Debug!$A$1:$AK$723,2+$C162,0)</f>
        <v>29.328577338174401</v>
      </c>
      <c r="AG162" s="44">
        <f>HLOOKUP(AG$4,Debug!$A$1:$AK$723,2+$C162,0)</f>
        <v>33.371343550983298</v>
      </c>
      <c r="AH162" s="44">
        <f>HLOOKUP(AH$4,Debug!$A$1:$AK$723,2+$C162,0)</f>
        <v>27009.833006656499</v>
      </c>
      <c r="AI162" s="208">
        <f t="shared" si="109"/>
        <v>3.1668179190091905E-10</v>
      </c>
      <c r="AJ162" s="196"/>
      <c r="AK162" s="55">
        <f t="shared" si="96"/>
        <v>1</v>
      </c>
      <c r="AL162" s="210">
        <f t="shared" si="97"/>
        <v>0</v>
      </c>
      <c r="AM162" s="210">
        <f t="shared" si="98"/>
        <v>0</v>
      </c>
      <c r="AN162" s="210">
        <f t="shared" si="99"/>
        <v>1</v>
      </c>
      <c r="AO162" s="210">
        <f t="shared" si="100"/>
        <v>1</v>
      </c>
      <c r="AP162" s="211">
        <f t="shared" si="101"/>
        <v>1</v>
      </c>
      <c r="AQ162" s="46">
        <f>HLOOKUP(AQ$4,Debug!$A$1:$AK$723,2+$C162,0)</f>
        <v>1</v>
      </c>
      <c r="AR162" s="46">
        <f>HLOOKUP(AR$4,Debug!$A$1:$AK$723,2+$C162,0)</f>
        <v>0</v>
      </c>
      <c r="AS162" s="46">
        <f>HLOOKUP(AS$4,Debug!$A$1:$AK$723,2+$C162,0)</f>
        <v>0</v>
      </c>
      <c r="AT162" s="46">
        <f>HLOOKUP(AT$4,Debug!$A$1:$AK$723,2+$C162,0)</f>
        <v>1</v>
      </c>
      <c r="AU162" s="46">
        <f>HLOOKUP(AU$4,Debug!$A$1:$AK$723,2+$C162,0)</f>
        <v>1</v>
      </c>
      <c r="AV162" s="46">
        <f>HLOOKUP(AV$4,Debug!$A$1:$AK$723,2+$C162,0)</f>
        <v>1</v>
      </c>
      <c r="AW162" s="47">
        <f t="shared" si="110"/>
        <v>0</v>
      </c>
      <c r="AX162" s="196"/>
      <c r="AY162" s="265">
        <f t="shared" si="111"/>
        <v>13348.537420393326</v>
      </c>
      <c r="AZ162" s="266">
        <f t="shared" si="112"/>
        <v>0</v>
      </c>
      <c r="BA162" s="266">
        <f t="shared" si="113"/>
        <v>93439.761942753496</v>
      </c>
      <c r="BB162" s="266">
        <f t="shared" si="114"/>
        <v>0</v>
      </c>
      <c r="BC162" s="267">
        <f t="shared" si="115"/>
        <v>0</v>
      </c>
      <c r="BD162" s="246">
        <f>HLOOKUP(BD$4,Debug!$A$1:$AK$723,2+$C162,0)</f>
        <v>13348.537420393301</v>
      </c>
      <c r="BE162" s="46">
        <f>HLOOKUP(BE$4,Debug!$A$1:$AK$723,2+$C162,0)</f>
        <v>0</v>
      </c>
      <c r="BF162" s="46">
        <f>HLOOKUP(BF$4,Debug!$A$1:$AK$723,2+$C162,0)</f>
        <v>93439.761942753496</v>
      </c>
      <c r="BG162" s="46">
        <f>HLOOKUP(BG$4,Debug!$A$1:$AK$723,2+$C162,0)</f>
        <v>0</v>
      </c>
      <c r="BH162" s="46">
        <f>HLOOKUP(BH$4,Debug!$A$1:$AK$723,2+$C162,0)</f>
        <v>0</v>
      </c>
      <c r="BI162" s="48">
        <f t="shared" si="116"/>
        <v>2.5465851649641991E-11</v>
      </c>
      <c r="BJ162" s="196"/>
      <c r="BK162" s="274">
        <f t="shared" si="117"/>
        <v>1.6821425527395739E-3</v>
      </c>
      <c r="BL162" s="275">
        <f t="shared" si="118"/>
        <v>0.37816612194585597</v>
      </c>
      <c r="BM162" s="281">
        <f t="shared" si="119"/>
        <v>0</v>
      </c>
      <c r="BN162" s="281">
        <f t="shared" si="120"/>
        <v>0.8</v>
      </c>
      <c r="BO162" s="281">
        <f t="shared" si="121"/>
        <v>0</v>
      </c>
      <c r="BP162" s="281">
        <f t="shared" si="122"/>
        <v>1</v>
      </c>
      <c r="BQ162" s="275">
        <f t="shared" si="123"/>
        <v>0.47270765243231994</v>
      </c>
      <c r="BR162" s="275">
        <f t="shared" si="124"/>
        <v>7.9516165716203395E-4</v>
      </c>
      <c r="BS162" s="276">
        <f t="shared" si="125"/>
        <v>0.81642430705769631</v>
      </c>
      <c r="BT162" s="41">
        <f>HLOOKUP(BT$4,Debug!$A$1:$AK$723,2+$C162,0)*IF(SUM(V162:W162)=0,0,1)</f>
        <v>0.37816612194585802</v>
      </c>
      <c r="BU162" s="41">
        <f>HLOOKUP(BU$4,Debug!$A$1:$AK$723,2+$C162,0)*IF(SUM(X162:Y162)=0,0,1)</f>
        <v>7.9516165716203699E-4</v>
      </c>
      <c r="BV162" s="41">
        <f>HLOOKUP(BV$4,Debug!$A$1:$AK$723,2+$C162,0)</f>
        <v>0.81642430705769597</v>
      </c>
      <c r="BW162" s="208">
        <f t="shared" si="126"/>
        <v>2.390015269027046E-15</v>
      </c>
      <c r="BY162" s="251">
        <f t="shared" si="127"/>
        <v>0</v>
      </c>
      <c r="BZ162" s="43">
        <f>HLOOKUP(BZ$4,Debug!$A$1:$AK$723,2+$C162,0)</f>
        <v>0</v>
      </c>
      <c r="CA162" s="49">
        <f t="shared" si="128"/>
        <v>0</v>
      </c>
      <c r="CC162" s="224">
        <f t="shared" si="129"/>
        <v>0</v>
      </c>
      <c r="CD162" s="253">
        <f t="shared" si="140"/>
        <v>24.296725489333323</v>
      </c>
      <c r="CE162" s="253">
        <f t="shared" si="130"/>
        <v>41.852222451471839</v>
      </c>
      <c r="CF162" s="253">
        <f t="shared" si="141"/>
        <v>27.645881493648684</v>
      </c>
      <c r="CG162" s="255">
        <f t="shared" si="131"/>
        <v>22427.74660553845</v>
      </c>
      <c r="CI162" s="194">
        <f t="shared" si="142"/>
        <v>1.3000000000000001E-2</v>
      </c>
      <c r="CJ162" s="194"/>
    </row>
    <row r="163" spans="2:88">
      <c r="B163" s="108">
        <f t="shared" si="143"/>
        <v>14</v>
      </c>
      <c r="C163" s="3">
        <f t="shared" si="132"/>
        <v>157</v>
      </c>
      <c r="D163" s="3">
        <f t="shared" si="133"/>
        <v>13</v>
      </c>
      <c r="E163" s="3">
        <f t="shared" si="134"/>
        <v>0</v>
      </c>
      <c r="F163" s="7">
        <f t="shared" si="135"/>
        <v>2028</v>
      </c>
      <c r="G163" s="8">
        <f t="shared" si="136"/>
        <v>1</v>
      </c>
      <c r="H163" s="37">
        <f>HLOOKUP(H$4,Debug!$A$1:$AK$723,2+$C163,0)</f>
        <v>14</v>
      </c>
      <c r="I163" s="38">
        <f>HLOOKUP(I$4,Debug!$A$1:$AK$723,2+$C163,0)</f>
        <v>157</v>
      </c>
      <c r="J163" s="38">
        <f>HLOOKUP(J$4,Debug!$A$1:$AK$723,2+$C163,0)</f>
        <v>13</v>
      </c>
      <c r="K163" s="38">
        <f>HLOOKUP(K$4,Debug!$A$1:$AK$723,2+$C163,0)</f>
        <v>0</v>
      </c>
      <c r="L163" s="38">
        <f>HLOOKUP(L$4,Debug!$A$1:$AK$723,2+$C163,0)</f>
        <v>2028</v>
      </c>
      <c r="M163" s="38">
        <f>HLOOKUP(M$4,Debug!$A$1:$AK$723,2+$C163,0)</f>
        <v>1</v>
      </c>
      <c r="N163" s="208">
        <f t="shared" si="102"/>
        <v>0</v>
      </c>
      <c r="O163" s="5"/>
      <c r="P163" s="100">
        <f>IF(Switch="Y",S163,HLOOKUP(P$3,Debug!$A$1:$AK$723,2+$C163,0))</f>
        <v>1.8913671125953E-3</v>
      </c>
      <c r="Q163" s="207">
        <f t="shared" si="103"/>
        <v>6.4136711259529995E-4</v>
      </c>
      <c r="R163" s="101">
        <f>IF(Switch="Y",T163,HLOOKUP(R$3,Debug!$A$1:$AK$723,2+$C163,0))</f>
        <v>0.82508250825082496</v>
      </c>
      <c r="S163" s="183">
        <v>-1.3840636969600029E-2</v>
      </c>
      <c r="T163" s="184">
        <v>0.67458175930922826</v>
      </c>
      <c r="U163" s="196"/>
      <c r="V163" s="55">
        <f t="shared" si="137"/>
        <v>27009.833006656299</v>
      </c>
      <c r="W163" s="210">
        <f t="shared" si="138"/>
        <v>17.323218607160381</v>
      </c>
      <c r="X163" s="210">
        <f t="shared" si="104"/>
        <v>-16.42719218164147</v>
      </c>
      <c r="Y163" s="210">
        <f t="shared" si="139"/>
        <v>0</v>
      </c>
      <c r="Z163" s="210">
        <f t="shared" si="105"/>
        <v>0</v>
      </c>
      <c r="AA163" s="210">
        <f t="shared" si="106"/>
        <v>-29.261623119171972</v>
      </c>
      <c r="AB163" s="210">
        <f t="shared" si="107"/>
        <v>-33.351060341410601</v>
      </c>
      <c r="AC163" s="211">
        <f t="shared" si="108"/>
        <v>26948.116349621239</v>
      </c>
      <c r="AD163" s="43">
        <f>HLOOKUP(AD$4,Debug!$A$1:$AK$723,2+$C163,0)</f>
        <v>27010.729033082</v>
      </c>
      <c r="AE163" s="44">
        <f>HLOOKUP(AE$4,Debug!$A$1:$AK$723,2+$C163,0)</f>
        <v>16.427192181641701</v>
      </c>
      <c r="AF163" s="44">
        <f>HLOOKUP(AF$4,Debug!$A$1:$AK$723,2+$C163,0)</f>
        <v>29.261623119172199</v>
      </c>
      <c r="AG163" s="44">
        <f>HLOOKUP(AG$4,Debug!$A$1:$AK$723,2+$C163,0)</f>
        <v>33.351060341410601</v>
      </c>
      <c r="AH163" s="44">
        <f>HLOOKUP(AH$4,Debug!$A$1:$AK$723,2+$C163,0)</f>
        <v>26948.116349621399</v>
      </c>
      <c r="AI163" s="208">
        <f t="shared" si="109"/>
        <v>3.3855940273497254E-10</v>
      </c>
      <c r="AJ163" s="196"/>
      <c r="AK163" s="55">
        <f t="shared" si="96"/>
        <v>1</v>
      </c>
      <c r="AL163" s="210">
        <f t="shared" si="97"/>
        <v>0</v>
      </c>
      <c r="AM163" s="210">
        <f t="shared" si="98"/>
        <v>0</v>
      </c>
      <c r="AN163" s="210">
        <f t="shared" si="99"/>
        <v>0</v>
      </c>
      <c r="AO163" s="210">
        <f t="shared" si="100"/>
        <v>0</v>
      </c>
      <c r="AP163" s="211">
        <f t="shared" si="101"/>
        <v>0</v>
      </c>
      <c r="AQ163" s="46">
        <f>HLOOKUP(AQ$4,Debug!$A$1:$AK$723,2+$C163,0)</f>
        <v>1</v>
      </c>
      <c r="AR163" s="46">
        <f>HLOOKUP(AR$4,Debug!$A$1:$AK$723,2+$C163,0)</f>
        <v>0</v>
      </c>
      <c r="AS163" s="46">
        <f>HLOOKUP(AS$4,Debug!$A$1:$AK$723,2+$C163,0)</f>
        <v>0</v>
      </c>
      <c r="AT163" s="46">
        <f>HLOOKUP(AT$4,Debug!$A$1:$AK$723,2+$C163,0)</f>
        <v>0</v>
      </c>
      <c r="AU163" s="46">
        <f>HLOOKUP(AU$4,Debug!$A$1:$AK$723,2+$C163,0)</f>
        <v>0</v>
      </c>
      <c r="AV163" s="46">
        <f>HLOOKUP(AV$4,Debug!$A$1:$AK$723,2+$C163,0)</f>
        <v>0</v>
      </c>
      <c r="AW163" s="47">
        <f t="shared" si="110"/>
        <v>0</v>
      </c>
      <c r="AX163" s="196"/>
      <c r="AY163" s="265">
        <f t="shared" si="111"/>
        <v>13340.424136564239</v>
      </c>
      <c r="AZ163" s="266">
        <f t="shared" si="112"/>
        <v>0</v>
      </c>
      <c r="BA163" s="266">
        <f t="shared" si="113"/>
        <v>93382.968955949895</v>
      </c>
      <c r="BB163" s="266">
        <f t="shared" si="114"/>
        <v>0</v>
      </c>
      <c r="BC163" s="267">
        <f t="shared" si="115"/>
        <v>0</v>
      </c>
      <c r="BD163" s="246">
        <f>HLOOKUP(BD$4,Debug!$A$1:$AK$723,2+$C163,0)</f>
        <v>13340.424136564199</v>
      </c>
      <c r="BE163" s="46">
        <f>HLOOKUP(BE$4,Debug!$A$1:$AK$723,2+$C163,0)</f>
        <v>0</v>
      </c>
      <c r="BF163" s="46">
        <f>HLOOKUP(BF$4,Debug!$A$1:$AK$723,2+$C163,0)</f>
        <v>93382.968955949895</v>
      </c>
      <c r="BG163" s="46">
        <f>HLOOKUP(BG$4,Debug!$A$1:$AK$723,2+$C163,0)</f>
        <v>0</v>
      </c>
      <c r="BH163" s="46">
        <f>HLOOKUP(BH$4,Debug!$A$1:$AK$723,2+$C163,0)</f>
        <v>0</v>
      </c>
      <c r="BI163" s="48">
        <f t="shared" si="116"/>
        <v>4.0017766878008842E-11</v>
      </c>
      <c r="BJ163" s="196"/>
      <c r="BK163" s="274">
        <f t="shared" si="117"/>
        <v>1.6821425527395739E-3</v>
      </c>
      <c r="BL163" s="275">
        <f t="shared" si="118"/>
        <v>0.28906144927043004</v>
      </c>
      <c r="BM163" s="281">
        <f t="shared" si="119"/>
        <v>0</v>
      </c>
      <c r="BN163" s="281">
        <f t="shared" si="120"/>
        <v>0.8</v>
      </c>
      <c r="BO163" s="281">
        <f t="shared" si="121"/>
        <v>0</v>
      </c>
      <c r="BP163" s="281">
        <f t="shared" si="122"/>
        <v>1</v>
      </c>
      <c r="BQ163" s="275">
        <f t="shared" si="123"/>
        <v>0.36132681158803753</v>
      </c>
      <c r="BR163" s="275">
        <f t="shared" si="124"/>
        <v>6.0780320521795252E-4</v>
      </c>
      <c r="BS163" s="276">
        <f t="shared" si="125"/>
        <v>0.81592808174704878</v>
      </c>
      <c r="BT163" s="41">
        <f>HLOOKUP(BT$4,Debug!$A$1:$AK$723,2+$C163,0)*IF(SUM(V163:W163)=0,0,1)</f>
        <v>0.28906144927043198</v>
      </c>
      <c r="BU163" s="41">
        <f>HLOOKUP(BU$4,Debug!$A$1:$AK$723,2+$C163,0)*IF(SUM(X163:Y163)=0,0,1)</f>
        <v>6.0780320521795599E-4</v>
      </c>
      <c r="BV163" s="41">
        <f>HLOOKUP(BV$4,Debug!$A$1:$AK$723,2+$C163,0)</f>
        <v>0.81592808174704901</v>
      </c>
      <c r="BW163" s="208">
        <f t="shared" si="126"/>
        <v>2.1684043449710089E-15</v>
      </c>
      <c r="BY163" s="251">
        <f t="shared" si="127"/>
        <v>0</v>
      </c>
      <c r="BZ163" s="43">
        <f>HLOOKUP(BZ$4,Debug!$A$1:$AK$723,2+$C163,0)</f>
        <v>0</v>
      </c>
      <c r="CA163" s="49">
        <f t="shared" si="128"/>
        <v>0</v>
      </c>
      <c r="CC163" s="224">
        <f t="shared" si="129"/>
        <v>0</v>
      </c>
      <c r="CD163" s="253">
        <f t="shared" si="140"/>
        <v>24.143253398656739</v>
      </c>
      <c r="CE163" s="253">
        <f t="shared" si="130"/>
        <v>27.856675955709875</v>
      </c>
      <c r="CF163" s="253">
        <f t="shared" si="141"/>
        <v>27.517376519315675</v>
      </c>
      <c r="CG163" s="255">
        <f t="shared" si="131"/>
        <v>22286.080060298529</v>
      </c>
      <c r="CI163" s="194">
        <f t="shared" si="142"/>
        <v>1.2999999999999999E-2</v>
      </c>
      <c r="CJ163" s="194"/>
    </row>
    <row r="164" spans="2:88">
      <c r="B164" s="108">
        <f t="shared" si="143"/>
        <v>14</v>
      </c>
      <c r="C164" s="3">
        <f t="shared" si="132"/>
        <v>158</v>
      </c>
      <c r="D164" s="3">
        <f t="shared" si="133"/>
        <v>13</v>
      </c>
      <c r="E164" s="3">
        <f t="shared" si="134"/>
        <v>1</v>
      </c>
      <c r="F164" s="7">
        <f t="shared" si="135"/>
        <v>2028</v>
      </c>
      <c r="G164" s="8">
        <f t="shared" si="136"/>
        <v>2</v>
      </c>
      <c r="H164" s="37">
        <f>HLOOKUP(H$4,Debug!$A$1:$AK$723,2+$C164,0)</f>
        <v>14</v>
      </c>
      <c r="I164" s="38">
        <f>HLOOKUP(I$4,Debug!$A$1:$AK$723,2+$C164,0)</f>
        <v>158</v>
      </c>
      <c r="J164" s="38">
        <f>HLOOKUP(J$4,Debug!$A$1:$AK$723,2+$C164,0)</f>
        <v>13</v>
      </c>
      <c r="K164" s="38">
        <f>HLOOKUP(K$4,Debug!$A$1:$AK$723,2+$C164,0)</f>
        <v>1</v>
      </c>
      <c r="L164" s="38">
        <f>HLOOKUP(L$4,Debug!$A$1:$AK$723,2+$C164,0)</f>
        <v>2028</v>
      </c>
      <c r="M164" s="38">
        <f>HLOOKUP(M$4,Debug!$A$1:$AK$723,2+$C164,0)</f>
        <v>2</v>
      </c>
      <c r="N164" s="208">
        <f t="shared" si="102"/>
        <v>0</v>
      </c>
      <c r="O164" s="5"/>
      <c r="P164" s="100">
        <f>IF(Switch="Y",S164,HLOOKUP(P$3,Debug!$A$1:$AK$723,2+$C164,0))</f>
        <v>3.0933821717790098E-2</v>
      </c>
      <c r="Q164" s="207">
        <f t="shared" si="103"/>
        <v>2.9683821717790097E-2</v>
      </c>
      <c r="R164" s="101">
        <f>IF(Switch="Y",T164,HLOOKUP(R$3,Debug!$A$1:$AK$723,2+$C164,0))</f>
        <v>0.82155767334866903</v>
      </c>
      <c r="S164" s="183">
        <v>1.4005068254007824E-2</v>
      </c>
      <c r="T164" s="184">
        <v>0.67123103772318427</v>
      </c>
      <c r="U164" s="196"/>
      <c r="V164" s="55">
        <f t="shared" si="137"/>
        <v>26948.116349621239</v>
      </c>
      <c r="W164" s="210">
        <f t="shared" si="138"/>
        <v>799.92308135242138</v>
      </c>
      <c r="X164" s="210">
        <f t="shared" si="104"/>
        <v>-16.837044102081549</v>
      </c>
      <c r="Y164" s="210">
        <f t="shared" si="139"/>
        <v>0</v>
      </c>
      <c r="Z164" s="210">
        <f t="shared" si="105"/>
        <v>0</v>
      </c>
      <c r="AA164" s="210">
        <f t="shared" si="106"/>
        <v>-30.042135919110876</v>
      </c>
      <c r="AB164" s="210">
        <f t="shared" si="107"/>
        <v>-33.33082347836244</v>
      </c>
      <c r="AC164" s="211">
        <f t="shared" si="108"/>
        <v>27667.829427474109</v>
      </c>
      <c r="AD164" s="43">
        <f>HLOOKUP(AD$4,Debug!$A$1:$AK$723,2+$C164,0)</f>
        <v>27731.202386871799</v>
      </c>
      <c r="AE164" s="44">
        <f>HLOOKUP(AE$4,Debug!$A$1:$AK$723,2+$C164,0)</f>
        <v>16.837044102081801</v>
      </c>
      <c r="AF164" s="44">
        <f>HLOOKUP(AF$4,Debug!$A$1:$AK$723,2+$C164,0)</f>
        <v>30.0421359191111</v>
      </c>
      <c r="AG164" s="44">
        <f>HLOOKUP(AG$4,Debug!$A$1:$AK$723,2+$C164,0)</f>
        <v>33.330823478362397</v>
      </c>
      <c r="AH164" s="44">
        <f>HLOOKUP(AH$4,Debug!$A$1:$AK$723,2+$C164,0)</f>
        <v>27667.829427474298</v>
      </c>
      <c r="AI164" s="208">
        <f t="shared" si="109"/>
        <v>4.0772007992018189E-10</v>
      </c>
      <c r="AJ164" s="196"/>
      <c r="AK164" s="55">
        <f t="shared" si="96"/>
        <v>1</v>
      </c>
      <c r="AL164" s="210">
        <f t="shared" si="97"/>
        <v>0</v>
      </c>
      <c r="AM164" s="210">
        <f t="shared" si="98"/>
        <v>0</v>
      </c>
      <c r="AN164" s="210">
        <f t="shared" si="99"/>
        <v>0</v>
      </c>
      <c r="AO164" s="210">
        <f t="shared" si="100"/>
        <v>0</v>
      </c>
      <c r="AP164" s="211">
        <f t="shared" si="101"/>
        <v>0</v>
      </c>
      <c r="AQ164" s="46">
        <f>HLOOKUP(AQ$4,Debug!$A$1:$AK$723,2+$C164,0)</f>
        <v>1</v>
      </c>
      <c r="AR164" s="46">
        <f>HLOOKUP(AR$4,Debug!$A$1:$AK$723,2+$C164,0)</f>
        <v>0</v>
      </c>
      <c r="AS164" s="46">
        <f>HLOOKUP(AS$4,Debug!$A$1:$AK$723,2+$C164,0)</f>
        <v>0</v>
      </c>
      <c r="AT164" s="46">
        <f>HLOOKUP(AT$4,Debug!$A$1:$AK$723,2+$C164,0)</f>
        <v>0</v>
      </c>
      <c r="AU164" s="46">
        <f>HLOOKUP(AU$4,Debug!$A$1:$AK$723,2+$C164,0)</f>
        <v>0</v>
      </c>
      <c r="AV164" s="46">
        <f>HLOOKUP(AV$4,Debug!$A$1:$AK$723,2+$C164,0)</f>
        <v>0</v>
      </c>
      <c r="AW164" s="47">
        <f t="shared" si="110"/>
        <v>0</v>
      </c>
      <c r="AX164" s="196"/>
      <c r="AY164" s="265">
        <f t="shared" si="111"/>
        <v>13332.329391344976</v>
      </c>
      <c r="AZ164" s="266">
        <f t="shared" si="112"/>
        <v>0</v>
      </c>
      <c r="BA164" s="266">
        <f t="shared" si="113"/>
        <v>93326.305739415053</v>
      </c>
      <c r="BB164" s="266">
        <f t="shared" si="114"/>
        <v>0</v>
      </c>
      <c r="BC164" s="267">
        <f t="shared" si="115"/>
        <v>0</v>
      </c>
      <c r="BD164" s="246">
        <f>HLOOKUP(BD$4,Debug!$A$1:$AK$723,2+$C164,0)</f>
        <v>13332.329391345</v>
      </c>
      <c r="BE164" s="46">
        <f>HLOOKUP(BE$4,Debug!$A$1:$AK$723,2+$C164,0)</f>
        <v>0</v>
      </c>
      <c r="BF164" s="46">
        <f>HLOOKUP(BF$4,Debug!$A$1:$AK$723,2+$C164,0)</f>
        <v>93326.305739415096</v>
      </c>
      <c r="BG164" s="46">
        <f>HLOOKUP(BG$4,Debug!$A$1:$AK$723,2+$C164,0)</f>
        <v>0</v>
      </c>
      <c r="BH164" s="46">
        <f>HLOOKUP(BH$4,Debug!$A$1:$AK$723,2+$C164,0)</f>
        <v>0</v>
      </c>
      <c r="BI164" s="48">
        <f t="shared" si="116"/>
        <v>6.730260793119669E-11</v>
      </c>
      <c r="BJ164" s="196"/>
      <c r="BK164" s="274">
        <f t="shared" si="117"/>
        <v>1.6821425527395739E-3</v>
      </c>
      <c r="BL164" s="275">
        <f t="shared" si="118"/>
        <v>0.28857635017294275</v>
      </c>
      <c r="BM164" s="281">
        <f t="shared" si="119"/>
        <v>0</v>
      </c>
      <c r="BN164" s="281">
        <f t="shared" si="120"/>
        <v>0.8</v>
      </c>
      <c r="BO164" s="281">
        <f t="shared" si="121"/>
        <v>0</v>
      </c>
      <c r="BP164" s="281">
        <f t="shared" si="122"/>
        <v>1</v>
      </c>
      <c r="BQ164" s="275">
        <f t="shared" si="123"/>
        <v>0.36072043771617845</v>
      </c>
      <c r="BR164" s="275">
        <f t="shared" si="124"/>
        <v>6.0678319792522889E-4</v>
      </c>
      <c r="BS164" s="276">
        <f t="shared" si="125"/>
        <v>0.81543299029632932</v>
      </c>
      <c r="BT164" s="41">
        <f>HLOOKUP(BT$4,Debug!$A$1:$AK$723,2+$C164,0)*IF(SUM(V164:W164)=0,0,1)</f>
        <v>0.28857635017294497</v>
      </c>
      <c r="BU164" s="41">
        <f>HLOOKUP(BU$4,Debug!$A$1:$AK$723,2+$C164,0)*IF(SUM(X164:Y164)=0,0,1)</f>
        <v>6.0678319792523301E-4</v>
      </c>
      <c r="BV164" s="41">
        <f>HLOOKUP(BV$4,Debug!$A$1:$AK$723,2+$C164,0)</f>
        <v>0.81543299029632899</v>
      </c>
      <c r="BW164" s="208">
        <f t="shared" si="126"/>
        <v>2.557632924893305E-15</v>
      </c>
      <c r="BY164" s="251">
        <f t="shared" si="127"/>
        <v>0</v>
      </c>
      <c r="BZ164" s="43">
        <f>HLOOKUP(BZ$4,Debug!$A$1:$AK$723,2+$C164,0)</f>
        <v>0</v>
      </c>
      <c r="CA164" s="49">
        <f t="shared" si="128"/>
        <v>0</v>
      </c>
      <c r="CC164" s="224">
        <f t="shared" si="129"/>
        <v>0</v>
      </c>
      <c r="CD164" s="253">
        <f t="shared" si="140"/>
        <v>24.68134728812921</v>
      </c>
      <c r="CE164" s="253">
        <f t="shared" si="130"/>
        <v>27.674289711655067</v>
      </c>
      <c r="CF164" s="253">
        <f t="shared" si="141"/>
        <v>27.383193787678639</v>
      </c>
      <c r="CG164" s="255">
        <f t="shared" si="131"/>
        <v>22782.782112119272</v>
      </c>
      <c r="CI164" s="194">
        <f t="shared" si="142"/>
        <v>1.2999999999999999E-2</v>
      </c>
      <c r="CJ164" s="194"/>
    </row>
    <row r="165" spans="2:88">
      <c r="B165" s="108">
        <f t="shared" si="143"/>
        <v>14</v>
      </c>
      <c r="C165" s="3">
        <f t="shared" si="132"/>
        <v>159</v>
      </c>
      <c r="D165" s="3">
        <f t="shared" si="133"/>
        <v>13</v>
      </c>
      <c r="E165" s="3">
        <f t="shared" si="134"/>
        <v>2</v>
      </c>
      <c r="F165" s="7">
        <f t="shared" si="135"/>
        <v>2028</v>
      </c>
      <c r="G165" s="8">
        <f t="shared" si="136"/>
        <v>3</v>
      </c>
      <c r="H165" s="37">
        <f>HLOOKUP(H$4,Debug!$A$1:$AK$723,2+$C165,0)</f>
        <v>14</v>
      </c>
      <c r="I165" s="38">
        <f>HLOOKUP(I$4,Debug!$A$1:$AK$723,2+$C165,0)</f>
        <v>159</v>
      </c>
      <c r="J165" s="38">
        <f>HLOOKUP(J$4,Debug!$A$1:$AK$723,2+$C165,0)</f>
        <v>13</v>
      </c>
      <c r="K165" s="38">
        <f>HLOOKUP(K$4,Debug!$A$1:$AK$723,2+$C165,0)</f>
        <v>2</v>
      </c>
      <c r="L165" s="38">
        <f>HLOOKUP(L$4,Debug!$A$1:$AK$723,2+$C165,0)</f>
        <v>2028</v>
      </c>
      <c r="M165" s="38">
        <f>HLOOKUP(M$4,Debug!$A$1:$AK$723,2+$C165,0)</f>
        <v>3</v>
      </c>
      <c r="N165" s="208">
        <f t="shared" si="102"/>
        <v>0</v>
      </c>
      <c r="O165" s="5"/>
      <c r="P165" s="100">
        <f>IF(Switch="Y",S165,HLOOKUP(P$3,Debug!$A$1:$AK$723,2+$C165,0))</f>
        <v>1.2129663383341E-2</v>
      </c>
      <c r="Q165" s="207">
        <f t="shared" si="103"/>
        <v>1.0879663383341001E-2</v>
      </c>
      <c r="R165" s="101">
        <f>IF(Switch="Y",T165,HLOOKUP(R$3,Debug!$A$1:$AK$723,2+$C165,0))</f>
        <v>0.81826364454627298</v>
      </c>
      <c r="S165" s="183">
        <v>2.5075623337840414E-2</v>
      </c>
      <c r="T165" s="184">
        <v>0.66791343841838091</v>
      </c>
      <c r="U165" s="196"/>
      <c r="V165" s="55">
        <f t="shared" si="137"/>
        <v>27667.829427474109</v>
      </c>
      <c r="W165" s="210">
        <f t="shared" si="138"/>
        <v>301.01667071861465</v>
      </c>
      <c r="X165" s="210">
        <f t="shared" si="104"/>
        <v>-17.434856374228879</v>
      </c>
      <c r="Y165" s="210">
        <f t="shared" si="139"/>
        <v>0</v>
      </c>
      <c r="Z165" s="210">
        <f t="shared" si="105"/>
        <v>0</v>
      </c>
      <c r="AA165" s="210">
        <f t="shared" si="106"/>
        <v>-30.280695511970038</v>
      </c>
      <c r="AB165" s="210">
        <f t="shared" si="107"/>
        <v>-33.310046142102664</v>
      </c>
      <c r="AC165" s="211">
        <f t="shared" si="108"/>
        <v>27887.820500164424</v>
      </c>
      <c r="AD165" s="43">
        <f>HLOOKUP(AD$4,Debug!$A$1:$AK$723,2+$C165,0)</f>
        <v>27951.4112418187</v>
      </c>
      <c r="AE165" s="44">
        <f>HLOOKUP(AE$4,Debug!$A$1:$AK$723,2+$C165,0)</f>
        <v>17.434856374229099</v>
      </c>
      <c r="AF165" s="44">
        <f>HLOOKUP(AF$4,Debug!$A$1:$AK$723,2+$C165,0)</f>
        <v>30.280695511970201</v>
      </c>
      <c r="AG165" s="44">
        <f>HLOOKUP(AG$4,Debug!$A$1:$AK$723,2+$C165,0)</f>
        <v>33.310046142102699</v>
      </c>
      <c r="AH165" s="44">
        <f>HLOOKUP(AH$4,Debug!$A$1:$AK$723,2+$C165,0)</f>
        <v>27887.820500164598</v>
      </c>
      <c r="AI165" s="208">
        <f t="shared" si="109"/>
        <v>3.7854874790355098E-10</v>
      </c>
      <c r="AJ165" s="196"/>
      <c r="AK165" s="55">
        <f t="shared" si="96"/>
        <v>1</v>
      </c>
      <c r="AL165" s="210">
        <f t="shared" si="97"/>
        <v>0</v>
      </c>
      <c r="AM165" s="210">
        <f t="shared" si="98"/>
        <v>0</v>
      </c>
      <c r="AN165" s="210">
        <f t="shared" si="99"/>
        <v>0</v>
      </c>
      <c r="AO165" s="210">
        <f t="shared" si="100"/>
        <v>0</v>
      </c>
      <c r="AP165" s="211">
        <f t="shared" si="101"/>
        <v>0</v>
      </c>
      <c r="AQ165" s="46">
        <f>HLOOKUP(AQ$4,Debug!$A$1:$AK$723,2+$C165,0)</f>
        <v>1</v>
      </c>
      <c r="AR165" s="46">
        <f>HLOOKUP(AR$4,Debug!$A$1:$AK$723,2+$C165,0)</f>
        <v>0</v>
      </c>
      <c r="AS165" s="46">
        <f>HLOOKUP(AS$4,Debug!$A$1:$AK$723,2+$C165,0)</f>
        <v>0</v>
      </c>
      <c r="AT165" s="46">
        <f>HLOOKUP(AT$4,Debug!$A$1:$AK$723,2+$C165,0)</f>
        <v>0</v>
      </c>
      <c r="AU165" s="46">
        <f>HLOOKUP(AU$4,Debug!$A$1:$AK$723,2+$C165,0)</f>
        <v>0</v>
      </c>
      <c r="AV165" s="46">
        <f>HLOOKUP(AV$4,Debug!$A$1:$AK$723,2+$C165,0)</f>
        <v>0</v>
      </c>
      <c r="AW165" s="47">
        <f t="shared" si="110"/>
        <v>0</v>
      </c>
      <c r="AX165" s="196"/>
      <c r="AY165" s="265">
        <f t="shared" si="111"/>
        <v>13324.018456841066</v>
      </c>
      <c r="AZ165" s="266">
        <f t="shared" si="112"/>
        <v>0</v>
      </c>
      <c r="BA165" s="266">
        <f t="shared" si="113"/>
        <v>93268.129197887683</v>
      </c>
      <c r="BB165" s="266">
        <f t="shared" si="114"/>
        <v>0</v>
      </c>
      <c r="BC165" s="267">
        <f t="shared" si="115"/>
        <v>0</v>
      </c>
      <c r="BD165" s="246">
        <f>HLOOKUP(BD$4,Debug!$A$1:$AK$723,2+$C165,0)</f>
        <v>13324.0184568411</v>
      </c>
      <c r="BE165" s="46">
        <f>HLOOKUP(BE$4,Debug!$A$1:$AK$723,2+$C165,0)</f>
        <v>0</v>
      </c>
      <c r="BF165" s="46">
        <f>HLOOKUP(BF$4,Debug!$A$1:$AK$723,2+$C165,0)</f>
        <v>93268.129197887698</v>
      </c>
      <c r="BG165" s="46">
        <f>HLOOKUP(BG$4,Debug!$A$1:$AK$723,2+$C165,0)</f>
        <v>0</v>
      </c>
      <c r="BH165" s="46">
        <f>HLOOKUP(BH$4,Debug!$A$1:$AK$723,2+$C165,0)</f>
        <v>0</v>
      </c>
      <c r="BI165" s="48">
        <f t="shared" si="116"/>
        <v>4.9112713895738125E-11</v>
      </c>
      <c r="BJ165" s="196"/>
      <c r="BK165" s="274">
        <f t="shared" si="117"/>
        <v>1.6821425527395739E-3</v>
      </c>
      <c r="BL165" s="275">
        <f t="shared" si="118"/>
        <v>0.29646335198060875</v>
      </c>
      <c r="BM165" s="281">
        <f t="shared" si="119"/>
        <v>0</v>
      </c>
      <c r="BN165" s="281">
        <f t="shared" si="120"/>
        <v>0.8</v>
      </c>
      <c r="BO165" s="281">
        <f t="shared" si="121"/>
        <v>0</v>
      </c>
      <c r="BP165" s="281">
        <f t="shared" si="122"/>
        <v>1</v>
      </c>
      <c r="BQ165" s="275">
        <f t="shared" si="123"/>
        <v>0.37057918997576095</v>
      </c>
      <c r="BR165" s="275">
        <f t="shared" si="124"/>
        <v>6.2336702461799004E-4</v>
      </c>
      <c r="BS165" s="276">
        <f t="shared" si="125"/>
        <v>0.81492467625939302</v>
      </c>
      <c r="BT165" s="41">
        <f>HLOOKUP(BT$4,Debug!$A$1:$AK$723,2+$C165,0)*IF(SUM(V165:W165)=0,0,1)</f>
        <v>0.29646335198061102</v>
      </c>
      <c r="BU165" s="41">
        <f>HLOOKUP(BU$4,Debug!$A$1:$AK$723,2+$C165,0)*IF(SUM(X165:Y165)=0,0,1)</f>
        <v>6.2336702461799395E-4</v>
      </c>
      <c r="BV165" s="41">
        <f>HLOOKUP(BV$4,Debug!$A$1:$AK$723,2+$C165,0)</f>
        <v>0.81492467625939302</v>
      </c>
      <c r="BW165" s="208">
        <f t="shared" si="126"/>
        <v>2.2798603283025187E-15</v>
      </c>
      <c r="BY165" s="251">
        <f t="shared" si="127"/>
        <v>0</v>
      </c>
      <c r="BZ165" s="43">
        <f>HLOOKUP(BZ$4,Debug!$A$1:$AK$723,2+$C165,0)</f>
        <v>0</v>
      </c>
      <c r="CA165" s="49">
        <f t="shared" si="128"/>
        <v>0</v>
      </c>
      <c r="CC165" s="224">
        <f t="shared" si="129"/>
        <v>0</v>
      </c>
      <c r="CD165" s="253">
        <f t="shared" si="140"/>
        <v>24.777592269020573</v>
      </c>
      <c r="CE165" s="253">
        <f t="shared" si="130"/>
        <v>28.299473680011985</v>
      </c>
      <c r="CF165" s="253">
        <f t="shared" si="141"/>
        <v>27.256399756241446</v>
      </c>
      <c r="CG165" s="255">
        <f t="shared" si="131"/>
        <v>22871.623632942068</v>
      </c>
      <c r="CI165" s="194">
        <f t="shared" si="142"/>
        <v>1.2999999999999999E-2</v>
      </c>
      <c r="CJ165" s="194"/>
    </row>
    <row r="166" spans="2:88">
      <c r="B166" s="108">
        <f t="shared" si="143"/>
        <v>14</v>
      </c>
      <c r="C166" s="3">
        <f t="shared" si="132"/>
        <v>160</v>
      </c>
      <c r="D166" s="3">
        <f t="shared" si="133"/>
        <v>13</v>
      </c>
      <c r="E166" s="3">
        <f t="shared" si="134"/>
        <v>3</v>
      </c>
      <c r="F166" s="7">
        <f t="shared" si="135"/>
        <v>2028</v>
      </c>
      <c r="G166" s="8">
        <f t="shared" si="136"/>
        <v>4</v>
      </c>
      <c r="H166" s="37">
        <f>HLOOKUP(H$4,Debug!$A$1:$AK$723,2+$C166,0)</f>
        <v>14</v>
      </c>
      <c r="I166" s="38">
        <f>HLOOKUP(I$4,Debug!$A$1:$AK$723,2+$C166,0)</f>
        <v>160</v>
      </c>
      <c r="J166" s="38">
        <f>HLOOKUP(J$4,Debug!$A$1:$AK$723,2+$C166,0)</f>
        <v>13</v>
      </c>
      <c r="K166" s="38">
        <f>HLOOKUP(K$4,Debug!$A$1:$AK$723,2+$C166,0)</f>
        <v>3</v>
      </c>
      <c r="L166" s="38">
        <f>HLOOKUP(L$4,Debug!$A$1:$AK$723,2+$C166,0)</f>
        <v>2028</v>
      </c>
      <c r="M166" s="38">
        <f>HLOOKUP(M$4,Debug!$A$1:$AK$723,2+$C166,0)</f>
        <v>4</v>
      </c>
      <c r="N166" s="208">
        <f t="shared" si="102"/>
        <v>0</v>
      </c>
      <c r="O166" s="5"/>
      <c r="P166" s="100">
        <f>IF(Switch="Y",S166,HLOOKUP(P$3,Debug!$A$1:$AK$723,2+$C166,0))</f>
        <v>1.0963331227517E-2</v>
      </c>
      <c r="Q166" s="207">
        <f t="shared" si="103"/>
        <v>9.7133312275170004E-3</v>
      </c>
      <c r="R166" s="101">
        <f>IF(Switch="Y",T166,HLOOKUP(R$3,Debug!$A$1:$AK$723,2+$C166,0))</f>
        <v>0.81492950859750601</v>
      </c>
      <c r="S166" s="183">
        <v>4.8540407337775981E-3</v>
      </c>
      <c r="T166" s="184">
        <v>0.66462847268376979</v>
      </c>
      <c r="U166" s="196"/>
      <c r="V166" s="55">
        <f t="shared" si="137"/>
        <v>27887.820500164424</v>
      </c>
      <c r="W166" s="210">
        <f t="shared" si="138"/>
        <v>270.88363773163587</v>
      </c>
      <c r="X166" s="210">
        <f t="shared" si="104"/>
        <v>-17.703811781558009</v>
      </c>
      <c r="Y166" s="210">
        <f t="shared" si="139"/>
        <v>0</v>
      </c>
      <c r="Z166" s="210">
        <f t="shared" si="105"/>
        <v>0</v>
      </c>
      <c r="AA166" s="210">
        <f t="shared" si="106"/>
        <v>-30.486083686624042</v>
      </c>
      <c r="AB166" s="210">
        <f t="shared" si="107"/>
        <v>-33.289103602117628</v>
      </c>
      <c r="AC166" s="211">
        <f t="shared" si="108"/>
        <v>28077.225138825761</v>
      </c>
      <c r="AD166" s="43">
        <f>HLOOKUP(AD$4,Debug!$A$1:$AK$723,2+$C166,0)</f>
        <v>28141.000326114699</v>
      </c>
      <c r="AE166" s="44">
        <f>HLOOKUP(AE$4,Debug!$A$1:$AK$723,2+$C166,0)</f>
        <v>17.703811781558201</v>
      </c>
      <c r="AF166" s="44">
        <f>HLOOKUP(AF$4,Debug!$A$1:$AK$723,2+$C166,0)</f>
        <v>30.486083686624202</v>
      </c>
      <c r="AG166" s="44">
        <f>HLOOKUP(AG$4,Debug!$A$1:$AK$723,2+$C166,0)</f>
        <v>33.289103602117599</v>
      </c>
      <c r="AH166" s="44">
        <f>HLOOKUP(AH$4,Debug!$A$1:$AK$723,2+$C166,0)</f>
        <v>28077.225138825899</v>
      </c>
      <c r="AI166" s="208">
        <f t="shared" si="109"/>
        <v>3.3488234407741402E-10</v>
      </c>
      <c r="AJ166" s="196"/>
      <c r="AK166" s="55">
        <f t="shared" si="96"/>
        <v>1</v>
      </c>
      <c r="AL166" s="210">
        <f t="shared" si="97"/>
        <v>0</v>
      </c>
      <c r="AM166" s="210">
        <f t="shared" si="98"/>
        <v>0</v>
      </c>
      <c r="AN166" s="210">
        <f t="shared" si="99"/>
        <v>0</v>
      </c>
      <c r="AO166" s="210">
        <f t="shared" si="100"/>
        <v>0</v>
      </c>
      <c r="AP166" s="211">
        <f t="shared" si="101"/>
        <v>0</v>
      </c>
      <c r="AQ166" s="46">
        <f>HLOOKUP(AQ$4,Debug!$A$1:$AK$723,2+$C166,0)</f>
        <v>1</v>
      </c>
      <c r="AR166" s="46">
        <f>HLOOKUP(AR$4,Debug!$A$1:$AK$723,2+$C166,0)</f>
        <v>0</v>
      </c>
      <c r="AS166" s="46">
        <f>HLOOKUP(AS$4,Debug!$A$1:$AK$723,2+$C166,0)</f>
        <v>0</v>
      </c>
      <c r="AT166" s="46">
        <f>HLOOKUP(AT$4,Debug!$A$1:$AK$723,2+$C166,0)</f>
        <v>0</v>
      </c>
      <c r="AU166" s="46">
        <f>HLOOKUP(AU$4,Debug!$A$1:$AK$723,2+$C166,0)</f>
        <v>0</v>
      </c>
      <c r="AV166" s="46">
        <f>HLOOKUP(AV$4,Debug!$A$1:$AK$723,2+$C166,0)</f>
        <v>0</v>
      </c>
      <c r="AW166" s="47">
        <f t="shared" si="110"/>
        <v>0</v>
      </c>
      <c r="AX166" s="196"/>
      <c r="AY166" s="265">
        <f t="shared" si="111"/>
        <v>13315.64144084705</v>
      </c>
      <c r="AZ166" s="266">
        <f t="shared" si="112"/>
        <v>0</v>
      </c>
      <c r="BA166" s="266">
        <f t="shared" si="113"/>
        <v>93209.490085929559</v>
      </c>
      <c r="BB166" s="266">
        <f t="shared" si="114"/>
        <v>0</v>
      </c>
      <c r="BC166" s="267">
        <f t="shared" si="115"/>
        <v>0</v>
      </c>
      <c r="BD166" s="246">
        <f>HLOOKUP(BD$4,Debug!$A$1:$AK$723,2+$C166,0)</f>
        <v>13315.641440846999</v>
      </c>
      <c r="BE166" s="46">
        <f>HLOOKUP(BE$4,Debug!$A$1:$AK$723,2+$C166,0)</f>
        <v>0</v>
      </c>
      <c r="BF166" s="46">
        <f>HLOOKUP(BF$4,Debug!$A$1:$AK$723,2+$C166,0)</f>
        <v>93209.490085929603</v>
      </c>
      <c r="BG166" s="46">
        <f>HLOOKUP(BG$4,Debug!$A$1:$AK$723,2+$C166,0)</f>
        <v>0</v>
      </c>
      <c r="BH166" s="46">
        <f>HLOOKUP(BH$4,Debug!$A$1:$AK$723,2+$C166,0)</f>
        <v>0</v>
      </c>
      <c r="BI166" s="48">
        <f t="shared" si="116"/>
        <v>9.4587448984384537E-11</v>
      </c>
      <c r="BJ166" s="196"/>
      <c r="BK166" s="274">
        <f t="shared" si="117"/>
        <v>1.6821425527395739E-3</v>
      </c>
      <c r="BL166" s="275">
        <f t="shared" si="118"/>
        <v>0.29900696776060154</v>
      </c>
      <c r="BM166" s="281">
        <f t="shared" si="119"/>
        <v>0</v>
      </c>
      <c r="BN166" s="281">
        <f t="shared" si="120"/>
        <v>0.8</v>
      </c>
      <c r="BO166" s="281">
        <f t="shared" si="121"/>
        <v>0</v>
      </c>
      <c r="BP166" s="281">
        <f t="shared" si="122"/>
        <v>1</v>
      </c>
      <c r="BQ166" s="275">
        <f t="shared" si="123"/>
        <v>0.37375870970075192</v>
      </c>
      <c r="BR166" s="275">
        <f t="shared" si="124"/>
        <v>6.2871543004467214E-4</v>
      </c>
      <c r="BS166" s="276">
        <f t="shared" si="125"/>
        <v>0.81441232054110457</v>
      </c>
      <c r="BT166" s="41">
        <f>HLOOKUP(BT$4,Debug!$A$1:$AK$723,2+$C166,0)*IF(SUM(V166:W166)=0,0,1)</f>
        <v>0.29900696776060298</v>
      </c>
      <c r="BU166" s="41">
        <f>HLOOKUP(BU$4,Debug!$A$1:$AK$723,2+$C166,0)*IF(SUM(X166:Y166)=0,0,1)</f>
        <v>6.2871543004467604E-4</v>
      </c>
      <c r="BV166" s="41">
        <f>HLOOKUP(BV$4,Debug!$A$1:$AK$723,2+$C166,0)</f>
        <v>0.81441232054110502</v>
      </c>
      <c r="BW166" s="208">
        <f t="shared" si="126"/>
        <v>1.8912822696837139E-15</v>
      </c>
      <c r="BY166" s="251">
        <f t="shared" si="127"/>
        <v>0</v>
      </c>
      <c r="BZ166" s="43">
        <f>HLOOKUP(BZ$4,Debug!$A$1:$AK$723,2+$C166,0)</f>
        <v>0</v>
      </c>
      <c r="CA166" s="49">
        <f t="shared" si="128"/>
        <v>0</v>
      </c>
      <c r="CC166" s="224">
        <f t="shared" si="129"/>
        <v>0</v>
      </c>
      <c r="CD166" s="253">
        <f t="shared" si="140"/>
        <v>24.844009197802976</v>
      </c>
      <c r="CE166" s="253">
        <f t="shared" si="130"/>
        <v>28.408259820068061</v>
      </c>
      <c r="CF166" s="253">
        <f t="shared" si="141"/>
        <v>27.128272840125184</v>
      </c>
      <c r="CG166" s="255">
        <f t="shared" si="131"/>
        <v>22932.931567202748</v>
      </c>
      <c r="CI166" s="194">
        <f t="shared" si="142"/>
        <v>1.2999999999999999E-2</v>
      </c>
      <c r="CJ166" s="194"/>
    </row>
    <row r="167" spans="2:88">
      <c r="B167" s="108">
        <f t="shared" si="143"/>
        <v>14</v>
      </c>
      <c r="C167" s="3">
        <f t="shared" si="132"/>
        <v>161</v>
      </c>
      <c r="D167" s="3">
        <f t="shared" si="133"/>
        <v>13</v>
      </c>
      <c r="E167" s="3">
        <f t="shared" si="134"/>
        <v>4</v>
      </c>
      <c r="F167" s="7">
        <f t="shared" si="135"/>
        <v>2028</v>
      </c>
      <c r="G167" s="8">
        <f t="shared" si="136"/>
        <v>5</v>
      </c>
      <c r="H167" s="37">
        <f>HLOOKUP(H$4,Debug!$A$1:$AK$723,2+$C167,0)</f>
        <v>14</v>
      </c>
      <c r="I167" s="38">
        <f>HLOOKUP(I$4,Debug!$A$1:$AK$723,2+$C167,0)</f>
        <v>161</v>
      </c>
      <c r="J167" s="38">
        <f>HLOOKUP(J$4,Debug!$A$1:$AK$723,2+$C167,0)</f>
        <v>13</v>
      </c>
      <c r="K167" s="38">
        <f>HLOOKUP(K$4,Debug!$A$1:$AK$723,2+$C167,0)</f>
        <v>4</v>
      </c>
      <c r="L167" s="38">
        <f>HLOOKUP(L$4,Debug!$A$1:$AK$723,2+$C167,0)</f>
        <v>2028</v>
      </c>
      <c r="M167" s="38">
        <f>HLOOKUP(M$4,Debug!$A$1:$AK$723,2+$C167,0)</f>
        <v>5</v>
      </c>
      <c r="N167" s="208">
        <f t="shared" si="102"/>
        <v>0</v>
      </c>
      <c r="O167" s="5"/>
      <c r="P167" s="100">
        <f>IF(Switch="Y",S167,HLOOKUP(P$3,Debug!$A$1:$AK$723,2+$C167,0))</f>
        <v>-3.5890911971845399E-3</v>
      </c>
      <c r="Q167" s="207">
        <f t="shared" si="103"/>
        <v>-4.8390911971845398E-3</v>
      </c>
      <c r="R167" s="101">
        <f>IF(Switch="Y",T167,HLOOKUP(R$3,Debug!$A$1:$AK$723,2+$C167,0))</f>
        <v>0.81149070843138804</v>
      </c>
      <c r="S167" s="183">
        <v>8.2684234973879889E-3</v>
      </c>
      <c r="T167" s="184">
        <v>0.66141940604537341</v>
      </c>
      <c r="U167" s="196"/>
      <c r="V167" s="55">
        <f t="shared" si="137"/>
        <v>28077.225138825761</v>
      </c>
      <c r="W167" s="210">
        <f t="shared" si="138"/>
        <v>-135.8682530106602</v>
      </c>
      <c r="X167" s="210">
        <f t="shared" si="104"/>
        <v>-17.697599184594569</v>
      </c>
      <c r="Y167" s="210">
        <f t="shared" si="139"/>
        <v>0</v>
      </c>
      <c r="Z167" s="210">
        <f t="shared" si="105"/>
        <v>0</v>
      </c>
      <c r="AA167" s="210">
        <f t="shared" si="106"/>
        <v>-30.250630893849713</v>
      </c>
      <c r="AB167" s="210">
        <f t="shared" si="107"/>
        <v>-33.268018827488667</v>
      </c>
      <c r="AC167" s="211">
        <f t="shared" si="108"/>
        <v>27860.140636909167</v>
      </c>
      <c r="AD167" s="43">
        <f>HLOOKUP(AD$4,Debug!$A$1:$AK$723,2+$C167,0)</f>
        <v>27923.6592866307</v>
      </c>
      <c r="AE167" s="44">
        <f>HLOOKUP(AE$4,Debug!$A$1:$AK$723,2+$C167,0)</f>
        <v>17.6975991845948</v>
      </c>
      <c r="AF167" s="44">
        <f>HLOOKUP(AF$4,Debug!$A$1:$AK$723,2+$C167,0)</f>
        <v>30.250630893849898</v>
      </c>
      <c r="AG167" s="44">
        <f>HLOOKUP(AG$4,Debug!$A$1:$AK$723,2+$C167,0)</f>
        <v>33.268018827488703</v>
      </c>
      <c r="AH167" s="44">
        <f>HLOOKUP(AH$4,Debug!$A$1:$AK$723,2+$C167,0)</f>
        <v>27860.140636909298</v>
      </c>
      <c r="AI167" s="208">
        <f t="shared" si="109"/>
        <v>3.2400038207924808E-10</v>
      </c>
      <c r="AJ167" s="196"/>
      <c r="AK167" s="55">
        <f t="shared" si="96"/>
        <v>1</v>
      </c>
      <c r="AL167" s="210">
        <f t="shared" si="97"/>
        <v>0</v>
      </c>
      <c r="AM167" s="210">
        <f t="shared" si="98"/>
        <v>0</v>
      </c>
      <c r="AN167" s="210">
        <f t="shared" si="99"/>
        <v>0</v>
      </c>
      <c r="AO167" s="210">
        <f t="shared" si="100"/>
        <v>0</v>
      </c>
      <c r="AP167" s="211">
        <f t="shared" si="101"/>
        <v>0</v>
      </c>
      <c r="AQ167" s="46">
        <f>HLOOKUP(AQ$4,Debug!$A$1:$AK$723,2+$C167,0)</f>
        <v>1</v>
      </c>
      <c r="AR167" s="46">
        <f>HLOOKUP(AR$4,Debug!$A$1:$AK$723,2+$C167,0)</f>
        <v>0</v>
      </c>
      <c r="AS167" s="46">
        <f>HLOOKUP(AS$4,Debug!$A$1:$AK$723,2+$C167,0)</f>
        <v>0</v>
      </c>
      <c r="AT167" s="46">
        <f>HLOOKUP(AT$4,Debug!$A$1:$AK$723,2+$C167,0)</f>
        <v>0</v>
      </c>
      <c r="AU167" s="46">
        <f>HLOOKUP(AU$4,Debug!$A$1:$AK$723,2+$C167,0)</f>
        <v>0</v>
      </c>
      <c r="AV167" s="46">
        <f>HLOOKUP(AV$4,Debug!$A$1:$AK$723,2+$C167,0)</f>
        <v>0</v>
      </c>
      <c r="AW167" s="47">
        <f t="shared" si="110"/>
        <v>0</v>
      </c>
      <c r="AX167" s="196"/>
      <c r="AY167" s="265">
        <f t="shared" si="111"/>
        <v>13307.207530995467</v>
      </c>
      <c r="AZ167" s="266">
        <f t="shared" si="112"/>
        <v>0</v>
      </c>
      <c r="BA167" s="266">
        <f t="shared" si="113"/>
        <v>93150.452716968473</v>
      </c>
      <c r="BB167" s="266">
        <f t="shared" si="114"/>
        <v>0</v>
      </c>
      <c r="BC167" s="267">
        <f t="shared" si="115"/>
        <v>0</v>
      </c>
      <c r="BD167" s="246">
        <f>HLOOKUP(BD$4,Debug!$A$1:$AK$723,2+$C167,0)</f>
        <v>13307.2075309955</v>
      </c>
      <c r="BE167" s="46">
        <f>HLOOKUP(BE$4,Debug!$A$1:$AK$723,2+$C167,0)</f>
        <v>0</v>
      </c>
      <c r="BF167" s="46">
        <f>HLOOKUP(BF$4,Debug!$A$1:$AK$723,2+$C167,0)</f>
        <v>93150.452716968503</v>
      </c>
      <c r="BG167" s="46">
        <f>HLOOKUP(BG$4,Debug!$A$1:$AK$723,2+$C167,0)</f>
        <v>0</v>
      </c>
      <c r="BH167" s="46">
        <f>HLOOKUP(BH$4,Debug!$A$1:$AK$723,2+$C167,0)</f>
        <v>0</v>
      </c>
      <c r="BI167" s="48">
        <f t="shared" si="116"/>
        <v>6.184563972055912E-11</v>
      </c>
      <c r="BJ167" s="196"/>
      <c r="BK167" s="274">
        <f t="shared" si="117"/>
        <v>1.6821425527395739E-3</v>
      </c>
      <c r="BL167" s="275">
        <f t="shared" si="118"/>
        <v>0.30122710802238534</v>
      </c>
      <c r="BM167" s="281">
        <f t="shared" si="119"/>
        <v>0</v>
      </c>
      <c r="BN167" s="281">
        <f t="shared" si="120"/>
        <v>0.8</v>
      </c>
      <c r="BO167" s="281">
        <f t="shared" si="121"/>
        <v>0</v>
      </c>
      <c r="BP167" s="281">
        <f t="shared" si="122"/>
        <v>1</v>
      </c>
      <c r="BQ167" s="275">
        <f t="shared" si="123"/>
        <v>0.37653388502798169</v>
      </c>
      <c r="BR167" s="275">
        <f t="shared" si="124"/>
        <v>6.3338367055391833E-4</v>
      </c>
      <c r="BS167" s="276">
        <f t="shared" si="125"/>
        <v>0.81389648507617596</v>
      </c>
      <c r="BT167" s="41">
        <f>HLOOKUP(BT$4,Debug!$A$1:$AK$723,2+$C167,0)*IF(SUM(V167:W167)=0,0,1)</f>
        <v>0.301227108022387</v>
      </c>
      <c r="BU167" s="41">
        <f>HLOOKUP(BU$4,Debug!$A$1:$AK$723,2+$C167,0)*IF(SUM(X167:Y167)=0,0,1)</f>
        <v>6.3338367055392202E-4</v>
      </c>
      <c r="BV167" s="41">
        <f>HLOOKUP(BV$4,Debug!$A$1:$AK$723,2+$C167,0)</f>
        <v>0.81389648507617596</v>
      </c>
      <c r="BW167" s="208">
        <f t="shared" si="126"/>
        <v>1.6690208243241855E-15</v>
      </c>
      <c r="BY167" s="251">
        <f t="shared" si="127"/>
        <v>0</v>
      </c>
      <c r="BZ167" s="43">
        <f>HLOOKUP(BZ$4,Debug!$A$1:$AK$723,2+$C167,0)</f>
        <v>0</v>
      </c>
      <c r="CA167" s="49">
        <f t="shared" si="128"/>
        <v>0</v>
      </c>
      <c r="CC167" s="224">
        <f t="shared" si="129"/>
        <v>0</v>
      </c>
      <c r="CD167" s="253">
        <f t="shared" si="140"/>
        <v>24.548105894546538</v>
      </c>
      <c r="CE167" s="253">
        <f t="shared" si="130"/>
        <v>28.480509148366622</v>
      </c>
      <c r="CF167" s="253">
        <f t="shared" si="141"/>
        <v>26.996688166427536</v>
      </c>
      <c r="CG167" s="255">
        <f t="shared" si="131"/>
        <v>22659.790056504498</v>
      </c>
      <c r="CI167" s="194">
        <f t="shared" si="142"/>
        <v>1.2999999999999999E-2</v>
      </c>
      <c r="CJ167" s="194"/>
    </row>
    <row r="168" spans="2:88">
      <c r="B168" s="108">
        <f t="shared" si="143"/>
        <v>14</v>
      </c>
      <c r="C168" s="3">
        <f t="shared" si="132"/>
        <v>162</v>
      </c>
      <c r="D168" s="3">
        <f t="shared" si="133"/>
        <v>13</v>
      </c>
      <c r="E168" s="3">
        <f t="shared" si="134"/>
        <v>5</v>
      </c>
      <c r="F168" s="7">
        <f t="shared" si="135"/>
        <v>2028</v>
      </c>
      <c r="G168" s="8">
        <f t="shared" si="136"/>
        <v>6</v>
      </c>
      <c r="H168" s="37">
        <f>HLOOKUP(H$4,Debug!$A$1:$AK$723,2+$C168,0)</f>
        <v>14</v>
      </c>
      <c r="I168" s="38">
        <f>HLOOKUP(I$4,Debug!$A$1:$AK$723,2+$C168,0)</f>
        <v>162</v>
      </c>
      <c r="J168" s="38">
        <f>HLOOKUP(J$4,Debug!$A$1:$AK$723,2+$C168,0)</f>
        <v>13</v>
      </c>
      <c r="K168" s="38">
        <f>HLOOKUP(K$4,Debug!$A$1:$AK$723,2+$C168,0)</f>
        <v>5</v>
      </c>
      <c r="L168" s="38">
        <f>HLOOKUP(L$4,Debug!$A$1:$AK$723,2+$C168,0)</f>
        <v>2028</v>
      </c>
      <c r="M168" s="38">
        <f>HLOOKUP(M$4,Debug!$A$1:$AK$723,2+$C168,0)</f>
        <v>6</v>
      </c>
      <c r="N168" s="208">
        <f t="shared" si="102"/>
        <v>0</v>
      </c>
      <c r="O168" s="5"/>
      <c r="P168" s="100">
        <f>IF(Switch="Y",S168,HLOOKUP(P$3,Debug!$A$1:$AK$723,2+$C168,0))</f>
        <v>5.5489503363492798E-4</v>
      </c>
      <c r="Q168" s="207">
        <f t="shared" si="103"/>
        <v>-6.9510496636507205E-4</v>
      </c>
      <c r="R168" s="101">
        <f>IF(Switch="Y",T168,HLOOKUP(R$3,Debug!$A$1:$AK$723,2+$C168,0))</f>
        <v>0.80795023026581603</v>
      </c>
      <c r="S168" s="183">
        <v>3.969113749237474E-3</v>
      </c>
      <c r="T168" s="184">
        <v>0.65815453468474394</v>
      </c>
      <c r="U168" s="196"/>
      <c r="V168" s="55">
        <f t="shared" si="137"/>
        <v>27860.140636909167</v>
      </c>
      <c r="W168" s="210">
        <f t="shared" si="138"/>
        <v>-19.365722120344923</v>
      </c>
      <c r="X168" s="210">
        <f t="shared" si="104"/>
        <v>-17.50864204303809</v>
      </c>
      <c r="Y168" s="210">
        <f t="shared" si="139"/>
        <v>0</v>
      </c>
      <c r="Z168" s="210">
        <f t="shared" si="105"/>
        <v>0</v>
      </c>
      <c r="AA168" s="210">
        <f t="shared" si="106"/>
        <v>-30.141871795474596</v>
      </c>
      <c r="AB168" s="210">
        <f t="shared" si="107"/>
        <v>-33.247097073876766</v>
      </c>
      <c r="AC168" s="211">
        <f t="shared" si="108"/>
        <v>27759.877303876434</v>
      </c>
      <c r="AD168" s="43">
        <f>HLOOKUP(AD$4,Debug!$A$1:$AK$723,2+$C168,0)</f>
        <v>27823.266272746001</v>
      </c>
      <c r="AE168" s="44">
        <f>HLOOKUP(AE$4,Debug!$A$1:$AK$723,2+$C168,0)</f>
        <v>17.5086420430383</v>
      </c>
      <c r="AF168" s="44">
        <f>HLOOKUP(AF$4,Debug!$A$1:$AK$723,2+$C168,0)</f>
        <v>30.141871795474799</v>
      </c>
      <c r="AG168" s="44">
        <f>HLOOKUP(AG$4,Debug!$A$1:$AK$723,2+$C168,0)</f>
        <v>33.247097073876802</v>
      </c>
      <c r="AH168" s="44">
        <f>HLOOKUP(AH$4,Debug!$A$1:$AK$723,2+$C168,0)</f>
        <v>27759.877303876601</v>
      </c>
      <c r="AI168" s="208">
        <f t="shared" si="109"/>
        <v>3.8586378536820121E-10</v>
      </c>
      <c r="AJ168" s="196"/>
      <c r="AK168" s="55">
        <f t="shared" si="96"/>
        <v>1</v>
      </c>
      <c r="AL168" s="210">
        <f t="shared" si="97"/>
        <v>0</v>
      </c>
      <c r="AM168" s="210">
        <f t="shared" si="98"/>
        <v>0</v>
      </c>
      <c r="AN168" s="210">
        <f t="shared" si="99"/>
        <v>0</v>
      </c>
      <c r="AO168" s="210">
        <f t="shared" si="100"/>
        <v>0</v>
      </c>
      <c r="AP168" s="211">
        <f t="shared" si="101"/>
        <v>0</v>
      </c>
      <c r="AQ168" s="46">
        <f>HLOOKUP(AQ$4,Debug!$A$1:$AK$723,2+$C168,0)</f>
        <v>1</v>
      </c>
      <c r="AR168" s="46">
        <f>HLOOKUP(AR$4,Debug!$A$1:$AK$723,2+$C168,0)</f>
        <v>0</v>
      </c>
      <c r="AS168" s="46">
        <f>HLOOKUP(AS$4,Debug!$A$1:$AK$723,2+$C168,0)</f>
        <v>0</v>
      </c>
      <c r="AT168" s="46">
        <f>HLOOKUP(AT$4,Debug!$A$1:$AK$723,2+$C168,0)</f>
        <v>0</v>
      </c>
      <c r="AU168" s="46">
        <f>HLOOKUP(AU$4,Debug!$A$1:$AK$723,2+$C168,0)</f>
        <v>0</v>
      </c>
      <c r="AV168" s="46">
        <f>HLOOKUP(AV$4,Debug!$A$1:$AK$723,2+$C168,0)</f>
        <v>0</v>
      </c>
      <c r="AW168" s="47">
        <f t="shared" si="110"/>
        <v>0</v>
      </c>
      <c r="AX168" s="196"/>
      <c r="AY168" s="265">
        <f t="shared" si="111"/>
        <v>13298.838829550707</v>
      </c>
      <c r="AZ168" s="266">
        <f t="shared" si="112"/>
        <v>0</v>
      </c>
      <c r="BA168" s="266">
        <f t="shared" si="113"/>
        <v>93091.871806855153</v>
      </c>
      <c r="BB168" s="266">
        <f t="shared" si="114"/>
        <v>0</v>
      </c>
      <c r="BC168" s="267">
        <f t="shared" si="115"/>
        <v>0</v>
      </c>
      <c r="BD168" s="246">
        <f>HLOOKUP(BD$4,Debug!$A$1:$AK$723,2+$C168,0)</f>
        <v>13298.838829550699</v>
      </c>
      <c r="BE168" s="46">
        <f>HLOOKUP(BE$4,Debug!$A$1:$AK$723,2+$C168,0)</f>
        <v>0</v>
      </c>
      <c r="BF168" s="46">
        <f>HLOOKUP(BF$4,Debug!$A$1:$AK$723,2+$C168,0)</f>
        <v>93091.871806855197</v>
      </c>
      <c r="BG168" s="46">
        <f>HLOOKUP(BG$4,Debug!$A$1:$AK$723,2+$C168,0)</f>
        <v>0</v>
      </c>
      <c r="BH168" s="46">
        <f>HLOOKUP(BH$4,Debug!$A$1:$AK$723,2+$C168,0)</f>
        <v>0</v>
      </c>
      <c r="BI168" s="48">
        <f t="shared" si="116"/>
        <v>5.0931703299283981E-11</v>
      </c>
      <c r="BJ168" s="196"/>
      <c r="BK168" s="274">
        <f t="shared" si="117"/>
        <v>1.6821425527395739E-3</v>
      </c>
      <c r="BL168" s="275">
        <f t="shared" si="118"/>
        <v>0.29908754948900113</v>
      </c>
      <c r="BM168" s="281">
        <f t="shared" si="119"/>
        <v>0</v>
      </c>
      <c r="BN168" s="281">
        <f t="shared" si="120"/>
        <v>0.8</v>
      </c>
      <c r="BO168" s="281">
        <f t="shared" si="121"/>
        <v>0</v>
      </c>
      <c r="BP168" s="281">
        <f t="shared" si="122"/>
        <v>1</v>
      </c>
      <c r="BQ168" s="275">
        <f t="shared" si="123"/>
        <v>0.37385943686125139</v>
      </c>
      <c r="BR168" s="275">
        <f t="shared" si="124"/>
        <v>6.2888486748756498E-4</v>
      </c>
      <c r="BS168" s="276">
        <f t="shared" si="125"/>
        <v>0.81338463789301019</v>
      </c>
      <c r="BT168" s="41">
        <f>HLOOKUP(BT$4,Debug!$A$1:$AK$723,2+$C168,0)*IF(SUM(V168:W168)=0,0,1)</f>
        <v>0.29908754948900301</v>
      </c>
      <c r="BU168" s="41">
        <f>HLOOKUP(BU$4,Debug!$A$1:$AK$723,2+$C168,0)*IF(SUM(X168:Y168)=0,0,1)</f>
        <v>6.2888486748756899E-4</v>
      </c>
      <c r="BV168" s="41">
        <f>HLOOKUP(BV$4,Debug!$A$1:$AK$723,2+$C168,0)</f>
        <v>0.81338463789300997</v>
      </c>
      <c r="BW168" s="208">
        <f t="shared" si="126"/>
        <v>2.1134352948259938E-15</v>
      </c>
      <c r="BY168" s="251">
        <f t="shared" si="127"/>
        <v>0</v>
      </c>
      <c r="BZ168" s="43">
        <f>HLOOKUP(BZ$4,Debug!$A$1:$AK$723,2+$C168,0)</f>
        <v>0</v>
      </c>
      <c r="CA168" s="49">
        <f t="shared" si="128"/>
        <v>0</v>
      </c>
      <c r="CC168" s="224">
        <f t="shared" si="129"/>
        <v>0</v>
      </c>
      <c r="CD168" s="253">
        <f t="shared" si="140"/>
        <v>24.353132257796407</v>
      </c>
      <c r="CE168" s="253">
        <f t="shared" si="130"/>
        <v>28.137008803535977</v>
      </c>
      <c r="CF168" s="253">
        <f t="shared" si="141"/>
        <v>26.861999736508672</v>
      </c>
      <c r="CG168" s="255">
        <f t="shared" si="131"/>
        <v>22479.81439181207</v>
      </c>
      <c r="CI168" s="194">
        <f t="shared" si="142"/>
        <v>1.2999999999999999E-2</v>
      </c>
      <c r="CJ168" s="194"/>
    </row>
    <row r="169" spans="2:88">
      <c r="B169" s="108">
        <f t="shared" si="143"/>
        <v>14</v>
      </c>
      <c r="C169" s="3">
        <f t="shared" si="132"/>
        <v>163</v>
      </c>
      <c r="D169" s="3">
        <f t="shared" si="133"/>
        <v>13</v>
      </c>
      <c r="E169" s="3">
        <f t="shared" si="134"/>
        <v>6</v>
      </c>
      <c r="F169" s="7">
        <f t="shared" si="135"/>
        <v>2028</v>
      </c>
      <c r="G169" s="8">
        <f t="shared" si="136"/>
        <v>7</v>
      </c>
      <c r="H169" s="37">
        <f>HLOOKUP(H$4,Debug!$A$1:$AK$723,2+$C169,0)</f>
        <v>14</v>
      </c>
      <c r="I169" s="38">
        <f>HLOOKUP(I$4,Debug!$A$1:$AK$723,2+$C169,0)</f>
        <v>163</v>
      </c>
      <c r="J169" s="38">
        <f>HLOOKUP(J$4,Debug!$A$1:$AK$723,2+$C169,0)</f>
        <v>13</v>
      </c>
      <c r="K169" s="38">
        <f>HLOOKUP(K$4,Debug!$A$1:$AK$723,2+$C169,0)</f>
        <v>6</v>
      </c>
      <c r="L169" s="38">
        <f>HLOOKUP(L$4,Debug!$A$1:$AK$723,2+$C169,0)</f>
        <v>2028</v>
      </c>
      <c r="M169" s="38">
        <f>HLOOKUP(M$4,Debug!$A$1:$AK$723,2+$C169,0)</f>
        <v>7</v>
      </c>
      <c r="N169" s="208">
        <f t="shared" si="102"/>
        <v>0</v>
      </c>
      <c r="O169" s="5"/>
      <c r="P169" s="100">
        <f>IF(Switch="Y",S169,HLOOKUP(P$3,Debug!$A$1:$AK$723,2+$C169,0))</f>
        <v>1.2147177610391E-2</v>
      </c>
      <c r="Q169" s="207">
        <f t="shared" si="103"/>
        <v>1.0897177610391001E-2</v>
      </c>
      <c r="R169" s="101">
        <f>IF(Switch="Y",T169,HLOOKUP(R$3,Debug!$A$1:$AK$723,2+$C169,0))</f>
        <v>0.80411707944676702</v>
      </c>
      <c r="S169" s="183">
        <v>9.142631264516643E-3</v>
      </c>
      <c r="T169" s="184">
        <v>0.65479308538501835</v>
      </c>
      <c r="U169" s="196"/>
      <c r="V169" s="55">
        <f t="shared" si="137"/>
        <v>27759.877303876434</v>
      </c>
      <c r="W169" s="210">
        <f t="shared" si="138"/>
        <v>302.50431342300357</v>
      </c>
      <c r="X169" s="210">
        <f t="shared" si="104"/>
        <v>-17.595560914656708</v>
      </c>
      <c r="Y169" s="210">
        <f t="shared" si="139"/>
        <v>0</v>
      </c>
      <c r="Z169" s="210">
        <f t="shared" si="105"/>
        <v>0</v>
      </c>
      <c r="AA169" s="210">
        <f t="shared" si="106"/>
        <v>-30.381851561083511</v>
      </c>
      <c r="AB169" s="210">
        <f t="shared" si="107"/>
        <v>-33.226250613666195</v>
      </c>
      <c r="AC169" s="211">
        <f t="shared" si="108"/>
        <v>27981.177954210034</v>
      </c>
      <c r="AD169" s="43">
        <f>HLOOKUP(AD$4,Debug!$A$1:$AK$723,2+$C169,0)</f>
        <v>28044.786056385001</v>
      </c>
      <c r="AE169" s="44">
        <f>HLOOKUP(AE$4,Debug!$A$1:$AK$723,2+$C169,0)</f>
        <v>17.5955609146569</v>
      </c>
      <c r="AF169" s="44">
        <f>HLOOKUP(AF$4,Debug!$A$1:$AK$723,2+$C169,0)</f>
        <v>30.3818515610837</v>
      </c>
      <c r="AG169" s="44">
        <f>HLOOKUP(AG$4,Debug!$A$1:$AK$723,2+$C169,0)</f>
        <v>33.226250613666203</v>
      </c>
      <c r="AH169" s="44">
        <f>HLOOKUP(AH$4,Debug!$A$1:$AK$723,2+$C169,0)</f>
        <v>27981.177954210201</v>
      </c>
      <c r="AI169" s="208">
        <f t="shared" si="109"/>
        <v>3.858211528040556E-10</v>
      </c>
      <c r="AJ169" s="196"/>
      <c r="AK169" s="55">
        <f t="shared" si="96"/>
        <v>1</v>
      </c>
      <c r="AL169" s="210">
        <f t="shared" si="97"/>
        <v>0</v>
      </c>
      <c r="AM169" s="210">
        <f t="shared" si="98"/>
        <v>0</v>
      </c>
      <c r="AN169" s="210">
        <f t="shared" si="99"/>
        <v>0</v>
      </c>
      <c r="AO169" s="210">
        <f t="shared" si="100"/>
        <v>0</v>
      </c>
      <c r="AP169" s="211">
        <f t="shared" si="101"/>
        <v>0</v>
      </c>
      <c r="AQ169" s="46">
        <f>HLOOKUP(AQ$4,Debug!$A$1:$AK$723,2+$C169,0)</f>
        <v>1</v>
      </c>
      <c r="AR169" s="46">
        <f>HLOOKUP(AR$4,Debug!$A$1:$AK$723,2+$C169,0)</f>
        <v>0</v>
      </c>
      <c r="AS169" s="46">
        <f>HLOOKUP(AS$4,Debug!$A$1:$AK$723,2+$C169,0)</f>
        <v>0</v>
      </c>
      <c r="AT169" s="46">
        <f>HLOOKUP(AT$4,Debug!$A$1:$AK$723,2+$C169,0)</f>
        <v>0</v>
      </c>
      <c r="AU169" s="46">
        <f>HLOOKUP(AU$4,Debug!$A$1:$AK$723,2+$C169,0)</f>
        <v>0</v>
      </c>
      <c r="AV169" s="46">
        <f>HLOOKUP(AV$4,Debug!$A$1:$AK$723,2+$C169,0)</f>
        <v>0</v>
      </c>
      <c r="AW169" s="47">
        <f t="shared" si="110"/>
        <v>0</v>
      </c>
      <c r="AX169" s="196"/>
      <c r="AY169" s="265">
        <f t="shared" si="111"/>
        <v>13290.500245466479</v>
      </c>
      <c r="AZ169" s="266">
        <f t="shared" si="112"/>
        <v>0</v>
      </c>
      <c r="BA169" s="266">
        <f t="shared" si="113"/>
        <v>93033.501718265557</v>
      </c>
      <c r="BB169" s="266">
        <f t="shared" si="114"/>
        <v>0</v>
      </c>
      <c r="BC169" s="267">
        <f t="shared" si="115"/>
        <v>0</v>
      </c>
      <c r="BD169" s="246">
        <f>HLOOKUP(BD$4,Debug!$A$1:$AK$723,2+$C169,0)</f>
        <v>13290.500245466499</v>
      </c>
      <c r="BE169" s="46">
        <f>HLOOKUP(BE$4,Debug!$A$1:$AK$723,2+$C169,0)</f>
        <v>0</v>
      </c>
      <c r="BF169" s="46">
        <f>HLOOKUP(BF$4,Debug!$A$1:$AK$723,2+$C169,0)</f>
        <v>93033.501718265601</v>
      </c>
      <c r="BG169" s="46">
        <f>HLOOKUP(BG$4,Debug!$A$1:$AK$723,2+$C169,0)</f>
        <v>0</v>
      </c>
      <c r="BH169" s="46">
        <f>HLOOKUP(BH$4,Debug!$A$1:$AK$723,2+$C169,0)</f>
        <v>0</v>
      </c>
      <c r="BI169" s="48">
        <f t="shared" si="116"/>
        <v>6.3664629124104977E-11</v>
      </c>
      <c r="BJ169" s="196"/>
      <c r="BK169" s="274">
        <f t="shared" si="117"/>
        <v>1.6821425527395739E-3</v>
      </c>
      <c r="BL169" s="275">
        <f t="shared" si="118"/>
        <v>0.29819872310089524</v>
      </c>
      <c r="BM169" s="281">
        <f t="shared" si="119"/>
        <v>0</v>
      </c>
      <c r="BN169" s="281">
        <f t="shared" si="120"/>
        <v>0.8</v>
      </c>
      <c r="BO169" s="281">
        <f t="shared" si="121"/>
        <v>0</v>
      </c>
      <c r="BP169" s="281">
        <f t="shared" si="122"/>
        <v>1</v>
      </c>
      <c r="BQ169" s="275">
        <f t="shared" si="123"/>
        <v>0.37274840387611907</v>
      </c>
      <c r="BR169" s="275">
        <f t="shared" si="124"/>
        <v>6.2701595162577663E-4</v>
      </c>
      <c r="BS169" s="276">
        <f t="shared" si="125"/>
        <v>0.81287463275024396</v>
      </c>
      <c r="BT169" s="41">
        <f>HLOOKUP(BT$4,Debug!$A$1:$AK$723,2+$C169,0)*IF(SUM(V169:W169)=0,0,1)</f>
        <v>0.29819872310089701</v>
      </c>
      <c r="BU169" s="41">
        <f>HLOOKUP(BU$4,Debug!$A$1:$AK$723,2+$C169,0)*IF(SUM(X169:Y169)=0,0,1)</f>
        <v>6.2701595162578097E-4</v>
      </c>
      <c r="BV169" s="41">
        <f>HLOOKUP(BV$4,Debug!$A$1:$AK$723,2+$C169,0)</f>
        <v>0.81287463275024396</v>
      </c>
      <c r="BW169" s="208">
        <f t="shared" si="126"/>
        <v>1.7806936480901925E-15</v>
      </c>
      <c r="BY169" s="251">
        <f t="shared" si="127"/>
        <v>0</v>
      </c>
      <c r="BZ169" s="43">
        <f>HLOOKUP(BZ$4,Debug!$A$1:$AK$723,2+$C169,0)</f>
        <v>0</v>
      </c>
      <c r="CA169" s="49">
        <f t="shared" si="128"/>
        <v>0</v>
      </c>
      <c r="CC169" s="224">
        <f t="shared" si="129"/>
        <v>0</v>
      </c>
      <c r="CD169" s="253">
        <f t="shared" si="140"/>
        <v>24.430565745483673</v>
      </c>
      <c r="CE169" s="253">
        <f t="shared" si="130"/>
        <v>27.902739329242142</v>
      </c>
      <c r="CF169" s="253">
        <f t="shared" si="141"/>
        <v>26.717795604427611</v>
      </c>
      <c r="CG169" s="255">
        <f t="shared" si="131"/>
        <v>22551.291457369545</v>
      </c>
      <c r="CI169" s="194">
        <f t="shared" si="142"/>
        <v>1.2999999999999999E-2</v>
      </c>
      <c r="CJ169" s="194"/>
    </row>
    <row r="170" spans="2:88">
      <c r="B170" s="108">
        <f t="shared" si="143"/>
        <v>14</v>
      </c>
      <c r="C170" s="3">
        <f t="shared" si="132"/>
        <v>164</v>
      </c>
      <c r="D170" s="3">
        <f t="shared" si="133"/>
        <v>13</v>
      </c>
      <c r="E170" s="3">
        <f t="shared" si="134"/>
        <v>7</v>
      </c>
      <c r="F170" s="7">
        <f t="shared" si="135"/>
        <v>2028</v>
      </c>
      <c r="G170" s="8">
        <f t="shared" si="136"/>
        <v>8</v>
      </c>
      <c r="H170" s="37">
        <f>HLOOKUP(H$4,Debug!$A$1:$AK$723,2+$C170,0)</f>
        <v>14</v>
      </c>
      <c r="I170" s="38">
        <f>HLOOKUP(I$4,Debug!$A$1:$AK$723,2+$C170,0)</f>
        <v>164</v>
      </c>
      <c r="J170" s="38">
        <f>HLOOKUP(J$4,Debug!$A$1:$AK$723,2+$C170,0)</f>
        <v>13</v>
      </c>
      <c r="K170" s="38">
        <f>HLOOKUP(K$4,Debug!$A$1:$AK$723,2+$C170,0)</f>
        <v>7</v>
      </c>
      <c r="L170" s="38">
        <f>HLOOKUP(L$4,Debug!$A$1:$AK$723,2+$C170,0)</f>
        <v>2028</v>
      </c>
      <c r="M170" s="38">
        <f>HLOOKUP(M$4,Debug!$A$1:$AK$723,2+$C170,0)</f>
        <v>8</v>
      </c>
      <c r="N170" s="208">
        <f t="shared" si="102"/>
        <v>0</v>
      </c>
      <c r="O170" s="5"/>
      <c r="P170" s="100">
        <f>IF(Switch="Y",S170,HLOOKUP(P$3,Debug!$A$1:$AK$723,2+$C170,0))</f>
        <v>-8.0911101651854906E-3</v>
      </c>
      <c r="Q170" s="207">
        <f t="shared" si="103"/>
        <v>-9.34111016518549E-3</v>
      </c>
      <c r="R170" s="101">
        <f>IF(Switch="Y",T170,HLOOKUP(R$3,Debug!$A$1:$AK$723,2+$C170,0))</f>
        <v>0.80019204609106198</v>
      </c>
      <c r="S170" s="183">
        <v>1.9451382210120549E-3</v>
      </c>
      <c r="T170" s="184">
        <v>0.65155069064373206</v>
      </c>
      <c r="U170" s="196"/>
      <c r="V170" s="55">
        <f t="shared" si="137"/>
        <v>27981.177954210034</v>
      </c>
      <c r="W170" s="210">
        <f t="shared" si="138"/>
        <v>-261.3752658219355</v>
      </c>
      <c r="X170" s="210">
        <f t="shared" si="104"/>
        <v>-17.530308967933109</v>
      </c>
      <c r="Y170" s="210">
        <f t="shared" si="139"/>
        <v>0</v>
      </c>
      <c r="Z170" s="210">
        <f t="shared" si="105"/>
        <v>0</v>
      </c>
      <c r="AA170" s="210">
        <f t="shared" si="106"/>
        <v>-30.010795077705179</v>
      </c>
      <c r="AB170" s="210">
        <f t="shared" si="107"/>
        <v>-33.205237966294519</v>
      </c>
      <c r="AC170" s="211">
        <f t="shared" si="108"/>
        <v>27639.056346376168</v>
      </c>
      <c r="AD170" s="43">
        <f>HLOOKUP(AD$4,Debug!$A$1:$AK$723,2+$C170,0)</f>
        <v>27702.272379420301</v>
      </c>
      <c r="AE170" s="44">
        <f>HLOOKUP(AE$4,Debug!$A$1:$AK$723,2+$C170,0)</f>
        <v>17.530308967933301</v>
      </c>
      <c r="AF170" s="44">
        <f>HLOOKUP(AF$4,Debug!$A$1:$AK$723,2+$C170,0)</f>
        <v>30.010795077705399</v>
      </c>
      <c r="AG170" s="44">
        <f>HLOOKUP(AG$4,Debug!$A$1:$AK$723,2+$C170,0)</f>
        <v>33.205237966294497</v>
      </c>
      <c r="AH170" s="44">
        <f>HLOOKUP(AH$4,Debug!$A$1:$AK$723,2+$C170,0)</f>
        <v>27639.056346376299</v>
      </c>
      <c r="AI170" s="208">
        <f t="shared" si="109"/>
        <v>2.6581403744785348E-10</v>
      </c>
      <c r="AJ170" s="196"/>
      <c r="AK170" s="55">
        <f t="shared" si="96"/>
        <v>1</v>
      </c>
      <c r="AL170" s="210">
        <f t="shared" si="97"/>
        <v>0</v>
      </c>
      <c r="AM170" s="210">
        <f t="shared" si="98"/>
        <v>0</v>
      </c>
      <c r="AN170" s="210">
        <f t="shared" si="99"/>
        <v>0</v>
      </c>
      <c r="AO170" s="210">
        <f t="shared" si="100"/>
        <v>0</v>
      </c>
      <c r="AP170" s="211">
        <f t="shared" si="101"/>
        <v>0</v>
      </c>
      <c r="AQ170" s="46">
        <f>HLOOKUP(AQ$4,Debug!$A$1:$AK$723,2+$C170,0)</f>
        <v>1</v>
      </c>
      <c r="AR170" s="46">
        <f>HLOOKUP(AR$4,Debug!$A$1:$AK$723,2+$C170,0)</f>
        <v>0</v>
      </c>
      <c r="AS170" s="46">
        <f>HLOOKUP(AS$4,Debug!$A$1:$AK$723,2+$C170,0)</f>
        <v>0</v>
      </c>
      <c r="AT170" s="46">
        <f>HLOOKUP(AT$4,Debug!$A$1:$AK$723,2+$C170,0)</f>
        <v>0</v>
      </c>
      <c r="AU170" s="46">
        <f>HLOOKUP(AU$4,Debug!$A$1:$AK$723,2+$C170,0)</f>
        <v>0</v>
      </c>
      <c r="AV170" s="46">
        <f>HLOOKUP(AV$4,Debug!$A$1:$AK$723,2+$C170,0)</f>
        <v>0</v>
      </c>
      <c r="AW170" s="47">
        <f t="shared" si="110"/>
        <v>0</v>
      </c>
      <c r="AX170" s="196"/>
      <c r="AY170" s="265">
        <f t="shared" si="111"/>
        <v>13282.095186517809</v>
      </c>
      <c r="AZ170" s="266">
        <f t="shared" si="112"/>
        <v>0</v>
      </c>
      <c r="BA170" s="266">
        <f t="shared" si="113"/>
        <v>92974.666305624865</v>
      </c>
      <c r="BB170" s="266">
        <f t="shared" si="114"/>
        <v>0</v>
      </c>
      <c r="BC170" s="267">
        <f t="shared" si="115"/>
        <v>0</v>
      </c>
      <c r="BD170" s="246">
        <f>HLOOKUP(BD$4,Debug!$A$1:$AK$723,2+$C170,0)</f>
        <v>13282.095186517799</v>
      </c>
      <c r="BE170" s="46">
        <f>HLOOKUP(BE$4,Debug!$A$1:$AK$723,2+$C170,0)</f>
        <v>0</v>
      </c>
      <c r="BF170" s="46">
        <f>HLOOKUP(BF$4,Debug!$A$1:$AK$723,2+$C170,0)</f>
        <v>92974.666305624894</v>
      </c>
      <c r="BG170" s="46">
        <f>HLOOKUP(BG$4,Debug!$A$1:$AK$723,2+$C170,0)</f>
        <v>0</v>
      </c>
      <c r="BH170" s="46">
        <f>HLOOKUP(BH$4,Debug!$A$1:$AK$723,2+$C170,0)</f>
        <v>0</v>
      </c>
      <c r="BI170" s="48">
        <f t="shared" si="116"/>
        <v>3.8198777474462986E-11</v>
      </c>
      <c r="BJ170" s="196"/>
      <c r="BK170" s="274">
        <f t="shared" si="117"/>
        <v>1.6821425527395739E-3</v>
      </c>
      <c r="BL170" s="275">
        <f t="shared" si="118"/>
        <v>0.3007645357577291</v>
      </c>
      <c r="BM170" s="281">
        <f t="shared" si="119"/>
        <v>0</v>
      </c>
      <c r="BN170" s="281">
        <f t="shared" si="120"/>
        <v>0.8</v>
      </c>
      <c r="BO170" s="281">
        <f t="shared" si="121"/>
        <v>0</v>
      </c>
      <c r="BP170" s="281">
        <f t="shared" si="122"/>
        <v>1</v>
      </c>
      <c r="BQ170" s="275">
        <f t="shared" si="123"/>
        <v>0.37595566969716138</v>
      </c>
      <c r="BR170" s="275">
        <f t="shared" si="124"/>
        <v>6.3241102994129916E-4</v>
      </c>
      <c r="BS170" s="276">
        <f t="shared" si="125"/>
        <v>0.81236056186653327</v>
      </c>
      <c r="BT170" s="41">
        <f>HLOOKUP(BT$4,Debug!$A$1:$AK$723,2+$C170,0)*IF(SUM(V170:W170)=0,0,1)</f>
        <v>0.30076453575773099</v>
      </c>
      <c r="BU170" s="41">
        <f>HLOOKUP(BU$4,Debug!$A$1:$AK$723,2+$C170,0)*IF(SUM(X170:Y170)=0,0,1)</f>
        <v>6.3241102994130295E-4</v>
      </c>
      <c r="BV170" s="41">
        <f>HLOOKUP(BV$4,Debug!$A$1:$AK$723,2+$C170,0)</f>
        <v>0.81236056186653305</v>
      </c>
      <c r="BW170" s="208">
        <f t="shared" si="126"/>
        <v>2.1132184543914967E-15</v>
      </c>
      <c r="BY170" s="251">
        <f t="shared" si="127"/>
        <v>0</v>
      </c>
      <c r="BZ170" s="43">
        <f>HLOOKUP(BZ$4,Debug!$A$1:$AK$723,2+$C170,0)</f>
        <v>0</v>
      </c>
      <c r="CA170" s="49">
        <f t="shared" si="128"/>
        <v>0</v>
      </c>
      <c r="CC170" s="224">
        <f t="shared" si="129"/>
        <v>0</v>
      </c>
      <c r="CD170" s="253">
        <f t="shared" si="140"/>
        <v>24.014399518048478</v>
      </c>
      <c r="CE170" s="253">
        <f t="shared" si="130"/>
        <v>27.987895049021805</v>
      </c>
      <c r="CF170" s="253">
        <f t="shared" si="141"/>
        <v>26.570567309189826</v>
      </c>
      <c r="CG170" s="255">
        <f t="shared" si="131"/>
        <v>22167.138016660134</v>
      </c>
      <c r="CI170" s="194">
        <f t="shared" si="142"/>
        <v>1.2999999999999999E-2</v>
      </c>
      <c r="CJ170" s="194"/>
    </row>
    <row r="171" spans="2:88">
      <c r="B171" s="108">
        <f t="shared" si="143"/>
        <v>14</v>
      </c>
      <c r="C171" s="3">
        <f t="shared" si="132"/>
        <v>165</v>
      </c>
      <c r="D171" s="3">
        <f t="shared" si="133"/>
        <v>13</v>
      </c>
      <c r="E171" s="3">
        <f t="shared" si="134"/>
        <v>8</v>
      </c>
      <c r="F171" s="7">
        <f t="shared" si="135"/>
        <v>2028</v>
      </c>
      <c r="G171" s="8">
        <f t="shared" si="136"/>
        <v>9</v>
      </c>
      <c r="H171" s="37">
        <f>HLOOKUP(H$4,Debug!$A$1:$AK$723,2+$C171,0)</f>
        <v>14</v>
      </c>
      <c r="I171" s="38">
        <f>HLOOKUP(I$4,Debug!$A$1:$AK$723,2+$C171,0)</f>
        <v>165</v>
      </c>
      <c r="J171" s="38">
        <f>HLOOKUP(J$4,Debug!$A$1:$AK$723,2+$C171,0)</f>
        <v>13</v>
      </c>
      <c r="K171" s="38">
        <f>HLOOKUP(K$4,Debug!$A$1:$AK$723,2+$C171,0)</f>
        <v>8</v>
      </c>
      <c r="L171" s="38">
        <f>HLOOKUP(L$4,Debug!$A$1:$AK$723,2+$C171,0)</f>
        <v>2028</v>
      </c>
      <c r="M171" s="38">
        <f>HLOOKUP(M$4,Debug!$A$1:$AK$723,2+$C171,0)</f>
        <v>9</v>
      </c>
      <c r="N171" s="208">
        <f t="shared" si="102"/>
        <v>0</v>
      </c>
      <c r="O171" s="5"/>
      <c r="P171" s="100">
        <f>IF(Switch="Y",S171,HLOOKUP(P$3,Debug!$A$1:$AK$723,2+$C171,0))</f>
        <v>3.14921027269732E-3</v>
      </c>
      <c r="Q171" s="207">
        <f t="shared" si="103"/>
        <v>1.8992102726973199E-3</v>
      </c>
      <c r="R171" s="101">
        <f>IF(Switch="Y",T171,HLOOKUP(R$3,Debug!$A$1:$AK$723,2+$C171,0))</f>
        <v>0.79630514413123099</v>
      </c>
      <c r="S171" s="183">
        <v>-6.5696779346523515E-3</v>
      </c>
      <c r="T171" s="184">
        <v>0.6482141699617554</v>
      </c>
      <c r="U171" s="196"/>
      <c r="V171" s="55">
        <f t="shared" si="137"/>
        <v>27639.056346376168</v>
      </c>
      <c r="W171" s="210">
        <f t="shared" si="138"/>
        <v>52.492379740697672</v>
      </c>
      <c r="X171" s="210">
        <f t="shared" si="104"/>
        <v>-17.309265469740158</v>
      </c>
      <c r="Y171" s="210">
        <f t="shared" si="139"/>
        <v>0</v>
      </c>
      <c r="Z171" s="210">
        <f t="shared" si="105"/>
        <v>0</v>
      </c>
      <c r="AA171" s="210">
        <f t="shared" si="106"/>
        <v>-29.980426082367721</v>
      </c>
      <c r="AB171" s="210">
        <f t="shared" si="107"/>
        <v>-33.184482237366929</v>
      </c>
      <c r="AC171" s="211">
        <f t="shared" si="108"/>
        <v>27611.074552327391</v>
      </c>
      <c r="AD171" s="43">
        <f>HLOOKUP(AD$4,Debug!$A$1:$AK$723,2+$C171,0)</f>
        <v>27674.239460647299</v>
      </c>
      <c r="AE171" s="44">
        <f>HLOOKUP(AE$4,Debug!$A$1:$AK$723,2+$C171,0)</f>
        <v>17.309265469740399</v>
      </c>
      <c r="AF171" s="44">
        <f>HLOOKUP(AF$4,Debug!$A$1:$AK$723,2+$C171,0)</f>
        <v>29.980426082367899</v>
      </c>
      <c r="AG171" s="44">
        <f>HLOOKUP(AG$4,Debug!$A$1:$AK$723,2+$C171,0)</f>
        <v>33.1844822373669</v>
      </c>
      <c r="AH171" s="44">
        <f>HLOOKUP(AH$4,Debug!$A$1:$AK$723,2+$C171,0)</f>
        <v>27611.074552327598</v>
      </c>
      <c r="AI171" s="208">
        <f t="shared" si="109"/>
        <v>3.7855585333090858E-10</v>
      </c>
      <c r="AJ171" s="196"/>
      <c r="AK171" s="55">
        <f t="shared" si="96"/>
        <v>1</v>
      </c>
      <c r="AL171" s="210">
        <f t="shared" si="97"/>
        <v>0</v>
      </c>
      <c r="AM171" s="210">
        <f t="shared" si="98"/>
        <v>0</v>
      </c>
      <c r="AN171" s="210">
        <f t="shared" si="99"/>
        <v>0</v>
      </c>
      <c r="AO171" s="210">
        <f t="shared" si="100"/>
        <v>0</v>
      </c>
      <c r="AP171" s="211">
        <f t="shared" si="101"/>
        <v>0</v>
      </c>
      <c r="AQ171" s="46">
        <f>HLOOKUP(AQ$4,Debug!$A$1:$AK$723,2+$C171,0)</f>
        <v>1</v>
      </c>
      <c r="AR171" s="46">
        <f>HLOOKUP(AR$4,Debug!$A$1:$AK$723,2+$C171,0)</f>
        <v>0</v>
      </c>
      <c r="AS171" s="46">
        <f>HLOOKUP(AS$4,Debug!$A$1:$AK$723,2+$C171,0)</f>
        <v>0</v>
      </c>
      <c r="AT171" s="46">
        <f>HLOOKUP(AT$4,Debug!$A$1:$AK$723,2+$C171,0)</f>
        <v>0</v>
      </c>
      <c r="AU171" s="46">
        <f>HLOOKUP(AU$4,Debug!$A$1:$AK$723,2+$C171,0)</f>
        <v>0</v>
      </c>
      <c r="AV171" s="46">
        <f>HLOOKUP(AV$4,Debug!$A$1:$AK$723,2+$C171,0)</f>
        <v>0</v>
      </c>
      <c r="AW171" s="47">
        <f t="shared" si="110"/>
        <v>0</v>
      </c>
      <c r="AX171" s="196"/>
      <c r="AY171" s="265">
        <f t="shared" si="111"/>
        <v>13273.792894946771</v>
      </c>
      <c r="AZ171" s="266">
        <f t="shared" si="112"/>
        <v>0</v>
      </c>
      <c r="BA171" s="266">
        <f t="shared" si="113"/>
        <v>92916.550264627615</v>
      </c>
      <c r="BB171" s="266">
        <f t="shared" si="114"/>
        <v>0</v>
      </c>
      <c r="BC171" s="267">
        <f t="shared" si="115"/>
        <v>0</v>
      </c>
      <c r="BD171" s="246">
        <f>HLOOKUP(BD$4,Debug!$A$1:$AK$723,2+$C171,0)</f>
        <v>13273.792894946801</v>
      </c>
      <c r="BE171" s="46">
        <f>HLOOKUP(BE$4,Debug!$A$1:$AK$723,2+$C171,0)</f>
        <v>0</v>
      </c>
      <c r="BF171" s="46">
        <f>HLOOKUP(BF$4,Debug!$A$1:$AK$723,2+$C171,0)</f>
        <v>92916.5502646276</v>
      </c>
      <c r="BG171" s="46">
        <f>HLOOKUP(BG$4,Debug!$A$1:$AK$723,2+$C171,0)</f>
        <v>0</v>
      </c>
      <c r="BH171" s="46">
        <f>HLOOKUP(BH$4,Debug!$A$1:$AK$723,2+$C171,0)</f>
        <v>0</v>
      </c>
      <c r="BI171" s="48">
        <f t="shared" si="116"/>
        <v>4.3655745685100555E-11</v>
      </c>
      <c r="BJ171" s="196"/>
      <c r="BK171" s="274">
        <f t="shared" si="117"/>
        <v>1.6821425527395739E-3</v>
      </c>
      <c r="BL171" s="275">
        <f t="shared" si="118"/>
        <v>0.29727513358877239</v>
      </c>
      <c r="BM171" s="281">
        <f t="shared" si="119"/>
        <v>0</v>
      </c>
      <c r="BN171" s="281">
        <f t="shared" si="120"/>
        <v>0.8</v>
      </c>
      <c r="BO171" s="281">
        <f t="shared" si="121"/>
        <v>0</v>
      </c>
      <c r="BP171" s="281">
        <f t="shared" si="122"/>
        <v>1</v>
      </c>
      <c r="BQ171" s="275">
        <f t="shared" si="123"/>
        <v>0.3715939169859655</v>
      </c>
      <c r="BR171" s="275">
        <f t="shared" si="124"/>
        <v>6.2507394010126937E-4</v>
      </c>
      <c r="BS171" s="276">
        <f t="shared" si="125"/>
        <v>0.8118527764493445</v>
      </c>
      <c r="BT171" s="41">
        <f>HLOOKUP(BT$4,Debug!$A$1:$AK$723,2+$C171,0)*IF(SUM(V171:W171)=0,0,1)</f>
        <v>0.297275133588774</v>
      </c>
      <c r="BU171" s="41">
        <f>HLOOKUP(BU$4,Debug!$A$1:$AK$723,2+$C171,0)*IF(SUM(X171:Y171)=0,0,1)</f>
        <v>6.2507394010127295E-4</v>
      </c>
      <c r="BV171" s="41">
        <f>HLOOKUP(BV$4,Debug!$A$1:$AK$723,2+$C171,0)</f>
        <v>0.81185277644934495</v>
      </c>
      <c r="BW171" s="208">
        <f t="shared" si="126"/>
        <v>2.0574904627257418E-15</v>
      </c>
      <c r="BY171" s="251">
        <f t="shared" si="127"/>
        <v>0</v>
      </c>
      <c r="BZ171" s="43">
        <f>HLOOKUP(BZ$4,Debug!$A$1:$AK$723,2+$C171,0)</f>
        <v>0</v>
      </c>
      <c r="CA171" s="49">
        <f t="shared" si="128"/>
        <v>0</v>
      </c>
      <c r="CC171" s="224">
        <f t="shared" si="129"/>
        <v>0</v>
      </c>
      <c r="CD171" s="253">
        <f t="shared" si="140"/>
        <v>23.873567512635546</v>
      </c>
      <c r="CE171" s="253">
        <f t="shared" si="130"/>
        <v>27.511403434440361</v>
      </c>
      <c r="CF171" s="253">
        <f t="shared" si="141"/>
        <v>26.424973910946747</v>
      </c>
      <c r="CG171" s="255">
        <f t="shared" si="131"/>
        <v>22037.139242432811</v>
      </c>
      <c r="CI171" s="194">
        <f t="shared" si="142"/>
        <v>1.2999999999999999E-2</v>
      </c>
      <c r="CJ171" s="194"/>
    </row>
    <row r="172" spans="2:88">
      <c r="B172" s="108">
        <f t="shared" si="143"/>
        <v>14</v>
      </c>
      <c r="C172" s="3">
        <f t="shared" si="132"/>
        <v>166</v>
      </c>
      <c r="D172" s="3">
        <f t="shared" si="133"/>
        <v>13</v>
      </c>
      <c r="E172" s="3">
        <f t="shared" si="134"/>
        <v>9</v>
      </c>
      <c r="F172" s="7">
        <f t="shared" si="135"/>
        <v>2028</v>
      </c>
      <c r="G172" s="8">
        <f t="shared" si="136"/>
        <v>10</v>
      </c>
      <c r="H172" s="37">
        <f>HLOOKUP(H$4,Debug!$A$1:$AK$723,2+$C172,0)</f>
        <v>14</v>
      </c>
      <c r="I172" s="38">
        <f>HLOOKUP(I$4,Debug!$A$1:$AK$723,2+$C172,0)</f>
        <v>166</v>
      </c>
      <c r="J172" s="38">
        <f>HLOOKUP(J$4,Debug!$A$1:$AK$723,2+$C172,0)</f>
        <v>13</v>
      </c>
      <c r="K172" s="38">
        <f>HLOOKUP(K$4,Debug!$A$1:$AK$723,2+$C172,0)</f>
        <v>9</v>
      </c>
      <c r="L172" s="38">
        <f>HLOOKUP(L$4,Debug!$A$1:$AK$723,2+$C172,0)</f>
        <v>2028</v>
      </c>
      <c r="M172" s="38">
        <f>HLOOKUP(M$4,Debug!$A$1:$AK$723,2+$C172,0)</f>
        <v>10</v>
      </c>
      <c r="N172" s="208">
        <f t="shared" si="102"/>
        <v>0</v>
      </c>
      <c r="O172" s="5"/>
      <c r="P172" s="100">
        <f>IF(Switch="Y",S172,HLOOKUP(P$3,Debug!$A$1:$AK$723,2+$C172,0))</f>
        <v>7.9234222416113605E-3</v>
      </c>
      <c r="Q172" s="207">
        <f t="shared" si="103"/>
        <v>6.6734222416113603E-3</v>
      </c>
      <c r="R172" s="101">
        <f>IF(Switch="Y",T172,HLOOKUP(R$3,Debug!$A$1:$AK$723,2+$C172,0))</f>
        <v>0.79264426125554799</v>
      </c>
      <c r="S172" s="183">
        <v>-1.277936630954879E-2</v>
      </c>
      <c r="T172" s="184">
        <v>0.64491164710434667</v>
      </c>
      <c r="U172" s="196"/>
      <c r="V172" s="55">
        <f t="shared" si="137"/>
        <v>27611.074552327391</v>
      </c>
      <c r="W172" s="210">
        <f t="shared" si="138"/>
        <v>184.26035903229103</v>
      </c>
      <c r="X172" s="210">
        <f t="shared" si="104"/>
        <v>-17.36740583500751</v>
      </c>
      <c r="Y172" s="210">
        <f t="shared" si="139"/>
        <v>0</v>
      </c>
      <c r="Z172" s="210">
        <f t="shared" si="105"/>
        <v>0</v>
      </c>
      <c r="AA172" s="210">
        <f t="shared" si="106"/>
        <v>-30.092798130985063</v>
      </c>
      <c r="AB172" s="210">
        <f t="shared" si="107"/>
        <v>-33.163747521549375</v>
      </c>
      <c r="AC172" s="211">
        <f t="shared" si="108"/>
        <v>27714.71095987214</v>
      </c>
      <c r="AD172" s="43">
        <f>HLOOKUP(AD$4,Debug!$A$1:$AK$723,2+$C172,0)</f>
        <v>27777.967505524899</v>
      </c>
      <c r="AE172" s="44">
        <f>HLOOKUP(AE$4,Debug!$A$1:$AK$723,2+$C172,0)</f>
        <v>17.367405835007698</v>
      </c>
      <c r="AF172" s="44">
        <f>HLOOKUP(AF$4,Debug!$A$1:$AK$723,2+$C172,0)</f>
        <v>30.092798130985301</v>
      </c>
      <c r="AG172" s="44">
        <f>HLOOKUP(AG$4,Debug!$A$1:$AK$723,2+$C172,0)</f>
        <v>33.163747521549404</v>
      </c>
      <c r="AH172" s="44">
        <f>HLOOKUP(AH$4,Debug!$A$1:$AK$723,2+$C172,0)</f>
        <v>27714.7109598723</v>
      </c>
      <c r="AI172" s="208">
        <f t="shared" si="109"/>
        <v>3.8589220707763161E-10</v>
      </c>
      <c r="AJ172" s="196"/>
      <c r="AK172" s="55">
        <f t="shared" si="96"/>
        <v>1</v>
      </c>
      <c r="AL172" s="210">
        <f t="shared" si="97"/>
        <v>0</v>
      </c>
      <c r="AM172" s="210">
        <f t="shared" si="98"/>
        <v>0</v>
      </c>
      <c r="AN172" s="210">
        <f t="shared" si="99"/>
        <v>0</v>
      </c>
      <c r="AO172" s="210">
        <f t="shared" si="100"/>
        <v>0</v>
      </c>
      <c r="AP172" s="211">
        <f t="shared" si="101"/>
        <v>0</v>
      </c>
      <c r="AQ172" s="46">
        <f>HLOOKUP(AQ$4,Debug!$A$1:$AK$723,2+$C172,0)</f>
        <v>1</v>
      </c>
      <c r="AR172" s="46">
        <f>HLOOKUP(AR$4,Debug!$A$1:$AK$723,2+$C172,0)</f>
        <v>0</v>
      </c>
      <c r="AS172" s="46">
        <f>HLOOKUP(AS$4,Debug!$A$1:$AK$723,2+$C172,0)</f>
        <v>0</v>
      </c>
      <c r="AT172" s="46">
        <f>HLOOKUP(AT$4,Debug!$A$1:$AK$723,2+$C172,0)</f>
        <v>0</v>
      </c>
      <c r="AU172" s="46">
        <f>HLOOKUP(AU$4,Debug!$A$1:$AK$723,2+$C172,0)</f>
        <v>0</v>
      </c>
      <c r="AV172" s="46">
        <f>HLOOKUP(AV$4,Debug!$A$1:$AK$723,2+$C172,0)</f>
        <v>0</v>
      </c>
      <c r="AW172" s="47">
        <f t="shared" si="110"/>
        <v>0</v>
      </c>
      <c r="AX172" s="196"/>
      <c r="AY172" s="265">
        <f t="shared" si="111"/>
        <v>13265.499008619749</v>
      </c>
      <c r="AZ172" s="266">
        <f t="shared" si="112"/>
        <v>0</v>
      </c>
      <c r="BA172" s="266">
        <f t="shared" si="113"/>
        <v>92858.493060338456</v>
      </c>
      <c r="BB172" s="266">
        <f t="shared" si="114"/>
        <v>0</v>
      </c>
      <c r="BC172" s="267">
        <f t="shared" si="115"/>
        <v>0</v>
      </c>
      <c r="BD172" s="246">
        <f>HLOOKUP(BD$4,Debug!$A$1:$AK$723,2+$C172,0)</f>
        <v>13265.499008619699</v>
      </c>
      <c r="BE172" s="46">
        <f>HLOOKUP(BE$4,Debug!$A$1:$AK$723,2+$C172,0)</f>
        <v>0</v>
      </c>
      <c r="BF172" s="46">
        <f>HLOOKUP(BF$4,Debug!$A$1:$AK$723,2+$C172,0)</f>
        <v>92858.4930603385</v>
      </c>
      <c r="BG172" s="46">
        <f>HLOOKUP(BG$4,Debug!$A$1:$AK$723,2+$C172,0)</f>
        <v>0</v>
      </c>
      <c r="BH172" s="46">
        <f>HLOOKUP(BH$4,Debug!$A$1:$AK$723,2+$C172,0)</f>
        <v>0</v>
      </c>
      <c r="BI172" s="48">
        <f t="shared" si="116"/>
        <v>9.276845958083868E-11</v>
      </c>
      <c r="BJ172" s="196"/>
      <c r="BK172" s="274">
        <f t="shared" si="117"/>
        <v>1.6821425527395739E-3</v>
      </c>
      <c r="BL172" s="275">
        <f t="shared" si="118"/>
        <v>0.29715991902078448</v>
      </c>
      <c r="BM172" s="281">
        <f t="shared" si="119"/>
        <v>0</v>
      </c>
      <c r="BN172" s="281">
        <f t="shared" si="120"/>
        <v>0.8</v>
      </c>
      <c r="BO172" s="281">
        <f t="shared" si="121"/>
        <v>0</v>
      </c>
      <c r="BP172" s="281">
        <f t="shared" si="122"/>
        <v>1</v>
      </c>
      <c r="BQ172" s="275">
        <f t="shared" si="123"/>
        <v>0.37144989877598061</v>
      </c>
      <c r="BR172" s="275">
        <f t="shared" si="124"/>
        <v>6.2483168094188432E-4</v>
      </c>
      <c r="BS172" s="276">
        <f t="shared" si="125"/>
        <v>0.81134550511435832</v>
      </c>
      <c r="BT172" s="41">
        <f>HLOOKUP(BT$4,Debug!$A$1:$AK$723,2+$C172,0)*IF(SUM(V172:W172)=0,0,1)</f>
        <v>0.29715991902078598</v>
      </c>
      <c r="BU172" s="41">
        <f>HLOOKUP(BU$4,Debug!$A$1:$AK$723,2+$C172,0)*IF(SUM(X172:Y172)=0,0,1)</f>
        <v>6.2483168094188801E-4</v>
      </c>
      <c r="BV172" s="41">
        <f>HLOOKUP(BV$4,Debug!$A$1:$AK$723,2+$C172,0)</f>
        <v>0.81134550511435799</v>
      </c>
      <c r="BW172" s="208">
        <f t="shared" si="126"/>
        <v>1.835554278017959E-15</v>
      </c>
      <c r="BY172" s="251">
        <f t="shared" si="127"/>
        <v>0</v>
      </c>
      <c r="BZ172" s="43">
        <f>HLOOKUP(BZ$4,Debug!$A$1:$AK$723,2+$C172,0)</f>
        <v>0</v>
      </c>
      <c r="CA172" s="49">
        <f t="shared" si="128"/>
        <v>0</v>
      </c>
      <c r="CC172" s="224">
        <f t="shared" si="129"/>
        <v>0</v>
      </c>
      <c r="CD172" s="253">
        <f t="shared" si="140"/>
        <v>23.852883743646991</v>
      </c>
      <c r="CE172" s="253">
        <f t="shared" si="130"/>
        <v>27.357199738751756</v>
      </c>
      <c r="CF172" s="253">
        <f t="shared" si="141"/>
        <v>26.287054154684014</v>
      </c>
      <c r="CG172" s="255">
        <f t="shared" si="131"/>
        <v>22018.046532597222</v>
      </c>
      <c r="CI172" s="194">
        <f t="shared" si="142"/>
        <v>1.2999999999999999E-2</v>
      </c>
      <c r="CJ172" s="194"/>
    </row>
    <row r="173" spans="2:88">
      <c r="B173" s="108">
        <f t="shared" si="143"/>
        <v>14</v>
      </c>
      <c r="C173" s="3">
        <f t="shared" si="132"/>
        <v>167</v>
      </c>
      <c r="D173" s="3">
        <f t="shared" si="133"/>
        <v>13</v>
      </c>
      <c r="E173" s="3">
        <f t="shared" si="134"/>
        <v>10</v>
      </c>
      <c r="F173" s="7">
        <f t="shared" si="135"/>
        <v>2028</v>
      </c>
      <c r="G173" s="8">
        <f t="shared" si="136"/>
        <v>11</v>
      </c>
      <c r="H173" s="37">
        <f>HLOOKUP(H$4,Debug!$A$1:$AK$723,2+$C173,0)</f>
        <v>14</v>
      </c>
      <c r="I173" s="38">
        <f>HLOOKUP(I$4,Debug!$A$1:$AK$723,2+$C173,0)</f>
        <v>167</v>
      </c>
      <c r="J173" s="38">
        <f>HLOOKUP(J$4,Debug!$A$1:$AK$723,2+$C173,0)</f>
        <v>13</v>
      </c>
      <c r="K173" s="38">
        <f>HLOOKUP(K$4,Debug!$A$1:$AK$723,2+$C173,0)</f>
        <v>10</v>
      </c>
      <c r="L173" s="38">
        <f>HLOOKUP(L$4,Debug!$A$1:$AK$723,2+$C173,0)</f>
        <v>2028</v>
      </c>
      <c r="M173" s="38">
        <f>HLOOKUP(M$4,Debug!$A$1:$AK$723,2+$C173,0)</f>
        <v>11</v>
      </c>
      <c r="N173" s="208">
        <f t="shared" si="102"/>
        <v>0</v>
      </c>
      <c r="O173" s="5"/>
      <c r="P173" s="100">
        <f>IF(Switch="Y",S173,HLOOKUP(P$3,Debug!$A$1:$AK$723,2+$C173,0))</f>
        <v>1.21398804209272E-2</v>
      </c>
      <c r="Q173" s="207">
        <f t="shared" si="103"/>
        <v>1.08898804209272E-2</v>
      </c>
      <c r="R173" s="101">
        <f>IF(Switch="Y",T173,HLOOKUP(R$3,Debug!$A$1:$AK$723,2+$C173,0))</f>
        <v>0.78895463510848096</v>
      </c>
      <c r="S173" s="183">
        <v>4.6678599235872031E-3</v>
      </c>
      <c r="T173" s="184">
        <v>0.6417661404184315</v>
      </c>
      <c r="U173" s="196"/>
      <c r="V173" s="55">
        <f t="shared" si="137"/>
        <v>27714.71095987214</v>
      </c>
      <c r="W173" s="210">
        <f t="shared" si="138"/>
        <v>301.80988825356809</v>
      </c>
      <c r="X173" s="210">
        <f t="shared" si="104"/>
        <v>-17.582301985073794</v>
      </c>
      <c r="Y173" s="210">
        <f t="shared" si="139"/>
        <v>0</v>
      </c>
      <c r="Z173" s="210">
        <f t="shared" si="105"/>
        <v>0</v>
      </c>
      <c r="AA173" s="210">
        <f t="shared" si="106"/>
        <v>-30.332183424985686</v>
      </c>
      <c r="AB173" s="210">
        <f t="shared" si="107"/>
        <v>-33.142934979298261</v>
      </c>
      <c r="AC173" s="211">
        <f t="shared" si="108"/>
        <v>27935.463427736348</v>
      </c>
      <c r="AD173" s="43">
        <f>HLOOKUP(AD$4,Debug!$A$1:$AK$723,2+$C173,0)</f>
        <v>27998.938546140798</v>
      </c>
      <c r="AE173" s="44">
        <f>HLOOKUP(AE$4,Debug!$A$1:$AK$723,2+$C173,0)</f>
        <v>17.582301985074</v>
      </c>
      <c r="AF173" s="44">
        <f>HLOOKUP(AF$4,Debug!$A$1:$AK$723,2+$C173,0)</f>
        <v>30.332183424985899</v>
      </c>
      <c r="AG173" s="44">
        <f>HLOOKUP(AG$4,Debug!$A$1:$AK$723,2+$C173,0)</f>
        <v>33.142934979298303</v>
      </c>
      <c r="AH173" s="44">
        <f>HLOOKUP(AH$4,Debug!$A$1:$AK$723,2+$C173,0)</f>
        <v>27935.4634277365</v>
      </c>
      <c r="AI173" s="208">
        <f t="shared" si="109"/>
        <v>3.1675995160185266E-10</v>
      </c>
      <c r="AJ173" s="196"/>
      <c r="AK173" s="55">
        <f t="shared" si="96"/>
        <v>1</v>
      </c>
      <c r="AL173" s="210">
        <f t="shared" si="97"/>
        <v>0</v>
      </c>
      <c r="AM173" s="210">
        <f t="shared" si="98"/>
        <v>0</v>
      </c>
      <c r="AN173" s="210">
        <f t="shared" si="99"/>
        <v>0</v>
      </c>
      <c r="AO173" s="210">
        <f t="shared" si="100"/>
        <v>0</v>
      </c>
      <c r="AP173" s="211">
        <f t="shared" si="101"/>
        <v>0</v>
      </c>
      <c r="AQ173" s="46">
        <f>HLOOKUP(AQ$4,Debug!$A$1:$AK$723,2+$C173,0)</f>
        <v>1</v>
      </c>
      <c r="AR173" s="46">
        <f>HLOOKUP(AR$4,Debug!$A$1:$AK$723,2+$C173,0)</f>
        <v>0</v>
      </c>
      <c r="AS173" s="46">
        <f>HLOOKUP(AS$4,Debug!$A$1:$AK$723,2+$C173,0)</f>
        <v>0</v>
      </c>
      <c r="AT173" s="46">
        <f>HLOOKUP(AT$4,Debug!$A$1:$AK$723,2+$C173,0)</f>
        <v>0</v>
      </c>
      <c r="AU173" s="46">
        <f>HLOOKUP(AU$4,Debug!$A$1:$AK$723,2+$C173,0)</f>
        <v>0</v>
      </c>
      <c r="AV173" s="46">
        <f>HLOOKUP(AV$4,Debug!$A$1:$AK$723,2+$C173,0)</f>
        <v>0</v>
      </c>
      <c r="AW173" s="47">
        <f t="shared" si="110"/>
        <v>0</v>
      </c>
      <c r="AX173" s="196"/>
      <c r="AY173" s="265">
        <f t="shared" si="111"/>
        <v>13257.173991719304</v>
      </c>
      <c r="AZ173" s="266">
        <f t="shared" si="112"/>
        <v>0</v>
      </c>
      <c r="BA173" s="266">
        <f t="shared" si="113"/>
        <v>92800.21794203535</v>
      </c>
      <c r="BB173" s="266">
        <f t="shared" si="114"/>
        <v>0</v>
      </c>
      <c r="BC173" s="267">
        <f t="shared" si="115"/>
        <v>0</v>
      </c>
      <c r="BD173" s="246">
        <f>HLOOKUP(BD$4,Debug!$A$1:$AK$723,2+$C173,0)</f>
        <v>13257.173991719301</v>
      </c>
      <c r="BE173" s="46">
        <f>HLOOKUP(BE$4,Debug!$A$1:$AK$723,2+$C173,0)</f>
        <v>0</v>
      </c>
      <c r="BF173" s="46">
        <f>HLOOKUP(BF$4,Debug!$A$1:$AK$723,2+$C173,0)</f>
        <v>92800.217942035393</v>
      </c>
      <c r="BG173" s="46">
        <f>HLOOKUP(BG$4,Debug!$A$1:$AK$723,2+$C173,0)</f>
        <v>0</v>
      </c>
      <c r="BH173" s="46">
        <f>HLOOKUP(BH$4,Debug!$A$1:$AK$723,2+$C173,0)</f>
        <v>0</v>
      </c>
      <c r="BI173" s="48">
        <f t="shared" si="116"/>
        <v>4.7293724492192268E-11</v>
      </c>
      <c r="BJ173" s="196"/>
      <c r="BK173" s="274">
        <f t="shared" si="117"/>
        <v>1.6821425527395739E-3</v>
      </c>
      <c r="BL173" s="275">
        <f t="shared" si="118"/>
        <v>0.29846177820119713</v>
      </c>
      <c r="BM173" s="281">
        <f t="shared" si="119"/>
        <v>0</v>
      </c>
      <c r="BN173" s="281">
        <f t="shared" si="120"/>
        <v>0.8</v>
      </c>
      <c r="BO173" s="281">
        <f t="shared" si="121"/>
        <v>0</v>
      </c>
      <c r="BP173" s="281">
        <f t="shared" si="122"/>
        <v>1</v>
      </c>
      <c r="BQ173" s="275">
        <f t="shared" si="123"/>
        <v>0.37307722275149641</v>
      </c>
      <c r="BR173" s="275">
        <f t="shared" si="124"/>
        <v>6.2756907184819278E-4</v>
      </c>
      <c r="BS173" s="276">
        <f t="shared" si="125"/>
        <v>0.81083632976876541</v>
      </c>
      <c r="BT173" s="41">
        <f>HLOOKUP(BT$4,Debug!$A$1:$AK$723,2+$C173,0)*IF(SUM(V173:W173)=0,0,1)</f>
        <v>0.29846177820119901</v>
      </c>
      <c r="BU173" s="41">
        <f>HLOOKUP(BU$4,Debug!$A$1:$AK$723,2+$C173,0)*IF(SUM(X173:Y173)=0,0,1)</f>
        <v>6.2756907184819701E-4</v>
      </c>
      <c r="BV173" s="41">
        <f>HLOOKUP(BV$4,Debug!$A$1:$AK$723,2+$C173,0)</f>
        <v>0.81083632976876496</v>
      </c>
      <c r="BW173" s="208">
        <f t="shared" si="126"/>
        <v>2.3356967401855222E-15</v>
      </c>
      <c r="BY173" s="251">
        <f t="shared" si="127"/>
        <v>0</v>
      </c>
      <c r="BZ173" s="43">
        <f>HLOOKUP(BZ$4,Debug!$A$1:$AK$723,2+$C173,0)</f>
        <v>0</v>
      </c>
      <c r="CA173" s="49">
        <f t="shared" si="128"/>
        <v>0</v>
      </c>
      <c r="CC173" s="224">
        <f t="shared" si="129"/>
        <v>0</v>
      </c>
      <c r="CD173" s="253">
        <f t="shared" si="140"/>
        <v>23.930716706103098</v>
      </c>
      <c r="CE173" s="253">
        <f t="shared" si="130"/>
        <v>27.332062090603678</v>
      </c>
      <c r="CF173" s="253">
        <f t="shared" si="141"/>
        <v>26.14827217301637</v>
      </c>
      <c r="CG173" s="255">
        <f t="shared" si="131"/>
        <v>22089.892344095166</v>
      </c>
      <c r="CI173" s="194">
        <f t="shared" si="142"/>
        <v>1.3000000000000001E-2</v>
      </c>
      <c r="CJ173" s="194"/>
    </row>
    <row r="174" spans="2:88">
      <c r="B174" s="108">
        <f t="shared" si="143"/>
        <v>14</v>
      </c>
      <c r="C174" s="3">
        <f t="shared" si="132"/>
        <v>168</v>
      </c>
      <c r="D174" s="3">
        <f t="shared" si="133"/>
        <v>13</v>
      </c>
      <c r="E174" s="3">
        <f t="shared" si="134"/>
        <v>11</v>
      </c>
      <c r="F174" s="7">
        <f t="shared" si="135"/>
        <v>2028</v>
      </c>
      <c r="G174" s="8">
        <f t="shared" si="136"/>
        <v>12</v>
      </c>
      <c r="H174" s="37">
        <f>HLOOKUP(H$4,Debug!$A$1:$AK$723,2+$C174,0)</f>
        <v>14</v>
      </c>
      <c r="I174" s="38">
        <f>HLOOKUP(I$4,Debug!$A$1:$AK$723,2+$C174,0)</f>
        <v>168</v>
      </c>
      <c r="J174" s="38">
        <f>HLOOKUP(J$4,Debug!$A$1:$AK$723,2+$C174,0)</f>
        <v>13</v>
      </c>
      <c r="K174" s="38">
        <f>HLOOKUP(K$4,Debug!$A$1:$AK$723,2+$C174,0)</f>
        <v>11</v>
      </c>
      <c r="L174" s="38">
        <f>HLOOKUP(L$4,Debug!$A$1:$AK$723,2+$C174,0)</f>
        <v>2028</v>
      </c>
      <c r="M174" s="38">
        <f>HLOOKUP(M$4,Debug!$A$1:$AK$723,2+$C174,0)</f>
        <v>12</v>
      </c>
      <c r="N174" s="208">
        <f t="shared" si="102"/>
        <v>0</v>
      </c>
      <c r="O174" s="5"/>
      <c r="P174" s="100">
        <f>IF(Switch="Y",S174,HLOOKUP(P$3,Debug!$A$1:$AK$723,2+$C174,0))</f>
        <v>-4.1041358693266698E-3</v>
      </c>
      <c r="Q174" s="207">
        <f t="shared" si="103"/>
        <v>-5.35413586932667E-3</v>
      </c>
      <c r="R174" s="101">
        <f>IF(Switch="Y",T174,HLOOKUP(R$3,Debug!$A$1:$AK$723,2+$C174,0))</f>
        <v>0.78511423412106496</v>
      </c>
      <c r="S174" s="183">
        <v>3.7061788499848092E-3</v>
      </c>
      <c r="T174" s="184">
        <v>0.63869195886823782</v>
      </c>
      <c r="U174" s="196"/>
      <c r="V174" s="55">
        <f t="shared" si="137"/>
        <v>27935.463427736348</v>
      </c>
      <c r="W174" s="210">
        <f t="shared" si="138"/>
        <v>-149.57026676470656</v>
      </c>
      <c r="X174" s="210">
        <f t="shared" si="104"/>
        <v>-17.587497790735153</v>
      </c>
      <c r="Y174" s="210">
        <f t="shared" si="139"/>
        <v>-13248.782664618893</v>
      </c>
      <c r="Z174" s="210">
        <f t="shared" si="105"/>
        <v>0</v>
      </c>
      <c r="AA174" s="210">
        <f t="shared" si="106"/>
        <v>-15.729483248442179</v>
      </c>
      <c r="AB174" s="210">
        <f t="shared" si="107"/>
        <v>-33.12195666154723</v>
      </c>
      <c r="AC174" s="211">
        <f t="shared" si="108"/>
        <v>14470.671558652022</v>
      </c>
      <c r="AD174" s="43">
        <f>HLOOKUP(AD$4,Debug!$A$1:$AK$723,2+$C174,0)</f>
        <v>27768.305663181101</v>
      </c>
      <c r="AE174" s="44">
        <f>HLOOKUP(AE$4,Debug!$A$1:$AK$723,2+$C174,0)</f>
        <v>17.587497790735402</v>
      </c>
      <c r="AF174" s="44">
        <f>HLOOKUP(AF$4,Debug!$A$1:$AK$723,2+$C174,0)</f>
        <v>15.729483248442399</v>
      </c>
      <c r="AG174" s="44">
        <f>HLOOKUP(AG$4,Debug!$A$1:$AK$723,2+$C174,0)</f>
        <v>33.121956661547202</v>
      </c>
      <c r="AH174" s="44">
        <f>HLOOKUP(AH$4,Debug!$A$1:$AK$723,2+$C174,0)</f>
        <v>14470.6715586522</v>
      </c>
      <c r="AI174" s="208">
        <f t="shared" si="109"/>
        <v>3.7496050708796247E-10</v>
      </c>
      <c r="AJ174" s="196"/>
      <c r="AK174" s="55">
        <f t="shared" si="96"/>
        <v>1</v>
      </c>
      <c r="AL174" s="210">
        <f t="shared" si="97"/>
        <v>0</v>
      </c>
      <c r="AM174" s="210">
        <f t="shared" si="98"/>
        <v>0</v>
      </c>
      <c r="AN174" s="210">
        <f t="shared" si="99"/>
        <v>1</v>
      </c>
      <c r="AO174" s="210">
        <f t="shared" si="100"/>
        <v>1</v>
      </c>
      <c r="AP174" s="211">
        <f t="shared" si="101"/>
        <v>1</v>
      </c>
      <c r="AQ174" s="46">
        <f>HLOOKUP(AQ$4,Debug!$A$1:$AK$723,2+$C174,0)</f>
        <v>1</v>
      </c>
      <c r="AR174" s="46">
        <f>HLOOKUP(AR$4,Debug!$A$1:$AK$723,2+$C174,0)</f>
        <v>0</v>
      </c>
      <c r="AS174" s="46">
        <f>HLOOKUP(AS$4,Debug!$A$1:$AK$723,2+$C174,0)</f>
        <v>0</v>
      </c>
      <c r="AT174" s="46">
        <f>HLOOKUP(AT$4,Debug!$A$1:$AK$723,2+$C174,0)</f>
        <v>1</v>
      </c>
      <c r="AU174" s="46">
        <f>HLOOKUP(AU$4,Debug!$A$1:$AK$723,2+$C174,0)</f>
        <v>1</v>
      </c>
      <c r="AV174" s="46">
        <f>HLOOKUP(AV$4,Debug!$A$1:$AK$723,2+$C174,0)</f>
        <v>1</v>
      </c>
      <c r="AW174" s="47">
        <f t="shared" si="110"/>
        <v>0</v>
      </c>
      <c r="AX174" s="196"/>
      <c r="AY174" s="265">
        <f t="shared" si="111"/>
        <v>13248.782664618893</v>
      </c>
      <c r="AZ174" s="266">
        <f t="shared" si="112"/>
        <v>0</v>
      </c>
      <c r="BA174" s="266">
        <f t="shared" si="113"/>
        <v>79492.695987713581</v>
      </c>
      <c r="BB174" s="266">
        <f t="shared" si="114"/>
        <v>0</v>
      </c>
      <c r="BC174" s="267">
        <f t="shared" si="115"/>
        <v>0</v>
      </c>
      <c r="BD174" s="246">
        <f>HLOOKUP(BD$4,Debug!$A$1:$AK$723,2+$C174,0)</f>
        <v>13248.782664618901</v>
      </c>
      <c r="BE174" s="46">
        <f>HLOOKUP(BE$4,Debug!$A$1:$AK$723,2+$C174,0)</f>
        <v>0</v>
      </c>
      <c r="BF174" s="46">
        <f>HLOOKUP(BF$4,Debug!$A$1:$AK$723,2+$C174,0)</f>
        <v>79492.695987713596</v>
      </c>
      <c r="BG174" s="46">
        <f>HLOOKUP(BG$4,Debug!$A$1:$AK$723,2+$C174,0)</f>
        <v>0</v>
      </c>
      <c r="BH174" s="46">
        <f>HLOOKUP(BH$4,Debug!$A$1:$AK$723,2+$C174,0)</f>
        <v>0</v>
      </c>
      <c r="BI174" s="48">
        <f t="shared" si="116"/>
        <v>2.1827872842550278E-11</v>
      </c>
      <c r="BJ174" s="196"/>
      <c r="BK174" s="274">
        <f t="shared" si="117"/>
        <v>1.6821425527395739E-3</v>
      </c>
      <c r="BL174" s="275">
        <f t="shared" si="118"/>
        <v>0.30102799376166689</v>
      </c>
      <c r="BM174" s="281">
        <f t="shared" si="119"/>
        <v>0</v>
      </c>
      <c r="BN174" s="281">
        <f t="shared" si="120"/>
        <v>0.8</v>
      </c>
      <c r="BO174" s="281">
        <f t="shared" si="121"/>
        <v>0</v>
      </c>
      <c r="BP174" s="281">
        <f t="shared" si="122"/>
        <v>1</v>
      </c>
      <c r="BQ174" s="275">
        <f t="shared" si="123"/>
        <v>0.37628499220208361</v>
      </c>
      <c r="BR174" s="275">
        <f t="shared" si="124"/>
        <v>6.3296499734040359E-4</v>
      </c>
      <c r="BS174" s="276">
        <f t="shared" si="125"/>
        <v>0.81032309875344977</v>
      </c>
      <c r="BT174" s="41">
        <f>HLOOKUP(BT$4,Debug!$A$1:$AK$723,2+$C174,0)*IF(SUM(V174:W174)=0,0,1)</f>
        <v>0.301027993761669</v>
      </c>
      <c r="BU174" s="41">
        <f>HLOOKUP(BU$4,Debug!$A$1:$AK$723,2+$C174,0)*IF(SUM(X174:Y174)=0,0,1)</f>
        <v>6.3296499734040803E-4</v>
      </c>
      <c r="BV174" s="41">
        <f>HLOOKUP(BV$4,Debug!$A$1:$AK$723,2+$C174,0)</f>
        <v>0.81032309875344999</v>
      </c>
      <c r="BW174" s="208">
        <f t="shared" si="126"/>
        <v>2.3359135806200193E-15</v>
      </c>
      <c r="BY174" s="251">
        <f t="shared" si="127"/>
        <v>0</v>
      </c>
      <c r="BZ174" s="43">
        <f>HLOOKUP(BZ$4,Debug!$A$1:$AK$723,2+$C174,0)</f>
        <v>0</v>
      </c>
      <c r="CA174" s="49">
        <f t="shared" si="128"/>
        <v>0</v>
      </c>
      <c r="CC174" s="224">
        <f t="shared" si="129"/>
        <v>0</v>
      </c>
      <c r="CD174" s="253">
        <f t="shared" si="140"/>
        <v>12.349441193720802</v>
      </c>
      <c r="CE174" s="253">
        <f t="shared" si="130"/>
        <v>27.4156624673553</v>
      </c>
      <c r="CF174" s="253">
        <f t="shared" si="141"/>
        <v>26.00451963692176</v>
      </c>
      <c r="CG174" s="255">
        <f t="shared" si="131"/>
        <v>11399.484178819202</v>
      </c>
      <c r="CI174" s="194">
        <f t="shared" si="142"/>
        <v>1.2999999999999999E-2</v>
      </c>
      <c r="CJ174" s="194"/>
    </row>
    <row r="175" spans="2:88">
      <c r="B175" s="108">
        <f t="shared" si="143"/>
        <v>15</v>
      </c>
      <c r="C175" s="3">
        <f t="shared" si="132"/>
        <v>169</v>
      </c>
      <c r="D175" s="3">
        <f t="shared" si="133"/>
        <v>14</v>
      </c>
      <c r="E175" s="3">
        <f t="shared" si="134"/>
        <v>0</v>
      </c>
      <c r="F175" s="7">
        <f t="shared" si="135"/>
        <v>2029</v>
      </c>
      <c r="G175" s="8">
        <f t="shared" si="136"/>
        <v>1</v>
      </c>
      <c r="H175" s="37">
        <f>HLOOKUP(H$4,Debug!$A$1:$AK$723,2+$C175,0)</f>
        <v>15</v>
      </c>
      <c r="I175" s="38">
        <f>HLOOKUP(I$4,Debug!$A$1:$AK$723,2+$C175,0)</f>
        <v>169</v>
      </c>
      <c r="J175" s="38">
        <f>HLOOKUP(J$4,Debug!$A$1:$AK$723,2+$C175,0)</f>
        <v>14</v>
      </c>
      <c r="K175" s="38">
        <f>HLOOKUP(K$4,Debug!$A$1:$AK$723,2+$C175,0)</f>
        <v>0</v>
      </c>
      <c r="L175" s="38">
        <f>HLOOKUP(L$4,Debug!$A$1:$AK$723,2+$C175,0)</f>
        <v>2029</v>
      </c>
      <c r="M175" s="38">
        <f>HLOOKUP(M$4,Debug!$A$1:$AK$723,2+$C175,0)</f>
        <v>1</v>
      </c>
      <c r="N175" s="208">
        <f t="shared" si="102"/>
        <v>0</v>
      </c>
      <c r="O175" s="5"/>
      <c r="P175" s="100">
        <f>IF(Switch="Y",S175,HLOOKUP(P$3,Debug!$A$1:$AK$723,2+$C175,0))</f>
        <v>1.33858463595118E-2</v>
      </c>
      <c r="Q175" s="207">
        <f t="shared" si="103"/>
        <v>1.2135846359511801E-2</v>
      </c>
      <c r="R175" s="101">
        <f>IF(Switch="Y",T175,HLOOKUP(R$3,Debug!$A$1:$AK$723,2+$C175,0))</f>
        <v>0.78125</v>
      </c>
      <c r="S175" s="183">
        <v>8.8375299538501206E-3</v>
      </c>
      <c r="T175" s="184">
        <v>0.63552589768033052</v>
      </c>
      <c r="U175" s="196"/>
      <c r="V175" s="55">
        <f t="shared" si="137"/>
        <v>14470.671558652022</v>
      </c>
      <c r="W175" s="210">
        <f t="shared" si="138"/>
        <v>175.6138467547581</v>
      </c>
      <c r="X175" s="210">
        <f t="shared" si="104"/>
        <v>-5.6061119121879095</v>
      </c>
      <c r="Y175" s="210">
        <f t="shared" si="139"/>
        <v>0</v>
      </c>
      <c r="Z175" s="210">
        <f t="shared" si="105"/>
        <v>0</v>
      </c>
      <c r="AA175" s="210">
        <f t="shared" si="106"/>
        <v>-15.860735901285809</v>
      </c>
      <c r="AB175" s="210">
        <f t="shared" si="107"/>
        <v>-33.109278675924564</v>
      </c>
      <c r="AC175" s="211">
        <f t="shared" si="108"/>
        <v>14591.709278917382</v>
      </c>
      <c r="AD175" s="43">
        <f>HLOOKUP(AD$4,Debug!$A$1:$AK$723,2+$C175,0)</f>
        <v>14640.679293494801</v>
      </c>
      <c r="AE175" s="44">
        <f>HLOOKUP(AE$4,Debug!$A$1:$AK$723,2+$C175,0)</f>
        <v>5.6061119121880498</v>
      </c>
      <c r="AF175" s="44">
        <f>HLOOKUP(AF$4,Debug!$A$1:$AK$723,2+$C175,0)</f>
        <v>15.860735901286001</v>
      </c>
      <c r="AG175" s="44">
        <f>HLOOKUP(AG$4,Debug!$A$1:$AK$723,2+$C175,0)</f>
        <v>33.1092786759246</v>
      </c>
      <c r="AH175" s="44">
        <f>HLOOKUP(AH$4,Debug!$A$1:$AK$723,2+$C175,0)</f>
        <v>14591.7092789176</v>
      </c>
      <c r="AI175" s="208">
        <f t="shared" si="109"/>
        <v>4.2587089410517365E-10</v>
      </c>
      <c r="AJ175" s="196"/>
      <c r="AK175" s="55">
        <f t="shared" si="96"/>
        <v>1</v>
      </c>
      <c r="AL175" s="210">
        <f t="shared" si="97"/>
        <v>0</v>
      </c>
      <c r="AM175" s="210">
        <f t="shared" si="98"/>
        <v>0</v>
      </c>
      <c r="AN175" s="210">
        <f t="shared" si="99"/>
        <v>0</v>
      </c>
      <c r="AO175" s="210">
        <f t="shared" si="100"/>
        <v>0</v>
      </c>
      <c r="AP175" s="211">
        <f t="shared" si="101"/>
        <v>0</v>
      </c>
      <c r="AQ175" s="46">
        <f>HLOOKUP(AQ$4,Debug!$A$1:$AK$723,2+$C175,0)</f>
        <v>1</v>
      </c>
      <c r="AR175" s="46">
        <f>HLOOKUP(AR$4,Debug!$A$1:$AK$723,2+$C175,0)</f>
        <v>0</v>
      </c>
      <c r="AS175" s="46">
        <f>HLOOKUP(AS$4,Debug!$A$1:$AK$723,2+$C175,0)</f>
        <v>0</v>
      </c>
      <c r="AT175" s="46">
        <f>HLOOKUP(AT$4,Debug!$A$1:$AK$723,2+$C175,0)</f>
        <v>0</v>
      </c>
      <c r="AU175" s="46">
        <f>HLOOKUP(AU$4,Debug!$A$1:$AK$723,2+$C175,0)</f>
        <v>0</v>
      </c>
      <c r="AV175" s="46">
        <f>HLOOKUP(AV$4,Debug!$A$1:$AK$723,2+$C175,0)</f>
        <v>0</v>
      </c>
      <c r="AW175" s="47">
        <f t="shared" si="110"/>
        <v>0</v>
      </c>
      <c r="AX175" s="196"/>
      <c r="AY175" s="265">
        <f t="shared" si="111"/>
        <v>13243.711470369824</v>
      </c>
      <c r="AZ175" s="266">
        <f t="shared" si="112"/>
        <v>0</v>
      </c>
      <c r="BA175" s="266">
        <f t="shared" si="113"/>
        <v>79462.268822219165</v>
      </c>
      <c r="BB175" s="266">
        <f t="shared" si="114"/>
        <v>0</v>
      </c>
      <c r="BC175" s="267">
        <f t="shared" si="115"/>
        <v>0</v>
      </c>
      <c r="BD175" s="246">
        <f>HLOOKUP(BD$4,Debug!$A$1:$AK$723,2+$C175,0)</f>
        <v>13243.711470369801</v>
      </c>
      <c r="BE175" s="46">
        <f>HLOOKUP(BE$4,Debug!$A$1:$AK$723,2+$C175,0)</f>
        <v>0</v>
      </c>
      <c r="BF175" s="46">
        <f>HLOOKUP(BF$4,Debug!$A$1:$AK$723,2+$C175,0)</f>
        <v>79462.268822219194</v>
      </c>
      <c r="BG175" s="46">
        <f>HLOOKUP(BG$4,Debug!$A$1:$AK$723,2+$C175,0)</f>
        <v>0</v>
      </c>
      <c r="BH175" s="46">
        <f>HLOOKUP(BH$4,Debug!$A$1:$AK$723,2+$C175,0)</f>
        <v>0</v>
      </c>
      <c r="BI175" s="48">
        <f t="shared" si="116"/>
        <v>5.2750692702829838E-11</v>
      </c>
      <c r="BJ175" s="196"/>
      <c r="BK175" s="274">
        <f t="shared" si="117"/>
        <v>1.6821425527395739E-3</v>
      </c>
      <c r="BL175" s="275">
        <f t="shared" si="118"/>
        <v>0.18203775049834281</v>
      </c>
      <c r="BM175" s="281">
        <f t="shared" si="119"/>
        <v>0</v>
      </c>
      <c r="BN175" s="281">
        <f t="shared" si="120"/>
        <v>0.8</v>
      </c>
      <c r="BO175" s="281">
        <f t="shared" si="121"/>
        <v>0</v>
      </c>
      <c r="BP175" s="281">
        <f t="shared" si="122"/>
        <v>1</v>
      </c>
      <c r="BQ175" s="275">
        <f t="shared" si="123"/>
        <v>0.22754718812292851</v>
      </c>
      <c r="BR175" s="275">
        <f t="shared" si="124"/>
        <v>3.8276680789781504E-4</v>
      </c>
      <c r="BS175" s="276">
        <f t="shared" si="125"/>
        <v>0.81001293396757401</v>
      </c>
      <c r="BT175" s="41">
        <f>HLOOKUP(BT$4,Debug!$A$1:$AK$723,2+$C175,0)*IF(SUM(V175:W175)=0,0,1)</f>
        <v>0.182037750498345</v>
      </c>
      <c r="BU175" s="41">
        <f>HLOOKUP(BU$4,Debug!$A$1:$AK$723,2+$C175,0)*IF(SUM(X175:Y175)=0,0,1)</f>
        <v>3.8276680789781997E-4</v>
      </c>
      <c r="BV175" s="41">
        <f>HLOOKUP(BV$4,Debug!$A$1:$AK$723,2+$C175,0)</f>
        <v>0.81001293396757401</v>
      </c>
      <c r="BW175" s="208">
        <f t="shared" si="126"/>
        <v>2.1976235935194932E-15</v>
      </c>
      <c r="BY175" s="251">
        <f t="shared" si="127"/>
        <v>0</v>
      </c>
      <c r="BZ175" s="43">
        <f>HLOOKUP(BZ$4,Debug!$A$1:$AK$723,2+$C175,0)</f>
        <v>0</v>
      </c>
      <c r="CA175" s="49">
        <f t="shared" si="128"/>
        <v>0</v>
      </c>
      <c r="CC175" s="224">
        <f t="shared" si="129"/>
        <v>0</v>
      </c>
      <c r="CD175" s="253">
        <f t="shared" si="140"/>
        <v>12.391199922879538</v>
      </c>
      <c r="CE175" s="253">
        <f t="shared" si="130"/>
        <v>14.131515193996117</v>
      </c>
      <c r="CF175" s="253">
        <f t="shared" si="141"/>
        <v>25.866623965566067</v>
      </c>
      <c r="CG175" s="255">
        <f t="shared" si="131"/>
        <v>11438.03069804265</v>
      </c>
      <c r="CI175" s="194">
        <f t="shared" si="142"/>
        <v>1.2999999999999999E-2</v>
      </c>
      <c r="CJ175" s="194"/>
    </row>
    <row r="176" spans="2:88">
      <c r="B176" s="108">
        <f t="shared" si="143"/>
        <v>15</v>
      </c>
      <c r="C176" s="3">
        <f t="shared" si="132"/>
        <v>170</v>
      </c>
      <c r="D176" s="3">
        <f t="shared" si="133"/>
        <v>14</v>
      </c>
      <c r="E176" s="3">
        <f t="shared" si="134"/>
        <v>1</v>
      </c>
      <c r="F176" s="7">
        <f t="shared" si="135"/>
        <v>2029</v>
      </c>
      <c r="G176" s="8">
        <f t="shared" si="136"/>
        <v>2</v>
      </c>
      <c r="H176" s="37">
        <f>HLOOKUP(H$4,Debug!$A$1:$AK$723,2+$C176,0)</f>
        <v>15</v>
      </c>
      <c r="I176" s="38">
        <f>HLOOKUP(I$4,Debug!$A$1:$AK$723,2+$C176,0)</f>
        <v>170</v>
      </c>
      <c r="J176" s="38">
        <f>HLOOKUP(J$4,Debug!$A$1:$AK$723,2+$C176,0)</f>
        <v>14</v>
      </c>
      <c r="K176" s="38">
        <f>HLOOKUP(K$4,Debug!$A$1:$AK$723,2+$C176,0)</f>
        <v>1</v>
      </c>
      <c r="L176" s="38">
        <f>HLOOKUP(L$4,Debug!$A$1:$AK$723,2+$C176,0)</f>
        <v>2029</v>
      </c>
      <c r="M176" s="38">
        <f>HLOOKUP(M$4,Debug!$A$1:$AK$723,2+$C176,0)</f>
        <v>2</v>
      </c>
      <c r="N176" s="208">
        <f t="shared" si="102"/>
        <v>0</v>
      </c>
      <c r="O176" s="5"/>
      <c r="P176" s="100">
        <f>IF(Switch="Y",S176,HLOOKUP(P$3,Debug!$A$1:$AK$723,2+$C176,0))</f>
        <v>-6.0301096589501198E-3</v>
      </c>
      <c r="Q176" s="207">
        <f t="shared" si="103"/>
        <v>-7.28010965895012E-3</v>
      </c>
      <c r="R176" s="101">
        <f>IF(Switch="Y",T176,HLOOKUP(R$3,Debug!$A$1:$AK$723,2+$C176,0))</f>
        <v>0.77754451442345096</v>
      </c>
      <c r="S176" s="183">
        <v>2.352569806741478E-3</v>
      </c>
      <c r="T176" s="184">
        <v>0.63239107063808264</v>
      </c>
      <c r="U176" s="196"/>
      <c r="V176" s="55">
        <f t="shared" si="137"/>
        <v>14591.709278917382</v>
      </c>
      <c r="W176" s="210">
        <f t="shared" si="138"/>
        <v>-106.22924366203853</v>
      </c>
      <c r="X176" s="210">
        <f t="shared" si="104"/>
        <v>-5.5930784312974664</v>
      </c>
      <c r="Y176" s="210">
        <f t="shared" si="139"/>
        <v>0</v>
      </c>
      <c r="Z176" s="210">
        <f t="shared" si="105"/>
        <v>0</v>
      </c>
      <c r="AA176" s="210">
        <f t="shared" si="106"/>
        <v>-15.686544203226049</v>
      </c>
      <c r="AB176" s="210">
        <f t="shared" si="107"/>
        <v>-33.096494647229107</v>
      </c>
      <c r="AC176" s="211">
        <f t="shared" si="108"/>
        <v>14431.103917973591</v>
      </c>
      <c r="AD176" s="43">
        <f>HLOOKUP(AD$4,Debug!$A$1:$AK$723,2+$C176,0)</f>
        <v>14479.886956824201</v>
      </c>
      <c r="AE176" s="44">
        <f>HLOOKUP(AE$4,Debug!$A$1:$AK$723,2+$C176,0)</f>
        <v>5.5930784312976103</v>
      </c>
      <c r="AF176" s="44">
        <f>HLOOKUP(AF$4,Debug!$A$1:$AK$723,2+$C176,0)</f>
        <v>15.6865442032262</v>
      </c>
      <c r="AG176" s="44">
        <f>HLOOKUP(AG$4,Debug!$A$1:$AK$723,2+$C176,0)</f>
        <v>33.0964946472291</v>
      </c>
      <c r="AH176" s="44">
        <f>HLOOKUP(AH$4,Debug!$A$1:$AK$723,2+$C176,0)</f>
        <v>14431.1039179738</v>
      </c>
      <c r="AI176" s="208">
        <f t="shared" si="109"/>
        <v>3.6395597646787792E-10</v>
      </c>
      <c r="AJ176" s="196"/>
      <c r="AK176" s="55">
        <f t="shared" si="96"/>
        <v>1</v>
      </c>
      <c r="AL176" s="210">
        <f t="shared" si="97"/>
        <v>0</v>
      </c>
      <c r="AM176" s="210">
        <f t="shared" si="98"/>
        <v>0</v>
      </c>
      <c r="AN176" s="210">
        <f t="shared" si="99"/>
        <v>0</v>
      </c>
      <c r="AO176" s="210">
        <f t="shared" si="100"/>
        <v>0</v>
      </c>
      <c r="AP176" s="211">
        <f t="shared" si="101"/>
        <v>0</v>
      </c>
      <c r="AQ176" s="46">
        <f>HLOOKUP(AQ$4,Debug!$A$1:$AK$723,2+$C176,0)</f>
        <v>1</v>
      </c>
      <c r="AR176" s="46">
        <f>HLOOKUP(AR$4,Debug!$A$1:$AK$723,2+$C176,0)</f>
        <v>0</v>
      </c>
      <c r="AS176" s="46">
        <f>HLOOKUP(AS$4,Debug!$A$1:$AK$723,2+$C176,0)</f>
        <v>0</v>
      </c>
      <c r="AT176" s="46">
        <f>HLOOKUP(AT$4,Debug!$A$1:$AK$723,2+$C176,0)</f>
        <v>0</v>
      </c>
      <c r="AU176" s="46">
        <f>HLOOKUP(AU$4,Debug!$A$1:$AK$723,2+$C176,0)</f>
        <v>0</v>
      </c>
      <c r="AV176" s="46">
        <f>HLOOKUP(AV$4,Debug!$A$1:$AK$723,2+$C176,0)</f>
        <v>0</v>
      </c>
      <c r="AW176" s="47">
        <f t="shared" si="110"/>
        <v>0</v>
      </c>
      <c r="AX176" s="196"/>
      <c r="AY176" s="265">
        <f t="shared" si="111"/>
        <v>13238.597858891642</v>
      </c>
      <c r="AZ176" s="266">
        <f t="shared" si="112"/>
        <v>0</v>
      </c>
      <c r="BA176" s="266">
        <f t="shared" si="113"/>
        <v>79431.587153350076</v>
      </c>
      <c r="BB176" s="266">
        <f t="shared" si="114"/>
        <v>0</v>
      </c>
      <c r="BC176" s="267">
        <f t="shared" si="115"/>
        <v>0</v>
      </c>
      <c r="BD176" s="246">
        <f>HLOOKUP(BD$4,Debug!$A$1:$AK$723,2+$C176,0)</f>
        <v>13238.5978588916</v>
      </c>
      <c r="BE176" s="46">
        <f>HLOOKUP(BE$4,Debug!$A$1:$AK$723,2+$C176,0)</f>
        <v>0</v>
      </c>
      <c r="BF176" s="46">
        <f>HLOOKUP(BF$4,Debug!$A$1:$AK$723,2+$C176,0)</f>
        <v>79431.587153350105</v>
      </c>
      <c r="BG176" s="46">
        <f>HLOOKUP(BG$4,Debug!$A$1:$AK$723,2+$C176,0)</f>
        <v>0</v>
      </c>
      <c r="BH176" s="46">
        <f>HLOOKUP(BH$4,Debug!$A$1:$AK$723,2+$C176,0)</f>
        <v>0</v>
      </c>
      <c r="BI176" s="48">
        <f t="shared" si="116"/>
        <v>7.0940586738288403E-11</v>
      </c>
      <c r="BJ176" s="196"/>
      <c r="BK176" s="274">
        <f t="shared" si="117"/>
        <v>1.6821425527395739E-3</v>
      </c>
      <c r="BL176" s="275">
        <f t="shared" si="118"/>
        <v>0.18363066515962934</v>
      </c>
      <c r="BM176" s="281">
        <f t="shared" si="119"/>
        <v>0</v>
      </c>
      <c r="BN176" s="281">
        <f t="shared" si="120"/>
        <v>0.8</v>
      </c>
      <c r="BO176" s="281">
        <f t="shared" si="121"/>
        <v>0</v>
      </c>
      <c r="BP176" s="281">
        <f t="shared" si="122"/>
        <v>1</v>
      </c>
      <c r="BQ176" s="275">
        <f t="shared" si="123"/>
        <v>0.22953833144953667</v>
      </c>
      <c r="BR176" s="275">
        <f t="shared" si="124"/>
        <v>3.8611619481610605E-4</v>
      </c>
      <c r="BS176" s="276">
        <f t="shared" si="125"/>
        <v>0.80970017485575863</v>
      </c>
      <c r="BT176" s="41">
        <f>HLOOKUP(BT$4,Debug!$A$1:$AK$723,2+$C176,0)*IF(SUM(V176:W176)=0,0,1)</f>
        <v>0.183630665159632</v>
      </c>
      <c r="BU176" s="41">
        <f>HLOOKUP(BU$4,Debug!$A$1:$AK$723,2+$C176,0)*IF(SUM(X176:Y176)=0,0,1)</f>
        <v>3.8611619481611098E-4</v>
      </c>
      <c r="BV176" s="41">
        <f>HLOOKUP(BV$4,Debug!$A$1:$AK$723,2+$C176,0)</f>
        <v>0.80970017485575896</v>
      </c>
      <c r="BW176" s="208">
        <f t="shared" si="126"/>
        <v>3.0025352863727317E-15</v>
      </c>
      <c r="BY176" s="251">
        <f t="shared" si="127"/>
        <v>0</v>
      </c>
      <c r="BZ176" s="43">
        <f>HLOOKUP(BZ$4,Debug!$A$1:$AK$723,2+$C176,0)</f>
        <v>0</v>
      </c>
      <c r="CA176" s="49">
        <f t="shared" si="128"/>
        <v>0</v>
      </c>
      <c r="CC176" s="224">
        <f t="shared" si="129"/>
        <v>0</v>
      </c>
      <c r="CD176" s="253">
        <f t="shared" si="140"/>
        <v>12.196986395479398</v>
      </c>
      <c r="CE176" s="253">
        <f t="shared" si="130"/>
        <v>14.182129382354976</v>
      </c>
      <c r="CF176" s="253">
        <f t="shared" si="141"/>
        <v>25.733997859598102</v>
      </c>
      <c r="CG176" s="255">
        <f t="shared" si="131"/>
        <v>11258.756672750214</v>
      </c>
      <c r="CI176" s="194">
        <f t="shared" si="142"/>
        <v>1.2999999999999999E-2</v>
      </c>
      <c r="CJ176" s="194"/>
    </row>
    <row r="177" spans="2:88">
      <c r="B177" s="108">
        <f t="shared" si="143"/>
        <v>15</v>
      </c>
      <c r="C177" s="3">
        <f t="shared" si="132"/>
        <v>171</v>
      </c>
      <c r="D177" s="3">
        <f t="shared" si="133"/>
        <v>14</v>
      </c>
      <c r="E177" s="3">
        <f t="shared" si="134"/>
        <v>2</v>
      </c>
      <c r="F177" s="7">
        <f t="shared" si="135"/>
        <v>2029</v>
      </c>
      <c r="G177" s="8">
        <f t="shared" si="136"/>
        <v>3</v>
      </c>
      <c r="H177" s="37">
        <f>HLOOKUP(H$4,Debug!$A$1:$AK$723,2+$C177,0)</f>
        <v>15</v>
      </c>
      <c r="I177" s="38">
        <f>HLOOKUP(I$4,Debug!$A$1:$AK$723,2+$C177,0)</f>
        <v>171</v>
      </c>
      <c r="J177" s="38">
        <f>HLOOKUP(J$4,Debug!$A$1:$AK$723,2+$C177,0)</f>
        <v>14</v>
      </c>
      <c r="K177" s="38">
        <f>HLOOKUP(K$4,Debug!$A$1:$AK$723,2+$C177,0)</f>
        <v>2</v>
      </c>
      <c r="L177" s="38">
        <f>HLOOKUP(L$4,Debug!$A$1:$AK$723,2+$C177,0)</f>
        <v>2029</v>
      </c>
      <c r="M177" s="38">
        <f>HLOOKUP(M$4,Debug!$A$1:$AK$723,2+$C177,0)</f>
        <v>3</v>
      </c>
      <c r="N177" s="208">
        <f t="shared" si="102"/>
        <v>0</v>
      </c>
      <c r="O177" s="5"/>
      <c r="P177" s="100">
        <f>IF(Switch="Y",S177,HLOOKUP(P$3,Debug!$A$1:$AK$723,2+$C177,0))</f>
        <v>4.7352894993541996E-3</v>
      </c>
      <c r="Q177" s="207">
        <f t="shared" si="103"/>
        <v>3.4852894993541994E-3</v>
      </c>
      <c r="R177" s="101">
        <f>IF(Switch="Y",T177,HLOOKUP(R$3,Debug!$A$1:$AK$723,2+$C177,0))</f>
        <v>0.77411363988233495</v>
      </c>
      <c r="S177" s="183">
        <v>2.3259300355729096E-3</v>
      </c>
      <c r="T177" s="184">
        <v>0.62928701780882257</v>
      </c>
      <c r="U177" s="196"/>
      <c r="V177" s="55">
        <f t="shared" si="137"/>
        <v>14431.103917973591</v>
      </c>
      <c r="W177" s="210">
        <f t="shared" si="138"/>
        <v>50.296574949402604</v>
      </c>
      <c r="X177" s="210">
        <f t="shared" si="104"/>
        <v>-5.5320957488039229</v>
      </c>
      <c r="Y177" s="210">
        <f t="shared" si="139"/>
        <v>0</v>
      </c>
      <c r="Z177" s="210">
        <f t="shared" si="105"/>
        <v>0</v>
      </c>
      <c r="AA177" s="210">
        <f t="shared" si="106"/>
        <v>-15.682190763605371</v>
      </c>
      <c r="AB177" s="210">
        <f t="shared" si="107"/>
        <v>-33.083851327446077</v>
      </c>
      <c r="AC177" s="211">
        <f t="shared" si="108"/>
        <v>14427.102355083138</v>
      </c>
      <c r="AD177" s="43">
        <f>HLOOKUP(AD$4,Debug!$A$1:$AK$723,2+$C177,0)</f>
        <v>14475.868397174399</v>
      </c>
      <c r="AE177" s="44">
        <f>HLOOKUP(AE$4,Debug!$A$1:$AK$723,2+$C177,0)</f>
        <v>5.5320957488040596</v>
      </c>
      <c r="AF177" s="44">
        <f>HLOOKUP(AF$4,Debug!$A$1:$AK$723,2+$C177,0)</f>
        <v>15.6821907636056</v>
      </c>
      <c r="AG177" s="44">
        <f>HLOOKUP(AG$4,Debug!$A$1:$AK$723,2+$C177,0)</f>
        <v>33.083851327446098</v>
      </c>
      <c r="AH177" s="44">
        <f>HLOOKUP(AH$4,Debug!$A$1:$AK$723,2+$C177,0)</f>
        <v>14427.1023550833</v>
      </c>
      <c r="AI177" s="208">
        <f t="shared" si="109"/>
        <v>3.7132430463771016E-10</v>
      </c>
      <c r="AJ177" s="196"/>
      <c r="AK177" s="55">
        <f t="shared" si="96"/>
        <v>1</v>
      </c>
      <c r="AL177" s="210">
        <f t="shared" si="97"/>
        <v>0</v>
      </c>
      <c r="AM177" s="210">
        <f t="shared" si="98"/>
        <v>0</v>
      </c>
      <c r="AN177" s="210">
        <f t="shared" si="99"/>
        <v>0</v>
      </c>
      <c r="AO177" s="210">
        <f t="shared" si="100"/>
        <v>0</v>
      </c>
      <c r="AP177" s="211">
        <f t="shared" si="101"/>
        <v>0</v>
      </c>
      <c r="AQ177" s="46">
        <f>HLOOKUP(AQ$4,Debug!$A$1:$AK$723,2+$C177,0)</f>
        <v>1</v>
      </c>
      <c r="AR177" s="46">
        <f>HLOOKUP(AR$4,Debug!$A$1:$AK$723,2+$C177,0)</f>
        <v>0</v>
      </c>
      <c r="AS177" s="46">
        <f>HLOOKUP(AS$4,Debug!$A$1:$AK$723,2+$C177,0)</f>
        <v>0</v>
      </c>
      <c r="AT177" s="46">
        <f>HLOOKUP(AT$4,Debug!$A$1:$AK$723,2+$C177,0)</f>
        <v>0</v>
      </c>
      <c r="AU177" s="46">
        <f>HLOOKUP(AU$4,Debug!$A$1:$AK$723,2+$C177,0)</f>
        <v>0</v>
      </c>
      <c r="AV177" s="46">
        <f>HLOOKUP(AV$4,Debug!$A$1:$AK$723,2+$C177,0)</f>
        <v>0</v>
      </c>
      <c r="AW177" s="47">
        <f t="shared" si="110"/>
        <v>0</v>
      </c>
      <c r="AX177" s="196"/>
      <c r="AY177" s="265">
        <f t="shared" si="111"/>
        <v>13233.540530978429</v>
      </c>
      <c r="AZ177" s="266">
        <f t="shared" si="112"/>
        <v>0</v>
      </c>
      <c r="BA177" s="266">
        <f t="shared" si="113"/>
        <v>79401.243185870786</v>
      </c>
      <c r="BB177" s="266">
        <f t="shared" si="114"/>
        <v>0</v>
      </c>
      <c r="BC177" s="267">
        <f t="shared" si="115"/>
        <v>0</v>
      </c>
      <c r="BD177" s="246">
        <f>HLOOKUP(BD$4,Debug!$A$1:$AK$723,2+$C177,0)</f>
        <v>13233.5405309784</v>
      </c>
      <c r="BE177" s="46">
        <f>HLOOKUP(BE$4,Debug!$A$1:$AK$723,2+$C177,0)</f>
        <v>0</v>
      </c>
      <c r="BF177" s="46">
        <f>HLOOKUP(BF$4,Debug!$A$1:$AK$723,2+$C177,0)</f>
        <v>79401.243185870801</v>
      </c>
      <c r="BG177" s="46">
        <f>HLOOKUP(BG$4,Debug!$A$1:$AK$723,2+$C177,0)</f>
        <v>0</v>
      </c>
      <c r="BH177" s="46">
        <f>HLOOKUP(BH$4,Debug!$A$1:$AK$723,2+$C177,0)</f>
        <v>0</v>
      </c>
      <c r="BI177" s="48">
        <f t="shared" si="116"/>
        <v>4.3655745685100555E-11</v>
      </c>
      <c r="BJ177" s="196"/>
      <c r="BK177" s="274">
        <f t="shared" si="117"/>
        <v>1.6821425527395739E-3</v>
      </c>
      <c r="BL177" s="275">
        <f t="shared" si="118"/>
        <v>0.18167966214892572</v>
      </c>
      <c r="BM177" s="281">
        <f t="shared" si="119"/>
        <v>0</v>
      </c>
      <c r="BN177" s="281">
        <f t="shared" si="120"/>
        <v>0.8</v>
      </c>
      <c r="BO177" s="281">
        <f t="shared" si="121"/>
        <v>0</v>
      </c>
      <c r="BP177" s="281">
        <f t="shared" si="122"/>
        <v>1</v>
      </c>
      <c r="BQ177" s="275">
        <f t="shared" si="123"/>
        <v>0.22709957768615716</v>
      </c>
      <c r="BR177" s="275">
        <f t="shared" si="124"/>
        <v>3.8201386333507157E-4</v>
      </c>
      <c r="BS177" s="276">
        <f t="shared" si="125"/>
        <v>0.80939085816381895</v>
      </c>
      <c r="BT177" s="41">
        <f>HLOOKUP(BT$4,Debug!$A$1:$AK$723,2+$C177,0)*IF(SUM(V177:W177)=0,0,1)</f>
        <v>0.181679662148928</v>
      </c>
      <c r="BU177" s="41">
        <f>HLOOKUP(BU$4,Debug!$A$1:$AK$723,2+$C177,0)*IF(SUM(X177:Y177)=0,0,1)</f>
        <v>3.8201386333507601E-4</v>
      </c>
      <c r="BV177" s="41">
        <f>HLOOKUP(BV$4,Debug!$A$1:$AK$723,2+$C177,0)</f>
        <v>0.80939085816381895</v>
      </c>
      <c r="BW177" s="208">
        <f t="shared" si="126"/>
        <v>2.2804024293887615E-15</v>
      </c>
      <c r="BY177" s="251">
        <f t="shared" si="127"/>
        <v>0</v>
      </c>
      <c r="BZ177" s="43">
        <f>HLOOKUP(BZ$4,Debug!$A$1:$AK$723,2+$C177,0)</f>
        <v>0</v>
      </c>
      <c r="CA177" s="49">
        <f t="shared" si="128"/>
        <v>0</v>
      </c>
      <c r="CC177" s="224">
        <f t="shared" si="129"/>
        <v>0</v>
      </c>
      <c r="CD177" s="253">
        <f t="shared" si="140"/>
        <v>12.139797773343687</v>
      </c>
      <c r="CE177" s="253">
        <f t="shared" si="130"/>
        <v>13.96414297682845</v>
      </c>
      <c r="CF177" s="253">
        <f t="shared" si="141"/>
        <v>25.610660572415302</v>
      </c>
      <c r="CG177" s="255">
        <f t="shared" si="131"/>
        <v>11205.967175394175</v>
      </c>
      <c r="CI177" s="194">
        <f t="shared" si="142"/>
        <v>1.2999999999999998E-2</v>
      </c>
      <c r="CJ177" s="194"/>
    </row>
    <row r="178" spans="2:88">
      <c r="B178" s="108">
        <f t="shared" si="143"/>
        <v>15</v>
      </c>
      <c r="C178" s="3">
        <f t="shared" si="132"/>
        <v>172</v>
      </c>
      <c r="D178" s="3">
        <f t="shared" si="133"/>
        <v>14</v>
      </c>
      <c r="E178" s="3">
        <f t="shared" si="134"/>
        <v>3</v>
      </c>
      <c r="F178" s="7">
        <f t="shared" si="135"/>
        <v>2029</v>
      </c>
      <c r="G178" s="8">
        <f t="shared" si="136"/>
        <v>4</v>
      </c>
      <c r="H178" s="37">
        <f>HLOOKUP(H$4,Debug!$A$1:$AK$723,2+$C178,0)</f>
        <v>15</v>
      </c>
      <c r="I178" s="38">
        <f>HLOOKUP(I$4,Debug!$A$1:$AK$723,2+$C178,0)</f>
        <v>172</v>
      </c>
      <c r="J178" s="38">
        <f>HLOOKUP(J$4,Debug!$A$1:$AK$723,2+$C178,0)</f>
        <v>14</v>
      </c>
      <c r="K178" s="38">
        <f>HLOOKUP(K$4,Debug!$A$1:$AK$723,2+$C178,0)</f>
        <v>3</v>
      </c>
      <c r="L178" s="38">
        <f>HLOOKUP(L$4,Debug!$A$1:$AK$723,2+$C178,0)</f>
        <v>2029</v>
      </c>
      <c r="M178" s="38">
        <f>HLOOKUP(M$4,Debug!$A$1:$AK$723,2+$C178,0)</f>
        <v>4</v>
      </c>
      <c r="N178" s="208">
        <f t="shared" si="102"/>
        <v>0</v>
      </c>
      <c r="O178" s="5"/>
      <c r="P178" s="100">
        <f>IF(Switch="Y",S178,HLOOKUP(P$3,Debug!$A$1:$AK$723,2+$C178,0))</f>
        <v>8.9055859804649806E-3</v>
      </c>
      <c r="Q178" s="207">
        <f t="shared" si="103"/>
        <v>7.6555859804649804E-3</v>
      </c>
      <c r="R178" s="101">
        <f>IF(Switch="Y",T178,HLOOKUP(R$3,Debug!$A$1:$AK$723,2+$C178,0))</f>
        <v>0.770475383311503</v>
      </c>
      <c r="S178" s="183">
        <v>2.4622047446532846E-2</v>
      </c>
      <c r="T178" s="184">
        <v>0.62605647029362055</v>
      </c>
      <c r="U178" s="196"/>
      <c r="V178" s="55">
        <f t="shared" si="137"/>
        <v>14427.102355083138</v>
      </c>
      <c r="W178" s="210">
        <f t="shared" si="138"/>
        <v>110.44792252830777</v>
      </c>
      <c r="X178" s="210">
        <f t="shared" si="104"/>
        <v>-5.5541275706001443</v>
      </c>
      <c r="Y178" s="210">
        <f t="shared" si="139"/>
        <v>0</v>
      </c>
      <c r="Z178" s="210">
        <f t="shared" si="105"/>
        <v>0</v>
      </c>
      <c r="AA178" s="210">
        <f t="shared" si="106"/>
        <v>-15.742995829210916</v>
      </c>
      <c r="AB178" s="210">
        <f t="shared" si="107"/>
        <v>-33.07121151349596</v>
      </c>
      <c r="AC178" s="211">
        <f t="shared" si="108"/>
        <v>14483.18194269814</v>
      </c>
      <c r="AD178" s="43">
        <f>HLOOKUP(AD$4,Debug!$A$1:$AK$723,2+$C178,0)</f>
        <v>14531.996150041001</v>
      </c>
      <c r="AE178" s="44">
        <f>HLOOKUP(AE$4,Debug!$A$1:$AK$723,2+$C178,0)</f>
        <v>5.5541275706002802</v>
      </c>
      <c r="AF178" s="44">
        <f>HLOOKUP(AF$4,Debug!$A$1:$AK$723,2+$C178,0)</f>
        <v>15.7429958292111</v>
      </c>
      <c r="AG178" s="44">
        <f>HLOOKUP(AG$4,Debug!$A$1:$AK$723,2+$C178,0)</f>
        <v>33.071211513496003</v>
      </c>
      <c r="AH178" s="44">
        <f>HLOOKUP(AH$4,Debug!$A$1:$AK$723,2+$C178,0)</f>
        <v>14483.1819426983</v>
      </c>
      <c r="AI178" s="208">
        <f t="shared" si="109"/>
        <v>3.149125404888764E-10</v>
      </c>
      <c r="AJ178" s="196"/>
      <c r="AK178" s="55">
        <f t="shared" si="96"/>
        <v>1</v>
      </c>
      <c r="AL178" s="210">
        <f t="shared" si="97"/>
        <v>0</v>
      </c>
      <c r="AM178" s="210">
        <f t="shared" si="98"/>
        <v>0</v>
      </c>
      <c r="AN178" s="210">
        <f t="shared" si="99"/>
        <v>0</v>
      </c>
      <c r="AO178" s="210">
        <f t="shared" si="100"/>
        <v>0</v>
      </c>
      <c r="AP178" s="211">
        <f t="shared" si="101"/>
        <v>0</v>
      </c>
      <c r="AQ178" s="46">
        <f>HLOOKUP(AQ$4,Debug!$A$1:$AK$723,2+$C178,0)</f>
        <v>1</v>
      </c>
      <c r="AR178" s="46">
        <f>HLOOKUP(AR$4,Debug!$A$1:$AK$723,2+$C178,0)</f>
        <v>0</v>
      </c>
      <c r="AS178" s="46">
        <f>HLOOKUP(AS$4,Debug!$A$1:$AK$723,2+$C178,0)</f>
        <v>0</v>
      </c>
      <c r="AT178" s="46">
        <f>HLOOKUP(AT$4,Debug!$A$1:$AK$723,2+$C178,0)</f>
        <v>0</v>
      </c>
      <c r="AU178" s="46">
        <f>HLOOKUP(AU$4,Debug!$A$1:$AK$723,2+$C178,0)</f>
        <v>0</v>
      </c>
      <c r="AV178" s="46">
        <f>HLOOKUP(AV$4,Debug!$A$1:$AK$723,2+$C178,0)</f>
        <v>0</v>
      </c>
      <c r="AW178" s="47">
        <f t="shared" si="110"/>
        <v>0</v>
      </c>
      <c r="AX178" s="196"/>
      <c r="AY178" s="265">
        <f t="shared" si="111"/>
        <v>13228.484605398384</v>
      </c>
      <c r="AZ178" s="266">
        <f t="shared" si="112"/>
        <v>0</v>
      </c>
      <c r="BA178" s="266">
        <f t="shared" si="113"/>
        <v>79370.907632390517</v>
      </c>
      <c r="BB178" s="266">
        <f t="shared" si="114"/>
        <v>0</v>
      </c>
      <c r="BC178" s="267">
        <f t="shared" si="115"/>
        <v>0</v>
      </c>
      <c r="BD178" s="246">
        <f>HLOOKUP(BD$4,Debug!$A$1:$AK$723,2+$C178,0)</f>
        <v>13228.4846053984</v>
      </c>
      <c r="BE178" s="46">
        <f>HLOOKUP(BE$4,Debug!$A$1:$AK$723,2+$C178,0)</f>
        <v>0</v>
      </c>
      <c r="BF178" s="46">
        <f>HLOOKUP(BF$4,Debug!$A$1:$AK$723,2+$C178,0)</f>
        <v>79370.907632390503</v>
      </c>
      <c r="BG178" s="46">
        <f>HLOOKUP(BG$4,Debug!$A$1:$AK$723,2+$C178,0)</f>
        <v>0</v>
      </c>
      <c r="BH178" s="46">
        <f>HLOOKUP(BH$4,Debug!$A$1:$AK$723,2+$C178,0)</f>
        <v>0</v>
      </c>
      <c r="BI178" s="48">
        <f t="shared" si="116"/>
        <v>3.092281986027956E-11</v>
      </c>
      <c r="BJ178" s="196"/>
      <c r="BK178" s="274">
        <f t="shared" si="117"/>
        <v>1.6821425527395739E-3</v>
      </c>
      <c r="BL178" s="275">
        <f t="shared" si="118"/>
        <v>0.18169869609359462</v>
      </c>
      <c r="BM178" s="281">
        <f t="shared" si="119"/>
        <v>0</v>
      </c>
      <c r="BN178" s="281">
        <f t="shared" si="120"/>
        <v>0.8</v>
      </c>
      <c r="BO178" s="281">
        <f t="shared" si="121"/>
        <v>0</v>
      </c>
      <c r="BP178" s="281">
        <f t="shared" si="122"/>
        <v>1</v>
      </c>
      <c r="BQ178" s="275">
        <f t="shared" si="123"/>
        <v>0.2271233701169933</v>
      </c>
      <c r="BR178" s="275">
        <f t="shared" si="124"/>
        <v>3.8205388559541415E-4</v>
      </c>
      <c r="BS178" s="276">
        <f t="shared" si="125"/>
        <v>0.80908162724149202</v>
      </c>
      <c r="BT178" s="41">
        <f>HLOOKUP(BT$4,Debug!$A$1:$AK$723,2+$C178,0)*IF(SUM(V178:W178)=0,0,1)</f>
        <v>0.18169869609359701</v>
      </c>
      <c r="BU178" s="41">
        <f>HLOOKUP(BU$4,Debug!$A$1:$AK$723,2+$C178,0)*IF(SUM(X178:Y178)=0,0,1)</f>
        <v>3.8205388559541897E-4</v>
      </c>
      <c r="BV178" s="41">
        <f>HLOOKUP(BV$4,Debug!$A$1:$AK$723,2+$C178,0)</f>
        <v>0.80908162724149202</v>
      </c>
      <c r="BW178" s="208">
        <f t="shared" si="126"/>
        <v>2.3918042026116471E-15</v>
      </c>
      <c r="BY178" s="251">
        <f t="shared" si="127"/>
        <v>0</v>
      </c>
      <c r="BZ178" s="43">
        <f>HLOOKUP(BZ$4,Debug!$A$1:$AK$723,2+$C178,0)</f>
        <v>0</v>
      </c>
      <c r="CA178" s="49">
        <f t="shared" si="128"/>
        <v>0</v>
      </c>
      <c r="CC178" s="224">
        <f t="shared" si="129"/>
        <v>0</v>
      </c>
      <c r="CD178" s="253">
        <f t="shared" si="140"/>
        <v>12.129590745982673</v>
      </c>
      <c r="CE178" s="253">
        <f t="shared" si="130"/>
        <v>13.894659021383712</v>
      </c>
      <c r="CF178" s="253">
        <f t="shared" si="141"/>
        <v>25.480554367436593</v>
      </c>
      <c r="CG178" s="255">
        <f t="shared" si="131"/>
        <v>11196.545303984007</v>
      </c>
      <c r="CI178" s="194">
        <f t="shared" si="142"/>
        <v>1.2999999999999999E-2</v>
      </c>
      <c r="CJ178" s="194"/>
    </row>
    <row r="179" spans="2:88">
      <c r="B179" s="108">
        <f t="shared" si="143"/>
        <v>15</v>
      </c>
      <c r="C179" s="3">
        <f t="shared" si="132"/>
        <v>173</v>
      </c>
      <c r="D179" s="3">
        <f t="shared" si="133"/>
        <v>14</v>
      </c>
      <c r="E179" s="3">
        <f t="shared" si="134"/>
        <v>4</v>
      </c>
      <c r="F179" s="7">
        <f t="shared" si="135"/>
        <v>2029</v>
      </c>
      <c r="G179" s="8">
        <f t="shared" si="136"/>
        <v>5</v>
      </c>
      <c r="H179" s="37">
        <f>HLOOKUP(H$4,Debug!$A$1:$AK$723,2+$C179,0)</f>
        <v>15</v>
      </c>
      <c r="I179" s="38">
        <f>HLOOKUP(I$4,Debug!$A$1:$AK$723,2+$C179,0)</f>
        <v>173</v>
      </c>
      <c r="J179" s="38">
        <f>HLOOKUP(J$4,Debug!$A$1:$AK$723,2+$C179,0)</f>
        <v>14</v>
      </c>
      <c r="K179" s="38">
        <f>HLOOKUP(K$4,Debug!$A$1:$AK$723,2+$C179,0)</f>
        <v>4</v>
      </c>
      <c r="L179" s="38">
        <f>HLOOKUP(L$4,Debug!$A$1:$AK$723,2+$C179,0)</f>
        <v>2029</v>
      </c>
      <c r="M179" s="38">
        <f>HLOOKUP(M$4,Debug!$A$1:$AK$723,2+$C179,0)</f>
        <v>5</v>
      </c>
      <c r="N179" s="208">
        <f t="shared" si="102"/>
        <v>0</v>
      </c>
      <c r="O179" s="5"/>
      <c r="P179" s="100">
        <f>IF(Switch="Y",S179,HLOOKUP(P$3,Debug!$A$1:$AK$723,2+$C179,0))</f>
        <v>6.2872184074431701E-3</v>
      </c>
      <c r="Q179" s="207">
        <f t="shared" si="103"/>
        <v>5.0372184074431699E-3</v>
      </c>
      <c r="R179" s="101">
        <f>IF(Switch="Y",T179,HLOOKUP(R$3,Debug!$A$1:$AK$723,2+$C179,0))</f>
        <v>0.76687116564417201</v>
      </c>
      <c r="S179" s="183">
        <v>-7.3842197129950771E-3</v>
      </c>
      <c r="T179" s="184">
        <v>0.62274255822642921</v>
      </c>
      <c r="U179" s="196"/>
      <c r="V179" s="55">
        <f t="shared" si="137"/>
        <v>14483.18194269814</v>
      </c>
      <c r="W179" s="210">
        <f t="shared" si="138"/>
        <v>72.954950680107601</v>
      </c>
      <c r="X179" s="210">
        <f t="shared" si="104"/>
        <v>-5.584979473653199</v>
      </c>
      <c r="Y179" s="210">
        <f t="shared" si="139"/>
        <v>0</v>
      </c>
      <c r="Z179" s="210">
        <f t="shared" si="105"/>
        <v>0</v>
      </c>
      <c r="AA179" s="210">
        <f t="shared" si="106"/>
        <v>-15.763097906729977</v>
      </c>
      <c r="AB179" s="210">
        <f t="shared" si="107"/>
        <v>-33.058522567326747</v>
      </c>
      <c r="AC179" s="211">
        <f t="shared" si="108"/>
        <v>14501.730293430535</v>
      </c>
      <c r="AD179" s="43">
        <f>HLOOKUP(AD$4,Debug!$A$1:$AK$723,2+$C179,0)</f>
        <v>14550.551913904799</v>
      </c>
      <c r="AE179" s="44">
        <f>HLOOKUP(AE$4,Debug!$A$1:$AK$723,2+$C179,0)</f>
        <v>5.5849794736533402</v>
      </c>
      <c r="AF179" s="44">
        <f>HLOOKUP(AF$4,Debug!$A$1:$AK$723,2+$C179,0)</f>
        <v>15.7630979067302</v>
      </c>
      <c r="AG179" s="44">
        <f>HLOOKUP(AG$4,Debug!$A$1:$AK$723,2+$C179,0)</f>
        <v>33.058522567326698</v>
      </c>
      <c r="AH179" s="44">
        <f>HLOOKUP(AH$4,Debug!$A$1:$AK$723,2+$C179,0)</f>
        <v>14501.730293430701</v>
      </c>
      <c r="AI179" s="208">
        <f t="shared" si="109"/>
        <v>3.7134739727662236E-10</v>
      </c>
      <c r="AJ179" s="196"/>
      <c r="AK179" s="55">
        <f t="shared" si="96"/>
        <v>1</v>
      </c>
      <c r="AL179" s="210">
        <f t="shared" si="97"/>
        <v>0</v>
      </c>
      <c r="AM179" s="210">
        <f t="shared" si="98"/>
        <v>0</v>
      </c>
      <c r="AN179" s="210">
        <f t="shared" si="99"/>
        <v>0</v>
      </c>
      <c r="AO179" s="210">
        <f t="shared" si="100"/>
        <v>0</v>
      </c>
      <c r="AP179" s="211">
        <f t="shared" si="101"/>
        <v>0</v>
      </c>
      <c r="AQ179" s="46">
        <f>HLOOKUP(AQ$4,Debug!$A$1:$AK$723,2+$C179,0)</f>
        <v>1</v>
      </c>
      <c r="AR179" s="46">
        <f>HLOOKUP(AR$4,Debug!$A$1:$AK$723,2+$C179,0)</f>
        <v>0</v>
      </c>
      <c r="AS179" s="46">
        <f>HLOOKUP(AS$4,Debug!$A$1:$AK$723,2+$C179,0)</f>
        <v>0</v>
      </c>
      <c r="AT179" s="46">
        <f>HLOOKUP(AT$4,Debug!$A$1:$AK$723,2+$C179,0)</f>
        <v>0</v>
      </c>
      <c r="AU179" s="46">
        <f>HLOOKUP(AU$4,Debug!$A$1:$AK$723,2+$C179,0)</f>
        <v>0</v>
      </c>
      <c r="AV179" s="46">
        <f>HLOOKUP(AV$4,Debug!$A$1:$AK$723,2+$C179,0)</f>
        <v>0</v>
      </c>
      <c r="AW179" s="47">
        <f t="shared" si="110"/>
        <v>0</v>
      </c>
      <c r="AX179" s="196"/>
      <c r="AY179" s="265">
        <f t="shared" si="111"/>
        <v>13223.4090269307</v>
      </c>
      <c r="AZ179" s="266">
        <f t="shared" si="112"/>
        <v>0</v>
      </c>
      <c r="BA179" s="266">
        <f t="shared" si="113"/>
        <v>79340.454161584406</v>
      </c>
      <c r="BB179" s="266">
        <f t="shared" si="114"/>
        <v>0</v>
      </c>
      <c r="BC179" s="267">
        <f t="shared" si="115"/>
        <v>0</v>
      </c>
      <c r="BD179" s="246">
        <f>HLOOKUP(BD$4,Debug!$A$1:$AK$723,2+$C179,0)</f>
        <v>13223.4090269307</v>
      </c>
      <c r="BE179" s="46">
        <f>HLOOKUP(BE$4,Debug!$A$1:$AK$723,2+$C179,0)</f>
        <v>0</v>
      </c>
      <c r="BF179" s="46">
        <f>HLOOKUP(BF$4,Debug!$A$1:$AK$723,2+$C179,0)</f>
        <v>79340.454161584406</v>
      </c>
      <c r="BG179" s="46">
        <f>HLOOKUP(BG$4,Debug!$A$1:$AK$723,2+$C179,0)</f>
        <v>0</v>
      </c>
      <c r="BH179" s="46">
        <f>HLOOKUP(BH$4,Debug!$A$1:$AK$723,2+$C179,0)</f>
        <v>0</v>
      </c>
      <c r="BI179" s="48">
        <f t="shared" si="116"/>
        <v>0</v>
      </c>
      <c r="BJ179" s="196"/>
      <c r="BK179" s="274">
        <f t="shared" si="117"/>
        <v>1.6821425527395739E-3</v>
      </c>
      <c r="BL179" s="275">
        <f t="shared" si="118"/>
        <v>0.1824746922358198</v>
      </c>
      <c r="BM179" s="281">
        <f t="shared" si="119"/>
        <v>0</v>
      </c>
      <c r="BN179" s="281">
        <f t="shared" si="120"/>
        <v>0.8</v>
      </c>
      <c r="BO179" s="281">
        <f t="shared" si="121"/>
        <v>0</v>
      </c>
      <c r="BP179" s="281">
        <f t="shared" si="122"/>
        <v>1</v>
      </c>
      <c r="BQ179" s="275">
        <f t="shared" si="123"/>
        <v>0.22809336529477475</v>
      </c>
      <c r="BR179" s="275">
        <f t="shared" si="124"/>
        <v>3.8368555575991252E-4</v>
      </c>
      <c r="BS179" s="276">
        <f t="shared" si="125"/>
        <v>0.80877119430768873</v>
      </c>
      <c r="BT179" s="41">
        <f>HLOOKUP(BT$4,Debug!$A$1:$AK$723,2+$C179,0)*IF(SUM(V179:W179)=0,0,1)</f>
        <v>0.18247469223582199</v>
      </c>
      <c r="BU179" s="41">
        <f>HLOOKUP(BU$4,Debug!$A$1:$AK$723,2+$C179,0)*IF(SUM(X179:Y179)=0,0,1)</f>
        <v>3.8368555575991702E-4</v>
      </c>
      <c r="BV179" s="41">
        <f>HLOOKUP(BV$4,Debug!$A$1:$AK$723,2+$C179,0)</f>
        <v>0.80877119430768896</v>
      </c>
      <c r="BW179" s="208">
        <f t="shared" si="126"/>
        <v>2.4192345175755303E-15</v>
      </c>
      <c r="BY179" s="251">
        <f t="shared" si="127"/>
        <v>0</v>
      </c>
      <c r="BZ179" s="43">
        <f>HLOOKUP(BZ$4,Debug!$A$1:$AK$723,2+$C179,0)</f>
        <v>0</v>
      </c>
      <c r="CA179" s="49">
        <f t="shared" si="128"/>
        <v>0</v>
      </c>
      <c r="CC179" s="224">
        <f t="shared" si="129"/>
        <v>0</v>
      </c>
      <c r="CD179" s="253">
        <f t="shared" si="140"/>
        <v>12.088265265897226</v>
      </c>
      <c r="CE179" s="253">
        <f t="shared" si="130"/>
        <v>13.883418273291934</v>
      </c>
      <c r="CF179" s="253">
        <f t="shared" si="141"/>
        <v>25.351627735680029</v>
      </c>
      <c r="CG179" s="255">
        <f t="shared" si="131"/>
        <v>11158.398706982054</v>
      </c>
      <c r="CI179" s="194">
        <f t="shared" si="142"/>
        <v>1.2999999999999999E-2</v>
      </c>
      <c r="CJ179" s="194"/>
    </row>
    <row r="180" spans="2:88">
      <c r="B180" s="108">
        <f t="shared" si="143"/>
        <v>15</v>
      </c>
      <c r="C180" s="3">
        <f t="shared" si="132"/>
        <v>174</v>
      </c>
      <c r="D180" s="3">
        <f t="shared" si="133"/>
        <v>14</v>
      </c>
      <c r="E180" s="3">
        <f t="shared" si="134"/>
        <v>5</v>
      </c>
      <c r="F180" s="7">
        <f t="shared" si="135"/>
        <v>2029</v>
      </c>
      <c r="G180" s="8">
        <f t="shared" si="136"/>
        <v>6</v>
      </c>
      <c r="H180" s="37">
        <f>HLOOKUP(H$4,Debug!$A$1:$AK$723,2+$C180,0)</f>
        <v>15</v>
      </c>
      <c r="I180" s="38">
        <f>HLOOKUP(I$4,Debug!$A$1:$AK$723,2+$C180,0)</f>
        <v>174</v>
      </c>
      <c r="J180" s="38">
        <f>HLOOKUP(J$4,Debug!$A$1:$AK$723,2+$C180,0)</f>
        <v>14</v>
      </c>
      <c r="K180" s="38">
        <f>HLOOKUP(K$4,Debug!$A$1:$AK$723,2+$C180,0)</f>
        <v>5</v>
      </c>
      <c r="L180" s="38">
        <f>HLOOKUP(L$4,Debug!$A$1:$AK$723,2+$C180,0)</f>
        <v>2029</v>
      </c>
      <c r="M180" s="38">
        <f>HLOOKUP(M$4,Debug!$A$1:$AK$723,2+$C180,0)</f>
        <v>6</v>
      </c>
      <c r="N180" s="208">
        <f t="shared" si="102"/>
        <v>0</v>
      </c>
      <c r="O180" s="5"/>
      <c r="P180" s="100">
        <f>IF(Switch="Y",S180,HLOOKUP(P$3,Debug!$A$1:$AK$723,2+$C180,0))</f>
        <v>2.2266143039380501E-2</v>
      </c>
      <c r="Q180" s="207">
        <f t="shared" si="103"/>
        <v>2.10161430393805E-2</v>
      </c>
      <c r="R180" s="101">
        <f>IF(Switch="Y",T180,HLOOKUP(R$3,Debug!$A$1:$AK$723,2+$C180,0))</f>
        <v>0.76318400366328298</v>
      </c>
      <c r="S180" s="183">
        <v>-1.9707698036642074E-2</v>
      </c>
      <c r="T180" s="184">
        <v>0.61946354457040198</v>
      </c>
      <c r="U180" s="196"/>
      <c r="V180" s="55">
        <f t="shared" si="137"/>
        <v>14501.730293430535</v>
      </c>
      <c r="W180" s="210">
        <f t="shared" si="138"/>
        <v>304.77043816525349</v>
      </c>
      <c r="X180" s="210">
        <f t="shared" si="104"/>
        <v>-5.6904994308834231</v>
      </c>
      <c r="Y180" s="210">
        <f t="shared" si="139"/>
        <v>0</v>
      </c>
      <c r="Z180" s="210">
        <f t="shared" si="105"/>
        <v>0</v>
      </c>
      <c r="AA180" s="210">
        <f t="shared" si="106"/>
        <v>-16.03421108484531</v>
      </c>
      <c r="AB180" s="210">
        <f t="shared" si="107"/>
        <v>-33.045817370652308</v>
      </c>
      <c r="AC180" s="211">
        <f t="shared" si="108"/>
        <v>14751.730203709407</v>
      </c>
      <c r="AD180" s="43">
        <f>HLOOKUP(AD$4,Debug!$A$1:$AK$723,2+$C180,0)</f>
        <v>14800.8102321651</v>
      </c>
      <c r="AE180" s="44">
        <f>HLOOKUP(AE$4,Debug!$A$1:$AK$723,2+$C180,0)</f>
        <v>5.6904994308835697</v>
      </c>
      <c r="AF180" s="44">
        <f>HLOOKUP(AF$4,Debug!$A$1:$AK$723,2+$C180,0)</f>
        <v>16.034211084845499</v>
      </c>
      <c r="AG180" s="44">
        <f>HLOOKUP(AG$4,Debug!$A$1:$AK$723,2+$C180,0)</f>
        <v>33.045817370652301</v>
      </c>
      <c r="AH180" s="44">
        <f>HLOOKUP(AH$4,Debug!$A$1:$AK$723,2+$C180,0)</f>
        <v>14751.7302037096</v>
      </c>
      <c r="AI180" s="208">
        <f t="shared" si="109"/>
        <v>3.8945913161114731E-10</v>
      </c>
      <c r="AJ180" s="196"/>
      <c r="AK180" s="55">
        <f t="shared" si="96"/>
        <v>1</v>
      </c>
      <c r="AL180" s="210">
        <f t="shared" si="97"/>
        <v>0</v>
      </c>
      <c r="AM180" s="210">
        <f t="shared" si="98"/>
        <v>0</v>
      </c>
      <c r="AN180" s="210">
        <f t="shared" si="99"/>
        <v>0</v>
      </c>
      <c r="AO180" s="210">
        <f t="shared" si="100"/>
        <v>0</v>
      </c>
      <c r="AP180" s="211">
        <f t="shared" si="101"/>
        <v>0</v>
      </c>
      <c r="AQ180" s="46">
        <f>HLOOKUP(AQ$4,Debug!$A$1:$AK$723,2+$C180,0)</f>
        <v>1</v>
      </c>
      <c r="AR180" s="46">
        <f>HLOOKUP(AR$4,Debug!$A$1:$AK$723,2+$C180,0)</f>
        <v>0</v>
      </c>
      <c r="AS180" s="46">
        <f>HLOOKUP(AS$4,Debug!$A$1:$AK$723,2+$C180,0)</f>
        <v>0</v>
      </c>
      <c r="AT180" s="46">
        <f>HLOOKUP(AT$4,Debug!$A$1:$AK$723,2+$C180,0)</f>
        <v>0</v>
      </c>
      <c r="AU180" s="46">
        <f>HLOOKUP(AU$4,Debug!$A$1:$AK$723,2+$C180,0)</f>
        <v>0</v>
      </c>
      <c r="AV180" s="46">
        <f>HLOOKUP(AV$4,Debug!$A$1:$AK$723,2+$C180,0)</f>
        <v>0</v>
      </c>
      <c r="AW180" s="47">
        <f t="shared" si="110"/>
        <v>0</v>
      </c>
      <c r="AX180" s="196"/>
      <c r="AY180" s="265">
        <f t="shared" si="111"/>
        <v>13218.326948260923</v>
      </c>
      <c r="AZ180" s="266">
        <f t="shared" si="112"/>
        <v>0</v>
      </c>
      <c r="BA180" s="266">
        <f t="shared" si="113"/>
        <v>79309.961689565738</v>
      </c>
      <c r="BB180" s="266">
        <f t="shared" si="114"/>
        <v>0</v>
      </c>
      <c r="BC180" s="267">
        <f t="shared" si="115"/>
        <v>0</v>
      </c>
      <c r="BD180" s="246">
        <f>HLOOKUP(BD$4,Debug!$A$1:$AK$723,2+$C180,0)</f>
        <v>13218.326948260899</v>
      </c>
      <c r="BE180" s="46">
        <f>HLOOKUP(BE$4,Debug!$A$1:$AK$723,2+$C180,0)</f>
        <v>0</v>
      </c>
      <c r="BF180" s="46">
        <f>HLOOKUP(BF$4,Debug!$A$1:$AK$723,2+$C180,0)</f>
        <v>79309.961689565695</v>
      </c>
      <c r="BG180" s="46">
        <f>HLOOKUP(BG$4,Debug!$A$1:$AK$723,2+$C180,0)</f>
        <v>0</v>
      </c>
      <c r="BH180" s="46">
        <f>HLOOKUP(BH$4,Debug!$A$1:$AK$723,2+$C180,0)</f>
        <v>0</v>
      </c>
      <c r="BI180" s="48">
        <f t="shared" si="116"/>
        <v>6.730260793119669E-11</v>
      </c>
      <c r="BJ180" s="196"/>
      <c r="BK180" s="274">
        <f t="shared" si="117"/>
        <v>1.6821425527395739E-3</v>
      </c>
      <c r="BL180" s="275">
        <f t="shared" si="118"/>
        <v>0.18277851376923526</v>
      </c>
      <c r="BM180" s="281">
        <f t="shared" si="119"/>
        <v>0</v>
      </c>
      <c r="BN180" s="281">
        <f t="shared" si="120"/>
        <v>0.8</v>
      </c>
      <c r="BO180" s="281">
        <f t="shared" si="121"/>
        <v>0</v>
      </c>
      <c r="BP180" s="281">
        <f t="shared" si="122"/>
        <v>1</v>
      </c>
      <c r="BQ180" s="275">
        <f t="shared" si="123"/>
        <v>0.22847314221154408</v>
      </c>
      <c r="BR180" s="275">
        <f t="shared" si="124"/>
        <v>3.8432439467215847E-4</v>
      </c>
      <c r="BS180" s="276">
        <f t="shared" si="125"/>
        <v>0.80846036380800812</v>
      </c>
      <c r="BT180" s="41">
        <f>HLOOKUP(BT$4,Debug!$A$1:$AK$723,2+$C180,0)*IF(SUM(V180:W180)=0,0,1)</f>
        <v>0.18277851376923801</v>
      </c>
      <c r="BU180" s="41">
        <f>HLOOKUP(BU$4,Debug!$A$1:$AK$723,2+$C180,0)*IF(SUM(X180:Y180)=0,0,1)</f>
        <v>3.8432439467216302E-4</v>
      </c>
      <c r="BV180" s="41">
        <f>HLOOKUP(BV$4,Debug!$A$1:$AK$723,2+$C180,0)</f>
        <v>0.80846036380800801</v>
      </c>
      <c r="BW180" s="208">
        <f t="shared" si="126"/>
        <v>2.8633779375342172E-15</v>
      </c>
      <c r="BY180" s="251">
        <f t="shared" si="127"/>
        <v>0</v>
      </c>
      <c r="BZ180" s="43">
        <f>HLOOKUP(BZ$4,Debug!$A$1:$AK$723,2+$C180,0)</f>
        <v>0</v>
      </c>
      <c r="CA180" s="49">
        <f t="shared" si="128"/>
        <v>0</v>
      </c>
      <c r="CC180" s="224">
        <f t="shared" si="129"/>
        <v>0</v>
      </c>
      <c r="CD180" s="253">
        <f t="shared" si="140"/>
        <v>12.237053411314436</v>
      </c>
      <c r="CE180" s="253">
        <f t="shared" si="130"/>
        <v>13.834360731731788</v>
      </c>
      <c r="CF180" s="253">
        <f t="shared" si="141"/>
        <v>25.220039205260093</v>
      </c>
      <c r="CG180" s="255">
        <f t="shared" si="131"/>
        <v>11295.741610444096</v>
      </c>
      <c r="CI180" s="194">
        <f t="shared" si="142"/>
        <v>1.2999999999999999E-2</v>
      </c>
      <c r="CJ180" s="194"/>
    </row>
    <row r="181" spans="2:88">
      <c r="B181" s="108">
        <f t="shared" si="143"/>
        <v>15</v>
      </c>
      <c r="C181" s="3">
        <f t="shared" si="132"/>
        <v>175</v>
      </c>
      <c r="D181" s="3">
        <f t="shared" si="133"/>
        <v>14</v>
      </c>
      <c r="E181" s="3">
        <f t="shared" si="134"/>
        <v>6</v>
      </c>
      <c r="F181" s="7">
        <f t="shared" si="135"/>
        <v>2029</v>
      </c>
      <c r="G181" s="8">
        <f t="shared" si="136"/>
        <v>7</v>
      </c>
      <c r="H181" s="37">
        <f>HLOOKUP(H$4,Debug!$A$1:$AK$723,2+$C181,0)</f>
        <v>15</v>
      </c>
      <c r="I181" s="38">
        <f>HLOOKUP(I$4,Debug!$A$1:$AK$723,2+$C181,0)</f>
        <v>175</v>
      </c>
      <c r="J181" s="38">
        <f>HLOOKUP(J$4,Debug!$A$1:$AK$723,2+$C181,0)</f>
        <v>14</v>
      </c>
      <c r="K181" s="38">
        <f>HLOOKUP(K$4,Debug!$A$1:$AK$723,2+$C181,0)</f>
        <v>6</v>
      </c>
      <c r="L181" s="38">
        <f>HLOOKUP(L$4,Debug!$A$1:$AK$723,2+$C181,0)</f>
        <v>2029</v>
      </c>
      <c r="M181" s="38">
        <f>HLOOKUP(M$4,Debug!$A$1:$AK$723,2+$C181,0)</f>
        <v>7</v>
      </c>
      <c r="N181" s="208">
        <f t="shared" si="102"/>
        <v>0</v>
      </c>
      <c r="O181" s="5"/>
      <c r="P181" s="100">
        <f>IF(Switch="Y",S181,HLOOKUP(P$3,Debug!$A$1:$AK$723,2+$C181,0))</f>
        <v>5.0361368276441399E-3</v>
      </c>
      <c r="Q181" s="207">
        <f t="shared" si="103"/>
        <v>3.7861368276441397E-3</v>
      </c>
      <c r="R181" s="101">
        <f>IF(Switch="Y",T181,HLOOKUP(R$3,Debug!$A$1:$AK$723,2+$C181,0))</f>
        <v>0.759416767922236</v>
      </c>
      <c r="S181" s="183">
        <v>-2.046290475366086E-3</v>
      </c>
      <c r="T181" s="184">
        <v>0.61640880231769701</v>
      </c>
      <c r="U181" s="196"/>
      <c r="V181" s="55">
        <f t="shared" si="137"/>
        <v>14751.730203709407</v>
      </c>
      <c r="W181" s="210">
        <f t="shared" si="138"/>
        <v>55.85206899573457</v>
      </c>
      <c r="X181" s="210">
        <f t="shared" si="104"/>
        <v>-5.7912482948246664</v>
      </c>
      <c r="Y181" s="210">
        <f t="shared" si="139"/>
        <v>0</v>
      </c>
      <c r="Z181" s="210">
        <f t="shared" si="105"/>
        <v>0</v>
      </c>
      <c r="AA181" s="210">
        <f t="shared" si="106"/>
        <v>-16.035273609777843</v>
      </c>
      <c r="AB181" s="210">
        <f t="shared" si="107"/>
        <v>-33.032893145078255</v>
      </c>
      <c r="AC181" s="211">
        <f t="shared" si="108"/>
        <v>14752.722857655461</v>
      </c>
      <c r="AD181" s="43">
        <f>HLOOKUP(AD$4,Debug!$A$1:$AK$723,2+$C181,0)</f>
        <v>14801.791024410501</v>
      </c>
      <c r="AE181" s="44">
        <f>HLOOKUP(AE$4,Debug!$A$1:$AK$723,2+$C181,0)</f>
        <v>5.7912482948248103</v>
      </c>
      <c r="AF181" s="44">
        <f>HLOOKUP(AF$4,Debug!$A$1:$AK$723,2+$C181,0)</f>
        <v>16.035273609777999</v>
      </c>
      <c r="AG181" s="44">
        <f>HLOOKUP(AG$4,Debug!$A$1:$AK$723,2+$C181,0)</f>
        <v>33.032893145078198</v>
      </c>
      <c r="AH181" s="44">
        <f>HLOOKUP(AH$4,Debug!$A$1:$AK$723,2+$C181,0)</f>
        <v>14752.722857655701</v>
      </c>
      <c r="AI181" s="208">
        <f t="shared" si="109"/>
        <v>4.2403769384691259E-10</v>
      </c>
      <c r="AJ181" s="196"/>
      <c r="AK181" s="55">
        <f t="shared" si="96"/>
        <v>1</v>
      </c>
      <c r="AL181" s="210">
        <f t="shared" si="97"/>
        <v>0</v>
      </c>
      <c r="AM181" s="210">
        <f t="shared" si="98"/>
        <v>0</v>
      </c>
      <c r="AN181" s="210">
        <f t="shared" si="99"/>
        <v>0</v>
      </c>
      <c r="AO181" s="210">
        <f t="shared" si="100"/>
        <v>0</v>
      </c>
      <c r="AP181" s="211">
        <f t="shared" si="101"/>
        <v>0</v>
      </c>
      <c r="AQ181" s="46">
        <f>HLOOKUP(AQ$4,Debug!$A$1:$AK$723,2+$C181,0)</f>
        <v>1</v>
      </c>
      <c r="AR181" s="46">
        <f>HLOOKUP(AR$4,Debug!$A$1:$AK$723,2+$C181,0)</f>
        <v>0</v>
      </c>
      <c r="AS181" s="46">
        <f>HLOOKUP(AS$4,Debug!$A$1:$AK$723,2+$C181,0)</f>
        <v>0</v>
      </c>
      <c r="AT181" s="46">
        <f>HLOOKUP(AT$4,Debug!$A$1:$AK$723,2+$C181,0)</f>
        <v>0</v>
      </c>
      <c r="AU181" s="46">
        <f>HLOOKUP(AU$4,Debug!$A$1:$AK$723,2+$C181,0)</f>
        <v>0</v>
      </c>
      <c r="AV181" s="46">
        <f>HLOOKUP(AV$4,Debug!$A$1:$AK$723,2+$C181,0)</f>
        <v>0</v>
      </c>
      <c r="AW181" s="47">
        <f t="shared" si="110"/>
        <v>0</v>
      </c>
      <c r="AX181" s="196"/>
      <c r="AY181" s="265">
        <f t="shared" si="111"/>
        <v>13213.1572580313</v>
      </c>
      <c r="AZ181" s="266">
        <f t="shared" si="112"/>
        <v>0</v>
      </c>
      <c r="BA181" s="266">
        <f t="shared" si="113"/>
        <v>79278.943548187992</v>
      </c>
      <c r="BB181" s="266">
        <f t="shared" si="114"/>
        <v>0</v>
      </c>
      <c r="BC181" s="267">
        <f t="shared" si="115"/>
        <v>0</v>
      </c>
      <c r="BD181" s="246">
        <f>HLOOKUP(BD$4,Debug!$A$1:$AK$723,2+$C181,0)</f>
        <v>13213.1572580313</v>
      </c>
      <c r="BE181" s="46">
        <f>HLOOKUP(BE$4,Debug!$A$1:$AK$723,2+$C181,0)</f>
        <v>0</v>
      </c>
      <c r="BF181" s="46">
        <f>HLOOKUP(BF$4,Debug!$A$1:$AK$723,2+$C181,0)</f>
        <v>79278.943548188006</v>
      </c>
      <c r="BG181" s="46">
        <f>HLOOKUP(BG$4,Debug!$A$1:$AK$723,2+$C181,0)</f>
        <v>0</v>
      </c>
      <c r="BH181" s="46">
        <f>HLOOKUP(BH$4,Debug!$A$1:$AK$723,2+$C181,0)</f>
        <v>0</v>
      </c>
      <c r="BI181" s="48">
        <f t="shared" si="116"/>
        <v>1.4551915228366852E-11</v>
      </c>
      <c r="BJ181" s="196"/>
      <c r="BK181" s="274">
        <f t="shared" si="117"/>
        <v>1.6821425527395739E-3</v>
      </c>
      <c r="BL181" s="275">
        <f t="shared" si="118"/>
        <v>0.1860009750282125</v>
      </c>
      <c r="BM181" s="281">
        <f t="shared" si="119"/>
        <v>0</v>
      </c>
      <c r="BN181" s="281">
        <f t="shared" si="120"/>
        <v>0.8</v>
      </c>
      <c r="BO181" s="281">
        <f t="shared" si="121"/>
        <v>0</v>
      </c>
      <c r="BP181" s="281">
        <f t="shared" si="122"/>
        <v>1</v>
      </c>
      <c r="BQ181" s="275">
        <f t="shared" si="123"/>
        <v>0.23250121878526564</v>
      </c>
      <c r="BR181" s="275">
        <f t="shared" si="124"/>
        <v>3.9110019368250891E-4</v>
      </c>
      <c r="BS181" s="276">
        <f t="shared" si="125"/>
        <v>0.80814417480313816</v>
      </c>
      <c r="BT181" s="41">
        <f>HLOOKUP(BT$4,Debug!$A$1:$AK$723,2+$C181,0)*IF(SUM(V181:W181)=0,0,1)</f>
        <v>0.186000975028215</v>
      </c>
      <c r="BU181" s="41">
        <f>HLOOKUP(BU$4,Debug!$A$1:$AK$723,2+$C181,0)*IF(SUM(X181:Y181)=0,0,1)</f>
        <v>3.91100193682514E-4</v>
      </c>
      <c r="BV181" s="41">
        <f>HLOOKUP(BV$4,Debug!$A$1:$AK$723,2+$C181,0)</f>
        <v>0.80814417480313805</v>
      </c>
      <c r="BW181" s="208">
        <f t="shared" si="126"/>
        <v>2.6141198580797997E-15</v>
      </c>
      <c r="BY181" s="251">
        <f t="shared" si="127"/>
        <v>0</v>
      </c>
      <c r="BZ181" s="43">
        <f>HLOOKUP(BZ$4,Debug!$A$1:$AK$723,2+$C181,0)</f>
        <v>0</v>
      </c>
      <c r="CA181" s="49">
        <f t="shared" si="128"/>
        <v>0</v>
      </c>
      <c r="CC181" s="224">
        <f t="shared" si="129"/>
        <v>0</v>
      </c>
      <c r="CD181" s="253">
        <f t="shared" si="140"/>
        <v>12.177455657486215</v>
      </c>
      <c r="CE181" s="253">
        <f t="shared" si="130"/>
        <v>14.003389090702283</v>
      </c>
      <c r="CF181" s="253">
        <f t="shared" si="141"/>
        <v>25.085732947355915</v>
      </c>
      <c r="CG181" s="255">
        <f t="shared" si="131"/>
        <v>11240.728299218046</v>
      </c>
      <c r="CI181" s="194">
        <f t="shared" si="142"/>
        <v>1.2999999999999998E-2</v>
      </c>
      <c r="CJ181" s="194"/>
    </row>
    <row r="182" spans="2:88">
      <c r="B182" s="108">
        <f t="shared" si="143"/>
        <v>15</v>
      </c>
      <c r="C182" s="3">
        <f t="shared" si="132"/>
        <v>176</v>
      </c>
      <c r="D182" s="3">
        <f t="shared" si="133"/>
        <v>14</v>
      </c>
      <c r="E182" s="3">
        <f t="shared" si="134"/>
        <v>7</v>
      </c>
      <c r="F182" s="7">
        <f t="shared" si="135"/>
        <v>2029</v>
      </c>
      <c r="G182" s="8">
        <f t="shared" si="136"/>
        <v>8</v>
      </c>
      <c r="H182" s="37">
        <f>HLOOKUP(H$4,Debug!$A$1:$AK$723,2+$C182,0)</f>
        <v>15</v>
      </c>
      <c r="I182" s="38">
        <f>HLOOKUP(I$4,Debug!$A$1:$AK$723,2+$C182,0)</f>
        <v>176</v>
      </c>
      <c r="J182" s="38">
        <f>HLOOKUP(J$4,Debug!$A$1:$AK$723,2+$C182,0)</f>
        <v>14</v>
      </c>
      <c r="K182" s="38">
        <f>HLOOKUP(K$4,Debug!$A$1:$AK$723,2+$C182,0)</f>
        <v>7</v>
      </c>
      <c r="L182" s="38">
        <f>HLOOKUP(L$4,Debug!$A$1:$AK$723,2+$C182,0)</f>
        <v>2029</v>
      </c>
      <c r="M182" s="38">
        <f>HLOOKUP(M$4,Debug!$A$1:$AK$723,2+$C182,0)</f>
        <v>8</v>
      </c>
      <c r="N182" s="208">
        <f t="shared" si="102"/>
        <v>0</v>
      </c>
      <c r="O182" s="5"/>
      <c r="P182" s="100">
        <f>IF(Switch="Y",S182,HLOOKUP(P$3,Debug!$A$1:$AK$723,2+$C182,0))</f>
        <v>3.1179071705928801E-2</v>
      </c>
      <c r="Q182" s="207">
        <f t="shared" si="103"/>
        <v>2.99290717059288E-2</v>
      </c>
      <c r="R182" s="101">
        <f>IF(Switch="Y",T182,HLOOKUP(R$3,Debug!$A$1:$AK$723,2+$C182,0))</f>
        <v>0.75551526140827996</v>
      </c>
      <c r="S182" s="183">
        <v>3.9442849509948141E-2</v>
      </c>
      <c r="T182" s="184">
        <v>0.613421666053245</v>
      </c>
      <c r="U182" s="196"/>
      <c r="V182" s="55">
        <f t="shared" si="137"/>
        <v>14752.722857655461</v>
      </c>
      <c r="W182" s="210">
        <f t="shared" si="138"/>
        <v>441.53530026446509</v>
      </c>
      <c r="X182" s="210">
        <f t="shared" si="104"/>
        <v>-5.9452023515504235</v>
      </c>
      <c r="Y182" s="210">
        <f t="shared" si="139"/>
        <v>0</v>
      </c>
      <c r="Z182" s="210">
        <f t="shared" si="105"/>
        <v>0</v>
      </c>
      <c r="AA182" s="210">
        <f t="shared" si="106"/>
        <v>-16.454005701865739</v>
      </c>
      <c r="AB182" s="210">
        <f t="shared" si="107"/>
        <v>-33.019968049824271</v>
      </c>
      <c r="AC182" s="211">
        <f t="shared" si="108"/>
        <v>15138.838981816685</v>
      </c>
      <c r="AD182" s="43">
        <f>HLOOKUP(AD$4,Debug!$A$1:$AK$723,2+$C182,0)</f>
        <v>15188.312955568599</v>
      </c>
      <c r="AE182" s="44">
        <f>HLOOKUP(AE$4,Debug!$A$1:$AK$723,2+$C182,0)</f>
        <v>5.9452023515505799</v>
      </c>
      <c r="AF182" s="44">
        <f>HLOOKUP(AF$4,Debug!$A$1:$AK$723,2+$C182,0)</f>
        <v>16.454005701865899</v>
      </c>
      <c r="AG182" s="44">
        <f>HLOOKUP(AG$4,Debug!$A$1:$AK$723,2+$C182,0)</f>
        <v>33.0199680498243</v>
      </c>
      <c r="AH182" s="44">
        <f>HLOOKUP(AH$4,Debug!$A$1:$AK$723,2+$C182,0)</f>
        <v>15138.8389818169</v>
      </c>
      <c r="AI182" s="208">
        <f t="shared" si="109"/>
        <v>4.3856474007952784E-10</v>
      </c>
      <c r="AJ182" s="196"/>
      <c r="AK182" s="55">
        <f t="shared" si="96"/>
        <v>1</v>
      </c>
      <c r="AL182" s="210">
        <f t="shared" si="97"/>
        <v>0</v>
      </c>
      <c r="AM182" s="210">
        <f t="shared" si="98"/>
        <v>0</v>
      </c>
      <c r="AN182" s="210">
        <f t="shared" si="99"/>
        <v>0</v>
      </c>
      <c r="AO182" s="210">
        <f t="shared" si="100"/>
        <v>0</v>
      </c>
      <c r="AP182" s="211">
        <f t="shared" si="101"/>
        <v>0</v>
      </c>
      <c r="AQ182" s="46">
        <f>HLOOKUP(AQ$4,Debug!$A$1:$AK$723,2+$C182,0)</f>
        <v>1</v>
      </c>
      <c r="AR182" s="46">
        <f>HLOOKUP(AR$4,Debug!$A$1:$AK$723,2+$C182,0)</f>
        <v>0</v>
      </c>
      <c r="AS182" s="46">
        <f>HLOOKUP(AS$4,Debug!$A$1:$AK$723,2+$C182,0)</f>
        <v>0</v>
      </c>
      <c r="AT182" s="46">
        <f>HLOOKUP(AT$4,Debug!$A$1:$AK$723,2+$C182,0)</f>
        <v>0</v>
      </c>
      <c r="AU182" s="46">
        <f>HLOOKUP(AU$4,Debug!$A$1:$AK$723,2+$C182,0)</f>
        <v>0</v>
      </c>
      <c r="AV182" s="46">
        <f>HLOOKUP(AV$4,Debug!$A$1:$AK$723,2+$C182,0)</f>
        <v>0</v>
      </c>
      <c r="AW182" s="47">
        <f t="shared" si="110"/>
        <v>0</v>
      </c>
      <c r="AX182" s="196"/>
      <c r="AY182" s="265">
        <f t="shared" si="111"/>
        <v>13207.98721992971</v>
      </c>
      <c r="AZ182" s="266">
        <f t="shared" si="112"/>
        <v>0</v>
      </c>
      <c r="BA182" s="266">
        <f t="shared" si="113"/>
        <v>79247.923319578447</v>
      </c>
      <c r="BB182" s="266">
        <f t="shared" si="114"/>
        <v>0</v>
      </c>
      <c r="BC182" s="267">
        <f t="shared" si="115"/>
        <v>0</v>
      </c>
      <c r="BD182" s="246">
        <f>HLOOKUP(BD$4,Debug!$A$1:$AK$723,2+$C182,0)</f>
        <v>13207.987219929701</v>
      </c>
      <c r="BE182" s="46">
        <f>HLOOKUP(BE$4,Debug!$A$1:$AK$723,2+$C182,0)</f>
        <v>0</v>
      </c>
      <c r="BF182" s="46">
        <f>HLOOKUP(BF$4,Debug!$A$1:$AK$723,2+$C182,0)</f>
        <v>79247.923319578404</v>
      </c>
      <c r="BG182" s="46">
        <f>HLOOKUP(BG$4,Debug!$A$1:$AK$723,2+$C182,0)</f>
        <v>0</v>
      </c>
      <c r="BH182" s="46">
        <f>HLOOKUP(BH$4,Debug!$A$1:$AK$723,2+$C182,0)</f>
        <v>0</v>
      </c>
      <c r="BI182" s="48">
        <f t="shared" si="116"/>
        <v>5.2750692702829838E-11</v>
      </c>
      <c r="BJ182" s="196"/>
      <c r="BK182" s="274">
        <f t="shared" si="117"/>
        <v>1.6821425527395739E-3</v>
      </c>
      <c r="BL182" s="275">
        <f t="shared" si="118"/>
        <v>0.18608626953622731</v>
      </c>
      <c r="BM182" s="281">
        <f t="shared" si="119"/>
        <v>0</v>
      </c>
      <c r="BN182" s="281">
        <f t="shared" si="120"/>
        <v>0.8</v>
      </c>
      <c r="BO182" s="281">
        <f t="shared" si="121"/>
        <v>0</v>
      </c>
      <c r="BP182" s="281">
        <f t="shared" si="122"/>
        <v>1</v>
      </c>
      <c r="BQ182" s="275">
        <f t="shared" si="123"/>
        <v>0.23260783692028414</v>
      </c>
      <c r="BR182" s="275">
        <f t="shared" si="124"/>
        <v>3.9127954058431729E-4</v>
      </c>
      <c r="BS182" s="276">
        <f t="shared" si="125"/>
        <v>0.80782796452169536</v>
      </c>
      <c r="BT182" s="41">
        <f>HLOOKUP(BT$4,Debug!$A$1:$AK$723,2+$C182,0)*IF(SUM(V182:W182)=0,0,1)</f>
        <v>0.18608626953623</v>
      </c>
      <c r="BU182" s="41">
        <f>HLOOKUP(BU$4,Debug!$A$1:$AK$723,2+$C182,0)*IF(SUM(X182:Y182)=0,0,1)</f>
        <v>3.9127954058432201E-4</v>
      </c>
      <c r="BV182" s="41">
        <f>HLOOKUP(BV$4,Debug!$A$1:$AK$723,2+$C182,0)</f>
        <v>0.80782796452169503</v>
      </c>
      <c r="BW182" s="208">
        <f t="shared" si="126"/>
        <v>3.0300740215538635E-15</v>
      </c>
      <c r="BY182" s="251">
        <f t="shared" si="127"/>
        <v>0</v>
      </c>
      <c r="BZ182" s="43">
        <f>HLOOKUP(BZ$4,Debug!$A$1:$AK$723,2+$C182,0)</f>
        <v>0</v>
      </c>
      <c r="CA182" s="49">
        <f t="shared" si="128"/>
        <v>0</v>
      </c>
      <c r="CC182" s="224">
        <f t="shared" si="129"/>
        <v>0</v>
      </c>
      <c r="CD182" s="253">
        <f t="shared" si="140"/>
        <v>12.431252419058422</v>
      </c>
      <c r="CE182" s="253">
        <f t="shared" si="130"/>
        <v>13.932384082856842</v>
      </c>
      <c r="CF182" s="253">
        <f t="shared" si="141"/>
        <v>24.947089792856037</v>
      </c>
      <c r="CG182" s="255">
        <f t="shared" si="131"/>
        <v>11475.002232977007</v>
      </c>
      <c r="CI182" s="194">
        <f t="shared" si="142"/>
        <v>1.2999999999999998E-2</v>
      </c>
      <c r="CJ182" s="194"/>
    </row>
    <row r="183" spans="2:88">
      <c r="B183" s="108">
        <f t="shared" si="143"/>
        <v>15</v>
      </c>
      <c r="C183" s="3">
        <f t="shared" si="132"/>
        <v>177</v>
      </c>
      <c r="D183" s="3">
        <f t="shared" si="133"/>
        <v>14</v>
      </c>
      <c r="E183" s="3">
        <f t="shared" si="134"/>
        <v>8</v>
      </c>
      <c r="F183" s="7">
        <f t="shared" si="135"/>
        <v>2029</v>
      </c>
      <c r="G183" s="8">
        <f t="shared" si="136"/>
        <v>9</v>
      </c>
      <c r="H183" s="37">
        <f>HLOOKUP(H$4,Debug!$A$1:$AK$723,2+$C183,0)</f>
        <v>15</v>
      </c>
      <c r="I183" s="38">
        <f>HLOOKUP(I$4,Debug!$A$1:$AK$723,2+$C183,0)</f>
        <v>177</v>
      </c>
      <c r="J183" s="38">
        <f>HLOOKUP(J$4,Debug!$A$1:$AK$723,2+$C183,0)</f>
        <v>14</v>
      </c>
      <c r="K183" s="38">
        <f>HLOOKUP(K$4,Debug!$A$1:$AK$723,2+$C183,0)</f>
        <v>8</v>
      </c>
      <c r="L183" s="38">
        <f>HLOOKUP(L$4,Debug!$A$1:$AK$723,2+$C183,0)</f>
        <v>2029</v>
      </c>
      <c r="M183" s="38">
        <f>HLOOKUP(M$4,Debug!$A$1:$AK$723,2+$C183,0)</f>
        <v>9</v>
      </c>
      <c r="N183" s="208">
        <f t="shared" si="102"/>
        <v>0</v>
      </c>
      <c r="O183" s="5"/>
      <c r="P183" s="100">
        <f>IF(Switch="Y",S183,HLOOKUP(P$3,Debug!$A$1:$AK$723,2+$C183,0))</f>
        <v>7.0985295982255404E-3</v>
      </c>
      <c r="Q183" s="207">
        <f t="shared" si="103"/>
        <v>5.8485295982255402E-3</v>
      </c>
      <c r="R183" s="101">
        <f>IF(Switch="Y",T183,HLOOKUP(R$3,Debug!$A$1:$AK$723,2+$C183,0))</f>
        <v>0.75154065834961703</v>
      </c>
      <c r="S183" s="183">
        <v>-5.4953378936375419E-3</v>
      </c>
      <c r="T183" s="184">
        <v>0.6103515625</v>
      </c>
      <c r="U183" s="196"/>
      <c r="V183" s="55">
        <f t="shared" si="137"/>
        <v>15138.838981816685</v>
      </c>
      <c r="W183" s="210">
        <f t="shared" si="138"/>
        <v>88.539947867925477</v>
      </c>
      <c r="X183" s="210">
        <f t="shared" si="104"/>
        <v>-6.116495277862918</v>
      </c>
      <c r="Y183" s="210">
        <f t="shared" si="139"/>
        <v>0</v>
      </c>
      <c r="Z183" s="210">
        <f t="shared" si="105"/>
        <v>0</v>
      </c>
      <c r="AA183" s="210">
        <f t="shared" si="106"/>
        <v>-16.489700970607309</v>
      </c>
      <c r="AB183" s="210">
        <f t="shared" si="107"/>
        <v>-33.006704672089697</v>
      </c>
      <c r="AC183" s="211">
        <f t="shared" si="108"/>
        <v>15171.766028764048</v>
      </c>
      <c r="AD183" s="43">
        <f>HLOOKUP(AD$4,Debug!$A$1:$AK$723,2+$C183,0)</f>
        <v>15221.262434406901</v>
      </c>
      <c r="AE183" s="44">
        <f>HLOOKUP(AE$4,Debug!$A$1:$AK$723,2+$C183,0)</f>
        <v>6.1164952778630797</v>
      </c>
      <c r="AF183" s="44">
        <f>HLOOKUP(AF$4,Debug!$A$1:$AK$723,2+$C183,0)</f>
        <v>16.489700970607501</v>
      </c>
      <c r="AG183" s="44">
        <f>HLOOKUP(AG$4,Debug!$A$1:$AK$723,2+$C183,0)</f>
        <v>33.006704672089697</v>
      </c>
      <c r="AH183" s="44">
        <f>HLOOKUP(AH$4,Debug!$A$1:$AK$723,2+$C183,0)</f>
        <v>15171.766028764199</v>
      </c>
      <c r="AI183" s="208">
        <f t="shared" si="109"/>
        <v>3.0578206633435911E-10</v>
      </c>
      <c r="AJ183" s="196"/>
      <c r="AK183" s="55">
        <f t="shared" si="96"/>
        <v>1</v>
      </c>
      <c r="AL183" s="210">
        <f t="shared" si="97"/>
        <v>0</v>
      </c>
      <c r="AM183" s="210">
        <f t="shared" si="98"/>
        <v>0</v>
      </c>
      <c r="AN183" s="210">
        <f t="shared" si="99"/>
        <v>0</v>
      </c>
      <c r="AO183" s="210">
        <f t="shared" si="100"/>
        <v>0</v>
      </c>
      <c r="AP183" s="211">
        <f t="shared" si="101"/>
        <v>0</v>
      </c>
      <c r="AQ183" s="46">
        <f>HLOOKUP(AQ$4,Debug!$A$1:$AK$723,2+$C183,0)</f>
        <v>1</v>
      </c>
      <c r="AR183" s="46">
        <f>HLOOKUP(AR$4,Debug!$A$1:$AK$723,2+$C183,0)</f>
        <v>0</v>
      </c>
      <c r="AS183" s="46">
        <f>HLOOKUP(AS$4,Debug!$A$1:$AK$723,2+$C183,0)</f>
        <v>0</v>
      </c>
      <c r="AT183" s="46">
        <f>HLOOKUP(AT$4,Debug!$A$1:$AK$723,2+$C183,0)</f>
        <v>0</v>
      </c>
      <c r="AU183" s="46">
        <f>HLOOKUP(AU$4,Debug!$A$1:$AK$723,2+$C183,0)</f>
        <v>0</v>
      </c>
      <c r="AV183" s="46">
        <f>HLOOKUP(AV$4,Debug!$A$1:$AK$723,2+$C183,0)</f>
        <v>0</v>
      </c>
      <c r="AW183" s="47">
        <f t="shared" si="110"/>
        <v>0</v>
      </c>
      <c r="AX183" s="196"/>
      <c r="AY183" s="265">
        <f t="shared" si="111"/>
        <v>13202.68186883588</v>
      </c>
      <c r="AZ183" s="266">
        <f t="shared" si="112"/>
        <v>0</v>
      </c>
      <c r="BA183" s="266">
        <f t="shared" si="113"/>
        <v>79216.091213015461</v>
      </c>
      <c r="BB183" s="266">
        <f t="shared" si="114"/>
        <v>0</v>
      </c>
      <c r="BC183" s="267">
        <f t="shared" si="115"/>
        <v>0</v>
      </c>
      <c r="BD183" s="246">
        <f>HLOOKUP(BD$4,Debug!$A$1:$AK$723,2+$C183,0)</f>
        <v>13202.6818688359</v>
      </c>
      <c r="BE183" s="46">
        <f>HLOOKUP(BE$4,Debug!$A$1:$AK$723,2+$C183,0)</f>
        <v>0</v>
      </c>
      <c r="BF183" s="46">
        <f>HLOOKUP(BF$4,Debug!$A$1:$AK$723,2+$C183,0)</f>
        <v>79216.091213015505</v>
      </c>
      <c r="BG183" s="46">
        <f>HLOOKUP(BG$4,Debug!$A$1:$AK$723,2+$C183,0)</f>
        <v>0</v>
      </c>
      <c r="BH183" s="46">
        <f>HLOOKUP(BH$4,Debug!$A$1:$AK$723,2+$C183,0)</f>
        <v>0</v>
      </c>
      <c r="BI183" s="48">
        <f t="shared" si="116"/>
        <v>6.3664629124104977E-11</v>
      </c>
      <c r="BJ183" s="196"/>
      <c r="BK183" s="274">
        <f t="shared" si="117"/>
        <v>1.6821425527395739E-3</v>
      </c>
      <c r="BL183" s="275">
        <f t="shared" si="118"/>
        <v>0.19103136521025513</v>
      </c>
      <c r="BM183" s="281">
        <f t="shared" si="119"/>
        <v>0</v>
      </c>
      <c r="BN183" s="281">
        <f t="shared" si="120"/>
        <v>0.8</v>
      </c>
      <c r="BO183" s="281">
        <f t="shared" si="121"/>
        <v>0</v>
      </c>
      <c r="BP183" s="281">
        <f t="shared" si="122"/>
        <v>1</v>
      </c>
      <c r="BQ183" s="275">
        <f t="shared" si="123"/>
        <v>0.2387892065128189</v>
      </c>
      <c r="BR183" s="275">
        <f t="shared" si="124"/>
        <v>4.0167748541013046E-4</v>
      </c>
      <c r="BS183" s="276">
        <f t="shared" si="125"/>
        <v>0.80750347821626234</v>
      </c>
      <c r="BT183" s="41">
        <f>HLOOKUP(BT$4,Debug!$A$1:$AK$723,2+$C183,0)*IF(SUM(V183:W183)=0,0,1)</f>
        <v>0.19103136521025799</v>
      </c>
      <c r="BU183" s="41">
        <f>HLOOKUP(BU$4,Debug!$A$1:$AK$723,2+$C183,0)*IF(SUM(X183:Y183)=0,0,1)</f>
        <v>4.0167748541013599E-4</v>
      </c>
      <c r="BV183" s="41">
        <f>HLOOKUP(BV$4,Debug!$A$1:$AK$723,2+$C183,0)</f>
        <v>0.80750347821626201</v>
      </c>
      <c r="BW183" s="208">
        <f t="shared" si="126"/>
        <v>3.1974206268770011E-15</v>
      </c>
      <c r="BY183" s="251">
        <f t="shared" si="127"/>
        <v>0</v>
      </c>
      <c r="BZ183" s="43">
        <f>HLOOKUP(BZ$4,Debug!$A$1:$AK$723,2+$C183,0)</f>
        <v>0</v>
      </c>
      <c r="CA183" s="49">
        <f t="shared" si="128"/>
        <v>0</v>
      </c>
      <c r="CC183" s="224">
        <f t="shared" si="129"/>
        <v>0</v>
      </c>
      <c r="CD183" s="253">
        <f t="shared" si="140"/>
        <v>12.392680723438536</v>
      </c>
      <c r="CE183" s="253">
        <f t="shared" si="130"/>
        <v>14.221816268804195</v>
      </c>
      <c r="CF183" s="253">
        <f t="shared" si="141"/>
        <v>24.805880559213669</v>
      </c>
      <c r="CG183" s="255">
        <f t="shared" si="131"/>
        <v>11439.39759086634</v>
      </c>
      <c r="CI183" s="194">
        <f t="shared" si="142"/>
        <v>1.3000000000000001E-2</v>
      </c>
      <c r="CJ183" s="194"/>
    </row>
    <row r="184" spans="2:88">
      <c r="B184" s="108">
        <f t="shared" si="143"/>
        <v>15</v>
      </c>
      <c r="C184" s="3">
        <f t="shared" si="132"/>
        <v>178</v>
      </c>
      <c r="D184" s="3">
        <f t="shared" si="133"/>
        <v>14</v>
      </c>
      <c r="E184" s="3">
        <f t="shared" si="134"/>
        <v>9</v>
      </c>
      <c r="F184" s="7">
        <f t="shared" si="135"/>
        <v>2029</v>
      </c>
      <c r="G184" s="8">
        <f t="shared" si="136"/>
        <v>10</v>
      </c>
      <c r="H184" s="37">
        <f>HLOOKUP(H$4,Debug!$A$1:$AK$723,2+$C184,0)</f>
        <v>15</v>
      </c>
      <c r="I184" s="38">
        <f>HLOOKUP(I$4,Debug!$A$1:$AK$723,2+$C184,0)</f>
        <v>178</v>
      </c>
      <c r="J184" s="38">
        <f>HLOOKUP(J$4,Debug!$A$1:$AK$723,2+$C184,0)</f>
        <v>14</v>
      </c>
      <c r="K184" s="38">
        <f>HLOOKUP(K$4,Debug!$A$1:$AK$723,2+$C184,0)</f>
        <v>9</v>
      </c>
      <c r="L184" s="38">
        <f>HLOOKUP(L$4,Debug!$A$1:$AK$723,2+$C184,0)</f>
        <v>2029</v>
      </c>
      <c r="M184" s="38">
        <f>HLOOKUP(M$4,Debug!$A$1:$AK$723,2+$C184,0)</f>
        <v>10</v>
      </c>
      <c r="N184" s="208">
        <f t="shared" si="102"/>
        <v>0</v>
      </c>
      <c r="O184" s="5"/>
      <c r="P184" s="100">
        <f>IF(Switch="Y",S184,HLOOKUP(P$3,Debug!$A$1:$AK$723,2+$C184,0))</f>
        <v>2.1968726114094402E-2</v>
      </c>
      <c r="Q184" s="207">
        <f t="shared" si="103"/>
        <v>2.07187261140944E-2</v>
      </c>
      <c r="R184" s="101">
        <f>IF(Switch="Y",T184,HLOOKUP(R$3,Debug!$A$1:$AK$723,2+$C184,0))</f>
        <v>0.74766355140186902</v>
      </c>
      <c r="S184" s="183">
        <v>-2.092753994417107E-3</v>
      </c>
      <c r="T184" s="184">
        <v>0.60716454159077105</v>
      </c>
      <c r="U184" s="196"/>
      <c r="V184" s="55">
        <f t="shared" si="137"/>
        <v>15171.766028764048</v>
      </c>
      <c r="W184" s="210">
        <f t="shared" si="138"/>
        <v>314.33966501708397</v>
      </c>
      <c r="X184" s="210">
        <f t="shared" si="104"/>
        <v>-6.2364544803644471</v>
      </c>
      <c r="Y184" s="210">
        <f t="shared" si="139"/>
        <v>0</v>
      </c>
      <c r="Z184" s="210">
        <f t="shared" si="105"/>
        <v>0</v>
      </c>
      <c r="AA184" s="210">
        <f t="shared" si="106"/>
        <v>-16.76985834257583</v>
      </c>
      <c r="AB184" s="210">
        <f t="shared" si="107"/>
        <v>-32.993412446445326</v>
      </c>
      <c r="AC184" s="211">
        <f t="shared" si="108"/>
        <v>15430.105968511747</v>
      </c>
      <c r="AD184" s="43">
        <f>HLOOKUP(AD$4,Debug!$A$1:$AK$723,2+$C184,0)</f>
        <v>15479.869239301001</v>
      </c>
      <c r="AE184" s="44">
        <f>HLOOKUP(AE$4,Debug!$A$1:$AK$723,2+$C184,0)</f>
        <v>6.2364544803646096</v>
      </c>
      <c r="AF184" s="44">
        <f>HLOOKUP(AF$4,Debug!$A$1:$AK$723,2+$C184,0)</f>
        <v>16.7698583425761</v>
      </c>
      <c r="AG184" s="44">
        <f>HLOOKUP(AG$4,Debug!$A$1:$AK$723,2+$C184,0)</f>
        <v>32.993412446445298</v>
      </c>
      <c r="AH184" s="44">
        <f>HLOOKUP(AH$4,Debug!$A$1:$AK$723,2+$C184,0)</f>
        <v>15430.1059685119</v>
      </c>
      <c r="AI184" s="208">
        <f t="shared" si="109"/>
        <v>3.8592418150074081E-10</v>
      </c>
      <c r="AJ184" s="196"/>
      <c r="AK184" s="55">
        <f t="shared" si="96"/>
        <v>1</v>
      </c>
      <c r="AL184" s="210">
        <f t="shared" si="97"/>
        <v>0</v>
      </c>
      <c r="AM184" s="210">
        <f t="shared" si="98"/>
        <v>0</v>
      </c>
      <c r="AN184" s="210">
        <f t="shared" si="99"/>
        <v>0</v>
      </c>
      <c r="AO184" s="210">
        <f t="shared" si="100"/>
        <v>0</v>
      </c>
      <c r="AP184" s="211">
        <f t="shared" si="101"/>
        <v>0</v>
      </c>
      <c r="AQ184" s="46">
        <f>HLOOKUP(AQ$4,Debug!$A$1:$AK$723,2+$C184,0)</f>
        <v>1</v>
      </c>
      <c r="AR184" s="46">
        <f>HLOOKUP(AR$4,Debug!$A$1:$AK$723,2+$C184,0)</f>
        <v>0</v>
      </c>
      <c r="AS184" s="46">
        <f>HLOOKUP(AS$4,Debug!$A$1:$AK$723,2+$C184,0)</f>
        <v>0</v>
      </c>
      <c r="AT184" s="46">
        <f>HLOOKUP(AT$4,Debug!$A$1:$AK$723,2+$C184,0)</f>
        <v>0</v>
      </c>
      <c r="AU184" s="46">
        <f>HLOOKUP(AU$4,Debug!$A$1:$AK$723,2+$C184,0)</f>
        <v>0</v>
      </c>
      <c r="AV184" s="46">
        <f>HLOOKUP(AV$4,Debug!$A$1:$AK$723,2+$C184,0)</f>
        <v>0</v>
      </c>
      <c r="AW184" s="47">
        <f t="shared" si="110"/>
        <v>0</v>
      </c>
      <c r="AX184" s="196"/>
      <c r="AY184" s="265">
        <f t="shared" si="111"/>
        <v>13197.364978578131</v>
      </c>
      <c r="AZ184" s="266">
        <f t="shared" si="112"/>
        <v>0</v>
      </c>
      <c r="BA184" s="266">
        <f t="shared" si="113"/>
        <v>79184.18987146896</v>
      </c>
      <c r="BB184" s="266">
        <f t="shared" si="114"/>
        <v>0</v>
      </c>
      <c r="BC184" s="267">
        <f t="shared" si="115"/>
        <v>0</v>
      </c>
      <c r="BD184" s="246">
        <f>HLOOKUP(BD$4,Debug!$A$1:$AK$723,2+$C184,0)</f>
        <v>13197.3649785781</v>
      </c>
      <c r="BE184" s="46">
        <f>HLOOKUP(BE$4,Debug!$A$1:$AK$723,2+$C184,0)</f>
        <v>0</v>
      </c>
      <c r="BF184" s="46">
        <f>HLOOKUP(BF$4,Debug!$A$1:$AK$723,2+$C184,0)</f>
        <v>79184.189871469003</v>
      </c>
      <c r="BG184" s="46">
        <f>HLOOKUP(BG$4,Debug!$A$1:$AK$723,2+$C184,0)</f>
        <v>0</v>
      </c>
      <c r="BH184" s="46">
        <f>HLOOKUP(BH$4,Debug!$A$1:$AK$723,2+$C184,0)</f>
        <v>0</v>
      </c>
      <c r="BI184" s="48">
        <f t="shared" si="116"/>
        <v>7.4578565545380116E-11</v>
      </c>
      <c r="BJ184" s="196"/>
      <c r="BK184" s="274">
        <f t="shared" si="117"/>
        <v>1.6821425527395739E-3</v>
      </c>
      <c r="BL184" s="275">
        <f t="shared" si="118"/>
        <v>0.1915237901345892</v>
      </c>
      <c r="BM184" s="281">
        <f t="shared" si="119"/>
        <v>0</v>
      </c>
      <c r="BN184" s="281">
        <f t="shared" si="120"/>
        <v>0.8</v>
      </c>
      <c r="BO184" s="281">
        <f t="shared" si="121"/>
        <v>0</v>
      </c>
      <c r="BP184" s="281">
        <f t="shared" si="122"/>
        <v>1</v>
      </c>
      <c r="BQ184" s="275">
        <f t="shared" si="123"/>
        <v>0.2394047376682365</v>
      </c>
      <c r="BR184" s="275">
        <f t="shared" si="124"/>
        <v>4.0271289655919538E-4</v>
      </c>
      <c r="BS184" s="276">
        <f t="shared" si="125"/>
        <v>0.80717828615156817</v>
      </c>
      <c r="BT184" s="41">
        <f>HLOOKUP(BT$4,Debug!$A$1:$AK$723,2+$C184,0)*IF(SUM(V184:W184)=0,0,1)</f>
        <v>0.191523790134592</v>
      </c>
      <c r="BU184" s="41">
        <f>HLOOKUP(BU$4,Debug!$A$1:$AK$723,2+$C184,0)*IF(SUM(X184:Y184)=0,0,1)</f>
        <v>4.0271289655920101E-4</v>
      </c>
      <c r="BV184" s="41">
        <f>HLOOKUP(BV$4,Debug!$A$1:$AK$723,2+$C184,0)</f>
        <v>0.80717828615156795</v>
      </c>
      <c r="BW184" s="208">
        <f t="shared" si="126"/>
        <v>3.0309955934004762E-15</v>
      </c>
      <c r="BY184" s="251">
        <f t="shared" si="127"/>
        <v>0</v>
      </c>
      <c r="BZ184" s="43">
        <f>HLOOKUP(BZ$4,Debug!$A$1:$AK$723,2+$C184,0)</f>
        <v>0</v>
      </c>
      <c r="CA184" s="49">
        <f t="shared" si="128"/>
        <v>0</v>
      </c>
      <c r="CC184" s="224">
        <f t="shared" si="129"/>
        <v>0</v>
      </c>
      <c r="CD184" s="253">
        <f t="shared" si="140"/>
        <v>12.538211844916507</v>
      </c>
      <c r="CE184" s="253">
        <f t="shared" si="130"/>
        <v>14.179220587629949</v>
      </c>
      <c r="CF184" s="253">
        <f t="shared" si="141"/>
        <v>24.667971922575941</v>
      </c>
      <c r="CG184" s="255">
        <f t="shared" si="131"/>
        <v>11573.73401069216</v>
      </c>
      <c r="CI184" s="194">
        <f t="shared" si="142"/>
        <v>1.2999999999999999E-2</v>
      </c>
      <c r="CJ184" s="194"/>
    </row>
    <row r="185" spans="2:88">
      <c r="B185" s="108">
        <f t="shared" si="143"/>
        <v>15</v>
      </c>
      <c r="C185" s="3">
        <f t="shared" si="132"/>
        <v>179</v>
      </c>
      <c r="D185" s="3">
        <f t="shared" si="133"/>
        <v>14</v>
      </c>
      <c r="E185" s="3">
        <f t="shared" si="134"/>
        <v>10</v>
      </c>
      <c r="F185" s="7">
        <f t="shared" si="135"/>
        <v>2029</v>
      </c>
      <c r="G185" s="8">
        <f t="shared" si="136"/>
        <v>11</v>
      </c>
      <c r="H185" s="37">
        <f>HLOOKUP(H$4,Debug!$A$1:$AK$723,2+$C185,0)</f>
        <v>15</v>
      </c>
      <c r="I185" s="38">
        <f>HLOOKUP(I$4,Debug!$A$1:$AK$723,2+$C185,0)</f>
        <v>179</v>
      </c>
      <c r="J185" s="38">
        <f>HLOOKUP(J$4,Debug!$A$1:$AK$723,2+$C185,0)</f>
        <v>14</v>
      </c>
      <c r="K185" s="38">
        <f>HLOOKUP(K$4,Debug!$A$1:$AK$723,2+$C185,0)</f>
        <v>10</v>
      </c>
      <c r="L185" s="38">
        <f>HLOOKUP(L$4,Debug!$A$1:$AK$723,2+$C185,0)</f>
        <v>2029</v>
      </c>
      <c r="M185" s="38">
        <f>HLOOKUP(M$4,Debug!$A$1:$AK$723,2+$C185,0)</f>
        <v>11</v>
      </c>
      <c r="N185" s="208">
        <f t="shared" si="102"/>
        <v>0</v>
      </c>
      <c r="O185" s="5"/>
      <c r="P185" s="100">
        <f>IF(Switch="Y",S185,HLOOKUP(P$3,Debug!$A$1:$AK$723,2+$C185,0))</f>
        <v>3.8387692752194398E-2</v>
      </c>
      <c r="Q185" s="207">
        <f t="shared" si="103"/>
        <v>3.7137692752194397E-2</v>
      </c>
      <c r="R185" s="101">
        <f>IF(Switch="Y",T185,HLOOKUP(R$3,Debug!$A$1:$AK$723,2+$C185,0))</f>
        <v>0.74382624218982396</v>
      </c>
      <c r="S185" s="183">
        <v>-1.1881489931550693E-2</v>
      </c>
      <c r="T185" s="184">
        <v>0.60397414990638398</v>
      </c>
      <c r="U185" s="196"/>
      <c r="V185" s="55">
        <f t="shared" si="137"/>
        <v>15430.105968511747</v>
      </c>
      <c r="W185" s="210">
        <f t="shared" si="138"/>
        <v>573.03853459239019</v>
      </c>
      <c r="X185" s="210">
        <f t="shared" si="104"/>
        <v>-6.5570510941740139</v>
      </c>
      <c r="Y185" s="210">
        <f t="shared" si="139"/>
        <v>0</v>
      </c>
      <c r="Z185" s="210">
        <f t="shared" si="105"/>
        <v>0</v>
      </c>
      <c r="AA185" s="210">
        <f t="shared" si="106"/>
        <v>-17.329636406344125</v>
      </c>
      <c r="AB185" s="210">
        <f t="shared" si="107"/>
        <v>-32.979893885068812</v>
      </c>
      <c r="AC185" s="211">
        <f t="shared" si="108"/>
        <v>15946.277921718549</v>
      </c>
      <c r="AD185" s="43">
        <f>HLOOKUP(AD$4,Debug!$A$1:$AK$723,2+$C185,0)</f>
        <v>15996.587452010201</v>
      </c>
      <c r="AE185" s="44">
        <f>HLOOKUP(AE$4,Debug!$A$1:$AK$723,2+$C185,0)</f>
        <v>6.5570510941741897</v>
      </c>
      <c r="AF185" s="44">
        <f>HLOOKUP(AF$4,Debug!$A$1:$AK$723,2+$C185,0)</f>
        <v>17.329636406344399</v>
      </c>
      <c r="AG185" s="44">
        <f>HLOOKUP(AG$4,Debug!$A$1:$AK$723,2+$C185,0)</f>
        <v>32.979893885068797</v>
      </c>
      <c r="AH185" s="44">
        <f>HLOOKUP(AH$4,Debug!$A$1:$AK$723,2+$C185,0)</f>
        <v>15946.2779217188</v>
      </c>
      <c r="AI185" s="208">
        <f t="shared" si="109"/>
        <v>4.8959591936181823E-10</v>
      </c>
      <c r="AJ185" s="196"/>
      <c r="AK185" s="55">
        <f t="shared" si="96"/>
        <v>1</v>
      </c>
      <c r="AL185" s="210">
        <f t="shared" si="97"/>
        <v>0</v>
      </c>
      <c r="AM185" s="210">
        <f t="shared" si="98"/>
        <v>0</v>
      </c>
      <c r="AN185" s="210">
        <f t="shared" si="99"/>
        <v>0</v>
      </c>
      <c r="AO185" s="210">
        <f t="shared" si="100"/>
        <v>0</v>
      </c>
      <c r="AP185" s="211">
        <f t="shared" si="101"/>
        <v>0</v>
      </c>
      <c r="AQ185" s="46">
        <f>HLOOKUP(AQ$4,Debug!$A$1:$AK$723,2+$C185,0)</f>
        <v>1</v>
      </c>
      <c r="AR185" s="46">
        <f>HLOOKUP(AR$4,Debug!$A$1:$AK$723,2+$C185,0)</f>
        <v>0</v>
      </c>
      <c r="AS185" s="46">
        <f>HLOOKUP(AS$4,Debug!$A$1:$AK$723,2+$C185,0)</f>
        <v>0</v>
      </c>
      <c r="AT185" s="46">
        <f>HLOOKUP(AT$4,Debug!$A$1:$AK$723,2+$C185,0)</f>
        <v>0</v>
      </c>
      <c r="AU185" s="46">
        <f>HLOOKUP(AU$4,Debug!$A$1:$AK$723,2+$C185,0)</f>
        <v>0</v>
      </c>
      <c r="AV185" s="46">
        <f>HLOOKUP(AV$4,Debug!$A$1:$AK$723,2+$C185,0)</f>
        <v>0</v>
      </c>
      <c r="AW185" s="47">
        <f t="shared" si="110"/>
        <v>0</v>
      </c>
      <c r="AX185" s="196"/>
      <c r="AY185" s="265">
        <f t="shared" si="111"/>
        <v>13191.957554027524</v>
      </c>
      <c r="AZ185" s="266">
        <f t="shared" si="112"/>
        <v>0</v>
      </c>
      <c r="BA185" s="266">
        <f t="shared" si="113"/>
        <v>79151.745324165313</v>
      </c>
      <c r="BB185" s="266">
        <f t="shared" si="114"/>
        <v>0</v>
      </c>
      <c r="BC185" s="267">
        <f t="shared" si="115"/>
        <v>0</v>
      </c>
      <c r="BD185" s="246">
        <f>HLOOKUP(BD$4,Debug!$A$1:$AK$723,2+$C185,0)</f>
        <v>13191.9575540275</v>
      </c>
      <c r="BE185" s="46">
        <f>HLOOKUP(BE$4,Debug!$A$1:$AK$723,2+$C185,0)</f>
        <v>0</v>
      </c>
      <c r="BF185" s="46">
        <f>HLOOKUP(BF$4,Debug!$A$1:$AK$723,2+$C185,0)</f>
        <v>79151.745324165298</v>
      </c>
      <c r="BG185" s="46">
        <f>HLOOKUP(BG$4,Debug!$A$1:$AK$723,2+$C185,0)</f>
        <v>0</v>
      </c>
      <c r="BH185" s="46">
        <f>HLOOKUP(BH$4,Debug!$A$1:$AK$723,2+$C185,0)</f>
        <v>0</v>
      </c>
      <c r="BI185" s="48">
        <f t="shared" si="116"/>
        <v>3.8198777474462986E-11</v>
      </c>
      <c r="BJ185" s="196"/>
      <c r="BK185" s="274">
        <f t="shared" si="117"/>
        <v>1.6821425527395739E-3</v>
      </c>
      <c r="BL185" s="275">
        <f t="shared" si="118"/>
        <v>0.19486346950771047</v>
      </c>
      <c r="BM185" s="281">
        <f t="shared" si="119"/>
        <v>0</v>
      </c>
      <c r="BN185" s="281">
        <f t="shared" si="120"/>
        <v>0.8</v>
      </c>
      <c r="BO185" s="281">
        <f t="shared" si="121"/>
        <v>0</v>
      </c>
      <c r="BP185" s="281">
        <f t="shared" si="122"/>
        <v>1</v>
      </c>
      <c r="BQ185" s="275">
        <f t="shared" si="123"/>
        <v>0.24357933688463809</v>
      </c>
      <c r="BR185" s="275">
        <f t="shared" si="124"/>
        <v>4.097351675417378E-4</v>
      </c>
      <c r="BS185" s="276">
        <f t="shared" si="125"/>
        <v>0.80684755682125586</v>
      </c>
      <c r="BT185" s="41">
        <f>HLOOKUP(BT$4,Debug!$A$1:$AK$723,2+$C185,0)*IF(SUM(V185:W185)=0,0,1)</f>
        <v>0.19486346950771299</v>
      </c>
      <c r="BU185" s="41">
        <f>HLOOKUP(BU$4,Debug!$A$1:$AK$723,2+$C185,0)*IF(SUM(X185:Y185)=0,0,1)</f>
        <v>4.09735167541743E-4</v>
      </c>
      <c r="BV185" s="41">
        <f>HLOOKUP(BV$4,Debug!$A$1:$AK$723,2+$C185,0)</f>
        <v>0.80684755682125597</v>
      </c>
      <c r="BW185" s="208">
        <f t="shared" si="126"/>
        <v>2.6419838539126772E-15</v>
      </c>
      <c r="BY185" s="251">
        <f t="shared" si="127"/>
        <v>0</v>
      </c>
      <c r="BZ185" s="43">
        <f>HLOOKUP(BZ$4,Debug!$A$1:$AK$723,2+$C185,0)</f>
        <v>0</v>
      </c>
      <c r="CA185" s="49">
        <f t="shared" si="128"/>
        <v>0</v>
      </c>
      <c r="CC185" s="224">
        <f t="shared" si="129"/>
        <v>0</v>
      </c>
      <c r="CD185" s="253">
        <f t="shared" si="140"/>
        <v>12.890238326646916</v>
      </c>
      <c r="CE185" s="253">
        <f t="shared" si="130"/>
        <v>14.346647173936084</v>
      </c>
      <c r="CF185" s="253">
        <f t="shared" si="141"/>
        <v>24.531310536349888</v>
      </c>
      <c r="CG185" s="255">
        <f t="shared" si="131"/>
        <v>11898.681532289462</v>
      </c>
      <c r="CI185" s="194">
        <f t="shared" si="142"/>
        <v>1.2999999999999999E-2</v>
      </c>
      <c r="CJ185" s="194"/>
    </row>
    <row r="186" spans="2:88">
      <c r="B186" s="108">
        <f t="shared" si="143"/>
        <v>15</v>
      </c>
      <c r="C186" s="3">
        <f t="shared" si="132"/>
        <v>180</v>
      </c>
      <c r="D186" s="3">
        <f t="shared" si="133"/>
        <v>14</v>
      </c>
      <c r="E186" s="3">
        <f t="shared" si="134"/>
        <v>11</v>
      </c>
      <c r="F186" s="7">
        <f t="shared" si="135"/>
        <v>2029</v>
      </c>
      <c r="G186" s="8">
        <f t="shared" si="136"/>
        <v>12</v>
      </c>
      <c r="H186" s="37">
        <f>HLOOKUP(H$4,Debug!$A$1:$AK$723,2+$C186,0)</f>
        <v>15</v>
      </c>
      <c r="I186" s="38">
        <f>HLOOKUP(I$4,Debug!$A$1:$AK$723,2+$C186,0)</f>
        <v>180</v>
      </c>
      <c r="J186" s="38">
        <f>HLOOKUP(J$4,Debug!$A$1:$AK$723,2+$C186,0)</f>
        <v>14</v>
      </c>
      <c r="K186" s="38">
        <f>HLOOKUP(K$4,Debug!$A$1:$AK$723,2+$C186,0)</f>
        <v>11</v>
      </c>
      <c r="L186" s="38">
        <f>HLOOKUP(L$4,Debug!$A$1:$AK$723,2+$C186,0)</f>
        <v>2029</v>
      </c>
      <c r="M186" s="38">
        <f>HLOOKUP(M$4,Debug!$A$1:$AK$723,2+$C186,0)</f>
        <v>12</v>
      </c>
      <c r="N186" s="208">
        <f t="shared" si="102"/>
        <v>0</v>
      </c>
      <c r="O186" s="5"/>
      <c r="P186" s="100">
        <f>IF(Switch="Y",S186,HLOOKUP(P$3,Debug!$A$1:$AK$723,2+$C186,0))</f>
        <v>1.18299458611091E-2</v>
      </c>
      <c r="Q186" s="207">
        <f t="shared" si="103"/>
        <v>1.0579945861109101E-2</v>
      </c>
      <c r="R186" s="101">
        <f>IF(Switch="Y",T186,HLOOKUP(R$3,Debug!$A$1:$AK$723,2+$C186,0))</f>
        <v>0.74013766560580296</v>
      </c>
      <c r="S186" s="183">
        <v>4.4270977345541862E-3</v>
      </c>
      <c r="T186" s="184">
        <v>0.6007810153199159</v>
      </c>
      <c r="U186" s="196"/>
      <c r="V186" s="55">
        <f t="shared" si="137"/>
        <v>15946.277921718549</v>
      </c>
      <c r="W186" s="210">
        <f t="shared" si="138"/>
        <v>168.7107570979816</v>
      </c>
      <c r="X186" s="210">
        <f t="shared" si="104"/>
        <v>-6.8265558596482849</v>
      </c>
      <c r="Y186" s="210">
        <f t="shared" si="139"/>
        <v>-13186.369238892121</v>
      </c>
      <c r="Z186" s="210">
        <f t="shared" si="105"/>
        <v>0</v>
      </c>
      <c r="AA186" s="210">
        <f t="shared" si="106"/>
        <v>-3.1652756244034919</v>
      </c>
      <c r="AB186" s="210">
        <f t="shared" si="107"/>
        <v>-32.965923097230302</v>
      </c>
      <c r="AC186" s="211">
        <f t="shared" si="108"/>
        <v>2885.6616853431283</v>
      </c>
      <c r="AD186" s="43">
        <f>HLOOKUP(AD$4,Debug!$A$1:$AK$723,2+$C186,0)</f>
        <v>16108.162122957099</v>
      </c>
      <c r="AE186" s="44">
        <f>HLOOKUP(AE$4,Debug!$A$1:$AK$723,2+$C186,0)</f>
        <v>6.8265558596484697</v>
      </c>
      <c r="AF186" s="44">
        <f>HLOOKUP(AF$4,Debug!$A$1:$AK$723,2+$C186,0)</f>
        <v>3.1652756244037201</v>
      </c>
      <c r="AG186" s="44">
        <f>HLOOKUP(AG$4,Debug!$A$1:$AK$723,2+$C186,0)</f>
        <v>32.965923097230302</v>
      </c>
      <c r="AH186" s="44">
        <f>HLOOKUP(AH$4,Debug!$A$1:$AK$723,2+$C186,0)</f>
        <v>2885.6616853433402</v>
      </c>
      <c r="AI186" s="208">
        <f t="shared" si="109"/>
        <v>4.2860026638891213E-10</v>
      </c>
      <c r="AJ186" s="196"/>
      <c r="AK186" s="55">
        <f t="shared" si="96"/>
        <v>1</v>
      </c>
      <c r="AL186" s="210">
        <f t="shared" si="97"/>
        <v>0</v>
      </c>
      <c r="AM186" s="210">
        <f t="shared" si="98"/>
        <v>0</v>
      </c>
      <c r="AN186" s="210">
        <f t="shared" si="99"/>
        <v>1</v>
      </c>
      <c r="AO186" s="210">
        <f t="shared" si="100"/>
        <v>1</v>
      </c>
      <c r="AP186" s="211">
        <f t="shared" si="101"/>
        <v>1</v>
      </c>
      <c r="AQ186" s="46">
        <f>HLOOKUP(AQ$4,Debug!$A$1:$AK$723,2+$C186,0)</f>
        <v>1</v>
      </c>
      <c r="AR186" s="46">
        <f>HLOOKUP(AR$4,Debug!$A$1:$AK$723,2+$C186,0)</f>
        <v>0</v>
      </c>
      <c r="AS186" s="46">
        <f>HLOOKUP(AS$4,Debug!$A$1:$AK$723,2+$C186,0)</f>
        <v>0</v>
      </c>
      <c r="AT186" s="46">
        <f>HLOOKUP(AT$4,Debug!$A$1:$AK$723,2+$C186,0)</f>
        <v>1</v>
      </c>
      <c r="AU186" s="46">
        <f>HLOOKUP(AU$4,Debug!$A$1:$AK$723,2+$C186,0)</f>
        <v>1</v>
      </c>
      <c r="AV186" s="46">
        <f>HLOOKUP(AV$4,Debug!$A$1:$AK$723,2+$C186,0)</f>
        <v>1</v>
      </c>
      <c r="AW186" s="47">
        <f t="shared" si="110"/>
        <v>0</v>
      </c>
      <c r="AX186" s="196"/>
      <c r="AY186" s="265">
        <f t="shared" si="111"/>
        <v>13186.369238892121</v>
      </c>
      <c r="AZ186" s="266">
        <f t="shared" si="112"/>
        <v>0</v>
      </c>
      <c r="BA186" s="266">
        <f t="shared" si="113"/>
        <v>65931.846194460784</v>
      </c>
      <c r="BB186" s="266">
        <f t="shared" si="114"/>
        <v>0</v>
      </c>
      <c r="BC186" s="267">
        <f t="shared" si="115"/>
        <v>0</v>
      </c>
      <c r="BD186" s="246">
        <f>HLOOKUP(BD$4,Debug!$A$1:$AK$723,2+$C186,0)</f>
        <v>13186.369238892101</v>
      </c>
      <c r="BE186" s="46">
        <f>HLOOKUP(BE$4,Debug!$A$1:$AK$723,2+$C186,0)</f>
        <v>0</v>
      </c>
      <c r="BF186" s="46">
        <f>HLOOKUP(BF$4,Debug!$A$1:$AK$723,2+$C186,0)</f>
        <v>65931.846194460799</v>
      </c>
      <c r="BG186" s="46">
        <f>HLOOKUP(BG$4,Debug!$A$1:$AK$723,2+$C186,0)</f>
        <v>0</v>
      </c>
      <c r="BH186" s="46">
        <f>HLOOKUP(BH$4,Debug!$A$1:$AK$723,2+$C186,0)</f>
        <v>0</v>
      </c>
      <c r="BI186" s="48">
        <f t="shared" si="116"/>
        <v>3.4560798667371273E-11</v>
      </c>
      <c r="BJ186" s="196"/>
      <c r="BK186" s="274">
        <f t="shared" si="117"/>
        <v>1.6821425527395739E-3</v>
      </c>
      <c r="BL186" s="275">
        <f t="shared" si="118"/>
        <v>0.20146464056365024</v>
      </c>
      <c r="BM186" s="281">
        <f t="shared" si="119"/>
        <v>0</v>
      </c>
      <c r="BN186" s="281">
        <f t="shared" si="120"/>
        <v>0.8</v>
      </c>
      <c r="BO186" s="281">
        <f t="shared" si="121"/>
        <v>0</v>
      </c>
      <c r="BP186" s="281">
        <f t="shared" si="122"/>
        <v>1</v>
      </c>
      <c r="BQ186" s="275">
        <f t="shared" si="123"/>
        <v>0.25183080070456282</v>
      </c>
      <c r="BR186" s="275">
        <f t="shared" si="124"/>
        <v>4.2361530595562419E-4</v>
      </c>
      <c r="BS186" s="276">
        <f t="shared" si="125"/>
        <v>0.80650576384661354</v>
      </c>
      <c r="BT186" s="41">
        <f>HLOOKUP(BT$4,Debug!$A$1:$AK$723,2+$C186,0)*IF(SUM(V186:W186)=0,0,1)</f>
        <v>0.20146464056365301</v>
      </c>
      <c r="BU186" s="41">
        <f>HLOOKUP(BU$4,Debug!$A$1:$AK$723,2+$C186,0)*IF(SUM(X186:Y186)=0,0,1)</f>
        <v>4.2361530595562999E-4</v>
      </c>
      <c r="BV186" s="41">
        <f>HLOOKUP(BV$4,Debug!$A$1:$AK$723,2+$C186,0)</f>
        <v>0.80650576384661299</v>
      </c>
      <c r="BW186" s="208">
        <f t="shared" si="126"/>
        <v>3.3364695554982671E-15</v>
      </c>
      <c r="BY186" s="251">
        <f t="shared" si="127"/>
        <v>0</v>
      </c>
      <c r="BZ186" s="43">
        <f>HLOOKUP(BZ$4,Debug!$A$1:$AK$723,2+$C186,0)</f>
        <v>0</v>
      </c>
      <c r="CA186" s="49">
        <f t="shared" si="128"/>
        <v>0</v>
      </c>
      <c r="CC186" s="224">
        <f t="shared" si="129"/>
        <v>0</v>
      </c>
      <c r="CD186" s="253">
        <f t="shared" si="140"/>
        <v>2.3427397116449509</v>
      </c>
      <c r="CE186" s="253">
        <f t="shared" si="130"/>
        <v>14.753051145102653</v>
      </c>
      <c r="CF186" s="253">
        <f t="shared" si="141"/>
        <v>24.399321365724457</v>
      </c>
      <c r="CG186" s="255">
        <f t="shared" si="131"/>
        <v>2162.5289645953394</v>
      </c>
      <c r="CI186" s="194">
        <f t="shared" si="142"/>
        <v>1.2999999999999999E-2</v>
      </c>
      <c r="CJ186" s="194"/>
    </row>
    <row r="187" spans="2:88">
      <c r="B187" s="108">
        <f t="shared" si="143"/>
        <v>16</v>
      </c>
      <c r="C187" s="3">
        <f t="shared" si="132"/>
        <v>181</v>
      </c>
      <c r="D187" s="3">
        <f t="shared" si="133"/>
        <v>15</v>
      </c>
      <c r="E187" s="3">
        <f t="shared" si="134"/>
        <v>0</v>
      </c>
      <c r="F187" s="7">
        <f t="shared" si="135"/>
        <v>2030</v>
      </c>
      <c r="G187" s="8">
        <f t="shared" si="136"/>
        <v>1</v>
      </c>
      <c r="H187" s="37">
        <f>HLOOKUP(H$4,Debug!$A$1:$AK$723,2+$C187,0)</f>
        <v>16</v>
      </c>
      <c r="I187" s="38">
        <f>HLOOKUP(I$4,Debug!$A$1:$AK$723,2+$C187,0)</f>
        <v>181</v>
      </c>
      <c r="J187" s="38">
        <f>HLOOKUP(J$4,Debug!$A$1:$AK$723,2+$C187,0)</f>
        <v>15</v>
      </c>
      <c r="K187" s="38">
        <f>HLOOKUP(K$4,Debug!$A$1:$AK$723,2+$C187,0)</f>
        <v>0</v>
      </c>
      <c r="L187" s="38">
        <f>HLOOKUP(L$4,Debug!$A$1:$AK$723,2+$C187,0)</f>
        <v>2030</v>
      </c>
      <c r="M187" s="38">
        <f>HLOOKUP(M$4,Debug!$A$1:$AK$723,2+$C187,0)</f>
        <v>1</v>
      </c>
      <c r="N187" s="208">
        <f t="shared" si="102"/>
        <v>0</v>
      </c>
      <c r="O187" s="5"/>
      <c r="P187" s="100">
        <f>IF(Switch="Y",S187,HLOOKUP(P$3,Debug!$A$1:$AK$723,2+$C187,0))</f>
        <v>2.1924096995520101E-2</v>
      </c>
      <c r="Q187" s="207">
        <f t="shared" si="103"/>
        <v>2.06740969955201E-2</v>
      </c>
      <c r="R187" s="101">
        <f>IF(Switch="Y",T187,HLOOKUP(R$3,Debug!$A$1:$AK$723,2+$C187,0))</f>
        <v>0.73648549123582296</v>
      </c>
      <c r="S187" s="183">
        <v>3.3292858771936551E-2</v>
      </c>
      <c r="T187" s="184">
        <v>0.59762146656307891</v>
      </c>
      <c r="U187" s="196"/>
      <c r="V187" s="55">
        <f t="shared" si="137"/>
        <v>2885.6616853431283</v>
      </c>
      <c r="W187" s="210">
        <f t="shared" si="138"/>
        <v>59.658449579039839</v>
      </c>
      <c r="X187" s="210">
        <f t="shared" si="104"/>
        <v>-0.27105379540071856</v>
      </c>
      <c r="Y187" s="210">
        <f t="shared" si="139"/>
        <v>0</v>
      </c>
      <c r="Z187" s="210">
        <f t="shared" si="105"/>
        <v>0</v>
      </c>
      <c r="AA187" s="210">
        <f t="shared" si="106"/>
        <v>-3.1904698378873313</v>
      </c>
      <c r="AB187" s="210">
        <f t="shared" si="107"/>
        <v>-32.962889288284224</v>
      </c>
      <c r="AC187" s="211">
        <f t="shared" si="108"/>
        <v>2908.8957220005959</v>
      </c>
      <c r="AD187" s="43">
        <f>HLOOKUP(AD$4,Debug!$A$1:$AK$723,2+$C187,0)</f>
        <v>2945.0490811269901</v>
      </c>
      <c r="AE187" s="44">
        <f>HLOOKUP(AE$4,Debug!$A$1:$AK$723,2+$C187,0)</f>
        <v>0.27105379540075902</v>
      </c>
      <c r="AF187" s="44">
        <f>HLOOKUP(AF$4,Debug!$A$1:$AK$723,2+$C187,0)</f>
        <v>3.1904698378875702</v>
      </c>
      <c r="AG187" s="44">
        <f>HLOOKUP(AG$4,Debug!$A$1:$AK$723,2+$C187,0)</f>
        <v>32.962889288284202</v>
      </c>
      <c r="AH187" s="44">
        <f>HLOOKUP(AH$4,Debug!$A$1:$AK$723,2+$C187,0)</f>
        <v>2908.8957220008101</v>
      </c>
      <c r="AI187" s="208">
        <f t="shared" si="109"/>
        <v>4.3727244047886416E-10</v>
      </c>
      <c r="AJ187" s="196"/>
      <c r="AK187" s="55">
        <f t="shared" si="96"/>
        <v>1</v>
      </c>
      <c r="AL187" s="210">
        <f t="shared" si="97"/>
        <v>0</v>
      </c>
      <c r="AM187" s="210">
        <f t="shared" si="98"/>
        <v>0</v>
      </c>
      <c r="AN187" s="210">
        <f t="shared" si="99"/>
        <v>0</v>
      </c>
      <c r="AO187" s="210">
        <f t="shared" si="100"/>
        <v>0</v>
      </c>
      <c r="AP187" s="211">
        <f t="shared" si="101"/>
        <v>0</v>
      </c>
      <c r="AQ187" s="46">
        <f>HLOOKUP(AQ$4,Debug!$A$1:$AK$723,2+$C187,0)</f>
        <v>1</v>
      </c>
      <c r="AR187" s="46">
        <f>HLOOKUP(AR$4,Debug!$A$1:$AK$723,2+$C187,0)</f>
        <v>0</v>
      </c>
      <c r="AS187" s="46">
        <f>HLOOKUP(AS$4,Debug!$A$1:$AK$723,2+$C187,0)</f>
        <v>0</v>
      </c>
      <c r="AT187" s="46">
        <f>HLOOKUP(AT$4,Debug!$A$1:$AK$723,2+$C187,0)</f>
        <v>0</v>
      </c>
      <c r="AU187" s="46">
        <f>HLOOKUP(AU$4,Debug!$A$1:$AK$723,2+$C187,0)</f>
        <v>0</v>
      </c>
      <c r="AV187" s="46">
        <f>HLOOKUP(AV$4,Debug!$A$1:$AK$723,2+$C187,0)</f>
        <v>0</v>
      </c>
      <c r="AW187" s="47">
        <f t="shared" si="110"/>
        <v>0</v>
      </c>
      <c r="AX187" s="196"/>
      <c r="AY187" s="265">
        <f t="shared" si="111"/>
        <v>13185.155715313689</v>
      </c>
      <c r="AZ187" s="266">
        <f t="shared" si="112"/>
        <v>0</v>
      </c>
      <c r="BA187" s="266">
        <f t="shared" si="113"/>
        <v>65925.778576568628</v>
      </c>
      <c r="BB187" s="266">
        <f t="shared" si="114"/>
        <v>0</v>
      </c>
      <c r="BC187" s="267">
        <f t="shared" si="115"/>
        <v>0</v>
      </c>
      <c r="BD187" s="246">
        <f>HLOOKUP(BD$4,Debug!$A$1:$AK$723,2+$C187,0)</f>
        <v>13185.1557153137</v>
      </c>
      <c r="BE187" s="46">
        <f>HLOOKUP(BE$4,Debug!$A$1:$AK$723,2+$C187,0)</f>
        <v>0</v>
      </c>
      <c r="BF187" s="46">
        <f>HLOOKUP(BF$4,Debug!$A$1:$AK$723,2+$C187,0)</f>
        <v>65925.778576568599</v>
      </c>
      <c r="BG187" s="46">
        <f>HLOOKUP(BG$4,Debug!$A$1:$AK$723,2+$C187,0)</f>
        <v>0</v>
      </c>
      <c r="BH187" s="46">
        <f>HLOOKUP(BH$4,Debug!$A$1:$AK$723,2+$C187,0)</f>
        <v>0</v>
      </c>
      <c r="BI187" s="48">
        <f t="shared" si="116"/>
        <v>4.0017766878008842E-11</v>
      </c>
      <c r="BJ187" s="196"/>
      <c r="BK187" s="274">
        <f t="shared" si="117"/>
        <v>1.6821425527395739E-3</v>
      </c>
      <c r="BL187" s="275">
        <f t="shared" si="118"/>
        <v>4.3767342367936987E-2</v>
      </c>
      <c r="BM187" s="281">
        <f t="shared" si="119"/>
        <v>0</v>
      </c>
      <c r="BN187" s="281">
        <f t="shared" si="120"/>
        <v>0.8</v>
      </c>
      <c r="BO187" s="281">
        <f t="shared" si="121"/>
        <v>0</v>
      </c>
      <c r="BP187" s="281">
        <f t="shared" si="122"/>
        <v>1</v>
      </c>
      <c r="BQ187" s="275">
        <f t="shared" si="123"/>
        <v>5.4709177959921237E-2</v>
      </c>
      <c r="BR187" s="275">
        <f t="shared" si="124"/>
        <v>9.2028636271785551E-5</v>
      </c>
      <c r="BS187" s="276">
        <f t="shared" si="125"/>
        <v>0.80643154222102142</v>
      </c>
      <c r="BT187" s="41">
        <f>HLOOKUP(BT$4,Debug!$A$1:$AK$723,2+$C187,0)*IF(SUM(V187:W187)=0,0,1)</f>
        <v>4.37673423679402E-2</v>
      </c>
      <c r="BU187" s="41">
        <f>HLOOKUP(BU$4,Debug!$A$1:$AK$723,2+$C187,0)*IF(SUM(X187:Y187)=0,0,1)</f>
        <v>9.2028636271792395E-5</v>
      </c>
      <c r="BV187" s="41">
        <f>HLOOKUP(BV$4,Debug!$A$1:$AK$723,2+$C187,0)</f>
        <v>0.80643154222102098</v>
      </c>
      <c r="BW187" s="208">
        <f t="shared" si="126"/>
        <v>3.6636411135729241E-15</v>
      </c>
      <c r="BY187" s="251">
        <f t="shared" si="127"/>
        <v>0</v>
      </c>
      <c r="BZ187" s="43">
        <f>HLOOKUP(BZ$4,Debug!$A$1:$AK$723,2+$C187,0)</f>
        <v>0</v>
      </c>
      <c r="CA187" s="49">
        <f t="shared" si="128"/>
        <v>0</v>
      </c>
      <c r="CC187" s="224">
        <f t="shared" si="129"/>
        <v>0</v>
      </c>
      <c r="CD187" s="253">
        <f t="shared" si="140"/>
        <v>2.3497347458295277</v>
      </c>
      <c r="CE187" s="253">
        <f t="shared" si="130"/>
        <v>2.6565599548379084</v>
      </c>
      <c r="CF187" s="253">
        <f t="shared" si="141"/>
        <v>24.276689710034052</v>
      </c>
      <c r="CG187" s="255">
        <f t="shared" si="131"/>
        <v>2168.9859192272561</v>
      </c>
      <c r="CI187" s="194">
        <f t="shared" si="142"/>
        <v>1.3000000000000001E-2</v>
      </c>
      <c r="CJ187" s="194"/>
    </row>
    <row r="188" spans="2:88">
      <c r="B188" s="108">
        <f t="shared" si="143"/>
        <v>16</v>
      </c>
      <c r="C188" s="3">
        <f t="shared" si="132"/>
        <v>182</v>
      </c>
      <c r="D188" s="3">
        <f t="shared" si="133"/>
        <v>15</v>
      </c>
      <c r="E188" s="3">
        <f t="shared" si="134"/>
        <v>1</v>
      </c>
      <c r="F188" s="7">
        <f t="shared" si="135"/>
        <v>2030</v>
      </c>
      <c r="G188" s="8">
        <f t="shared" si="136"/>
        <v>2</v>
      </c>
      <c r="H188" s="37">
        <f>HLOOKUP(H$4,Debug!$A$1:$AK$723,2+$C188,0)</f>
        <v>16</v>
      </c>
      <c r="I188" s="38">
        <f>HLOOKUP(I$4,Debug!$A$1:$AK$723,2+$C188,0)</f>
        <v>182</v>
      </c>
      <c r="J188" s="38">
        <f>HLOOKUP(J$4,Debug!$A$1:$AK$723,2+$C188,0)</f>
        <v>15</v>
      </c>
      <c r="K188" s="38">
        <f>HLOOKUP(K$4,Debug!$A$1:$AK$723,2+$C188,0)</f>
        <v>1</v>
      </c>
      <c r="L188" s="38">
        <f>HLOOKUP(L$4,Debug!$A$1:$AK$723,2+$C188,0)</f>
        <v>2030</v>
      </c>
      <c r="M188" s="38">
        <f>HLOOKUP(M$4,Debug!$A$1:$AK$723,2+$C188,0)</f>
        <v>2</v>
      </c>
      <c r="N188" s="208">
        <f t="shared" si="102"/>
        <v>0</v>
      </c>
      <c r="O188" s="5"/>
      <c r="P188" s="100">
        <f>IF(Switch="Y",S188,HLOOKUP(P$3,Debug!$A$1:$AK$723,2+$C188,0))</f>
        <v>-6.88481220081061E-3</v>
      </c>
      <c r="Q188" s="207">
        <f t="shared" si="103"/>
        <v>-8.1348122008106094E-3</v>
      </c>
      <c r="R188" s="101">
        <f>IF(Switch="Y",T188,HLOOKUP(R$3,Debug!$A$1:$AK$723,2+$C188,0))</f>
        <v>0.73270808909730401</v>
      </c>
      <c r="S188" s="183">
        <v>3.697357995137307E-2</v>
      </c>
      <c r="T188" s="184">
        <v>0.59449497651744843</v>
      </c>
      <c r="U188" s="196"/>
      <c r="V188" s="55">
        <f t="shared" si="137"/>
        <v>2908.8957220005959</v>
      </c>
      <c r="W188" s="210">
        <f t="shared" si="138"/>
        <v>-23.663320410216233</v>
      </c>
      <c r="X188" s="210">
        <f t="shared" si="104"/>
        <v>-0.26768651669171828</v>
      </c>
      <c r="Y188" s="210">
        <f t="shared" si="139"/>
        <v>0</v>
      </c>
      <c r="Z188" s="210">
        <f t="shared" si="105"/>
        <v>0</v>
      </c>
      <c r="AA188" s="210">
        <f t="shared" si="106"/>
        <v>-3.1253784413298282</v>
      </c>
      <c r="AB188" s="210">
        <f t="shared" si="107"/>
        <v>-32.959831052487061</v>
      </c>
      <c r="AC188" s="211">
        <f t="shared" si="108"/>
        <v>2848.879505579871</v>
      </c>
      <c r="AD188" s="43">
        <f>HLOOKUP(AD$4,Debug!$A$1:$AK$723,2+$C188,0)</f>
        <v>2884.9647150739002</v>
      </c>
      <c r="AE188" s="44">
        <f>HLOOKUP(AE$4,Debug!$A$1:$AK$723,2+$C188,0)</f>
        <v>0.26768651669175803</v>
      </c>
      <c r="AF188" s="44">
        <f>HLOOKUP(AF$4,Debug!$A$1:$AK$723,2+$C188,0)</f>
        <v>3.12537844133006</v>
      </c>
      <c r="AG188" s="44">
        <f>HLOOKUP(AG$4,Debug!$A$1:$AK$723,2+$C188,0)</f>
        <v>32.959831052487097</v>
      </c>
      <c r="AH188" s="44">
        <f>HLOOKUP(AH$4,Debug!$A$1:$AK$723,2+$C188,0)</f>
        <v>2848.8795055800902</v>
      </c>
      <c r="AI188" s="208">
        <f t="shared" si="109"/>
        <v>4.3182257769558419E-10</v>
      </c>
      <c r="AJ188" s="196"/>
      <c r="AK188" s="55">
        <f t="shared" si="96"/>
        <v>1</v>
      </c>
      <c r="AL188" s="210">
        <f t="shared" si="97"/>
        <v>0</v>
      </c>
      <c r="AM188" s="210">
        <f t="shared" si="98"/>
        <v>0</v>
      </c>
      <c r="AN188" s="210">
        <f t="shared" si="99"/>
        <v>0</v>
      </c>
      <c r="AO188" s="210">
        <f t="shared" si="100"/>
        <v>0</v>
      </c>
      <c r="AP188" s="211">
        <f t="shared" si="101"/>
        <v>0</v>
      </c>
      <c r="AQ188" s="46">
        <f>HLOOKUP(AQ$4,Debug!$A$1:$AK$723,2+$C188,0)</f>
        <v>1</v>
      </c>
      <c r="AR188" s="46">
        <f>HLOOKUP(AR$4,Debug!$A$1:$AK$723,2+$C188,0)</f>
        <v>0</v>
      </c>
      <c r="AS188" s="46">
        <f>HLOOKUP(AS$4,Debug!$A$1:$AK$723,2+$C188,0)</f>
        <v>0</v>
      </c>
      <c r="AT188" s="46">
        <f>HLOOKUP(AT$4,Debug!$A$1:$AK$723,2+$C188,0)</f>
        <v>0</v>
      </c>
      <c r="AU188" s="46">
        <f>HLOOKUP(AU$4,Debug!$A$1:$AK$723,2+$C188,0)</f>
        <v>0</v>
      </c>
      <c r="AV188" s="46">
        <f>HLOOKUP(AV$4,Debug!$A$1:$AK$723,2+$C188,0)</f>
        <v>0</v>
      </c>
      <c r="AW188" s="47">
        <f t="shared" si="110"/>
        <v>0</v>
      </c>
      <c r="AX188" s="196"/>
      <c r="AY188" s="265">
        <f t="shared" si="111"/>
        <v>13183.932420994824</v>
      </c>
      <c r="AZ188" s="266">
        <f t="shared" si="112"/>
        <v>0</v>
      </c>
      <c r="BA188" s="266">
        <f t="shared" si="113"/>
        <v>65919.662104974312</v>
      </c>
      <c r="BB188" s="266">
        <f t="shared" si="114"/>
        <v>0</v>
      </c>
      <c r="BC188" s="267">
        <f t="shared" si="115"/>
        <v>0</v>
      </c>
      <c r="BD188" s="246">
        <f>HLOOKUP(BD$4,Debug!$A$1:$AK$723,2+$C188,0)</f>
        <v>13183.932420994801</v>
      </c>
      <c r="BE188" s="46">
        <f>HLOOKUP(BE$4,Debug!$A$1:$AK$723,2+$C188,0)</f>
        <v>0</v>
      </c>
      <c r="BF188" s="46">
        <f>HLOOKUP(BF$4,Debug!$A$1:$AK$723,2+$C188,0)</f>
        <v>65919.662104974297</v>
      </c>
      <c r="BG188" s="46">
        <f>HLOOKUP(BG$4,Debug!$A$1:$AK$723,2+$C188,0)</f>
        <v>0</v>
      </c>
      <c r="BH188" s="46">
        <f>HLOOKUP(BH$4,Debug!$A$1:$AK$723,2+$C188,0)</f>
        <v>0</v>
      </c>
      <c r="BI188" s="48">
        <f t="shared" si="116"/>
        <v>3.8198777474462986E-11</v>
      </c>
      <c r="BJ188" s="196"/>
      <c r="BK188" s="274">
        <f t="shared" si="117"/>
        <v>1.6821425527395739E-3</v>
      </c>
      <c r="BL188" s="275">
        <f t="shared" si="118"/>
        <v>4.412379777391779E-2</v>
      </c>
      <c r="BM188" s="281">
        <f t="shared" si="119"/>
        <v>0</v>
      </c>
      <c r="BN188" s="281">
        <f t="shared" si="120"/>
        <v>0.8</v>
      </c>
      <c r="BO188" s="281">
        <f t="shared" si="121"/>
        <v>0</v>
      </c>
      <c r="BP188" s="281">
        <f t="shared" si="122"/>
        <v>1</v>
      </c>
      <c r="BQ188" s="275">
        <f t="shared" si="123"/>
        <v>5.5154747217397236E-2</v>
      </c>
      <c r="BR188" s="275">
        <f t="shared" si="124"/>
        <v>9.2778147279978495E-5</v>
      </c>
      <c r="BS188" s="276">
        <f t="shared" si="125"/>
        <v>0.80635672299662609</v>
      </c>
      <c r="BT188" s="41">
        <f>HLOOKUP(BT$4,Debug!$A$1:$AK$723,2+$C188,0)*IF(SUM(V188:W188)=0,0,1)</f>
        <v>4.41237977739211E-2</v>
      </c>
      <c r="BU188" s="41">
        <f>HLOOKUP(BU$4,Debug!$A$1:$AK$723,2+$C188,0)*IF(SUM(X188:Y188)=0,0,1)</f>
        <v>9.2778147279985501E-5</v>
      </c>
      <c r="BV188" s="41">
        <f>HLOOKUP(BV$4,Debug!$A$1:$AK$723,2+$C188,0)</f>
        <v>0.80635672299662597</v>
      </c>
      <c r="BW188" s="208">
        <f t="shared" si="126"/>
        <v>3.4278813511659512E-15</v>
      </c>
      <c r="BY188" s="251">
        <f t="shared" si="127"/>
        <v>0</v>
      </c>
      <c r="BZ188" s="43">
        <f>HLOOKUP(BZ$4,Debug!$A$1:$AK$723,2+$C188,0)</f>
        <v>0</v>
      </c>
      <c r="CA188" s="49">
        <f t="shared" si="128"/>
        <v>0</v>
      </c>
      <c r="CC188" s="224">
        <f t="shared" si="129"/>
        <v>0</v>
      </c>
      <c r="CD188" s="253">
        <f t="shared" si="140"/>
        <v>2.289990065452689</v>
      </c>
      <c r="CE188" s="253">
        <f t="shared" si="130"/>
        <v>2.6642142823129737</v>
      </c>
      <c r="CF188" s="253">
        <f t="shared" si="141"/>
        <v>24.149934827437775</v>
      </c>
      <c r="CG188" s="255">
        <f t="shared" si="131"/>
        <v>2113.8369834947898</v>
      </c>
      <c r="CI188" s="194">
        <f t="shared" si="142"/>
        <v>1.2999999999999999E-2</v>
      </c>
      <c r="CJ188" s="194"/>
    </row>
    <row r="189" spans="2:88">
      <c r="B189" s="108">
        <f t="shared" si="143"/>
        <v>16</v>
      </c>
      <c r="C189" s="3">
        <f t="shared" si="132"/>
        <v>183</v>
      </c>
      <c r="D189" s="3">
        <f t="shared" si="133"/>
        <v>15</v>
      </c>
      <c r="E189" s="3">
        <f t="shared" si="134"/>
        <v>2</v>
      </c>
      <c r="F189" s="7">
        <f t="shared" si="135"/>
        <v>2030</v>
      </c>
      <c r="G189" s="8">
        <f t="shared" si="136"/>
        <v>3</v>
      </c>
      <c r="H189" s="37">
        <f>HLOOKUP(H$4,Debug!$A$1:$AK$723,2+$C189,0)</f>
        <v>16</v>
      </c>
      <c r="I189" s="38">
        <f>HLOOKUP(I$4,Debug!$A$1:$AK$723,2+$C189,0)</f>
        <v>183</v>
      </c>
      <c r="J189" s="38">
        <f>HLOOKUP(J$4,Debug!$A$1:$AK$723,2+$C189,0)</f>
        <v>15</v>
      </c>
      <c r="K189" s="38">
        <f>HLOOKUP(K$4,Debug!$A$1:$AK$723,2+$C189,0)</f>
        <v>2</v>
      </c>
      <c r="L189" s="38">
        <f>HLOOKUP(L$4,Debug!$A$1:$AK$723,2+$C189,0)</f>
        <v>2030</v>
      </c>
      <c r="M189" s="38">
        <f>HLOOKUP(M$4,Debug!$A$1:$AK$723,2+$C189,0)</f>
        <v>3</v>
      </c>
      <c r="N189" s="208">
        <f t="shared" si="102"/>
        <v>0</v>
      </c>
      <c r="O189" s="5"/>
      <c r="P189" s="100">
        <f>IF(Switch="Y",S189,HLOOKUP(P$3,Debug!$A$1:$AK$723,2+$C189,0))</f>
        <v>-1.06777913722841E-2</v>
      </c>
      <c r="Q189" s="207">
        <f t="shared" si="103"/>
        <v>-1.1927791372284099E-2</v>
      </c>
      <c r="R189" s="101">
        <f>IF(Switch="Y",T189,HLOOKUP(R$3,Debug!$A$1:$AK$723,2+$C189,0))</f>
        <v>0.72902238098709604</v>
      </c>
      <c r="S189" s="183">
        <v>1.1067491549012543E-2</v>
      </c>
      <c r="T189" s="184">
        <v>0.59150597421033946</v>
      </c>
      <c r="U189" s="196"/>
      <c r="V189" s="55">
        <f t="shared" si="137"/>
        <v>2848.879505579871</v>
      </c>
      <c r="W189" s="210">
        <f t="shared" si="138"/>
        <v>-33.980840387332577</v>
      </c>
      <c r="X189" s="210">
        <f t="shared" si="104"/>
        <v>-0.25579655058832229</v>
      </c>
      <c r="Y189" s="210">
        <f t="shared" si="139"/>
        <v>0</v>
      </c>
      <c r="Z189" s="210">
        <f t="shared" si="105"/>
        <v>0</v>
      </c>
      <c r="AA189" s="210">
        <f t="shared" si="106"/>
        <v>-3.0491964410287791</v>
      </c>
      <c r="AB189" s="210">
        <f t="shared" si="107"/>
        <v>-32.956835914084586</v>
      </c>
      <c r="AC189" s="211">
        <f t="shared" si="108"/>
        <v>2778.6368362868366</v>
      </c>
      <c r="AD189" s="43">
        <f>HLOOKUP(AD$4,Debug!$A$1:$AK$723,2+$C189,0)</f>
        <v>2814.64286864216</v>
      </c>
      <c r="AE189" s="44">
        <f>HLOOKUP(AE$4,Debug!$A$1:$AK$723,2+$C189,0)</f>
        <v>0.25579655058836098</v>
      </c>
      <c r="AF189" s="44">
        <f>HLOOKUP(AF$4,Debug!$A$1:$AK$723,2+$C189,0)</f>
        <v>3.04919644102901</v>
      </c>
      <c r="AG189" s="44">
        <f>HLOOKUP(AG$4,Debug!$A$1:$AK$723,2+$C189,0)</f>
        <v>32.9568359140846</v>
      </c>
      <c r="AH189" s="44">
        <f>HLOOKUP(AH$4,Debug!$A$1:$AK$723,2+$C189,0)</f>
        <v>2778.6368362870498</v>
      </c>
      <c r="AI189" s="208">
        <f t="shared" si="109"/>
        <v>4.2361492091913533E-10</v>
      </c>
      <c r="AJ189" s="196"/>
      <c r="AK189" s="55">
        <f t="shared" si="96"/>
        <v>1</v>
      </c>
      <c r="AL189" s="210">
        <f t="shared" si="97"/>
        <v>0</v>
      </c>
      <c r="AM189" s="210">
        <f t="shared" si="98"/>
        <v>0</v>
      </c>
      <c r="AN189" s="210">
        <f t="shared" si="99"/>
        <v>0</v>
      </c>
      <c r="AO189" s="210">
        <f t="shared" si="100"/>
        <v>0</v>
      </c>
      <c r="AP189" s="211">
        <f t="shared" si="101"/>
        <v>0</v>
      </c>
      <c r="AQ189" s="46">
        <f>HLOOKUP(AQ$4,Debug!$A$1:$AK$723,2+$C189,0)</f>
        <v>1</v>
      </c>
      <c r="AR189" s="46">
        <f>HLOOKUP(AR$4,Debug!$A$1:$AK$723,2+$C189,0)</f>
        <v>0</v>
      </c>
      <c r="AS189" s="46">
        <f>HLOOKUP(AS$4,Debug!$A$1:$AK$723,2+$C189,0)</f>
        <v>0</v>
      </c>
      <c r="AT189" s="46">
        <f>HLOOKUP(AT$4,Debug!$A$1:$AK$723,2+$C189,0)</f>
        <v>0</v>
      </c>
      <c r="AU189" s="46">
        <f>HLOOKUP(AU$4,Debug!$A$1:$AK$723,2+$C189,0)</f>
        <v>0</v>
      </c>
      <c r="AV189" s="46">
        <f>HLOOKUP(AV$4,Debug!$A$1:$AK$723,2+$C189,0)</f>
        <v>0</v>
      </c>
      <c r="AW189" s="47">
        <f t="shared" si="110"/>
        <v>0</v>
      </c>
      <c r="AX189" s="196"/>
      <c r="AY189" s="265">
        <f t="shared" si="111"/>
        <v>13182.734365633834</v>
      </c>
      <c r="AZ189" s="266">
        <f t="shared" si="112"/>
        <v>0</v>
      </c>
      <c r="BA189" s="266">
        <f t="shared" si="113"/>
        <v>65913.671828169361</v>
      </c>
      <c r="BB189" s="266">
        <f t="shared" si="114"/>
        <v>0</v>
      </c>
      <c r="BC189" s="267">
        <f t="shared" si="115"/>
        <v>0</v>
      </c>
      <c r="BD189" s="246">
        <f>HLOOKUP(BD$4,Debug!$A$1:$AK$723,2+$C189,0)</f>
        <v>13182.7343656338</v>
      </c>
      <c r="BE189" s="46">
        <f>HLOOKUP(BE$4,Debug!$A$1:$AK$723,2+$C189,0)</f>
        <v>0</v>
      </c>
      <c r="BF189" s="46">
        <f>HLOOKUP(BF$4,Debug!$A$1:$AK$723,2+$C189,0)</f>
        <v>65913.671828169303</v>
      </c>
      <c r="BG189" s="46">
        <f>HLOOKUP(BG$4,Debug!$A$1:$AK$723,2+$C189,0)</f>
        <v>0</v>
      </c>
      <c r="BH189" s="46">
        <f>HLOOKUP(BH$4,Debug!$A$1:$AK$723,2+$C189,0)</f>
        <v>0</v>
      </c>
      <c r="BI189" s="48">
        <f t="shared" si="116"/>
        <v>9.276845958083868E-11</v>
      </c>
      <c r="BJ189" s="196"/>
      <c r="BK189" s="274">
        <f t="shared" si="117"/>
        <v>1.6821425527395739E-3</v>
      </c>
      <c r="BL189" s="275">
        <f t="shared" si="118"/>
        <v>4.3217447034894524E-2</v>
      </c>
      <c r="BM189" s="281">
        <f t="shared" si="119"/>
        <v>0</v>
      </c>
      <c r="BN189" s="281">
        <f t="shared" si="120"/>
        <v>0.8</v>
      </c>
      <c r="BO189" s="281">
        <f t="shared" si="121"/>
        <v>0</v>
      </c>
      <c r="BP189" s="281">
        <f t="shared" si="122"/>
        <v>1</v>
      </c>
      <c r="BQ189" s="275">
        <f t="shared" si="123"/>
        <v>5.4021808793618155E-2</v>
      </c>
      <c r="BR189" s="275">
        <f t="shared" si="124"/>
        <v>9.0872383347706003E-5</v>
      </c>
      <c r="BS189" s="276">
        <f t="shared" si="125"/>
        <v>0.80628344743937896</v>
      </c>
      <c r="BT189" s="41">
        <f>HLOOKUP(BT$4,Debug!$A$1:$AK$723,2+$C189,0)*IF(SUM(V189:W189)=0,0,1)</f>
        <v>4.3217447034897799E-2</v>
      </c>
      <c r="BU189" s="41">
        <f>HLOOKUP(BU$4,Debug!$A$1:$AK$723,2+$C189,0)*IF(SUM(X189:Y189)=0,0,1)</f>
        <v>9.0872383347712901E-5</v>
      </c>
      <c r="BV189" s="41">
        <f>HLOOKUP(BV$4,Debug!$A$1:$AK$723,2+$C189,0)</f>
        <v>0.80628344743937896</v>
      </c>
      <c r="BW189" s="208">
        <f t="shared" si="126"/>
        <v>3.2820561589666508E-15</v>
      </c>
      <c r="BY189" s="251">
        <f t="shared" si="127"/>
        <v>0</v>
      </c>
      <c r="BZ189" s="43">
        <f>HLOOKUP(BZ$4,Debug!$A$1:$AK$723,2+$C189,0)</f>
        <v>0</v>
      </c>
      <c r="CA189" s="49">
        <f t="shared" si="128"/>
        <v>0</v>
      </c>
      <c r="CC189" s="224">
        <f t="shared" si="129"/>
        <v>0</v>
      </c>
      <c r="CD189" s="253">
        <f t="shared" si="140"/>
        <v>2.22293244953618</v>
      </c>
      <c r="CE189" s="253">
        <f t="shared" si="130"/>
        <v>2.5961211503789734</v>
      </c>
      <c r="CF189" s="253">
        <f t="shared" si="141"/>
        <v>24.026270987886981</v>
      </c>
      <c r="CG189" s="255">
        <f t="shared" si="131"/>
        <v>2051.9376457257044</v>
      </c>
      <c r="CI189" s="194">
        <f t="shared" si="142"/>
        <v>1.3000000000000001E-2</v>
      </c>
      <c r="CJ189" s="194"/>
    </row>
    <row r="190" spans="2:88">
      <c r="B190" s="108">
        <f t="shared" si="143"/>
        <v>16</v>
      </c>
      <c r="C190" s="3">
        <f t="shared" si="132"/>
        <v>184</v>
      </c>
      <c r="D190" s="3">
        <f t="shared" si="133"/>
        <v>15</v>
      </c>
      <c r="E190" s="3">
        <f t="shared" si="134"/>
        <v>3</v>
      </c>
      <c r="F190" s="7">
        <f t="shared" si="135"/>
        <v>2030</v>
      </c>
      <c r="G190" s="8">
        <f t="shared" si="136"/>
        <v>4</v>
      </c>
      <c r="H190" s="37">
        <f>HLOOKUP(H$4,Debug!$A$1:$AK$723,2+$C190,0)</f>
        <v>16</v>
      </c>
      <c r="I190" s="38">
        <f>HLOOKUP(I$4,Debug!$A$1:$AK$723,2+$C190,0)</f>
        <v>184</v>
      </c>
      <c r="J190" s="38">
        <f>HLOOKUP(J$4,Debug!$A$1:$AK$723,2+$C190,0)</f>
        <v>15</v>
      </c>
      <c r="K190" s="38">
        <f>HLOOKUP(K$4,Debug!$A$1:$AK$723,2+$C190,0)</f>
        <v>3</v>
      </c>
      <c r="L190" s="38">
        <f>HLOOKUP(L$4,Debug!$A$1:$AK$723,2+$C190,0)</f>
        <v>2030</v>
      </c>
      <c r="M190" s="38">
        <f>HLOOKUP(M$4,Debug!$A$1:$AK$723,2+$C190,0)</f>
        <v>4</v>
      </c>
      <c r="N190" s="208">
        <f t="shared" si="102"/>
        <v>0</v>
      </c>
      <c r="O190" s="5"/>
      <c r="P190" s="100">
        <f>IF(Switch="Y",S190,HLOOKUP(P$3,Debug!$A$1:$AK$723,2+$C190,0))</f>
        <v>2.07621302428573E-2</v>
      </c>
      <c r="Q190" s="207">
        <f t="shared" si="103"/>
        <v>1.9512130242857299E-2</v>
      </c>
      <c r="R190" s="101">
        <f>IF(Switch="Y",T190,HLOOKUP(R$3,Debug!$A$1:$AK$723,2+$C190,0))</f>
        <v>0.72537356738720404</v>
      </c>
      <c r="S190" s="183">
        <v>-1.0945458121488616E-2</v>
      </c>
      <c r="T190" s="184">
        <v>0.58844297987525007</v>
      </c>
      <c r="U190" s="196"/>
      <c r="V190" s="55">
        <f t="shared" si="137"/>
        <v>2778.6368362868366</v>
      </c>
      <c r="W190" s="210">
        <f t="shared" si="138"/>
        <v>54.217123847229708</v>
      </c>
      <c r="X190" s="210">
        <f t="shared" si="104"/>
        <v>-0.25110379704597163</v>
      </c>
      <c r="Y190" s="210">
        <f t="shared" si="139"/>
        <v>0</v>
      </c>
      <c r="Z190" s="210">
        <f t="shared" si="105"/>
        <v>0</v>
      </c>
      <c r="AA190" s="210">
        <f t="shared" si="106"/>
        <v>-3.0686530943651049</v>
      </c>
      <c r="AB190" s="210">
        <f t="shared" si="107"/>
        <v>-32.953914624546506</v>
      </c>
      <c r="AC190" s="211">
        <f t="shared" si="108"/>
        <v>2796.5802886181086</v>
      </c>
      <c r="AD190" s="43">
        <f>HLOOKUP(AD$4,Debug!$A$1:$AK$723,2+$C190,0)</f>
        <v>2832.6028563372402</v>
      </c>
      <c r="AE190" s="44">
        <f>HLOOKUP(AE$4,Debug!$A$1:$AK$723,2+$C190,0)</f>
        <v>0.25110379704600999</v>
      </c>
      <c r="AF190" s="44">
        <f>HLOOKUP(AF$4,Debug!$A$1:$AK$723,2+$C190,0)</f>
        <v>3.0686530943653398</v>
      </c>
      <c r="AG190" s="44">
        <f>HLOOKUP(AG$4,Debug!$A$1:$AK$723,2+$C190,0)</f>
        <v>32.953914624546499</v>
      </c>
      <c r="AH190" s="44">
        <f>HLOOKUP(AH$4,Debug!$A$1:$AK$723,2+$C190,0)</f>
        <v>2796.5802886183301</v>
      </c>
      <c r="AI190" s="208">
        <f t="shared" si="109"/>
        <v>4.4180170633012494E-10</v>
      </c>
      <c r="AJ190" s="196"/>
      <c r="AK190" s="55">
        <f t="shared" si="96"/>
        <v>1</v>
      </c>
      <c r="AL190" s="210">
        <f t="shared" si="97"/>
        <v>0</v>
      </c>
      <c r="AM190" s="210">
        <f t="shared" si="98"/>
        <v>0</v>
      </c>
      <c r="AN190" s="210">
        <f t="shared" si="99"/>
        <v>0</v>
      </c>
      <c r="AO190" s="210">
        <f t="shared" si="100"/>
        <v>0</v>
      </c>
      <c r="AP190" s="211">
        <f t="shared" si="101"/>
        <v>0</v>
      </c>
      <c r="AQ190" s="46">
        <f>HLOOKUP(AQ$4,Debug!$A$1:$AK$723,2+$C190,0)</f>
        <v>1</v>
      </c>
      <c r="AR190" s="46">
        <f>HLOOKUP(AR$4,Debug!$A$1:$AK$723,2+$C190,0)</f>
        <v>0</v>
      </c>
      <c r="AS190" s="46">
        <f>HLOOKUP(AS$4,Debug!$A$1:$AK$723,2+$C190,0)</f>
        <v>0</v>
      </c>
      <c r="AT190" s="46">
        <f>HLOOKUP(AT$4,Debug!$A$1:$AK$723,2+$C190,0)</f>
        <v>0</v>
      </c>
      <c r="AU190" s="46">
        <f>HLOOKUP(AU$4,Debug!$A$1:$AK$723,2+$C190,0)</f>
        <v>0</v>
      </c>
      <c r="AV190" s="46">
        <f>HLOOKUP(AV$4,Debug!$A$1:$AK$723,2+$C190,0)</f>
        <v>0</v>
      </c>
      <c r="AW190" s="47">
        <f t="shared" si="110"/>
        <v>0</v>
      </c>
      <c r="AX190" s="196"/>
      <c r="AY190" s="265">
        <f t="shared" si="111"/>
        <v>13181.565849818602</v>
      </c>
      <c r="AZ190" s="266">
        <f t="shared" si="112"/>
        <v>0</v>
      </c>
      <c r="BA190" s="266">
        <f t="shared" si="113"/>
        <v>65907.829249093207</v>
      </c>
      <c r="BB190" s="266">
        <f t="shared" si="114"/>
        <v>0</v>
      </c>
      <c r="BC190" s="267">
        <f t="shared" si="115"/>
        <v>0</v>
      </c>
      <c r="BD190" s="246">
        <f>HLOOKUP(BD$4,Debug!$A$1:$AK$723,2+$C190,0)</f>
        <v>13181.5658498186</v>
      </c>
      <c r="BE190" s="46">
        <f>HLOOKUP(BE$4,Debug!$A$1:$AK$723,2+$C190,0)</f>
        <v>0</v>
      </c>
      <c r="BF190" s="46">
        <f>HLOOKUP(BF$4,Debug!$A$1:$AK$723,2+$C190,0)</f>
        <v>65907.829249093207</v>
      </c>
      <c r="BG190" s="46">
        <f>HLOOKUP(BG$4,Debug!$A$1:$AK$723,2+$C190,0)</f>
        <v>0</v>
      </c>
      <c r="BH190" s="46">
        <f>HLOOKUP(BH$4,Debug!$A$1:$AK$723,2+$C190,0)</f>
        <v>0</v>
      </c>
      <c r="BI190" s="48">
        <f t="shared" si="116"/>
        <v>1.8189894035458565E-12</v>
      </c>
      <c r="BJ190" s="196"/>
      <c r="BK190" s="274">
        <f t="shared" si="117"/>
        <v>1.6821425527395739E-3</v>
      </c>
      <c r="BL190" s="275">
        <f t="shared" si="118"/>
        <v>4.2155697888147957E-2</v>
      </c>
      <c r="BM190" s="281">
        <f t="shared" si="119"/>
        <v>0</v>
      </c>
      <c r="BN190" s="281">
        <f t="shared" si="120"/>
        <v>0.8</v>
      </c>
      <c r="BO190" s="281">
        <f t="shared" si="121"/>
        <v>0</v>
      </c>
      <c r="BP190" s="281">
        <f t="shared" si="122"/>
        <v>1</v>
      </c>
      <c r="BQ190" s="275">
        <f t="shared" si="123"/>
        <v>5.2694622360184948E-2</v>
      </c>
      <c r="BR190" s="275">
        <f t="shared" si="124"/>
        <v>8.8639866572609341E-5</v>
      </c>
      <c r="BS190" s="276">
        <f t="shared" si="125"/>
        <v>0.8062119785821783</v>
      </c>
      <c r="BT190" s="41">
        <f>HLOOKUP(BT$4,Debug!$A$1:$AK$723,2+$C190,0)*IF(SUM(V190:W190)=0,0,1)</f>
        <v>4.2155697888151197E-2</v>
      </c>
      <c r="BU190" s="41">
        <f>HLOOKUP(BU$4,Debug!$A$1:$AK$723,2+$C190,0)*IF(SUM(X190:Y190)=0,0,1)</f>
        <v>8.8639866572616199E-5</v>
      </c>
      <c r="BV190" s="41">
        <f>HLOOKUP(BV$4,Debug!$A$1:$AK$723,2+$C190,0)</f>
        <v>0.80621197858217797</v>
      </c>
      <c r="BW190" s="208">
        <f t="shared" si="126"/>
        <v>3.5803879392531934E-15</v>
      </c>
      <c r="BY190" s="251">
        <f t="shared" si="127"/>
        <v>0</v>
      </c>
      <c r="BZ190" s="43">
        <f>HLOOKUP(BZ$4,Debug!$A$1:$AK$723,2+$C190,0)</f>
        <v>0</v>
      </c>
      <c r="CA190" s="49">
        <f t="shared" si="128"/>
        <v>0</v>
      </c>
      <c r="CC190" s="224">
        <f t="shared" si="129"/>
        <v>0</v>
      </c>
      <c r="CD190" s="253">
        <f t="shared" si="140"/>
        <v>2.2259198421333988</v>
      </c>
      <c r="CE190" s="253">
        <f t="shared" si="130"/>
        <v>2.5194371430135964</v>
      </c>
      <c r="CF190" s="253">
        <f t="shared" si="141"/>
        <v>23.903898610580654</v>
      </c>
      <c r="CG190" s="255">
        <f t="shared" si="131"/>
        <v>2054.6952388923683</v>
      </c>
      <c r="CI190" s="194">
        <f t="shared" si="142"/>
        <v>1.2999999999999999E-2</v>
      </c>
      <c r="CJ190" s="194"/>
    </row>
    <row r="191" spans="2:88">
      <c r="B191" s="108">
        <f t="shared" si="143"/>
        <v>16</v>
      </c>
      <c r="C191" s="3">
        <f t="shared" si="132"/>
        <v>185</v>
      </c>
      <c r="D191" s="3">
        <f t="shared" si="133"/>
        <v>15</v>
      </c>
      <c r="E191" s="3">
        <f t="shared" si="134"/>
        <v>4</v>
      </c>
      <c r="F191" s="7">
        <f t="shared" si="135"/>
        <v>2030</v>
      </c>
      <c r="G191" s="8">
        <f t="shared" si="136"/>
        <v>5</v>
      </c>
      <c r="H191" s="37">
        <f>HLOOKUP(H$4,Debug!$A$1:$AK$723,2+$C191,0)</f>
        <v>16</v>
      </c>
      <c r="I191" s="38">
        <f>HLOOKUP(I$4,Debug!$A$1:$AK$723,2+$C191,0)</f>
        <v>185</v>
      </c>
      <c r="J191" s="38">
        <f>HLOOKUP(J$4,Debug!$A$1:$AK$723,2+$C191,0)</f>
        <v>15</v>
      </c>
      <c r="K191" s="38">
        <f>HLOOKUP(K$4,Debug!$A$1:$AK$723,2+$C191,0)</f>
        <v>4</v>
      </c>
      <c r="L191" s="38">
        <f>HLOOKUP(L$4,Debug!$A$1:$AK$723,2+$C191,0)</f>
        <v>2030</v>
      </c>
      <c r="M191" s="38">
        <f>HLOOKUP(M$4,Debug!$A$1:$AK$723,2+$C191,0)</f>
        <v>5</v>
      </c>
      <c r="N191" s="208">
        <f t="shared" si="102"/>
        <v>0</v>
      </c>
      <c r="O191" s="5"/>
      <c r="P191" s="100">
        <f>IF(Switch="Y",S191,HLOOKUP(P$3,Debug!$A$1:$AK$723,2+$C191,0))</f>
        <v>5.4363076053482997E-3</v>
      </c>
      <c r="Q191" s="207">
        <f t="shared" si="103"/>
        <v>4.1863076053482995E-3</v>
      </c>
      <c r="R191" s="101">
        <f>IF(Switch="Y",T191,HLOOKUP(R$3,Debug!$A$1:$AK$723,2+$C191,0))</f>
        <v>0.7218131947452</v>
      </c>
      <c r="S191" s="183">
        <v>1.4196520790395795E-2</v>
      </c>
      <c r="T191" s="184">
        <v>0.5854458169896376</v>
      </c>
      <c r="U191" s="196"/>
      <c r="V191" s="55">
        <f t="shared" si="137"/>
        <v>2796.5802886181086</v>
      </c>
      <c r="W191" s="210">
        <f t="shared" si="138"/>
        <v>11.707345331209131</v>
      </c>
      <c r="X191" s="210">
        <f t="shared" si="104"/>
        <v>-0.25055592789588116</v>
      </c>
      <c r="Y191" s="210">
        <f t="shared" si="139"/>
        <v>0</v>
      </c>
      <c r="Z191" s="210">
        <f t="shared" si="105"/>
        <v>0</v>
      </c>
      <c r="AA191" s="210">
        <f t="shared" si="106"/>
        <v>-3.0420401678565403</v>
      </c>
      <c r="AB191" s="210">
        <f t="shared" si="107"/>
        <v>-32.950974470355483</v>
      </c>
      <c r="AC191" s="211">
        <f t="shared" si="108"/>
        <v>2772.04406338321</v>
      </c>
      <c r="AD191" s="43">
        <f>HLOOKUP(AD$4,Debug!$A$1:$AK$723,2+$C191,0)</f>
        <v>2808.0370780216399</v>
      </c>
      <c r="AE191" s="44">
        <f>HLOOKUP(AE$4,Debug!$A$1:$AK$723,2+$C191,0)</f>
        <v>0.25055592789592002</v>
      </c>
      <c r="AF191" s="44">
        <f>HLOOKUP(AF$4,Debug!$A$1:$AK$723,2+$C191,0)</f>
        <v>3.0420401678567801</v>
      </c>
      <c r="AG191" s="44">
        <f>HLOOKUP(AG$4,Debug!$A$1:$AK$723,2+$C191,0)</f>
        <v>32.950974470355497</v>
      </c>
      <c r="AH191" s="44">
        <f>HLOOKUP(AH$4,Debug!$A$1:$AK$723,2+$C191,0)</f>
        <v>2772.0440633834301</v>
      </c>
      <c r="AI191" s="208">
        <f t="shared" si="109"/>
        <v>4.3817571793169918E-10</v>
      </c>
      <c r="AJ191" s="196"/>
      <c r="AK191" s="55">
        <f t="shared" si="96"/>
        <v>1</v>
      </c>
      <c r="AL191" s="210">
        <f t="shared" si="97"/>
        <v>0</v>
      </c>
      <c r="AM191" s="210">
        <f t="shared" si="98"/>
        <v>0</v>
      </c>
      <c r="AN191" s="210">
        <f t="shared" si="99"/>
        <v>0</v>
      </c>
      <c r="AO191" s="210">
        <f t="shared" si="100"/>
        <v>0</v>
      </c>
      <c r="AP191" s="211">
        <f t="shared" si="101"/>
        <v>0</v>
      </c>
      <c r="AQ191" s="46">
        <f>HLOOKUP(AQ$4,Debug!$A$1:$AK$723,2+$C191,0)</f>
        <v>1</v>
      </c>
      <c r="AR191" s="46">
        <f>HLOOKUP(AR$4,Debug!$A$1:$AK$723,2+$C191,0)</f>
        <v>0</v>
      </c>
      <c r="AS191" s="46">
        <f>HLOOKUP(AS$4,Debug!$A$1:$AK$723,2+$C191,0)</f>
        <v>0</v>
      </c>
      <c r="AT191" s="46">
        <f>HLOOKUP(AT$4,Debug!$A$1:$AK$723,2+$C191,0)</f>
        <v>0</v>
      </c>
      <c r="AU191" s="46">
        <f>HLOOKUP(AU$4,Debug!$A$1:$AK$723,2+$C191,0)</f>
        <v>0</v>
      </c>
      <c r="AV191" s="46">
        <f>HLOOKUP(AV$4,Debug!$A$1:$AK$723,2+$C191,0)</f>
        <v>0</v>
      </c>
      <c r="AW191" s="47">
        <f t="shared" si="110"/>
        <v>0</v>
      </c>
      <c r="AX191" s="196"/>
      <c r="AY191" s="265">
        <f t="shared" si="111"/>
        <v>13180.389788142193</v>
      </c>
      <c r="AZ191" s="266">
        <f t="shared" si="112"/>
        <v>0</v>
      </c>
      <c r="BA191" s="266">
        <f t="shared" si="113"/>
        <v>65901.948940711154</v>
      </c>
      <c r="BB191" s="266">
        <f t="shared" si="114"/>
        <v>0</v>
      </c>
      <c r="BC191" s="267">
        <f t="shared" si="115"/>
        <v>0</v>
      </c>
      <c r="BD191" s="246">
        <f>HLOOKUP(BD$4,Debug!$A$1:$AK$723,2+$C191,0)</f>
        <v>13180.3897881422</v>
      </c>
      <c r="BE191" s="46">
        <f>HLOOKUP(BE$4,Debug!$A$1:$AK$723,2+$C191,0)</f>
        <v>0</v>
      </c>
      <c r="BF191" s="46">
        <f>HLOOKUP(BF$4,Debug!$A$1:$AK$723,2+$C191,0)</f>
        <v>65901.948940711096</v>
      </c>
      <c r="BG191" s="46">
        <f>HLOOKUP(BG$4,Debug!$A$1:$AK$723,2+$C191,0)</f>
        <v>0</v>
      </c>
      <c r="BH191" s="46">
        <f>HLOOKUP(BH$4,Debug!$A$1:$AK$723,2+$C191,0)</f>
        <v>0</v>
      </c>
      <c r="BI191" s="48">
        <f t="shared" si="116"/>
        <v>6.5483618527650833E-11</v>
      </c>
      <c r="BJ191" s="196"/>
      <c r="BK191" s="274">
        <f t="shared" si="117"/>
        <v>1.6821425527395739E-3</v>
      </c>
      <c r="BL191" s="275">
        <f t="shared" si="118"/>
        <v>4.2431685590017899E-2</v>
      </c>
      <c r="BM191" s="281">
        <f t="shared" si="119"/>
        <v>0</v>
      </c>
      <c r="BN191" s="281">
        <f t="shared" si="120"/>
        <v>0.8</v>
      </c>
      <c r="BO191" s="281">
        <f t="shared" si="121"/>
        <v>0</v>
      </c>
      <c r="BP191" s="281">
        <f t="shared" si="122"/>
        <v>1</v>
      </c>
      <c r="BQ191" s="275">
        <f t="shared" si="123"/>
        <v>5.3039606987522372E-2</v>
      </c>
      <c r="BR191" s="275">
        <f t="shared" si="124"/>
        <v>8.9220179894294627E-5</v>
      </c>
      <c r="BS191" s="276">
        <f t="shared" si="125"/>
        <v>0.8061400482044162</v>
      </c>
      <c r="BT191" s="41">
        <f>HLOOKUP(BT$4,Debug!$A$1:$AK$723,2+$C191,0)*IF(SUM(V191:W191)=0,0,1)</f>
        <v>4.2431685590021202E-2</v>
      </c>
      <c r="BU191" s="41">
        <f>HLOOKUP(BU$4,Debug!$A$1:$AK$723,2+$C191,0)*IF(SUM(X191:Y191)=0,0,1)</f>
        <v>8.9220179894301607E-5</v>
      </c>
      <c r="BV191" s="41">
        <f>HLOOKUP(BV$4,Debug!$A$1:$AK$723,2+$C191,0)</f>
        <v>0.80614004820441598</v>
      </c>
      <c r="BW191" s="208">
        <f t="shared" si="126"/>
        <v>3.5319376546702475E-15</v>
      </c>
      <c r="BY191" s="251">
        <f t="shared" si="127"/>
        <v>0</v>
      </c>
      <c r="BZ191" s="43">
        <f>HLOOKUP(BZ$4,Debug!$A$1:$AK$723,2+$C191,0)</f>
        <v>0</v>
      </c>
      <c r="CA191" s="49">
        <f t="shared" si="128"/>
        <v>0</v>
      </c>
      <c r="CC191" s="224">
        <f t="shared" si="129"/>
        <v>0</v>
      </c>
      <c r="CD191" s="253">
        <f t="shared" si="140"/>
        <v>2.1957847321037538</v>
      </c>
      <c r="CE191" s="253">
        <f t="shared" si="130"/>
        <v>2.5232606906111132</v>
      </c>
      <c r="CF191" s="253">
        <f t="shared" si="141"/>
        <v>23.784448152414814</v>
      </c>
      <c r="CG191" s="255">
        <f t="shared" si="131"/>
        <v>2026.8782142496191</v>
      </c>
      <c r="CI191" s="194">
        <f t="shared" si="142"/>
        <v>1.2999999999999999E-2</v>
      </c>
      <c r="CJ191" s="194"/>
    </row>
    <row r="192" spans="2:88">
      <c r="B192" s="108">
        <f t="shared" si="143"/>
        <v>16</v>
      </c>
      <c r="C192" s="3">
        <f t="shared" si="132"/>
        <v>186</v>
      </c>
      <c r="D192" s="3">
        <f t="shared" si="133"/>
        <v>15</v>
      </c>
      <c r="E192" s="3">
        <f t="shared" si="134"/>
        <v>5</v>
      </c>
      <c r="F192" s="7">
        <f t="shared" si="135"/>
        <v>2030</v>
      </c>
      <c r="G192" s="8">
        <f t="shared" si="136"/>
        <v>6</v>
      </c>
      <c r="H192" s="37">
        <f>HLOOKUP(H$4,Debug!$A$1:$AK$723,2+$C192,0)</f>
        <v>16</v>
      </c>
      <c r="I192" s="38">
        <f>HLOOKUP(I$4,Debug!$A$1:$AK$723,2+$C192,0)</f>
        <v>186</v>
      </c>
      <c r="J192" s="38">
        <f>HLOOKUP(J$4,Debug!$A$1:$AK$723,2+$C192,0)</f>
        <v>15</v>
      </c>
      <c r="K192" s="38">
        <f>HLOOKUP(K$4,Debug!$A$1:$AK$723,2+$C192,0)</f>
        <v>5</v>
      </c>
      <c r="L192" s="38">
        <f>HLOOKUP(L$4,Debug!$A$1:$AK$723,2+$C192,0)</f>
        <v>2030</v>
      </c>
      <c r="M192" s="38">
        <f>HLOOKUP(M$4,Debug!$A$1:$AK$723,2+$C192,0)</f>
        <v>6</v>
      </c>
      <c r="N192" s="208">
        <f t="shared" si="102"/>
        <v>0</v>
      </c>
      <c r="O192" s="5"/>
      <c r="P192" s="100">
        <f>IF(Switch="Y",S192,HLOOKUP(P$3,Debug!$A$1:$AK$723,2+$C192,0))</f>
        <v>1.71915134116296E-3</v>
      </c>
      <c r="Q192" s="207">
        <f t="shared" si="103"/>
        <v>4.6915134116295998E-4</v>
      </c>
      <c r="R192" s="101">
        <f>IF(Switch="Y",T192,HLOOKUP(R$3,Debug!$A$1:$AK$723,2+$C192,0))</f>
        <v>0.71854566357691996</v>
      </c>
      <c r="S192" s="183">
        <v>6.5091711713343159E-3</v>
      </c>
      <c r="T192" s="184">
        <v>0.58247903075489282</v>
      </c>
      <c r="U192" s="196"/>
      <c r="V192" s="55">
        <f t="shared" si="137"/>
        <v>2772.04406338321</v>
      </c>
      <c r="W192" s="210">
        <f t="shared" si="138"/>
        <v>1.3005081900990543</v>
      </c>
      <c r="X192" s="210">
        <f t="shared" si="104"/>
        <v>-0.24528924852116732</v>
      </c>
      <c r="Y192" s="210">
        <f t="shared" si="139"/>
        <v>0</v>
      </c>
      <c r="Z192" s="210">
        <f t="shared" si="105"/>
        <v>0</v>
      </c>
      <c r="AA192" s="210">
        <f t="shared" si="106"/>
        <v>-3.0041908891851867</v>
      </c>
      <c r="AB192" s="210">
        <f t="shared" si="107"/>
        <v>-32.948060112057298</v>
      </c>
      <c r="AC192" s="211">
        <f t="shared" si="108"/>
        <v>2737.1470313235454</v>
      </c>
      <c r="AD192" s="43">
        <f>HLOOKUP(AD$4,Debug!$A$1:$AK$723,2+$C192,0)</f>
        <v>2773.0992823250099</v>
      </c>
      <c r="AE192" s="44">
        <f>HLOOKUP(AE$4,Debug!$A$1:$AK$723,2+$C192,0)</f>
        <v>0.24528924852120601</v>
      </c>
      <c r="AF192" s="44">
        <f>HLOOKUP(AF$4,Debug!$A$1:$AK$723,2+$C192,0)</f>
        <v>3.0041908891854199</v>
      </c>
      <c r="AG192" s="44">
        <f>HLOOKUP(AG$4,Debug!$A$1:$AK$723,2+$C192,0)</f>
        <v>32.948060112057298</v>
      </c>
      <c r="AH192" s="44">
        <f>HLOOKUP(AH$4,Debug!$A$1:$AK$723,2+$C192,0)</f>
        <v>2737.1470313237601</v>
      </c>
      <c r="AI192" s="208">
        <f t="shared" si="109"/>
        <v>4.3679060368617684E-10</v>
      </c>
      <c r="AJ192" s="196"/>
      <c r="AK192" s="55">
        <f t="shared" si="96"/>
        <v>1</v>
      </c>
      <c r="AL192" s="210">
        <f t="shared" si="97"/>
        <v>0</v>
      </c>
      <c r="AM192" s="210">
        <f t="shared" si="98"/>
        <v>0</v>
      </c>
      <c r="AN192" s="210">
        <f t="shared" si="99"/>
        <v>0</v>
      </c>
      <c r="AO192" s="210">
        <f t="shared" si="100"/>
        <v>0</v>
      </c>
      <c r="AP192" s="211">
        <f t="shared" si="101"/>
        <v>0</v>
      </c>
      <c r="AQ192" s="46">
        <f>HLOOKUP(AQ$4,Debug!$A$1:$AK$723,2+$C192,0)</f>
        <v>1</v>
      </c>
      <c r="AR192" s="46">
        <f>HLOOKUP(AR$4,Debug!$A$1:$AK$723,2+$C192,0)</f>
        <v>0</v>
      </c>
      <c r="AS192" s="46">
        <f>HLOOKUP(AS$4,Debug!$A$1:$AK$723,2+$C192,0)</f>
        <v>0</v>
      </c>
      <c r="AT192" s="46">
        <f>HLOOKUP(AT$4,Debug!$A$1:$AK$723,2+$C192,0)</f>
        <v>0</v>
      </c>
      <c r="AU192" s="46">
        <f>HLOOKUP(AU$4,Debug!$A$1:$AK$723,2+$C192,0)</f>
        <v>0</v>
      </c>
      <c r="AV192" s="46">
        <f>HLOOKUP(AV$4,Debug!$A$1:$AK$723,2+$C192,0)</f>
        <v>0</v>
      </c>
      <c r="AW192" s="47">
        <f t="shared" si="110"/>
        <v>0</v>
      </c>
      <c r="AX192" s="196"/>
      <c r="AY192" s="265">
        <f t="shared" si="111"/>
        <v>13179.22404482292</v>
      </c>
      <c r="AZ192" s="266">
        <f t="shared" si="112"/>
        <v>0</v>
      </c>
      <c r="BA192" s="266">
        <f t="shared" si="113"/>
        <v>65896.120224114798</v>
      </c>
      <c r="BB192" s="266">
        <f t="shared" si="114"/>
        <v>0</v>
      </c>
      <c r="BC192" s="267">
        <f t="shared" si="115"/>
        <v>0</v>
      </c>
      <c r="BD192" s="246">
        <f>HLOOKUP(BD$4,Debug!$A$1:$AK$723,2+$C192,0)</f>
        <v>13179.2240448229</v>
      </c>
      <c r="BE192" s="46">
        <f>HLOOKUP(BE$4,Debug!$A$1:$AK$723,2+$C192,0)</f>
        <v>0</v>
      </c>
      <c r="BF192" s="46">
        <f>HLOOKUP(BF$4,Debug!$A$1:$AK$723,2+$C192,0)</f>
        <v>65896.120224114798</v>
      </c>
      <c r="BG192" s="46">
        <f>HLOOKUP(BG$4,Debug!$A$1:$AK$723,2+$C192,0)</f>
        <v>0</v>
      </c>
      <c r="BH192" s="46">
        <f>HLOOKUP(BH$4,Debug!$A$1:$AK$723,2+$C192,0)</f>
        <v>0</v>
      </c>
      <c r="BI192" s="48">
        <f t="shared" si="116"/>
        <v>2.0008883439004421E-11</v>
      </c>
      <c r="BJ192" s="196"/>
      <c r="BK192" s="274">
        <f t="shared" si="117"/>
        <v>1.6821425527395739E-3</v>
      </c>
      <c r="BL192" s="275">
        <f t="shared" si="118"/>
        <v>4.2063157583959863E-2</v>
      </c>
      <c r="BM192" s="281">
        <f t="shared" si="119"/>
        <v>0</v>
      </c>
      <c r="BN192" s="281">
        <f t="shared" si="120"/>
        <v>0.8</v>
      </c>
      <c r="BO192" s="281">
        <f t="shared" si="121"/>
        <v>0</v>
      </c>
      <c r="BP192" s="281">
        <f t="shared" si="122"/>
        <v>1</v>
      </c>
      <c r="BQ192" s="275">
        <f t="shared" si="123"/>
        <v>5.2578946979949831E-2</v>
      </c>
      <c r="BR192" s="275">
        <f t="shared" si="124"/>
        <v>8.8445284093211518E-5</v>
      </c>
      <c r="BS192" s="276">
        <f t="shared" si="125"/>
        <v>0.80606874891883384</v>
      </c>
      <c r="BT192" s="41">
        <f>HLOOKUP(BT$4,Debug!$A$1:$AK$723,2+$C192,0)*IF(SUM(V192:W192)=0,0,1)</f>
        <v>4.2063157583963201E-2</v>
      </c>
      <c r="BU192" s="41">
        <f>HLOOKUP(BU$4,Debug!$A$1:$AK$723,2+$C192,0)*IF(SUM(X192:Y192)=0,0,1)</f>
        <v>8.8445284093218498E-5</v>
      </c>
      <c r="BV192" s="41">
        <f>HLOOKUP(BV$4,Debug!$A$1:$AK$723,2+$C192,0)</f>
        <v>0.80606874891883395</v>
      </c>
      <c r="BW192" s="208">
        <f t="shared" si="126"/>
        <v>3.4556098217272679E-15</v>
      </c>
      <c r="BY192" s="251">
        <f t="shared" si="127"/>
        <v>0</v>
      </c>
      <c r="BZ192" s="43">
        <f>HLOOKUP(BZ$4,Debug!$A$1:$AK$723,2+$C192,0)</f>
        <v>0</v>
      </c>
      <c r="CA192" s="49">
        <f t="shared" si="128"/>
        <v>0</v>
      </c>
      <c r="CC192" s="224">
        <f t="shared" si="129"/>
        <v>0</v>
      </c>
      <c r="CD192" s="253">
        <f t="shared" si="140"/>
        <v>2.1586483359813071</v>
      </c>
      <c r="CE192" s="253">
        <f t="shared" si="130"/>
        <v>2.4898003012351877</v>
      </c>
      <c r="CF192" s="253">
        <f t="shared" si="141"/>
        <v>23.67468571679046</v>
      </c>
      <c r="CG192" s="255">
        <f t="shared" si="131"/>
        <v>1992.5984639827452</v>
      </c>
      <c r="CI192" s="194">
        <f t="shared" si="142"/>
        <v>1.2999999999999999E-2</v>
      </c>
      <c r="CJ192" s="194"/>
    </row>
    <row r="193" spans="2:88">
      <c r="B193" s="108">
        <f t="shared" si="143"/>
        <v>16</v>
      </c>
      <c r="C193" s="3">
        <f t="shared" si="132"/>
        <v>187</v>
      </c>
      <c r="D193" s="3">
        <f t="shared" si="133"/>
        <v>15</v>
      </c>
      <c r="E193" s="3">
        <f t="shared" si="134"/>
        <v>6</v>
      </c>
      <c r="F193" s="7">
        <f t="shared" si="135"/>
        <v>2030</v>
      </c>
      <c r="G193" s="8">
        <f t="shared" si="136"/>
        <v>7</v>
      </c>
      <c r="H193" s="37">
        <f>HLOOKUP(H$4,Debug!$A$1:$AK$723,2+$C193,0)</f>
        <v>16</v>
      </c>
      <c r="I193" s="38">
        <f>HLOOKUP(I$4,Debug!$A$1:$AK$723,2+$C193,0)</f>
        <v>187</v>
      </c>
      <c r="J193" s="38">
        <f>HLOOKUP(J$4,Debug!$A$1:$AK$723,2+$C193,0)</f>
        <v>15</v>
      </c>
      <c r="K193" s="38">
        <f>HLOOKUP(K$4,Debug!$A$1:$AK$723,2+$C193,0)</f>
        <v>6</v>
      </c>
      <c r="L193" s="38">
        <f>HLOOKUP(L$4,Debug!$A$1:$AK$723,2+$C193,0)</f>
        <v>2030</v>
      </c>
      <c r="M193" s="38">
        <f>HLOOKUP(M$4,Debug!$A$1:$AK$723,2+$C193,0)</f>
        <v>7</v>
      </c>
      <c r="N193" s="208">
        <f t="shared" si="102"/>
        <v>0</v>
      </c>
      <c r="O193" s="5"/>
      <c r="P193" s="100">
        <f>IF(Switch="Y",S193,HLOOKUP(P$3,Debug!$A$1:$AK$723,2+$C193,0))</f>
        <v>-2.7301238835780702E-3</v>
      </c>
      <c r="Q193" s="207">
        <f t="shared" si="103"/>
        <v>-3.9801238835780704E-3</v>
      </c>
      <c r="R193" s="101">
        <f>IF(Switch="Y",T193,HLOOKUP(R$3,Debug!$A$1:$AK$723,2+$C193,0))</f>
        <v>0.71525641942636398</v>
      </c>
      <c r="S193" s="183">
        <v>-8.4239199491309424E-4</v>
      </c>
      <c r="T193" s="184">
        <v>0.57954216169226314</v>
      </c>
      <c r="U193" s="196"/>
      <c r="V193" s="55">
        <f t="shared" si="137"/>
        <v>2737.1470313235454</v>
      </c>
      <c r="W193" s="210">
        <f t="shared" si="138"/>
        <v>-10.894184272235655</v>
      </c>
      <c r="X193" s="210">
        <f t="shared" si="104"/>
        <v>-0.23810977466827121</v>
      </c>
      <c r="Y193" s="210">
        <f t="shared" si="139"/>
        <v>0</v>
      </c>
      <c r="Z193" s="210">
        <f t="shared" si="105"/>
        <v>0</v>
      </c>
      <c r="AA193" s="210">
        <f t="shared" si="106"/>
        <v>-2.9531826320496948</v>
      </c>
      <c r="AB193" s="210">
        <f t="shared" si="107"/>
        <v>-32.945182442373245</v>
      </c>
      <c r="AC193" s="211">
        <f t="shared" si="108"/>
        <v>2690.1163722022184</v>
      </c>
      <c r="AD193" s="43">
        <f>HLOOKUP(AD$4,Debug!$A$1:$AK$723,2+$C193,0)</f>
        <v>2726.0147372768602</v>
      </c>
      <c r="AE193" s="44">
        <f>HLOOKUP(AE$4,Debug!$A$1:$AK$723,2+$C193,0)</f>
        <v>0.23810977466830899</v>
      </c>
      <c r="AF193" s="44">
        <f>HLOOKUP(AF$4,Debug!$A$1:$AK$723,2+$C193,0)</f>
        <v>2.9531826320499301</v>
      </c>
      <c r="AG193" s="44">
        <f>HLOOKUP(AG$4,Debug!$A$1:$AK$723,2+$C193,0)</f>
        <v>32.945182442373202</v>
      </c>
      <c r="AH193" s="44">
        <f>HLOOKUP(AH$4,Debug!$A$1:$AK$723,2+$C193,0)</f>
        <v>2690.1163722024398</v>
      </c>
      <c r="AI193" s="208">
        <f t="shared" si="109"/>
        <v>4.4047343550346341E-10</v>
      </c>
      <c r="AJ193" s="196"/>
      <c r="AK193" s="55">
        <f t="shared" si="96"/>
        <v>1</v>
      </c>
      <c r="AL193" s="210">
        <f t="shared" si="97"/>
        <v>0</v>
      </c>
      <c r="AM193" s="210">
        <f t="shared" si="98"/>
        <v>0</v>
      </c>
      <c r="AN193" s="210">
        <f t="shared" si="99"/>
        <v>0</v>
      </c>
      <c r="AO193" s="210">
        <f t="shared" si="100"/>
        <v>0</v>
      </c>
      <c r="AP193" s="211">
        <f t="shared" si="101"/>
        <v>0</v>
      </c>
      <c r="AQ193" s="46">
        <f>HLOOKUP(AQ$4,Debug!$A$1:$AK$723,2+$C193,0)</f>
        <v>1</v>
      </c>
      <c r="AR193" s="46">
        <f>HLOOKUP(AR$4,Debug!$A$1:$AK$723,2+$C193,0)</f>
        <v>0</v>
      </c>
      <c r="AS193" s="46">
        <f>HLOOKUP(AS$4,Debug!$A$1:$AK$723,2+$C193,0)</f>
        <v>0</v>
      </c>
      <c r="AT193" s="46">
        <f>HLOOKUP(AT$4,Debug!$A$1:$AK$723,2+$C193,0)</f>
        <v>0</v>
      </c>
      <c r="AU193" s="46">
        <f>HLOOKUP(AU$4,Debug!$A$1:$AK$723,2+$C193,0)</f>
        <v>0</v>
      </c>
      <c r="AV193" s="46">
        <f>HLOOKUP(AV$4,Debug!$A$1:$AK$723,2+$C193,0)</f>
        <v>0</v>
      </c>
      <c r="AW193" s="47">
        <f t="shared" si="110"/>
        <v>0</v>
      </c>
      <c r="AX193" s="196"/>
      <c r="AY193" s="265">
        <f t="shared" si="111"/>
        <v>13178.072976949297</v>
      </c>
      <c r="AZ193" s="266">
        <f t="shared" si="112"/>
        <v>0</v>
      </c>
      <c r="BA193" s="266">
        <f t="shared" si="113"/>
        <v>65890.364884746683</v>
      </c>
      <c r="BB193" s="266">
        <f t="shared" si="114"/>
        <v>0</v>
      </c>
      <c r="BC193" s="267">
        <f t="shared" si="115"/>
        <v>0</v>
      </c>
      <c r="BD193" s="246">
        <f>HLOOKUP(BD$4,Debug!$A$1:$AK$723,2+$C193,0)</f>
        <v>13178.072976949299</v>
      </c>
      <c r="BE193" s="46">
        <f>HLOOKUP(BE$4,Debug!$A$1:$AK$723,2+$C193,0)</f>
        <v>0</v>
      </c>
      <c r="BF193" s="46">
        <f>HLOOKUP(BF$4,Debug!$A$1:$AK$723,2+$C193,0)</f>
        <v>65890.364884746697</v>
      </c>
      <c r="BG193" s="46">
        <f>HLOOKUP(BG$4,Debug!$A$1:$AK$723,2+$C193,0)</f>
        <v>0</v>
      </c>
      <c r="BH193" s="46">
        <f>HLOOKUP(BH$4,Debug!$A$1:$AK$723,2+$C193,0)</f>
        <v>0</v>
      </c>
      <c r="BI193" s="48">
        <f t="shared" si="116"/>
        <v>1.6370904631912708E-11</v>
      </c>
      <c r="BJ193" s="196"/>
      <c r="BK193" s="274">
        <f t="shared" si="117"/>
        <v>1.6821425527395739E-3</v>
      </c>
      <c r="BL193" s="275">
        <f t="shared" si="118"/>
        <v>4.1537301771552279E-2</v>
      </c>
      <c r="BM193" s="281">
        <f t="shared" si="119"/>
        <v>0</v>
      </c>
      <c r="BN193" s="281">
        <f t="shared" si="120"/>
        <v>0.8</v>
      </c>
      <c r="BO193" s="281">
        <f t="shared" si="121"/>
        <v>0</v>
      </c>
      <c r="BP193" s="281">
        <f t="shared" si="122"/>
        <v>1</v>
      </c>
      <c r="BQ193" s="275">
        <f t="shared" si="123"/>
        <v>5.1921627214440352E-2</v>
      </c>
      <c r="BR193" s="275">
        <f t="shared" si="124"/>
        <v>8.7339578544891233E-5</v>
      </c>
      <c r="BS193" s="276">
        <f t="shared" si="125"/>
        <v>0.80599834721402508</v>
      </c>
      <c r="BT193" s="41">
        <f>HLOOKUP(BT$4,Debug!$A$1:$AK$723,2+$C193,0)*IF(SUM(V193:W193)=0,0,1)</f>
        <v>4.1537301771555603E-2</v>
      </c>
      <c r="BU193" s="41">
        <f>HLOOKUP(BU$4,Debug!$A$1:$AK$723,2+$C193,0)*IF(SUM(X193:Y193)=0,0,1)</f>
        <v>8.7339578544898199E-5</v>
      </c>
      <c r="BV193" s="41">
        <f>HLOOKUP(BV$4,Debug!$A$1:$AK$723,2+$C193,0)</f>
        <v>0.80599834721402497</v>
      </c>
      <c r="BW193" s="208">
        <f t="shared" si="126"/>
        <v>3.4417184813922974E-15</v>
      </c>
      <c r="BY193" s="251">
        <f t="shared" si="127"/>
        <v>0</v>
      </c>
      <c r="BZ193" s="43">
        <f>HLOOKUP(BZ$4,Debug!$A$1:$AK$723,2+$C193,0)</f>
        <v>0</v>
      </c>
      <c r="CA193" s="49">
        <f t="shared" si="128"/>
        <v>0</v>
      </c>
      <c r="CC193" s="224">
        <f t="shared" si="129"/>
        <v>0</v>
      </c>
      <c r="CD193" s="253">
        <f t="shared" si="140"/>
        <v>2.1122828353119898</v>
      </c>
      <c r="CE193" s="253">
        <f t="shared" si="130"/>
        <v>2.4472024813349762</v>
      </c>
      <c r="CF193" s="253">
        <f t="shared" si="141"/>
        <v>23.564253231080201</v>
      </c>
      <c r="CG193" s="255">
        <f t="shared" si="131"/>
        <v>1949.7995402879908</v>
      </c>
      <c r="CI193" s="194">
        <f t="shared" si="142"/>
        <v>1.2999999999999999E-2</v>
      </c>
      <c r="CJ193" s="194"/>
    </row>
    <row r="194" spans="2:88">
      <c r="B194" s="108">
        <f t="shared" si="143"/>
        <v>16</v>
      </c>
      <c r="C194" s="3">
        <f t="shared" si="132"/>
        <v>188</v>
      </c>
      <c r="D194" s="3">
        <f t="shared" si="133"/>
        <v>15</v>
      </c>
      <c r="E194" s="3">
        <f t="shared" si="134"/>
        <v>7</v>
      </c>
      <c r="F194" s="7">
        <f t="shared" si="135"/>
        <v>2030</v>
      </c>
      <c r="G194" s="8">
        <f t="shared" si="136"/>
        <v>8</v>
      </c>
      <c r="H194" s="37">
        <f>HLOOKUP(H$4,Debug!$A$1:$AK$723,2+$C194,0)</f>
        <v>16</v>
      </c>
      <c r="I194" s="38">
        <f>HLOOKUP(I$4,Debug!$A$1:$AK$723,2+$C194,0)</f>
        <v>188</v>
      </c>
      <c r="J194" s="38">
        <f>HLOOKUP(J$4,Debug!$A$1:$AK$723,2+$C194,0)</f>
        <v>15</v>
      </c>
      <c r="K194" s="38">
        <f>HLOOKUP(K$4,Debug!$A$1:$AK$723,2+$C194,0)</f>
        <v>7</v>
      </c>
      <c r="L194" s="38">
        <f>HLOOKUP(L$4,Debug!$A$1:$AK$723,2+$C194,0)</f>
        <v>2030</v>
      </c>
      <c r="M194" s="38">
        <f>HLOOKUP(M$4,Debug!$A$1:$AK$723,2+$C194,0)</f>
        <v>8</v>
      </c>
      <c r="N194" s="208">
        <f t="shared" si="102"/>
        <v>0</v>
      </c>
      <c r="O194" s="5"/>
      <c r="P194" s="100">
        <f>IF(Switch="Y",S194,HLOOKUP(P$3,Debug!$A$1:$AK$723,2+$C194,0))</f>
        <v>4.0973898376750499E-3</v>
      </c>
      <c r="Q194" s="207">
        <f t="shared" si="103"/>
        <v>2.8473898376750496E-3</v>
      </c>
      <c r="R194" s="101">
        <f>IF(Switch="Y",T194,HLOOKUP(R$3,Debug!$A$1:$AK$723,2+$C194,0))</f>
        <v>0.71199715201139202</v>
      </c>
      <c r="S194" s="183">
        <v>7.2365030374077488E-3</v>
      </c>
      <c r="T194" s="184">
        <v>0.57663475954330523</v>
      </c>
      <c r="U194" s="196"/>
      <c r="V194" s="55">
        <f t="shared" si="137"/>
        <v>2690.1163722022184</v>
      </c>
      <c r="W194" s="210">
        <f t="shared" si="138"/>
        <v>7.659810020371868</v>
      </c>
      <c r="X194" s="210">
        <f t="shared" si="104"/>
        <v>-0.23159430802000941</v>
      </c>
      <c r="Y194" s="210">
        <f t="shared" si="139"/>
        <v>0</v>
      </c>
      <c r="Z194" s="210">
        <f t="shared" si="105"/>
        <v>0</v>
      </c>
      <c r="AA194" s="210">
        <f t="shared" si="106"/>
        <v>-2.9223399702407846</v>
      </c>
      <c r="AB194" s="210">
        <f t="shared" si="107"/>
        <v>-32.942354217859808</v>
      </c>
      <c r="AC194" s="211">
        <f t="shared" si="108"/>
        <v>2661.6798937264698</v>
      </c>
      <c r="AD194" s="43">
        <f>HLOOKUP(AD$4,Debug!$A$1:$AK$723,2+$C194,0)</f>
        <v>2697.5445879147901</v>
      </c>
      <c r="AE194" s="44">
        <f>HLOOKUP(AE$4,Debug!$A$1:$AK$723,2+$C194,0)</f>
        <v>0.23159430802004699</v>
      </c>
      <c r="AF194" s="44">
        <f>HLOOKUP(AF$4,Debug!$A$1:$AK$723,2+$C194,0)</f>
        <v>2.92233997024102</v>
      </c>
      <c r="AG194" s="44">
        <f>HLOOKUP(AG$4,Debug!$A$1:$AK$723,2+$C194,0)</f>
        <v>32.942354217859801</v>
      </c>
      <c r="AH194" s="44">
        <f>HLOOKUP(AH$4,Debug!$A$1:$AK$723,2+$C194,0)</f>
        <v>2661.6798937266899</v>
      </c>
      <c r="AI194" s="208">
        <f t="shared" si="109"/>
        <v>4.3998316101578894E-10</v>
      </c>
      <c r="AJ194" s="196"/>
      <c r="AK194" s="55">
        <f t="shared" si="96"/>
        <v>1</v>
      </c>
      <c r="AL194" s="210">
        <f t="shared" si="97"/>
        <v>0</v>
      </c>
      <c r="AM194" s="210">
        <f t="shared" si="98"/>
        <v>0</v>
      </c>
      <c r="AN194" s="210">
        <f t="shared" si="99"/>
        <v>0</v>
      </c>
      <c r="AO194" s="210">
        <f t="shared" si="100"/>
        <v>0</v>
      </c>
      <c r="AP194" s="211">
        <f t="shared" si="101"/>
        <v>0</v>
      </c>
      <c r="AQ194" s="46">
        <f>HLOOKUP(AQ$4,Debug!$A$1:$AK$723,2+$C194,0)</f>
        <v>1</v>
      </c>
      <c r="AR194" s="46">
        <f>HLOOKUP(AR$4,Debug!$A$1:$AK$723,2+$C194,0)</f>
        <v>0</v>
      </c>
      <c r="AS194" s="46">
        <f>HLOOKUP(AS$4,Debug!$A$1:$AK$723,2+$C194,0)</f>
        <v>0</v>
      </c>
      <c r="AT194" s="46">
        <f>HLOOKUP(AT$4,Debug!$A$1:$AK$723,2+$C194,0)</f>
        <v>0</v>
      </c>
      <c r="AU194" s="46">
        <f>HLOOKUP(AU$4,Debug!$A$1:$AK$723,2+$C194,0)</f>
        <v>0</v>
      </c>
      <c r="AV194" s="46">
        <f>HLOOKUP(AV$4,Debug!$A$1:$AK$723,2+$C194,0)</f>
        <v>0</v>
      </c>
      <c r="AW194" s="47">
        <f t="shared" si="110"/>
        <v>0</v>
      </c>
      <c r="AX194" s="196"/>
      <c r="AY194" s="265">
        <f t="shared" si="111"/>
        <v>13176.941687143923</v>
      </c>
      <c r="AZ194" s="266">
        <f t="shared" si="112"/>
        <v>0</v>
      </c>
      <c r="BA194" s="266">
        <f t="shared" si="113"/>
        <v>65884.708435719804</v>
      </c>
      <c r="BB194" s="266">
        <f t="shared" si="114"/>
        <v>0</v>
      </c>
      <c r="BC194" s="267">
        <f t="shared" si="115"/>
        <v>0</v>
      </c>
      <c r="BD194" s="246">
        <f>HLOOKUP(BD$4,Debug!$A$1:$AK$723,2+$C194,0)</f>
        <v>13176.941687143901</v>
      </c>
      <c r="BE194" s="46">
        <f>HLOOKUP(BE$4,Debug!$A$1:$AK$723,2+$C194,0)</f>
        <v>0</v>
      </c>
      <c r="BF194" s="46">
        <f>HLOOKUP(BF$4,Debug!$A$1:$AK$723,2+$C194,0)</f>
        <v>65884.708435719804</v>
      </c>
      <c r="BG194" s="46">
        <f>HLOOKUP(BG$4,Debug!$A$1:$AK$723,2+$C194,0)</f>
        <v>0</v>
      </c>
      <c r="BH194" s="46">
        <f>HLOOKUP(BH$4,Debug!$A$1:$AK$723,2+$C194,0)</f>
        <v>0</v>
      </c>
      <c r="BI194" s="48">
        <f t="shared" si="116"/>
        <v>2.1827872842550278E-11</v>
      </c>
      <c r="BJ194" s="196"/>
      <c r="BK194" s="274">
        <f t="shared" si="117"/>
        <v>1.6821425527395739E-3</v>
      </c>
      <c r="BL194" s="275">
        <f t="shared" si="118"/>
        <v>4.0827158521700158E-2</v>
      </c>
      <c r="BM194" s="281">
        <f t="shared" si="119"/>
        <v>0</v>
      </c>
      <c r="BN194" s="281">
        <f t="shared" si="120"/>
        <v>0.8</v>
      </c>
      <c r="BO194" s="281">
        <f t="shared" si="121"/>
        <v>0</v>
      </c>
      <c r="BP194" s="281">
        <f t="shared" si="122"/>
        <v>1</v>
      </c>
      <c r="BQ194" s="275">
        <f t="shared" si="123"/>
        <v>5.1033948152125197E-2</v>
      </c>
      <c r="BR194" s="275">
        <f t="shared" si="124"/>
        <v>8.5846375820994934E-5</v>
      </c>
      <c r="BS194" s="276">
        <f t="shared" si="125"/>
        <v>0.80592915517699903</v>
      </c>
      <c r="BT194" s="41">
        <f>HLOOKUP(BT$4,Debug!$A$1:$AK$723,2+$C194,0)*IF(SUM(V194:W194)=0,0,1)</f>
        <v>4.0827158521703502E-2</v>
      </c>
      <c r="BU194" s="41">
        <f>HLOOKUP(BU$4,Debug!$A$1:$AK$723,2+$C194,0)*IF(SUM(X194:Y194)=0,0,1)</f>
        <v>8.58463758210019E-5</v>
      </c>
      <c r="BV194" s="41">
        <f>HLOOKUP(BV$4,Debug!$A$1:$AK$723,2+$C194,0)</f>
        <v>0.80592915517699903</v>
      </c>
      <c r="BW194" s="208">
        <f t="shared" si="126"/>
        <v>3.3515128606415034E-15</v>
      </c>
      <c r="BY194" s="251">
        <f t="shared" si="127"/>
        <v>0</v>
      </c>
      <c r="BZ194" s="43">
        <f>HLOOKUP(BZ$4,Debug!$A$1:$AK$723,2+$C194,0)</f>
        <v>0</v>
      </c>
      <c r="CA194" s="49">
        <f t="shared" si="128"/>
        <v>0</v>
      </c>
      <c r="CC194" s="224">
        <f t="shared" si="129"/>
        <v>0</v>
      </c>
      <c r="CD194" s="253">
        <f t="shared" si="140"/>
        <v>2.0806977360204946</v>
      </c>
      <c r="CE194" s="253">
        <f t="shared" si="130"/>
        <v>2.3941939944839965</v>
      </c>
      <c r="CF194" s="253">
        <f t="shared" si="141"/>
        <v>23.454862383666651</v>
      </c>
      <c r="CG194" s="255">
        <f t="shared" si="131"/>
        <v>1920.6440640189182</v>
      </c>
      <c r="CI194" s="194">
        <f t="shared" si="142"/>
        <v>1.2999999999999999E-2</v>
      </c>
      <c r="CJ194" s="194"/>
    </row>
    <row r="195" spans="2:88">
      <c r="B195" s="108">
        <f t="shared" si="143"/>
        <v>16</v>
      </c>
      <c r="C195" s="3">
        <f t="shared" si="132"/>
        <v>189</v>
      </c>
      <c r="D195" s="3">
        <f t="shared" si="133"/>
        <v>15</v>
      </c>
      <c r="E195" s="3">
        <f t="shared" si="134"/>
        <v>8</v>
      </c>
      <c r="F195" s="7">
        <f t="shared" si="135"/>
        <v>2030</v>
      </c>
      <c r="G195" s="8">
        <f t="shared" si="136"/>
        <v>9</v>
      </c>
      <c r="H195" s="37">
        <f>HLOOKUP(H$4,Debug!$A$1:$AK$723,2+$C195,0)</f>
        <v>16</v>
      </c>
      <c r="I195" s="38">
        <f>HLOOKUP(I$4,Debug!$A$1:$AK$723,2+$C195,0)</f>
        <v>189</v>
      </c>
      <c r="J195" s="38">
        <f>HLOOKUP(J$4,Debug!$A$1:$AK$723,2+$C195,0)</f>
        <v>15</v>
      </c>
      <c r="K195" s="38">
        <f>HLOOKUP(K$4,Debug!$A$1:$AK$723,2+$C195,0)</f>
        <v>8</v>
      </c>
      <c r="L195" s="38">
        <f>HLOOKUP(L$4,Debug!$A$1:$AK$723,2+$C195,0)</f>
        <v>2030</v>
      </c>
      <c r="M195" s="38">
        <f>HLOOKUP(M$4,Debug!$A$1:$AK$723,2+$C195,0)</f>
        <v>9</v>
      </c>
      <c r="N195" s="208">
        <f t="shared" si="102"/>
        <v>0</v>
      </c>
      <c r="O195" s="5"/>
      <c r="P195" s="100">
        <f>IF(Switch="Y",S195,HLOOKUP(P$3,Debug!$A$1:$AK$723,2+$C195,0))</f>
        <v>-1.32198650135606E-3</v>
      </c>
      <c r="Q195" s="207">
        <f t="shared" si="103"/>
        <v>-2.57198650135606E-3</v>
      </c>
      <c r="R195" s="101">
        <f>IF(Switch="Y",T195,HLOOKUP(R$3,Debug!$A$1:$AK$723,2+$C195,0))</f>
        <v>0.70856656982923505</v>
      </c>
      <c r="S195" s="183">
        <v>-8.9505977296933104E-4</v>
      </c>
      <c r="T195" s="184">
        <v>0.57365764111977968</v>
      </c>
      <c r="U195" s="196"/>
      <c r="V195" s="55">
        <f t="shared" si="137"/>
        <v>2661.6798937264698</v>
      </c>
      <c r="W195" s="210">
        <f t="shared" si="138"/>
        <v>-6.8458047575953129</v>
      </c>
      <c r="X195" s="210">
        <f t="shared" si="104"/>
        <v>-0.22551809343999296</v>
      </c>
      <c r="Y195" s="210">
        <f t="shared" si="139"/>
        <v>0</v>
      </c>
      <c r="Z195" s="210">
        <f t="shared" si="105"/>
        <v>0</v>
      </c>
      <c r="AA195" s="210">
        <f t="shared" si="106"/>
        <v>-2.8758259517817204</v>
      </c>
      <c r="AB195" s="210">
        <f t="shared" si="107"/>
        <v>-32.939555889727927</v>
      </c>
      <c r="AC195" s="211">
        <f t="shared" si="108"/>
        <v>2618.7931890339246</v>
      </c>
      <c r="AD195" s="43">
        <f>HLOOKUP(AD$4,Debug!$A$1:$AK$723,2+$C195,0)</f>
        <v>2654.60857087565</v>
      </c>
      <c r="AE195" s="44">
        <f>HLOOKUP(AE$4,Debug!$A$1:$AK$723,2+$C195,0)</f>
        <v>0.22551809344002999</v>
      </c>
      <c r="AF195" s="44">
        <f>HLOOKUP(AF$4,Debug!$A$1:$AK$723,2+$C195,0)</f>
        <v>2.8758259517819602</v>
      </c>
      <c r="AG195" s="44">
        <f>HLOOKUP(AG$4,Debug!$A$1:$AK$723,2+$C195,0)</f>
        <v>32.939555889727899</v>
      </c>
      <c r="AH195" s="44">
        <f>HLOOKUP(AH$4,Debug!$A$1:$AK$723,2+$C195,0)</f>
        <v>2618.7931890341401</v>
      </c>
      <c r="AI195" s="208">
        <f t="shared" si="109"/>
        <v>4.3136871852311742E-10</v>
      </c>
      <c r="AJ195" s="196"/>
      <c r="AK195" s="55">
        <f t="shared" si="96"/>
        <v>1</v>
      </c>
      <c r="AL195" s="210">
        <f t="shared" si="97"/>
        <v>0</v>
      </c>
      <c r="AM195" s="210">
        <f t="shared" si="98"/>
        <v>0</v>
      </c>
      <c r="AN195" s="210">
        <f t="shared" si="99"/>
        <v>0</v>
      </c>
      <c r="AO195" s="210">
        <f t="shared" si="100"/>
        <v>0</v>
      </c>
      <c r="AP195" s="211">
        <f t="shared" si="101"/>
        <v>0</v>
      </c>
      <c r="AQ195" s="46">
        <f>HLOOKUP(AQ$4,Debug!$A$1:$AK$723,2+$C195,0)</f>
        <v>1</v>
      </c>
      <c r="AR195" s="46">
        <f>HLOOKUP(AR$4,Debug!$A$1:$AK$723,2+$C195,0)</f>
        <v>0</v>
      </c>
      <c r="AS195" s="46">
        <f>HLOOKUP(AS$4,Debug!$A$1:$AK$723,2+$C195,0)</f>
        <v>0</v>
      </c>
      <c r="AT195" s="46">
        <f>HLOOKUP(AT$4,Debug!$A$1:$AK$723,2+$C195,0)</f>
        <v>0</v>
      </c>
      <c r="AU195" s="46">
        <f>HLOOKUP(AU$4,Debug!$A$1:$AK$723,2+$C195,0)</f>
        <v>0</v>
      </c>
      <c r="AV195" s="46">
        <f>HLOOKUP(AV$4,Debug!$A$1:$AK$723,2+$C195,0)</f>
        <v>0</v>
      </c>
      <c r="AW195" s="47">
        <f t="shared" si="110"/>
        <v>0</v>
      </c>
      <c r="AX195" s="196"/>
      <c r="AY195" s="265">
        <f t="shared" si="111"/>
        <v>13175.82235589117</v>
      </c>
      <c r="AZ195" s="266">
        <f t="shared" si="112"/>
        <v>0</v>
      </c>
      <c r="BA195" s="266">
        <f t="shared" si="113"/>
        <v>65879.111779456041</v>
      </c>
      <c r="BB195" s="266">
        <f t="shared" si="114"/>
        <v>0</v>
      </c>
      <c r="BC195" s="267">
        <f t="shared" si="115"/>
        <v>0</v>
      </c>
      <c r="BD195" s="246">
        <f>HLOOKUP(BD$4,Debug!$A$1:$AK$723,2+$C195,0)</f>
        <v>13175.8223558912</v>
      </c>
      <c r="BE195" s="46">
        <f>HLOOKUP(BE$4,Debug!$A$1:$AK$723,2+$C195,0)</f>
        <v>0</v>
      </c>
      <c r="BF195" s="46">
        <f>HLOOKUP(BF$4,Debug!$A$1:$AK$723,2+$C195,0)</f>
        <v>65879.111779455998</v>
      </c>
      <c r="BG195" s="46">
        <f>HLOOKUP(BG$4,Debug!$A$1:$AK$723,2+$C195,0)</f>
        <v>0</v>
      </c>
      <c r="BH195" s="46">
        <f>HLOOKUP(BH$4,Debug!$A$1:$AK$723,2+$C195,0)</f>
        <v>0</v>
      </c>
      <c r="BI195" s="48">
        <f t="shared" si="116"/>
        <v>7.2759576141834259E-11</v>
      </c>
      <c r="BJ195" s="196"/>
      <c r="BK195" s="274">
        <f t="shared" si="117"/>
        <v>1.6821425527395739E-3</v>
      </c>
      <c r="BL195" s="275">
        <f t="shared" si="118"/>
        <v>4.0399053997838191E-2</v>
      </c>
      <c r="BM195" s="281">
        <f t="shared" si="119"/>
        <v>0</v>
      </c>
      <c r="BN195" s="281">
        <f t="shared" si="120"/>
        <v>0.8</v>
      </c>
      <c r="BO195" s="281">
        <f t="shared" si="121"/>
        <v>0</v>
      </c>
      <c r="BP195" s="281">
        <f t="shared" si="122"/>
        <v>1</v>
      </c>
      <c r="BQ195" s="275">
        <f t="shared" si="123"/>
        <v>5.0498817497297739E-2</v>
      </c>
      <c r="BR195" s="275">
        <f t="shared" si="124"/>
        <v>8.4946209775234275E-5</v>
      </c>
      <c r="BS195" s="276">
        <f t="shared" si="125"/>
        <v>0.80586069454991938</v>
      </c>
      <c r="BT195" s="41">
        <f>HLOOKUP(BT$4,Debug!$A$1:$AK$723,2+$C195,0)*IF(SUM(V195:W195)=0,0,1)</f>
        <v>4.0399053997841501E-2</v>
      </c>
      <c r="BU195" s="41">
        <f>HLOOKUP(BU$4,Debug!$A$1:$AK$723,2+$C195,0)*IF(SUM(X195:Y195)=0,0,1)</f>
        <v>8.4946209775241295E-5</v>
      </c>
      <c r="BV195" s="41">
        <f>HLOOKUP(BV$4,Debug!$A$1:$AK$723,2+$C195,0)</f>
        <v>0.80586069454991904</v>
      </c>
      <c r="BW195" s="208">
        <f t="shared" si="126"/>
        <v>3.6499395086181385E-15</v>
      </c>
      <c r="BY195" s="251">
        <f t="shared" si="127"/>
        <v>0</v>
      </c>
      <c r="BZ195" s="43">
        <f>HLOOKUP(BZ$4,Debug!$A$1:$AK$723,2+$C195,0)</f>
        <v>0</v>
      </c>
      <c r="CA195" s="49">
        <f t="shared" si="128"/>
        <v>0</v>
      </c>
      <c r="CC195" s="224">
        <f t="shared" si="129"/>
        <v>0</v>
      </c>
      <c r="CD195" s="253">
        <f t="shared" si="140"/>
        <v>2.0377141300798689</v>
      </c>
      <c r="CE195" s="253">
        <f t="shared" si="130"/>
        <v>2.3574717403515093</v>
      </c>
      <c r="CF195" s="253">
        <f t="shared" si="141"/>
        <v>23.339868128482895</v>
      </c>
      <c r="CG195" s="255">
        <f t="shared" si="131"/>
        <v>1880.9668893044943</v>
      </c>
      <c r="CI195" s="194">
        <f t="shared" si="142"/>
        <v>1.2999999999999999E-2</v>
      </c>
      <c r="CJ195" s="194"/>
    </row>
    <row r="196" spans="2:88">
      <c r="B196" s="108">
        <f t="shared" si="143"/>
        <v>16</v>
      </c>
      <c r="C196" s="3">
        <f t="shared" si="132"/>
        <v>190</v>
      </c>
      <c r="D196" s="3">
        <f t="shared" si="133"/>
        <v>15</v>
      </c>
      <c r="E196" s="3">
        <f t="shared" si="134"/>
        <v>9</v>
      </c>
      <c r="F196" s="7">
        <f t="shared" si="135"/>
        <v>2030</v>
      </c>
      <c r="G196" s="8">
        <f t="shared" si="136"/>
        <v>10</v>
      </c>
      <c r="H196" s="37">
        <f>HLOOKUP(H$4,Debug!$A$1:$AK$723,2+$C196,0)</f>
        <v>16</v>
      </c>
      <c r="I196" s="38">
        <f>HLOOKUP(I$4,Debug!$A$1:$AK$723,2+$C196,0)</f>
        <v>190</v>
      </c>
      <c r="J196" s="38">
        <f>HLOOKUP(J$4,Debug!$A$1:$AK$723,2+$C196,0)</f>
        <v>15</v>
      </c>
      <c r="K196" s="38">
        <f>HLOOKUP(K$4,Debug!$A$1:$AK$723,2+$C196,0)</f>
        <v>9</v>
      </c>
      <c r="L196" s="38">
        <f>HLOOKUP(L$4,Debug!$A$1:$AK$723,2+$C196,0)</f>
        <v>2030</v>
      </c>
      <c r="M196" s="38">
        <f>HLOOKUP(M$4,Debug!$A$1:$AK$723,2+$C196,0)</f>
        <v>10</v>
      </c>
      <c r="N196" s="208">
        <f t="shared" si="102"/>
        <v>0</v>
      </c>
      <c r="O196" s="5"/>
      <c r="P196" s="100">
        <f>IF(Switch="Y",S196,HLOOKUP(P$3,Debug!$A$1:$AK$723,2+$C196,0))</f>
        <v>1.2484405431191E-2</v>
      </c>
      <c r="Q196" s="207">
        <f t="shared" si="103"/>
        <v>1.1234405431191001E-2</v>
      </c>
      <c r="R196" s="101">
        <f>IF(Switch="Y",T196,HLOOKUP(R$3,Debug!$A$1:$AK$723,2+$C196,0))</f>
        <v>0.70506944934075999</v>
      </c>
      <c r="S196" s="183">
        <v>-6.0758122084312305E-3</v>
      </c>
      <c r="T196" s="184">
        <v>0.57051574623459611</v>
      </c>
      <c r="U196" s="196"/>
      <c r="V196" s="55">
        <f t="shared" si="137"/>
        <v>2618.7931890339246</v>
      </c>
      <c r="W196" s="210">
        <f t="shared" si="138"/>
        <v>29.420584426048723</v>
      </c>
      <c r="X196" s="210">
        <f t="shared" si="104"/>
        <v>-0.22134989373993286</v>
      </c>
      <c r="Y196" s="210">
        <f t="shared" si="139"/>
        <v>0</v>
      </c>
      <c r="Z196" s="210">
        <f t="shared" si="105"/>
        <v>0</v>
      </c>
      <c r="AA196" s="210">
        <f t="shared" si="106"/>
        <v>-2.8686584588634192</v>
      </c>
      <c r="AB196" s="210">
        <f t="shared" si="107"/>
        <v>-32.936802650065367</v>
      </c>
      <c r="AC196" s="211">
        <f t="shared" si="108"/>
        <v>2612.1869624573046</v>
      </c>
      <c r="AD196" s="43">
        <f>HLOOKUP(AD$4,Debug!$A$1:$AK$723,2+$C196,0)</f>
        <v>2647.9924235664498</v>
      </c>
      <c r="AE196" s="44">
        <f>HLOOKUP(AE$4,Debug!$A$1:$AK$723,2+$C196,0)</f>
        <v>0.22134989373996999</v>
      </c>
      <c r="AF196" s="44">
        <f>HLOOKUP(AF$4,Debug!$A$1:$AK$723,2+$C196,0)</f>
        <v>2.8686584588636599</v>
      </c>
      <c r="AG196" s="44">
        <f>HLOOKUP(AG$4,Debug!$A$1:$AK$723,2+$C196,0)</f>
        <v>32.936802650065403</v>
      </c>
      <c r="AH196" s="44">
        <f>HLOOKUP(AH$4,Debug!$A$1:$AK$723,2+$C196,0)</f>
        <v>2612.1869624575202</v>
      </c>
      <c r="AI196" s="208">
        <f t="shared" si="109"/>
        <v>4.3228620683066765E-10</v>
      </c>
      <c r="AJ196" s="196"/>
      <c r="AK196" s="55">
        <f t="shared" si="96"/>
        <v>1</v>
      </c>
      <c r="AL196" s="210">
        <f t="shared" si="97"/>
        <v>0</v>
      </c>
      <c r="AM196" s="210">
        <f t="shared" si="98"/>
        <v>0</v>
      </c>
      <c r="AN196" s="210">
        <f t="shared" si="99"/>
        <v>0</v>
      </c>
      <c r="AO196" s="210">
        <f t="shared" si="100"/>
        <v>0</v>
      </c>
      <c r="AP196" s="211">
        <f t="shared" si="101"/>
        <v>0</v>
      </c>
      <c r="AQ196" s="46">
        <f>HLOOKUP(AQ$4,Debug!$A$1:$AK$723,2+$C196,0)</f>
        <v>1</v>
      </c>
      <c r="AR196" s="46">
        <f>HLOOKUP(AR$4,Debug!$A$1:$AK$723,2+$C196,0)</f>
        <v>0</v>
      </c>
      <c r="AS196" s="46">
        <f>HLOOKUP(AS$4,Debug!$A$1:$AK$723,2+$C196,0)</f>
        <v>0</v>
      </c>
      <c r="AT196" s="46">
        <f>HLOOKUP(AT$4,Debug!$A$1:$AK$723,2+$C196,0)</f>
        <v>0</v>
      </c>
      <c r="AU196" s="46">
        <f>HLOOKUP(AU$4,Debug!$A$1:$AK$723,2+$C196,0)</f>
        <v>0</v>
      </c>
      <c r="AV196" s="46">
        <f>HLOOKUP(AV$4,Debug!$A$1:$AK$723,2+$C196,0)</f>
        <v>0</v>
      </c>
      <c r="AW196" s="47">
        <f t="shared" si="110"/>
        <v>0</v>
      </c>
      <c r="AX196" s="196"/>
      <c r="AY196" s="265">
        <f t="shared" si="111"/>
        <v>13174.721060026146</v>
      </c>
      <c r="AZ196" s="266">
        <f t="shared" si="112"/>
        <v>0</v>
      </c>
      <c r="BA196" s="266">
        <f t="shared" si="113"/>
        <v>65873.605300130919</v>
      </c>
      <c r="BB196" s="266">
        <f t="shared" si="114"/>
        <v>0</v>
      </c>
      <c r="BC196" s="267">
        <f t="shared" si="115"/>
        <v>0</v>
      </c>
      <c r="BD196" s="246">
        <f>HLOOKUP(BD$4,Debug!$A$1:$AK$723,2+$C196,0)</f>
        <v>13174.721060026101</v>
      </c>
      <c r="BE196" s="46">
        <f>HLOOKUP(BE$4,Debug!$A$1:$AK$723,2+$C196,0)</f>
        <v>0</v>
      </c>
      <c r="BF196" s="46">
        <f>HLOOKUP(BF$4,Debug!$A$1:$AK$723,2+$C196,0)</f>
        <v>65873.605300130905</v>
      </c>
      <c r="BG196" s="46">
        <f>HLOOKUP(BG$4,Debug!$A$1:$AK$723,2+$C196,0)</f>
        <v>0</v>
      </c>
      <c r="BH196" s="46">
        <f>HLOOKUP(BH$4,Debug!$A$1:$AK$723,2+$C196,0)</f>
        <v>0</v>
      </c>
      <c r="BI196" s="48">
        <f t="shared" si="116"/>
        <v>6.0026650317013264E-11</v>
      </c>
      <c r="BJ196" s="196"/>
      <c r="BK196" s="274">
        <f t="shared" si="117"/>
        <v>1.6821425527395739E-3</v>
      </c>
      <c r="BL196" s="275">
        <f t="shared" si="118"/>
        <v>3.9751495099097214E-2</v>
      </c>
      <c r="BM196" s="281">
        <f t="shared" si="119"/>
        <v>0</v>
      </c>
      <c r="BN196" s="281">
        <f t="shared" si="120"/>
        <v>0.8</v>
      </c>
      <c r="BO196" s="281">
        <f t="shared" si="121"/>
        <v>0</v>
      </c>
      <c r="BP196" s="281">
        <f t="shared" si="122"/>
        <v>1</v>
      </c>
      <c r="BQ196" s="275">
        <f t="shared" si="123"/>
        <v>4.9689368873871514E-2</v>
      </c>
      <c r="BR196" s="275">
        <f t="shared" si="124"/>
        <v>8.3584601801512558E-5</v>
      </c>
      <c r="BS196" s="276">
        <f t="shared" si="125"/>
        <v>0.80579333700465794</v>
      </c>
      <c r="BT196" s="41">
        <f>HLOOKUP(BT$4,Debug!$A$1:$AK$723,2+$C196,0)*IF(SUM(V196:W196)=0,0,1)</f>
        <v>3.9751495099100503E-2</v>
      </c>
      <c r="BU196" s="41">
        <f>HLOOKUP(BU$4,Debug!$A$1:$AK$723,2+$C196,0)*IF(SUM(X196:Y196)=0,0,1)</f>
        <v>8.3584601801519497E-5</v>
      </c>
      <c r="BV196" s="41">
        <f>HLOOKUP(BV$4,Debug!$A$1:$AK$723,2+$C196,0)</f>
        <v>0.80579333700465805</v>
      </c>
      <c r="BW196" s="208">
        <f t="shared" si="126"/>
        <v>3.4069969068184491E-15</v>
      </c>
      <c r="BY196" s="251">
        <f t="shared" si="127"/>
        <v>0</v>
      </c>
      <c r="BZ196" s="43">
        <f>HLOOKUP(BZ$4,Debug!$A$1:$AK$723,2+$C196,0)</f>
        <v>0</v>
      </c>
      <c r="CA196" s="49">
        <f t="shared" si="128"/>
        <v>0</v>
      </c>
      <c r="CC196" s="224">
        <f t="shared" si="129"/>
        <v>0</v>
      </c>
      <c r="CD196" s="253">
        <f t="shared" si="140"/>
        <v>2.0226034399375443</v>
      </c>
      <c r="CE196" s="253">
        <f t="shared" si="130"/>
        <v>2.3080388396618527</v>
      </c>
      <c r="CF196" s="253">
        <f t="shared" si="141"/>
        <v>23.222733307526873</v>
      </c>
      <c r="CG196" s="255">
        <f t="shared" si="131"/>
        <v>1867.0185599423487</v>
      </c>
      <c r="CI196" s="194">
        <f t="shared" si="142"/>
        <v>1.2999999999999999E-2</v>
      </c>
      <c r="CJ196" s="194"/>
    </row>
    <row r="197" spans="2:88">
      <c r="B197" s="108">
        <f t="shared" si="143"/>
        <v>16</v>
      </c>
      <c r="C197" s="3">
        <f t="shared" si="132"/>
        <v>191</v>
      </c>
      <c r="D197" s="3">
        <f t="shared" si="133"/>
        <v>15</v>
      </c>
      <c r="E197" s="3">
        <f t="shared" si="134"/>
        <v>10</v>
      </c>
      <c r="F197" s="7">
        <f t="shared" si="135"/>
        <v>2030</v>
      </c>
      <c r="G197" s="8">
        <f t="shared" si="136"/>
        <v>11</v>
      </c>
      <c r="H197" s="37">
        <f>HLOOKUP(H$4,Debug!$A$1:$AK$723,2+$C197,0)</f>
        <v>16</v>
      </c>
      <c r="I197" s="38">
        <f>HLOOKUP(I$4,Debug!$A$1:$AK$723,2+$C197,0)</f>
        <v>191</v>
      </c>
      <c r="J197" s="38">
        <f>HLOOKUP(J$4,Debug!$A$1:$AK$723,2+$C197,0)</f>
        <v>15</v>
      </c>
      <c r="K197" s="38">
        <f>HLOOKUP(K$4,Debug!$A$1:$AK$723,2+$C197,0)</f>
        <v>10</v>
      </c>
      <c r="L197" s="38">
        <f>HLOOKUP(L$4,Debug!$A$1:$AK$723,2+$C197,0)</f>
        <v>2030</v>
      </c>
      <c r="M197" s="38">
        <f>HLOOKUP(M$4,Debug!$A$1:$AK$723,2+$C197,0)</f>
        <v>11</v>
      </c>
      <c r="N197" s="208">
        <f t="shared" si="102"/>
        <v>0</v>
      </c>
      <c r="O197" s="5"/>
      <c r="P197" s="100">
        <f>IF(Switch="Y",S197,HLOOKUP(P$3,Debug!$A$1:$AK$723,2+$C197,0))</f>
        <v>-1.28600408988914E-2</v>
      </c>
      <c r="Q197" s="207">
        <f t="shared" si="103"/>
        <v>-1.41100408988914E-2</v>
      </c>
      <c r="R197" s="101">
        <f>IF(Switch="Y",T197,HLOOKUP(R$3,Debug!$A$1:$AK$723,2+$C197,0))</f>
        <v>0.70136063964090301</v>
      </c>
      <c r="S197" s="183">
        <v>1.5145041404970305E-2</v>
      </c>
      <c r="T197" s="184">
        <v>0.56734369681152841</v>
      </c>
      <c r="U197" s="196"/>
      <c r="V197" s="55">
        <f t="shared" si="137"/>
        <v>2612.1869624573046</v>
      </c>
      <c r="W197" s="210">
        <f t="shared" si="138"/>
        <v>-36.858064875823459</v>
      </c>
      <c r="X197" s="210">
        <f t="shared" si="104"/>
        <v>-0.21473277449789049</v>
      </c>
      <c r="Y197" s="210">
        <f t="shared" si="139"/>
        <v>0</v>
      </c>
      <c r="Z197" s="210">
        <f t="shared" si="105"/>
        <v>0</v>
      </c>
      <c r="AA197" s="210">
        <f t="shared" si="106"/>
        <v>-2.7897070118742318</v>
      </c>
      <c r="AB197" s="210">
        <f t="shared" si="107"/>
        <v>-32.934056355787078</v>
      </c>
      <c r="AC197" s="211">
        <f t="shared" si="108"/>
        <v>2539.390401439322</v>
      </c>
      <c r="AD197" s="43">
        <f>HLOOKUP(AD$4,Debug!$A$1:$AK$723,2+$C197,0)</f>
        <v>2575.1141648071998</v>
      </c>
      <c r="AE197" s="44">
        <f>HLOOKUP(AE$4,Debug!$A$1:$AK$723,2+$C197,0)</f>
        <v>0.21473277449792699</v>
      </c>
      <c r="AF197" s="44">
        <f>HLOOKUP(AF$4,Debug!$A$1:$AK$723,2+$C197,0)</f>
        <v>2.7897070118744698</v>
      </c>
      <c r="AG197" s="44">
        <f>HLOOKUP(AG$4,Debug!$A$1:$AK$723,2+$C197,0)</f>
        <v>32.934056355787099</v>
      </c>
      <c r="AH197" s="44">
        <f>HLOOKUP(AH$4,Debug!$A$1:$AK$723,2+$C197,0)</f>
        <v>2539.3904014395398</v>
      </c>
      <c r="AI197" s="208">
        <f t="shared" si="109"/>
        <v>4.3454306819512567E-10</v>
      </c>
      <c r="AJ197" s="196"/>
      <c r="AK197" s="55">
        <f t="shared" si="96"/>
        <v>1</v>
      </c>
      <c r="AL197" s="210">
        <f t="shared" si="97"/>
        <v>0</v>
      </c>
      <c r="AM197" s="210">
        <f t="shared" si="98"/>
        <v>0</v>
      </c>
      <c r="AN197" s="210">
        <f t="shared" si="99"/>
        <v>0</v>
      </c>
      <c r="AO197" s="210">
        <f t="shared" si="100"/>
        <v>0</v>
      </c>
      <c r="AP197" s="211">
        <f t="shared" si="101"/>
        <v>0</v>
      </c>
      <c r="AQ197" s="46">
        <f>HLOOKUP(AQ$4,Debug!$A$1:$AK$723,2+$C197,0)</f>
        <v>1</v>
      </c>
      <c r="AR197" s="46">
        <f>HLOOKUP(AR$4,Debug!$A$1:$AK$723,2+$C197,0)</f>
        <v>0</v>
      </c>
      <c r="AS197" s="46">
        <f>HLOOKUP(AS$4,Debug!$A$1:$AK$723,2+$C197,0)</f>
        <v>0</v>
      </c>
      <c r="AT197" s="46">
        <f>HLOOKUP(AT$4,Debug!$A$1:$AK$723,2+$C197,0)</f>
        <v>0</v>
      </c>
      <c r="AU197" s="46">
        <f>HLOOKUP(AU$4,Debug!$A$1:$AK$723,2+$C197,0)</f>
        <v>0</v>
      </c>
      <c r="AV197" s="46">
        <f>HLOOKUP(AV$4,Debug!$A$1:$AK$723,2+$C197,0)</f>
        <v>0</v>
      </c>
      <c r="AW197" s="47">
        <f t="shared" si="110"/>
        <v>0</v>
      </c>
      <c r="AX197" s="196"/>
      <c r="AY197" s="265">
        <f t="shared" si="111"/>
        <v>13173.622542314832</v>
      </c>
      <c r="AZ197" s="266">
        <f t="shared" si="112"/>
        <v>0</v>
      </c>
      <c r="BA197" s="266">
        <f t="shared" si="113"/>
        <v>65868.112711574344</v>
      </c>
      <c r="BB197" s="266">
        <f t="shared" si="114"/>
        <v>0</v>
      </c>
      <c r="BC197" s="267">
        <f t="shared" si="115"/>
        <v>0</v>
      </c>
      <c r="BD197" s="246">
        <f>HLOOKUP(BD$4,Debug!$A$1:$AK$723,2+$C197,0)</f>
        <v>13173.622542314801</v>
      </c>
      <c r="BE197" s="46">
        <f>HLOOKUP(BE$4,Debug!$A$1:$AK$723,2+$C197,0)</f>
        <v>0</v>
      </c>
      <c r="BF197" s="46">
        <f>HLOOKUP(BF$4,Debug!$A$1:$AK$723,2+$C197,0)</f>
        <v>65868.1127115743</v>
      </c>
      <c r="BG197" s="46">
        <f>HLOOKUP(BG$4,Debug!$A$1:$AK$723,2+$C197,0)</f>
        <v>0</v>
      </c>
      <c r="BH197" s="46">
        <f>HLOOKUP(BH$4,Debug!$A$1:$AK$723,2+$C197,0)</f>
        <v>0</v>
      </c>
      <c r="BI197" s="48">
        <f t="shared" si="116"/>
        <v>7.4578565545380116E-11</v>
      </c>
      <c r="BJ197" s="196"/>
      <c r="BK197" s="274">
        <f t="shared" si="117"/>
        <v>1.6821425527395739E-3</v>
      </c>
      <c r="BL197" s="275">
        <f t="shared" si="118"/>
        <v>3.9654531592065646E-2</v>
      </c>
      <c r="BM197" s="281">
        <f t="shared" si="119"/>
        <v>0</v>
      </c>
      <c r="BN197" s="281">
        <f t="shared" si="120"/>
        <v>0.8</v>
      </c>
      <c r="BO197" s="281">
        <f t="shared" si="121"/>
        <v>0</v>
      </c>
      <c r="BP197" s="281">
        <f t="shared" si="122"/>
        <v>1</v>
      </c>
      <c r="BQ197" s="275">
        <f t="shared" si="123"/>
        <v>4.9568164490082056E-2</v>
      </c>
      <c r="BR197" s="275">
        <f t="shared" si="124"/>
        <v>8.3380718749961733E-5</v>
      </c>
      <c r="BS197" s="276">
        <f t="shared" si="125"/>
        <v>0.80572614937705456</v>
      </c>
      <c r="BT197" s="41">
        <f>HLOOKUP(BT$4,Debug!$A$1:$AK$723,2+$C197,0)*IF(SUM(V197:W197)=0,0,1)</f>
        <v>3.9654531592068998E-2</v>
      </c>
      <c r="BU197" s="41">
        <f>HLOOKUP(BU$4,Debug!$A$1:$AK$723,2+$C197,0)*IF(SUM(X197:Y197)=0,0,1)</f>
        <v>8.3380718749968794E-5</v>
      </c>
      <c r="BV197" s="41">
        <f>HLOOKUP(BV$4,Debug!$A$1:$AK$723,2+$C197,0)</f>
        <v>0.805726149377054</v>
      </c>
      <c r="BW197" s="208">
        <f t="shared" si="126"/>
        <v>3.9136581345480814E-15</v>
      </c>
      <c r="BY197" s="251">
        <f t="shared" si="127"/>
        <v>0</v>
      </c>
      <c r="BZ197" s="43">
        <f>HLOOKUP(BZ$4,Debug!$A$1:$AK$723,2+$C197,0)</f>
        <v>0</v>
      </c>
      <c r="CA197" s="49">
        <f t="shared" si="128"/>
        <v>0</v>
      </c>
      <c r="CC197" s="224">
        <f t="shared" si="129"/>
        <v>0</v>
      </c>
      <c r="CD197" s="253">
        <f t="shared" si="140"/>
        <v>1.9565906942588234</v>
      </c>
      <c r="CE197" s="253">
        <f t="shared" si="130"/>
        <v>2.2901063985633536</v>
      </c>
      <c r="CF197" s="253">
        <f t="shared" si="141"/>
        <v>23.098650831664372</v>
      </c>
      <c r="CG197" s="255">
        <f t="shared" si="131"/>
        <v>1806.0837177773756</v>
      </c>
      <c r="CI197" s="194">
        <f t="shared" si="142"/>
        <v>1.2999999999999999E-2</v>
      </c>
      <c r="CJ197" s="194"/>
    </row>
    <row r="198" spans="2:88">
      <c r="B198" s="108">
        <f t="shared" si="143"/>
        <v>16</v>
      </c>
      <c r="C198" s="3">
        <f t="shared" si="132"/>
        <v>192</v>
      </c>
      <c r="D198" s="3">
        <f t="shared" si="133"/>
        <v>15</v>
      </c>
      <c r="E198" s="3">
        <f t="shared" si="134"/>
        <v>11</v>
      </c>
      <c r="F198" s="7">
        <f t="shared" si="135"/>
        <v>2030</v>
      </c>
      <c r="G198" s="8">
        <f t="shared" si="136"/>
        <v>12</v>
      </c>
      <c r="H198" s="37">
        <f>HLOOKUP(H$4,Debug!$A$1:$AK$723,2+$C198,0)</f>
        <v>16</v>
      </c>
      <c r="I198" s="38">
        <f>HLOOKUP(I$4,Debug!$A$1:$AK$723,2+$C198,0)</f>
        <v>192</v>
      </c>
      <c r="J198" s="38">
        <f>HLOOKUP(J$4,Debug!$A$1:$AK$723,2+$C198,0)</f>
        <v>15</v>
      </c>
      <c r="K198" s="38">
        <f>HLOOKUP(K$4,Debug!$A$1:$AK$723,2+$C198,0)</f>
        <v>11</v>
      </c>
      <c r="L198" s="38">
        <f>HLOOKUP(L$4,Debug!$A$1:$AK$723,2+$C198,0)</f>
        <v>2030</v>
      </c>
      <c r="M198" s="38">
        <f>HLOOKUP(M$4,Debug!$A$1:$AK$723,2+$C198,0)</f>
        <v>12</v>
      </c>
      <c r="N198" s="208">
        <f t="shared" si="102"/>
        <v>0</v>
      </c>
      <c r="O198" s="5"/>
      <c r="P198" s="100">
        <f>IF(Switch="Y",S198,HLOOKUP(P$3,Debug!$A$1:$AK$723,2+$C198,0))</f>
        <v>-9.7086708744008599E-3</v>
      </c>
      <c r="Q198" s="207">
        <f t="shared" si="103"/>
        <v>-1.0958670874400859E-2</v>
      </c>
      <c r="R198" s="101">
        <f>IF(Switch="Y",T198,HLOOKUP(R$3,Debug!$A$1:$AK$723,2+$C198,0))</f>
        <v>0.69773932458833399</v>
      </c>
      <c r="S198" s="183">
        <v>2.0425163074243358E-2</v>
      </c>
      <c r="T198" s="184">
        <v>0.56414306668171055</v>
      </c>
      <c r="U198" s="196"/>
      <c r="V198" s="55">
        <f t="shared" si="137"/>
        <v>2539.390401439322</v>
      </c>
      <c r="W198" s="210">
        <f t="shared" si="138"/>
        <v>-27.828343630986204</v>
      </c>
      <c r="X198" s="210">
        <f t="shared" si="104"/>
        <v>-0.2035968139155877</v>
      </c>
      <c r="Y198" s="210">
        <f t="shared" si="139"/>
        <v>-2511.5620578083358</v>
      </c>
      <c r="Z198" s="210">
        <f t="shared" si="105"/>
        <v>0.20359681391573758</v>
      </c>
      <c r="AA198" s="210">
        <f t="shared" si="106"/>
        <v>0</v>
      </c>
      <c r="AB198" s="210">
        <f t="shared" si="107"/>
        <v>0</v>
      </c>
      <c r="AC198" s="211">
        <f t="shared" si="108"/>
        <v>0</v>
      </c>
      <c r="AD198" s="43">
        <f>HLOOKUP(AD$4,Debug!$A$1:$AK$723,2+$C198,0)</f>
        <v>2511.3584609946301</v>
      </c>
      <c r="AE198" s="44">
        <f>HLOOKUP(AE$4,Debug!$A$1:$AK$723,2+$C198,0)</f>
        <v>0.20359681391562301</v>
      </c>
      <c r="AF198" s="44">
        <f>HLOOKUP(AF$4,Debug!$A$1:$AK$723,2+$C198,0)</f>
        <v>0</v>
      </c>
      <c r="AG198" s="44">
        <f>HLOOKUP(AG$4,Debug!$A$1:$AK$723,2+$C198,0)</f>
        <v>0</v>
      </c>
      <c r="AH198" s="44">
        <f>HLOOKUP(AH$4,Debug!$A$1:$AK$723,2+$C198,0)</f>
        <v>0</v>
      </c>
      <c r="AI198" s="208">
        <f t="shared" si="109"/>
        <v>2.1009327610954642E-10</v>
      </c>
      <c r="AJ198" s="196"/>
      <c r="AK198" s="55">
        <f t="shared" ref="AK198:AK261" si="144">IF(C198&lt;=remaning_months,1,0)</f>
        <v>1</v>
      </c>
      <c r="AL198" s="210">
        <f t="shared" ref="AL198:AL261" si="145">IF(C198&lt;=Def_period_duration,1,0)*AK198</f>
        <v>0</v>
      </c>
      <c r="AM198" s="210">
        <f t="shared" ref="AM198:AM261" si="146">IF(ratchet_Y_N?="Y",IF(C198=Def_period_duration,1,0)*AK198,0)</f>
        <v>0</v>
      </c>
      <c r="AN198" s="210">
        <f t="shared" ref="AN198:AN261" si="147">IF(Feq_coupon=1,IF(E198+1=12,1,0),IF(Feq_coupon=2,IF(OR(E198+1=12,E198+1=6),1,0),IF(Feq_coupon=3,IF(OR(E198+1=12,E198+1=4,E198+1=8),1,0),IF(Feq_coupon=4,IF(OR(E198+1=12,E198+1=3,E198+1=6,E198+1=9),1,0),1))))*(1-AL198)*AK198</f>
        <v>1</v>
      </c>
      <c r="AO198" s="210">
        <f t="shared" ref="AO198:AO261" si="148">IF(Perf_Bonus_Y_N?="Y",IF(AND(MOD(11+MOD(C198,12),12)=Mod_Def_period_duration,C198&gt;Def_period_duration),1,0)*AK198,0)</f>
        <v>1</v>
      </c>
      <c r="AP198" s="211">
        <f t="shared" ref="AP198:AP261" si="149">IF(Perf_Bonus_Y_N?="N",0,AN198*AK198)</f>
        <v>1</v>
      </c>
      <c r="AQ198" s="46">
        <f>HLOOKUP(AQ$4,Debug!$A$1:$AK$723,2+$C198,0)</f>
        <v>1</v>
      </c>
      <c r="AR198" s="46">
        <f>HLOOKUP(AR$4,Debug!$A$1:$AK$723,2+$C198,0)</f>
        <v>0</v>
      </c>
      <c r="AS198" s="46">
        <f>HLOOKUP(AS$4,Debug!$A$1:$AK$723,2+$C198,0)</f>
        <v>0</v>
      </c>
      <c r="AT198" s="46">
        <f>HLOOKUP(AT$4,Debug!$A$1:$AK$723,2+$C198,0)</f>
        <v>1</v>
      </c>
      <c r="AU198" s="46">
        <f>HLOOKUP(AU$4,Debug!$A$1:$AK$723,2+$C198,0)</f>
        <v>1</v>
      </c>
      <c r="AV198" s="46">
        <f>HLOOKUP(AV$4,Debug!$A$1:$AK$723,2+$C198,0)</f>
        <v>1</v>
      </c>
      <c r="AW198" s="47">
        <f t="shared" si="110"/>
        <v>0</v>
      </c>
      <c r="AX198" s="196"/>
      <c r="AY198" s="265">
        <f t="shared" si="111"/>
        <v>13172.554638151762</v>
      </c>
      <c r="AZ198" s="266">
        <f t="shared" si="112"/>
        <v>0</v>
      </c>
      <c r="BA198" s="266">
        <f t="shared" si="113"/>
        <v>52690.218552607228</v>
      </c>
      <c r="BB198" s="266">
        <f t="shared" si="114"/>
        <v>0</v>
      </c>
      <c r="BC198" s="267">
        <f t="shared" si="115"/>
        <v>0</v>
      </c>
      <c r="BD198" s="246">
        <f>HLOOKUP(BD$4,Debug!$A$1:$AK$723,2+$C198,0)</f>
        <v>13172.5546381518</v>
      </c>
      <c r="BE198" s="46">
        <f>HLOOKUP(BE$4,Debug!$A$1:$AK$723,2+$C198,0)</f>
        <v>0</v>
      </c>
      <c r="BF198" s="46">
        <f>HLOOKUP(BF$4,Debug!$A$1:$AK$723,2+$C198,0)</f>
        <v>52690.218552607199</v>
      </c>
      <c r="BG198" s="46">
        <f>HLOOKUP(BG$4,Debug!$A$1:$AK$723,2+$C198,0)</f>
        <v>0</v>
      </c>
      <c r="BH198" s="46">
        <f>HLOOKUP(BH$4,Debug!$A$1:$AK$723,2+$C198,0)</f>
        <v>0</v>
      </c>
      <c r="BI198" s="48">
        <f t="shared" si="116"/>
        <v>6.730260793119669E-11</v>
      </c>
      <c r="BJ198" s="196"/>
      <c r="BK198" s="274">
        <f t="shared" si="117"/>
        <v>1.6821425527395739E-3</v>
      </c>
      <c r="BL198" s="275">
        <f t="shared" si="118"/>
        <v>3.8552651607901625E-2</v>
      </c>
      <c r="BM198" s="281">
        <f t="shared" si="119"/>
        <v>0</v>
      </c>
      <c r="BN198" s="281">
        <f t="shared" si="120"/>
        <v>0.8</v>
      </c>
      <c r="BO198" s="281">
        <f t="shared" si="121"/>
        <v>0</v>
      </c>
      <c r="BP198" s="281">
        <f t="shared" si="122"/>
        <v>1</v>
      </c>
      <c r="BQ198" s="275">
        <f t="shared" si="123"/>
        <v>4.8190814509877028E-2</v>
      </c>
      <c r="BR198" s="275">
        <f t="shared" si="124"/>
        <v>8.1063819738243844E-5</v>
      </c>
      <c r="BS198" s="276">
        <f t="shared" si="125"/>
        <v>0.80566083413772305</v>
      </c>
      <c r="BT198" s="41">
        <f>HLOOKUP(BT$4,Debug!$A$1:$AK$723,2+$C198,0)*IF(SUM(V198:W198)=0,0,1)</f>
        <v>3.85526516079049E-2</v>
      </c>
      <c r="BU198" s="41">
        <f>HLOOKUP(BU$4,Debug!$A$1:$AK$723,2+$C198,0)*IF(SUM(X198:Y198)=0,0,1)</f>
        <v>8.1063819738250796E-5</v>
      </c>
      <c r="BV198" s="41">
        <f>HLOOKUP(BV$4,Debug!$A$1:$AK$723,2+$C198,0)</f>
        <v>0.80566083413772305</v>
      </c>
      <c r="BW198" s="208">
        <f t="shared" si="126"/>
        <v>3.2821103690752751E-15</v>
      </c>
      <c r="BY198" s="251">
        <f t="shared" si="127"/>
        <v>10661.196177157341</v>
      </c>
      <c r="BZ198" s="43">
        <f>HLOOKUP(BZ$4,Debug!$A$1:$AK$723,2+$C198,0)</f>
        <v>10661.1961771571</v>
      </c>
      <c r="CA198" s="49">
        <f t="shared" si="128"/>
        <v>2.4010660126805305E-10</v>
      </c>
      <c r="CC198" s="224">
        <f t="shared" si="129"/>
        <v>7438.735819953491</v>
      </c>
      <c r="CD198" s="253">
        <f t="shared" si="140"/>
        <v>0</v>
      </c>
      <c r="CE198" s="253">
        <f t="shared" si="130"/>
        <v>2.2147906794579635</v>
      </c>
      <c r="CF198" s="253">
        <f t="shared" si="141"/>
        <v>0</v>
      </c>
      <c r="CG198" s="255">
        <f t="shared" si="131"/>
        <v>0</v>
      </c>
      <c r="CI198" s="194" t="e">
        <f t="shared" si="142"/>
        <v>#DIV/0!</v>
      </c>
      <c r="CJ198" s="194"/>
    </row>
    <row r="199" spans="2:88">
      <c r="B199" s="108">
        <f t="shared" si="143"/>
        <v>17</v>
      </c>
      <c r="C199" s="3">
        <f t="shared" si="132"/>
        <v>193</v>
      </c>
      <c r="D199" s="3">
        <f t="shared" si="133"/>
        <v>16</v>
      </c>
      <c r="E199" s="3">
        <f t="shared" si="134"/>
        <v>0</v>
      </c>
      <c r="F199" s="7">
        <f t="shared" si="135"/>
        <v>2031</v>
      </c>
      <c r="G199" s="8">
        <f t="shared" si="136"/>
        <v>1</v>
      </c>
      <c r="H199" s="37">
        <f>HLOOKUP(H$4,Debug!$A$1:$AK$723,2+$C199,0)</f>
        <v>17</v>
      </c>
      <c r="I199" s="38">
        <f>HLOOKUP(I$4,Debug!$A$1:$AK$723,2+$C199,0)</f>
        <v>193</v>
      </c>
      <c r="J199" s="38">
        <f>HLOOKUP(J$4,Debug!$A$1:$AK$723,2+$C199,0)</f>
        <v>16</v>
      </c>
      <c r="K199" s="38">
        <f>HLOOKUP(K$4,Debug!$A$1:$AK$723,2+$C199,0)</f>
        <v>0</v>
      </c>
      <c r="L199" s="38">
        <f>HLOOKUP(L$4,Debug!$A$1:$AK$723,2+$C199,0)</f>
        <v>2031</v>
      </c>
      <c r="M199" s="38">
        <f>HLOOKUP(M$4,Debug!$A$1:$AK$723,2+$C199,0)</f>
        <v>1</v>
      </c>
      <c r="N199" s="208">
        <f t="shared" ref="N199:N262" si="150">IF($C199&gt;remaning_months,0,ABS(H199-B199)+ABS(I199-C199)+ABS(J199-D199)+ABS(K199-E199)+ABS(L199-F199)+ABS(M199-G199))</f>
        <v>0</v>
      </c>
      <c r="O199" s="5"/>
      <c r="P199" s="100">
        <f>IF(Switch="Y",S199,HLOOKUP(P$3,Debug!$A$1:$AK$723,2+$C199,0))</f>
        <v>-1.28302596896579E-2</v>
      </c>
      <c r="Q199" s="207">
        <f t="shared" ref="Q199:Q262" si="151">P199-fund_fees_p_m</f>
        <v>-1.40802596896579E-2</v>
      </c>
      <c r="R199" s="101">
        <f>IF(Switch="Y",T199,HLOOKUP(R$3,Debug!$A$1:$AK$723,2+$C199,0))</f>
        <v>0.69425159677867299</v>
      </c>
      <c r="S199" s="183">
        <v>-4.1561158920969676E-3</v>
      </c>
      <c r="T199" s="184">
        <v>0.56097834623583531</v>
      </c>
      <c r="U199" s="196"/>
      <c r="V199" s="55">
        <f t="shared" si="137"/>
        <v>0</v>
      </c>
      <c r="W199" s="210">
        <f t="shared" si="138"/>
        <v>0</v>
      </c>
      <c r="X199" s="210">
        <f t="shared" ref="X199:X262" si="152">-MAX(SUM(V199:W199)*BR199,0)</f>
        <v>0</v>
      </c>
      <c r="Y199" s="210">
        <f t="shared" si="139"/>
        <v>0</v>
      </c>
      <c r="Z199" s="210">
        <f t="shared" ref="Z199:Z262" si="153">-MIN(BB199*AP199,SUM(V199:Y199))</f>
        <v>0</v>
      </c>
      <c r="AA199" s="210">
        <f t="shared" ref="AA199:AA262" si="154">-MAX(SUM(V199:Z199)*RRC_p_m,0)*(C199&lt;&gt;remaning_months)</f>
        <v>0</v>
      </c>
      <c r="AB199" s="210">
        <f t="shared" ref="AB199:AB262" si="155">-MIN(MAX(0,SUM(V199:AA199)),Fixed_fee*(AY199+AZ199)*Feq_coupon*(C199&lt;&gt;remaning_months))</f>
        <v>0</v>
      </c>
      <c r="AC199" s="211">
        <f t="shared" ref="AC199:AC262" si="156">MAX(SUM(V199:AB199),0)</f>
        <v>0</v>
      </c>
      <c r="AD199" s="43">
        <f>HLOOKUP(AD$4,Debug!$A$1:$AK$723,2+$C199,0)</f>
        <v>0</v>
      </c>
      <c r="AE199" s="44">
        <f>HLOOKUP(AE$4,Debug!$A$1:$AK$723,2+$C199,0)</f>
        <v>0</v>
      </c>
      <c r="AF199" s="44">
        <f>HLOOKUP(AF$4,Debug!$A$1:$AK$723,2+$C199,0)</f>
        <v>0</v>
      </c>
      <c r="AG199" s="44">
        <f>HLOOKUP(AG$4,Debug!$A$1:$AK$723,2+$C199,0)</f>
        <v>0</v>
      </c>
      <c r="AH199" s="44">
        <f>HLOOKUP(AH$4,Debug!$A$1:$AK$723,2+$C199,0)</f>
        <v>0</v>
      </c>
      <c r="AI199" s="208">
        <f t="shared" ref="AI199:AI262" si="157">IF($C199&gt;remaning_months,0,ABS(AD199-SUM(V199:X199))+ABS(AF199+AA199)+ABS(AG199+AB199)+ABS(AH199-AC199))</f>
        <v>0</v>
      </c>
      <c r="AJ199" s="196"/>
      <c r="AK199" s="55">
        <f t="shared" si="144"/>
        <v>1</v>
      </c>
      <c r="AL199" s="210">
        <f t="shared" si="145"/>
        <v>0</v>
      </c>
      <c r="AM199" s="210">
        <f t="shared" si="146"/>
        <v>0</v>
      </c>
      <c r="AN199" s="210">
        <f t="shared" si="147"/>
        <v>0</v>
      </c>
      <c r="AO199" s="210">
        <f t="shared" si="148"/>
        <v>0</v>
      </c>
      <c r="AP199" s="211">
        <f t="shared" si="149"/>
        <v>0</v>
      </c>
      <c r="AQ199" s="46">
        <f>HLOOKUP(AQ$4,Debug!$A$1:$AK$723,2+$C199,0)</f>
        <v>1</v>
      </c>
      <c r="AR199" s="46">
        <f>HLOOKUP(AR$4,Debug!$A$1:$AK$723,2+$C199,0)</f>
        <v>0</v>
      </c>
      <c r="AS199" s="46">
        <f>HLOOKUP(AS$4,Debug!$A$1:$AK$723,2+$C199,0)</f>
        <v>0</v>
      </c>
      <c r="AT199" s="46">
        <f>HLOOKUP(AT$4,Debug!$A$1:$AK$723,2+$C199,0)</f>
        <v>0</v>
      </c>
      <c r="AU199" s="46">
        <f>HLOOKUP(AU$4,Debug!$A$1:$AK$723,2+$C199,0)</f>
        <v>0</v>
      </c>
      <c r="AV199" s="46">
        <f>HLOOKUP(AV$4,Debug!$A$1:$AK$723,2+$C199,0)</f>
        <v>0</v>
      </c>
      <c r="AW199" s="47">
        <f t="shared" ref="AW199:AW262" si="158">IF($C199&gt;remaning_months,0,ABS(AQ199-AK199)+ABS(AR199-AL199)+ABS(AS199-AM199)+ABS(AT199-AN199)+ABS(AV199-AP199)+ABS(AO199-AU199))</f>
        <v>0</v>
      </c>
      <c r="AX199" s="196"/>
      <c r="AY199" s="265">
        <f t="shared" ref="AY199:AY262" si="159">(AY198+AZ198)*AK199*(1-BR199)</f>
        <v>13172.554638151762</v>
      </c>
      <c r="AZ199" s="266">
        <f t="shared" ref="AZ199:AZ262" si="160">IF(AM199=1,MAX(SUM(V199:Z199)/Nb_Coupons,AY199)-AY199,0)</f>
        <v>0</v>
      </c>
      <c r="BA199" s="266">
        <f t="shared" ref="BA199:BA262" si="161">BA198*(1-BR199)+AZ199*Nb_Coupons*AM199-AY199*AN199</f>
        <v>52690.218552607228</v>
      </c>
      <c r="BB199" s="266">
        <f t="shared" ref="BB199:BB262" si="162">IF(AP199=1,BC198*(1-BR199),0)</f>
        <v>0</v>
      </c>
      <c r="BC199" s="267">
        <f t="shared" ref="BC199:BC262" si="163">IF(AO199=1,MIN(MAX(SUM(V199:Z199)-BA199,0)*Perf_by_freq,Max_bonus_amount_by_freq*BS199),BC198*(1-BR199))</f>
        <v>0</v>
      </c>
      <c r="BD199" s="246">
        <f>HLOOKUP(BD$4,Debug!$A$1:$AK$723,2+$C199,0)</f>
        <v>13172.5546381518</v>
      </c>
      <c r="BE199" s="46">
        <f>HLOOKUP(BE$4,Debug!$A$1:$AK$723,2+$C199,0)</f>
        <v>0</v>
      </c>
      <c r="BF199" s="46">
        <f>HLOOKUP(BF$4,Debug!$A$1:$AK$723,2+$C199,0)</f>
        <v>52690.218552607199</v>
      </c>
      <c r="BG199" s="46">
        <f>HLOOKUP(BG$4,Debug!$A$1:$AK$723,2+$C199,0)</f>
        <v>0</v>
      </c>
      <c r="BH199" s="46">
        <f>HLOOKUP(BH$4,Debug!$A$1:$AK$723,2+$C199,0)</f>
        <v>0</v>
      </c>
      <c r="BI199" s="48">
        <f t="shared" ref="BI199:BI262" si="164">IF($C199&gt;remaning_months,0,ABS(BD199-AY199)+ABS(BE199-AZ199)+ABS(BF199-BA199)+ABS(BG199-BB199)+ABS(BH199-BC199))</f>
        <v>6.730260793119669E-11</v>
      </c>
      <c r="BJ199" s="196"/>
      <c r="BK199" s="274">
        <f t="shared" ref="BK199:BK262" si="165">IF(Lapse_Y_N="Y",Base_lapse_p_m,0)</f>
        <v>1.6821425527395739E-3</v>
      </c>
      <c r="BL199" s="275">
        <f t="shared" ref="BL199:BL262" si="166">IF(Lapse_Y_N="Y",IF(AC198=0,0,IF(BA198=0,1000,AC198/BA198)),0)</f>
        <v>0</v>
      </c>
      <c r="BM199" s="281">
        <f t="shared" ref="BM199:BM262" si="167">IF(BL199&lt;x_1,x_1,IF(BL199&lt;x_2,x_1,IF(BL199&lt;x_3,x_2,IF(BL199&lt;x_4,x_3,x_4))))</f>
        <v>0</v>
      </c>
      <c r="BN199" s="281">
        <f t="shared" ref="BN199:BN262" si="168">IF(BL199&gt;=x_4,x_4,IF(BL199&gt;=x_3,x_4,IF(BL199&gt;=x_2,x_3,IF(BL199&gt;=x_1,x_2,x_1))))</f>
        <v>0.8</v>
      </c>
      <c r="BO199" s="281">
        <f t="shared" ref="BO199:BO262" si="169">VLOOKUP(BM199,moneyness_table,2,0)</f>
        <v>0</v>
      </c>
      <c r="BP199" s="281">
        <f t="shared" ref="BP199:BP262" si="170">VLOOKUP(BN199,moneyness_table,2,0)</f>
        <v>1</v>
      </c>
      <c r="BQ199" s="275">
        <f t="shared" ref="BQ199:BQ262" si="171">IF(Dyn_lapse_Y_N?="N",1,IF(BM199=BN199,BO199,BO199+(BP199-BO199)/(BN199-BM199)*(BL199-BM199)))</f>
        <v>0</v>
      </c>
      <c r="BR199" s="275">
        <f t="shared" ref="BR199:BR262" si="172">BK199*BQ199</f>
        <v>0</v>
      </c>
      <c r="BS199" s="276">
        <f t="shared" ref="BS199:BS262" si="173">BS198*(1-BR199)</f>
        <v>0.80566083413772305</v>
      </c>
      <c r="BT199" s="41">
        <f>HLOOKUP(BT$4,Debug!$A$1:$AK$723,2+$C199,0)*IF(SUM(V199:W199)=0,0,1)</f>
        <v>0</v>
      </c>
      <c r="BU199" s="41">
        <f>HLOOKUP(BU$4,Debug!$A$1:$AK$723,2+$C199,0)*IF(SUM(X199:Y199)=0,0,1)</f>
        <v>0</v>
      </c>
      <c r="BV199" s="41">
        <f>HLOOKUP(BV$4,Debug!$A$1:$AK$723,2+$C199,0)</f>
        <v>0.80566083413772305</v>
      </c>
      <c r="BW199" s="208">
        <f t="shared" ref="BW199:BW262" si="174">IF($C199&gt;remaning_months,0,ABS(BT199-BL199)+ABS(BU199-BR199)+ABS(BV199-BS199))</f>
        <v>0</v>
      </c>
      <c r="BY199" s="251">
        <f t="shared" ref="BY199:BY262" si="175">MAX(AY199*AN199+BB199*AP199-SUM(V199:X199),0)</f>
        <v>0</v>
      </c>
      <c r="BZ199" s="43">
        <f>HLOOKUP(BZ$4,Debug!$A$1:$AK$723,2+$C199,0)</f>
        <v>0</v>
      </c>
      <c r="CA199" s="49">
        <f t="shared" ref="CA199:CA262" si="176">IF($C199&gt;remaning_months,0,ABS(BZ199-BY199))</f>
        <v>0</v>
      </c>
      <c r="CC199" s="224">
        <f t="shared" ref="CC199:CC262" si="177">BY199*R199</f>
        <v>0</v>
      </c>
      <c r="CD199" s="253">
        <f t="shared" si="140"/>
        <v>0</v>
      </c>
      <c r="CE199" s="253">
        <f t="shared" ref="CE199:CE262" si="178">V199*fund_fees_p_m*R199</f>
        <v>0</v>
      </c>
      <c r="CF199" s="253">
        <f t="shared" si="141"/>
        <v>0</v>
      </c>
      <c r="CG199" s="255">
        <f t="shared" ref="CG199:CG262" si="179">SUM(V199:Z199)*R199*(C199&lt;&gt;remaning_months)</f>
        <v>0</v>
      </c>
      <c r="CI199" s="194" t="e">
        <f t="shared" si="142"/>
        <v>#DIV/0!</v>
      </c>
      <c r="CJ199" s="194"/>
    </row>
    <row r="200" spans="2:88">
      <c r="B200" s="108">
        <f t="shared" si="143"/>
        <v>17</v>
      </c>
      <c r="C200" s="3">
        <f t="shared" ref="C200:C263" si="180">C199+1</f>
        <v>194</v>
      </c>
      <c r="D200" s="3">
        <f t="shared" ref="D200:D263" si="181">IF(E200=0,D199+1,D199)</f>
        <v>16</v>
      </c>
      <c r="E200" s="3">
        <f t="shared" ref="E200:E263" si="182">IF(E199=11,0,E199+1)</f>
        <v>1</v>
      </c>
      <c r="F200" s="7">
        <f t="shared" ref="F200:F263" si="183">IF(G199=12,F199+1,F199)</f>
        <v>2031</v>
      </c>
      <c r="G200" s="8">
        <f t="shared" ref="G200:G263" si="184">IF(G199=12,1,G199+1)</f>
        <v>2</v>
      </c>
      <c r="H200" s="37">
        <f>HLOOKUP(H$4,Debug!$A$1:$AK$723,2+$C200,0)</f>
        <v>17</v>
      </c>
      <c r="I200" s="38">
        <f>HLOOKUP(I$4,Debug!$A$1:$AK$723,2+$C200,0)</f>
        <v>194</v>
      </c>
      <c r="J200" s="38">
        <f>HLOOKUP(J$4,Debug!$A$1:$AK$723,2+$C200,0)</f>
        <v>16</v>
      </c>
      <c r="K200" s="38">
        <f>HLOOKUP(K$4,Debug!$A$1:$AK$723,2+$C200,0)</f>
        <v>1</v>
      </c>
      <c r="L200" s="38">
        <f>HLOOKUP(L$4,Debug!$A$1:$AK$723,2+$C200,0)</f>
        <v>2031</v>
      </c>
      <c r="M200" s="38">
        <f>HLOOKUP(M$4,Debug!$A$1:$AK$723,2+$C200,0)</f>
        <v>2</v>
      </c>
      <c r="N200" s="208">
        <f t="shared" si="150"/>
        <v>0</v>
      </c>
      <c r="O200" s="5"/>
      <c r="P200" s="100">
        <f>IF(Switch="Y",S200,HLOOKUP(P$3,Debug!$A$1:$AK$723,2+$C200,0))</f>
        <v>1.6319935614955702E-2</v>
      </c>
      <c r="Q200" s="207">
        <f t="shared" si="151"/>
        <v>1.5069935614955702E-2</v>
      </c>
      <c r="R200" s="101">
        <f>IF(Switch="Y",T200,HLOOKUP(R$3,Debug!$A$1:$AK$723,2+$C200,0))</f>
        <v>0.69084628670120896</v>
      </c>
      <c r="S200" s="183">
        <v>1.9852313948633959E-2</v>
      </c>
      <c r="T200" s="184">
        <v>0.55784893450853512</v>
      </c>
      <c r="U200" s="196"/>
      <c r="V200" s="55">
        <f t="shared" ref="V200:V263" si="185">AC199*AK200</f>
        <v>0</v>
      </c>
      <c r="W200" s="210">
        <f t="shared" ref="W200:W263" si="186">V200*Q200</f>
        <v>0</v>
      </c>
      <c r="X200" s="210">
        <f t="shared" si="152"/>
        <v>0</v>
      </c>
      <c r="Y200" s="210">
        <f t="shared" si="139"/>
        <v>0</v>
      </c>
      <c r="Z200" s="210">
        <f t="shared" si="153"/>
        <v>0</v>
      </c>
      <c r="AA200" s="210">
        <f t="shared" si="154"/>
        <v>0</v>
      </c>
      <c r="AB200" s="210">
        <f t="shared" si="155"/>
        <v>0</v>
      </c>
      <c r="AC200" s="211">
        <f t="shared" si="156"/>
        <v>0</v>
      </c>
      <c r="AD200" s="43">
        <f>HLOOKUP(AD$4,Debug!$A$1:$AK$723,2+$C200,0)</f>
        <v>0</v>
      </c>
      <c r="AE200" s="44">
        <f>HLOOKUP(AE$4,Debug!$A$1:$AK$723,2+$C200,0)</f>
        <v>0</v>
      </c>
      <c r="AF200" s="44">
        <f>HLOOKUP(AF$4,Debug!$A$1:$AK$723,2+$C200,0)</f>
        <v>0</v>
      </c>
      <c r="AG200" s="44">
        <f>HLOOKUP(AG$4,Debug!$A$1:$AK$723,2+$C200,0)</f>
        <v>0</v>
      </c>
      <c r="AH200" s="44">
        <f>HLOOKUP(AH$4,Debug!$A$1:$AK$723,2+$C200,0)</f>
        <v>0</v>
      </c>
      <c r="AI200" s="208">
        <f t="shared" si="157"/>
        <v>0</v>
      </c>
      <c r="AJ200" s="196"/>
      <c r="AK200" s="55">
        <f t="shared" si="144"/>
        <v>1</v>
      </c>
      <c r="AL200" s="210">
        <f t="shared" si="145"/>
        <v>0</v>
      </c>
      <c r="AM200" s="210">
        <f t="shared" si="146"/>
        <v>0</v>
      </c>
      <c r="AN200" s="210">
        <f t="shared" si="147"/>
        <v>0</v>
      </c>
      <c r="AO200" s="210">
        <f t="shared" si="148"/>
        <v>0</v>
      </c>
      <c r="AP200" s="211">
        <f t="shared" si="149"/>
        <v>0</v>
      </c>
      <c r="AQ200" s="46">
        <f>HLOOKUP(AQ$4,Debug!$A$1:$AK$723,2+$C200,0)</f>
        <v>1</v>
      </c>
      <c r="AR200" s="46">
        <f>HLOOKUP(AR$4,Debug!$A$1:$AK$723,2+$C200,0)</f>
        <v>0</v>
      </c>
      <c r="AS200" s="46">
        <f>HLOOKUP(AS$4,Debug!$A$1:$AK$723,2+$C200,0)</f>
        <v>0</v>
      </c>
      <c r="AT200" s="46">
        <f>HLOOKUP(AT$4,Debug!$A$1:$AK$723,2+$C200,0)</f>
        <v>0</v>
      </c>
      <c r="AU200" s="46">
        <f>HLOOKUP(AU$4,Debug!$A$1:$AK$723,2+$C200,0)</f>
        <v>0</v>
      </c>
      <c r="AV200" s="46">
        <f>HLOOKUP(AV$4,Debug!$A$1:$AK$723,2+$C200,0)</f>
        <v>0</v>
      </c>
      <c r="AW200" s="47">
        <f t="shared" si="158"/>
        <v>0</v>
      </c>
      <c r="AX200" s="196"/>
      <c r="AY200" s="265">
        <f t="shared" si="159"/>
        <v>13172.554638151762</v>
      </c>
      <c r="AZ200" s="266">
        <f t="shared" si="160"/>
        <v>0</v>
      </c>
      <c r="BA200" s="266">
        <f t="shared" si="161"/>
        <v>52690.218552607228</v>
      </c>
      <c r="BB200" s="266">
        <f t="shared" si="162"/>
        <v>0</v>
      </c>
      <c r="BC200" s="267">
        <f t="shared" si="163"/>
        <v>0</v>
      </c>
      <c r="BD200" s="246">
        <f>HLOOKUP(BD$4,Debug!$A$1:$AK$723,2+$C200,0)</f>
        <v>13172.5546381518</v>
      </c>
      <c r="BE200" s="46">
        <f>HLOOKUP(BE$4,Debug!$A$1:$AK$723,2+$C200,0)</f>
        <v>0</v>
      </c>
      <c r="BF200" s="46">
        <f>HLOOKUP(BF$4,Debug!$A$1:$AK$723,2+$C200,0)</f>
        <v>52690.218552607199</v>
      </c>
      <c r="BG200" s="46">
        <f>HLOOKUP(BG$4,Debug!$A$1:$AK$723,2+$C200,0)</f>
        <v>0</v>
      </c>
      <c r="BH200" s="46">
        <f>HLOOKUP(BH$4,Debug!$A$1:$AK$723,2+$C200,0)</f>
        <v>0</v>
      </c>
      <c r="BI200" s="48">
        <f t="shared" si="164"/>
        <v>6.730260793119669E-11</v>
      </c>
      <c r="BJ200" s="196"/>
      <c r="BK200" s="274">
        <f t="shared" si="165"/>
        <v>1.6821425527395739E-3</v>
      </c>
      <c r="BL200" s="275">
        <f t="shared" si="166"/>
        <v>0</v>
      </c>
      <c r="BM200" s="281">
        <f t="shared" si="167"/>
        <v>0</v>
      </c>
      <c r="BN200" s="281">
        <f t="shared" si="168"/>
        <v>0.8</v>
      </c>
      <c r="BO200" s="281">
        <f t="shared" si="169"/>
        <v>0</v>
      </c>
      <c r="BP200" s="281">
        <f t="shared" si="170"/>
        <v>1</v>
      </c>
      <c r="BQ200" s="275">
        <f t="shared" si="171"/>
        <v>0</v>
      </c>
      <c r="BR200" s="275">
        <f t="shared" si="172"/>
        <v>0</v>
      </c>
      <c r="BS200" s="276">
        <f t="shared" si="173"/>
        <v>0.80566083413772305</v>
      </c>
      <c r="BT200" s="41">
        <f>HLOOKUP(BT$4,Debug!$A$1:$AK$723,2+$C200,0)*IF(SUM(V200:W200)=0,0,1)</f>
        <v>0</v>
      </c>
      <c r="BU200" s="41">
        <f>HLOOKUP(BU$4,Debug!$A$1:$AK$723,2+$C200,0)*IF(SUM(X200:Y200)=0,0,1)</f>
        <v>0</v>
      </c>
      <c r="BV200" s="41">
        <f>HLOOKUP(BV$4,Debug!$A$1:$AK$723,2+$C200,0)</f>
        <v>0.80566083413772305</v>
      </c>
      <c r="BW200" s="208">
        <f t="shared" si="174"/>
        <v>0</v>
      </c>
      <c r="BY200" s="251">
        <f t="shared" si="175"/>
        <v>0</v>
      </c>
      <c r="BZ200" s="43">
        <f>HLOOKUP(BZ$4,Debug!$A$1:$AK$723,2+$C200,0)</f>
        <v>0</v>
      </c>
      <c r="CA200" s="49">
        <f t="shared" si="176"/>
        <v>0</v>
      </c>
      <c r="CC200" s="224">
        <f t="shared" si="177"/>
        <v>0</v>
      </c>
      <c r="CD200" s="253">
        <f t="shared" si="140"/>
        <v>0</v>
      </c>
      <c r="CE200" s="253">
        <f t="shared" si="178"/>
        <v>0</v>
      </c>
      <c r="CF200" s="253">
        <f t="shared" si="141"/>
        <v>0</v>
      </c>
      <c r="CG200" s="255">
        <f t="shared" si="179"/>
        <v>0</v>
      </c>
      <c r="CI200" s="194" t="e">
        <f t="shared" si="142"/>
        <v>#DIV/0!</v>
      </c>
      <c r="CJ200" s="194"/>
    </row>
    <row r="201" spans="2:88">
      <c r="B201" s="108">
        <f t="shared" si="143"/>
        <v>17</v>
      </c>
      <c r="C201" s="3">
        <f t="shared" si="180"/>
        <v>195</v>
      </c>
      <c r="D201" s="3">
        <f t="shared" si="181"/>
        <v>16</v>
      </c>
      <c r="E201" s="3">
        <f t="shared" si="182"/>
        <v>2</v>
      </c>
      <c r="F201" s="7">
        <f t="shared" si="183"/>
        <v>2031</v>
      </c>
      <c r="G201" s="8">
        <f t="shared" si="184"/>
        <v>3</v>
      </c>
      <c r="H201" s="37">
        <f>HLOOKUP(H$4,Debug!$A$1:$AK$723,2+$C201,0)</f>
        <v>17</v>
      </c>
      <c r="I201" s="38">
        <f>HLOOKUP(I$4,Debug!$A$1:$AK$723,2+$C201,0)</f>
        <v>195</v>
      </c>
      <c r="J201" s="38">
        <f>HLOOKUP(J$4,Debug!$A$1:$AK$723,2+$C201,0)</f>
        <v>16</v>
      </c>
      <c r="K201" s="38">
        <f>HLOOKUP(K$4,Debug!$A$1:$AK$723,2+$C201,0)</f>
        <v>2</v>
      </c>
      <c r="L201" s="38">
        <f>HLOOKUP(L$4,Debug!$A$1:$AK$723,2+$C201,0)</f>
        <v>2031</v>
      </c>
      <c r="M201" s="38">
        <f>HLOOKUP(M$4,Debug!$A$1:$AK$723,2+$C201,0)</f>
        <v>3</v>
      </c>
      <c r="N201" s="208">
        <f t="shared" si="150"/>
        <v>0</v>
      </c>
      <c r="O201" s="5"/>
      <c r="P201" s="100">
        <f>IF(Switch="Y",S201,HLOOKUP(P$3,Debug!$A$1:$AK$723,2+$C201,0))</f>
        <v>-1.499640784559E-3</v>
      </c>
      <c r="Q201" s="207">
        <f t="shared" si="151"/>
        <v>-2.749640784559E-3</v>
      </c>
      <c r="R201" s="101">
        <f>IF(Switch="Y",T201,HLOOKUP(R$3,Debug!$A$1:$AK$723,2+$C201,0))</f>
        <v>0.687426960885406</v>
      </c>
      <c r="S201" s="183">
        <v>-1.9853039453391341E-2</v>
      </c>
      <c r="T201" s="184">
        <v>0.55460041040430375</v>
      </c>
      <c r="U201" s="196"/>
      <c r="V201" s="55">
        <f t="shared" si="185"/>
        <v>0</v>
      </c>
      <c r="W201" s="210">
        <f t="shared" si="186"/>
        <v>0</v>
      </c>
      <c r="X201" s="210">
        <f t="shared" si="152"/>
        <v>0</v>
      </c>
      <c r="Y201" s="210">
        <f t="shared" ref="Y201:Y264" si="187">-MIN(AY201*AN201,SUM(V201:W201))</f>
        <v>0</v>
      </c>
      <c r="Z201" s="210">
        <f t="shared" si="153"/>
        <v>0</v>
      </c>
      <c r="AA201" s="210">
        <f t="shared" si="154"/>
        <v>0</v>
      </c>
      <c r="AB201" s="210">
        <f t="shared" si="155"/>
        <v>0</v>
      </c>
      <c r="AC201" s="211">
        <f t="shared" si="156"/>
        <v>0</v>
      </c>
      <c r="AD201" s="43">
        <f>HLOOKUP(AD$4,Debug!$A$1:$AK$723,2+$C201,0)</f>
        <v>0</v>
      </c>
      <c r="AE201" s="44">
        <f>HLOOKUP(AE$4,Debug!$A$1:$AK$723,2+$C201,0)</f>
        <v>0</v>
      </c>
      <c r="AF201" s="44">
        <f>HLOOKUP(AF$4,Debug!$A$1:$AK$723,2+$C201,0)</f>
        <v>0</v>
      </c>
      <c r="AG201" s="44">
        <f>HLOOKUP(AG$4,Debug!$A$1:$AK$723,2+$C201,0)</f>
        <v>0</v>
      </c>
      <c r="AH201" s="44">
        <f>HLOOKUP(AH$4,Debug!$A$1:$AK$723,2+$C201,0)</f>
        <v>0</v>
      </c>
      <c r="AI201" s="208">
        <f t="shared" si="157"/>
        <v>0</v>
      </c>
      <c r="AJ201" s="196"/>
      <c r="AK201" s="55">
        <f t="shared" si="144"/>
        <v>1</v>
      </c>
      <c r="AL201" s="210">
        <f t="shared" si="145"/>
        <v>0</v>
      </c>
      <c r="AM201" s="210">
        <f t="shared" si="146"/>
        <v>0</v>
      </c>
      <c r="AN201" s="210">
        <f t="shared" si="147"/>
        <v>0</v>
      </c>
      <c r="AO201" s="210">
        <f t="shared" si="148"/>
        <v>0</v>
      </c>
      <c r="AP201" s="211">
        <f t="shared" si="149"/>
        <v>0</v>
      </c>
      <c r="AQ201" s="46">
        <f>HLOOKUP(AQ$4,Debug!$A$1:$AK$723,2+$C201,0)</f>
        <v>1</v>
      </c>
      <c r="AR201" s="46">
        <f>HLOOKUP(AR$4,Debug!$A$1:$AK$723,2+$C201,0)</f>
        <v>0</v>
      </c>
      <c r="AS201" s="46">
        <f>HLOOKUP(AS$4,Debug!$A$1:$AK$723,2+$C201,0)</f>
        <v>0</v>
      </c>
      <c r="AT201" s="46">
        <f>HLOOKUP(AT$4,Debug!$A$1:$AK$723,2+$C201,0)</f>
        <v>0</v>
      </c>
      <c r="AU201" s="46">
        <f>HLOOKUP(AU$4,Debug!$A$1:$AK$723,2+$C201,0)</f>
        <v>0</v>
      </c>
      <c r="AV201" s="46">
        <f>HLOOKUP(AV$4,Debug!$A$1:$AK$723,2+$C201,0)</f>
        <v>0</v>
      </c>
      <c r="AW201" s="47">
        <f t="shared" si="158"/>
        <v>0</v>
      </c>
      <c r="AX201" s="196"/>
      <c r="AY201" s="265">
        <f t="shared" si="159"/>
        <v>13172.554638151762</v>
      </c>
      <c r="AZ201" s="266">
        <f t="shared" si="160"/>
        <v>0</v>
      </c>
      <c r="BA201" s="266">
        <f t="shared" si="161"/>
        <v>52690.218552607228</v>
      </c>
      <c r="BB201" s="266">
        <f t="shared" si="162"/>
        <v>0</v>
      </c>
      <c r="BC201" s="267">
        <f t="shared" si="163"/>
        <v>0</v>
      </c>
      <c r="BD201" s="246">
        <f>HLOOKUP(BD$4,Debug!$A$1:$AK$723,2+$C201,0)</f>
        <v>13172.5546381518</v>
      </c>
      <c r="BE201" s="46">
        <f>HLOOKUP(BE$4,Debug!$A$1:$AK$723,2+$C201,0)</f>
        <v>0</v>
      </c>
      <c r="BF201" s="46">
        <f>HLOOKUP(BF$4,Debug!$A$1:$AK$723,2+$C201,0)</f>
        <v>52690.218552607199</v>
      </c>
      <c r="BG201" s="46">
        <f>HLOOKUP(BG$4,Debug!$A$1:$AK$723,2+$C201,0)</f>
        <v>0</v>
      </c>
      <c r="BH201" s="46">
        <f>HLOOKUP(BH$4,Debug!$A$1:$AK$723,2+$C201,0)</f>
        <v>0</v>
      </c>
      <c r="BI201" s="48">
        <f t="shared" si="164"/>
        <v>6.730260793119669E-11</v>
      </c>
      <c r="BJ201" s="196"/>
      <c r="BK201" s="274">
        <f t="shared" si="165"/>
        <v>1.6821425527395739E-3</v>
      </c>
      <c r="BL201" s="275">
        <f t="shared" si="166"/>
        <v>0</v>
      </c>
      <c r="BM201" s="281">
        <f t="shared" si="167"/>
        <v>0</v>
      </c>
      <c r="BN201" s="281">
        <f t="shared" si="168"/>
        <v>0.8</v>
      </c>
      <c r="BO201" s="281">
        <f t="shared" si="169"/>
        <v>0</v>
      </c>
      <c r="BP201" s="281">
        <f t="shared" si="170"/>
        <v>1</v>
      </c>
      <c r="BQ201" s="275">
        <f t="shared" si="171"/>
        <v>0</v>
      </c>
      <c r="BR201" s="275">
        <f t="shared" si="172"/>
        <v>0</v>
      </c>
      <c r="BS201" s="276">
        <f t="shared" si="173"/>
        <v>0.80566083413772305</v>
      </c>
      <c r="BT201" s="41">
        <f>HLOOKUP(BT$4,Debug!$A$1:$AK$723,2+$C201,0)*IF(SUM(V201:W201)=0,0,1)</f>
        <v>0</v>
      </c>
      <c r="BU201" s="41">
        <f>HLOOKUP(BU$4,Debug!$A$1:$AK$723,2+$C201,0)*IF(SUM(X201:Y201)=0,0,1)</f>
        <v>0</v>
      </c>
      <c r="BV201" s="41">
        <f>HLOOKUP(BV$4,Debug!$A$1:$AK$723,2+$C201,0)</f>
        <v>0.80566083413772305</v>
      </c>
      <c r="BW201" s="208">
        <f t="shared" si="174"/>
        <v>0</v>
      </c>
      <c r="BY201" s="251">
        <f t="shared" si="175"/>
        <v>0</v>
      </c>
      <c r="BZ201" s="43">
        <f>HLOOKUP(BZ$4,Debug!$A$1:$AK$723,2+$C201,0)</f>
        <v>0</v>
      </c>
      <c r="CA201" s="49">
        <f t="shared" si="176"/>
        <v>0</v>
      </c>
      <c r="CC201" s="224">
        <f t="shared" si="177"/>
        <v>0</v>
      </c>
      <c r="CD201" s="253">
        <f t="shared" ref="CD201:CD264" si="188">-AA201*R201</f>
        <v>0</v>
      </c>
      <c r="CE201" s="253">
        <f t="shared" si="178"/>
        <v>0</v>
      </c>
      <c r="CF201" s="253">
        <f t="shared" ref="CF201:CF264" si="189">-AB201*R201</f>
        <v>0</v>
      </c>
      <c r="CG201" s="255">
        <f t="shared" si="179"/>
        <v>0</v>
      </c>
      <c r="CI201" s="194" t="e">
        <f t="shared" ref="CI201:CI264" si="190">CD201/CG201*12</f>
        <v>#DIV/0!</v>
      </c>
      <c r="CJ201" s="194"/>
    </row>
    <row r="202" spans="2:88">
      <c r="B202" s="108">
        <f t="shared" si="143"/>
        <v>17</v>
      </c>
      <c r="C202" s="3">
        <f t="shared" si="180"/>
        <v>196</v>
      </c>
      <c r="D202" s="3">
        <f t="shared" si="181"/>
        <v>16</v>
      </c>
      <c r="E202" s="3">
        <f t="shared" si="182"/>
        <v>3</v>
      </c>
      <c r="F202" s="7">
        <f t="shared" si="183"/>
        <v>2031</v>
      </c>
      <c r="G202" s="8">
        <f t="shared" si="184"/>
        <v>4</v>
      </c>
      <c r="H202" s="37">
        <f>HLOOKUP(H$4,Debug!$A$1:$AK$723,2+$C202,0)</f>
        <v>17</v>
      </c>
      <c r="I202" s="38">
        <f>HLOOKUP(I$4,Debug!$A$1:$AK$723,2+$C202,0)</f>
        <v>196</v>
      </c>
      <c r="J202" s="38">
        <f>HLOOKUP(J$4,Debug!$A$1:$AK$723,2+$C202,0)</f>
        <v>16</v>
      </c>
      <c r="K202" s="38">
        <f>HLOOKUP(K$4,Debug!$A$1:$AK$723,2+$C202,0)</f>
        <v>3</v>
      </c>
      <c r="L202" s="38">
        <f>HLOOKUP(L$4,Debug!$A$1:$AK$723,2+$C202,0)</f>
        <v>2031</v>
      </c>
      <c r="M202" s="38">
        <f>HLOOKUP(M$4,Debug!$A$1:$AK$723,2+$C202,0)</f>
        <v>4</v>
      </c>
      <c r="N202" s="208">
        <f t="shared" si="150"/>
        <v>0</v>
      </c>
      <c r="O202" s="5"/>
      <c r="P202" s="100">
        <f>IF(Switch="Y",S202,HLOOKUP(P$3,Debug!$A$1:$AK$723,2+$C202,0))</f>
        <v>-6.1151188509093197E-3</v>
      </c>
      <c r="Q202" s="207">
        <f t="shared" si="151"/>
        <v>-7.3651188509093199E-3</v>
      </c>
      <c r="R202" s="101">
        <f>IF(Switch="Y",T202,HLOOKUP(R$3,Debug!$A$1:$AK$723,2+$C202,0))</f>
        <v>0.68394774639217604</v>
      </c>
      <c r="S202" s="183">
        <v>2.05266677913718E-3</v>
      </c>
      <c r="T202" s="184">
        <v>0.55141990625861592</v>
      </c>
      <c r="U202" s="196"/>
      <c r="V202" s="55">
        <f t="shared" si="185"/>
        <v>0</v>
      </c>
      <c r="W202" s="210">
        <f t="shared" si="186"/>
        <v>0</v>
      </c>
      <c r="X202" s="210">
        <f t="shared" si="152"/>
        <v>0</v>
      </c>
      <c r="Y202" s="210">
        <f t="shared" si="187"/>
        <v>0</v>
      </c>
      <c r="Z202" s="210">
        <f t="shared" si="153"/>
        <v>0</v>
      </c>
      <c r="AA202" s="210">
        <f t="shared" si="154"/>
        <v>0</v>
      </c>
      <c r="AB202" s="210">
        <f t="shared" si="155"/>
        <v>0</v>
      </c>
      <c r="AC202" s="211">
        <f t="shared" si="156"/>
        <v>0</v>
      </c>
      <c r="AD202" s="43">
        <f>HLOOKUP(AD$4,Debug!$A$1:$AK$723,2+$C202,0)</f>
        <v>0</v>
      </c>
      <c r="AE202" s="44">
        <f>HLOOKUP(AE$4,Debug!$A$1:$AK$723,2+$C202,0)</f>
        <v>0</v>
      </c>
      <c r="AF202" s="44">
        <f>HLOOKUP(AF$4,Debug!$A$1:$AK$723,2+$C202,0)</f>
        <v>0</v>
      </c>
      <c r="AG202" s="44">
        <f>HLOOKUP(AG$4,Debug!$A$1:$AK$723,2+$C202,0)</f>
        <v>0</v>
      </c>
      <c r="AH202" s="44">
        <f>HLOOKUP(AH$4,Debug!$A$1:$AK$723,2+$C202,0)</f>
        <v>0</v>
      </c>
      <c r="AI202" s="208">
        <f t="shared" si="157"/>
        <v>0</v>
      </c>
      <c r="AJ202" s="196"/>
      <c r="AK202" s="55">
        <f t="shared" si="144"/>
        <v>1</v>
      </c>
      <c r="AL202" s="210">
        <f t="shared" si="145"/>
        <v>0</v>
      </c>
      <c r="AM202" s="210">
        <f t="shared" si="146"/>
        <v>0</v>
      </c>
      <c r="AN202" s="210">
        <f t="shared" si="147"/>
        <v>0</v>
      </c>
      <c r="AO202" s="210">
        <f t="shared" si="148"/>
        <v>0</v>
      </c>
      <c r="AP202" s="211">
        <f t="shared" si="149"/>
        <v>0</v>
      </c>
      <c r="AQ202" s="46">
        <f>HLOOKUP(AQ$4,Debug!$A$1:$AK$723,2+$C202,0)</f>
        <v>1</v>
      </c>
      <c r="AR202" s="46">
        <f>HLOOKUP(AR$4,Debug!$A$1:$AK$723,2+$C202,0)</f>
        <v>0</v>
      </c>
      <c r="AS202" s="46">
        <f>HLOOKUP(AS$4,Debug!$A$1:$AK$723,2+$C202,0)</f>
        <v>0</v>
      </c>
      <c r="AT202" s="46">
        <f>HLOOKUP(AT$4,Debug!$A$1:$AK$723,2+$C202,0)</f>
        <v>0</v>
      </c>
      <c r="AU202" s="46">
        <f>HLOOKUP(AU$4,Debug!$A$1:$AK$723,2+$C202,0)</f>
        <v>0</v>
      </c>
      <c r="AV202" s="46">
        <f>HLOOKUP(AV$4,Debug!$A$1:$AK$723,2+$C202,0)</f>
        <v>0</v>
      </c>
      <c r="AW202" s="47">
        <f t="shared" si="158"/>
        <v>0</v>
      </c>
      <c r="AX202" s="196"/>
      <c r="AY202" s="265">
        <f t="shared" si="159"/>
        <v>13172.554638151762</v>
      </c>
      <c r="AZ202" s="266">
        <f t="shared" si="160"/>
        <v>0</v>
      </c>
      <c r="BA202" s="266">
        <f t="shared" si="161"/>
        <v>52690.218552607228</v>
      </c>
      <c r="BB202" s="266">
        <f t="shared" si="162"/>
        <v>0</v>
      </c>
      <c r="BC202" s="267">
        <f t="shared" si="163"/>
        <v>0</v>
      </c>
      <c r="BD202" s="246">
        <f>HLOOKUP(BD$4,Debug!$A$1:$AK$723,2+$C202,0)</f>
        <v>13172.5546381518</v>
      </c>
      <c r="BE202" s="46">
        <f>HLOOKUP(BE$4,Debug!$A$1:$AK$723,2+$C202,0)</f>
        <v>0</v>
      </c>
      <c r="BF202" s="46">
        <f>HLOOKUP(BF$4,Debug!$A$1:$AK$723,2+$C202,0)</f>
        <v>52690.218552607199</v>
      </c>
      <c r="BG202" s="46">
        <f>HLOOKUP(BG$4,Debug!$A$1:$AK$723,2+$C202,0)</f>
        <v>0</v>
      </c>
      <c r="BH202" s="46">
        <f>HLOOKUP(BH$4,Debug!$A$1:$AK$723,2+$C202,0)</f>
        <v>0</v>
      </c>
      <c r="BI202" s="48">
        <f t="shared" si="164"/>
        <v>6.730260793119669E-11</v>
      </c>
      <c r="BJ202" s="196"/>
      <c r="BK202" s="274">
        <f t="shared" si="165"/>
        <v>1.6821425527395739E-3</v>
      </c>
      <c r="BL202" s="275">
        <f t="shared" si="166"/>
        <v>0</v>
      </c>
      <c r="BM202" s="281">
        <f t="shared" si="167"/>
        <v>0</v>
      </c>
      <c r="BN202" s="281">
        <f t="shared" si="168"/>
        <v>0.8</v>
      </c>
      <c r="BO202" s="281">
        <f t="shared" si="169"/>
        <v>0</v>
      </c>
      <c r="BP202" s="281">
        <f t="shared" si="170"/>
        <v>1</v>
      </c>
      <c r="BQ202" s="275">
        <f t="shared" si="171"/>
        <v>0</v>
      </c>
      <c r="BR202" s="275">
        <f t="shared" si="172"/>
        <v>0</v>
      </c>
      <c r="BS202" s="276">
        <f t="shared" si="173"/>
        <v>0.80566083413772305</v>
      </c>
      <c r="BT202" s="41">
        <f>HLOOKUP(BT$4,Debug!$A$1:$AK$723,2+$C202,0)*IF(SUM(V202:W202)=0,0,1)</f>
        <v>0</v>
      </c>
      <c r="BU202" s="41">
        <f>HLOOKUP(BU$4,Debug!$A$1:$AK$723,2+$C202,0)*IF(SUM(X202:Y202)=0,0,1)</f>
        <v>0</v>
      </c>
      <c r="BV202" s="41">
        <f>HLOOKUP(BV$4,Debug!$A$1:$AK$723,2+$C202,0)</f>
        <v>0.80566083413772305</v>
      </c>
      <c r="BW202" s="208">
        <f t="shared" si="174"/>
        <v>0</v>
      </c>
      <c r="BY202" s="251">
        <f t="shared" si="175"/>
        <v>0</v>
      </c>
      <c r="BZ202" s="43">
        <f>HLOOKUP(BZ$4,Debug!$A$1:$AK$723,2+$C202,0)</f>
        <v>0</v>
      </c>
      <c r="CA202" s="49">
        <f t="shared" si="176"/>
        <v>0</v>
      </c>
      <c r="CC202" s="224">
        <f t="shared" si="177"/>
        <v>0</v>
      </c>
      <c r="CD202" s="253">
        <f t="shared" si="188"/>
        <v>0</v>
      </c>
      <c r="CE202" s="253">
        <f t="shared" si="178"/>
        <v>0</v>
      </c>
      <c r="CF202" s="253">
        <f t="shared" si="189"/>
        <v>0</v>
      </c>
      <c r="CG202" s="255">
        <f t="shared" si="179"/>
        <v>0</v>
      </c>
      <c r="CI202" s="194" t="e">
        <f t="shared" si="190"/>
        <v>#DIV/0!</v>
      </c>
      <c r="CJ202" s="194"/>
    </row>
    <row r="203" spans="2:88">
      <c r="B203" s="108">
        <f t="shared" si="143"/>
        <v>17</v>
      </c>
      <c r="C203" s="3">
        <f t="shared" si="180"/>
        <v>197</v>
      </c>
      <c r="D203" s="3">
        <f t="shared" si="181"/>
        <v>16</v>
      </c>
      <c r="E203" s="3">
        <f t="shared" si="182"/>
        <v>4</v>
      </c>
      <c r="F203" s="7">
        <f t="shared" si="183"/>
        <v>2031</v>
      </c>
      <c r="G203" s="8">
        <f t="shared" si="184"/>
        <v>5</v>
      </c>
      <c r="H203" s="37">
        <f>HLOOKUP(H$4,Debug!$A$1:$AK$723,2+$C203,0)</f>
        <v>17</v>
      </c>
      <c r="I203" s="38">
        <f>HLOOKUP(I$4,Debug!$A$1:$AK$723,2+$C203,0)</f>
        <v>197</v>
      </c>
      <c r="J203" s="38">
        <f>HLOOKUP(J$4,Debug!$A$1:$AK$723,2+$C203,0)</f>
        <v>16</v>
      </c>
      <c r="K203" s="38">
        <f>HLOOKUP(K$4,Debug!$A$1:$AK$723,2+$C203,0)</f>
        <v>4</v>
      </c>
      <c r="L203" s="38">
        <f>HLOOKUP(L$4,Debug!$A$1:$AK$723,2+$C203,0)</f>
        <v>2031</v>
      </c>
      <c r="M203" s="38">
        <f>HLOOKUP(M$4,Debug!$A$1:$AK$723,2+$C203,0)</f>
        <v>5</v>
      </c>
      <c r="N203" s="208">
        <f t="shared" si="150"/>
        <v>0</v>
      </c>
      <c r="O203" s="5"/>
      <c r="P203" s="100">
        <f>IF(Switch="Y",S203,HLOOKUP(P$3,Debug!$A$1:$AK$723,2+$C203,0))</f>
        <v>1.00869746384495E-2</v>
      </c>
      <c r="Q203" s="207">
        <f t="shared" si="151"/>
        <v>8.8369746384495008E-3</v>
      </c>
      <c r="R203" s="101">
        <f>IF(Switch="Y",T203,HLOOKUP(R$3,Debug!$A$1:$AK$723,2+$C203,0))</f>
        <v>0.68059620227319095</v>
      </c>
      <c r="S203" s="183">
        <v>2.1813087565351053E-2</v>
      </c>
      <c r="T203" s="184">
        <v>0.54824561403508765</v>
      </c>
      <c r="U203" s="196"/>
      <c r="V203" s="55">
        <f t="shared" si="185"/>
        <v>0</v>
      </c>
      <c r="W203" s="210">
        <f t="shared" si="186"/>
        <v>0</v>
      </c>
      <c r="X203" s="210">
        <f t="shared" si="152"/>
        <v>0</v>
      </c>
      <c r="Y203" s="210">
        <f t="shared" si="187"/>
        <v>0</v>
      </c>
      <c r="Z203" s="210">
        <f t="shared" si="153"/>
        <v>0</v>
      </c>
      <c r="AA203" s="210">
        <f t="shared" si="154"/>
        <v>0</v>
      </c>
      <c r="AB203" s="210">
        <f t="shared" si="155"/>
        <v>0</v>
      </c>
      <c r="AC203" s="211">
        <f t="shared" si="156"/>
        <v>0</v>
      </c>
      <c r="AD203" s="43">
        <f>HLOOKUP(AD$4,Debug!$A$1:$AK$723,2+$C203,0)</f>
        <v>0</v>
      </c>
      <c r="AE203" s="44">
        <f>HLOOKUP(AE$4,Debug!$A$1:$AK$723,2+$C203,0)</f>
        <v>0</v>
      </c>
      <c r="AF203" s="44">
        <f>HLOOKUP(AF$4,Debug!$A$1:$AK$723,2+$C203,0)</f>
        <v>0</v>
      </c>
      <c r="AG203" s="44">
        <f>HLOOKUP(AG$4,Debug!$A$1:$AK$723,2+$C203,0)</f>
        <v>0</v>
      </c>
      <c r="AH203" s="44">
        <f>HLOOKUP(AH$4,Debug!$A$1:$AK$723,2+$C203,0)</f>
        <v>0</v>
      </c>
      <c r="AI203" s="208">
        <f t="shared" si="157"/>
        <v>0</v>
      </c>
      <c r="AJ203" s="196"/>
      <c r="AK203" s="55">
        <f t="shared" si="144"/>
        <v>1</v>
      </c>
      <c r="AL203" s="210">
        <f t="shared" si="145"/>
        <v>0</v>
      </c>
      <c r="AM203" s="210">
        <f t="shared" si="146"/>
        <v>0</v>
      </c>
      <c r="AN203" s="210">
        <f t="shared" si="147"/>
        <v>0</v>
      </c>
      <c r="AO203" s="210">
        <f t="shared" si="148"/>
        <v>0</v>
      </c>
      <c r="AP203" s="211">
        <f t="shared" si="149"/>
        <v>0</v>
      </c>
      <c r="AQ203" s="46">
        <f>HLOOKUP(AQ$4,Debug!$A$1:$AK$723,2+$C203,0)</f>
        <v>1</v>
      </c>
      <c r="AR203" s="46">
        <f>HLOOKUP(AR$4,Debug!$A$1:$AK$723,2+$C203,0)</f>
        <v>0</v>
      </c>
      <c r="AS203" s="46">
        <f>HLOOKUP(AS$4,Debug!$A$1:$AK$723,2+$C203,0)</f>
        <v>0</v>
      </c>
      <c r="AT203" s="46">
        <f>HLOOKUP(AT$4,Debug!$A$1:$AK$723,2+$C203,0)</f>
        <v>0</v>
      </c>
      <c r="AU203" s="46">
        <f>HLOOKUP(AU$4,Debug!$A$1:$AK$723,2+$C203,0)</f>
        <v>0</v>
      </c>
      <c r="AV203" s="46">
        <f>HLOOKUP(AV$4,Debug!$A$1:$AK$723,2+$C203,0)</f>
        <v>0</v>
      </c>
      <c r="AW203" s="47">
        <f t="shared" si="158"/>
        <v>0</v>
      </c>
      <c r="AX203" s="196"/>
      <c r="AY203" s="265">
        <f t="shared" si="159"/>
        <v>13172.554638151762</v>
      </c>
      <c r="AZ203" s="266">
        <f t="shared" si="160"/>
        <v>0</v>
      </c>
      <c r="BA203" s="266">
        <f t="shared" si="161"/>
        <v>52690.218552607228</v>
      </c>
      <c r="BB203" s="266">
        <f t="shared" si="162"/>
        <v>0</v>
      </c>
      <c r="BC203" s="267">
        <f t="shared" si="163"/>
        <v>0</v>
      </c>
      <c r="BD203" s="246">
        <f>HLOOKUP(BD$4,Debug!$A$1:$AK$723,2+$C203,0)</f>
        <v>13172.5546381518</v>
      </c>
      <c r="BE203" s="46">
        <f>HLOOKUP(BE$4,Debug!$A$1:$AK$723,2+$C203,0)</f>
        <v>0</v>
      </c>
      <c r="BF203" s="46">
        <f>HLOOKUP(BF$4,Debug!$A$1:$AK$723,2+$C203,0)</f>
        <v>52690.218552607199</v>
      </c>
      <c r="BG203" s="46">
        <f>HLOOKUP(BG$4,Debug!$A$1:$AK$723,2+$C203,0)</f>
        <v>0</v>
      </c>
      <c r="BH203" s="46">
        <f>HLOOKUP(BH$4,Debug!$A$1:$AK$723,2+$C203,0)</f>
        <v>0</v>
      </c>
      <c r="BI203" s="48">
        <f t="shared" si="164"/>
        <v>6.730260793119669E-11</v>
      </c>
      <c r="BJ203" s="196"/>
      <c r="BK203" s="274">
        <f t="shared" si="165"/>
        <v>1.6821425527395739E-3</v>
      </c>
      <c r="BL203" s="275">
        <f t="shared" si="166"/>
        <v>0</v>
      </c>
      <c r="BM203" s="281">
        <f t="shared" si="167"/>
        <v>0</v>
      </c>
      <c r="BN203" s="281">
        <f t="shared" si="168"/>
        <v>0.8</v>
      </c>
      <c r="BO203" s="281">
        <f t="shared" si="169"/>
        <v>0</v>
      </c>
      <c r="BP203" s="281">
        <f t="shared" si="170"/>
        <v>1</v>
      </c>
      <c r="BQ203" s="275">
        <f t="shared" si="171"/>
        <v>0</v>
      </c>
      <c r="BR203" s="275">
        <f t="shared" si="172"/>
        <v>0</v>
      </c>
      <c r="BS203" s="276">
        <f t="shared" si="173"/>
        <v>0.80566083413772305</v>
      </c>
      <c r="BT203" s="41">
        <f>HLOOKUP(BT$4,Debug!$A$1:$AK$723,2+$C203,0)*IF(SUM(V203:W203)=0,0,1)</f>
        <v>0</v>
      </c>
      <c r="BU203" s="41">
        <f>HLOOKUP(BU$4,Debug!$A$1:$AK$723,2+$C203,0)*IF(SUM(X203:Y203)=0,0,1)</f>
        <v>0</v>
      </c>
      <c r="BV203" s="41">
        <f>HLOOKUP(BV$4,Debug!$A$1:$AK$723,2+$C203,0)</f>
        <v>0.80566083413772305</v>
      </c>
      <c r="BW203" s="208">
        <f t="shared" si="174"/>
        <v>0</v>
      </c>
      <c r="BY203" s="251">
        <f t="shared" si="175"/>
        <v>0</v>
      </c>
      <c r="BZ203" s="43">
        <f>HLOOKUP(BZ$4,Debug!$A$1:$AK$723,2+$C203,0)</f>
        <v>0</v>
      </c>
      <c r="CA203" s="49">
        <f t="shared" si="176"/>
        <v>0</v>
      </c>
      <c r="CC203" s="224">
        <f t="shared" si="177"/>
        <v>0</v>
      </c>
      <c r="CD203" s="253">
        <f t="shared" si="188"/>
        <v>0</v>
      </c>
      <c r="CE203" s="253">
        <f t="shared" si="178"/>
        <v>0</v>
      </c>
      <c r="CF203" s="253">
        <f t="shared" si="189"/>
        <v>0</v>
      </c>
      <c r="CG203" s="255">
        <f t="shared" si="179"/>
        <v>0</v>
      </c>
      <c r="CI203" s="194" t="e">
        <f t="shared" si="190"/>
        <v>#DIV/0!</v>
      </c>
      <c r="CJ203" s="194"/>
    </row>
    <row r="204" spans="2:88">
      <c r="B204" s="108">
        <f t="shared" si="143"/>
        <v>17</v>
      </c>
      <c r="C204" s="3">
        <f t="shared" si="180"/>
        <v>198</v>
      </c>
      <c r="D204" s="3">
        <f t="shared" si="181"/>
        <v>16</v>
      </c>
      <c r="E204" s="3">
        <f t="shared" si="182"/>
        <v>5</v>
      </c>
      <c r="F204" s="7">
        <f t="shared" si="183"/>
        <v>2031</v>
      </c>
      <c r="G204" s="8">
        <f t="shared" si="184"/>
        <v>6</v>
      </c>
      <c r="H204" s="37">
        <f>HLOOKUP(H$4,Debug!$A$1:$AK$723,2+$C204,0)</f>
        <v>17</v>
      </c>
      <c r="I204" s="38">
        <f>HLOOKUP(I$4,Debug!$A$1:$AK$723,2+$C204,0)</f>
        <v>198</v>
      </c>
      <c r="J204" s="38">
        <f>HLOOKUP(J$4,Debug!$A$1:$AK$723,2+$C204,0)</f>
        <v>16</v>
      </c>
      <c r="K204" s="38">
        <f>HLOOKUP(K$4,Debug!$A$1:$AK$723,2+$C204,0)</f>
        <v>5</v>
      </c>
      <c r="L204" s="38">
        <f>HLOOKUP(L$4,Debug!$A$1:$AK$723,2+$C204,0)</f>
        <v>2031</v>
      </c>
      <c r="M204" s="38">
        <f>HLOOKUP(M$4,Debug!$A$1:$AK$723,2+$C204,0)</f>
        <v>6</v>
      </c>
      <c r="N204" s="208">
        <f t="shared" si="150"/>
        <v>0</v>
      </c>
      <c r="O204" s="5"/>
      <c r="P204" s="100">
        <f>IF(Switch="Y",S204,HLOOKUP(P$3,Debug!$A$1:$AK$723,2+$C204,0))</f>
        <v>1.7777120317849199E-2</v>
      </c>
      <c r="Q204" s="207">
        <f t="shared" si="151"/>
        <v>1.6527120317849198E-2</v>
      </c>
      <c r="R204" s="101">
        <f>IF(Switch="Y",T204,HLOOKUP(R$3,Debug!$A$1:$AK$723,2+$C204,0))</f>
        <v>0.67736909842172999</v>
      </c>
      <c r="S204" s="183">
        <v>1.7607399754409503E-2</v>
      </c>
      <c r="T204" s="184">
        <v>0.54504823676895409</v>
      </c>
      <c r="U204" s="196"/>
      <c r="V204" s="55">
        <f t="shared" si="185"/>
        <v>0</v>
      </c>
      <c r="W204" s="210">
        <f t="shared" si="186"/>
        <v>0</v>
      </c>
      <c r="X204" s="210">
        <f t="shared" si="152"/>
        <v>0</v>
      </c>
      <c r="Y204" s="210">
        <f t="shared" si="187"/>
        <v>0</v>
      </c>
      <c r="Z204" s="210">
        <f t="shared" si="153"/>
        <v>0</v>
      </c>
      <c r="AA204" s="210">
        <f t="shared" si="154"/>
        <v>0</v>
      </c>
      <c r="AB204" s="210">
        <f t="shared" si="155"/>
        <v>0</v>
      </c>
      <c r="AC204" s="211">
        <f t="shared" si="156"/>
        <v>0</v>
      </c>
      <c r="AD204" s="43">
        <f>HLOOKUP(AD$4,Debug!$A$1:$AK$723,2+$C204,0)</f>
        <v>0</v>
      </c>
      <c r="AE204" s="44">
        <f>HLOOKUP(AE$4,Debug!$A$1:$AK$723,2+$C204,0)</f>
        <v>0</v>
      </c>
      <c r="AF204" s="44">
        <f>HLOOKUP(AF$4,Debug!$A$1:$AK$723,2+$C204,0)</f>
        <v>0</v>
      </c>
      <c r="AG204" s="44">
        <f>HLOOKUP(AG$4,Debug!$A$1:$AK$723,2+$C204,0)</f>
        <v>0</v>
      </c>
      <c r="AH204" s="44">
        <f>HLOOKUP(AH$4,Debug!$A$1:$AK$723,2+$C204,0)</f>
        <v>0</v>
      </c>
      <c r="AI204" s="208">
        <f t="shared" si="157"/>
        <v>0</v>
      </c>
      <c r="AJ204" s="196"/>
      <c r="AK204" s="55">
        <f t="shared" si="144"/>
        <v>1</v>
      </c>
      <c r="AL204" s="210">
        <f t="shared" si="145"/>
        <v>0</v>
      </c>
      <c r="AM204" s="210">
        <f t="shared" si="146"/>
        <v>0</v>
      </c>
      <c r="AN204" s="210">
        <f t="shared" si="147"/>
        <v>0</v>
      </c>
      <c r="AO204" s="210">
        <f t="shared" si="148"/>
        <v>0</v>
      </c>
      <c r="AP204" s="211">
        <f t="shared" si="149"/>
        <v>0</v>
      </c>
      <c r="AQ204" s="46">
        <f>HLOOKUP(AQ$4,Debug!$A$1:$AK$723,2+$C204,0)</f>
        <v>1</v>
      </c>
      <c r="AR204" s="46">
        <f>HLOOKUP(AR$4,Debug!$A$1:$AK$723,2+$C204,0)</f>
        <v>0</v>
      </c>
      <c r="AS204" s="46">
        <f>HLOOKUP(AS$4,Debug!$A$1:$AK$723,2+$C204,0)</f>
        <v>0</v>
      </c>
      <c r="AT204" s="46">
        <f>HLOOKUP(AT$4,Debug!$A$1:$AK$723,2+$C204,0)</f>
        <v>0</v>
      </c>
      <c r="AU204" s="46">
        <f>HLOOKUP(AU$4,Debug!$A$1:$AK$723,2+$C204,0)</f>
        <v>0</v>
      </c>
      <c r="AV204" s="46">
        <f>HLOOKUP(AV$4,Debug!$A$1:$AK$723,2+$C204,0)</f>
        <v>0</v>
      </c>
      <c r="AW204" s="47">
        <f t="shared" si="158"/>
        <v>0</v>
      </c>
      <c r="AX204" s="196"/>
      <c r="AY204" s="265">
        <f t="shared" si="159"/>
        <v>13172.554638151762</v>
      </c>
      <c r="AZ204" s="266">
        <f t="shared" si="160"/>
        <v>0</v>
      </c>
      <c r="BA204" s="266">
        <f t="shared" si="161"/>
        <v>52690.218552607228</v>
      </c>
      <c r="BB204" s="266">
        <f t="shared" si="162"/>
        <v>0</v>
      </c>
      <c r="BC204" s="267">
        <f t="shared" si="163"/>
        <v>0</v>
      </c>
      <c r="BD204" s="246">
        <f>HLOOKUP(BD$4,Debug!$A$1:$AK$723,2+$C204,0)</f>
        <v>13172.5546381518</v>
      </c>
      <c r="BE204" s="46">
        <f>HLOOKUP(BE$4,Debug!$A$1:$AK$723,2+$C204,0)</f>
        <v>0</v>
      </c>
      <c r="BF204" s="46">
        <f>HLOOKUP(BF$4,Debug!$A$1:$AK$723,2+$C204,0)</f>
        <v>52690.218552607199</v>
      </c>
      <c r="BG204" s="46">
        <f>HLOOKUP(BG$4,Debug!$A$1:$AK$723,2+$C204,0)</f>
        <v>0</v>
      </c>
      <c r="BH204" s="46">
        <f>HLOOKUP(BH$4,Debug!$A$1:$AK$723,2+$C204,0)</f>
        <v>0</v>
      </c>
      <c r="BI204" s="48">
        <f t="shared" si="164"/>
        <v>6.730260793119669E-11</v>
      </c>
      <c r="BJ204" s="196"/>
      <c r="BK204" s="274">
        <f t="shared" si="165"/>
        <v>1.6821425527395739E-3</v>
      </c>
      <c r="BL204" s="275">
        <f t="shared" si="166"/>
        <v>0</v>
      </c>
      <c r="BM204" s="281">
        <f t="shared" si="167"/>
        <v>0</v>
      </c>
      <c r="BN204" s="281">
        <f t="shared" si="168"/>
        <v>0.8</v>
      </c>
      <c r="BO204" s="281">
        <f t="shared" si="169"/>
        <v>0</v>
      </c>
      <c r="BP204" s="281">
        <f t="shared" si="170"/>
        <v>1</v>
      </c>
      <c r="BQ204" s="275">
        <f t="shared" si="171"/>
        <v>0</v>
      </c>
      <c r="BR204" s="275">
        <f t="shared" si="172"/>
        <v>0</v>
      </c>
      <c r="BS204" s="276">
        <f t="shared" si="173"/>
        <v>0.80566083413772305</v>
      </c>
      <c r="BT204" s="41">
        <f>HLOOKUP(BT$4,Debug!$A$1:$AK$723,2+$C204,0)*IF(SUM(V204:W204)=0,0,1)</f>
        <v>0</v>
      </c>
      <c r="BU204" s="41">
        <f>HLOOKUP(BU$4,Debug!$A$1:$AK$723,2+$C204,0)*IF(SUM(X204:Y204)=0,0,1)</f>
        <v>0</v>
      </c>
      <c r="BV204" s="41">
        <f>HLOOKUP(BV$4,Debug!$A$1:$AK$723,2+$C204,0)</f>
        <v>0.80566083413772305</v>
      </c>
      <c r="BW204" s="208">
        <f t="shared" si="174"/>
        <v>0</v>
      </c>
      <c r="BY204" s="251">
        <f t="shared" si="175"/>
        <v>0</v>
      </c>
      <c r="BZ204" s="43">
        <f>HLOOKUP(BZ$4,Debug!$A$1:$AK$723,2+$C204,0)</f>
        <v>0</v>
      </c>
      <c r="CA204" s="49">
        <f t="shared" si="176"/>
        <v>0</v>
      </c>
      <c r="CC204" s="224">
        <f t="shared" si="177"/>
        <v>0</v>
      </c>
      <c r="CD204" s="253">
        <f t="shared" si="188"/>
        <v>0</v>
      </c>
      <c r="CE204" s="253">
        <f t="shared" si="178"/>
        <v>0</v>
      </c>
      <c r="CF204" s="253">
        <f t="shared" si="189"/>
        <v>0</v>
      </c>
      <c r="CG204" s="255">
        <f t="shared" si="179"/>
        <v>0</v>
      </c>
      <c r="CI204" s="194" t="e">
        <f t="shared" si="190"/>
        <v>#DIV/0!</v>
      </c>
      <c r="CJ204" s="194"/>
    </row>
    <row r="205" spans="2:88">
      <c r="B205" s="108">
        <f t="shared" si="143"/>
        <v>17</v>
      </c>
      <c r="C205" s="3">
        <f t="shared" si="180"/>
        <v>199</v>
      </c>
      <c r="D205" s="3">
        <f t="shared" si="181"/>
        <v>16</v>
      </c>
      <c r="E205" s="3">
        <f t="shared" si="182"/>
        <v>6</v>
      </c>
      <c r="F205" s="7">
        <f t="shared" si="183"/>
        <v>2031</v>
      </c>
      <c r="G205" s="8">
        <f t="shared" si="184"/>
        <v>7</v>
      </c>
      <c r="H205" s="37">
        <f>HLOOKUP(H$4,Debug!$A$1:$AK$723,2+$C205,0)</f>
        <v>17</v>
      </c>
      <c r="I205" s="38">
        <f>HLOOKUP(I$4,Debug!$A$1:$AK$723,2+$C205,0)</f>
        <v>199</v>
      </c>
      <c r="J205" s="38">
        <f>HLOOKUP(J$4,Debug!$A$1:$AK$723,2+$C205,0)</f>
        <v>16</v>
      </c>
      <c r="K205" s="38">
        <f>HLOOKUP(K$4,Debug!$A$1:$AK$723,2+$C205,0)</f>
        <v>6</v>
      </c>
      <c r="L205" s="38">
        <f>HLOOKUP(L$4,Debug!$A$1:$AK$723,2+$C205,0)</f>
        <v>2031</v>
      </c>
      <c r="M205" s="38">
        <f>HLOOKUP(M$4,Debug!$A$1:$AK$723,2+$C205,0)</f>
        <v>7</v>
      </c>
      <c r="N205" s="208">
        <f t="shared" si="150"/>
        <v>0</v>
      </c>
      <c r="O205" s="5"/>
      <c r="P205" s="100">
        <f>IF(Switch="Y",S205,HLOOKUP(P$3,Debug!$A$1:$AK$723,2+$C205,0))</f>
        <v>2.33436455244969E-2</v>
      </c>
      <c r="Q205" s="207">
        <f t="shared" si="151"/>
        <v>2.2093645524496899E-2</v>
      </c>
      <c r="R205" s="101">
        <f>IF(Switch="Y",T205,HLOOKUP(R$3,Debug!$A$1:$AK$723,2+$C205,0))</f>
        <v>0.67412700552784099</v>
      </c>
      <c r="S205" s="183">
        <v>1.1507942451535857E-2</v>
      </c>
      <c r="T205" s="184">
        <v>0.54182921543129603</v>
      </c>
      <c r="U205" s="196"/>
      <c r="V205" s="55">
        <f t="shared" si="185"/>
        <v>0</v>
      </c>
      <c r="W205" s="210">
        <f t="shared" si="186"/>
        <v>0</v>
      </c>
      <c r="X205" s="210">
        <f t="shared" si="152"/>
        <v>0</v>
      </c>
      <c r="Y205" s="210">
        <f t="shared" si="187"/>
        <v>0</v>
      </c>
      <c r="Z205" s="210">
        <f t="shared" si="153"/>
        <v>0</v>
      </c>
      <c r="AA205" s="210">
        <f t="shared" si="154"/>
        <v>0</v>
      </c>
      <c r="AB205" s="210">
        <f t="shared" si="155"/>
        <v>0</v>
      </c>
      <c r="AC205" s="211">
        <f t="shared" si="156"/>
        <v>0</v>
      </c>
      <c r="AD205" s="43">
        <f>HLOOKUP(AD$4,Debug!$A$1:$AK$723,2+$C205,0)</f>
        <v>0</v>
      </c>
      <c r="AE205" s="44">
        <f>HLOOKUP(AE$4,Debug!$A$1:$AK$723,2+$C205,0)</f>
        <v>0</v>
      </c>
      <c r="AF205" s="44">
        <f>HLOOKUP(AF$4,Debug!$A$1:$AK$723,2+$C205,0)</f>
        <v>0</v>
      </c>
      <c r="AG205" s="44">
        <f>HLOOKUP(AG$4,Debug!$A$1:$AK$723,2+$C205,0)</f>
        <v>0</v>
      </c>
      <c r="AH205" s="44">
        <f>HLOOKUP(AH$4,Debug!$A$1:$AK$723,2+$C205,0)</f>
        <v>0</v>
      </c>
      <c r="AI205" s="208">
        <f t="shared" si="157"/>
        <v>0</v>
      </c>
      <c r="AJ205" s="196"/>
      <c r="AK205" s="55">
        <f t="shared" si="144"/>
        <v>1</v>
      </c>
      <c r="AL205" s="210">
        <f t="shared" si="145"/>
        <v>0</v>
      </c>
      <c r="AM205" s="210">
        <f t="shared" si="146"/>
        <v>0</v>
      </c>
      <c r="AN205" s="210">
        <f t="shared" si="147"/>
        <v>0</v>
      </c>
      <c r="AO205" s="210">
        <f t="shared" si="148"/>
        <v>0</v>
      </c>
      <c r="AP205" s="211">
        <f t="shared" si="149"/>
        <v>0</v>
      </c>
      <c r="AQ205" s="46">
        <f>HLOOKUP(AQ$4,Debug!$A$1:$AK$723,2+$C205,0)</f>
        <v>1</v>
      </c>
      <c r="AR205" s="46">
        <f>HLOOKUP(AR$4,Debug!$A$1:$AK$723,2+$C205,0)</f>
        <v>0</v>
      </c>
      <c r="AS205" s="46">
        <f>HLOOKUP(AS$4,Debug!$A$1:$AK$723,2+$C205,0)</f>
        <v>0</v>
      </c>
      <c r="AT205" s="46">
        <f>HLOOKUP(AT$4,Debug!$A$1:$AK$723,2+$C205,0)</f>
        <v>0</v>
      </c>
      <c r="AU205" s="46">
        <f>HLOOKUP(AU$4,Debug!$A$1:$AK$723,2+$C205,0)</f>
        <v>0</v>
      </c>
      <c r="AV205" s="46">
        <f>HLOOKUP(AV$4,Debug!$A$1:$AK$723,2+$C205,0)</f>
        <v>0</v>
      </c>
      <c r="AW205" s="47">
        <f t="shared" si="158"/>
        <v>0</v>
      </c>
      <c r="AX205" s="196"/>
      <c r="AY205" s="265">
        <f t="shared" si="159"/>
        <v>13172.554638151762</v>
      </c>
      <c r="AZ205" s="266">
        <f t="shared" si="160"/>
        <v>0</v>
      </c>
      <c r="BA205" s="266">
        <f t="shared" si="161"/>
        <v>52690.218552607228</v>
      </c>
      <c r="BB205" s="266">
        <f t="shared" si="162"/>
        <v>0</v>
      </c>
      <c r="BC205" s="267">
        <f t="shared" si="163"/>
        <v>0</v>
      </c>
      <c r="BD205" s="246">
        <f>HLOOKUP(BD$4,Debug!$A$1:$AK$723,2+$C205,0)</f>
        <v>13172.5546381518</v>
      </c>
      <c r="BE205" s="46">
        <f>HLOOKUP(BE$4,Debug!$A$1:$AK$723,2+$C205,0)</f>
        <v>0</v>
      </c>
      <c r="BF205" s="46">
        <f>HLOOKUP(BF$4,Debug!$A$1:$AK$723,2+$C205,0)</f>
        <v>52690.218552607199</v>
      </c>
      <c r="BG205" s="46">
        <f>HLOOKUP(BG$4,Debug!$A$1:$AK$723,2+$C205,0)</f>
        <v>0</v>
      </c>
      <c r="BH205" s="46">
        <f>HLOOKUP(BH$4,Debug!$A$1:$AK$723,2+$C205,0)</f>
        <v>0</v>
      </c>
      <c r="BI205" s="48">
        <f t="shared" si="164"/>
        <v>6.730260793119669E-11</v>
      </c>
      <c r="BJ205" s="196"/>
      <c r="BK205" s="274">
        <f t="shared" si="165"/>
        <v>1.6821425527395739E-3</v>
      </c>
      <c r="BL205" s="275">
        <f t="shared" si="166"/>
        <v>0</v>
      </c>
      <c r="BM205" s="281">
        <f t="shared" si="167"/>
        <v>0</v>
      </c>
      <c r="BN205" s="281">
        <f t="shared" si="168"/>
        <v>0.8</v>
      </c>
      <c r="BO205" s="281">
        <f t="shared" si="169"/>
        <v>0</v>
      </c>
      <c r="BP205" s="281">
        <f t="shared" si="170"/>
        <v>1</v>
      </c>
      <c r="BQ205" s="275">
        <f t="shared" si="171"/>
        <v>0</v>
      </c>
      <c r="BR205" s="275">
        <f t="shared" si="172"/>
        <v>0</v>
      </c>
      <c r="BS205" s="276">
        <f t="shared" si="173"/>
        <v>0.80566083413772305</v>
      </c>
      <c r="BT205" s="41">
        <f>HLOOKUP(BT$4,Debug!$A$1:$AK$723,2+$C205,0)*IF(SUM(V205:W205)=0,0,1)</f>
        <v>0</v>
      </c>
      <c r="BU205" s="41">
        <f>HLOOKUP(BU$4,Debug!$A$1:$AK$723,2+$C205,0)*IF(SUM(X205:Y205)=0,0,1)</f>
        <v>0</v>
      </c>
      <c r="BV205" s="41">
        <f>HLOOKUP(BV$4,Debug!$A$1:$AK$723,2+$C205,0)</f>
        <v>0.80566083413772305</v>
      </c>
      <c r="BW205" s="208">
        <f t="shared" si="174"/>
        <v>0</v>
      </c>
      <c r="BY205" s="251">
        <f t="shared" si="175"/>
        <v>0</v>
      </c>
      <c r="BZ205" s="43">
        <f>HLOOKUP(BZ$4,Debug!$A$1:$AK$723,2+$C205,0)</f>
        <v>0</v>
      </c>
      <c r="CA205" s="49">
        <f t="shared" si="176"/>
        <v>0</v>
      </c>
      <c r="CC205" s="224">
        <f t="shared" si="177"/>
        <v>0</v>
      </c>
      <c r="CD205" s="253">
        <f t="shared" si="188"/>
        <v>0</v>
      </c>
      <c r="CE205" s="253">
        <f t="shared" si="178"/>
        <v>0</v>
      </c>
      <c r="CF205" s="253">
        <f t="shared" si="189"/>
        <v>0</v>
      </c>
      <c r="CG205" s="255">
        <f t="shared" si="179"/>
        <v>0</v>
      </c>
      <c r="CI205" s="194" t="e">
        <f t="shared" si="190"/>
        <v>#DIV/0!</v>
      </c>
      <c r="CJ205" s="194"/>
    </row>
    <row r="206" spans="2:88">
      <c r="B206" s="108">
        <f t="shared" si="143"/>
        <v>17</v>
      </c>
      <c r="C206" s="3">
        <f t="shared" si="180"/>
        <v>200</v>
      </c>
      <c r="D206" s="3">
        <f t="shared" si="181"/>
        <v>16</v>
      </c>
      <c r="E206" s="3">
        <f t="shared" si="182"/>
        <v>7</v>
      </c>
      <c r="F206" s="7">
        <f t="shared" si="183"/>
        <v>2031</v>
      </c>
      <c r="G206" s="8">
        <f t="shared" si="184"/>
        <v>8</v>
      </c>
      <c r="H206" s="37">
        <f>HLOOKUP(H$4,Debug!$A$1:$AK$723,2+$C206,0)</f>
        <v>17</v>
      </c>
      <c r="I206" s="38">
        <f>HLOOKUP(I$4,Debug!$A$1:$AK$723,2+$C206,0)</f>
        <v>200</v>
      </c>
      <c r="J206" s="38">
        <f>HLOOKUP(J$4,Debug!$A$1:$AK$723,2+$C206,0)</f>
        <v>16</v>
      </c>
      <c r="K206" s="38">
        <f>HLOOKUP(K$4,Debug!$A$1:$AK$723,2+$C206,0)</f>
        <v>7</v>
      </c>
      <c r="L206" s="38">
        <f>HLOOKUP(L$4,Debug!$A$1:$AK$723,2+$C206,0)</f>
        <v>2031</v>
      </c>
      <c r="M206" s="38">
        <f>HLOOKUP(M$4,Debug!$A$1:$AK$723,2+$C206,0)</f>
        <v>8</v>
      </c>
      <c r="N206" s="208">
        <f t="shared" si="150"/>
        <v>0</v>
      </c>
      <c r="O206" s="5"/>
      <c r="P206" s="100">
        <f>IF(Switch="Y",S206,HLOOKUP(P$3,Debug!$A$1:$AK$723,2+$C206,0))</f>
        <v>6.56703739603204E-3</v>
      </c>
      <c r="Q206" s="207">
        <f t="shared" si="151"/>
        <v>5.3170373960320398E-3</v>
      </c>
      <c r="R206" s="101">
        <f>IF(Switch="Y",T206,HLOOKUP(R$3,Debug!$A$1:$AK$723,2+$C206,0))</f>
        <v>0.67082578654323499</v>
      </c>
      <c r="S206" s="183">
        <v>3.4566995096535047E-2</v>
      </c>
      <c r="T206" s="184">
        <v>0.53858997145473153</v>
      </c>
      <c r="U206" s="196"/>
      <c r="V206" s="55">
        <f t="shared" si="185"/>
        <v>0</v>
      </c>
      <c r="W206" s="210">
        <f t="shared" si="186"/>
        <v>0</v>
      </c>
      <c r="X206" s="210">
        <f t="shared" si="152"/>
        <v>0</v>
      </c>
      <c r="Y206" s="210">
        <f t="shared" si="187"/>
        <v>0</v>
      </c>
      <c r="Z206" s="210">
        <f t="shared" si="153"/>
        <v>0</v>
      </c>
      <c r="AA206" s="210">
        <f t="shared" si="154"/>
        <v>0</v>
      </c>
      <c r="AB206" s="210">
        <f t="shared" si="155"/>
        <v>0</v>
      </c>
      <c r="AC206" s="211">
        <f t="shared" si="156"/>
        <v>0</v>
      </c>
      <c r="AD206" s="43">
        <f>HLOOKUP(AD$4,Debug!$A$1:$AK$723,2+$C206,0)</f>
        <v>0</v>
      </c>
      <c r="AE206" s="44">
        <f>HLOOKUP(AE$4,Debug!$A$1:$AK$723,2+$C206,0)</f>
        <v>0</v>
      </c>
      <c r="AF206" s="44">
        <f>HLOOKUP(AF$4,Debug!$A$1:$AK$723,2+$C206,0)</f>
        <v>0</v>
      </c>
      <c r="AG206" s="44">
        <f>HLOOKUP(AG$4,Debug!$A$1:$AK$723,2+$C206,0)</f>
        <v>0</v>
      </c>
      <c r="AH206" s="44">
        <f>HLOOKUP(AH$4,Debug!$A$1:$AK$723,2+$C206,0)</f>
        <v>0</v>
      </c>
      <c r="AI206" s="208">
        <f t="shared" si="157"/>
        <v>0</v>
      </c>
      <c r="AJ206" s="196"/>
      <c r="AK206" s="55">
        <f t="shared" si="144"/>
        <v>1</v>
      </c>
      <c r="AL206" s="210">
        <f t="shared" si="145"/>
        <v>0</v>
      </c>
      <c r="AM206" s="210">
        <f t="shared" si="146"/>
        <v>0</v>
      </c>
      <c r="AN206" s="210">
        <f t="shared" si="147"/>
        <v>0</v>
      </c>
      <c r="AO206" s="210">
        <f t="shared" si="148"/>
        <v>0</v>
      </c>
      <c r="AP206" s="211">
        <f t="shared" si="149"/>
        <v>0</v>
      </c>
      <c r="AQ206" s="46">
        <f>HLOOKUP(AQ$4,Debug!$A$1:$AK$723,2+$C206,0)</f>
        <v>1</v>
      </c>
      <c r="AR206" s="46">
        <f>HLOOKUP(AR$4,Debug!$A$1:$AK$723,2+$C206,0)</f>
        <v>0</v>
      </c>
      <c r="AS206" s="46">
        <f>HLOOKUP(AS$4,Debug!$A$1:$AK$723,2+$C206,0)</f>
        <v>0</v>
      </c>
      <c r="AT206" s="46">
        <f>HLOOKUP(AT$4,Debug!$A$1:$AK$723,2+$C206,0)</f>
        <v>0</v>
      </c>
      <c r="AU206" s="46">
        <f>HLOOKUP(AU$4,Debug!$A$1:$AK$723,2+$C206,0)</f>
        <v>0</v>
      </c>
      <c r="AV206" s="46">
        <f>HLOOKUP(AV$4,Debug!$A$1:$AK$723,2+$C206,0)</f>
        <v>0</v>
      </c>
      <c r="AW206" s="47">
        <f t="shared" si="158"/>
        <v>0</v>
      </c>
      <c r="AX206" s="196"/>
      <c r="AY206" s="265">
        <f t="shared" si="159"/>
        <v>13172.554638151762</v>
      </c>
      <c r="AZ206" s="266">
        <f t="shared" si="160"/>
        <v>0</v>
      </c>
      <c r="BA206" s="266">
        <f t="shared" si="161"/>
        <v>52690.218552607228</v>
      </c>
      <c r="BB206" s="266">
        <f t="shared" si="162"/>
        <v>0</v>
      </c>
      <c r="BC206" s="267">
        <f t="shared" si="163"/>
        <v>0</v>
      </c>
      <c r="BD206" s="246">
        <f>HLOOKUP(BD$4,Debug!$A$1:$AK$723,2+$C206,0)</f>
        <v>13172.5546381518</v>
      </c>
      <c r="BE206" s="46">
        <f>HLOOKUP(BE$4,Debug!$A$1:$AK$723,2+$C206,0)</f>
        <v>0</v>
      </c>
      <c r="BF206" s="46">
        <f>HLOOKUP(BF$4,Debug!$A$1:$AK$723,2+$C206,0)</f>
        <v>52690.218552607199</v>
      </c>
      <c r="BG206" s="46">
        <f>HLOOKUP(BG$4,Debug!$A$1:$AK$723,2+$C206,0)</f>
        <v>0</v>
      </c>
      <c r="BH206" s="46">
        <f>HLOOKUP(BH$4,Debug!$A$1:$AK$723,2+$C206,0)</f>
        <v>0</v>
      </c>
      <c r="BI206" s="48">
        <f t="shared" si="164"/>
        <v>6.730260793119669E-11</v>
      </c>
      <c r="BJ206" s="196"/>
      <c r="BK206" s="274">
        <f t="shared" si="165"/>
        <v>1.6821425527395739E-3</v>
      </c>
      <c r="BL206" s="275">
        <f t="shared" si="166"/>
        <v>0</v>
      </c>
      <c r="BM206" s="281">
        <f t="shared" si="167"/>
        <v>0</v>
      </c>
      <c r="BN206" s="281">
        <f t="shared" si="168"/>
        <v>0.8</v>
      </c>
      <c r="BO206" s="281">
        <f t="shared" si="169"/>
        <v>0</v>
      </c>
      <c r="BP206" s="281">
        <f t="shared" si="170"/>
        <v>1</v>
      </c>
      <c r="BQ206" s="275">
        <f t="shared" si="171"/>
        <v>0</v>
      </c>
      <c r="BR206" s="275">
        <f t="shared" si="172"/>
        <v>0</v>
      </c>
      <c r="BS206" s="276">
        <f t="shared" si="173"/>
        <v>0.80566083413772305</v>
      </c>
      <c r="BT206" s="41">
        <f>HLOOKUP(BT$4,Debug!$A$1:$AK$723,2+$C206,0)*IF(SUM(V206:W206)=0,0,1)</f>
        <v>0</v>
      </c>
      <c r="BU206" s="41">
        <f>HLOOKUP(BU$4,Debug!$A$1:$AK$723,2+$C206,0)*IF(SUM(X206:Y206)=0,0,1)</f>
        <v>0</v>
      </c>
      <c r="BV206" s="41">
        <f>HLOOKUP(BV$4,Debug!$A$1:$AK$723,2+$C206,0)</f>
        <v>0.80566083413772305</v>
      </c>
      <c r="BW206" s="208">
        <f t="shared" si="174"/>
        <v>0</v>
      </c>
      <c r="BY206" s="251">
        <f t="shared" si="175"/>
        <v>0</v>
      </c>
      <c r="BZ206" s="43">
        <f>HLOOKUP(BZ$4,Debug!$A$1:$AK$723,2+$C206,0)</f>
        <v>0</v>
      </c>
      <c r="CA206" s="49">
        <f t="shared" si="176"/>
        <v>0</v>
      </c>
      <c r="CC206" s="224">
        <f t="shared" si="177"/>
        <v>0</v>
      </c>
      <c r="CD206" s="253">
        <f t="shared" si="188"/>
        <v>0</v>
      </c>
      <c r="CE206" s="253">
        <f t="shared" si="178"/>
        <v>0</v>
      </c>
      <c r="CF206" s="253">
        <f t="shared" si="189"/>
        <v>0</v>
      </c>
      <c r="CG206" s="255">
        <f t="shared" si="179"/>
        <v>0</v>
      </c>
      <c r="CI206" s="194" t="e">
        <f t="shared" si="190"/>
        <v>#DIV/0!</v>
      </c>
      <c r="CJ206" s="194"/>
    </row>
    <row r="207" spans="2:88">
      <c r="B207" s="108">
        <f t="shared" si="143"/>
        <v>17</v>
      </c>
      <c r="C207" s="3">
        <f t="shared" si="180"/>
        <v>201</v>
      </c>
      <c r="D207" s="3">
        <f t="shared" si="181"/>
        <v>16</v>
      </c>
      <c r="E207" s="3">
        <f t="shared" si="182"/>
        <v>8</v>
      </c>
      <c r="F207" s="7">
        <f t="shared" si="183"/>
        <v>2031</v>
      </c>
      <c r="G207" s="8">
        <f t="shared" si="184"/>
        <v>9</v>
      </c>
      <c r="H207" s="37">
        <f>HLOOKUP(H$4,Debug!$A$1:$AK$723,2+$C207,0)</f>
        <v>17</v>
      </c>
      <c r="I207" s="38">
        <f>HLOOKUP(I$4,Debug!$A$1:$AK$723,2+$C207,0)</f>
        <v>201</v>
      </c>
      <c r="J207" s="38">
        <f>HLOOKUP(J$4,Debug!$A$1:$AK$723,2+$C207,0)</f>
        <v>16</v>
      </c>
      <c r="K207" s="38">
        <f>HLOOKUP(K$4,Debug!$A$1:$AK$723,2+$C207,0)</f>
        <v>8</v>
      </c>
      <c r="L207" s="38">
        <f>HLOOKUP(L$4,Debug!$A$1:$AK$723,2+$C207,0)</f>
        <v>2031</v>
      </c>
      <c r="M207" s="38">
        <f>HLOOKUP(M$4,Debug!$A$1:$AK$723,2+$C207,0)</f>
        <v>9</v>
      </c>
      <c r="N207" s="208">
        <f t="shared" si="150"/>
        <v>0</v>
      </c>
      <c r="O207" s="5"/>
      <c r="P207" s="100">
        <f>IF(Switch="Y",S207,HLOOKUP(P$3,Debug!$A$1:$AK$723,2+$C207,0))</f>
        <v>-2.8318598246925798E-3</v>
      </c>
      <c r="Q207" s="207">
        <f t="shared" si="151"/>
        <v>-4.08185982469258E-3</v>
      </c>
      <c r="R207" s="101">
        <f>IF(Switch="Y",T207,HLOOKUP(R$3,Debug!$A$1:$AK$723,2+$C207,0))</f>
        <v>0.66751218209732299</v>
      </c>
      <c r="S207" s="183">
        <v>6.0938823659659747E-3</v>
      </c>
      <c r="T207" s="184">
        <v>0.53527459586768011</v>
      </c>
      <c r="U207" s="196"/>
      <c r="V207" s="55">
        <f t="shared" si="185"/>
        <v>0</v>
      </c>
      <c r="W207" s="210">
        <f t="shared" si="186"/>
        <v>0</v>
      </c>
      <c r="X207" s="210">
        <f t="shared" si="152"/>
        <v>0</v>
      </c>
      <c r="Y207" s="210">
        <f t="shared" si="187"/>
        <v>0</v>
      </c>
      <c r="Z207" s="210">
        <f t="shared" si="153"/>
        <v>0</v>
      </c>
      <c r="AA207" s="210">
        <f t="shared" si="154"/>
        <v>0</v>
      </c>
      <c r="AB207" s="210">
        <f t="shared" si="155"/>
        <v>0</v>
      </c>
      <c r="AC207" s="211">
        <f t="shared" si="156"/>
        <v>0</v>
      </c>
      <c r="AD207" s="43">
        <f>HLOOKUP(AD$4,Debug!$A$1:$AK$723,2+$C207,0)</f>
        <v>0</v>
      </c>
      <c r="AE207" s="44">
        <f>HLOOKUP(AE$4,Debug!$A$1:$AK$723,2+$C207,0)</f>
        <v>0</v>
      </c>
      <c r="AF207" s="44">
        <f>HLOOKUP(AF$4,Debug!$A$1:$AK$723,2+$C207,0)</f>
        <v>0</v>
      </c>
      <c r="AG207" s="44">
        <f>HLOOKUP(AG$4,Debug!$A$1:$AK$723,2+$C207,0)</f>
        <v>0</v>
      </c>
      <c r="AH207" s="44">
        <f>HLOOKUP(AH$4,Debug!$A$1:$AK$723,2+$C207,0)</f>
        <v>0</v>
      </c>
      <c r="AI207" s="208">
        <f t="shared" si="157"/>
        <v>0</v>
      </c>
      <c r="AJ207" s="196"/>
      <c r="AK207" s="55">
        <f t="shared" si="144"/>
        <v>1</v>
      </c>
      <c r="AL207" s="210">
        <f t="shared" si="145"/>
        <v>0</v>
      </c>
      <c r="AM207" s="210">
        <f t="shared" si="146"/>
        <v>0</v>
      </c>
      <c r="AN207" s="210">
        <f t="shared" si="147"/>
        <v>0</v>
      </c>
      <c r="AO207" s="210">
        <f t="shared" si="148"/>
        <v>0</v>
      </c>
      <c r="AP207" s="211">
        <f t="shared" si="149"/>
        <v>0</v>
      </c>
      <c r="AQ207" s="46">
        <f>HLOOKUP(AQ$4,Debug!$A$1:$AK$723,2+$C207,0)</f>
        <v>1</v>
      </c>
      <c r="AR207" s="46">
        <f>HLOOKUP(AR$4,Debug!$A$1:$AK$723,2+$C207,0)</f>
        <v>0</v>
      </c>
      <c r="AS207" s="46">
        <f>HLOOKUP(AS$4,Debug!$A$1:$AK$723,2+$C207,0)</f>
        <v>0</v>
      </c>
      <c r="AT207" s="46">
        <f>HLOOKUP(AT$4,Debug!$A$1:$AK$723,2+$C207,0)</f>
        <v>0</v>
      </c>
      <c r="AU207" s="46">
        <f>HLOOKUP(AU$4,Debug!$A$1:$AK$723,2+$C207,0)</f>
        <v>0</v>
      </c>
      <c r="AV207" s="46">
        <f>HLOOKUP(AV$4,Debug!$A$1:$AK$723,2+$C207,0)</f>
        <v>0</v>
      </c>
      <c r="AW207" s="47">
        <f t="shared" si="158"/>
        <v>0</v>
      </c>
      <c r="AX207" s="196"/>
      <c r="AY207" s="265">
        <f t="shared" si="159"/>
        <v>13172.554638151762</v>
      </c>
      <c r="AZ207" s="266">
        <f t="shared" si="160"/>
        <v>0</v>
      </c>
      <c r="BA207" s="266">
        <f t="shared" si="161"/>
        <v>52690.218552607228</v>
      </c>
      <c r="BB207" s="266">
        <f t="shared" si="162"/>
        <v>0</v>
      </c>
      <c r="BC207" s="267">
        <f t="shared" si="163"/>
        <v>0</v>
      </c>
      <c r="BD207" s="246">
        <f>HLOOKUP(BD$4,Debug!$A$1:$AK$723,2+$C207,0)</f>
        <v>13172.5546381518</v>
      </c>
      <c r="BE207" s="46">
        <f>HLOOKUP(BE$4,Debug!$A$1:$AK$723,2+$C207,0)</f>
        <v>0</v>
      </c>
      <c r="BF207" s="46">
        <f>HLOOKUP(BF$4,Debug!$A$1:$AK$723,2+$C207,0)</f>
        <v>52690.218552607199</v>
      </c>
      <c r="BG207" s="46">
        <f>HLOOKUP(BG$4,Debug!$A$1:$AK$723,2+$C207,0)</f>
        <v>0</v>
      </c>
      <c r="BH207" s="46">
        <f>HLOOKUP(BH$4,Debug!$A$1:$AK$723,2+$C207,0)</f>
        <v>0</v>
      </c>
      <c r="BI207" s="48">
        <f t="shared" si="164"/>
        <v>6.730260793119669E-11</v>
      </c>
      <c r="BJ207" s="196"/>
      <c r="BK207" s="274">
        <f t="shared" si="165"/>
        <v>1.6821425527395739E-3</v>
      </c>
      <c r="BL207" s="275">
        <f t="shared" si="166"/>
        <v>0</v>
      </c>
      <c r="BM207" s="281">
        <f t="shared" si="167"/>
        <v>0</v>
      </c>
      <c r="BN207" s="281">
        <f t="shared" si="168"/>
        <v>0.8</v>
      </c>
      <c r="BO207" s="281">
        <f t="shared" si="169"/>
        <v>0</v>
      </c>
      <c r="BP207" s="281">
        <f t="shared" si="170"/>
        <v>1</v>
      </c>
      <c r="BQ207" s="275">
        <f t="shared" si="171"/>
        <v>0</v>
      </c>
      <c r="BR207" s="275">
        <f t="shared" si="172"/>
        <v>0</v>
      </c>
      <c r="BS207" s="276">
        <f t="shared" si="173"/>
        <v>0.80566083413772305</v>
      </c>
      <c r="BT207" s="41">
        <f>HLOOKUP(BT$4,Debug!$A$1:$AK$723,2+$C207,0)*IF(SUM(V207:W207)=0,0,1)</f>
        <v>0</v>
      </c>
      <c r="BU207" s="41">
        <f>HLOOKUP(BU$4,Debug!$A$1:$AK$723,2+$C207,0)*IF(SUM(X207:Y207)=0,0,1)</f>
        <v>0</v>
      </c>
      <c r="BV207" s="41">
        <f>HLOOKUP(BV$4,Debug!$A$1:$AK$723,2+$C207,0)</f>
        <v>0.80566083413772305</v>
      </c>
      <c r="BW207" s="208">
        <f t="shared" si="174"/>
        <v>0</v>
      </c>
      <c r="BY207" s="251">
        <f t="shared" si="175"/>
        <v>0</v>
      </c>
      <c r="BZ207" s="43">
        <f>HLOOKUP(BZ$4,Debug!$A$1:$AK$723,2+$C207,0)</f>
        <v>0</v>
      </c>
      <c r="CA207" s="49">
        <f t="shared" si="176"/>
        <v>0</v>
      </c>
      <c r="CC207" s="224">
        <f t="shared" si="177"/>
        <v>0</v>
      </c>
      <c r="CD207" s="253">
        <f t="shared" si="188"/>
        <v>0</v>
      </c>
      <c r="CE207" s="253">
        <f t="shared" si="178"/>
        <v>0</v>
      </c>
      <c r="CF207" s="253">
        <f t="shared" si="189"/>
        <v>0</v>
      </c>
      <c r="CG207" s="255">
        <f t="shared" si="179"/>
        <v>0</v>
      </c>
      <c r="CI207" s="194" t="e">
        <f t="shared" si="190"/>
        <v>#DIV/0!</v>
      </c>
      <c r="CJ207" s="194"/>
    </row>
    <row r="208" spans="2:88">
      <c r="B208" s="108">
        <f t="shared" si="143"/>
        <v>17</v>
      </c>
      <c r="C208" s="3">
        <f t="shared" si="180"/>
        <v>202</v>
      </c>
      <c r="D208" s="3">
        <f t="shared" si="181"/>
        <v>16</v>
      </c>
      <c r="E208" s="3">
        <f t="shared" si="182"/>
        <v>9</v>
      </c>
      <c r="F208" s="7">
        <f t="shared" si="183"/>
        <v>2031</v>
      </c>
      <c r="G208" s="8">
        <f t="shared" si="184"/>
        <v>10</v>
      </c>
      <c r="H208" s="37">
        <f>HLOOKUP(H$4,Debug!$A$1:$AK$723,2+$C208,0)</f>
        <v>17</v>
      </c>
      <c r="I208" s="38">
        <f>HLOOKUP(I$4,Debug!$A$1:$AK$723,2+$C208,0)</f>
        <v>202</v>
      </c>
      <c r="J208" s="38">
        <f>HLOOKUP(J$4,Debug!$A$1:$AK$723,2+$C208,0)</f>
        <v>16</v>
      </c>
      <c r="K208" s="38">
        <f>HLOOKUP(K$4,Debug!$A$1:$AK$723,2+$C208,0)</f>
        <v>9</v>
      </c>
      <c r="L208" s="38">
        <f>HLOOKUP(L$4,Debug!$A$1:$AK$723,2+$C208,0)</f>
        <v>2031</v>
      </c>
      <c r="M208" s="38">
        <f>HLOOKUP(M$4,Debug!$A$1:$AK$723,2+$C208,0)</f>
        <v>10</v>
      </c>
      <c r="N208" s="208">
        <f t="shared" si="150"/>
        <v>0</v>
      </c>
      <c r="O208" s="5"/>
      <c r="P208" s="100">
        <f>IF(Switch="Y",S208,HLOOKUP(P$3,Debug!$A$1:$AK$723,2+$C208,0))</f>
        <v>9.2677011338164698E-3</v>
      </c>
      <c r="Q208" s="207">
        <f t="shared" si="151"/>
        <v>8.0177011338164704E-3</v>
      </c>
      <c r="R208" s="101">
        <f>IF(Switch="Y",T208,HLOOKUP(R$3,Debug!$A$1:$AK$723,2+$C208,0))</f>
        <v>0.66431940476981299</v>
      </c>
      <c r="S208" s="183">
        <v>-5.8455747718950679E-3</v>
      </c>
      <c r="T208" s="184">
        <v>0.53185831294543129</v>
      </c>
      <c r="U208" s="196"/>
      <c r="V208" s="55">
        <f t="shared" si="185"/>
        <v>0</v>
      </c>
      <c r="W208" s="210">
        <f t="shared" si="186"/>
        <v>0</v>
      </c>
      <c r="X208" s="210">
        <f t="shared" si="152"/>
        <v>0</v>
      </c>
      <c r="Y208" s="210">
        <f t="shared" si="187"/>
        <v>0</v>
      </c>
      <c r="Z208" s="210">
        <f t="shared" si="153"/>
        <v>0</v>
      </c>
      <c r="AA208" s="210">
        <f t="shared" si="154"/>
        <v>0</v>
      </c>
      <c r="AB208" s="210">
        <f t="shared" si="155"/>
        <v>0</v>
      </c>
      <c r="AC208" s="211">
        <f t="shared" si="156"/>
        <v>0</v>
      </c>
      <c r="AD208" s="43">
        <f>HLOOKUP(AD$4,Debug!$A$1:$AK$723,2+$C208,0)</f>
        <v>0</v>
      </c>
      <c r="AE208" s="44">
        <f>HLOOKUP(AE$4,Debug!$A$1:$AK$723,2+$C208,0)</f>
        <v>0</v>
      </c>
      <c r="AF208" s="44">
        <f>HLOOKUP(AF$4,Debug!$A$1:$AK$723,2+$C208,0)</f>
        <v>0</v>
      </c>
      <c r="AG208" s="44">
        <f>HLOOKUP(AG$4,Debug!$A$1:$AK$723,2+$C208,0)</f>
        <v>0</v>
      </c>
      <c r="AH208" s="44">
        <f>HLOOKUP(AH$4,Debug!$A$1:$AK$723,2+$C208,0)</f>
        <v>0</v>
      </c>
      <c r="AI208" s="208">
        <f t="shared" si="157"/>
        <v>0</v>
      </c>
      <c r="AJ208" s="196"/>
      <c r="AK208" s="55">
        <f t="shared" si="144"/>
        <v>1</v>
      </c>
      <c r="AL208" s="210">
        <f t="shared" si="145"/>
        <v>0</v>
      </c>
      <c r="AM208" s="210">
        <f t="shared" si="146"/>
        <v>0</v>
      </c>
      <c r="AN208" s="210">
        <f t="shared" si="147"/>
        <v>0</v>
      </c>
      <c r="AO208" s="210">
        <f t="shared" si="148"/>
        <v>0</v>
      </c>
      <c r="AP208" s="211">
        <f t="shared" si="149"/>
        <v>0</v>
      </c>
      <c r="AQ208" s="46">
        <f>HLOOKUP(AQ$4,Debug!$A$1:$AK$723,2+$C208,0)</f>
        <v>1</v>
      </c>
      <c r="AR208" s="46">
        <f>HLOOKUP(AR$4,Debug!$A$1:$AK$723,2+$C208,0)</f>
        <v>0</v>
      </c>
      <c r="AS208" s="46">
        <f>HLOOKUP(AS$4,Debug!$A$1:$AK$723,2+$C208,0)</f>
        <v>0</v>
      </c>
      <c r="AT208" s="46">
        <f>HLOOKUP(AT$4,Debug!$A$1:$AK$723,2+$C208,0)</f>
        <v>0</v>
      </c>
      <c r="AU208" s="46">
        <f>HLOOKUP(AU$4,Debug!$A$1:$AK$723,2+$C208,0)</f>
        <v>0</v>
      </c>
      <c r="AV208" s="46">
        <f>HLOOKUP(AV$4,Debug!$A$1:$AK$723,2+$C208,0)</f>
        <v>0</v>
      </c>
      <c r="AW208" s="47">
        <f t="shared" si="158"/>
        <v>0</v>
      </c>
      <c r="AX208" s="196"/>
      <c r="AY208" s="265">
        <f t="shared" si="159"/>
        <v>13172.554638151762</v>
      </c>
      <c r="AZ208" s="266">
        <f t="shared" si="160"/>
        <v>0</v>
      </c>
      <c r="BA208" s="266">
        <f t="shared" si="161"/>
        <v>52690.218552607228</v>
      </c>
      <c r="BB208" s="266">
        <f t="shared" si="162"/>
        <v>0</v>
      </c>
      <c r="BC208" s="267">
        <f t="shared" si="163"/>
        <v>0</v>
      </c>
      <c r="BD208" s="246">
        <f>HLOOKUP(BD$4,Debug!$A$1:$AK$723,2+$C208,0)</f>
        <v>13172.5546381518</v>
      </c>
      <c r="BE208" s="46">
        <f>HLOOKUP(BE$4,Debug!$A$1:$AK$723,2+$C208,0)</f>
        <v>0</v>
      </c>
      <c r="BF208" s="46">
        <f>HLOOKUP(BF$4,Debug!$A$1:$AK$723,2+$C208,0)</f>
        <v>52690.218552607199</v>
      </c>
      <c r="BG208" s="46">
        <f>HLOOKUP(BG$4,Debug!$A$1:$AK$723,2+$C208,0)</f>
        <v>0</v>
      </c>
      <c r="BH208" s="46">
        <f>HLOOKUP(BH$4,Debug!$A$1:$AK$723,2+$C208,0)</f>
        <v>0</v>
      </c>
      <c r="BI208" s="48">
        <f t="shared" si="164"/>
        <v>6.730260793119669E-11</v>
      </c>
      <c r="BJ208" s="196"/>
      <c r="BK208" s="274">
        <f t="shared" si="165"/>
        <v>1.6821425527395739E-3</v>
      </c>
      <c r="BL208" s="275">
        <f t="shared" si="166"/>
        <v>0</v>
      </c>
      <c r="BM208" s="281">
        <f t="shared" si="167"/>
        <v>0</v>
      </c>
      <c r="BN208" s="281">
        <f t="shared" si="168"/>
        <v>0.8</v>
      </c>
      <c r="BO208" s="281">
        <f t="shared" si="169"/>
        <v>0</v>
      </c>
      <c r="BP208" s="281">
        <f t="shared" si="170"/>
        <v>1</v>
      </c>
      <c r="BQ208" s="275">
        <f t="shared" si="171"/>
        <v>0</v>
      </c>
      <c r="BR208" s="275">
        <f t="shared" si="172"/>
        <v>0</v>
      </c>
      <c r="BS208" s="276">
        <f t="shared" si="173"/>
        <v>0.80566083413772305</v>
      </c>
      <c r="BT208" s="41">
        <f>HLOOKUP(BT$4,Debug!$A$1:$AK$723,2+$C208,0)*IF(SUM(V208:W208)=0,0,1)</f>
        <v>0</v>
      </c>
      <c r="BU208" s="41">
        <f>HLOOKUP(BU$4,Debug!$A$1:$AK$723,2+$C208,0)*IF(SUM(X208:Y208)=0,0,1)</f>
        <v>0</v>
      </c>
      <c r="BV208" s="41">
        <f>HLOOKUP(BV$4,Debug!$A$1:$AK$723,2+$C208,0)</f>
        <v>0.80566083413772305</v>
      </c>
      <c r="BW208" s="208">
        <f t="shared" si="174"/>
        <v>0</v>
      </c>
      <c r="BY208" s="251">
        <f t="shared" si="175"/>
        <v>0</v>
      </c>
      <c r="BZ208" s="43">
        <f>HLOOKUP(BZ$4,Debug!$A$1:$AK$723,2+$C208,0)</f>
        <v>0</v>
      </c>
      <c r="CA208" s="49">
        <f t="shared" si="176"/>
        <v>0</v>
      </c>
      <c r="CC208" s="224">
        <f t="shared" si="177"/>
        <v>0</v>
      </c>
      <c r="CD208" s="253">
        <f t="shared" si="188"/>
        <v>0</v>
      </c>
      <c r="CE208" s="253">
        <f t="shared" si="178"/>
        <v>0</v>
      </c>
      <c r="CF208" s="253">
        <f t="shared" si="189"/>
        <v>0</v>
      </c>
      <c r="CG208" s="255">
        <f t="shared" si="179"/>
        <v>0</v>
      </c>
      <c r="CI208" s="194" t="e">
        <f t="shared" si="190"/>
        <v>#DIV/0!</v>
      </c>
      <c r="CJ208" s="194"/>
    </row>
    <row r="209" spans="2:88">
      <c r="B209" s="108">
        <f t="shared" si="143"/>
        <v>17</v>
      </c>
      <c r="C209" s="3">
        <f t="shared" si="180"/>
        <v>203</v>
      </c>
      <c r="D209" s="3">
        <f t="shared" si="181"/>
        <v>16</v>
      </c>
      <c r="E209" s="3">
        <f t="shared" si="182"/>
        <v>10</v>
      </c>
      <c r="F209" s="7">
        <f t="shared" si="183"/>
        <v>2031</v>
      </c>
      <c r="G209" s="8">
        <f t="shared" si="184"/>
        <v>11</v>
      </c>
      <c r="H209" s="37">
        <f>HLOOKUP(H$4,Debug!$A$1:$AK$723,2+$C209,0)</f>
        <v>17</v>
      </c>
      <c r="I209" s="38">
        <f>HLOOKUP(I$4,Debug!$A$1:$AK$723,2+$C209,0)</f>
        <v>203</v>
      </c>
      <c r="J209" s="38">
        <f>HLOOKUP(J$4,Debug!$A$1:$AK$723,2+$C209,0)</f>
        <v>16</v>
      </c>
      <c r="K209" s="38">
        <f>HLOOKUP(K$4,Debug!$A$1:$AK$723,2+$C209,0)</f>
        <v>10</v>
      </c>
      <c r="L209" s="38">
        <f>HLOOKUP(L$4,Debug!$A$1:$AK$723,2+$C209,0)</f>
        <v>2031</v>
      </c>
      <c r="M209" s="38">
        <f>HLOOKUP(M$4,Debug!$A$1:$AK$723,2+$C209,0)</f>
        <v>11</v>
      </c>
      <c r="N209" s="208">
        <f t="shared" si="150"/>
        <v>0</v>
      </c>
      <c r="O209" s="5"/>
      <c r="P209" s="100">
        <f>IF(Switch="Y",S209,HLOOKUP(P$3,Debug!$A$1:$AK$723,2+$C209,0))</f>
        <v>3.3621265190633101E-3</v>
      </c>
      <c r="Q209" s="207">
        <f t="shared" si="151"/>
        <v>2.1121265190633103E-3</v>
      </c>
      <c r="R209" s="101">
        <f>IF(Switch="Y",T209,HLOOKUP(R$3,Debug!$A$1:$AK$723,2+$C209,0))</f>
        <v>0.66106961062999903</v>
      </c>
      <c r="S209" s="183">
        <v>-2.7877659607776772E-3</v>
      </c>
      <c r="T209" s="184">
        <v>0.52842950750369899</v>
      </c>
      <c r="U209" s="196"/>
      <c r="V209" s="55">
        <f t="shared" si="185"/>
        <v>0</v>
      </c>
      <c r="W209" s="210">
        <f t="shared" si="186"/>
        <v>0</v>
      </c>
      <c r="X209" s="210">
        <f t="shared" si="152"/>
        <v>0</v>
      </c>
      <c r="Y209" s="210">
        <f t="shared" si="187"/>
        <v>0</v>
      </c>
      <c r="Z209" s="210">
        <f t="shared" si="153"/>
        <v>0</v>
      </c>
      <c r="AA209" s="210">
        <f t="shared" si="154"/>
        <v>0</v>
      </c>
      <c r="AB209" s="210">
        <f t="shared" si="155"/>
        <v>0</v>
      </c>
      <c r="AC209" s="211">
        <f t="shared" si="156"/>
        <v>0</v>
      </c>
      <c r="AD209" s="43">
        <f>HLOOKUP(AD$4,Debug!$A$1:$AK$723,2+$C209,0)</f>
        <v>0</v>
      </c>
      <c r="AE209" s="44">
        <f>HLOOKUP(AE$4,Debug!$A$1:$AK$723,2+$C209,0)</f>
        <v>0</v>
      </c>
      <c r="AF209" s="44">
        <f>HLOOKUP(AF$4,Debug!$A$1:$AK$723,2+$C209,0)</f>
        <v>0</v>
      </c>
      <c r="AG209" s="44">
        <f>HLOOKUP(AG$4,Debug!$A$1:$AK$723,2+$C209,0)</f>
        <v>0</v>
      </c>
      <c r="AH209" s="44">
        <f>HLOOKUP(AH$4,Debug!$A$1:$AK$723,2+$C209,0)</f>
        <v>0</v>
      </c>
      <c r="AI209" s="208">
        <f t="shared" si="157"/>
        <v>0</v>
      </c>
      <c r="AJ209" s="196"/>
      <c r="AK209" s="55">
        <f t="shared" si="144"/>
        <v>1</v>
      </c>
      <c r="AL209" s="210">
        <f t="shared" si="145"/>
        <v>0</v>
      </c>
      <c r="AM209" s="210">
        <f t="shared" si="146"/>
        <v>0</v>
      </c>
      <c r="AN209" s="210">
        <f t="shared" si="147"/>
        <v>0</v>
      </c>
      <c r="AO209" s="210">
        <f t="shared" si="148"/>
        <v>0</v>
      </c>
      <c r="AP209" s="211">
        <f t="shared" si="149"/>
        <v>0</v>
      </c>
      <c r="AQ209" s="46">
        <f>HLOOKUP(AQ$4,Debug!$A$1:$AK$723,2+$C209,0)</f>
        <v>1</v>
      </c>
      <c r="AR209" s="46">
        <f>HLOOKUP(AR$4,Debug!$A$1:$AK$723,2+$C209,0)</f>
        <v>0</v>
      </c>
      <c r="AS209" s="46">
        <f>HLOOKUP(AS$4,Debug!$A$1:$AK$723,2+$C209,0)</f>
        <v>0</v>
      </c>
      <c r="AT209" s="46">
        <f>HLOOKUP(AT$4,Debug!$A$1:$AK$723,2+$C209,0)</f>
        <v>0</v>
      </c>
      <c r="AU209" s="46">
        <f>HLOOKUP(AU$4,Debug!$A$1:$AK$723,2+$C209,0)</f>
        <v>0</v>
      </c>
      <c r="AV209" s="46">
        <f>HLOOKUP(AV$4,Debug!$A$1:$AK$723,2+$C209,0)</f>
        <v>0</v>
      </c>
      <c r="AW209" s="47">
        <f t="shared" si="158"/>
        <v>0</v>
      </c>
      <c r="AX209" s="196"/>
      <c r="AY209" s="265">
        <f t="shared" si="159"/>
        <v>13172.554638151762</v>
      </c>
      <c r="AZ209" s="266">
        <f t="shared" si="160"/>
        <v>0</v>
      </c>
      <c r="BA209" s="266">
        <f t="shared" si="161"/>
        <v>52690.218552607228</v>
      </c>
      <c r="BB209" s="266">
        <f t="shared" si="162"/>
        <v>0</v>
      </c>
      <c r="BC209" s="267">
        <f t="shared" si="163"/>
        <v>0</v>
      </c>
      <c r="BD209" s="246">
        <f>HLOOKUP(BD$4,Debug!$A$1:$AK$723,2+$C209,0)</f>
        <v>13172.5546381518</v>
      </c>
      <c r="BE209" s="46">
        <f>HLOOKUP(BE$4,Debug!$A$1:$AK$723,2+$C209,0)</f>
        <v>0</v>
      </c>
      <c r="BF209" s="46">
        <f>HLOOKUP(BF$4,Debug!$A$1:$AK$723,2+$C209,0)</f>
        <v>52690.218552607199</v>
      </c>
      <c r="BG209" s="46">
        <f>HLOOKUP(BG$4,Debug!$A$1:$AK$723,2+$C209,0)</f>
        <v>0</v>
      </c>
      <c r="BH209" s="46">
        <f>HLOOKUP(BH$4,Debug!$A$1:$AK$723,2+$C209,0)</f>
        <v>0</v>
      </c>
      <c r="BI209" s="48">
        <f t="shared" si="164"/>
        <v>6.730260793119669E-11</v>
      </c>
      <c r="BJ209" s="196"/>
      <c r="BK209" s="274">
        <f t="shared" si="165"/>
        <v>1.6821425527395739E-3</v>
      </c>
      <c r="BL209" s="275">
        <f t="shared" si="166"/>
        <v>0</v>
      </c>
      <c r="BM209" s="281">
        <f t="shared" si="167"/>
        <v>0</v>
      </c>
      <c r="BN209" s="281">
        <f t="shared" si="168"/>
        <v>0.8</v>
      </c>
      <c r="BO209" s="281">
        <f t="shared" si="169"/>
        <v>0</v>
      </c>
      <c r="BP209" s="281">
        <f t="shared" si="170"/>
        <v>1</v>
      </c>
      <c r="BQ209" s="275">
        <f t="shared" si="171"/>
        <v>0</v>
      </c>
      <c r="BR209" s="275">
        <f t="shared" si="172"/>
        <v>0</v>
      </c>
      <c r="BS209" s="276">
        <f t="shared" si="173"/>
        <v>0.80566083413772305</v>
      </c>
      <c r="BT209" s="41">
        <f>HLOOKUP(BT$4,Debug!$A$1:$AK$723,2+$C209,0)*IF(SUM(V209:W209)=0,0,1)</f>
        <v>0</v>
      </c>
      <c r="BU209" s="41">
        <f>HLOOKUP(BU$4,Debug!$A$1:$AK$723,2+$C209,0)*IF(SUM(X209:Y209)=0,0,1)</f>
        <v>0</v>
      </c>
      <c r="BV209" s="41">
        <f>HLOOKUP(BV$4,Debug!$A$1:$AK$723,2+$C209,0)</f>
        <v>0.80566083413772305</v>
      </c>
      <c r="BW209" s="208">
        <f t="shared" si="174"/>
        <v>0</v>
      </c>
      <c r="BY209" s="251">
        <f t="shared" si="175"/>
        <v>0</v>
      </c>
      <c r="BZ209" s="43">
        <f>HLOOKUP(BZ$4,Debug!$A$1:$AK$723,2+$C209,0)</f>
        <v>0</v>
      </c>
      <c r="CA209" s="49">
        <f t="shared" si="176"/>
        <v>0</v>
      </c>
      <c r="CC209" s="224">
        <f t="shared" si="177"/>
        <v>0</v>
      </c>
      <c r="CD209" s="253">
        <f t="shared" si="188"/>
        <v>0</v>
      </c>
      <c r="CE209" s="253">
        <f t="shared" si="178"/>
        <v>0</v>
      </c>
      <c r="CF209" s="253">
        <f t="shared" si="189"/>
        <v>0</v>
      </c>
      <c r="CG209" s="255">
        <f t="shared" si="179"/>
        <v>0</v>
      </c>
      <c r="CI209" s="194" t="e">
        <f t="shared" si="190"/>
        <v>#DIV/0!</v>
      </c>
      <c r="CJ209" s="194"/>
    </row>
    <row r="210" spans="2:88">
      <c r="B210" s="108">
        <f t="shared" si="143"/>
        <v>17</v>
      </c>
      <c r="C210" s="3">
        <f t="shared" si="180"/>
        <v>204</v>
      </c>
      <c r="D210" s="3">
        <f t="shared" si="181"/>
        <v>16</v>
      </c>
      <c r="E210" s="3">
        <f t="shared" si="182"/>
        <v>11</v>
      </c>
      <c r="F210" s="7">
        <f t="shared" si="183"/>
        <v>2031</v>
      </c>
      <c r="G210" s="8">
        <f t="shared" si="184"/>
        <v>12</v>
      </c>
      <c r="H210" s="37">
        <f>HLOOKUP(H$4,Debug!$A$1:$AK$723,2+$C210,0)</f>
        <v>17</v>
      </c>
      <c r="I210" s="38">
        <f>HLOOKUP(I$4,Debug!$A$1:$AK$723,2+$C210,0)</f>
        <v>204</v>
      </c>
      <c r="J210" s="38">
        <f>HLOOKUP(J$4,Debug!$A$1:$AK$723,2+$C210,0)</f>
        <v>16</v>
      </c>
      <c r="K210" s="38">
        <f>HLOOKUP(K$4,Debug!$A$1:$AK$723,2+$C210,0)</f>
        <v>11</v>
      </c>
      <c r="L210" s="38">
        <f>HLOOKUP(L$4,Debug!$A$1:$AK$723,2+$C210,0)</f>
        <v>2031</v>
      </c>
      <c r="M210" s="38">
        <f>HLOOKUP(M$4,Debug!$A$1:$AK$723,2+$C210,0)</f>
        <v>12</v>
      </c>
      <c r="N210" s="208">
        <f t="shared" si="150"/>
        <v>0</v>
      </c>
      <c r="O210" s="5"/>
      <c r="P210" s="100">
        <f>IF(Switch="Y",S210,HLOOKUP(P$3,Debug!$A$1:$AK$723,2+$C210,0))</f>
        <v>5.8714653514748702E-3</v>
      </c>
      <c r="Q210" s="207">
        <f t="shared" si="151"/>
        <v>4.62146535147487E-3</v>
      </c>
      <c r="R210" s="101">
        <f>IF(Switch="Y",T210,HLOOKUP(R$3,Debug!$A$1:$AK$723,2+$C210,0))</f>
        <v>0.65780818313379796</v>
      </c>
      <c r="S210" s="183">
        <v>2.4555064609826704E-2</v>
      </c>
      <c r="T210" s="184">
        <v>0.52521008403361347</v>
      </c>
      <c r="U210" s="196"/>
      <c r="V210" s="55">
        <f t="shared" si="185"/>
        <v>0</v>
      </c>
      <c r="W210" s="210">
        <f t="shared" si="186"/>
        <v>0</v>
      </c>
      <c r="X210" s="210">
        <f t="shared" si="152"/>
        <v>0</v>
      </c>
      <c r="Y210" s="210">
        <f t="shared" si="187"/>
        <v>0</v>
      </c>
      <c r="Z210" s="210">
        <f t="shared" si="153"/>
        <v>0</v>
      </c>
      <c r="AA210" s="210">
        <f t="shared" si="154"/>
        <v>0</v>
      </c>
      <c r="AB210" s="210">
        <f t="shared" si="155"/>
        <v>0</v>
      </c>
      <c r="AC210" s="211">
        <f t="shared" si="156"/>
        <v>0</v>
      </c>
      <c r="AD210" s="43">
        <f>HLOOKUP(AD$4,Debug!$A$1:$AK$723,2+$C210,0)</f>
        <v>0</v>
      </c>
      <c r="AE210" s="44">
        <f>HLOOKUP(AE$4,Debug!$A$1:$AK$723,2+$C210,0)</f>
        <v>0</v>
      </c>
      <c r="AF210" s="44">
        <f>HLOOKUP(AF$4,Debug!$A$1:$AK$723,2+$C210,0)</f>
        <v>0</v>
      </c>
      <c r="AG210" s="44">
        <f>HLOOKUP(AG$4,Debug!$A$1:$AK$723,2+$C210,0)</f>
        <v>0</v>
      </c>
      <c r="AH210" s="44">
        <f>HLOOKUP(AH$4,Debug!$A$1:$AK$723,2+$C210,0)</f>
        <v>0</v>
      </c>
      <c r="AI210" s="208">
        <f t="shared" si="157"/>
        <v>0</v>
      </c>
      <c r="AJ210" s="196"/>
      <c r="AK210" s="55">
        <f t="shared" si="144"/>
        <v>1</v>
      </c>
      <c r="AL210" s="210">
        <f t="shared" si="145"/>
        <v>0</v>
      </c>
      <c r="AM210" s="210">
        <f t="shared" si="146"/>
        <v>0</v>
      </c>
      <c r="AN210" s="210">
        <f t="shared" si="147"/>
        <v>1</v>
      </c>
      <c r="AO210" s="210">
        <f t="shared" si="148"/>
        <v>1</v>
      </c>
      <c r="AP210" s="211">
        <f t="shared" si="149"/>
        <v>1</v>
      </c>
      <c r="AQ210" s="46">
        <f>HLOOKUP(AQ$4,Debug!$A$1:$AK$723,2+$C210,0)</f>
        <v>1</v>
      </c>
      <c r="AR210" s="46">
        <f>HLOOKUP(AR$4,Debug!$A$1:$AK$723,2+$C210,0)</f>
        <v>0</v>
      </c>
      <c r="AS210" s="46">
        <f>HLOOKUP(AS$4,Debug!$A$1:$AK$723,2+$C210,0)</f>
        <v>0</v>
      </c>
      <c r="AT210" s="46">
        <f>HLOOKUP(AT$4,Debug!$A$1:$AK$723,2+$C210,0)</f>
        <v>1</v>
      </c>
      <c r="AU210" s="46">
        <f>HLOOKUP(AU$4,Debug!$A$1:$AK$723,2+$C210,0)</f>
        <v>1</v>
      </c>
      <c r="AV210" s="46">
        <f>HLOOKUP(AV$4,Debug!$A$1:$AK$723,2+$C210,0)</f>
        <v>1</v>
      </c>
      <c r="AW210" s="47">
        <f t="shared" si="158"/>
        <v>0</v>
      </c>
      <c r="AX210" s="196"/>
      <c r="AY210" s="265">
        <f t="shared" si="159"/>
        <v>13172.554638151762</v>
      </c>
      <c r="AZ210" s="266">
        <f t="shared" si="160"/>
        <v>0</v>
      </c>
      <c r="BA210" s="266">
        <f t="shared" si="161"/>
        <v>39517.663914455465</v>
      </c>
      <c r="BB210" s="266">
        <f t="shared" si="162"/>
        <v>0</v>
      </c>
      <c r="BC210" s="267">
        <f t="shared" si="163"/>
        <v>0</v>
      </c>
      <c r="BD210" s="246">
        <f>HLOOKUP(BD$4,Debug!$A$1:$AK$723,2+$C210,0)</f>
        <v>13172.5546381518</v>
      </c>
      <c r="BE210" s="46">
        <f>HLOOKUP(BE$4,Debug!$A$1:$AK$723,2+$C210,0)</f>
        <v>0</v>
      </c>
      <c r="BF210" s="46">
        <f>HLOOKUP(BF$4,Debug!$A$1:$AK$723,2+$C210,0)</f>
        <v>39517.663914455501</v>
      </c>
      <c r="BG210" s="46">
        <f>HLOOKUP(BG$4,Debug!$A$1:$AK$723,2+$C210,0)</f>
        <v>0</v>
      </c>
      <c r="BH210" s="46">
        <f>HLOOKUP(BH$4,Debug!$A$1:$AK$723,2+$C210,0)</f>
        <v>0</v>
      </c>
      <c r="BI210" s="48">
        <f t="shared" si="164"/>
        <v>7.4578565545380116E-11</v>
      </c>
      <c r="BJ210" s="196"/>
      <c r="BK210" s="274">
        <f t="shared" si="165"/>
        <v>1.6821425527395739E-3</v>
      </c>
      <c r="BL210" s="275">
        <f t="shared" si="166"/>
        <v>0</v>
      </c>
      <c r="BM210" s="281">
        <f t="shared" si="167"/>
        <v>0</v>
      </c>
      <c r="BN210" s="281">
        <f t="shared" si="168"/>
        <v>0.8</v>
      </c>
      <c r="BO210" s="281">
        <f t="shared" si="169"/>
        <v>0</v>
      </c>
      <c r="BP210" s="281">
        <f t="shared" si="170"/>
        <v>1</v>
      </c>
      <c r="BQ210" s="275">
        <f t="shared" si="171"/>
        <v>0</v>
      </c>
      <c r="BR210" s="275">
        <f t="shared" si="172"/>
        <v>0</v>
      </c>
      <c r="BS210" s="276">
        <f t="shared" si="173"/>
        <v>0.80566083413772305</v>
      </c>
      <c r="BT210" s="41">
        <f>HLOOKUP(BT$4,Debug!$A$1:$AK$723,2+$C210,0)*IF(SUM(V210:W210)=0,0,1)</f>
        <v>0</v>
      </c>
      <c r="BU210" s="41">
        <f>HLOOKUP(BU$4,Debug!$A$1:$AK$723,2+$C210,0)*IF(SUM(X210:Y210)=0,0,1)</f>
        <v>0</v>
      </c>
      <c r="BV210" s="41">
        <f>HLOOKUP(BV$4,Debug!$A$1:$AK$723,2+$C210,0)</f>
        <v>0.80566083413772305</v>
      </c>
      <c r="BW210" s="208">
        <f t="shared" si="174"/>
        <v>0</v>
      </c>
      <c r="BY210" s="251">
        <f t="shared" si="175"/>
        <v>13172.554638151762</v>
      </c>
      <c r="BZ210" s="43">
        <f>HLOOKUP(BZ$4,Debug!$A$1:$AK$723,2+$C210,0)</f>
        <v>13172.5546381518</v>
      </c>
      <c r="CA210" s="49">
        <f t="shared" si="176"/>
        <v>3.8198777474462986E-11</v>
      </c>
      <c r="CC210" s="224">
        <f t="shared" si="177"/>
        <v>8665.0142337532943</v>
      </c>
      <c r="CD210" s="253">
        <f t="shared" si="188"/>
        <v>0</v>
      </c>
      <c r="CE210" s="253">
        <f t="shared" si="178"/>
        <v>0</v>
      </c>
      <c r="CF210" s="253">
        <f t="shared" si="189"/>
        <v>0</v>
      </c>
      <c r="CG210" s="255">
        <f t="shared" si="179"/>
        <v>0</v>
      </c>
      <c r="CI210" s="194" t="e">
        <f t="shared" si="190"/>
        <v>#DIV/0!</v>
      </c>
      <c r="CJ210" s="194"/>
    </row>
    <row r="211" spans="2:88">
      <c r="B211" s="108">
        <f t="shared" ref="B211:B274" si="191">B199+1</f>
        <v>18</v>
      </c>
      <c r="C211" s="3">
        <f t="shared" si="180"/>
        <v>205</v>
      </c>
      <c r="D211" s="3">
        <f t="shared" si="181"/>
        <v>17</v>
      </c>
      <c r="E211" s="3">
        <f t="shared" si="182"/>
        <v>0</v>
      </c>
      <c r="F211" s="7">
        <f t="shared" si="183"/>
        <v>2032</v>
      </c>
      <c r="G211" s="8">
        <f t="shared" si="184"/>
        <v>1</v>
      </c>
      <c r="H211" s="37">
        <f>HLOOKUP(H$4,Debug!$A$1:$AK$723,2+$C211,0)</f>
        <v>18</v>
      </c>
      <c r="I211" s="38">
        <f>HLOOKUP(I$4,Debug!$A$1:$AK$723,2+$C211,0)</f>
        <v>205</v>
      </c>
      <c r="J211" s="38">
        <f>HLOOKUP(J$4,Debug!$A$1:$AK$723,2+$C211,0)</f>
        <v>17</v>
      </c>
      <c r="K211" s="38">
        <f>HLOOKUP(K$4,Debug!$A$1:$AK$723,2+$C211,0)</f>
        <v>0</v>
      </c>
      <c r="L211" s="38">
        <f>HLOOKUP(L$4,Debug!$A$1:$AK$723,2+$C211,0)</f>
        <v>2032</v>
      </c>
      <c r="M211" s="38">
        <f>HLOOKUP(M$4,Debug!$A$1:$AK$723,2+$C211,0)</f>
        <v>1</v>
      </c>
      <c r="N211" s="208">
        <f t="shared" si="150"/>
        <v>0</v>
      </c>
      <c r="O211" s="5"/>
      <c r="P211" s="100">
        <f>IF(Switch="Y",S211,HLOOKUP(P$3,Debug!$A$1:$AK$723,2+$C211,0))</f>
        <v>3.9090981228995902E-2</v>
      </c>
      <c r="Q211" s="207">
        <f t="shared" si="151"/>
        <v>3.7840981228995901E-2</v>
      </c>
      <c r="R211" s="101">
        <f>IF(Switch="Y",T211,HLOOKUP(R$3,Debug!$A$1:$AK$723,2+$C211,0))</f>
        <v>0.65449309509784703</v>
      </c>
      <c r="S211" s="183">
        <v>-2.7869925756183189E-3</v>
      </c>
      <c r="T211" s="184">
        <v>0.52186619350798458</v>
      </c>
      <c r="U211" s="196"/>
      <c r="V211" s="55">
        <f t="shared" si="185"/>
        <v>0</v>
      </c>
      <c r="W211" s="210">
        <f t="shared" si="186"/>
        <v>0</v>
      </c>
      <c r="X211" s="210">
        <f t="shared" si="152"/>
        <v>0</v>
      </c>
      <c r="Y211" s="210">
        <f t="shared" si="187"/>
        <v>0</v>
      </c>
      <c r="Z211" s="210">
        <f t="shared" si="153"/>
        <v>0</v>
      </c>
      <c r="AA211" s="210">
        <f t="shared" si="154"/>
        <v>0</v>
      </c>
      <c r="AB211" s="210">
        <f t="shared" si="155"/>
        <v>0</v>
      </c>
      <c r="AC211" s="211">
        <f t="shared" si="156"/>
        <v>0</v>
      </c>
      <c r="AD211" s="43">
        <f>HLOOKUP(AD$4,Debug!$A$1:$AK$723,2+$C211,0)</f>
        <v>0</v>
      </c>
      <c r="AE211" s="44">
        <f>HLOOKUP(AE$4,Debug!$A$1:$AK$723,2+$C211,0)</f>
        <v>0</v>
      </c>
      <c r="AF211" s="44">
        <f>HLOOKUP(AF$4,Debug!$A$1:$AK$723,2+$C211,0)</f>
        <v>0</v>
      </c>
      <c r="AG211" s="44">
        <f>HLOOKUP(AG$4,Debug!$A$1:$AK$723,2+$C211,0)</f>
        <v>0</v>
      </c>
      <c r="AH211" s="44">
        <f>HLOOKUP(AH$4,Debug!$A$1:$AK$723,2+$C211,0)</f>
        <v>0</v>
      </c>
      <c r="AI211" s="208">
        <f t="shared" si="157"/>
        <v>0</v>
      </c>
      <c r="AJ211" s="196"/>
      <c r="AK211" s="55">
        <f t="shared" si="144"/>
        <v>1</v>
      </c>
      <c r="AL211" s="210">
        <f t="shared" si="145"/>
        <v>0</v>
      </c>
      <c r="AM211" s="210">
        <f t="shared" si="146"/>
        <v>0</v>
      </c>
      <c r="AN211" s="210">
        <f t="shared" si="147"/>
        <v>0</v>
      </c>
      <c r="AO211" s="210">
        <f t="shared" si="148"/>
        <v>0</v>
      </c>
      <c r="AP211" s="211">
        <f t="shared" si="149"/>
        <v>0</v>
      </c>
      <c r="AQ211" s="46">
        <f>HLOOKUP(AQ$4,Debug!$A$1:$AK$723,2+$C211,0)</f>
        <v>1</v>
      </c>
      <c r="AR211" s="46">
        <f>HLOOKUP(AR$4,Debug!$A$1:$AK$723,2+$C211,0)</f>
        <v>0</v>
      </c>
      <c r="AS211" s="46">
        <f>HLOOKUP(AS$4,Debug!$A$1:$AK$723,2+$C211,0)</f>
        <v>0</v>
      </c>
      <c r="AT211" s="46">
        <f>HLOOKUP(AT$4,Debug!$A$1:$AK$723,2+$C211,0)</f>
        <v>0</v>
      </c>
      <c r="AU211" s="46">
        <f>HLOOKUP(AU$4,Debug!$A$1:$AK$723,2+$C211,0)</f>
        <v>0</v>
      </c>
      <c r="AV211" s="46">
        <f>HLOOKUP(AV$4,Debug!$A$1:$AK$723,2+$C211,0)</f>
        <v>0</v>
      </c>
      <c r="AW211" s="47">
        <f t="shared" si="158"/>
        <v>0</v>
      </c>
      <c r="AX211" s="196"/>
      <c r="AY211" s="265">
        <f t="shared" si="159"/>
        <v>13172.554638151762</v>
      </c>
      <c r="AZ211" s="266">
        <f t="shared" si="160"/>
        <v>0</v>
      </c>
      <c r="BA211" s="266">
        <f t="shared" si="161"/>
        <v>39517.663914455465</v>
      </c>
      <c r="BB211" s="266">
        <f t="shared" si="162"/>
        <v>0</v>
      </c>
      <c r="BC211" s="267">
        <f t="shared" si="163"/>
        <v>0</v>
      </c>
      <c r="BD211" s="246">
        <f>HLOOKUP(BD$4,Debug!$A$1:$AK$723,2+$C211,0)</f>
        <v>13172.5546381518</v>
      </c>
      <c r="BE211" s="46">
        <f>HLOOKUP(BE$4,Debug!$A$1:$AK$723,2+$C211,0)</f>
        <v>0</v>
      </c>
      <c r="BF211" s="46">
        <f>HLOOKUP(BF$4,Debug!$A$1:$AK$723,2+$C211,0)</f>
        <v>39517.663914455501</v>
      </c>
      <c r="BG211" s="46">
        <f>HLOOKUP(BG$4,Debug!$A$1:$AK$723,2+$C211,0)</f>
        <v>0</v>
      </c>
      <c r="BH211" s="46">
        <f>HLOOKUP(BH$4,Debug!$A$1:$AK$723,2+$C211,0)</f>
        <v>0</v>
      </c>
      <c r="BI211" s="48">
        <f t="shared" si="164"/>
        <v>7.4578565545380116E-11</v>
      </c>
      <c r="BJ211" s="196"/>
      <c r="BK211" s="274">
        <f t="shared" si="165"/>
        <v>1.6821425527395739E-3</v>
      </c>
      <c r="BL211" s="275">
        <f t="shared" si="166"/>
        <v>0</v>
      </c>
      <c r="BM211" s="281">
        <f t="shared" si="167"/>
        <v>0</v>
      </c>
      <c r="BN211" s="281">
        <f t="shared" si="168"/>
        <v>0.8</v>
      </c>
      <c r="BO211" s="281">
        <f t="shared" si="169"/>
        <v>0</v>
      </c>
      <c r="BP211" s="281">
        <f t="shared" si="170"/>
        <v>1</v>
      </c>
      <c r="BQ211" s="275">
        <f t="shared" si="171"/>
        <v>0</v>
      </c>
      <c r="BR211" s="275">
        <f t="shared" si="172"/>
        <v>0</v>
      </c>
      <c r="BS211" s="276">
        <f t="shared" si="173"/>
        <v>0.80566083413772305</v>
      </c>
      <c r="BT211" s="41">
        <f>HLOOKUP(BT$4,Debug!$A$1:$AK$723,2+$C211,0)*IF(SUM(V211:W211)=0,0,1)</f>
        <v>0</v>
      </c>
      <c r="BU211" s="41">
        <f>HLOOKUP(BU$4,Debug!$A$1:$AK$723,2+$C211,0)*IF(SUM(X211:Y211)=0,0,1)</f>
        <v>0</v>
      </c>
      <c r="BV211" s="41">
        <f>HLOOKUP(BV$4,Debug!$A$1:$AK$723,2+$C211,0)</f>
        <v>0.80566083413772305</v>
      </c>
      <c r="BW211" s="208">
        <f t="shared" si="174"/>
        <v>0</v>
      </c>
      <c r="BY211" s="251">
        <f t="shared" si="175"/>
        <v>0</v>
      </c>
      <c r="BZ211" s="43">
        <f>HLOOKUP(BZ$4,Debug!$A$1:$AK$723,2+$C211,0)</f>
        <v>0</v>
      </c>
      <c r="CA211" s="49">
        <f t="shared" si="176"/>
        <v>0</v>
      </c>
      <c r="CC211" s="224">
        <f t="shared" si="177"/>
        <v>0</v>
      </c>
      <c r="CD211" s="253">
        <f t="shared" si="188"/>
        <v>0</v>
      </c>
      <c r="CE211" s="253">
        <f t="shared" si="178"/>
        <v>0</v>
      </c>
      <c r="CF211" s="253">
        <f t="shared" si="189"/>
        <v>0</v>
      </c>
      <c r="CG211" s="255">
        <f t="shared" si="179"/>
        <v>0</v>
      </c>
      <c r="CI211" s="194" t="e">
        <f t="shared" si="190"/>
        <v>#DIV/0!</v>
      </c>
      <c r="CJ211" s="194"/>
    </row>
    <row r="212" spans="2:88">
      <c r="B212" s="108">
        <f t="shared" si="191"/>
        <v>18</v>
      </c>
      <c r="C212" s="3">
        <f t="shared" si="180"/>
        <v>206</v>
      </c>
      <c r="D212" s="3">
        <f t="shared" si="181"/>
        <v>17</v>
      </c>
      <c r="E212" s="3">
        <f t="shared" si="182"/>
        <v>1</v>
      </c>
      <c r="F212" s="7">
        <f t="shared" si="183"/>
        <v>2032</v>
      </c>
      <c r="G212" s="8">
        <f t="shared" si="184"/>
        <v>2</v>
      </c>
      <c r="H212" s="37">
        <f>HLOOKUP(H$4,Debug!$A$1:$AK$723,2+$C212,0)</f>
        <v>18</v>
      </c>
      <c r="I212" s="38">
        <f>HLOOKUP(I$4,Debug!$A$1:$AK$723,2+$C212,0)</f>
        <v>206</v>
      </c>
      <c r="J212" s="38">
        <f>HLOOKUP(J$4,Debug!$A$1:$AK$723,2+$C212,0)</f>
        <v>17</v>
      </c>
      <c r="K212" s="38">
        <f>HLOOKUP(K$4,Debug!$A$1:$AK$723,2+$C212,0)</f>
        <v>1</v>
      </c>
      <c r="L212" s="38">
        <f>HLOOKUP(L$4,Debug!$A$1:$AK$723,2+$C212,0)</f>
        <v>2032</v>
      </c>
      <c r="M212" s="38">
        <f>HLOOKUP(M$4,Debug!$A$1:$AK$723,2+$C212,0)</f>
        <v>2</v>
      </c>
      <c r="N212" s="208">
        <f t="shared" si="150"/>
        <v>0</v>
      </c>
      <c r="O212" s="5"/>
      <c r="P212" s="100">
        <f>IF(Switch="Y",S212,HLOOKUP(P$3,Debug!$A$1:$AK$723,2+$C212,0))</f>
        <v>2.48672399246916E-2</v>
      </c>
      <c r="Q212" s="207">
        <f t="shared" si="151"/>
        <v>2.3617239924691599E-2</v>
      </c>
      <c r="R212" s="101">
        <f>IF(Switch="Y",T212,HLOOKUP(R$3,Debug!$A$1:$AK$723,2+$C212,0))</f>
        <v>0.65125366330185597</v>
      </c>
      <c r="S212" s="183">
        <v>-4.3717028516188527E-2</v>
      </c>
      <c r="T212" s="184">
        <v>0.51848395292165705</v>
      </c>
      <c r="U212" s="196"/>
      <c r="V212" s="55">
        <f t="shared" si="185"/>
        <v>0</v>
      </c>
      <c r="W212" s="210">
        <f t="shared" si="186"/>
        <v>0</v>
      </c>
      <c r="X212" s="210">
        <f t="shared" si="152"/>
        <v>0</v>
      </c>
      <c r="Y212" s="210">
        <f t="shared" si="187"/>
        <v>0</v>
      </c>
      <c r="Z212" s="210">
        <f t="shared" si="153"/>
        <v>0</v>
      </c>
      <c r="AA212" s="210">
        <f t="shared" si="154"/>
        <v>0</v>
      </c>
      <c r="AB212" s="210">
        <f t="shared" si="155"/>
        <v>0</v>
      </c>
      <c r="AC212" s="211">
        <f t="shared" si="156"/>
        <v>0</v>
      </c>
      <c r="AD212" s="43">
        <f>HLOOKUP(AD$4,Debug!$A$1:$AK$723,2+$C212,0)</f>
        <v>0</v>
      </c>
      <c r="AE212" s="44">
        <f>HLOOKUP(AE$4,Debug!$A$1:$AK$723,2+$C212,0)</f>
        <v>0</v>
      </c>
      <c r="AF212" s="44">
        <f>HLOOKUP(AF$4,Debug!$A$1:$AK$723,2+$C212,0)</f>
        <v>0</v>
      </c>
      <c r="AG212" s="44">
        <f>HLOOKUP(AG$4,Debug!$A$1:$AK$723,2+$C212,0)</f>
        <v>0</v>
      </c>
      <c r="AH212" s="44">
        <f>HLOOKUP(AH$4,Debug!$A$1:$AK$723,2+$C212,0)</f>
        <v>0</v>
      </c>
      <c r="AI212" s="208">
        <f t="shared" si="157"/>
        <v>0</v>
      </c>
      <c r="AJ212" s="196"/>
      <c r="AK212" s="55">
        <f t="shared" si="144"/>
        <v>1</v>
      </c>
      <c r="AL212" s="210">
        <f t="shared" si="145"/>
        <v>0</v>
      </c>
      <c r="AM212" s="210">
        <f t="shared" si="146"/>
        <v>0</v>
      </c>
      <c r="AN212" s="210">
        <f t="shared" si="147"/>
        <v>0</v>
      </c>
      <c r="AO212" s="210">
        <f t="shared" si="148"/>
        <v>0</v>
      </c>
      <c r="AP212" s="211">
        <f t="shared" si="149"/>
        <v>0</v>
      </c>
      <c r="AQ212" s="46">
        <f>HLOOKUP(AQ$4,Debug!$A$1:$AK$723,2+$C212,0)</f>
        <v>1</v>
      </c>
      <c r="AR212" s="46">
        <f>HLOOKUP(AR$4,Debug!$A$1:$AK$723,2+$C212,0)</f>
        <v>0</v>
      </c>
      <c r="AS212" s="46">
        <f>HLOOKUP(AS$4,Debug!$A$1:$AK$723,2+$C212,0)</f>
        <v>0</v>
      </c>
      <c r="AT212" s="46">
        <f>HLOOKUP(AT$4,Debug!$A$1:$AK$723,2+$C212,0)</f>
        <v>0</v>
      </c>
      <c r="AU212" s="46">
        <f>HLOOKUP(AU$4,Debug!$A$1:$AK$723,2+$C212,0)</f>
        <v>0</v>
      </c>
      <c r="AV212" s="46">
        <f>HLOOKUP(AV$4,Debug!$A$1:$AK$723,2+$C212,0)</f>
        <v>0</v>
      </c>
      <c r="AW212" s="47">
        <f t="shared" si="158"/>
        <v>0</v>
      </c>
      <c r="AX212" s="196"/>
      <c r="AY212" s="265">
        <f t="shared" si="159"/>
        <v>13172.554638151762</v>
      </c>
      <c r="AZ212" s="266">
        <f t="shared" si="160"/>
        <v>0</v>
      </c>
      <c r="BA212" s="266">
        <f t="shared" si="161"/>
        <v>39517.663914455465</v>
      </c>
      <c r="BB212" s="266">
        <f t="shared" si="162"/>
        <v>0</v>
      </c>
      <c r="BC212" s="267">
        <f t="shared" si="163"/>
        <v>0</v>
      </c>
      <c r="BD212" s="246">
        <f>HLOOKUP(BD$4,Debug!$A$1:$AK$723,2+$C212,0)</f>
        <v>13172.5546381518</v>
      </c>
      <c r="BE212" s="46">
        <f>HLOOKUP(BE$4,Debug!$A$1:$AK$723,2+$C212,0)</f>
        <v>0</v>
      </c>
      <c r="BF212" s="46">
        <f>HLOOKUP(BF$4,Debug!$A$1:$AK$723,2+$C212,0)</f>
        <v>39517.663914455501</v>
      </c>
      <c r="BG212" s="46">
        <f>HLOOKUP(BG$4,Debug!$A$1:$AK$723,2+$C212,0)</f>
        <v>0</v>
      </c>
      <c r="BH212" s="46">
        <f>HLOOKUP(BH$4,Debug!$A$1:$AK$723,2+$C212,0)</f>
        <v>0</v>
      </c>
      <c r="BI212" s="48">
        <f t="shared" si="164"/>
        <v>7.4578565545380116E-11</v>
      </c>
      <c r="BJ212" s="196"/>
      <c r="BK212" s="274">
        <f t="shared" si="165"/>
        <v>1.6821425527395739E-3</v>
      </c>
      <c r="BL212" s="275">
        <f t="shared" si="166"/>
        <v>0</v>
      </c>
      <c r="BM212" s="281">
        <f t="shared" si="167"/>
        <v>0</v>
      </c>
      <c r="BN212" s="281">
        <f t="shared" si="168"/>
        <v>0.8</v>
      </c>
      <c r="BO212" s="281">
        <f t="shared" si="169"/>
        <v>0</v>
      </c>
      <c r="BP212" s="281">
        <f t="shared" si="170"/>
        <v>1</v>
      </c>
      <c r="BQ212" s="275">
        <f t="shared" si="171"/>
        <v>0</v>
      </c>
      <c r="BR212" s="275">
        <f t="shared" si="172"/>
        <v>0</v>
      </c>
      <c r="BS212" s="276">
        <f t="shared" si="173"/>
        <v>0.80566083413772305</v>
      </c>
      <c r="BT212" s="41">
        <f>HLOOKUP(BT$4,Debug!$A$1:$AK$723,2+$C212,0)*IF(SUM(V212:W212)=0,0,1)</f>
        <v>0</v>
      </c>
      <c r="BU212" s="41">
        <f>HLOOKUP(BU$4,Debug!$A$1:$AK$723,2+$C212,0)*IF(SUM(X212:Y212)=0,0,1)</f>
        <v>0</v>
      </c>
      <c r="BV212" s="41">
        <f>HLOOKUP(BV$4,Debug!$A$1:$AK$723,2+$C212,0)</f>
        <v>0.80566083413772305</v>
      </c>
      <c r="BW212" s="208">
        <f t="shared" si="174"/>
        <v>0</v>
      </c>
      <c r="BY212" s="251">
        <f t="shared" si="175"/>
        <v>0</v>
      </c>
      <c r="BZ212" s="43">
        <f>HLOOKUP(BZ$4,Debug!$A$1:$AK$723,2+$C212,0)</f>
        <v>0</v>
      </c>
      <c r="CA212" s="49">
        <f t="shared" si="176"/>
        <v>0</v>
      </c>
      <c r="CC212" s="224">
        <f t="shared" si="177"/>
        <v>0</v>
      </c>
      <c r="CD212" s="253">
        <f t="shared" si="188"/>
        <v>0</v>
      </c>
      <c r="CE212" s="253">
        <f t="shared" si="178"/>
        <v>0</v>
      </c>
      <c r="CF212" s="253">
        <f t="shared" si="189"/>
        <v>0</v>
      </c>
      <c r="CG212" s="255">
        <f t="shared" si="179"/>
        <v>0</v>
      </c>
      <c r="CI212" s="194" t="e">
        <f t="shared" si="190"/>
        <v>#DIV/0!</v>
      </c>
      <c r="CJ212" s="194"/>
    </row>
    <row r="213" spans="2:88">
      <c r="B213" s="108">
        <f t="shared" si="191"/>
        <v>18</v>
      </c>
      <c r="C213" s="3">
        <f t="shared" si="180"/>
        <v>207</v>
      </c>
      <c r="D213" s="3">
        <f t="shared" si="181"/>
        <v>17</v>
      </c>
      <c r="E213" s="3">
        <f t="shared" si="182"/>
        <v>2</v>
      </c>
      <c r="F213" s="7">
        <f t="shared" si="183"/>
        <v>2032</v>
      </c>
      <c r="G213" s="8">
        <f t="shared" si="184"/>
        <v>3</v>
      </c>
      <c r="H213" s="37">
        <f>HLOOKUP(H$4,Debug!$A$1:$AK$723,2+$C213,0)</f>
        <v>18</v>
      </c>
      <c r="I213" s="38">
        <f>HLOOKUP(I$4,Debug!$A$1:$AK$723,2+$C213,0)</f>
        <v>207</v>
      </c>
      <c r="J213" s="38">
        <f>HLOOKUP(J$4,Debug!$A$1:$AK$723,2+$C213,0)</f>
        <v>17</v>
      </c>
      <c r="K213" s="38">
        <f>HLOOKUP(K$4,Debug!$A$1:$AK$723,2+$C213,0)</f>
        <v>2</v>
      </c>
      <c r="L213" s="38">
        <f>HLOOKUP(L$4,Debug!$A$1:$AK$723,2+$C213,0)</f>
        <v>2032</v>
      </c>
      <c r="M213" s="38">
        <f>HLOOKUP(M$4,Debug!$A$1:$AK$723,2+$C213,0)</f>
        <v>3</v>
      </c>
      <c r="N213" s="208">
        <f t="shared" si="150"/>
        <v>0</v>
      </c>
      <c r="O213" s="5"/>
      <c r="P213" s="100">
        <f>IF(Switch="Y",S213,HLOOKUP(P$3,Debug!$A$1:$AK$723,2+$C213,0))</f>
        <v>1.1859010217130099E-3</v>
      </c>
      <c r="Q213" s="207">
        <f t="shared" si="151"/>
        <v>-6.4098978286990108E-5</v>
      </c>
      <c r="R213" s="101">
        <f>IF(Switch="Y",T213,HLOOKUP(R$3,Debug!$A$1:$AK$723,2+$C213,0))</f>
        <v>0.64804614088523105</v>
      </c>
      <c r="S213" s="183">
        <v>1.9968374029919689E-2</v>
      </c>
      <c r="T213" s="184">
        <v>0.51527799247694128</v>
      </c>
      <c r="U213" s="196"/>
      <c r="V213" s="55">
        <f t="shared" si="185"/>
        <v>0</v>
      </c>
      <c r="W213" s="210">
        <f t="shared" si="186"/>
        <v>0</v>
      </c>
      <c r="X213" s="210">
        <f t="shared" si="152"/>
        <v>0</v>
      </c>
      <c r="Y213" s="210">
        <f t="shared" si="187"/>
        <v>0</v>
      </c>
      <c r="Z213" s="210">
        <f t="shared" si="153"/>
        <v>0</v>
      </c>
      <c r="AA213" s="210">
        <f t="shared" si="154"/>
        <v>0</v>
      </c>
      <c r="AB213" s="210">
        <f t="shared" si="155"/>
        <v>0</v>
      </c>
      <c r="AC213" s="211">
        <f t="shared" si="156"/>
        <v>0</v>
      </c>
      <c r="AD213" s="43">
        <f>HLOOKUP(AD$4,Debug!$A$1:$AK$723,2+$C213,0)</f>
        <v>0</v>
      </c>
      <c r="AE213" s="44">
        <f>HLOOKUP(AE$4,Debug!$A$1:$AK$723,2+$C213,0)</f>
        <v>0</v>
      </c>
      <c r="AF213" s="44">
        <f>HLOOKUP(AF$4,Debug!$A$1:$AK$723,2+$C213,0)</f>
        <v>0</v>
      </c>
      <c r="AG213" s="44">
        <f>HLOOKUP(AG$4,Debug!$A$1:$AK$723,2+$C213,0)</f>
        <v>0</v>
      </c>
      <c r="AH213" s="44">
        <f>HLOOKUP(AH$4,Debug!$A$1:$AK$723,2+$C213,0)</f>
        <v>0</v>
      </c>
      <c r="AI213" s="208">
        <f t="shared" si="157"/>
        <v>0</v>
      </c>
      <c r="AJ213" s="196"/>
      <c r="AK213" s="55">
        <f t="shared" si="144"/>
        <v>1</v>
      </c>
      <c r="AL213" s="210">
        <f t="shared" si="145"/>
        <v>0</v>
      </c>
      <c r="AM213" s="210">
        <f t="shared" si="146"/>
        <v>0</v>
      </c>
      <c r="AN213" s="210">
        <f t="shared" si="147"/>
        <v>0</v>
      </c>
      <c r="AO213" s="210">
        <f t="shared" si="148"/>
        <v>0</v>
      </c>
      <c r="AP213" s="211">
        <f t="shared" si="149"/>
        <v>0</v>
      </c>
      <c r="AQ213" s="46">
        <f>HLOOKUP(AQ$4,Debug!$A$1:$AK$723,2+$C213,0)</f>
        <v>1</v>
      </c>
      <c r="AR213" s="46">
        <f>HLOOKUP(AR$4,Debug!$A$1:$AK$723,2+$C213,0)</f>
        <v>0</v>
      </c>
      <c r="AS213" s="46">
        <f>HLOOKUP(AS$4,Debug!$A$1:$AK$723,2+$C213,0)</f>
        <v>0</v>
      </c>
      <c r="AT213" s="46">
        <f>HLOOKUP(AT$4,Debug!$A$1:$AK$723,2+$C213,0)</f>
        <v>0</v>
      </c>
      <c r="AU213" s="46">
        <f>HLOOKUP(AU$4,Debug!$A$1:$AK$723,2+$C213,0)</f>
        <v>0</v>
      </c>
      <c r="AV213" s="46">
        <f>HLOOKUP(AV$4,Debug!$A$1:$AK$723,2+$C213,0)</f>
        <v>0</v>
      </c>
      <c r="AW213" s="47">
        <f t="shared" si="158"/>
        <v>0</v>
      </c>
      <c r="AX213" s="196"/>
      <c r="AY213" s="265">
        <f t="shared" si="159"/>
        <v>13172.554638151762</v>
      </c>
      <c r="AZ213" s="266">
        <f t="shared" si="160"/>
        <v>0</v>
      </c>
      <c r="BA213" s="266">
        <f t="shared" si="161"/>
        <v>39517.663914455465</v>
      </c>
      <c r="BB213" s="266">
        <f t="shared" si="162"/>
        <v>0</v>
      </c>
      <c r="BC213" s="267">
        <f t="shared" si="163"/>
        <v>0</v>
      </c>
      <c r="BD213" s="246">
        <f>HLOOKUP(BD$4,Debug!$A$1:$AK$723,2+$C213,0)</f>
        <v>13172.5546381518</v>
      </c>
      <c r="BE213" s="46">
        <f>HLOOKUP(BE$4,Debug!$A$1:$AK$723,2+$C213,0)</f>
        <v>0</v>
      </c>
      <c r="BF213" s="46">
        <f>HLOOKUP(BF$4,Debug!$A$1:$AK$723,2+$C213,0)</f>
        <v>39517.663914455501</v>
      </c>
      <c r="BG213" s="46">
        <f>HLOOKUP(BG$4,Debug!$A$1:$AK$723,2+$C213,0)</f>
        <v>0</v>
      </c>
      <c r="BH213" s="46">
        <f>HLOOKUP(BH$4,Debug!$A$1:$AK$723,2+$C213,0)</f>
        <v>0</v>
      </c>
      <c r="BI213" s="48">
        <f t="shared" si="164"/>
        <v>7.4578565545380116E-11</v>
      </c>
      <c r="BJ213" s="196"/>
      <c r="BK213" s="274">
        <f t="shared" si="165"/>
        <v>1.6821425527395739E-3</v>
      </c>
      <c r="BL213" s="275">
        <f t="shared" si="166"/>
        <v>0</v>
      </c>
      <c r="BM213" s="281">
        <f t="shared" si="167"/>
        <v>0</v>
      </c>
      <c r="BN213" s="281">
        <f t="shared" si="168"/>
        <v>0.8</v>
      </c>
      <c r="BO213" s="281">
        <f t="shared" si="169"/>
        <v>0</v>
      </c>
      <c r="BP213" s="281">
        <f t="shared" si="170"/>
        <v>1</v>
      </c>
      <c r="BQ213" s="275">
        <f t="shared" si="171"/>
        <v>0</v>
      </c>
      <c r="BR213" s="275">
        <f t="shared" si="172"/>
        <v>0</v>
      </c>
      <c r="BS213" s="276">
        <f t="shared" si="173"/>
        <v>0.80566083413772305</v>
      </c>
      <c r="BT213" s="41">
        <f>HLOOKUP(BT$4,Debug!$A$1:$AK$723,2+$C213,0)*IF(SUM(V213:W213)=0,0,1)</f>
        <v>0</v>
      </c>
      <c r="BU213" s="41">
        <f>HLOOKUP(BU$4,Debug!$A$1:$AK$723,2+$C213,0)*IF(SUM(X213:Y213)=0,0,1)</f>
        <v>0</v>
      </c>
      <c r="BV213" s="41">
        <f>HLOOKUP(BV$4,Debug!$A$1:$AK$723,2+$C213,0)</f>
        <v>0.80566083413772305</v>
      </c>
      <c r="BW213" s="208">
        <f t="shared" si="174"/>
        <v>0</v>
      </c>
      <c r="BY213" s="251">
        <f t="shared" si="175"/>
        <v>0</v>
      </c>
      <c r="BZ213" s="43">
        <f>HLOOKUP(BZ$4,Debug!$A$1:$AK$723,2+$C213,0)</f>
        <v>0</v>
      </c>
      <c r="CA213" s="49">
        <f t="shared" si="176"/>
        <v>0</v>
      </c>
      <c r="CC213" s="224">
        <f t="shared" si="177"/>
        <v>0</v>
      </c>
      <c r="CD213" s="253">
        <f t="shared" si="188"/>
        <v>0</v>
      </c>
      <c r="CE213" s="253">
        <f t="shared" si="178"/>
        <v>0</v>
      </c>
      <c r="CF213" s="253">
        <f t="shared" si="189"/>
        <v>0</v>
      </c>
      <c r="CG213" s="255">
        <f t="shared" si="179"/>
        <v>0</v>
      </c>
      <c r="CI213" s="194" t="e">
        <f t="shared" si="190"/>
        <v>#DIV/0!</v>
      </c>
      <c r="CJ213" s="194"/>
    </row>
    <row r="214" spans="2:88">
      <c r="B214" s="108">
        <f t="shared" si="191"/>
        <v>18</v>
      </c>
      <c r="C214" s="3">
        <f t="shared" si="180"/>
        <v>208</v>
      </c>
      <c r="D214" s="3">
        <f t="shared" si="181"/>
        <v>17</v>
      </c>
      <c r="E214" s="3">
        <f t="shared" si="182"/>
        <v>3</v>
      </c>
      <c r="F214" s="7">
        <f t="shared" si="183"/>
        <v>2032</v>
      </c>
      <c r="G214" s="8">
        <f t="shared" si="184"/>
        <v>4</v>
      </c>
      <c r="H214" s="37">
        <f>HLOOKUP(H$4,Debug!$A$1:$AK$723,2+$C214,0)</f>
        <v>18</v>
      </c>
      <c r="I214" s="38">
        <f>HLOOKUP(I$4,Debug!$A$1:$AK$723,2+$C214,0)</f>
        <v>208</v>
      </c>
      <c r="J214" s="38">
        <f>HLOOKUP(J$4,Debug!$A$1:$AK$723,2+$C214,0)</f>
        <v>17</v>
      </c>
      <c r="K214" s="38">
        <f>HLOOKUP(K$4,Debug!$A$1:$AK$723,2+$C214,0)</f>
        <v>3</v>
      </c>
      <c r="L214" s="38">
        <f>HLOOKUP(L$4,Debug!$A$1:$AK$723,2+$C214,0)</f>
        <v>2032</v>
      </c>
      <c r="M214" s="38">
        <f>HLOOKUP(M$4,Debug!$A$1:$AK$723,2+$C214,0)</f>
        <v>4</v>
      </c>
      <c r="N214" s="208">
        <f t="shared" si="150"/>
        <v>0</v>
      </c>
      <c r="O214" s="5"/>
      <c r="P214" s="100">
        <f>IF(Switch="Y",S214,HLOOKUP(P$3,Debug!$A$1:$AK$723,2+$C214,0))</f>
        <v>1.43989704040683E-2</v>
      </c>
      <c r="Q214" s="207">
        <f t="shared" si="151"/>
        <v>1.3148970404068301E-2</v>
      </c>
      <c r="R214" s="101">
        <f>IF(Switch="Y",T214,HLOOKUP(R$3,Debug!$A$1:$AK$723,2+$C214,0))</f>
        <v>0.64487005868317504</v>
      </c>
      <c r="S214" s="183">
        <v>1.8725107928231344E-2</v>
      </c>
      <c r="T214" s="184">
        <v>0.51208521097910686</v>
      </c>
      <c r="U214" s="196"/>
      <c r="V214" s="55">
        <f t="shared" si="185"/>
        <v>0</v>
      </c>
      <c r="W214" s="210">
        <f t="shared" si="186"/>
        <v>0</v>
      </c>
      <c r="X214" s="210">
        <f t="shared" si="152"/>
        <v>0</v>
      </c>
      <c r="Y214" s="210">
        <f t="shared" si="187"/>
        <v>0</v>
      </c>
      <c r="Z214" s="210">
        <f t="shared" si="153"/>
        <v>0</v>
      </c>
      <c r="AA214" s="210">
        <f t="shared" si="154"/>
        <v>0</v>
      </c>
      <c r="AB214" s="210">
        <f t="shared" si="155"/>
        <v>0</v>
      </c>
      <c r="AC214" s="211">
        <f t="shared" si="156"/>
        <v>0</v>
      </c>
      <c r="AD214" s="43">
        <f>HLOOKUP(AD$4,Debug!$A$1:$AK$723,2+$C214,0)</f>
        <v>0</v>
      </c>
      <c r="AE214" s="44">
        <f>HLOOKUP(AE$4,Debug!$A$1:$AK$723,2+$C214,0)</f>
        <v>0</v>
      </c>
      <c r="AF214" s="44">
        <f>HLOOKUP(AF$4,Debug!$A$1:$AK$723,2+$C214,0)</f>
        <v>0</v>
      </c>
      <c r="AG214" s="44">
        <f>HLOOKUP(AG$4,Debug!$A$1:$AK$723,2+$C214,0)</f>
        <v>0</v>
      </c>
      <c r="AH214" s="44">
        <f>HLOOKUP(AH$4,Debug!$A$1:$AK$723,2+$C214,0)</f>
        <v>0</v>
      </c>
      <c r="AI214" s="208">
        <f t="shared" si="157"/>
        <v>0</v>
      </c>
      <c r="AJ214" s="196"/>
      <c r="AK214" s="55">
        <f t="shared" si="144"/>
        <v>1</v>
      </c>
      <c r="AL214" s="210">
        <f t="shared" si="145"/>
        <v>0</v>
      </c>
      <c r="AM214" s="210">
        <f t="shared" si="146"/>
        <v>0</v>
      </c>
      <c r="AN214" s="210">
        <f t="shared" si="147"/>
        <v>0</v>
      </c>
      <c r="AO214" s="210">
        <f t="shared" si="148"/>
        <v>0</v>
      </c>
      <c r="AP214" s="211">
        <f t="shared" si="149"/>
        <v>0</v>
      </c>
      <c r="AQ214" s="46">
        <f>HLOOKUP(AQ$4,Debug!$A$1:$AK$723,2+$C214,0)</f>
        <v>1</v>
      </c>
      <c r="AR214" s="46">
        <f>HLOOKUP(AR$4,Debug!$A$1:$AK$723,2+$C214,0)</f>
        <v>0</v>
      </c>
      <c r="AS214" s="46">
        <f>HLOOKUP(AS$4,Debug!$A$1:$AK$723,2+$C214,0)</f>
        <v>0</v>
      </c>
      <c r="AT214" s="46">
        <f>HLOOKUP(AT$4,Debug!$A$1:$AK$723,2+$C214,0)</f>
        <v>0</v>
      </c>
      <c r="AU214" s="46">
        <f>HLOOKUP(AU$4,Debug!$A$1:$AK$723,2+$C214,0)</f>
        <v>0</v>
      </c>
      <c r="AV214" s="46">
        <f>HLOOKUP(AV$4,Debug!$A$1:$AK$723,2+$C214,0)</f>
        <v>0</v>
      </c>
      <c r="AW214" s="47">
        <f t="shared" si="158"/>
        <v>0</v>
      </c>
      <c r="AX214" s="196"/>
      <c r="AY214" s="265">
        <f t="shared" si="159"/>
        <v>13172.554638151762</v>
      </c>
      <c r="AZ214" s="266">
        <f t="shared" si="160"/>
        <v>0</v>
      </c>
      <c r="BA214" s="266">
        <f t="shared" si="161"/>
        <v>39517.663914455465</v>
      </c>
      <c r="BB214" s="266">
        <f t="shared" si="162"/>
        <v>0</v>
      </c>
      <c r="BC214" s="267">
        <f t="shared" si="163"/>
        <v>0</v>
      </c>
      <c r="BD214" s="246">
        <f>HLOOKUP(BD$4,Debug!$A$1:$AK$723,2+$C214,0)</f>
        <v>13172.5546381518</v>
      </c>
      <c r="BE214" s="46">
        <f>HLOOKUP(BE$4,Debug!$A$1:$AK$723,2+$C214,0)</f>
        <v>0</v>
      </c>
      <c r="BF214" s="46">
        <f>HLOOKUP(BF$4,Debug!$A$1:$AK$723,2+$C214,0)</f>
        <v>39517.663914455501</v>
      </c>
      <c r="BG214" s="46">
        <f>HLOOKUP(BG$4,Debug!$A$1:$AK$723,2+$C214,0)</f>
        <v>0</v>
      </c>
      <c r="BH214" s="46">
        <f>HLOOKUP(BH$4,Debug!$A$1:$AK$723,2+$C214,0)</f>
        <v>0</v>
      </c>
      <c r="BI214" s="48">
        <f t="shared" si="164"/>
        <v>7.4578565545380116E-11</v>
      </c>
      <c r="BJ214" s="196"/>
      <c r="BK214" s="274">
        <f t="shared" si="165"/>
        <v>1.6821425527395739E-3</v>
      </c>
      <c r="BL214" s="275">
        <f t="shared" si="166"/>
        <v>0</v>
      </c>
      <c r="BM214" s="281">
        <f t="shared" si="167"/>
        <v>0</v>
      </c>
      <c r="BN214" s="281">
        <f t="shared" si="168"/>
        <v>0.8</v>
      </c>
      <c r="BO214" s="281">
        <f t="shared" si="169"/>
        <v>0</v>
      </c>
      <c r="BP214" s="281">
        <f t="shared" si="170"/>
        <v>1</v>
      </c>
      <c r="BQ214" s="275">
        <f t="shared" si="171"/>
        <v>0</v>
      </c>
      <c r="BR214" s="275">
        <f t="shared" si="172"/>
        <v>0</v>
      </c>
      <c r="BS214" s="276">
        <f t="shared" si="173"/>
        <v>0.80566083413772305</v>
      </c>
      <c r="BT214" s="41">
        <f>HLOOKUP(BT$4,Debug!$A$1:$AK$723,2+$C214,0)*IF(SUM(V214:W214)=0,0,1)</f>
        <v>0</v>
      </c>
      <c r="BU214" s="41">
        <f>HLOOKUP(BU$4,Debug!$A$1:$AK$723,2+$C214,0)*IF(SUM(X214:Y214)=0,0,1)</f>
        <v>0</v>
      </c>
      <c r="BV214" s="41">
        <f>HLOOKUP(BV$4,Debug!$A$1:$AK$723,2+$C214,0)</f>
        <v>0.80566083413772305</v>
      </c>
      <c r="BW214" s="208">
        <f t="shared" si="174"/>
        <v>0</v>
      </c>
      <c r="BY214" s="251">
        <f t="shared" si="175"/>
        <v>0</v>
      </c>
      <c r="BZ214" s="43">
        <f>HLOOKUP(BZ$4,Debug!$A$1:$AK$723,2+$C214,0)</f>
        <v>0</v>
      </c>
      <c r="CA214" s="49">
        <f t="shared" si="176"/>
        <v>0</v>
      </c>
      <c r="CC214" s="224">
        <f t="shared" si="177"/>
        <v>0</v>
      </c>
      <c r="CD214" s="253">
        <f t="shared" si="188"/>
        <v>0</v>
      </c>
      <c r="CE214" s="253">
        <f t="shared" si="178"/>
        <v>0</v>
      </c>
      <c r="CF214" s="253">
        <f t="shared" si="189"/>
        <v>0</v>
      </c>
      <c r="CG214" s="255">
        <f t="shared" si="179"/>
        <v>0</v>
      </c>
      <c r="CI214" s="194" t="e">
        <f t="shared" si="190"/>
        <v>#DIV/0!</v>
      </c>
      <c r="CJ214" s="194"/>
    </row>
    <row r="215" spans="2:88">
      <c r="B215" s="108">
        <f t="shared" si="191"/>
        <v>18</v>
      </c>
      <c r="C215" s="3">
        <f t="shared" si="180"/>
        <v>209</v>
      </c>
      <c r="D215" s="3">
        <f t="shared" si="181"/>
        <v>17</v>
      </c>
      <c r="E215" s="3">
        <f t="shared" si="182"/>
        <v>4</v>
      </c>
      <c r="F215" s="7">
        <f t="shared" si="183"/>
        <v>2032</v>
      </c>
      <c r="G215" s="8">
        <f t="shared" si="184"/>
        <v>5</v>
      </c>
      <c r="H215" s="37">
        <f>HLOOKUP(H$4,Debug!$A$1:$AK$723,2+$C215,0)</f>
        <v>18</v>
      </c>
      <c r="I215" s="38">
        <f>HLOOKUP(I$4,Debug!$A$1:$AK$723,2+$C215,0)</f>
        <v>209</v>
      </c>
      <c r="J215" s="38">
        <f>HLOOKUP(J$4,Debug!$A$1:$AK$723,2+$C215,0)</f>
        <v>17</v>
      </c>
      <c r="K215" s="38">
        <f>HLOOKUP(K$4,Debug!$A$1:$AK$723,2+$C215,0)</f>
        <v>4</v>
      </c>
      <c r="L215" s="38">
        <f>HLOOKUP(L$4,Debug!$A$1:$AK$723,2+$C215,0)</f>
        <v>2032</v>
      </c>
      <c r="M215" s="38">
        <f>HLOOKUP(M$4,Debug!$A$1:$AK$723,2+$C215,0)</f>
        <v>5</v>
      </c>
      <c r="N215" s="208">
        <f t="shared" si="150"/>
        <v>0</v>
      </c>
      <c r="O215" s="5"/>
      <c r="P215" s="100">
        <f>IF(Switch="Y",S215,HLOOKUP(P$3,Debug!$A$1:$AK$723,2+$C215,0))</f>
        <v>2.4859607297196499E-2</v>
      </c>
      <c r="Q215" s="207">
        <f t="shared" si="151"/>
        <v>2.3609607297196498E-2</v>
      </c>
      <c r="R215" s="101">
        <f>IF(Switch="Y",T215,HLOOKUP(R$3,Debug!$A$1:$AK$723,2+$C215,0))</f>
        <v>0.64176614041843205</v>
      </c>
      <c r="S215" s="183">
        <v>1.4155120730450221E-2</v>
      </c>
      <c r="T215" s="184">
        <v>0.50898355983101751</v>
      </c>
      <c r="U215" s="196"/>
      <c r="V215" s="55">
        <f t="shared" si="185"/>
        <v>0</v>
      </c>
      <c r="W215" s="210">
        <f t="shared" si="186"/>
        <v>0</v>
      </c>
      <c r="X215" s="210">
        <f t="shared" si="152"/>
        <v>0</v>
      </c>
      <c r="Y215" s="210">
        <f t="shared" si="187"/>
        <v>0</v>
      </c>
      <c r="Z215" s="210">
        <f t="shared" si="153"/>
        <v>0</v>
      </c>
      <c r="AA215" s="210">
        <f t="shared" si="154"/>
        <v>0</v>
      </c>
      <c r="AB215" s="210">
        <f t="shared" si="155"/>
        <v>0</v>
      </c>
      <c r="AC215" s="211">
        <f t="shared" si="156"/>
        <v>0</v>
      </c>
      <c r="AD215" s="43">
        <f>HLOOKUP(AD$4,Debug!$A$1:$AK$723,2+$C215,0)</f>
        <v>0</v>
      </c>
      <c r="AE215" s="44">
        <f>HLOOKUP(AE$4,Debug!$A$1:$AK$723,2+$C215,0)</f>
        <v>0</v>
      </c>
      <c r="AF215" s="44">
        <f>HLOOKUP(AF$4,Debug!$A$1:$AK$723,2+$C215,0)</f>
        <v>0</v>
      </c>
      <c r="AG215" s="44">
        <f>HLOOKUP(AG$4,Debug!$A$1:$AK$723,2+$C215,0)</f>
        <v>0</v>
      </c>
      <c r="AH215" s="44">
        <f>HLOOKUP(AH$4,Debug!$A$1:$AK$723,2+$C215,0)</f>
        <v>0</v>
      </c>
      <c r="AI215" s="208">
        <f t="shared" si="157"/>
        <v>0</v>
      </c>
      <c r="AJ215" s="196"/>
      <c r="AK215" s="55">
        <f t="shared" si="144"/>
        <v>1</v>
      </c>
      <c r="AL215" s="210">
        <f t="shared" si="145"/>
        <v>0</v>
      </c>
      <c r="AM215" s="210">
        <f t="shared" si="146"/>
        <v>0</v>
      </c>
      <c r="AN215" s="210">
        <f t="shared" si="147"/>
        <v>0</v>
      </c>
      <c r="AO215" s="210">
        <f t="shared" si="148"/>
        <v>0</v>
      </c>
      <c r="AP215" s="211">
        <f t="shared" si="149"/>
        <v>0</v>
      </c>
      <c r="AQ215" s="46">
        <f>HLOOKUP(AQ$4,Debug!$A$1:$AK$723,2+$C215,0)</f>
        <v>1</v>
      </c>
      <c r="AR215" s="46">
        <f>HLOOKUP(AR$4,Debug!$A$1:$AK$723,2+$C215,0)</f>
        <v>0</v>
      </c>
      <c r="AS215" s="46">
        <f>HLOOKUP(AS$4,Debug!$A$1:$AK$723,2+$C215,0)</f>
        <v>0</v>
      </c>
      <c r="AT215" s="46">
        <f>HLOOKUP(AT$4,Debug!$A$1:$AK$723,2+$C215,0)</f>
        <v>0</v>
      </c>
      <c r="AU215" s="46">
        <f>HLOOKUP(AU$4,Debug!$A$1:$AK$723,2+$C215,0)</f>
        <v>0</v>
      </c>
      <c r="AV215" s="46">
        <f>HLOOKUP(AV$4,Debug!$A$1:$AK$723,2+$C215,0)</f>
        <v>0</v>
      </c>
      <c r="AW215" s="47">
        <f t="shared" si="158"/>
        <v>0</v>
      </c>
      <c r="AX215" s="196"/>
      <c r="AY215" s="265">
        <f t="shared" si="159"/>
        <v>13172.554638151762</v>
      </c>
      <c r="AZ215" s="266">
        <f t="shared" si="160"/>
        <v>0</v>
      </c>
      <c r="BA215" s="266">
        <f t="shared" si="161"/>
        <v>39517.663914455465</v>
      </c>
      <c r="BB215" s="266">
        <f t="shared" si="162"/>
        <v>0</v>
      </c>
      <c r="BC215" s="267">
        <f t="shared" si="163"/>
        <v>0</v>
      </c>
      <c r="BD215" s="246">
        <f>HLOOKUP(BD$4,Debug!$A$1:$AK$723,2+$C215,0)</f>
        <v>13172.5546381518</v>
      </c>
      <c r="BE215" s="46">
        <f>HLOOKUP(BE$4,Debug!$A$1:$AK$723,2+$C215,0)</f>
        <v>0</v>
      </c>
      <c r="BF215" s="46">
        <f>HLOOKUP(BF$4,Debug!$A$1:$AK$723,2+$C215,0)</f>
        <v>39517.663914455501</v>
      </c>
      <c r="BG215" s="46">
        <f>HLOOKUP(BG$4,Debug!$A$1:$AK$723,2+$C215,0)</f>
        <v>0</v>
      </c>
      <c r="BH215" s="46">
        <f>HLOOKUP(BH$4,Debug!$A$1:$AK$723,2+$C215,0)</f>
        <v>0</v>
      </c>
      <c r="BI215" s="48">
        <f t="shared" si="164"/>
        <v>7.4578565545380116E-11</v>
      </c>
      <c r="BJ215" s="196"/>
      <c r="BK215" s="274">
        <f t="shared" si="165"/>
        <v>1.6821425527395739E-3</v>
      </c>
      <c r="BL215" s="275">
        <f t="shared" si="166"/>
        <v>0</v>
      </c>
      <c r="BM215" s="281">
        <f t="shared" si="167"/>
        <v>0</v>
      </c>
      <c r="BN215" s="281">
        <f t="shared" si="168"/>
        <v>0.8</v>
      </c>
      <c r="BO215" s="281">
        <f t="shared" si="169"/>
        <v>0</v>
      </c>
      <c r="BP215" s="281">
        <f t="shared" si="170"/>
        <v>1</v>
      </c>
      <c r="BQ215" s="275">
        <f t="shared" si="171"/>
        <v>0</v>
      </c>
      <c r="BR215" s="275">
        <f t="shared" si="172"/>
        <v>0</v>
      </c>
      <c r="BS215" s="276">
        <f t="shared" si="173"/>
        <v>0.80566083413772305</v>
      </c>
      <c r="BT215" s="41">
        <f>HLOOKUP(BT$4,Debug!$A$1:$AK$723,2+$C215,0)*IF(SUM(V215:W215)=0,0,1)</f>
        <v>0</v>
      </c>
      <c r="BU215" s="41">
        <f>HLOOKUP(BU$4,Debug!$A$1:$AK$723,2+$C215,0)*IF(SUM(X215:Y215)=0,0,1)</f>
        <v>0</v>
      </c>
      <c r="BV215" s="41">
        <f>HLOOKUP(BV$4,Debug!$A$1:$AK$723,2+$C215,0)</f>
        <v>0.80566083413772305</v>
      </c>
      <c r="BW215" s="208">
        <f t="shared" si="174"/>
        <v>0</v>
      </c>
      <c r="BY215" s="251">
        <f t="shared" si="175"/>
        <v>0</v>
      </c>
      <c r="BZ215" s="43">
        <f>HLOOKUP(BZ$4,Debug!$A$1:$AK$723,2+$C215,0)</f>
        <v>0</v>
      </c>
      <c r="CA215" s="49">
        <f t="shared" si="176"/>
        <v>0</v>
      </c>
      <c r="CC215" s="224">
        <f t="shared" si="177"/>
        <v>0</v>
      </c>
      <c r="CD215" s="253">
        <f t="shared" si="188"/>
        <v>0</v>
      </c>
      <c r="CE215" s="253">
        <f t="shared" si="178"/>
        <v>0</v>
      </c>
      <c r="CF215" s="253">
        <f t="shared" si="189"/>
        <v>0</v>
      </c>
      <c r="CG215" s="255">
        <f t="shared" si="179"/>
        <v>0</v>
      </c>
      <c r="CI215" s="194" t="e">
        <f t="shared" si="190"/>
        <v>#DIV/0!</v>
      </c>
      <c r="CJ215" s="194"/>
    </row>
    <row r="216" spans="2:88">
      <c r="B216" s="108">
        <f t="shared" si="191"/>
        <v>18</v>
      </c>
      <c r="C216" s="3">
        <f t="shared" si="180"/>
        <v>210</v>
      </c>
      <c r="D216" s="3">
        <f t="shared" si="181"/>
        <v>17</v>
      </c>
      <c r="E216" s="3">
        <f t="shared" si="182"/>
        <v>5</v>
      </c>
      <c r="F216" s="7">
        <f t="shared" si="183"/>
        <v>2032</v>
      </c>
      <c r="G216" s="8">
        <f t="shared" si="184"/>
        <v>6</v>
      </c>
      <c r="H216" s="37">
        <f>HLOOKUP(H$4,Debug!$A$1:$AK$723,2+$C216,0)</f>
        <v>18</v>
      </c>
      <c r="I216" s="38">
        <f>HLOOKUP(I$4,Debug!$A$1:$AK$723,2+$C216,0)</f>
        <v>210</v>
      </c>
      <c r="J216" s="38">
        <f>HLOOKUP(J$4,Debug!$A$1:$AK$723,2+$C216,0)</f>
        <v>17</v>
      </c>
      <c r="K216" s="38">
        <f>HLOOKUP(K$4,Debug!$A$1:$AK$723,2+$C216,0)</f>
        <v>5</v>
      </c>
      <c r="L216" s="38">
        <f>HLOOKUP(L$4,Debug!$A$1:$AK$723,2+$C216,0)</f>
        <v>2032</v>
      </c>
      <c r="M216" s="38">
        <f>HLOOKUP(M$4,Debug!$A$1:$AK$723,2+$C216,0)</f>
        <v>6</v>
      </c>
      <c r="N216" s="208">
        <f t="shared" si="150"/>
        <v>0</v>
      </c>
      <c r="O216" s="5"/>
      <c r="P216" s="100">
        <f>IF(Switch="Y",S216,HLOOKUP(P$3,Debug!$A$1:$AK$723,2+$C216,0))</f>
        <v>1.35685295764718E-2</v>
      </c>
      <c r="Q216" s="207">
        <f t="shared" si="151"/>
        <v>1.2318529576471801E-2</v>
      </c>
      <c r="R216" s="101">
        <f>IF(Switch="Y",T216,HLOOKUP(R$3,Debug!$A$1:$AK$723,2+$C216,0))</f>
        <v>0.63852882957665502</v>
      </c>
      <c r="S216" s="183">
        <v>-7.4205726377349901E-3</v>
      </c>
      <c r="T216" s="184">
        <v>0.50597045132564256</v>
      </c>
      <c r="U216" s="196"/>
      <c r="V216" s="55">
        <f t="shared" si="185"/>
        <v>0</v>
      </c>
      <c r="W216" s="210">
        <f t="shared" si="186"/>
        <v>0</v>
      </c>
      <c r="X216" s="210">
        <f t="shared" si="152"/>
        <v>0</v>
      </c>
      <c r="Y216" s="210">
        <f t="shared" si="187"/>
        <v>0</v>
      </c>
      <c r="Z216" s="210">
        <f t="shared" si="153"/>
        <v>0</v>
      </c>
      <c r="AA216" s="210">
        <f t="shared" si="154"/>
        <v>0</v>
      </c>
      <c r="AB216" s="210">
        <f t="shared" si="155"/>
        <v>0</v>
      </c>
      <c r="AC216" s="211">
        <f t="shared" si="156"/>
        <v>0</v>
      </c>
      <c r="AD216" s="43">
        <f>HLOOKUP(AD$4,Debug!$A$1:$AK$723,2+$C216,0)</f>
        <v>0</v>
      </c>
      <c r="AE216" s="44">
        <f>HLOOKUP(AE$4,Debug!$A$1:$AK$723,2+$C216,0)</f>
        <v>0</v>
      </c>
      <c r="AF216" s="44">
        <f>HLOOKUP(AF$4,Debug!$A$1:$AK$723,2+$C216,0)</f>
        <v>0</v>
      </c>
      <c r="AG216" s="44">
        <f>HLOOKUP(AG$4,Debug!$A$1:$AK$723,2+$C216,0)</f>
        <v>0</v>
      </c>
      <c r="AH216" s="44">
        <f>HLOOKUP(AH$4,Debug!$A$1:$AK$723,2+$C216,0)</f>
        <v>0</v>
      </c>
      <c r="AI216" s="208">
        <f t="shared" si="157"/>
        <v>0</v>
      </c>
      <c r="AJ216" s="196"/>
      <c r="AK216" s="55">
        <f t="shared" si="144"/>
        <v>1</v>
      </c>
      <c r="AL216" s="210">
        <f t="shared" si="145"/>
        <v>0</v>
      </c>
      <c r="AM216" s="210">
        <f t="shared" si="146"/>
        <v>0</v>
      </c>
      <c r="AN216" s="210">
        <f t="shared" si="147"/>
        <v>0</v>
      </c>
      <c r="AO216" s="210">
        <f t="shared" si="148"/>
        <v>0</v>
      </c>
      <c r="AP216" s="211">
        <f t="shared" si="149"/>
        <v>0</v>
      </c>
      <c r="AQ216" s="46">
        <f>HLOOKUP(AQ$4,Debug!$A$1:$AK$723,2+$C216,0)</f>
        <v>1</v>
      </c>
      <c r="AR216" s="46">
        <f>HLOOKUP(AR$4,Debug!$A$1:$AK$723,2+$C216,0)</f>
        <v>0</v>
      </c>
      <c r="AS216" s="46">
        <f>HLOOKUP(AS$4,Debug!$A$1:$AK$723,2+$C216,0)</f>
        <v>0</v>
      </c>
      <c r="AT216" s="46">
        <f>HLOOKUP(AT$4,Debug!$A$1:$AK$723,2+$C216,0)</f>
        <v>0</v>
      </c>
      <c r="AU216" s="46">
        <f>HLOOKUP(AU$4,Debug!$A$1:$AK$723,2+$C216,0)</f>
        <v>0</v>
      </c>
      <c r="AV216" s="46">
        <f>HLOOKUP(AV$4,Debug!$A$1:$AK$723,2+$C216,0)</f>
        <v>0</v>
      </c>
      <c r="AW216" s="47">
        <f t="shared" si="158"/>
        <v>0</v>
      </c>
      <c r="AX216" s="196"/>
      <c r="AY216" s="265">
        <f t="shared" si="159"/>
        <v>13172.554638151762</v>
      </c>
      <c r="AZ216" s="266">
        <f t="shared" si="160"/>
        <v>0</v>
      </c>
      <c r="BA216" s="266">
        <f t="shared" si="161"/>
        <v>39517.663914455465</v>
      </c>
      <c r="BB216" s="266">
        <f t="shared" si="162"/>
        <v>0</v>
      </c>
      <c r="BC216" s="267">
        <f t="shared" si="163"/>
        <v>0</v>
      </c>
      <c r="BD216" s="246">
        <f>HLOOKUP(BD$4,Debug!$A$1:$AK$723,2+$C216,0)</f>
        <v>13172.5546381518</v>
      </c>
      <c r="BE216" s="46">
        <f>HLOOKUP(BE$4,Debug!$A$1:$AK$723,2+$C216,0)</f>
        <v>0</v>
      </c>
      <c r="BF216" s="46">
        <f>HLOOKUP(BF$4,Debug!$A$1:$AK$723,2+$C216,0)</f>
        <v>39517.663914455501</v>
      </c>
      <c r="BG216" s="46">
        <f>HLOOKUP(BG$4,Debug!$A$1:$AK$723,2+$C216,0)</f>
        <v>0</v>
      </c>
      <c r="BH216" s="46">
        <f>HLOOKUP(BH$4,Debug!$A$1:$AK$723,2+$C216,0)</f>
        <v>0</v>
      </c>
      <c r="BI216" s="48">
        <f t="shared" si="164"/>
        <v>7.4578565545380116E-11</v>
      </c>
      <c r="BJ216" s="196"/>
      <c r="BK216" s="274">
        <f t="shared" si="165"/>
        <v>1.6821425527395739E-3</v>
      </c>
      <c r="BL216" s="275">
        <f t="shared" si="166"/>
        <v>0</v>
      </c>
      <c r="BM216" s="281">
        <f t="shared" si="167"/>
        <v>0</v>
      </c>
      <c r="BN216" s="281">
        <f t="shared" si="168"/>
        <v>0.8</v>
      </c>
      <c r="BO216" s="281">
        <f t="shared" si="169"/>
        <v>0</v>
      </c>
      <c r="BP216" s="281">
        <f t="shared" si="170"/>
        <v>1</v>
      </c>
      <c r="BQ216" s="275">
        <f t="shared" si="171"/>
        <v>0</v>
      </c>
      <c r="BR216" s="275">
        <f t="shared" si="172"/>
        <v>0</v>
      </c>
      <c r="BS216" s="276">
        <f t="shared" si="173"/>
        <v>0.80566083413772305</v>
      </c>
      <c r="BT216" s="41">
        <f>HLOOKUP(BT$4,Debug!$A$1:$AK$723,2+$C216,0)*IF(SUM(V216:W216)=0,0,1)</f>
        <v>0</v>
      </c>
      <c r="BU216" s="41">
        <f>HLOOKUP(BU$4,Debug!$A$1:$AK$723,2+$C216,0)*IF(SUM(X216:Y216)=0,0,1)</f>
        <v>0</v>
      </c>
      <c r="BV216" s="41">
        <f>HLOOKUP(BV$4,Debug!$A$1:$AK$723,2+$C216,0)</f>
        <v>0.80566083413772305</v>
      </c>
      <c r="BW216" s="208">
        <f t="shared" si="174"/>
        <v>0</v>
      </c>
      <c r="BY216" s="251">
        <f t="shared" si="175"/>
        <v>0</v>
      </c>
      <c r="BZ216" s="43">
        <f>HLOOKUP(BZ$4,Debug!$A$1:$AK$723,2+$C216,0)</f>
        <v>0</v>
      </c>
      <c r="CA216" s="49">
        <f t="shared" si="176"/>
        <v>0</v>
      </c>
      <c r="CC216" s="224">
        <f t="shared" si="177"/>
        <v>0</v>
      </c>
      <c r="CD216" s="253">
        <f t="shared" si="188"/>
        <v>0</v>
      </c>
      <c r="CE216" s="253">
        <f t="shared" si="178"/>
        <v>0</v>
      </c>
      <c r="CF216" s="253">
        <f t="shared" si="189"/>
        <v>0</v>
      </c>
      <c r="CG216" s="255">
        <f t="shared" si="179"/>
        <v>0</v>
      </c>
      <c r="CI216" s="194" t="e">
        <f t="shared" si="190"/>
        <v>#DIV/0!</v>
      </c>
      <c r="CJ216" s="194"/>
    </row>
    <row r="217" spans="2:88">
      <c r="B217" s="108">
        <f t="shared" si="191"/>
        <v>18</v>
      </c>
      <c r="C217" s="3">
        <f t="shared" si="180"/>
        <v>211</v>
      </c>
      <c r="D217" s="3">
        <f t="shared" si="181"/>
        <v>17</v>
      </c>
      <c r="E217" s="3">
        <f t="shared" si="182"/>
        <v>6</v>
      </c>
      <c r="F217" s="7">
        <f t="shared" si="183"/>
        <v>2032</v>
      </c>
      <c r="G217" s="8">
        <f t="shared" si="184"/>
        <v>7</v>
      </c>
      <c r="H217" s="37">
        <f>HLOOKUP(H$4,Debug!$A$1:$AK$723,2+$C217,0)</f>
        <v>18</v>
      </c>
      <c r="I217" s="38">
        <f>HLOOKUP(I$4,Debug!$A$1:$AK$723,2+$C217,0)</f>
        <v>211</v>
      </c>
      <c r="J217" s="38">
        <f>HLOOKUP(J$4,Debug!$A$1:$AK$723,2+$C217,0)</f>
        <v>17</v>
      </c>
      <c r="K217" s="38">
        <f>HLOOKUP(K$4,Debug!$A$1:$AK$723,2+$C217,0)</f>
        <v>6</v>
      </c>
      <c r="L217" s="38">
        <f>HLOOKUP(L$4,Debug!$A$1:$AK$723,2+$C217,0)</f>
        <v>2032</v>
      </c>
      <c r="M217" s="38">
        <f>HLOOKUP(M$4,Debug!$A$1:$AK$723,2+$C217,0)</f>
        <v>7</v>
      </c>
      <c r="N217" s="208">
        <f t="shared" si="150"/>
        <v>0</v>
      </c>
      <c r="O217" s="5"/>
      <c r="P217" s="100">
        <f>IF(Switch="Y",S217,HLOOKUP(P$3,Debug!$A$1:$AK$723,2+$C217,0))</f>
        <v>1.4747935163803801E-2</v>
      </c>
      <c r="Q217" s="207">
        <f t="shared" si="151"/>
        <v>1.3497935163803801E-2</v>
      </c>
      <c r="R217" s="101">
        <f>IF(Switch="Y",T217,HLOOKUP(R$3,Debug!$A$1:$AK$723,2+$C217,0))</f>
        <v>0.63536438147277496</v>
      </c>
      <c r="S217" s="183">
        <v>1.4061571694463648E-3</v>
      </c>
      <c r="T217" s="184">
        <v>0.50306871918704099</v>
      </c>
      <c r="U217" s="196"/>
      <c r="V217" s="55">
        <f t="shared" si="185"/>
        <v>0</v>
      </c>
      <c r="W217" s="210">
        <f t="shared" si="186"/>
        <v>0</v>
      </c>
      <c r="X217" s="210">
        <f t="shared" si="152"/>
        <v>0</v>
      </c>
      <c r="Y217" s="210">
        <f t="shared" si="187"/>
        <v>0</v>
      </c>
      <c r="Z217" s="210">
        <f t="shared" si="153"/>
        <v>0</v>
      </c>
      <c r="AA217" s="210">
        <f t="shared" si="154"/>
        <v>0</v>
      </c>
      <c r="AB217" s="210">
        <f t="shared" si="155"/>
        <v>0</v>
      </c>
      <c r="AC217" s="211">
        <f t="shared" si="156"/>
        <v>0</v>
      </c>
      <c r="AD217" s="43">
        <f>HLOOKUP(AD$4,Debug!$A$1:$AK$723,2+$C217,0)</f>
        <v>0</v>
      </c>
      <c r="AE217" s="44">
        <f>HLOOKUP(AE$4,Debug!$A$1:$AK$723,2+$C217,0)</f>
        <v>0</v>
      </c>
      <c r="AF217" s="44">
        <f>HLOOKUP(AF$4,Debug!$A$1:$AK$723,2+$C217,0)</f>
        <v>0</v>
      </c>
      <c r="AG217" s="44">
        <f>HLOOKUP(AG$4,Debug!$A$1:$AK$723,2+$C217,0)</f>
        <v>0</v>
      </c>
      <c r="AH217" s="44">
        <f>HLOOKUP(AH$4,Debug!$A$1:$AK$723,2+$C217,0)</f>
        <v>0</v>
      </c>
      <c r="AI217" s="208">
        <f t="shared" si="157"/>
        <v>0</v>
      </c>
      <c r="AJ217" s="196"/>
      <c r="AK217" s="55">
        <f t="shared" si="144"/>
        <v>1</v>
      </c>
      <c r="AL217" s="210">
        <f t="shared" si="145"/>
        <v>0</v>
      </c>
      <c r="AM217" s="210">
        <f t="shared" si="146"/>
        <v>0</v>
      </c>
      <c r="AN217" s="210">
        <f t="shared" si="147"/>
        <v>0</v>
      </c>
      <c r="AO217" s="210">
        <f t="shared" si="148"/>
        <v>0</v>
      </c>
      <c r="AP217" s="211">
        <f t="shared" si="149"/>
        <v>0</v>
      </c>
      <c r="AQ217" s="46">
        <f>HLOOKUP(AQ$4,Debug!$A$1:$AK$723,2+$C217,0)</f>
        <v>1</v>
      </c>
      <c r="AR217" s="46">
        <f>HLOOKUP(AR$4,Debug!$A$1:$AK$723,2+$C217,0)</f>
        <v>0</v>
      </c>
      <c r="AS217" s="46">
        <f>HLOOKUP(AS$4,Debug!$A$1:$AK$723,2+$C217,0)</f>
        <v>0</v>
      </c>
      <c r="AT217" s="46">
        <f>HLOOKUP(AT$4,Debug!$A$1:$AK$723,2+$C217,0)</f>
        <v>0</v>
      </c>
      <c r="AU217" s="46">
        <f>HLOOKUP(AU$4,Debug!$A$1:$AK$723,2+$C217,0)</f>
        <v>0</v>
      </c>
      <c r="AV217" s="46">
        <f>HLOOKUP(AV$4,Debug!$A$1:$AK$723,2+$C217,0)</f>
        <v>0</v>
      </c>
      <c r="AW217" s="47">
        <f t="shared" si="158"/>
        <v>0</v>
      </c>
      <c r="AX217" s="196"/>
      <c r="AY217" s="265">
        <f t="shared" si="159"/>
        <v>13172.554638151762</v>
      </c>
      <c r="AZ217" s="266">
        <f t="shared" si="160"/>
        <v>0</v>
      </c>
      <c r="BA217" s="266">
        <f t="shared" si="161"/>
        <v>39517.663914455465</v>
      </c>
      <c r="BB217" s="266">
        <f t="shared" si="162"/>
        <v>0</v>
      </c>
      <c r="BC217" s="267">
        <f t="shared" si="163"/>
        <v>0</v>
      </c>
      <c r="BD217" s="246">
        <f>HLOOKUP(BD$4,Debug!$A$1:$AK$723,2+$C217,0)</f>
        <v>13172.5546381518</v>
      </c>
      <c r="BE217" s="46">
        <f>HLOOKUP(BE$4,Debug!$A$1:$AK$723,2+$C217,0)</f>
        <v>0</v>
      </c>
      <c r="BF217" s="46">
        <f>HLOOKUP(BF$4,Debug!$A$1:$AK$723,2+$C217,0)</f>
        <v>39517.663914455501</v>
      </c>
      <c r="BG217" s="46">
        <f>HLOOKUP(BG$4,Debug!$A$1:$AK$723,2+$C217,0)</f>
        <v>0</v>
      </c>
      <c r="BH217" s="46">
        <f>HLOOKUP(BH$4,Debug!$A$1:$AK$723,2+$C217,0)</f>
        <v>0</v>
      </c>
      <c r="BI217" s="48">
        <f t="shared" si="164"/>
        <v>7.4578565545380116E-11</v>
      </c>
      <c r="BJ217" s="196"/>
      <c r="BK217" s="274">
        <f t="shared" si="165"/>
        <v>1.6821425527395739E-3</v>
      </c>
      <c r="BL217" s="275">
        <f t="shared" si="166"/>
        <v>0</v>
      </c>
      <c r="BM217" s="281">
        <f t="shared" si="167"/>
        <v>0</v>
      </c>
      <c r="BN217" s="281">
        <f t="shared" si="168"/>
        <v>0.8</v>
      </c>
      <c r="BO217" s="281">
        <f t="shared" si="169"/>
        <v>0</v>
      </c>
      <c r="BP217" s="281">
        <f t="shared" si="170"/>
        <v>1</v>
      </c>
      <c r="BQ217" s="275">
        <f t="shared" si="171"/>
        <v>0</v>
      </c>
      <c r="BR217" s="275">
        <f t="shared" si="172"/>
        <v>0</v>
      </c>
      <c r="BS217" s="276">
        <f t="shared" si="173"/>
        <v>0.80566083413772305</v>
      </c>
      <c r="BT217" s="41">
        <f>HLOOKUP(BT$4,Debug!$A$1:$AK$723,2+$C217,0)*IF(SUM(V217:W217)=0,0,1)</f>
        <v>0</v>
      </c>
      <c r="BU217" s="41">
        <f>HLOOKUP(BU$4,Debug!$A$1:$AK$723,2+$C217,0)*IF(SUM(X217:Y217)=0,0,1)</f>
        <v>0</v>
      </c>
      <c r="BV217" s="41">
        <f>HLOOKUP(BV$4,Debug!$A$1:$AK$723,2+$C217,0)</f>
        <v>0.80566083413772305</v>
      </c>
      <c r="BW217" s="208">
        <f t="shared" si="174"/>
        <v>0</v>
      </c>
      <c r="BY217" s="251">
        <f t="shared" si="175"/>
        <v>0</v>
      </c>
      <c r="BZ217" s="43">
        <f>HLOOKUP(BZ$4,Debug!$A$1:$AK$723,2+$C217,0)</f>
        <v>0</v>
      </c>
      <c r="CA217" s="49">
        <f t="shared" si="176"/>
        <v>0</v>
      </c>
      <c r="CC217" s="224">
        <f t="shared" si="177"/>
        <v>0</v>
      </c>
      <c r="CD217" s="253">
        <f t="shared" si="188"/>
        <v>0</v>
      </c>
      <c r="CE217" s="253">
        <f t="shared" si="178"/>
        <v>0</v>
      </c>
      <c r="CF217" s="253">
        <f t="shared" si="189"/>
        <v>0</v>
      </c>
      <c r="CG217" s="255">
        <f t="shared" si="179"/>
        <v>0</v>
      </c>
      <c r="CI217" s="194" t="e">
        <f t="shared" si="190"/>
        <v>#DIV/0!</v>
      </c>
      <c r="CJ217" s="194"/>
    </row>
    <row r="218" spans="2:88">
      <c r="B218" s="108">
        <f t="shared" si="191"/>
        <v>18</v>
      </c>
      <c r="C218" s="3">
        <f t="shared" si="180"/>
        <v>212</v>
      </c>
      <c r="D218" s="3">
        <f t="shared" si="181"/>
        <v>17</v>
      </c>
      <c r="E218" s="3">
        <f t="shared" si="182"/>
        <v>7</v>
      </c>
      <c r="F218" s="7">
        <f t="shared" si="183"/>
        <v>2032</v>
      </c>
      <c r="G218" s="8">
        <f t="shared" si="184"/>
        <v>8</v>
      </c>
      <c r="H218" s="37">
        <f>HLOOKUP(H$4,Debug!$A$1:$AK$723,2+$C218,0)</f>
        <v>18</v>
      </c>
      <c r="I218" s="38">
        <f>HLOOKUP(I$4,Debug!$A$1:$AK$723,2+$C218,0)</f>
        <v>212</v>
      </c>
      <c r="J218" s="38">
        <f>HLOOKUP(J$4,Debug!$A$1:$AK$723,2+$C218,0)</f>
        <v>17</v>
      </c>
      <c r="K218" s="38">
        <f>HLOOKUP(K$4,Debug!$A$1:$AK$723,2+$C218,0)</f>
        <v>7</v>
      </c>
      <c r="L218" s="38">
        <f>HLOOKUP(L$4,Debug!$A$1:$AK$723,2+$C218,0)</f>
        <v>2032</v>
      </c>
      <c r="M218" s="38">
        <f>HLOOKUP(M$4,Debug!$A$1:$AK$723,2+$C218,0)</f>
        <v>8</v>
      </c>
      <c r="N218" s="208">
        <f t="shared" si="150"/>
        <v>0</v>
      </c>
      <c r="O218" s="5"/>
      <c r="P218" s="100">
        <f>IF(Switch="Y",S218,HLOOKUP(P$3,Debug!$A$1:$AK$723,2+$C218,0))</f>
        <v>-1.16015501851396E-2</v>
      </c>
      <c r="Q218" s="207">
        <f t="shared" si="151"/>
        <v>-1.28515501851396E-2</v>
      </c>
      <c r="R218" s="101">
        <f>IF(Switch="Y",T218,HLOOKUP(R$3,Debug!$A$1:$AK$723,2+$C218,0))</f>
        <v>0.63215121056956802</v>
      </c>
      <c r="S218" s="183">
        <v>-1.9228728032443243E-3</v>
      </c>
      <c r="T218" s="184">
        <v>0.50020008003201277</v>
      </c>
      <c r="U218" s="196"/>
      <c r="V218" s="55">
        <f t="shared" si="185"/>
        <v>0</v>
      </c>
      <c r="W218" s="210">
        <f t="shared" si="186"/>
        <v>0</v>
      </c>
      <c r="X218" s="210">
        <f t="shared" si="152"/>
        <v>0</v>
      </c>
      <c r="Y218" s="210">
        <f t="shared" si="187"/>
        <v>0</v>
      </c>
      <c r="Z218" s="210">
        <f t="shared" si="153"/>
        <v>0</v>
      </c>
      <c r="AA218" s="210">
        <f t="shared" si="154"/>
        <v>0</v>
      </c>
      <c r="AB218" s="210">
        <f t="shared" si="155"/>
        <v>0</v>
      </c>
      <c r="AC218" s="211">
        <f t="shared" si="156"/>
        <v>0</v>
      </c>
      <c r="AD218" s="43">
        <f>HLOOKUP(AD$4,Debug!$A$1:$AK$723,2+$C218,0)</f>
        <v>0</v>
      </c>
      <c r="AE218" s="44">
        <f>HLOOKUP(AE$4,Debug!$A$1:$AK$723,2+$C218,0)</f>
        <v>0</v>
      </c>
      <c r="AF218" s="44">
        <f>HLOOKUP(AF$4,Debug!$A$1:$AK$723,2+$C218,0)</f>
        <v>0</v>
      </c>
      <c r="AG218" s="44">
        <f>HLOOKUP(AG$4,Debug!$A$1:$AK$723,2+$C218,0)</f>
        <v>0</v>
      </c>
      <c r="AH218" s="44">
        <f>HLOOKUP(AH$4,Debug!$A$1:$AK$723,2+$C218,0)</f>
        <v>0</v>
      </c>
      <c r="AI218" s="208">
        <f t="shared" si="157"/>
        <v>0</v>
      </c>
      <c r="AJ218" s="196"/>
      <c r="AK218" s="55">
        <f t="shared" si="144"/>
        <v>1</v>
      </c>
      <c r="AL218" s="210">
        <f t="shared" si="145"/>
        <v>0</v>
      </c>
      <c r="AM218" s="210">
        <f t="shared" si="146"/>
        <v>0</v>
      </c>
      <c r="AN218" s="210">
        <f t="shared" si="147"/>
        <v>0</v>
      </c>
      <c r="AO218" s="210">
        <f t="shared" si="148"/>
        <v>0</v>
      </c>
      <c r="AP218" s="211">
        <f t="shared" si="149"/>
        <v>0</v>
      </c>
      <c r="AQ218" s="46">
        <f>HLOOKUP(AQ$4,Debug!$A$1:$AK$723,2+$C218,0)</f>
        <v>1</v>
      </c>
      <c r="AR218" s="46">
        <f>HLOOKUP(AR$4,Debug!$A$1:$AK$723,2+$C218,0)</f>
        <v>0</v>
      </c>
      <c r="AS218" s="46">
        <f>HLOOKUP(AS$4,Debug!$A$1:$AK$723,2+$C218,0)</f>
        <v>0</v>
      </c>
      <c r="AT218" s="46">
        <f>HLOOKUP(AT$4,Debug!$A$1:$AK$723,2+$C218,0)</f>
        <v>0</v>
      </c>
      <c r="AU218" s="46">
        <f>HLOOKUP(AU$4,Debug!$A$1:$AK$723,2+$C218,0)</f>
        <v>0</v>
      </c>
      <c r="AV218" s="46">
        <f>HLOOKUP(AV$4,Debug!$A$1:$AK$723,2+$C218,0)</f>
        <v>0</v>
      </c>
      <c r="AW218" s="47">
        <f t="shared" si="158"/>
        <v>0</v>
      </c>
      <c r="AX218" s="196"/>
      <c r="AY218" s="265">
        <f t="shared" si="159"/>
        <v>13172.554638151762</v>
      </c>
      <c r="AZ218" s="266">
        <f t="shared" si="160"/>
        <v>0</v>
      </c>
      <c r="BA218" s="266">
        <f t="shared" si="161"/>
        <v>39517.663914455465</v>
      </c>
      <c r="BB218" s="266">
        <f t="shared" si="162"/>
        <v>0</v>
      </c>
      <c r="BC218" s="267">
        <f t="shared" si="163"/>
        <v>0</v>
      </c>
      <c r="BD218" s="246">
        <f>HLOOKUP(BD$4,Debug!$A$1:$AK$723,2+$C218,0)</f>
        <v>13172.5546381518</v>
      </c>
      <c r="BE218" s="46">
        <f>HLOOKUP(BE$4,Debug!$A$1:$AK$723,2+$C218,0)</f>
        <v>0</v>
      </c>
      <c r="BF218" s="46">
        <f>HLOOKUP(BF$4,Debug!$A$1:$AK$723,2+$C218,0)</f>
        <v>39517.663914455501</v>
      </c>
      <c r="BG218" s="46">
        <f>HLOOKUP(BG$4,Debug!$A$1:$AK$723,2+$C218,0)</f>
        <v>0</v>
      </c>
      <c r="BH218" s="46">
        <f>HLOOKUP(BH$4,Debug!$A$1:$AK$723,2+$C218,0)</f>
        <v>0</v>
      </c>
      <c r="BI218" s="48">
        <f t="shared" si="164"/>
        <v>7.4578565545380116E-11</v>
      </c>
      <c r="BJ218" s="196"/>
      <c r="BK218" s="274">
        <f t="shared" si="165"/>
        <v>1.6821425527395739E-3</v>
      </c>
      <c r="BL218" s="275">
        <f t="shared" si="166"/>
        <v>0</v>
      </c>
      <c r="BM218" s="281">
        <f t="shared" si="167"/>
        <v>0</v>
      </c>
      <c r="BN218" s="281">
        <f t="shared" si="168"/>
        <v>0.8</v>
      </c>
      <c r="BO218" s="281">
        <f t="shared" si="169"/>
        <v>0</v>
      </c>
      <c r="BP218" s="281">
        <f t="shared" si="170"/>
        <v>1</v>
      </c>
      <c r="BQ218" s="275">
        <f t="shared" si="171"/>
        <v>0</v>
      </c>
      <c r="BR218" s="275">
        <f t="shared" si="172"/>
        <v>0</v>
      </c>
      <c r="BS218" s="276">
        <f t="shared" si="173"/>
        <v>0.80566083413772305</v>
      </c>
      <c r="BT218" s="41">
        <f>HLOOKUP(BT$4,Debug!$A$1:$AK$723,2+$C218,0)*IF(SUM(V218:W218)=0,0,1)</f>
        <v>0</v>
      </c>
      <c r="BU218" s="41">
        <f>HLOOKUP(BU$4,Debug!$A$1:$AK$723,2+$C218,0)*IF(SUM(X218:Y218)=0,0,1)</f>
        <v>0</v>
      </c>
      <c r="BV218" s="41">
        <f>HLOOKUP(BV$4,Debug!$A$1:$AK$723,2+$C218,0)</f>
        <v>0.80566083413772305</v>
      </c>
      <c r="BW218" s="208">
        <f t="shared" si="174"/>
        <v>0</v>
      </c>
      <c r="BY218" s="251">
        <f t="shared" si="175"/>
        <v>0</v>
      </c>
      <c r="BZ218" s="43">
        <f>HLOOKUP(BZ$4,Debug!$A$1:$AK$723,2+$C218,0)</f>
        <v>0</v>
      </c>
      <c r="CA218" s="49">
        <f t="shared" si="176"/>
        <v>0</v>
      </c>
      <c r="CC218" s="224">
        <f t="shared" si="177"/>
        <v>0</v>
      </c>
      <c r="CD218" s="253">
        <f t="shared" si="188"/>
        <v>0</v>
      </c>
      <c r="CE218" s="253">
        <f t="shared" si="178"/>
        <v>0</v>
      </c>
      <c r="CF218" s="253">
        <f t="shared" si="189"/>
        <v>0</v>
      </c>
      <c r="CG218" s="255">
        <f t="shared" si="179"/>
        <v>0</v>
      </c>
      <c r="CI218" s="194" t="e">
        <f t="shared" si="190"/>
        <v>#DIV/0!</v>
      </c>
      <c r="CJ218" s="194"/>
    </row>
    <row r="219" spans="2:88">
      <c r="B219" s="108">
        <f t="shared" si="191"/>
        <v>18</v>
      </c>
      <c r="C219" s="3">
        <f t="shared" si="180"/>
        <v>213</v>
      </c>
      <c r="D219" s="3">
        <f t="shared" si="181"/>
        <v>17</v>
      </c>
      <c r="E219" s="3">
        <f t="shared" si="182"/>
        <v>8</v>
      </c>
      <c r="F219" s="7">
        <f t="shared" si="183"/>
        <v>2032</v>
      </c>
      <c r="G219" s="8">
        <f t="shared" si="184"/>
        <v>9</v>
      </c>
      <c r="H219" s="37">
        <f>HLOOKUP(H$4,Debug!$A$1:$AK$723,2+$C219,0)</f>
        <v>18</v>
      </c>
      <c r="I219" s="38">
        <f>HLOOKUP(I$4,Debug!$A$1:$AK$723,2+$C219,0)</f>
        <v>213</v>
      </c>
      <c r="J219" s="38">
        <f>HLOOKUP(J$4,Debug!$A$1:$AK$723,2+$C219,0)</f>
        <v>17</v>
      </c>
      <c r="K219" s="38">
        <f>HLOOKUP(K$4,Debug!$A$1:$AK$723,2+$C219,0)</f>
        <v>8</v>
      </c>
      <c r="L219" s="38">
        <f>HLOOKUP(L$4,Debug!$A$1:$AK$723,2+$C219,0)</f>
        <v>2032</v>
      </c>
      <c r="M219" s="38">
        <f>HLOOKUP(M$4,Debug!$A$1:$AK$723,2+$C219,0)</f>
        <v>9</v>
      </c>
      <c r="N219" s="208">
        <f t="shared" si="150"/>
        <v>0</v>
      </c>
      <c r="O219" s="5"/>
      <c r="P219" s="100">
        <f>IF(Switch="Y",S219,HLOOKUP(P$3,Debug!$A$1:$AK$723,2+$C219,0))</f>
        <v>1.8924666786838601E-2</v>
      </c>
      <c r="Q219" s="207">
        <f t="shared" si="151"/>
        <v>1.76746667868386E-2</v>
      </c>
      <c r="R219" s="101">
        <f>IF(Switch="Y",T219,HLOOKUP(R$3,Debug!$A$1:$AK$723,2+$C219,0))</f>
        <v>0.62893081761006298</v>
      </c>
      <c r="S219" s="183">
        <v>1.4599694505230687E-3</v>
      </c>
      <c r="T219" s="184">
        <v>0.49751243781094534</v>
      </c>
      <c r="U219" s="196"/>
      <c r="V219" s="55">
        <f t="shared" si="185"/>
        <v>0</v>
      </c>
      <c r="W219" s="210">
        <f t="shared" si="186"/>
        <v>0</v>
      </c>
      <c r="X219" s="210">
        <f t="shared" si="152"/>
        <v>0</v>
      </c>
      <c r="Y219" s="210">
        <f t="shared" si="187"/>
        <v>0</v>
      </c>
      <c r="Z219" s="210">
        <f t="shared" si="153"/>
        <v>0</v>
      </c>
      <c r="AA219" s="210">
        <f t="shared" si="154"/>
        <v>0</v>
      </c>
      <c r="AB219" s="210">
        <f t="shared" si="155"/>
        <v>0</v>
      </c>
      <c r="AC219" s="211">
        <f t="shared" si="156"/>
        <v>0</v>
      </c>
      <c r="AD219" s="43">
        <f>HLOOKUP(AD$4,Debug!$A$1:$AK$723,2+$C219,0)</f>
        <v>0</v>
      </c>
      <c r="AE219" s="44">
        <f>HLOOKUP(AE$4,Debug!$A$1:$AK$723,2+$C219,0)</f>
        <v>0</v>
      </c>
      <c r="AF219" s="44">
        <f>HLOOKUP(AF$4,Debug!$A$1:$AK$723,2+$C219,0)</f>
        <v>0</v>
      </c>
      <c r="AG219" s="44">
        <f>HLOOKUP(AG$4,Debug!$A$1:$AK$723,2+$C219,0)</f>
        <v>0</v>
      </c>
      <c r="AH219" s="44">
        <f>HLOOKUP(AH$4,Debug!$A$1:$AK$723,2+$C219,0)</f>
        <v>0</v>
      </c>
      <c r="AI219" s="208">
        <f t="shared" si="157"/>
        <v>0</v>
      </c>
      <c r="AJ219" s="196"/>
      <c r="AK219" s="55">
        <f t="shared" si="144"/>
        <v>1</v>
      </c>
      <c r="AL219" s="210">
        <f t="shared" si="145"/>
        <v>0</v>
      </c>
      <c r="AM219" s="210">
        <f t="shared" si="146"/>
        <v>0</v>
      </c>
      <c r="AN219" s="210">
        <f t="shared" si="147"/>
        <v>0</v>
      </c>
      <c r="AO219" s="210">
        <f t="shared" si="148"/>
        <v>0</v>
      </c>
      <c r="AP219" s="211">
        <f t="shared" si="149"/>
        <v>0</v>
      </c>
      <c r="AQ219" s="46">
        <f>HLOOKUP(AQ$4,Debug!$A$1:$AK$723,2+$C219,0)</f>
        <v>1</v>
      </c>
      <c r="AR219" s="46">
        <f>HLOOKUP(AR$4,Debug!$A$1:$AK$723,2+$C219,0)</f>
        <v>0</v>
      </c>
      <c r="AS219" s="46">
        <f>HLOOKUP(AS$4,Debug!$A$1:$AK$723,2+$C219,0)</f>
        <v>0</v>
      </c>
      <c r="AT219" s="46">
        <f>HLOOKUP(AT$4,Debug!$A$1:$AK$723,2+$C219,0)</f>
        <v>0</v>
      </c>
      <c r="AU219" s="46">
        <f>HLOOKUP(AU$4,Debug!$A$1:$AK$723,2+$C219,0)</f>
        <v>0</v>
      </c>
      <c r="AV219" s="46">
        <f>HLOOKUP(AV$4,Debug!$A$1:$AK$723,2+$C219,0)</f>
        <v>0</v>
      </c>
      <c r="AW219" s="47">
        <f t="shared" si="158"/>
        <v>0</v>
      </c>
      <c r="AX219" s="196"/>
      <c r="AY219" s="265">
        <f t="shared" si="159"/>
        <v>13172.554638151762</v>
      </c>
      <c r="AZ219" s="266">
        <f t="shared" si="160"/>
        <v>0</v>
      </c>
      <c r="BA219" s="266">
        <f t="shared" si="161"/>
        <v>39517.663914455465</v>
      </c>
      <c r="BB219" s="266">
        <f t="shared" si="162"/>
        <v>0</v>
      </c>
      <c r="BC219" s="267">
        <f t="shared" si="163"/>
        <v>0</v>
      </c>
      <c r="BD219" s="246">
        <f>HLOOKUP(BD$4,Debug!$A$1:$AK$723,2+$C219,0)</f>
        <v>13172.5546381518</v>
      </c>
      <c r="BE219" s="46">
        <f>HLOOKUP(BE$4,Debug!$A$1:$AK$723,2+$C219,0)</f>
        <v>0</v>
      </c>
      <c r="BF219" s="46">
        <f>HLOOKUP(BF$4,Debug!$A$1:$AK$723,2+$C219,0)</f>
        <v>39517.663914455501</v>
      </c>
      <c r="BG219" s="46">
        <f>HLOOKUP(BG$4,Debug!$A$1:$AK$723,2+$C219,0)</f>
        <v>0</v>
      </c>
      <c r="BH219" s="46">
        <f>HLOOKUP(BH$4,Debug!$A$1:$AK$723,2+$C219,0)</f>
        <v>0</v>
      </c>
      <c r="BI219" s="48">
        <f t="shared" si="164"/>
        <v>7.4578565545380116E-11</v>
      </c>
      <c r="BJ219" s="196"/>
      <c r="BK219" s="274">
        <f t="shared" si="165"/>
        <v>1.6821425527395739E-3</v>
      </c>
      <c r="BL219" s="275">
        <f t="shared" si="166"/>
        <v>0</v>
      </c>
      <c r="BM219" s="281">
        <f t="shared" si="167"/>
        <v>0</v>
      </c>
      <c r="BN219" s="281">
        <f t="shared" si="168"/>
        <v>0.8</v>
      </c>
      <c r="BO219" s="281">
        <f t="shared" si="169"/>
        <v>0</v>
      </c>
      <c r="BP219" s="281">
        <f t="shared" si="170"/>
        <v>1</v>
      </c>
      <c r="BQ219" s="275">
        <f t="shared" si="171"/>
        <v>0</v>
      </c>
      <c r="BR219" s="275">
        <f t="shared" si="172"/>
        <v>0</v>
      </c>
      <c r="BS219" s="276">
        <f t="shared" si="173"/>
        <v>0.80566083413772305</v>
      </c>
      <c r="BT219" s="41">
        <f>HLOOKUP(BT$4,Debug!$A$1:$AK$723,2+$C219,0)*IF(SUM(V219:W219)=0,0,1)</f>
        <v>0</v>
      </c>
      <c r="BU219" s="41">
        <f>HLOOKUP(BU$4,Debug!$A$1:$AK$723,2+$C219,0)*IF(SUM(X219:Y219)=0,0,1)</f>
        <v>0</v>
      </c>
      <c r="BV219" s="41">
        <f>HLOOKUP(BV$4,Debug!$A$1:$AK$723,2+$C219,0)</f>
        <v>0.80566083413772305</v>
      </c>
      <c r="BW219" s="208">
        <f t="shared" si="174"/>
        <v>0</v>
      </c>
      <c r="BY219" s="251">
        <f t="shared" si="175"/>
        <v>0</v>
      </c>
      <c r="BZ219" s="43">
        <f>HLOOKUP(BZ$4,Debug!$A$1:$AK$723,2+$C219,0)</f>
        <v>0</v>
      </c>
      <c r="CA219" s="49">
        <f t="shared" si="176"/>
        <v>0</v>
      </c>
      <c r="CC219" s="224">
        <f t="shared" si="177"/>
        <v>0</v>
      </c>
      <c r="CD219" s="253">
        <f t="shared" si="188"/>
        <v>0</v>
      </c>
      <c r="CE219" s="253">
        <f t="shared" si="178"/>
        <v>0</v>
      </c>
      <c r="CF219" s="253">
        <f t="shared" si="189"/>
        <v>0</v>
      </c>
      <c r="CG219" s="255">
        <f t="shared" si="179"/>
        <v>0</v>
      </c>
      <c r="CI219" s="194" t="e">
        <f t="shared" si="190"/>
        <v>#DIV/0!</v>
      </c>
      <c r="CJ219" s="194"/>
    </row>
    <row r="220" spans="2:88">
      <c r="B220" s="108">
        <f t="shared" si="191"/>
        <v>18</v>
      </c>
      <c r="C220" s="3">
        <f t="shared" si="180"/>
        <v>214</v>
      </c>
      <c r="D220" s="3">
        <f t="shared" si="181"/>
        <v>17</v>
      </c>
      <c r="E220" s="3">
        <f t="shared" si="182"/>
        <v>9</v>
      </c>
      <c r="F220" s="7">
        <f t="shared" si="183"/>
        <v>2032</v>
      </c>
      <c r="G220" s="8">
        <f t="shared" si="184"/>
        <v>10</v>
      </c>
      <c r="H220" s="37">
        <f>HLOOKUP(H$4,Debug!$A$1:$AK$723,2+$C220,0)</f>
        <v>18</v>
      </c>
      <c r="I220" s="38">
        <f>HLOOKUP(I$4,Debug!$A$1:$AK$723,2+$C220,0)</f>
        <v>214</v>
      </c>
      <c r="J220" s="38">
        <f>HLOOKUP(J$4,Debug!$A$1:$AK$723,2+$C220,0)</f>
        <v>17</v>
      </c>
      <c r="K220" s="38">
        <f>HLOOKUP(K$4,Debug!$A$1:$AK$723,2+$C220,0)</f>
        <v>9</v>
      </c>
      <c r="L220" s="38">
        <f>HLOOKUP(L$4,Debug!$A$1:$AK$723,2+$C220,0)</f>
        <v>2032</v>
      </c>
      <c r="M220" s="38">
        <f>HLOOKUP(M$4,Debug!$A$1:$AK$723,2+$C220,0)</f>
        <v>10</v>
      </c>
      <c r="N220" s="208">
        <f t="shared" si="150"/>
        <v>0</v>
      </c>
      <c r="O220" s="5"/>
      <c r="P220" s="100">
        <f>IF(Switch="Y",S220,HLOOKUP(P$3,Debug!$A$1:$AK$723,2+$C220,0))</f>
        <v>-1.31809706287267E-3</v>
      </c>
      <c r="Q220" s="207">
        <f t="shared" si="151"/>
        <v>-2.5680970628726698E-3</v>
      </c>
      <c r="R220" s="101">
        <f>IF(Switch="Y",T220,HLOOKUP(R$3,Debug!$A$1:$AK$723,2+$C220,0))</f>
        <v>0.62550822543316398</v>
      </c>
      <c r="S220" s="183">
        <v>9.4001193946671169E-3</v>
      </c>
      <c r="T220" s="184">
        <v>0.49485352335708632</v>
      </c>
      <c r="U220" s="196"/>
      <c r="V220" s="55">
        <f t="shared" si="185"/>
        <v>0</v>
      </c>
      <c r="W220" s="210">
        <f t="shared" si="186"/>
        <v>0</v>
      </c>
      <c r="X220" s="210">
        <f t="shared" si="152"/>
        <v>0</v>
      </c>
      <c r="Y220" s="210">
        <f t="shared" si="187"/>
        <v>0</v>
      </c>
      <c r="Z220" s="210">
        <f t="shared" si="153"/>
        <v>0</v>
      </c>
      <c r="AA220" s="210">
        <f t="shared" si="154"/>
        <v>0</v>
      </c>
      <c r="AB220" s="210">
        <f t="shared" si="155"/>
        <v>0</v>
      </c>
      <c r="AC220" s="211">
        <f t="shared" si="156"/>
        <v>0</v>
      </c>
      <c r="AD220" s="43">
        <f>HLOOKUP(AD$4,Debug!$A$1:$AK$723,2+$C220,0)</f>
        <v>0</v>
      </c>
      <c r="AE220" s="44">
        <f>HLOOKUP(AE$4,Debug!$A$1:$AK$723,2+$C220,0)</f>
        <v>0</v>
      </c>
      <c r="AF220" s="44">
        <f>HLOOKUP(AF$4,Debug!$A$1:$AK$723,2+$C220,0)</f>
        <v>0</v>
      </c>
      <c r="AG220" s="44">
        <f>HLOOKUP(AG$4,Debug!$A$1:$AK$723,2+$C220,0)</f>
        <v>0</v>
      </c>
      <c r="AH220" s="44">
        <f>HLOOKUP(AH$4,Debug!$A$1:$AK$723,2+$C220,0)</f>
        <v>0</v>
      </c>
      <c r="AI220" s="208">
        <f t="shared" si="157"/>
        <v>0</v>
      </c>
      <c r="AJ220" s="196"/>
      <c r="AK220" s="55">
        <f t="shared" si="144"/>
        <v>1</v>
      </c>
      <c r="AL220" s="210">
        <f t="shared" si="145"/>
        <v>0</v>
      </c>
      <c r="AM220" s="210">
        <f t="shared" si="146"/>
        <v>0</v>
      </c>
      <c r="AN220" s="210">
        <f t="shared" si="147"/>
        <v>0</v>
      </c>
      <c r="AO220" s="210">
        <f t="shared" si="148"/>
        <v>0</v>
      </c>
      <c r="AP220" s="211">
        <f t="shared" si="149"/>
        <v>0</v>
      </c>
      <c r="AQ220" s="46">
        <f>HLOOKUP(AQ$4,Debug!$A$1:$AK$723,2+$C220,0)</f>
        <v>1</v>
      </c>
      <c r="AR220" s="46">
        <f>HLOOKUP(AR$4,Debug!$A$1:$AK$723,2+$C220,0)</f>
        <v>0</v>
      </c>
      <c r="AS220" s="46">
        <f>HLOOKUP(AS$4,Debug!$A$1:$AK$723,2+$C220,0)</f>
        <v>0</v>
      </c>
      <c r="AT220" s="46">
        <f>HLOOKUP(AT$4,Debug!$A$1:$AK$723,2+$C220,0)</f>
        <v>0</v>
      </c>
      <c r="AU220" s="46">
        <f>HLOOKUP(AU$4,Debug!$A$1:$AK$723,2+$C220,0)</f>
        <v>0</v>
      </c>
      <c r="AV220" s="46">
        <f>HLOOKUP(AV$4,Debug!$A$1:$AK$723,2+$C220,0)</f>
        <v>0</v>
      </c>
      <c r="AW220" s="47">
        <f t="shared" si="158"/>
        <v>0</v>
      </c>
      <c r="AX220" s="196"/>
      <c r="AY220" s="265">
        <f t="shared" si="159"/>
        <v>13172.554638151762</v>
      </c>
      <c r="AZ220" s="266">
        <f t="shared" si="160"/>
        <v>0</v>
      </c>
      <c r="BA220" s="266">
        <f t="shared" si="161"/>
        <v>39517.663914455465</v>
      </c>
      <c r="BB220" s="266">
        <f t="shared" si="162"/>
        <v>0</v>
      </c>
      <c r="BC220" s="267">
        <f t="shared" si="163"/>
        <v>0</v>
      </c>
      <c r="BD220" s="246">
        <f>HLOOKUP(BD$4,Debug!$A$1:$AK$723,2+$C220,0)</f>
        <v>13172.5546381518</v>
      </c>
      <c r="BE220" s="46">
        <f>HLOOKUP(BE$4,Debug!$A$1:$AK$723,2+$C220,0)</f>
        <v>0</v>
      </c>
      <c r="BF220" s="46">
        <f>HLOOKUP(BF$4,Debug!$A$1:$AK$723,2+$C220,0)</f>
        <v>39517.663914455501</v>
      </c>
      <c r="BG220" s="46">
        <f>HLOOKUP(BG$4,Debug!$A$1:$AK$723,2+$C220,0)</f>
        <v>0</v>
      </c>
      <c r="BH220" s="46">
        <f>HLOOKUP(BH$4,Debug!$A$1:$AK$723,2+$C220,0)</f>
        <v>0</v>
      </c>
      <c r="BI220" s="48">
        <f t="shared" si="164"/>
        <v>7.4578565545380116E-11</v>
      </c>
      <c r="BJ220" s="196"/>
      <c r="BK220" s="274">
        <f t="shared" si="165"/>
        <v>1.6821425527395739E-3</v>
      </c>
      <c r="BL220" s="275">
        <f t="shared" si="166"/>
        <v>0</v>
      </c>
      <c r="BM220" s="281">
        <f t="shared" si="167"/>
        <v>0</v>
      </c>
      <c r="BN220" s="281">
        <f t="shared" si="168"/>
        <v>0.8</v>
      </c>
      <c r="BO220" s="281">
        <f t="shared" si="169"/>
        <v>0</v>
      </c>
      <c r="BP220" s="281">
        <f t="shared" si="170"/>
        <v>1</v>
      </c>
      <c r="BQ220" s="275">
        <f t="shared" si="171"/>
        <v>0</v>
      </c>
      <c r="BR220" s="275">
        <f t="shared" si="172"/>
        <v>0</v>
      </c>
      <c r="BS220" s="276">
        <f t="shared" si="173"/>
        <v>0.80566083413772305</v>
      </c>
      <c r="BT220" s="41">
        <f>HLOOKUP(BT$4,Debug!$A$1:$AK$723,2+$C220,0)*IF(SUM(V220:W220)=0,0,1)</f>
        <v>0</v>
      </c>
      <c r="BU220" s="41">
        <f>HLOOKUP(BU$4,Debug!$A$1:$AK$723,2+$C220,0)*IF(SUM(X220:Y220)=0,0,1)</f>
        <v>0</v>
      </c>
      <c r="BV220" s="41">
        <f>HLOOKUP(BV$4,Debug!$A$1:$AK$723,2+$C220,0)</f>
        <v>0.80566083413772305</v>
      </c>
      <c r="BW220" s="208">
        <f t="shared" si="174"/>
        <v>0</v>
      </c>
      <c r="BY220" s="251">
        <f t="shared" si="175"/>
        <v>0</v>
      </c>
      <c r="BZ220" s="43">
        <f>HLOOKUP(BZ$4,Debug!$A$1:$AK$723,2+$C220,0)</f>
        <v>0</v>
      </c>
      <c r="CA220" s="49">
        <f t="shared" si="176"/>
        <v>0</v>
      </c>
      <c r="CC220" s="224">
        <f t="shared" si="177"/>
        <v>0</v>
      </c>
      <c r="CD220" s="253">
        <f t="shared" si="188"/>
        <v>0</v>
      </c>
      <c r="CE220" s="253">
        <f t="shared" si="178"/>
        <v>0</v>
      </c>
      <c r="CF220" s="253">
        <f t="shared" si="189"/>
        <v>0</v>
      </c>
      <c r="CG220" s="255">
        <f t="shared" si="179"/>
        <v>0</v>
      </c>
      <c r="CI220" s="194" t="e">
        <f t="shared" si="190"/>
        <v>#DIV/0!</v>
      </c>
      <c r="CJ220" s="194"/>
    </row>
    <row r="221" spans="2:88">
      <c r="B221" s="108">
        <f t="shared" si="191"/>
        <v>18</v>
      </c>
      <c r="C221" s="3">
        <f t="shared" si="180"/>
        <v>215</v>
      </c>
      <c r="D221" s="3">
        <f t="shared" si="181"/>
        <v>17</v>
      </c>
      <c r="E221" s="3">
        <f t="shared" si="182"/>
        <v>10</v>
      </c>
      <c r="F221" s="7">
        <f t="shared" si="183"/>
        <v>2032</v>
      </c>
      <c r="G221" s="8">
        <f t="shared" si="184"/>
        <v>11</v>
      </c>
      <c r="H221" s="37">
        <f>HLOOKUP(H$4,Debug!$A$1:$AK$723,2+$C221,0)</f>
        <v>18</v>
      </c>
      <c r="I221" s="38">
        <f>HLOOKUP(I$4,Debug!$A$1:$AK$723,2+$C221,0)</f>
        <v>215</v>
      </c>
      <c r="J221" s="38">
        <f>HLOOKUP(J$4,Debug!$A$1:$AK$723,2+$C221,0)</f>
        <v>17</v>
      </c>
      <c r="K221" s="38">
        <f>HLOOKUP(K$4,Debug!$A$1:$AK$723,2+$C221,0)</f>
        <v>10</v>
      </c>
      <c r="L221" s="38">
        <f>HLOOKUP(L$4,Debug!$A$1:$AK$723,2+$C221,0)</f>
        <v>2032</v>
      </c>
      <c r="M221" s="38">
        <f>HLOOKUP(M$4,Debug!$A$1:$AK$723,2+$C221,0)</f>
        <v>11</v>
      </c>
      <c r="N221" s="208">
        <f t="shared" si="150"/>
        <v>0</v>
      </c>
      <c r="O221" s="5"/>
      <c r="P221" s="100">
        <f>IF(Switch="Y",S221,HLOOKUP(P$3,Debug!$A$1:$AK$723,2+$C221,0))</f>
        <v>2.4916836768289E-2</v>
      </c>
      <c r="Q221" s="207">
        <f t="shared" si="151"/>
        <v>2.3666836768288999E-2</v>
      </c>
      <c r="R221" s="101">
        <f>IF(Switch="Y",T221,HLOOKUP(R$3,Debug!$A$1:$AK$723,2+$C221,0))</f>
        <v>0.62216138866421999</v>
      </c>
      <c r="S221" s="183">
        <v>2.5205943870323377E-3</v>
      </c>
      <c r="T221" s="184">
        <v>0.49236829148202854</v>
      </c>
      <c r="U221" s="196"/>
      <c r="V221" s="55">
        <f t="shared" si="185"/>
        <v>0</v>
      </c>
      <c r="W221" s="210">
        <f t="shared" si="186"/>
        <v>0</v>
      </c>
      <c r="X221" s="210">
        <f t="shared" si="152"/>
        <v>0</v>
      </c>
      <c r="Y221" s="210">
        <f t="shared" si="187"/>
        <v>0</v>
      </c>
      <c r="Z221" s="210">
        <f t="shared" si="153"/>
        <v>0</v>
      </c>
      <c r="AA221" s="210">
        <f t="shared" si="154"/>
        <v>0</v>
      </c>
      <c r="AB221" s="210">
        <f t="shared" si="155"/>
        <v>0</v>
      </c>
      <c r="AC221" s="211">
        <f t="shared" si="156"/>
        <v>0</v>
      </c>
      <c r="AD221" s="43">
        <f>HLOOKUP(AD$4,Debug!$A$1:$AK$723,2+$C221,0)</f>
        <v>0</v>
      </c>
      <c r="AE221" s="44">
        <f>HLOOKUP(AE$4,Debug!$A$1:$AK$723,2+$C221,0)</f>
        <v>0</v>
      </c>
      <c r="AF221" s="44">
        <f>HLOOKUP(AF$4,Debug!$A$1:$AK$723,2+$C221,0)</f>
        <v>0</v>
      </c>
      <c r="AG221" s="44">
        <f>HLOOKUP(AG$4,Debug!$A$1:$AK$723,2+$C221,0)</f>
        <v>0</v>
      </c>
      <c r="AH221" s="44">
        <f>HLOOKUP(AH$4,Debug!$A$1:$AK$723,2+$C221,0)</f>
        <v>0</v>
      </c>
      <c r="AI221" s="208">
        <f t="shared" si="157"/>
        <v>0</v>
      </c>
      <c r="AJ221" s="196"/>
      <c r="AK221" s="55">
        <f t="shared" si="144"/>
        <v>1</v>
      </c>
      <c r="AL221" s="210">
        <f t="shared" si="145"/>
        <v>0</v>
      </c>
      <c r="AM221" s="210">
        <f t="shared" si="146"/>
        <v>0</v>
      </c>
      <c r="AN221" s="210">
        <f t="shared" si="147"/>
        <v>0</v>
      </c>
      <c r="AO221" s="210">
        <f t="shared" si="148"/>
        <v>0</v>
      </c>
      <c r="AP221" s="211">
        <f t="shared" si="149"/>
        <v>0</v>
      </c>
      <c r="AQ221" s="46">
        <f>HLOOKUP(AQ$4,Debug!$A$1:$AK$723,2+$C221,0)</f>
        <v>1</v>
      </c>
      <c r="AR221" s="46">
        <f>HLOOKUP(AR$4,Debug!$A$1:$AK$723,2+$C221,0)</f>
        <v>0</v>
      </c>
      <c r="AS221" s="46">
        <f>HLOOKUP(AS$4,Debug!$A$1:$AK$723,2+$C221,0)</f>
        <v>0</v>
      </c>
      <c r="AT221" s="46">
        <f>HLOOKUP(AT$4,Debug!$A$1:$AK$723,2+$C221,0)</f>
        <v>0</v>
      </c>
      <c r="AU221" s="46">
        <f>HLOOKUP(AU$4,Debug!$A$1:$AK$723,2+$C221,0)</f>
        <v>0</v>
      </c>
      <c r="AV221" s="46">
        <f>HLOOKUP(AV$4,Debug!$A$1:$AK$723,2+$C221,0)</f>
        <v>0</v>
      </c>
      <c r="AW221" s="47">
        <f t="shared" si="158"/>
        <v>0</v>
      </c>
      <c r="AX221" s="196"/>
      <c r="AY221" s="265">
        <f t="shared" si="159"/>
        <v>13172.554638151762</v>
      </c>
      <c r="AZ221" s="266">
        <f t="shared" si="160"/>
        <v>0</v>
      </c>
      <c r="BA221" s="266">
        <f t="shared" si="161"/>
        <v>39517.663914455465</v>
      </c>
      <c r="BB221" s="266">
        <f t="shared" si="162"/>
        <v>0</v>
      </c>
      <c r="BC221" s="267">
        <f t="shared" si="163"/>
        <v>0</v>
      </c>
      <c r="BD221" s="246">
        <f>HLOOKUP(BD$4,Debug!$A$1:$AK$723,2+$C221,0)</f>
        <v>13172.5546381518</v>
      </c>
      <c r="BE221" s="46">
        <f>HLOOKUP(BE$4,Debug!$A$1:$AK$723,2+$C221,0)</f>
        <v>0</v>
      </c>
      <c r="BF221" s="46">
        <f>HLOOKUP(BF$4,Debug!$A$1:$AK$723,2+$C221,0)</f>
        <v>39517.663914455501</v>
      </c>
      <c r="BG221" s="46">
        <f>HLOOKUP(BG$4,Debug!$A$1:$AK$723,2+$C221,0)</f>
        <v>0</v>
      </c>
      <c r="BH221" s="46">
        <f>HLOOKUP(BH$4,Debug!$A$1:$AK$723,2+$C221,0)</f>
        <v>0</v>
      </c>
      <c r="BI221" s="48">
        <f t="shared" si="164"/>
        <v>7.4578565545380116E-11</v>
      </c>
      <c r="BJ221" s="196"/>
      <c r="BK221" s="274">
        <f t="shared" si="165"/>
        <v>1.6821425527395739E-3</v>
      </c>
      <c r="BL221" s="275">
        <f t="shared" si="166"/>
        <v>0</v>
      </c>
      <c r="BM221" s="281">
        <f t="shared" si="167"/>
        <v>0</v>
      </c>
      <c r="BN221" s="281">
        <f t="shared" si="168"/>
        <v>0.8</v>
      </c>
      <c r="BO221" s="281">
        <f t="shared" si="169"/>
        <v>0</v>
      </c>
      <c r="BP221" s="281">
        <f t="shared" si="170"/>
        <v>1</v>
      </c>
      <c r="BQ221" s="275">
        <f t="shared" si="171"/>
        <v>0</v>
      </c>
      <c r="BR221" s="275">
        <f t="shared" si="172"/>
        <v>0</v>
      </c>
      <c r="BS221" s="276">
        <f t="shared" si="173"/>
        <v>0.80566083413772305</v>
      </c>
      <c r="BT221" s="41">
        <f>HLOOKUP(BT$4,Debug!$A$1:$AK$723,2+$C221,0)*IF(SUM(V221:W221)=0,0,1)</f>
        <v>0</v>
      </c>
      <c r="BU221" s="41">
        <f>HLOOKUP(BU$4,Debug!$A$1:$AK$723,2+$C221,0)*IF(SUM(X221:Y221)=0,0,1)</f>
        <v>0</v>
      </c>
      <c r="BV221" s="41">
        <f>HLOOKUP(BV$4,Debug!$A$1:$AK$723,2+$C221,0)</f>
        <v>0.80566083413772305</v>
      </c>
      <c r="BW221" s="208">
        <f t="shared" si="174"/>
        <v>0</v>
      </c>
      <c r="BY221" s="251">
        <f t="shared" si="175"/>
        <v>0</v>
      </c>
      <c r="BZ221" s="43">
        <f>HLOOKUP(BZ$4,Debug!$A$1:$AK$723,2+$C221,0)</f>
        <v>0</v>
      </c>
      <c r="CA221" s="49">
        <f t="shared" si="176"/>
        <v>0</v>
      </c>
      <c r="CC221" s="224">
        <f t="shared" si="177"/>
        <v>0</v>
      </c>
      <c r="CD221" s="253">
        <f t="shared" si="188"/>
        <v>0</v>
      </c>
      <c r="CE221" s="253">
        <f t="shared" si="178"/>
        <v>0</v>
      </c>
      <c r="CF221" s="253">
        <f t="shared" si="189"/>
        <v>0</v>
      </c>
      <c r="CG221" s="255">
        <f t="shared" si="179"/>
        <v>0</v>
      </c>
      <c r="CI221" s="194" t="e">
        <f t="shared" si="190"/>
        <v>#DIV/0!</v>
      </c>
      <c r="CJ221" s="194"/>
    </row>
    <row r="222" spans="2:88">
      <c r="B222" s="108">
        <f t="shared" si="191"/>
        <v>18</v>
      </c>
      <c r="C222" s="3">
        <f t="shared" si="180"/>
        <v>216</v>
      </c>
      <c r="D222" s="3">
        <f t="shared" si="181"/>
        <v>17</v>
      </c>
      <c r="E222" s="3">
        <f t="shared" si="182"/>
        <v>11</v>
      </c>
      <c r="F222" s="7">
        <f t="shared" si="183"/>
        <v>2032</v>
      </c>
      <c r="G222" s="8">
        <f t="shared" si="184"/>
        <v>12</v>
      </c>
      <c r="H222" s="37">
        <f>HLOOKUP(H$4,Debug!$A$1:$AK$723,2+$C222,0)</f>
        <v>18</v>
      </c>
      <c r="I222" s="38">
        <f>HLOOKUP(I$4,Debug!$A$1:$AK$723,2+$C222,0)</f>
        <v>216</v>
      </c>
      <c r="J222" s="38">
        <f>HLOOKUP(J$4,Debug!$A$1:$AK$723,2+$C222,0)</f>
        <v>17</v>
      </c>
      <c r="K222" s="38">
        <f>HLOOKUP(K$4,Debug!$A$1:$AK$723,2+$C222,0)</f>
        <v>11</v>
      </c>
      <c r="L222" s="38">
        <f>HLOOKUP(L$4,Debug!$A$1:$AK$723,2+$C222,0)</f>
        <v>2032</v>
      </c>
      <c r="M222" s="38">
        <f>HLOOKUP(M$4,Debug!$A$1:$AK$723,2+$C222,0)</f>
        <v>12</v>
      </c>
      <c r="N222" s="208">
        <f t="shared" si="150"/>
        <v>0</v>
      </c>
      <c r="O222" s="5"/>
      <c r="P222" s="100">
        <f>IF(Switch="Y",S222,HLOOKUP(P$3,Debug!$A$1:$AK$723,2+$C222,0))</f>
        <v>1.84695549887581E-3</v>
      </c>
      <c r="Q222" s="207">
        <f t="shared" si="151"/>
        <v>5.9695549887580994E-4</v>
      </c>
      <c r="R222" s="101">
        <f>IF(Switch="Y",T222,HLOOKUP(R$3,Debug!$A$1:$AK$723,2+$C222,0))</f>
        <v>0.61877359074314697</v>
      </c>
      <c r="S222" s="183">
        <v>-2.1361909662563683E-2</v>
      </c>
      <c r="T222" s="184">
        <v>0.48978792182984765</v>
      </c>
      <c r="U222" s="196"/>
      <c r="V222" s="55">
        <f t="shared" si="185"/>
        <v>0</v>
      </c>
      <c r="W222" s="210">
        <f t="shared" si="186"/>
        <v>0</v>
      </c>
      <c r="X222" s="210">
        <f t="shared" si="152"/>
        <v>0</v>
      </c>
      <c r="Y222" s="210">
        <f t="shared" si="187"/>
        <v>0</v>
      </c>
      <c r="Z222" s="210">
        <f t="shared" si="153"/>
        <v>0</v>
      </c>
      <c r="AA222" s="210">
        <f t="shared" si="154"/>
        <v>0</v>
      </c>
      <c r="AB222" s="210">
        <f t="shared" si="155"/>
        <v>0</v>
      </c>
      <c r="AC222" s="211">
        <f t="shared" si="156"/>
        <v>0</v>
      </c>
      <c r="AD222" s="43">
        <f>HLOOKUP(AD$4,Debug!$A$1:$AK$723,2+$C222,0)</f>
        <v>0</v>
      </c>
      <c r="AE222" s="44">
        <f>HLOOKUP(AE$4,Debug!$A$1:$AK$723,2+$C222,0)</f>
        <v>0</v>
      </c>
      <c r="AF222" s="44">
        <f>HLOOKUP(AF$4,Debug!$A$1:$AK$723,2+$C222,0)</f>
        <v>0</v>
      </c>
      <c r="AG222" s="44">
        <f>HLOOKUP(AG$4,Debug!$A$1:$AK$723,2+$C222,0)</f>
        <v>0</v>
      </c>
      <c r="AH222" s="44">
        <f>HLOOKUP(AH$4,Debug!$A$1:$AK$723,2+$C222,0)</f>
        <v>0</v>
      </c>
      <c r="AI222" s="208">
        <f t="shared" si="157"/>
        <v>0</v>
      </c>
      <c r="AJ222" s="196"/>
      <c r="AK222" s="55">
        <f t="shared" si="144"/>
        <v>1</v>
      </c>
      <c r="AL222" s="210">
        <f t="shared" si="145"/>
        <v>0</v>
      </c>
      <c r="AM222" s="210">
        <f t="shared" si="146"/>
        <v>0</v>
      </c>
      <c r="AN222" s="210">
        <f t="shared" si="147"/>
        <v>1</v>
      </c>
      <c r="AO222" s="210">
        <f t="shared" si="148"/>
        <v>1</v>
      </c>
      <c r="AP222" s="211">
        <f t="shared" si="149"/>
        <v>1</v>
      </c>
      <c r="AQ222" s="46">
        <f>HLOOKUP(AQ$4,Debug!$A$1:$AK$723,2+$C222,0)</f>
        <v>1</v>
      </c>
      <c r="AR222" s="46">
        <f>HLOOKUP(AR$4,Debug!$A$1:$AK$723,2+$C222,0)</f>
        <v>0</v>
      </c>
      <c r="AS222" s="46">
        <f>HLOOKUP(AS$4,Debug!$A$1:$AK$723,2+$C222,0)</f>
        <v>0</v>
      </c>
      <c r="AT222" s="46">
        <f>HLOOKUP(AT$4,Debug!$A$1:$AK$723,2+$C222,0)</f>
        <v>1</v>
      </c>
      <c r="AU222" s="46">
        <f>HLOOKUP(AU$4,Debug!$A$1:$AK$723,2+$C222,0)</f>
        <v>1</v>
      </c>
      <c r="AV222" s="46">
        <f>HLOOKUP(AV$4,Debug!$A$1:$AK$723,2+$C222,0)</f>
        <v>1</v>
      </c>
      <c r="AW222" s="47">
        <f t="shared" si="158"/>
        <v>0</v>
      </c>
      <c r="AX222" s="196"/>
      <c r="AY222" s="265">
        <f t="shared" si="159"/>
        <v>13172.554638151762</v>
      </c>
      <c r="AZ222" s="266">
        <f t="shared" si="160"/>
        <v>0</v>
      </c>
      <c r="BA222" s="266">
        <f t="shared" si="161"/>
        <v>26345.109276303701</v>
      </c>
      <c r="BB222" s="266">
        <f t="shared" si="162"/>
        <v>0</v>
      </c>
      <c r="BC222" s="267">
        <f t="shared" si="163"/>
        <v>0</v>
      </c>
      <c r="BD222" s="246">
        <f>HLOOKUP(BD$4,Debug!$A$1:$AK$723,2+$C222,0)</f>
        <v>13172.5546381518</v>
      </c>
      <c r="BE222" s="46">
        <f>HLOOKUP(BE$4,Debug!$A$1:$AK$723,2+$C222,0)</f>
        <v>0</v>
      </c>
      <c r="BF222" s="46">
        <f>HLOOKUP(BF$4,Debug!$A$1:$AK$723,2+$C222,0)</f>
        <v>26345.109276303701</v>
      </c>
      <c r="BG222" s="46">
        <f>HLOOKUP(BG$4,Debug!$A$1:$AK$723,2+$C222,0)</f>
        <v>0</v>
      </c>
      <c r="BH222" s="46">
        <f>HLOOKUP(BH$4,Debug!$A$1:$AK$723,2+$C222,0)</f>
        <v>0</v>
      </c>
      <c r="BI222" s="48">
        <f t="shared" si="164"/>
        <v>3.8198777474462986E-11</v>
      </c>
      <c r="BJ222" s="196"/>
      <c r="BK222" s="274">
        <f t="shared" si="165"/>
        <v>1.6821425527395739E-3</v>
      </c>
      <c r="BL222" s="275">
        <f t="shared" si="166"/>
        <v>0</v>
      </c>
      <c r="BM222" s="281">
        <f t="shared" si="167"/>
        <v>0</v>
      </c>
      <c r="BN222" s="281">
        <f t="shared" si="168"/>
        <v>0.8</v>
      </c>
      <c r="BO222" s="281">
        <f t="shared" si="169"/>
        <v>0</v>
      </c>
      <c r="BP222" s="281">
        <f t="shared" si="170"/>
        <v>1</v>
      </c>
      <c r="BQ222" s="275">
        <f t="shared" si="171"/>
        <v>0</v>
      </c>
      <c r="BR222" s="275">
        <f t="shared" si="172"/>
        <v>0</v>
      </c>
      <c r="BS222" s="276">
        <f t="shared" si="173"/>
        <v>0.80566083413772305</v>
      </c>
      <c r="BT222" s="41">
        <f>HLOOKUP(BT$4,Debug!$A$1:$AK$723,2+$C222,0)*IF(SUM(V222:W222)=0,0,1)</f>
        <v>0</v>
      </c>
      <c r="BU222" s="41">
        <f>HLOOKUP(BU$4,Debug!$A$1:$AK$723,2+$C222,0)*IF(SUM(X222:Y222)=0,0,1)</f>
        <v>0</v>
      </c>
      <c r="BV222" s="41">
        <f>HLOOKUP(BV$4,Debug!$A$1:$AK$723,2+$C222,0)</f>
        <v>0.80566083413772305</v>
      </c>
      <c r="BW222" s="208">
        <f t="shared" si="174"/>
        <v>0</v>
      </c>
      <c r="BY222" s="251">
        <f t="shared" si="175"/>
        <v>13172.554638151762</v>
      </c>
      <c r="BZ222" s="43">
        <f>HLOOKUP(BZ$4,Debug!$A$1:$AK$723,2+$C222,0)</f>
        <v>13172.5546381518</v>
      </c>
      <c r="CA222" s="49">
        <f t="shared" si="176"/>
        <v>3.8198777474462986E-11</v>
      </c>
      <c r="CC222" s="224">
        <f t="shared" si="177"/>
        <v>8150.8289327094608</v>
      </c>
      <c r="CD222" s="253">
        <f t="shared" si="188"/>
        <v>0</v>
      </c>
      <c r="CE222" s="253">
        <f t="shared" si="178"/>
        <v>0</v>
      </c>
      <c r="CF222" s="253">
        <f t="shared" si="189"/>
        <v>0</v>
      </c>
      <c r="CG222" s="255">
        <f t="shared" si="179"/>
        <v>0</v>
      </c>
      <c r="CI222" s="194" t="e">
        <f t="shared" si="190"/>
        <v>#DIV/0!</v>
      </c>
      <c r="CJ222" s="194"/>
    </row>
    <row r="223" spans="2:88">
      <c r="B223" s="108">
        <f t="shared" si="191"/>
        <v>19</v>
      </c>
      <c r="C223" s="3">
        <f t="shared" si="180"/>
        <v>217</v>
      </c>
      <c r="D223" s="3">
        <f t="shared" si="181"/>
        <v>18</v>
      </c>
      <c r="E223" s="3">
        <f t="shared" si="182"/>
        <v>0</v>
      </c>
      <c r="F223" s="7">
        <f t="shared" si="183"/>
        <v>2033</v>
      </c>
      <c r="G223" s="8">
        <f t="shared" si="184"/>
        <v>1</v>
      </c>
      <c r="H223" s="37">
        <f>HLOOKUP(H$4,Debug!$A$1:$AK$723,2+$C223,0)</f>
        <v>19</v>
      </c>
      <c r="I223" s="38">
        <f>HLOOKUP(I$4,Debug!$A$1:$AK$723,2+$C223,0)</f>
        <v>217</v>
      </c>
      <c r="J223" s="38">
        <f>HLOOKUP(J$4,Debug!$A$1:$AK$723,2+$C223,0)</f>
        <v>18</v>
      </c>
      <c r="K223" s="38">
        <f>HLOOKUP(K$4,Debug!$A$1:$AK$723,2+$C223,0)</f>
        <v>0</v>
      </c>
      <c r="L223" s="38">
        <f>HLOOKUP(L$4,Debug!$A$1:$AK$723,2+$C223,0)</f>
        <v>2033</v>
      </c>
      <c r="M223" s="38">
        <f>HLOOKUP(M$4,Debug!$A$1:$AK$723,2+$C223,0)</f>
        <v>1</v>
      </c>
      <c r="N223" s="208">
        <f t="shared" si="150"/>
        <v>0</v>
      </c>
      <c r="O223" s="5"/>
      <c r="P223" s="100">
        <f>IF(Switch="Y",S223,HLOOKUP(P$3,Debug!$A$1:$AK$723,2+$C223,0))</f>
        <v>3.37445628930313E-2</v>
      </c>
      <c r="Q223" s="207">
        <f t="shared" si="151"/>
        <v>3.2494562893031299E-2</v>
      </c>
      <c r="R223" s="101">
        <f>IF(Switch="Y",T223,HLOOKUP(R$3,Debug!$A$1:$AK$723,2+$C223,0))</f>
        <v>0.61519532451553405</v>
      </c>
      <c r="S223" s="183">
        <v>6.5909178761514031E-3</v>
      </c>
      <c r="T223" s="184">
        <v>0.48721071863580995</v>
      </c>
      <c r="U223" s="196"/>
      <c r="V223" s="55">
        <f t="shared" si="185"/>
        <v>0</v>
      </c>
      <c r="W223" s="210">
        <f t="shared" si="186"/>
        <v>0</v>
      </c>
      <c r="X223" s="210">
        <f t="shared" si="152"/>
        <v>0</v>
      </c>
      <c r="Y223" s="210">
        <f t="shared" si="187"/>
        <v>0</v>
      </c>
      <c r="Z223" s="210">
        <f t="shared" si="153"/>
        <v>0</v>
      </c>
      <c r="AA223" s="210">
        <f t="shared" si="154"/>
        <v>0</v>
      </c>
      <c r="AB223" s="210">
        <f t="shared" si="155"/>
        <v>0</v>
      </c>
      <c r="AC223" s="211">
        <f t="shared" si="156"/>
        <v>0</v>
      </c>
      <c r="AD223" s="43">
        <f>HLOOKUP(AD$4,Debug!$A$1:$AK$723,2+$C223,0)</f>
        <v>0</v>
      </c>
      <c r="AE223" s="44">
        <f>HLOOKUP(AE$4,Debug!$A$1:$AK$723,2+$C223,0)</f>
        <v>0</v>
      </c>
      <c r="AF223" s="44">
        <f>HLOOKUP(AF$4,Debug!$A$1:$AK$723,2+$C223,0)</f>
        <v>0</v>
      </c>
      <c r="AG223" s="44">
        <f>HLOOKUP(AG$4,Debug!$A$1:$AK$723,2+$C223,0)</f>
        <v>0</v>
      </c>
      <c r="AH223" s="44">
        <f>HLOOKUP(AH$4,Debug!$A$1:$AK$723,2+$C223,0)</f>
        <v>0</v>
      </c>
      <c r="AI223" s="208">
        <f t="shared" si="157"/>
        <v>0</v>
      </c>
      <c r="AJ223" s="196"/>
      <c r="AK223" s="55">
        <f t="shared" si="144"/>
        <v>1</v>
      </c>
      <c r="AL223" s="210">
        <f t="shared" si="145"/>
        <v>0</v>
      </c>
      <c r="AM223" s="210">
        <f t="shared" si="146"/>
        <v>0</v>
      </c>
      <c r="AN223" s="210">
        <f t="shared" si="147"/>
        <v>0</v>
      </c>
      <c r="AO223" s="210">
        <f t="shared" si="148"/>
        <v>0</v>
      </c>
      <c r="AP223" s="211">
        <f t="shared" si="149"/>
        <v>0</v>
      </c>
      <c r="AQ223" s="46">
        <f>HLOOKUP(AQ$4,Debug!$A$1:$AK$723,2+$C223,0)</f>
        <v>1</v>
      </c>
      <c r="AR223" s="46">
        <f>HLOOKUP(AR$4,Debug!$A$1:$AK$723,2+$C223,0)</f>
        <v>0</v>
      </c>
      <c r="AS223" s="46">
        <f>HLOOKUP(AS$4,Debug!$A$1:$AK$723,2+$C223,0)</f>
        <v>0</v>
      </c>
      <c r="AT223" s="46">
        <f>HLOOKUP(AT$4,Debug!$A$1:$AK$723,2+$C223,0)</f>
        <v>0</v>
      </c>
      <c r="AU223" s="46">
        <f>HLOOKUP(AU$4,Debug!$A$1:$AK$723,2+$C223,0)</f>
        <v>0</v>
      </c>
      <c r="AV223" s="46">
        <f>HLOOKUP(AV$4,Debug!$A$1:$AK$723,2+$C223,0)</f>
        <v>0</v>
      </c>
      <c r="AW223" s="47">
        <f t="shared" si="158"/>
        <v>0</v>
      </c>
      <c r="AX223" s="196"/>
      <c r="AY223" s="265">
        <f t="shared" si="159"/>
        <v>13172.554638151762</v>
      </c>
      <c r="AZ223" s="266">
        <f t="shared" si="160"/>
        <v>0</v>
      </c>
      <c r="BA223" s="266">
        <f t="shared" si="161"/>
        <v>26345.109276303701</v>
      </c>
      <c r="BB223" s="266">
        <f t="shared" si="162"/>
        <v>0</v>
      </c>
      <c r="BC223" s="267">
        <f t="shared" si="163"/>
        <v>0</v>
      </c>
      <c r="BD223" s="246">
        <f>HLOOKUP(BD$4,Debug!$A$1:$AK$723,2+$C223,0)</f>
        <v>13172.5546381518</v>
      </c>
      <c r="BE223" s="46">
        <f>HLOOKUP(BE$4,Debug!$A$1:$AK$723,2+$C223,0)</f>
        <v>0</v>
      </c>
      <c r="BF223" s="46">
        <f>HLOOKUP(BF$4,Debug!$A$1:$AK$723,2+$C223,0)</f>
        <v>26345.109276303701</v>
      </c>
      <c r="BG223" s="46">
        <f>HLOOKUP(BG$4,Debug!$A$1:$AK$723,2+$C223,0)</f>
        <v>0</v>
      </c>
      <c r="BH223" s="46">
        <f>HLOOKUP(BH$4,Debug!$A$1:$AK$723,2+$C223,0)</f>
        <v>0</v>
      </c>
      <c r="BI223" s="48">
        <f t="shared" si="164"/>
        <v>3.8198777474462986E-11</v>
      </c>
      <c r="BJ223" s="196"/>
      <c r="BK223" s="274">
        <f t="shared" si="165"/>
        <v>1.6821425527395739E-3</v>
      </c>
      <c r="BL223" s="275">
        <f t="shared" si="166"/>
        <v>0</v>
      </c>
      <c r="BM223" s="281">
        <f t="shared" si="167"/>
        <v>0</v>
      </c>
      <c r="BN223" s="281">
        <f t="shared" si="168"/>
        <v>0.8</v>
      </c>
      <c r="BO223" s="281">
        <f t="shared" si="169"/>
        <v>0</v>
      </c>
      <c r="BP223" s="281">
        <f t="shared" si="170"/>
        <v>1</v>
      </c>
      <c r="BQ223" s="275">
        <f t="shared" si="171"/>
        <v>0</v>
      </c>
      <c r="BR223" s="275">
        <f t="shared" si="172"/>
        <v>0</v>
      </c>
      <c r="BS223" s="276">
        <f t="shared" si="173"/>
        <v>0.80566083413772305</v>
      </c>
      <c r="BT223" s="41">
        <f>HLOOKUP(BT$4,Debug!$A$1:$AK$723,2+$C223,0)*IF(SUM(V223:W223)=0,0,1)</f>
        <v>0</v>
      </c>
      <c r="BU223" s="41">
        <f>HLOOKUP(BU$4,Debug!$A$1:$AK$723,2+$C223,0)*IF(SUM(X223:Y223)=0,0,1)</f>
        <v>0</v>
      </c>
      <c r="BV223" s="41">
        <f>HLOOKUP(BV$4,Debug!$A$1:$AK$723,2+$C223,0)</f>
        <v>0.80566083413772305</v>
      </c>
      <c r="BW223" s="208">
        <f t="shared" si="174"/>
        <v>0</v>
      </c>
      <c r="BY223" s="251">
        <f t="shared" si="175"/>
        <v>0</v>
      </c>
      <c r="BZ223" s="43">
        <f>HLOOKUP(BZ$4,Debug!$A$1:$AK$723,2+$C223,0)</f>
        <v>0</v>
      </c>
      <c r="CA223" s="49">
        <f t="shared" si="176"/>
        <v>0</v>
      </c>
      <c r="CC223" s="224">
        <f t="shared" si="177"/>
        <v>0</v>
      </c>
      <c r="CD223" s="253">
        <f t="shared" si="188"/>
        <v>0</v>
      </c>
      <c r="CE223" s="253">
        <f t="shared" si="178"/>
        <v>0</v>
      </c>
      <c r="CF223" s="253">
        <f t="shared" si="189"/>
        <v>0</v>
      </c>
      <c r="CG223" s="255">
        <f t="shared" si="179"/>
        <v>0</v>
      </c>
      <c r="CI223" s="194" t="e">
        <f t="shared" si="190"/>
        <v>#DIV/0!</v>
      </c>
      <c r="CJ223" s="194"/>
    </row>
    <row r="224" spans="2:88">
      <c r="B224" s="108">
        <f t="shared" si="191"/>
        <v>19</v>
      </c>
      <c r="C224" s="3">
        <f t="shared" si="180"/>
        <v>218</v>
      </c>
      <c r="D224" s="3">
        <f t="shared" si="181"/>
        <v>18</v>
      </c>
      <c r="E224" s="3">
        <f t="shared" si="182"/>
        <v>1</v>
      </c>
      <c r="F224" s="7">
        <f t="shared" si="183"/>
        <v>2033</v>
      </c>
      <c r="G224" s="8">
        <f t="shared" si="184"/>
        <v>2</v>
      </c>
      <c r="H224" s="37">
        <f>HLOOKUP(H$4,Debug!$A$1:$AK$723,2+$C224,0)</f>
        <v>19</v>
      </c>
      <c r="I224" s="38">
        <f>HLOOKUP(I$4,Debug!$A$1:$AK$723,2+$C224,0)</f>
        <v>218</v>
      </c>
      <c r="J224" s="38">
        <f>HLOOKUP(J$4,Debug!$A$1:$AK$723,2+$C224,0)</f>
        <v>18</v>
      </c>
      <c r="K224" s="38">
        <f>HLOOKUP(K$4,Debug!$A$1:$AK$723,2+$C224,0)</f>
        <v>1</v>
      </c>
      <c r="L224" s="38">
        <f>HLOOKUP(L$4,Debug!$A$1:$AK$723,2+$C224,0)</f>
        <v>2033</v>
      </c>
      <c r="M224" s="38">
        <f>HLOOKUP(M$4,Debug!$A$1:$AK$723,2+$C224,0)</f>
        <v>2</v>
      </c>
      <c r="N224" s="208">
        <f t="shared" si="150"/>
        <v>0</v>
      </c>
      <c r="O224" s="5"/>
      <c r="P224" s="100">
        <f>IF(Switch="Y",S224,HLOOKUP(P$3,Debug!$A$1:$AK$723,2+$C224,0))</f>
        <v>3.16428132713256E-2</v>
      </c>
      <c r="Q224" s="207">
        <f t="shared" si="151"/>
        <v>3.0392813271325599E-2</v>
      </c>
      <c r="R224" s="101">
        <f>IF(Switch="Y",T224,HLOOKUP(R$3,Debug!$A$1:$AK$723,2+$C224,0))</f>
        <v>0.61154598825831696</v>
      </c>
      <c r="S224" s="183">
        <v>2.7505949638438443E-2</v>
      </c>
      <c r="T224" s="184">
        <v>0.48463700688184547</v>
      </c>
      <c r="U224" s="196"/>
      <c r="V224" s="55">
        <f t="shared" si="185"/>
        <v>0</v>
      </c>
      <c r="W224" s="210">
        <f t="shared" si="186"/>
        <v>0</v>
      </c>
      <c r="X224" s="210">
        <f t="shared" si="152"/>
        <v>0</v>
      </c>
      <c r="Y224" s="210">
        <f t="shared" si="187"/>
        <v>0</v>
      </c>
      <c r="Z224" s="210">
        <f t="shared" si="153"/>
        <v>0</v>
      </c>
      <c r="AA224" s="210">
        <f t="shared" si="154"/>
        <v>0</v>
      </c>
      <c r="AB224" s="210">
        <f t="shared" si="155"/>
        <v>0</v>
      </c>
      <c r="AC224" s="211">
        <f t="shared" si="156"/>
        <v>0</v>
      </c>
      <c r="AD224" s="43">
        <f>HLOOKUP(AD$4,Debug!$A$1:$AK$723,2+$C224,0)</f>
        <v>0</v>
      </c>
      <c r="AE224" s="44">
        <f>HLOOKUP(AE$4,Debug!$A$1:$AK$723,2+$C224,0)</f>
        <v>0</v>
      </c>
      <c r="AF224" s="44">
        <f>HLOOKUP(AF$4,Debug!$A$1:$AK$723,2+$C224,0)</f>
        <v>0</v>
      </c>
      <c r="AG224" s="44">
        <f>HLOOKUP(AG$4,Debug!$A$1:$AK$723,2+$C224,0)</f>
        <v>0</v>
      </c>
      <c r="AH224" s="44">
        <f>HLOOKUP(AH$4,Debug!$A$1:$AK$723,2+$C224,0)</f>
        <v>0</v>
      </c>
      <c r="AI224" s="208">
        <f t="shared" si="157"/>
        <v>0</v>
      </c>
      <c r="AJ224" s="196"/>
      <c r="AK224" s="55">
        <f t="shared" si="144"/>
        <v>1</v>
      </c>
      <c r="AL224" s="210">
        <f t="shared" si="145"/>
        <v>0</v>
      </c>
      <c r="AM224" s="210">
        <f t="shared" si="146"/>
        <v>0</v>
      </c>
      <c r="AN224" s="210">
        <f t="shared" si="147"/>
        <v>0</v>
      </c>
      <c r="AO224" s="210">
        <f t="shared" si="148"/>
        <v>0</v>
      </c>
      <c r="AP224" s="211">
        <f t="shared" si="149"/>
        <v>0</v>
      </c>
      <c r="AQ224" s="46">
        <f>HLOOKUP(AQ$4,Debug!$A$1:$AK$723,2+$C224,0)</f>
        <v>1</v>
      </c>
      <c r="AR224" s="46">
        <f>HLOOKUP(AR$4,Debug!$A$1:$AK$723,2+$C224,0)</f>
        <v>0</v>
      </c>
      <c r="AS224" s="46">
        <f>HLOOKUP(AS$4,Debug!$A$1:$AK$723,2+$C224,0)</f>
        <v>0</v>
      </c>
      <c r="AT224" s="46">
        <f>HLOOKUP(AT$4,Debug!$A$1:$AK$723,2+$C224,0)</f>
        <v>0</v>
      </c>
      <c r="AU224" s="46">
        <f>HLOOKUP(AU$4,Debug!$A$1:$AK$723,2+$C224,0)</f>
        <v>0</v>
      </c>
      <c r="AV224" s="46">
        <f>HLOOKUP(AV$4,Debug!$A$1:$AK$723,2+$C224,0)</f>
        <v>0</v>
      </c>
      <c r="AW224" s="47">
        <f t="shared" si="158"/>
        <v>0</v>
      </c>
      <c r="AX224" s="196"/>
      <c r="AY224" s="265">
        <f t="shared" si="159"/>
        <v>13172.554638151762</v>
      </c>
      <c r="AZ224" s="266">
        <f t="shared" si="160"/>
        <v>0</v>
      </c>
      <c r="BA224" s="266">
        <f t="shared" si="161"/>
        <v>26345.109276303701</v>
      </c>
      <c r="BB224" s="266">
        <f t="shared" si="162"/>
        <v>0</v>
      </c>
      <c r="BC224" s="267">
        <f t="shared" si="163"/>
        <v>0</v>
      </c>
      <c r="BD224" s="246">
        <f>HLOOKUP(BD$4,Debug!$A$1:$AK$723,2+$C224,0)</f>
        <v>13172.5546381518</v>
      </c>
      <c r="BE224" s="46">
        <f>HLOOKUP(BE$4,Debug!$A$1:$AK$723,2+$C224,0)</f>
        <v>0</v>
      </c>
      <c r="BF224" s="46">
        <f>HLOOKUP(BF$4,Debug!$A$1:$AK$723,2+$C224,0)</f>
        <v>26345.109276303701</v>
      </c>
      <c r="BG224" s="46">
        <f>HLOOKUP(BG$4,Debug!$A$1:$AK$723,2+$C224,0)</f>
        <v>0</v>
      </c>
      <c r="BH224" s="46">
        <f>HLOOKUP(BH$4,Debug!$A$1:$AK$723,2+$C224,0)</f>
        <v>0</v>
      </c>
      <c r="BI224" s="48">
        <f t="shared" si="164"/>
        <v>3.8198777474462986E-11</v>
      </c>
      <c r="BJ224" s="196"/>
      <c r="BK224" s="274">
        <f t="shared" si="165"/>
        <v>1.6821425527395739E-3</v>
      </c>
      <c r="BL224" s="275">
        <f t="shared" si="166"/>
        <v>0</v>
      </c>
      <c r="BM224" s="281">
        <f t="shared" si="167"/>
        <v>0</v>
      </c>
      <c r="BN224" s="281">
        <f t="shared" si="168"/>
        <v>0.8</v>
      </c>
      <c r="BO224" s="281">
        <f t="shared" si="169"/>
        <v>0</v>
      </c>
      <c r="BP224" s="281">
        <f t="shared" si="170"/>
        <v>1</v>
      </c>
      <c r="BQ224" s="275">
        <f t="shared" si="171"/>
        <v>0</v>
      </c>
      <c r="BR224" s="275">
        <f t="shared" si="172"/>
        <v>0</v>
      </c>
      <c r="BS224" s="276">
        <f t="shared" si="173"/>
        <v>0.80566083413772305</v>
      </c>
      <c r="BT224" s="41">
        <f>HLOOKUP(BT$4,Debug!$A$1:$AK$723,2+$C224,0)*IF(SUM(V224:W224)=0,0,1)</f>
        <v>0</v>
      </c>
      <c r="BU224" s="41">
        <f>HLOOKUP(BU$4,Debug!$A$1:$AK$723,2+$C224,0)*IF(SUM(X224:Y224)=0,0,1)</f>
        <v>0</v>
      </c>
      <c r="BV224" s="41">
        <f>HLOOKUP(BV$4,Debug!$A$1:$AK$723,2+$C224,0)</f>
        <v>0.80566083413772305</v>
      </c>
      <c r="BW224" s="208">
        <f t="shared" si="174"/>
        <v>0</v>
      </c>
      <c r="BY224" s="251">
        <f t="shared" si="175"/>
        <v>0</v>
      </c>
      <c r="BZ224" s="43">
        <f>HLOOKUP(BZ$4,Debug!$A$1:$AK$723,2+$C224,0)</f>
        <v>0</v>
      </c>
      <c r="CA224" s="49">
        <f t="shared" si="176"/>
        <v>0</v>
      </c>
      <c r="CC224" s="224">
        <f t="shared" si="177"/>
        <v>0</v>
      </c>
      <c r="CD224" s="253">
        <f t="shared" si="188"/>
        <v>0</v>
      </c>
      <c r="CE224" s="253">
        <f t="shared" si="178"/>
        <v>0</v>
      </c>
      <c r="CF224" s="253">
        <f t="shared" si="189"/>
        <v>0</v>
      </c>
      <c r="CG224" s="255">
        <f t="shared" si="179"/>
        <v>0</v>
      </c>
      <c r="CI224" s="194" t="e">
        <f t="shared" si="190"/>
        <v>#DIV/0!</v>
      </c>
      <c r="CJ224" s="194"/>
    </row>
    <row r="225" spans="2:88">
      <c r="B225" s="108">
        <f t="shared" si="191"/>
        <v>19</v>
      </c>
      <c r="C225" s="3">
        <f t="shared" si="180"/>
        <v>219</v>
      </c>
      <c r="D225" s="3">
        <f t="shared" si="181"/>
        <v>18</v>
      </c>
      <c r="E225" s="3">
        <f t="shared" si="182"/>
        <v>2</v>
      </c>
      <c r="F225" s="7">
        <f t="shared" si="183"/>
        <v>2033</v>
      </c>
      <c r="G225" s="8">
        <f t="shared" si="184"/>
        <v>3</v>
      </c>
      <c r="H225" s="37">
        <f>HLOOKUP(H$4,Debug!$A$1:$AK$723,2+$C225,0)</f>
        <v>19</v>
      </c>
      <c r="I225" s="38">
        <f>HLOOKUP(I$4,Debug!$A$1:$AK$723,2+$C225,0)</f>
        <v>219</v>
      </c>
      <c r="J225" s="38">
        <f>HLOOKUP(J$4,Debug!$A$1:$AK$723,2+$C225,0)</f>
        <v>18</v>
      </c>
      <c r="K225" s="38">
        <f>HLOOKUP(K$4,Debug!$A$1:$AK$723,2+$C225,0)</f>
        <v>2</v>
      </c>
      <c r="L225" s="38">
        <f>HLOOKUP(L$4,Debug!$A$1:$AK$723,2+$C225,0)</f>
        <v>2033</v>
      </c>
      <c r="M225" s="38">
        <f>HLOOKUP(M$4,Debug!$A$1:$AK$723,2+$C225,0)</f>
        <v>3</v>
      </c>
      <c r="N225" s="208">
        <f t="shared" si="150"/>
        <v>0</v>
      </c>
      <c r="O225" s="5"/>
      <c r="P225" s="100">
        <f>IF(Switch="Y",S225,HLOOKUP(P$3,Debug!$A$1:$AK$723,2+$C225,0))</f>
        <v>5.37017924787198E-3</v>
      </c>
      <c r="Q225" s="207">
        <f t="shared" si="151"/>
        <v>4.1201792478719797E-3</v>
      </c>
      <c r="R225" s="101">
        <f>IF(Switch="Y",T225,HLOOKUP(R$3,Debug!$A$1:$AK$723,2+$C225,0))</f>
        <v>0.60801361950507704</v>
      </c>
      <c r="S225" s="183">
        <v>2.788419296103406E-3</v>
      </c>
      <c r="T225" s="184">
        <v>0.48216007714561238</v>
      </c>
      <c r="U225" s="196"/>
      <c r="V225" s="55">
        <f t="shared" si="185"/>
        <v>0</v>
      </c>
      <c r="W225" s="210">
        <f t="shared" si="186"/>
        <v>0</v>
      </c>
      <c r="X225" s="210">
        <f t="shared" si="152"/>
        <v>0</v>
      </c>
      <c r="Y225" s="210">
        <f t="shared" si="187"/>
        <v>0</v>
      </c>
      <c r="Z225" s="210">
        <f t="shared" si="153"/>
        <v>0</v>
      </c>
      <c r="AA225" s="210">
        <f t="shared" si="154"/>
        <v>0</v>
      </c>
      <c r="AB225" s="210">
        <f t="shared" si="155"/>
        <v>0</v>
      </c>
      <c r="AC225" s="211">
        <f t="shared" si="156"/>
        <v>0</v>
      </c>
      <c r="AD225" s="43">
        <f>HLOOKUP(AD$4,Debug!$A$1:$AK$723,2+$C225,0)</f>
        <v>0</v>
      </c>
      <c r="AE225" s="44">
        <f>HLOOKUP(AE$4,Debug!$A$1:$AK$723,2+$C225,0)</f>
        <v>0</v>
      </c>
      <c r="AF225" s="44">
        <f>HLOOKUP(AF$4,Debug!$A$1:$AK$723,2+$C225,0)</f>
        <v>0</v>
      </c>
      <c r="AG225" s="44">
        <f>HLOOKUP(AG$4,Debug!$A$1:$AK$723,2+$C225,0)</f>
        <v>0</v>
      </c>
      <c r="AH225" s="44">
        <f>HLOOKUP(AH$4,Debug!$A$1:$AK$723,2+$C225,0)</f>
        <v>0</v>
      </c>
      <c r="AI225" s="208">
        <f t="shared" si="157"/>
        <v>0</v>
      </c>
      <c r="AJ225" s="196"/>
      <c r="AK225" s="55">
        <f t="shared" si="144"/>
        <v>1</v>
      </c>
      <c r="AL225" s="210">
        <f t="shared" si="145"/>
        <v>0</v>
      </c>
      <c r="AM225" s="210">
        <f t="shared" si="146"/>
        <v>0</v>
      </c>
      <c r="AN225" s="210">
        <f t="shared" si="147"/>
        <v>0</v>
      </c>
      <c r="AO225" s="210">
        <f t="shared" si="148"/>
        <v>0</v>
      </c>
      <c r="AP225" s="211">
        <f t="shared" si="149"/>
        <v>0</v>
      </c>
      <c r="AQ225" s="46">
        <f>HLOOKUP(AQ$4,Debug!$A$1:$AK$723,2+$C225,0)</f>
        <v>1</v>
      </c>
      <c r="AR225" s="46">
        <f>HLOOKUP(AR$4,Debug!$A$1:$AK$723,2+$C225,0)</f>
        <v>0</v>
      </c>
      <c r="AS225" s="46">
        <f>HLOOKUP(AS$4,Debug!$A$1:$AK$723,2+$C225,0)</f>
        <v>0</v>
      </c>
      <c r="AT225" s="46">
        <f>HLOOKUP(AT$4,Debug!$A$1:$AK$723,2+$C225,0)</f>
        <v>0</v>
      </c>
      <c r="AU225" s="46">
        <f>HLOOKUP(AU$4,Debug!$A$1:$AK$723,2+$C225,0)</f>
        <v>0</v>
      </c>
      <c r="AV225" s="46">
        <f>HLOOKUP(AV$4,Debug!$A$1:$AK$723,2+$C225,0)</f>
        <v>0</v>
      </c>
      <c r="AW225" s="47">
        <f t="shared" si="158"/>
        <v>0</v>
      </c>
      <c r="AX225" s="196"/>
      <c r="AY225" s="265">
        <f t="shared" si="159"/>
        <v>13172.554638151762</v>
      </c>
      <c r="AZ225" s="266">
        <f t="shared" si="160"/>
        <v>0</v>
      </c>
      <c r="BA225" s="266">
        <f t="shared" si="161"/>
        <v>26345.109276303701</v>
      </c>
      <c r="BB225" s="266">
        <f t="shared" si="162"/>
        <v>0</v>
      </c>
      <c r="BC225" s="267">
        <f t="shared" si="163"/>
        <v>0</v>
      </c>
      <c r="BD225" s="246">
        <f>HLOOKUP(BD$4,Debug!$A$1:$AK$723,2+$C225,0)</f>
        <v>13172.5546381518</v>
      </c>
      <c r="BE225" s="46">
        <f>HLOOKUP(BE$4,Debug!$A$1:$AK$723,2+$C225,0)</f>
        <v>0</v>
      </c>
      <c r="BF225" s="46">
        <f>HLOOKUP(BF$4,Debug!$A$1:$AK$723,2+$C225,0)</f>
        <v>26345.109276303701</v>
      </c>
      <c r="BG225" s="46">
        <f>HLOOKUP(BG$4,Debug!$A$1:$AK$723,2+$C225,0)</f>
        <v>0</v>
      </c>
      <c r="BH225" s="46">
        <f>HLOOKUP(BH$4,Debug!$A$1:$AK$723,2+$C225,0)</f>
        <v>0</v>
      </c>
      <c r="BI225" s="48">
        <f t="shared" si="164"/>
        <v>3.8198777474462986E-11</v>
      </c>
      <c r="BJ225" s="196"/>
      <c r="BK225" s="274">
        <f t="shared" si="165"/>
        <v>1.6821425527395739E-3</v>
      </c>
      <c r="BL225" s="275">
        <f t="shared" si="166"/>
        <v>0</v>
      </c>
      <c r="BM225" s="281">
        <f t="shared" si="167"/>
        <v>0</v>
      </c>
      <c r="BN225" s="281">
        <f t="shared" si="168"/>
        <v>0.8</v>
      </c>
      <c r="BO225" s="281">
        <f t="shared" si="169"/>
        <v>0</v>
      </c>
      <c r="BP225" s="281">
        <f t="shared" si="170"/>
        <v>1</v>
      </c>
      <c r="BQ225" s="275">
        <f t="shared" si="171"/>
        <v>0</v>
      </c>
      <c r="BR225" s="275">
        <f t="shared" si="172"/>
        <v>0</v>
      </c>
      <c r="BS225" s="276">
        <f t="shared" si="173"/>
        <v>0.80566083413772305</v>
      </c>
      <c r="BT225" s="41">
        <f>HLOOKUP(BT$4,Debug!$A$1:$AK$723,2+$C225,0)*IF(SUM(V225:W225)=0,0,1)</f>
        <v>0</v>
      </c>
      <c r="BU225" s="41">
        <f>HLOOKUP(BU$4,Debug!$A$1:$AK$723,2+$C225,0)*IF(SUM(X225:Y225)=0,0,1)</f>
        <v>0</v>
      </c>
      <c r="BV225" s="41">
        <f>HLOOKUP(BV$4,Debug!$A$1:$AK$723,2+$C225,0)</f>
        <v>0.80566083413772305</v>
      </c>
      <c r="BW225" s="208">
        <f t="shared" si="174"/>
        <v>0</v>
      </c>
      <c r="BY225" s="251">
        <f t="shared" si="175"/>
        <v>0</v>
      </c>
      <c r="BZ225" s="43">
        <f>HLOOKUP(BZ$4,Debug!$A$1:$AK$723,2+$C225,0)</f>
        <v>0</v>
      </c>
      <c r="CA225" s="49">
        <f t="shared" si="176"/>
        <v>0</v>
      </c>
      <c r="CC225" s="224">
        <f t="shared" si="177"/>
        <v>0</v>
      </c>
      <c r="CD225" s="253">
        <f t="shared" si="188"/>
        <v>0</v>
      </c>
      <c r="CE225" s="253">
        <f t="shared" si="178"/>
        <v>0</v>
      </c>
      <c r="CF225" s="253">
        <f t="shared" si="189"/>
        <v>0</v>
      </c>
      <c r="CG225" s="255">
        <f t="shared" si="179"/>
        <v>0</v>
      </c>
      <c r="CI225" s="194" t="e">
        <f t="shared" si="190"/>
        <v>#DIV/0!</v>
      </c>
      <c r="CJ225" s="194"/>
    </row>
    <row r="226" spans="2:88">
      <c r="B226" s="108">
        <f t="shared" si="191"/>
        <v>19</v>
      </c>
      <c r="C226" s="3">
        <f t="shared" si="180"/>
        <v>220</v>
      </c>
      <c r="D226" s="3">
        <f t="shared" si="181"/>
        <v>18</v>
      </c>
      <c r="E226" s="3">
        <f t="shared" si="182"/>
        <v>3</v>
      </c>
      <c r="F226" s="7">
        <f t="shared" si="183"/>
        <v>2033</v>
      </c>
      <c r="G226" s="8">
        <f t="shared" si="184"/>
        <v>4</v>
      </c>
      <c r="H226" s="37">
        <f>HLOOKUP(H$4,Debug!$A$1:$AK$723,2+$C226,0)</f>
        <v>19</v>
      </c>
      <c r="I226" s="38">
        <f>HLOOKUP(I$4,Debug!$A$1:$AK$723,2+$C226,0)</f>
        <v>220</v>
      </c>
      <c r="J226" s="38">
        <f>HLOOKUP(J$4,Debug!$A$1:$AK$723,2+$C226,0)</f>
        <v>18</v>
      </c>
      <c r="K226" s="38">
        <f>HLOOKUP(K$4,Debug!$A$1:$AK$723,2+$C226,0)</f>
        <v>3</v>
      </c>
      <c r="L226" s="38">
        <f>HLOOKUP(L$4,Debug!$A$1:$AK$723,2+$C226,0)</f>
        <v>2033</v>
      </c>
      <c r="M226" s="38">
        <f>HLOOKUP(M$4,Debug!$A$1:$AK$723,2+$C226,0)</f>
        <v>4</v>
      </c>
      <c r="N226" s="208">
        <f t="shared" si="150"/>
        <v>0</v>
      </c>
      <c r="O226" s="5"/>
      <c r="P226" s="100">
        <f>IF(Switch="Y",S226,HLOOKUP(P$3,Debug!$A$1:$AK$723,2+$C226,0))</f>
        <v>1.5799481383860199E-3</v>
      </c>
      <c r="Q226" s="207">
        <f t="shared" si="151"/>
        <v>3.2994813838601992E-4</v>
      </c>
      <c r="R226" s="101">
        <f>IF(Switch="Y",T226,HLOOKUP(R$3,Debug!$A$1:$AK$723,2+$C226,0))</f>
        <v>0.60455837011063396</v>
      </c>
      <c r="S226" s="183">
        <v>-9.4899901609257764E-3</v>
      </c>
      <c r="T226" s="184">
        <v>0.47977738329415154</v>
      </c>
      <c r="U226" s="196"/>
      <c r="V226" s="55">
        <f t="shared" si="185"/>
        <v>0</v>
      </c>
      <c r="W226" s="210">
        <f t="shared" si="186"/>
        <v>0</v>
      </c>
      <c r="X226" s="210">
        <f t="shared" si="152"/>
        <v>0</v>
      </c>
      <c r="Y226" s="210">
        <f t="shared" si="187"/>
        <v>0</v>
      </c>
      <c r="Z226" s="210">
        <f t="shared" si="153"/>
        <v>0</v>
      </c>
      <c r="AA226" s="210">
        <f t="shared" si="154"/>
        <v>0</v>
      </c>
      <c r="AB226" s="210">
        <f t="shared" si="155"/>
        <v>0</v>
      </c>
      <c r="AC226" s="211">
        <f t="shared" si="156"/>
        <v>0</v>
      </c>
      <c r="AD226" s="43">
        <f>HLOOKUP(AD$4,Debug!$A$1:$AK$723,2+$C226,0)</f>
        <v>0</v>
      </c>
      <c r="AE226" s="44">
        <f>HLOOKUP(AE$4,Debug!$A$1:$AK$723,2+$C226,0)</f>
        <v>0</v>
      </c>
      <c r="AF226" s="44">
        <f>HLOOKUP(AF$4,Debug!$A$1:$AK$723,2+$C226,0)</f>
        <v>0</v>
      </c>
      <c r="AG226" s="44">
        <f>HLOOKUP(AG$4,Debug!$A$1:$AK$723,2+$C226,0)</f>
        <v>0</v>
      </c>
      <c r="AH226" s="44">
        <f>HLOOKUP(AH$4,Debug!$A$1:$AK$723,2+$C226,0)</f>
        <v>0</v>
      </c>
      <c r="AI226" s="208">
        <f t="shared" si="157"/>
        <v>0</v>
      </c>
      <c r="AJ226" s="196"/>
      <c r="AK226" s="55">
        <f t="shared" si="144"/>
        <v>1</v>
      </c>
      <c r="AL226" s="210">
        <f t="shared" si="145"/>
        <v>0</v>
      </c>
      <c r="AM226" s="210">
        <f t="shared" si="146"/>
        <v>0</v>
      </c>
      <c r="AN226" s="210">
        <f t="shared" si="147"/>
        <v>0</v>
      </c>
      <c r="AO226" s="210">
        <f t="shared" si="148"/>
        <v>0</v>
      </c>
      <c r="AP226" s="211">
        <f t="shared" si="149"/>
        <v>0</v>
      </c>
      <c r="AQ226" s="46">
        <f>HLOOKUP(AQ$4,Debug!$A$1:$AK$723,2+$C226,0)</f>
        <v>1</v>
      </c>
      <c r="AR226" s="46">
        <f>HLOOKUP(AR$4,Debug!$A$1:$AK$723,2+$C226,0)</f>
        <v>0</v>
      </c>
      <c r="AS226" s="46">
        <f>HLOOKUP(AS$4,Debug!$A$1:$AK$723,2+$C226,0)</f>
        <v>0</v>
      </c>
      <c r="AT226" s="46">
        <f>HLOOKUP(AT$4,Debug!$A$1:$AK$723,2+$C226,0)</f>
        <v>0</v>
      </c>
      <c r="AU226" s="46">
        <f>HLOOKUP(AU$4,Debug!$A$1:$AK$723,2+$C226,0)</f>
        <v>0</v>
      </c>
      <c r="AV226" s="46">
        <f>HLOOKUP(AV$4,Debug!$A$1:$AK$723,2+$C226,0)</f>
        <v>0</v>
      </c>
      <c r="AW226" s="47">
        <f t="shared" si="158"/>
        <v>0</v>
      </c>
      <c r="AX226" s="196"/>
      <c r="AY226" s="265">
        <f t="shared" si="159"/>
        <v>13172.554638151762</v>
      </c>
      <c r="AZ226" s="266">
        <f t="shared" si="160"/>
        <v>0</v>
      </c>
      <c r="BA226" s="266">
        <f t="shared" si="161"/>
        <v>26345.109276303701</v>
      </c>
      <c r="BB226" s="266">
        <f t="shared" si="162"/>
        <v>0</v>
      </c>
      <c r="BC226" s="267">
        <f t="shared" si="163"/>
        <v>0</v>
      </c>
      <c r="BD226" s="246">
        <f>HLOOKUP(BD$4,Debug!$A$1:$AK$723,2+$C226,0)</f>
        <v>13172.5546381518</v>
      </c>
      <c r="BE226" s="46">
        <f>HLOOKUP(BE$4,Debug!$A$1:$AK$723,2+$C226,0)</f>
        <v>0</v>
      </c>
      <c r="BF226" s="46">
        <f>HLOOKUP(BF$4,Debug!$A$1:$AK$723,2+$C226,0)</f>
        <v>26345.109276303701</v>
      </c>
      <c r="BG226" s="46">
        <f>HLOOKUP(BG$4,Debug!$A$1:$AK$723,2+$C226,0)</f>
        <v>0</v>
      </c>
      <c r="BH226" s="46">
        <f>HLOOKUP(BH$4,Debug!$A$1:$AK$723,2+$C226,0)</f>
        <v>0</v>
      </c>
      <c r="BI226" s="48">
        <f t="shared" si="164"/>
        <v>3.8198777474462986E-11</v>
      </c>
      <c r="BJ226" s="196"/>
      <c r="BK226" s="274">
        <f t="shared" si="165"/>
        <v>1.6821425527395739E-3</v>
      </c>
      <c r="BL226" s="275">
        <f t="shared" si="166"/>
        <v>0</v>
      </c>
      <c r="BM226" s="281">
        <f t="shared" si="167"/>
        <v>0</v>
      </c>
      <c r="BN226" s="281">
        <f t="shared" si="168"/>
        <v>0.8</v>
      </c>
      <c r="BO226" s="281">
        <f t="shared" si="169"/>
        <v>0</v>
      </c>
      <c r="BP226" s="281">
        <f t="shared" si="170"/>
        <v>1</v>
      </c>
      <c r="BQ226" s="275">
        <f t="shared" si="171"/>
        <v>0</v>
      </c>
      <c r="BR226" s="275">
        <f t="shared" si="172"/>
        <v>0</v>
      </c>
      <c r="BS226" s="276">
        <f t="shared" si="173"/>
        <v>0.80566083413772305</v>
      </c>
      <c r="BT226" s="41">
        <f>HLOOKUP(BT$4,Debug!$A$1:$AK$723,2+$C226,0)*IF(SUM(V226:W226)=0,0,1)</f>
        <v>0</v>
      </c>
      <c r="BU226" s="41">
        <f>HLOOKUP(BU$4,Debug!$A$1:$AK$723,2+$C226,0)*IF(SUM(X226:Y226)=0,0,1)</f>
        <v>0</v>
      </c>
      <c r="BV226" s="41">
        <f>HLOOKUP(BV$4,Debug!$A$1:$AK$723,2+$C226,0)</f>
        <v>0.80566083413772305</v>
      </c>
      <c r="BW226" s="208">
        <f t="shared" si="174"/>
        <v>0</v>
      </c>
      <c r="BY226" s="251">
        <f t="shared" si="175"/>
        <v>0</v>
      </c>
      <c r="BZ226" s="43">
        <f>HLOOKUP(BZ$4,Debug!$A$1:$AK$723,2+$C226,0)</f>
        <v>0</v>
      </c>
      <c r="CA226" s="49">
        <f t="shared" si="176"/>
        <v>0</v>
      </c>
      <c r="CC226" s="224">
        <f t="shared" si="177"/>
        <v>0</v>
      </c>
      <c r="CD226" s="253">
        <f t="shared" si="188"/>
        <v>0</v>
      </c>
      <c r="CE226" s="253">
        <f t="shared" si="178"/>
        <v>0</v>
      </c>
      <c r="CF226" s="253">
        <f t="shared" si="189"/>
        <v>0</v>
      </c>
      <c r="CG226" s="255">
        <f t="shared" si="179"/>
        <v>0</v>
      </c>
      <c r="CI226" s="194" t="e">
        <f t="shared" si="190"/>
        <v>#DIV/0!</v>
      </c>
      <c r="CJ226" s="194"/>
    </row>
    <row r="227" spans="2:88">
      <c r="B227" s="108">
        <f t="shared" si="191"/>
        <v>19</v>
      </c>
      <c r="C227" s="3">
        <f t="shared" si="180"/>
        <v>221</v>
      </c>
      <c r="D227" s="3">
        <f t="shared" si="181"/>
        <v>18</v>
      </c>
      <c r="E227" s="3">
        <f t="shared" si="182"/>
        <v>4</v>
      </c>
      <c r="F227" s="7">
        <f t="shared" si="183"/>
        <v>2033</v>
      </c>
      <c r="G227" s="8">
        <f t="shared" si="184"/>
        <v>5</v>
      </c>
      <c r="H227" s="37">
        <f>HLOOKUP(H$4,Debug!$A$1:$AK$723,2+$C227,0)</f>
        <v>19</v>
      </c>
      <c r="I227" s="38">
        <f>HLOOKUP(I$4,Debug!$A$1:$AK$723,2+$C227,0)</f>
        <v>221</v>
      </c>
      <c r="J227" s="38">
        <f>HLOOKUP(J$4,Debug!$A$1:$AK$723,2+$C227,0)</f>
        <v>18</v>
      </c>
      <c r="K227" s="38">
        <f>HLOOKUP(K$4,Debug!$A$1:$AK$723,2+$C227,0)</f>
        <v>4</v>
      </c>
      <c r="L227" s="38">
        <f>HLOOKUP(L$4,Debug!$A$1:$AK$723,2+$C227,0)</f>
        <v>2033</v>
      </c>
      <c r="M227" s="38">
        <f>HLOOKUP(M$4,Debug!$A$1:$AK$723,2+$C227,0)</f>
        <v>5</v>
      </c>
      <c r="N227" s="208">
        <f t="shared" si="150"/>
        <v>0</v>
      </c>
      <c r="O227" s="5"/>
      <c r="P227" s="100">
        <f>IF(Switch="Y",S227,HLOOKUP(P$3,Debug!$A$1:$AK$723,2+$C227,0))</f>
        <v>1.9617738059505702E-2</v>
      </c>
      <c r="Q227" s="207">
        <f t="shared" si="151"/>
        <v>1.83677380595057E-2</v>
      </c>
      <c r="R227" s="101">
        <f>IF(Switch="Y",T227,HLOOKUP(R$3,Debug!$A$1:$AK$723,2+$C227,0))</f>
        <v>0.60121445319545497</v>
      </c>
      <c r="S227" s="183">
        <v>7.6584093307374701E-4</v>
      </c>
      <c r="T227" s="184">
        <v>0.47746371275783045</v>
      </c>
      <c r="U227" s="196"/>
      <c r="V227" s="55">
        <f t="shared" si="185"/>
        <v>0</v>
      </c>
      <c r="W227" s="210">
        <f t="shared" si="186"/>
        <v>0</v>
      </c>
      <c r="X227" s="210">
        <f t="shared" si="152"/>
        <v>0</v>
      </c>
      <c r="Y227" s="210">
        <f t="shared" si="187"/>
        <v>0</v>
      </c>
      <c r="Z227" s="210">
        <f t="shared" si="153"/>
        <v>0</v>
      </c>
      <c r="AA227" s="210">
        <f t="shared" si="154"/>
        <v>0</v>
      </c>
      <c r="AB227" s="210">
        <f t="shared" si="155"/>
        <v>0</v>
      </c>
      <c r="AC227" s="211">
        <f t="shared" si="156"/>
        <v>0</v>
      </c>
      <c r="AD227" s="43">
        <f>HLOOKUP(AD$4,Debug!$A$1:$AK$723,2+$C227,0)</f>
        <v>0</v>
      </c>
      <c r="AE227" s="44">
        <f>HLOOKUP(AE$4,Debug!$A$1:$AK$723,2+$C227,0)</f>
        <v>0</v>
      </c>
      <c r="AF227" s="44">
        <f>HLOOKUP(AF$4,Debug!$A$1:$AK$723,2+$C227,0)</f>
        <v>0</v>
      </c>
      <c r="AG227" s="44">
        <f>HLOOKUP(AG$4,Debug!$A$1:$AK$723,2+$C227,0)</f>
        <v>0</v>
      </c>
      <c r="AH227" s="44">
        <f>HLOOKUP(AH$4,Debug!$A$1:$AK$723,2+$C227,0)</f>
        <v>0</v>
      </c>
      <c r="AI227" s="208">
        <f t="shared" si="157"/>
        <v>0</v>
      </c>
      <c r="AJ227" s="196"/>
      <c r="AK227" s="55">
        <f t="shared" si="144"/>
        <v>1</v>
      </c>
      <c r="AL227" s="210">
        <f t="shared" si="145"/>
        <v>0</v>
      </c>
      <c r="AM227" s="210">
        <f t="shared" si="146"/>
        <v>0</v>
      </c>
      <c r="AN227" s="210">
        <f t="shared" si="147"/>
        <v>0</v>
      </c>
      <c r="AO227" s="210">
        <f t="shared" si="148"/>
        <v>0</v>
      </c>
      <c r="AP227" s="211">
        <f t="shared" si="149"/>
        <v>0</v>
      </c>
      <c r="AQ227" s="46">
        <f>HLOOKUP(AQ$4,Debug!$A$1:$AK$723,2+$C227,0)</f>
        <v>1</v>
      </c>
      <c r="AR227" s="46">
        <f>HLOOKUP(AR$4,Debug!$A$1:$AK$723,2+$C227,0)</f>
        <v>0</v>
      </c>
      <c r="AS227" s="46">
        <f>HLOOKUP(AS$4,Debug!$A$1:$AK$723,2+$C227,0)</f>
        <v>0</v>
      </c>
      <c r="AT227" s="46">
        <f>HLOOKUP(AT$4,Debug!$A$1:$AK$723,2+$C227,0)</f>
        <v>0</v>
      </c>
      <c r="AU227" s="46">
        <f>HLOOKUP(AU$4,Debug!$A$1:$AK$723,2+$C227,0)</f>
        <v>0</v>
      </c>
      <c r="AV227" s="46">
        <f>HLOOKUP(AV$4,Debug!$A$1:$AK$723,2+$C227,0)</f>
        <v>0</v>
      </c>
      <c r="AW227" s="47">
        <f t="shared" si="158"/>
        <v>0</v>
      </c>
      <c r="AX227" s="196"/>
      <c r="AY227" s="265">
        <f t="shared" si="159"/>
        <v>13172.554638151762</v>
      </c>
      <c r="AZ227" s="266">
        <f t="shared" si="160"/>
        <v>0</v>
      </c>
      <c r="BA227" s="266">
        <f t="shared" si="161"/>
        <v>26345.109276303701</v>
      </c>
      <c r="BB227" s="266">
        <f t="shared" si="162"/>
        <v>0</v>
      </c>
      <c r="BC227" s="267">
        <f t="shared" si="163"/>
        <v>0</v>
      </c>
      <c r="BD227" s="246">
        <f>HLOOKUP(BD$4,Debug!$A$1:$AK$723,2+$C227,0)</f>
        <v>13172.5546381518</v>
      </c>
      <c r="BE227" s="46">
        <f>HLOOKUP(BE$4,Debug!$A$1:$AK$723,2+$C227,0)</f>
        <v>0</v>
      </c>
      <c r="BF227" s="46">
        <f>HLOOKUP(BF$4,Debug!$A$1:$AK$723,2+$C227,0)</f>
        <v>26345.109276303701</v>
      </c>
      <c r="BG227" s="46">
        <f>HLOOKUP(BG$4,Debug!$A$1:$AK$723,2+$C227,0)</f>
        <v>0</v>
      </c>
      <c r="BH227" s="46">
        <f>HLOOKUP(BH$4,Debug!$A$1:$AK$723,2+$C227,0)</f>
        <v>0</v>
      </c>
      <c r="BI227" s="48">
        <f t="shared" si="164"/>
        <v>3.8198777474462986E-11</v>
      </c>
      <c r="BJ227" s="196"/>
      <c r="BK227" s="274">
        <f t="shared" si="165"/>
        <v>1.6821425527395739E-3</v>
      </c>
      <c r="BL227" s="275">
        <f t="shared" si="166"/>
        <v>0</v>
      </c>
      <c r="BM227" s="281">
        <f t="shared" si="167"/>
        <v>0</v>
      </c>
      <c r="BN227" s="281">
        <f t="shared" si="168"/>
        <v>0.8</v>
      </c>
      <c r="BO227" s="281">
        <f t="shared" si="169"/>
        <v>0</v>
      </c>
      <c r="BP227" s="281">
        <f t="shared" si="170"/>
        <v>1</v>
      </c>
      <c r="BQ227" s="275">
        <f t="shared" si="171"/>
        <v>0</v>
      </c>
      <c r="BR227" s="275">
        <f t="shared" si="172"/>
        <v>0</v>
      </c>
      <c r="BS227" s="276">
        <f t="shared" si="173"/>
        <v>0.80566083413772305</v>
      </c>
      <c r="BT227" s="41">
        <f>HLOOKUP(BT$4,Debug!$A$1:$AK$723,2+$C227,0)*IF(SUM(V227:W227)=0,0,1)</f>
        <v>0</v>
      </c>
      <c r="BU227" s="41">
        <f>HLOOKUP(BU$4,Debug!$A$1:$AK$723,2+$C227,0)*IF(SUM(X227:Y227)=0,0,1)</f>
        <v>0</v>
      </c>
      <c r="BV227" s="41">
        <f>HLOOKUP(BV$4,Debug!$A$1:$AK$723,2+$C227,0)</f>
        <v>0.80566083413772305</v>
      </c>
      <c r="BW227" s="208">
        <f t="shared" si="174"/>
        <v>0</v>
      </c>
      <c r="BY227" s="251">
        <f t="shared" si="175"/>
        <v>0</v>
      </c>
      <c r="BZ227" s="43">
        <f>HLOOKUP(BZ$4,Debug!$A$1:$AK$723,2+$C227,0)</f>
        <v>0</v>
      </c>
      <c r="CA227" s="49">
        <f t="shared" si="176"/>
        <v>0</v>
      </c>
      <c r="CC227" s="224">
        <f t="shared" si="177"/>
        <v>0</v>
      </c>
      <c r="CD227" s="253">
        <f t="shared" si="188"/>
        <v>0</v>
      </c>
      <c r="CE227" s="253">
        <f t="shared" si="178"/>
        <v>0</v>
      </c>
      <c r="CF227" s="253">
        <f t="shared" si="189"/>
        <v>0</v>
      </c>
      <c r="CG227" s="255">
        <f t="shared" si="179"/>
        <v>0</v>
      </c>
      <c r="CI227" s="194" t="e">
        <f t="shared" si="190"/>
        <v>#DIV/0!</v>
      </c>
      <c r="CJ227" s="194"/>
    </row>
    <row r="228" spans="2:88">
      <c r="B228" s="108">
        <f t="shared" si="191"/>
        <v>19</v>
      </c>
      <c r="C228" s="3">
        <f t="shared" si="180"/>
        <v>222</v>
      </c>
      <c r="D228" s="3">
        <f t="shared" si="181"/>
        <v>18</v>
      </c>
      <c r="E228" s="3">
        <f t="shared" si="182"/>
        <v>5</v>
      </c>
      <c r="F228" s="7">
        <f t="shared" si="183"/>
        <v>2033</v>
      </c>
      <c r="G228" s="8">
        <f t="shared" si="184"/>
        <v>6</v>
      </c>
      <c r="H228" s="37">
        <f>HLOOKUP(H$4,Debug!$A$1:$AK$723,2+$C228,0)</f>
        <v>19</v>
      </c>
      <c r="I228" s="38">
        <f>HLOOKUP(I$4,Debug!$A$1:$AK$723,2+$C228,0)</f>
        <v>222</v>
      </c>
      <c r="J228" s="38">
        <f>HLOOKUP(J$4,Debug!$A$1:$AK$723,2+$C228,0)</f>
        <v>18</v>
      </c>
      <c r="K228" s="38">
        <f>HLOOKUP(K$4,Debug!$A$1:$AK$723,2+$C228,0)</f>
        <v>5</v>
      </c>
      <c r="L228" s="38">
        <f>HLOOKUP(L$4,Debug!$A$1:$AK$723,2+$C228,0)</f>
        <v>2033</v>
      </c>
      <c r="M228" s="38">
        <f>HLOOKUP(M$4,Debug!$A$1:$AK$723,2+$C228,0)</f>
        <v>6</v>
      </c>
      <c r="N228" s="208">
        <f t="shared" si="150"/>
        <v>0</v>
      </c>
      <c r="O228" s="5"/>
      <c r="P228" s="100">
        <f>IF(Switch="Y",S228,HLOOKUP(P$3,Debug!$A$1:$AK$723,2+$C228,0))</f>
        <v>9.9831901409603904E-3</v>
      </c>
      <c r="Q228" s="207">
        <f t="shared" si="151"/>
        <v>8.733190140960391E-3</v>
      </c>
      <c r="R228" s="101">
        <f>IF(Switch="Y",T228,HLOOKUP(R$3,Debug!$A$1:$AK$723,2+$C228,0))</f>
        <v>0.59776436128877997</v>
      </c>
      <c r="S228" s="183">
        <v>-3.5326203677318535E-2</v>
      </c>
      <c r="T228" s="184">
        <v>0.47517224994060353</v>
      </c>
      <c r="U228" s="196"/>
      <c r="V228" s="55">
        <f t="shared" si="185"/>
        <v>0</v>
      </c>
      <c r="W228" s="210">
        <f t="shared" si="186"/>
        <v>0</v>
      </c>
      <c r="X228" s="210">
        <f t="shared" si="152"/>
        <v>0</v>
      </c>
      <c r="Y228" s="210">
        <f t="shared" si="187"/>
        <v>0</v>
      </c>
      <c r="Z228" s="210">
        <f t="shared" si="153"/>
        <v>0</v>
      </c>
      <c r="AA228" s="210">
        <f t="shared" si="154"/>
        <v>0</v>
      </c>
      <c r="AB228" s="210">
        <f t="shared" si="155"/>
        <v>0</v>
      </c>
      <c r="AC228" s="211">
        <f t="shared" si="156"/>
        <v>0</v>
      </c>
      <c r="AD228" s="43">
        <f>HLOOKUP(AD$4,Debug!$A$1:$AK$723,2+$C228,0)</f>
        <v>0</v>
      </c>
      <c r="AE228" s="44">
        <f>HLOOKUP(AE$4,Debug!$A$1:$AK$723,2+$C228,0)</f>
        <v>0</v>
      </c>
      <c r="AF228" s="44">
        <f>HLOOKUP(AF$4,Debug!$A$1:$AK$723,2+$C228,0)</f>
        <v>0</v>
      </c>
      <c r="AG228" s="44">
        <f>HLOOKUP(AG$4,Debug!$A$1:$AK$723,2+$C228,0)</f>
        <v>0</v>
      </c>
      <c r="AH228" s="44">
        <f>HLOOKUP(AH$4,Debug!$A$1:$AK$723,2+$C228,0)</f>
        <v>0</v>
      </c>
      <c r="AI228" s="208">
        <f t="shared" si="157"/>
        <v>0</v>
      </c>
      <c r="AJ228" s="196"/>
      <c r="AK228" s="55">
        <f t="shared" si="144"/>
        <v>1</v>
      </c>
      <c r="AL228" s="210">
        <f t="shared" si="145"/>
        <v>0</v>
      </c>
      <c r="AM228" s="210">
        <f t="shared" si="146"/>
        <v>0</v>
      </c>
      <c r="AN228" s="210">
        <f t="shared" si="147"/>
        <v>0</v>
      </c>
      <c r="AO228" s="210">
        <f t="shared" si="148"/>
        <v>0</v>
      </c>
      <c r="AP228" s="211">
        <f t="shared" si="149"/>
        <v>0</v>
      </c>
      <c r="AQ228" s="46">
        <f>HLOOKUP(AQ$4,Debug!$A$1:$AK$723,2+$C228,0)</f>
        <v>1</v>
      </c>
      <c r="AR228" s="46">
        <f>HLOOKUP(AR$4,Debug!$A$1:$AK$723,2+$C228,0)</f>
        <v>0</v>
      </c>
      <c r="AS228" s="46">
        <f>HLOOKUP(AS$4,Debug!$A$1:$AK$723,2+$C228,0)</f>
        <v>0</v>
      </c>
      <c r="AT228" s="46">
        <f>HLOOKUP(AT$4,Debug!$A$1:$AK$723,2+$C228,0)</f>
        <v>0</v>
      </c>
      <c r="AU228" s="46">
        <f>HLOOKUP(AU$4,Debug!$A$1:$AK$723,2+$C228,0)</f>
        <v>0</v>
      </c>
      <c r="AV228" s="46">
        <f>HLOOKUP(AV$4,Debug!$A$1:$AK$723,2+$C228,0)</f>
        <v>0</v>
      </c>
      <c r="AW228" s="47">
        <f t="shared" si="158"/>
        <v>0</v>
      </c>
      <c r="AX228" s="196"/>
      <c r="AY228" s="265">
        <f t="shared" si="159"/>
        <v>13172.554638151762</v>
      </c>
      <c r="AZ228" s="266">
        <f t="shared" si="160"/>
        <v>0</v>
      </c>
      <c r="BA228" s="266">
        <f t="shared" si="161"/>
        <v>26345.109276303701</v>
      </c>
      <c r="BB228" s="266">
        <f t="shared" si="162"/>
        <v>0</v>
      </c>
      <c r="BC228" s="267">
        <f t="shared" si="163"/>
        <v>0</v>
      </c>
      <c r="BD228" s="246">
        <f>HLOOKUP(BD$4,Debug!$A$1:$AK$723,2+$C228,0)</f>
        <v>13172.5546381518</v>
      </c>
      <c r="BE228" s="46">
        <f>HLOOKUP(BE$4,Debug!$A$1:$AK$723,2+$C228,0)</f>
        <v>0</v>
      </c>
      <c r="BF228" s="46">
        <f>HLOOKUP(BF$4,Debug!$A$1:$AK$723,2+$C228,0)</f>
        <v>26345.109276303701</v>
      </c>
      <c r="BG228" s="46">
        <f>HLOOKUP(BG$4,Debug!$A$1:$AK$723,2+$C228,0)</f>
        <v>0</v>
      </c>
      <c r="BH228" s="46">
        <f>HLOOKUP(BH$4,Debug!$A$1:$AK$723,2+$C228,0)</f>
        <v>0</v>
      </c>
      <c r="BI228" s="48">
        <f t="shared" si="164"/>
        <v>3.8198777474462986E-11</v>
      </c>
      <c r="BJ228" s="196"/>
      <c r="BK228" s="274">
        <f t="shared" si="165"/>
        <v>1.6821425527395739E-3</v>
      </c>
      <c r="BL228" s="275">
        <f t="shared" si="166"/>
        <v>0</v>
      </c>
      <c r="BM228" s="281">
        <f t="shared" si="167"/>
        <v>0</v>
      </c>
      <c r="BN228" s="281">
        <f t="shared" si="168"/>
        <v>0.8</v>
      </c>
      <c r="BO228" s="281">
        <f t="shared" si="169"/>
        <v>0</v>
      </c>
      <c r="BP228" s="281">
        <f t="shared" si="170"/>
        <v>1</v>
      </c>
      <c r="BQ228" s="275">
        <f t="shared" si="171"/>
        <v>0</v>
      </c>
      <c r="BR228" s="275">
        <f t="shared" si="172"/>
        <v>0</v>
      </c>
      <c r="BS228" s="276">
        <f t="shared" si="173"/>
        <v>0.80566083413772305</v>
      </c>
      <c r="BT228" s="41">
        <f>HLOOKUP(BT$4,Debug!$A$1:$AK$723,2+$C228,0)*IF(SUM(V228:W228)=0,0,1)</f>
        <v>0</v>
      </c>
      <c r="BU228" s="41">
        <f>HLOOKUP(BU$4,Debug!$A$1:$AK$723,2+$C228,0)*IF(SUM(X228:Y228)=0,0,1)</f>
        <v>0</v>
      </c>
      <c r="BV228" s="41">
        <f>HLOOKUP(BV$4,Debug!$A$1:$AK$723,2+$C228,0)</f>
        <v>0.80566083413772305</v>
      </c>
      <c r="BW228" s="208">
        <f t="shared" si="174"/>
        <v>0</v>
      </c>
      <c r="BY228" s="251">
        <f t="shared" si="175"/>
        <v>0</v>
      </c>
      <c r="BZ228" s="43">
        <f>HLOOKUP(BZ$4,Debug!$A$1:$AK$723,2+$C228,0)</f>
        <v>0</v>
      </c>
      <c r="CA228" s="49">
        <f t="shared" si="176"/>
        <v>0</v>
      </c>
      <c r="CC228" s="224">
        <f t="shared" si="177"/>
        <v>0</v>
      </c>
      <c r="CD228" s="253">
        <f t="shared" si="188"/>
        <v>0</v>
      </c>
      <c r="CE228" s="253">
        <f t="shared" si="178"/>
        <v>0</v>
      </c>
      <c r="CF228" s="253">
        <f t="shared" si="189"/>
        <v>0</v>
      </c>
      <c r="CG228" s="255">
        <f t="shared" si="179"/>
        <v>0</v>
      </c>
      <c r="CI228" s="194" t="e">
        <f t="shared" si="190"/>
        <v>#DIV/0!</v>
      </c>
      <c r="CJ228" s="194"/>
    </row>
    <row r="229" spans="2:88">
      <c r="B229" s="108">
        <f t="shared" si="191"/>
        <v>19</v>
      </c>
      <c r="C229" s="3">
        <f t="shared" si="180"/>
        <v>223</v>
      </c>
      <c r="D229" s="3">
        <f t="shared" si="181"/>
        <v>18</v>
      </c>
      <c r="E229" s="3">
        <f t="shared" si="182"/>
        <v>6</v>
      </c>
      <c r="F229" s="7">
        <f t="shared" si="183"/>
        <v>2033</v>
      </c>
      <c r="G229" s="8">
        <f t="shared" si="184"/>
        <v>7</v>
      </c>
      <c r="H229" s="37">
        <f>HLOOKUP(H$4,Debug!$A$1:$AK$723,2+$C229,0)</f>
        <v>19</v>
      </c>
      <c r="I229" s="38">
        <f>HLOOKUP(I$4,Debug!$A$1:$AK$723,2+$C229,0)</f>
        <v>223</v>
      </c>
      <c r="J229" s="38">
        <f>HLOOKUP(J$4,Debug!$A$1:$AK$723,2+$C229,0)</f>
        <v>18</v>
      </c>
      <c r="K229" s="38">
        <f>HLOOKUP(K$4,Debug!$A$1:$AK$723,2+$C229,0)</f>
        <v>6</v>
      </c>
      <c r="L229" s="38">
        <f>HLOOKUP(L$4,Debug!$A$1:$AK$723,2+$C229,0)</f>
        <v>2033</v>
      </c>
      <c r="M229" s="38">
        <f>HLOOKUP(M$4,Debug!$A$1:$AK$723,2+$C229,0)</f>
        <v>7</v>
      </c>
      <c r="N229" s="208">
        <f t="shared" si="150"/>
        <v>0</v>
      </c>
      <c r="O229" s="5"/>
      <c r="P229" s="100">
        <f>IF(Switch="Y",S229,HLOOKUP(P$3,Debug!$A$1:$AK$723,2+$C229,0))</f>
        <v>1.47209747922772E-2</v>
      </c>
      <c r="Q229" s="207">
        <f t="shared" si="151"/>
        <v>1.3470974792277201E-2</v>
      </c>
      <c r="R229" s="101">
        <f>IF(Switch="Y",T229,HLOOKUP(R$3,Debug!$A$1:$AK$723,2+$C229,0))</f>
        <v>0.59435364041604799</v>
      </c>
      <c r="S229" s="183">
        <v>-9.0717936638062824E-4</v>
      </c>
      <c r="T229" s="184">
        <v>0.47290267662914975</v>
      </c>
      <c r="U229" s="196"/>
      <c r="V229" s="55">
        <f t="shared" si="185"/>
        <v>0</v>
      </c>
      <c r="W229" s="210">
        <f t="shared" si="186"/>
        <v>0</v>
      </c>
      <c r="X229" s="210">
        <f t="shared" si="152"/>
        <v>0</v>
      </c>
      <c r="Y229" s="210">
        <f t="shared" si="187"/>
        <v>0</v>
      </c>
      <c r="Z229" s="210">
        <f t="shared" si="153"/>
        <v>0</v>
      </c>
      <c r="AA229" s="210">
        <f t="shared" si="154"/>
        <v>0</v>
      </c>
      <c r="AB229" s="210">
        <f t="shared" si="155"/>
        <v>0</v>
      </c>
      <c r="AC229" s="211">
        <f t="shared" si="156"/>
        <v>0</v>
      </c>
      <c r="AD229" s="43">
        <f>HLOOKUP(AD$4,Debug!$A$1:$AK$723,2+$C229,0)</f>
        <v>0</v>
      </c>
      <c r="AE229" s="44">
        <f>HLOOKUP(AE$4,Debug!$A$1:$AK$723,2+$C229,0)</f>
        <v>0</v>
      </c>
      <c r="AF229" s="44">
        <f>HLOOKUP(AF$4,Debug!$A$1:$AK$723,2+$C229,0)</f>
        <v>0</v>
      </c>
      <c r="AG229" s="44">
        <f>HLOOKUP(AG$4,Debug!$A$1:$AK$723,2+$C229,0)</f>
        <v>0</v>
      </c>
      <c r="AH229" s="44">
        <f>HLOOKUP(AH$4,Debug!$A$1:$AK$723,2+$C229,0)</f>
        <v>0</v>
      </c>
      <c r="AI229" s="208">
        <f t="shared" si="157"/>
        <v>0</v>
      </c>
      <c r="AJ229" s="196"/>
      <c r="AK229" s="55">
        <f t="shared" si="144"/>
        <v>1</v>
      </c>
      <c r="AL229" s="210">
        <f t="shared" si="145"/>
        <v>0</v>
      </c>
      <c r="AM229" s="210">
        <f t="shared" si="146"/>
        <v>0</v>
      </c>
      <c r="AN229" s="210">
        <f t="shared" si="147"/>
        <v>0</v>
      </c>
      <c r="AO229" s="210">
        <f t="shared" si="148"/>
        <v>0</v>
      </c>
      <c r="AP229" s="211">
        <f t="shared" si="149"/>
        <v>0</v>
      </c>
      <c r="AQ229" s="46">
        <f>HLOOKUP(AQ$4,Debug!$A$1:$AK$723,2+$C229,0)</f>
        <v>1</v>
      </c>
      <c r="AR229" s="46">
        <f>HLOOKUP(AR$4,Debug!$A$1:$AK$723,2+$C229,0)</f>
        <v>0</v>
      </c>
      <c r="AS229" s="46">
        <f>HLOOKUP(AS$4,Debug!$A$1:$AK$723,2+$C229,0)</f>
        <v>0</v>
      </c>
      <c r="AT229" s="46">
        <f>HLOOKUP(AT$4,Debug!$A$1:$AK$723,2+$C229,0)</f>
        <v>0</v>
      </c>
      <c r="AU229" s="46">
        <f>HLOOKUP(AU$4,Debug!$A$1:$AK$723,2+$C229,0)</f>
        <v>0</v>
      </c>
      <c r="AV229" s="46">
        <f>HLOOKUP(AV$4,Debug!$A$1:$AK$723,2+$C229,0)</f>
        <v>0</v>
      </c>
      <c r="AW229" s="47">
        <f t="shared" si="158"/>
        <v>0</v>
      </c>
      <c r="AX229" s="196"/>
      <c r="AY229" s="265">
        <f t="shared" si="159"/>
        <v>13172.554638151762</v>
      </c>
      <c r="AZ229" s="266">
        <f t="shared" si="160"/>
        <v>0</v>
      </c>
      <c r="BA229" s="266">
        <f t="shared" si="161"/>
        <v>26345.109276303701</v>
      </c>
      <c r="BB229" s="266">
        <f t="shared" si="162"/>
        <v>0</v>
      </c>
      <c r="BC229" s="267">
        <f t="shared" si="163"/>
        <v>0</v>
      </c>
      <c r="BD229" s="246">
        <f>HLOOKUP(BD$4,Debug!$A$1:$AK$723,2+$C229,0)</f>
        <v>13172.5546381518</v>
      </c>
      <c r="BE229" s="46">
        <f>HLOOKUP(BE$4,Debug!$A$1:$AK$723,2+$C229,0)</f>
        <v>0</v>
      </c>
      <c r="BF229" s="46">
        <f>HLOOKUP(BF$4,Debug!$A$1:$AK$723,2+$C229,0)</f>
        <v>26345.109276303701</v>
      </c>
      <c r="BG229" s="46">
        <f>HLOOKUP(BG$4,Debug!$A$1:$AK$723,2+$C229,0)</f>
        <v>0</v>
      </c>
      <c r="BH229" s="46">
        <f>HLOOKUP(BH$4,Debug!$A$1:$AK$723,2+$C229,0)</f>
        <v>0</v>
      </c>
      <c r="BI229" s="48">
        <f t="shared" si="164"/>
        <v>3.8198777474462986E-11</v>
      </c>
      <c r="BJ229" s="196"/>
      <c r="BK229" s="274">
        <f t="shared" si="165"/>
        <v>1.6821425527395739E-3</v>
      </c>
      <c r="BL229" s="275">
        <f t="shared" si="166"/>
        <v>0</v>
      </c>
      <c r="BM229" s="281">
        <f t="shared" si="167"/>
        <v>0</v>
      </c>
      <c r="BN229" s="281">
        <f t="shared" si="168"/>
        <v>0.8</v>
      </c>
      <c r="BO229" s="281">
        <f t="shared" si="169"/>
        <v>0</v>
      </c>
      <c r="BP229" s="281">
        <f t="shared" si="170"/>
        <v>1</v>
      </c>
      <c r="BQ229" s="275">
        <f t="shared" si="171"/>
        <v>0</v>
      </c>
      <c r="BR229" s="275">
        <f t="shared" si="172"/>
        <v>0</v>
      </c>
      <c r="BS229" s="276">
        <f t="shared" si="173"/>
        <v>0.80566083413772305</v>
      </c>
      <c r="BT229" s="41">
        <f>HLOOKUP(BT$4,Debug!$A$1:$AK$723,2+$C229,0)*IF(SUM(V229:W229)=0,0,1)</f>
        <v>0</v>
      </c>
      <c r="BU229" s="41">
        <f>HLOOKUP(BU$4,Debug!$A$1:$AK$723,2+$C229,0)*IF(SUM(X229:Y229)=0,0,1)</f>
        <v>0</v>
      </c>
      <c r="BV229" s="41">
        <f>HLOOKUP(BV$4,Debug!$A$1:$AK$723,2+$C229,0)</f>
        <v>0.80566083413772305</v>
      </c>
      <c r="BW229" s="208">
        <f t="shared" si="174"/>
        <v>0</v>
      </c>
      <c r="BY229" s="251">
        <f t="shared" si="175"/>
        <v>0</v>
      </c>
      <c r="BZ229" s="43">
        <f>HLOOKUP(BZ$4,Debug!$A$1:$AK$723,2+$C229,0)</f>
        <v>0</v>
      </c>
      <c r="CA229" s="49">
        <f t="shared" si="176"/>
        <v>0</v>
      </c>
      <c r="CC229" s="224">
        <f t="shared" si="177"/>
        <v>0</v>
      </c>
      <c r="CD229" s="253">
        <f t="shared" si="188"/>
        <v>0</v>
      </c>
      <c r="CE229" s="253">
        <f t="shared" si="178"/>
        <v>0</v>
      </c>
      <c r="CF229" s="253">
        <f t="shared" si="189"/>
        <v>0</v>
      </c>
      <c r="CG229" s="255">
        <f t="shared" si="179"/>
        <v>0</v>
      </c>
      <c r="CI229" s="194" t="e">
        <f t="shared" si="190"/>
        <v>#DIV/0!</v>
      </c>
      <c r="CJ229" s="194"/>
    </row>
    <row r="230" spans="2:88">
      <c r="B230" s="108">
        <f t="shared" si="191"/>
        <v>19</v>
      </c>
      <c r="C230" s="3">
        <f t="shared" si="180"/>
        <v>224</v>
      </c>
      <c r="D230" s="3">
        <f t="shared" si="181"/>
        <v>18</v>
      </c>
      <c r="E230" s="3">
        <f t="shared" si="182"/>
        <v>7</v>
      </c>
      <c r="F230" s="7">
        <f t="shared" si="183"/>
        <v>2033</v>
      </c>
      <c r="G230" s="8">
        <f t="shared" si="184"/>
        <v>8</v>
      </c>
      <c r="H230" s="37">
        <f>HLOOKUP(H$4,Debug!$A$1:$AK$723,2+$C230,0)</f>
        <v>19</v>
      </c>
      <c r="I230" s="38">
        <f>HLOOKUP(I$4,Debug!$A$1:$AK$723,2+$C230,0)</f>
        <v>224</v>
      </c>
      <c r="J230" s="38">
        <f>HLOOKUP(J$4,Debug!$A$1:$AK$723,2+$C230,0)</f>
        <v>18</v>
      </c>
      <c r="K230" s="38">
        <f>HLOOKUP(K$4,Debug!$A$1:$AK$723,2+$C230,0)</f>
        <v>7</v>
      </c>
      <c r="L230" s="38">
        <f>HLOOKUP(L$4,Debug!$A$1:$AK$723,2+$C230,0)</f>
        <v>2033</v>
      </c>
      <c r="M230" s="38">
        <f>HLOOKUP(M$4,Debug!$A$1:$AK$723,2+$C230,0)</f>
        <v>8</v>
      </c>
      <c r="N230" s="208">
        <f t="shared" si="150"/>
        <v>0</v>
      </c>
      <c r="O230" s="5"/>
      <c r="P230" s="100">
        <f>IF(Switch="Y",S230,HLOOKUP(P$3,Debug!$A$1:$AK$723,2+$C230,0))</f>
        <v>-1.88806636262813E-2</v>
      </c>
      <c r="Q230" s="207">
        <f t="shared" si="151"/>
        <v>-2.0130663626281301E-2</v>
      </c>
      <c r="R230" s="101">
        <f>IF(Switch="Y",T230,HLOOKUP(R$3,Debug!$A$1:$AK$723,2+$C230,0))</f>
        <v>0.59105148058395895</v>
      </c>
      <c r="S230" s="183">
        <v>1.2367280551571991E-2</v>
      </c>
      <c r="T230" s="184">
        <v>0.4706325301204819</v>
      </c>
      <c r="U230" s="196"/>
      <c r="V230" s="55">
        <f t="shared" si="185"/>
        <v>0</v>
      </c>
      <c r="W230" s="210">
        <f t="shared" si="186"/>
        <v>0</v>
      </c>
      <c r="X230" s="210">
        <f t="shared" si="152"/>
        <v>0</v>
      </c>
      <c r="Y230" s="210">
        <f t="shared" si="187"/>
        <v>0</v>
      </c>
      <c r="Z230" s="210">
        <f t="shared" si="153"/>
        <v>0</v>
      </c>
      <c r="AA230" s="210">
        <f t="shared" si="154"/>
        <v>0</v>
      </c>
      <c r="AB230" s="210">
        <f t="shared" si="155"/>
        <v>0</v>
      </c>
      <c r="AC230" s="211">
        <f t="shared" si="156"/>
        <v>0</v>
      </c>
      <c r="AD230" s="43">
        <f>HLOOKUP(AD$4,Debug!$A$1:$AK$723,2+$C230,0)</f>
        <v>0</v>
      </c>
      <c r="AE230" s="44">
        <f>HLOOKUP(AE$4,Debug!$A$1:$AK$723,2+$C230,0)</f>
        <v>0</v>
      </c>
      <c r="AF230" s="44">
        <f>HLOOKUP(AF$4,Debug!$A$1:$AK$723,2+$C230,0)</f>
        <v>0</v>
      </c>
      <c r="AG230" s="44">
        <f>HLOOKUP(AG$4,Debug!$A$1:$AK$723,2+$C230,0)</f>
        <v>0</v>
      </c>
      <c r="AH230" s="44">
        <f>HLOOKUP(AH$4,Debug!$A$1:$AK$723,2+$C230,0)</f>
        <v>0</v>
      </c>
      <c r="AI230" s="208">
        <f t="shared" si="157"/>
        <v>0</v>
      </c>
      <c r="AJ230" s="196"/>
      <c r="AK230" s="55">
        <f t="shared" si="144"/>
        <v>1</v>
      </c>
      <c r="AL230" s="210">
        <f t="shared" si="145"/>
        <v>0</v>
      </c>
      <c r="AM230" s="210">
        <f t="shared" si="146"/>
        <v>0</v>
      </c>
      <c r="AN230" s="210">
        <f t="shared" si="147"/>
        <v>0</v>
      </c>
      <c r="AO230" s="210">
        <f t="shared" si="148"/>
        <v>0</v>
      </c>
      <c r="AP230" s="211">
        <f t="shared" si="149"/>
        <v>0</v>
      </c>
      <c r="AQ230" s="46">
        <f>HLOOKUP(AQ$4,Debug!$A$1:$AK$723,2+$C230,0)</f>
        <v>1</v>
      </c>
      <c r="AR230" s="46">
        <f>HLOOKUP(AR$4,Debug!$A$1:$AK$723,2+$C230,0)</f>
        <v>0</v>
      </c>
      <c r="AS230" s="46">
        <f>HLOOKUP(AS$4,Debug!$A$1:$AK$723,2+$C230,0)</f>
        <v>0</v>
      </c>
      <c r="AT230" s="46">
        <f>HLOOKUP(AT$4,Debug!$A$1:$AK$723,2+$C230,0)</f>
        <v>0</v>
      </c>
      <c r="AU230" s="46">
        <f>HLOOKUP(AU$4,Debug!$A$1:$AK$723,2+$C230,0)</f>
        <v>0</v>
      </c>
      <c r="AV230" s="46">
        <f>HLOOKUP(AV$4,Debug!$A$1:$AK$723,2+$C230,0)</f>
        <v>0</v>
      </c>
      <c r="AW230" s="47">
        <f t="shared" si="158"/>
        <v>0</v>
      </c>
      <c r="AX230" s="196"/>
      <c r="AY230" s="265">
        <f t="shared" si="159"/>
        <v>13172.554638151762</v>
      </c>
      <c r="AZ230" s="266">
        <f t="shared" si="160"/>
        <v>0</v>
      </c>
      <c r="BA230" s="266">
        <f t="shared" si="161"/>
        <v>26345.109276303701</v>
      </c>
      <c r="BB230" s="266">
        <f t="shared" si="162"/>
        <v>0</v>
      </c>
      <c r="BC230" s="267">
        <f t="shared" si="163"/>
        <v>0</v>
      </c>
      <c r="BD230" s="246">
        <f>HLOOKUP(BD$4,Debug!$A$1:$AK$723,2+$C230,0)</f>
        <v>13172.5546381518</v>
      </c>
      <c r="BE230" s="46">
        <f>HLOOKUP(BE$4,Debug!$A$1:$AK$723,2+$C230,0)</f>
        <v>0</v>
      </c>
      <c r="BF230" s="46">
        <f>HLOOKUP(BF$4,Debug!$A$1:$AK$723,2+$C230,0)</f>
        <v>26345.109276303701</v>
      </c>
      <c r="BG230" s="46">
        <f>HLOOKUP(BG$4,Debug!$A$1:$AK$723,2+$C230,0)</f>
        <v>0</v>
      </c>
      <c r="BH230" s="46">
        <f>HLOOKUP(BH$4,Debug!$A$1:$AK$723,2+$C230,0)</f>
        <v>0</v>
      </c>
      <c r="BI230" s="48">
        <f t="shared" si="164"/>
        <v>3.8198777474462986E-11</v>
      </c>
      <c r="BJ230" s="196"/>
      <c r="BK230" s="274">
        <f t="shared" si="165"/>
        <v>1.6821425527395739E-3</v>
      </c>
      <c r="BL230" s="275">
        <f t="shared" si="166"/>
        <v>0</v>
      </c>
      <c r="BM230" s="281">
        <f t="shared" si="167"/>
        <v>0</v>
      </c>
      <c r="BN230" s="281">
        <f t="shared" si="168"/>
        <v>0.8</v>
      </c>
      <c r="BO230" s="281">
        <f t="shared" si="169"/>
        <v>0</v>
      </c>
      <c r="BP230" s="281">
        <f t="shared" si="170"/>
        <v>1</v>
      </c>
      <c r="BQ230" s="275">
        <f t="shared" si="171"/>
        <v>0</v>
      </c>
      <c r="BR230" s="275">
        <f t="shared" si="172"/>
        <v>0</v>
      </c>
      <c r="BS230" s="276">
        <f t="shared" si="173"/>
        <v>0.80566083413772305</v>
      </c>
      <c r="BT230" s="41">
        <f>HLOOKUP(BT$4,Debug!$A$1:$AK$723,2+$C230,0)*IF(SUM(V230:W230)=0,0,1)</f>
        <v>0</v>
      </c>
      <c r="BU230" s="41">
        <f>HLOOKUP(BU$4,Debug!$A$1:$AK$723,2+$C230,0)*IF(SUM(X230:Y230)=0,0,1)</f>
        <v>0</v>
      </c>
      <c r="BV230" s="41">
        <f>HLOOKUP(BV$4,Debug!$A$1:$AK$723,2+$C230,0)</f>
        <v>0.80566083413772305</v>
      </c>
      <c r="BW230" s="208">
        <f t="shared" si="174"/>
        <v>0</v>
      </c>
      <c r="BY230" s="251">
        <f t="shared" si="175"/>
        <v>0</v>
      </c>
      <c r="BZ230" s="43">
        <f>HLOOKUP(BZ$4,Debug!$A$1:$AK$723,2+$C230,0)</f>
        <v>0</v>
      </c>
      <c r="CA230" s="49">
        <f t="shared" si="176"/>
        <v>0</v>
      </c>
      <c r="CC230" s="224">
        <f t="shared" si="177"/>
        <v>0</v>
      </c>
      <c r="CD230" s="253">
        <f t="shared" si="188"/>
        <v>0</v>
      </c>
      <c r="CE230" s="253">
        <f t="shared" si="178"/>
        <v>0</v>
      </c>
      <c r="CF230" s="253">
        <f t="shared" si="189"/>
        <v>0</v>
      </c>
      <c r="CG230" s="255">
        <f t="shared" si="179"/>
        <v>0</v>
      </c>
      <c r="CI230" s="194" t="e">
        <f t="shared" si="190"/>
        <v>#DIV/0!</v>
      </c>
      <c r="CJ230" s="194"/>
    </row>
    <row r="231" spans="2:88">
      <c r="B231" s="108">
        <f t="shared" si="191"/>
        <v>19</v>
      </c>
      <c r="C231" s="3">
        <f t="shared" si="180"/>
        <v>225</v>
      </c>
      <c r="D231" s="3">
        <f t="shared" si="181"/>
        <v>18</v>
      </c>
      <c r="E231" s="3">
        <f t="shared" si="182"/>
        <v>8</v>
      </c>
      <c r="F231" s="7">
        <f t="shared" si="183"/>
        <v>2033</v>
      </c>
      <c r="G231" s="8">
        <f t="shared" si="184"/>
        <v>9</v>
      </c>
      <c r="H231" s="37">
        <f>HLOOKUP(H$4,Debug!$A$1:$AK$723,2+$C231,0)</f>
        <v>19</v>
      </c>
      <c r="I231" s="38">
        <f>HLOOKUP(I$4,Debug!$A$1:$AK$723,2+$C231,0)</f>
        <v>225</v>
      </c>
      <c r="J231" s="38">
        <f>HLOOKUP(J$4,Debug!$A$1:$AK$723,2+$C231,0)</f>
        <v>18</v>
      </c>
      <c r="K231" s="38">
        <f>HLOOKUP(K$4,Debug!$A$1:$AK$723,2+$C231,0)</f>
        <v>8</v>
      </c>
      <c r="L231" s="38">
        <f>HLOOKUP(L$4,Debug!$A$1:$AK$723,2+$C231,0)</f>
        <v>2033</v>
      </c>
      <c r="M231" s="38">
        <f>HLOOKUP(M$4,Debug!$A$1:$AK$723,2+$C231,0)</f>
        <v>9</v>
      </c>
      <c r="N231" s="208">
        <f t="shared" si="150"/>
        <v>0</v>
      </c>
      <c r="O231" s="5"/>
      <c r="P231" s="100">
        <f>IF(Switch="Y",S231,HLOOKUP(P$3,Debug!$A$1:$AK$723,2+$C231,0))</f>
        <v>-1.15106389281907E-2</v>
      </c>
      <c r="Q231" s="207">
        <f t="shared" si="151"/>
        <v>-1.2760638928190699E-2</v>
      </c>
      <c r="R231" s="101">
        <f>IF(Switch="Y",T231,HLOOKUP(R$3,Debug!$A$1:$AK$723,2+$C231,0))</f>
        <v>0.58792404021400402</v>
      </c>
      <c r="S231" s="183">
        <v>-1.0424945066412006E-2</v>
      </c>
      <c r="T231" s="184">
        <v>0.46847184484212501</v>
      </c>
      <c r="U231" s="196"/>
      <c r="V231" s="55">
        <f t="shared" si="185"/>
        <v>0</v>
      </c>
      <c r="W231" s="210">
        <f t="shared" si="186"/>
        <v>0</v>
      </c>
      <c r="X231" s="210">
        <f t="shared" si="152"/>
        <v>0</v>
      </c>
      <c r="Y231" s="210">
        <f t="shared" si="187"/>
        <v>0</v>
      </c>
      <c r="Z231" s="210">
        <f t="shared" si="153"/>
        <v>0</v>
      </c>
      <c r="AA231" s="210">
        <f t="shared" si="154"/>
        <v>0</v>
      </c>
      <c r="AB231" s="210">
        <f t="shared" si="155"/>
        <v>0</v>
      </c>
      <c r="AC231" s="211">
        <f t="shared" si="156"/>
        <v>0</v>
      </c>
      <c r="AD231" s="43">
        <f>HLOOKUP(AD$4,Debug!$A$1:$AK$723,2+$C231,0)</f>
        <v>0</v>
      </c>
      <c r="AE231" s="44">
        <f>HLOOKUP(AE$4,Debug!$A$1:$AK$723,2+$C231,0)</f>
        <v>0</v>
      </c>
      <c r="AF231" s="44">
        <f>HLOOKUP(AF$4,Debug!$A$1:$AK$723,2+$C231,0)</f>
        <v>0</v>
      </c>
      <c r="AG231" s="44">
        <f>HLOOKUP(AG$4,Debug!$A$1:$AK$723,2+$C231,0)</f>
        <v>0</v>
      </c>
      <c r="AH231" s="44">
        <f>HLOOKUP(AH$4,Debug!$A$1:$AK$723,2+$C231,0)</f>
        <v>0</v>
      </c>
      <c r="AI231" s="208">
        <f t="shared" si="157"/>
        <v>0</v>
      </c>
      <c r="AJ231" s="196"/>
      <c r="AK231" s="55">
        <f t="shared" si="144"/>
        <v>1</v>
      </c>
      <c r="AL231" s="210">
        <f t="shared" si="145"/>
        <v>0</v>
      </c>
      <c r="AM231" s="210">
        <f t="shared" si="146"/>
        <v>0</v>
      </c>
      <c r="AN231" s="210">
        <f t="shared" si="147"/>
        <v>0</v>
      </c>
      <c r="AO231" s="210">
        <f t="shared" si="148"/>
        <v>0</v>
      </c>
      <c r="AP231" s="211">
        <f t="shared" si="149"/>
        <v>0</v>
      </c>
      <c r="AQ231" s="46">
        <f>HLOOKUP(AQ$4,Debug!$A$1:$AK$723,2+$C231,0)</f>
        <v>1</v>
      </c>
      <c r="AR231" s="46">
        <f>HLOOKUP(AR$4,Debug!$A$1:$AK$723,2+$C231,0)</f>
        <v>0</v>
      </c>
      <c r="AS231" s="46">
        <f>HLOOKUP(AS$4,Debug!$A$1:$AK$723,2+$C231,0)</f>
        <v>0</v>
      </c>
      <c r="AT231" s="46">
        <f>HLOOKUP(AT$4,Debug!$A$1:$AK$723,2+$C231,0)</f>
        <v>0</v>
      </c>
      <c r="AU231" s="46">
        <f>HLOOKUP(AU$4,Debug!$A$1:$AK$723,2+$C231,0)</f>
        <v>0</v>
      </c>
      <c r="AV231" s="46">
        <f>HLOOKUP(AV$4,Debug!$A$1:$AK$723,2+$C231,0)</f>
        <v>0</v>
      </c>
      <c r="AW231" s="47">
        <f t="shared" si="158"/>
        <v>0</v>
      </c>
      <c r="AX231" s="196"/>
      <c r="AY231" s="265">
        <f t="shared" si="159"/>
        <v>13172.554638151762</v>
      </c>
      <c r="AZ231" s="266">
        <f t="shared" si="160"/>
        <v>0</v>
      </c>
      <c r="BA231" s="266">
        <f t="shared" si="161"/>
        <v>26345.109276303701</v>
      </c>
      <c r="BB231" s="266">
        <f t="shared" si="162"/>
        <v>0</v>
      </c>
      <c r="BC231" s="267">
        <f t="shared" si="163"/>
        <v>0</v>
      </c>
      <c r="BD231" s="246">
        <f>HLOOKUP(BD$4,Debug!$A$1:$AK$723,2+$C231,0)</f>
        <v>13172.5546381518</v>
      </c>
      <c r="BE231" s="46">
        <f>HLOOKUP(BE$4,Debug!$A$1:$AK$723,2+$C231,0)</f>
        <v>0</v>
      </c>
      <c r="BF231" s="46">
        <f>HLOOKUP(BF$4,Debug!$A$1:$AK$723,2+$C231,0)</f>
        <v>26345.109276303701</v>
      </c>
      <c r="BG231" s="46">
        <f>HLOOKUP(BG$4,Debug!$A$1:$AK$723,2+$C231,0)</f>
        <v>0</v>
      </c>
      <c r="BH231" s="46">
        <f>HLOOKUP(BH$4,Debug!$A$1:$AK$723,2+$C231,0)</f>
        <v>0</v>
      </c>
      <c r="BI231" s="48">
        <f t="shared" si="164"/>
        <v>3.8198777474462986E-11</v>
      </c>
      <c r="BJ231" s="196"/>
      <c r="BK231" s="274">
        <f t="shared" si="165"/>
        <v>1.6821425527395739E-3</v>
      </c>
      <c r="BL231" s="275">
        <f t="shared" si="166"/>
        <v>0</v>
      </c>
      <c r="BM231" s="281">
        <f t="shared" si="167"/>
        <v>0</v>
      </c>
      <c r="BN231" s="281">
        <f t="shared" si="168"/>
        <v>0.8</v>
      </c>
      <c r="BO231" s="281">
        <f t="shared" si="169"/>
        <v>0</v>
      </c>
      <c r="BP231" s="281">
        <f t="shared" si="170"/>
        <v>1</v>
      </c>
      <c r="BQ231" s="275">
        <f t="shared" si="171"/>
        <v>0</v>
      </c>
      <c r="BR231" s="275">
        <f t="shared" si="172"/>
        <v>0</v>
      </c>
      <c r="BS231" s="276">
        <f t="shared" si="173"/>
        <v>0.80566083413772305</v>
      </c>
      <c r="BT231" s="41">
        <f>HLOOKUP(BT$4,Debug!$A$1:$AK$723,2+$C231,0)*IF(SUM(V231:W231)=0,0,1)</f>
        <v>0</v>
      </c>
      <c r="BU231" s="41">
        <f>HLOOKUP(BU$4,Debug!$A$1:$AK$723,2+$C231,0)*IF(SUM(X231:Y231)=0,0,1)</f>
        <v>0</v>
      </c>
      <c r="BV231" s="41">
        <f>HLOOKUP(BV$4,Debug!$A$1:$AK$723,2+$C231,0)</f>
        <v>0.80566083413772305</v>
      </c>
      <c r="BW231" s="208">
        <f t="shared" si="174"/>
        <v>0</v>
      </c>
      <c r="BY231" s="251">
        <f t="shared" si="175"/>
        <v>0</v>
      </c>
      <c r="BZ231" s="43">
        <f>HLOOKUP(BZ$4,Debug!$A$1:$AK$723,2+$C231,0)</f>
        <v>0</v>
      </c>
      <c r="CA231" s="49">
        <f t="shared" si="176"/>
        <v>0</v>
      </c>
      <c r="CC231" s="224">
        <f t="shared" si="177"/>
        <v>0</v>
      </c>
      <c r="CD231" s="253">
        <f t="shared" si="188"/>
        <v>0</v>
      </c>
      <c r="CE231" s="253">
        <f t="shared" si="178"/>
        <v>0</v>
      </c>
      <c r="CF231" s="253">
        <f t="shared" si="189"/>
        <v>0</v>
      </c>
      <c r="CG231" s="255">
        <f t="shared" si="179"/>
        <v>0</v>
      </c>
      <c r="CI231" s="194" t="e">
        <f t="shared" si="190"/>
        <v>#DIV/0!</v>
      </c>
      <c r="CJ231" s="194"/>
    </row>
    <row r="232" spans="2:88">
      <c r="B232" s="108">
        <f t="shared" si="191"/>
        <v>19</v>
      </c>
      <c r="C232" s="3">
        <f t="shared" si="180"/>
        <v>226</v>
      </c>
      <c r="D232" s="3">
        <f t="shared" si="181"/>
        <v>18</v>
      </c>
      <c r="E232" s="3">
        <f t="shared" si="182"/>
        <v>9</v>
      </c>
      <c r="F232" s="7">
        <f t="shared" si="183"/>
        <v>2033</v>
      </c>
      <c r="G232" s="8">
        <f t="shared" si="184"/>
        <v>10</v>
      </c>
      <c r="H232" s="37">
        <f>HLOOKUP(H$4,Debug!$A$1:$AK$723,2+$C232,0)</f>
        <v>19</v>
      </c>
      <c r="I232" s="38">
        <f>HLOOKUP(I$4,Debug!$A$1:$AK$723,2+$C232,0)</f>
        <v>226</v>
      </c>
      <c r="J232" s="38">
        <f>HLOOKUP(J$4,Debug!$A$1:$AK$723,2+$C232,0)</f>
        <v>18</v>
      </c>
      <c r="K232" s="38">
        <f>HLOOKUP(K$4,Debug!$A$1:$AK$723,2+$C232,0)</f>
        <v>9</v>
      </c>
      <c r="L232" s="38">
        <f>HLOOKUP(L$4,Debug!$A$1:$AK$723,2+$C232,0)</f>
        <v>2033</v>
      </c>
      <c r="M232" s="38">
        <f>HLOOKUP(M$4,Debug!$A$1:$AK$723,2+$C232,0)</f>
        <v>10</v>
      </c>
      <c r="N232" s="208">
        <f t="shared" si="150"/>
        <v>0</v>
      </c>
      <c r="O232" s="5"/>
      <c r="P232" s="100">
        <f>IF(Switch="Y",S232,HLOOKUP(P$3,Debug!$A$1:$AK$723,2+$C232,0))</f>
        <v>1.1579188366535299E-2</v>
      </c>
      <c r="Q232" s="207">
        <f t="shared" si="151"/>
        <v>1.03291883665353E-2</v>
      </c>
      <c r="R232" s="101">
        <f>IF(Switch="Y",T232,HLOOKUP(R$3,Debug!$A$1:$AK$723,2+$C232,0))</f>
        <v>0.58479532163742698</v>
      </c>
      <c r="S232" s="183">
        <v>1.67658931511665E-2</v>
      </c>
      <c r="T232" s="184">
        <v>0.46630916297505248</v>
      </c>
      <c r="U232" s="196"/>
      <c r="V232" s="55">
        <f t="shared" si="185"/>
        <v>0</v>
      </c>
      <c r="W232" s="210">
        <f t="shared" si="186"/>
        <v>0</v>
      </c>
      <c r="X232" s="210">
        <f t="shared" si="152"/>
        <v>0</v>
      </c>
      <c r="Y232" s="210">
        <f t="shared" si="187"/>
        <v>0</v>
      </c>
      <c r="Z232" s="210">
        <f t="shared" si="153"/>
        <v>0</v>
      </c>
      <c r="AA232" s="210">
        <f t="shared" si="154"/>
        <v>0</v>
      </c>
      <c r="AB232" s="210">
        <f t="shared" si="155"/>
        <v>0</v>
      </c>
      <c r="AC232" s="211">
        <f t="shared" si="156"/>
        <v>0</v>
      </c>
      <c r="AD232" s="43">
        <f>HLOOKUP(AD$4,Debug!$A$1:$AK$723,2+$C232,0)</f>
        <v>0</v>
      </c>
      <c r="AE232" s="44">
        <f>HLOOKUP(AE$4,Debug!$A$1:$AK$723,2+$C232,0)</f>
        <v>0</v>
      </c>
      <c r="AF232" s="44">
        <f>HLOOKUP(AF$4,Debug!$A$1:$AK$723,2+$C232,0)</f>
        <v>0</v>
      </c>
      <c r="AG232" s="44">
        <f>HLOOKUP(AG$4,Debug!$A$1:$AK$723,2+$C232,0)</f>
        <v>0</v>
      </c>
      <c r="AH232" s="44">
        <f>HLOOKUP(AH$4,Debug!$A$1:$AK$723,2+$C232,0)</f>
        <v>0</v>
      </c>
      <c r="AI232" s="208">
        <f t="shared" si="157"/>
        <v>0</v>
      </c>
      <c r="AJ232" s="196"/>
      <c r="AK232" s="55">
        <f t="shared" si="144"/>
        <v>1</v>
      </c>
      <c r="AL232" s="210">
        <f t="shared" si="145"/>
        <v>0</v>
      </c>
      <c r="AM232" s="210">
        <f t="shared" si="146"/>
        <v>0</v>
      </c>
      <c r="AN232" s="210">
        <f t="shared" si="147"/>
        <v>0</v>
      </c>
      <c r="AO232" s="210">
        <f t="shared" si="148"/>
        <v>0</v>
      </c>
      <c r="AP232" s="211">
        <f t="shared" si="149"/>
        <v>0</v>
      </c>
      <c r="AQ232" s="46">
        <f>HLOOKUP(AQ$4,Debug!$A$1:$AK$723,2+$C232,0)</f>
        <v>1</v>
      </c>
      <c r="AR232" s="46">
        <f>HLOOKUP(AR$4,Debug!$A$1:$AK$723,2+$C232,0)</f>
        <v>0</v>
      </c>
      <c r="AS232" s="46">
        <f>HLOOKUP(AS$4,Debug!$A$1:$AK$723,2+$C232,0)</f>
        <v>0</v>
      </c>
      <c r="AT232" s="46">
        <f>HLOOKUP(AT$4,Debug!$A$1:$AK$723,2+$C232,0)</f>
        <v>0</v>
      </c>
      <c r="AU232" s="46">
        <f>HLOOKUP(AU$4,Debug!$A$1:$AK$723,2+$C232,0)</f>
        <v>0</v>
      </c>
      <c r="AV232" s="46">
        <f>HLOOKUP(AV$4,Debug!$A$1:$AK$723,2+$C232,0)</f>
        <v>0</v>
      </c>
      <c r="AW232" s="47">
        <f t="shared" si="158"/>
        <v>0</v>
      </c>
      <c r="AX232" s="196"/>
      <c r="AY232" s="265">
        <f t="shared" si="159"/>
        <v>13172.554638151762</v>
      </c>
      <c r="AZ232" s="266">
        <f t="shared" si="160"/>
        <v>0</v>
      </c>
      <c r="BA232" s="266">
        <f t="shared" si="161"/>
        <v>26345.109276303701</v>
      </c>
      <c r="BB232" s="266">
        <f t="shared" si="162"/>
        <v>0</v>
      </c>
      <c r="BC232" s="267">
        <f t="shared" si="163"/>
        <v>0</v>
      </c>
      <c r="BD232" s="246">
        <f>HLOOKUP(BD$4,Debug!$A$1:$AK$723,2+$C232,0)</f>
        <v>13172.5546381518</v>
      </c>
      <c r="BE232" s="46">
        <f>HLOOKUP(BE$4,Debug!$A$1:$AK$723,2+$C232,0)</f>
        <v>0</v>
      </c>
      <c r="BF232" s="46">
        <f>HLOOKUP(BF$4,Debug!$A$1:$AK$723,2+$C232,0)</f>
        <v>26345.109276303701</v>
      </c>
      <c r="BG232" s="46">
        <f>HLOOKUP(BG$4,Debug!$A$1:$AK$723,2+$C232,0)</f>
        <v>0</v>
      </c>
      <c r="BH232" s="46">
        <f>HLOOKUP(BH$4,Debug!$A$1:$AK$723,2+$C232,0)</f>
        <v>0</v>
      </c>
      <c r="BI232" s="48">
        <f t="shared" si="164"/>
        <v>3.8198777474462986E-11</v>
      </c>
      <c r="BJ232" s="196"/>
      <c r="BK232" s="274">
        <f t="shared" si="165"/>
        <v>1.6821425527395739E-3</v>
      </c>
      <c r="BL232" s="275">
        <f t="shared" si="166"/>
        <v>0</v>
      </c>
      <c r="BM232" s="281">
        <f t="shared" si="167"/>
        <v>0</v>
      </c>
      <c r="BN232" s="281">
        <f t="shared" si="168"/>
        <v>0.8</v>
      </c>
      <c r="BO232" s="281">
        <f t="shared" si="169"/>
        <v>0</v>
      </c>
      <c r="BP232" s="281">
        <f t="shared" si="170"/>
        <v>1</v>
      </c>
      <c r="BQ232" s="275">
        <f t="shared" si="171"/>
        <v>0</v>
      </c>
      <c r="BR232" s="275">
        <f t="shared" si="172"/>
        <v>0</v>
      </c>
      <c r="BS232" s="276">
        <f t="shared" si="173"/>
        <v>0.80566083413772305</v>
      </c>
      <c r="BT232" s="41">
        <f>HLOOKUP(BT$4,Debug!$A$1:$AK$723,2+$C232,0)*IF(SUM(V232:W232)=0,0,1)</f>
        <v>0</v>
      </c>
      <c r="BU232" s="41">
        <f>HLOOKUP(BU$4,Debug!$A$1:$AK$723,2+$C232,0)*IF(SUM(X232:Y232)=0,0,1)</f>
        <v>0</v>
      </c>
      <c r="BV232" s="41">
        <f>HLOOKUP(BV$4,Debug!$A$1:$AK$723,2+$C232,0)</f>
        <v>0.80566083413772305</v>
      </c>
      <c r="BW232" s="208">
        <f t="shared" si="174"/>
        <v>0</v>
      </c>
      <c r="BY232" s="251">
        <f t="shared" si="175"/>
        <v>0</v>
      </c>
      <c r="BZ232" s="43">
        <f>HLOOKUP(BZ$4,Debug!$A$1:$AK$723,2+$C232,0)</f>
        <v>0</v>
      </c>
      <c r="CA232" s="49">
        <f t="shared" si="176"/>
        <v>0</v>
      </c>
      <c r="CC232" s="224">
        <f t="shared" si="177"/>
        <v>0</v>
      </c>
      <c r="CD232" s="253">
        <f t="shared" si="188"/>
        <v>0</v>
      </c>
      <c r="CE232" s="253">
        <f t="shared" si="178"/>
        <v>0</v>
      </c>
      <c r="CF232" s="253">
        <f t="shared" si="189"/>
        <v>0</v>
      </c>
      <c r="CG232" s="255">
        <f t="shared" si="179"/>
        <v>0</v>
      </c>
      <c r="CI232" s="194" t="e">
        <f t="shared" si="190"/>
        <v>#DIV/0!</v>
      </c>
      <c r="CJ232" s="194"/>
    </row>
    <row r="233" spans="2:88">
      <c r="B233" s="108">
        <f t="shared" si="191"/>
        <v>19</v>
      </c>
      <c r="C233" s="3">
        <f t="shared" si="180"/>
        <v>227</v>
      </c>
      <c r="D233" s="3">
        <f t="shared" si="181"/>
        <v>18</v>
      </c>
      <c r="E233" s="3">
        <f t="shared" si="182"/>
        <v>10</v>
      </c>
      <c r="F233" s="7">
        <f t="shared" si="183"/>
        <v>2033</v>
      </c>
      <c r="G233" s="8">
        <f t="shared" si="184"/>
        <v>11</v>
      </c>
      <c r="H233" s="37">
        <f>HLOOKUP(H$4,Debug!$A$1:$AK$723,2+$C233,0)</f>
        <v>19</v>
      </c>
      <c r="I233" s="38">
        <f>HLOOKUP(I$4,Debug!$A$1:$AK$723,2+$C233,0)</f>
        <v>227</v>
      </c>
      <c r="J233" s="38">
        <f>HLOOKUP(J$4,Debug!$A$1:$AK$723,2+$C233,0)</f>
        <v>18</v>
      </c>
      <c r="K233" s="38">
        <f>HLOOKUP(K$4,Debug!$A$1:$AK$723,2+$C233,0)</f>
        <v>10</v>
      </c>
      <c r="L233" s="38">
        <f>HLOOKUP(L$4,Debug!$A$1:$AK$723,2+$C233,0)</f>
        <v>2033</v>
      </c>
      <c r="M233" s="38">
        <f>HLOOKUP(M$4,Debug!$A$1:$AK$723,2+$C233,0)</f>
        <v>11</v>
      </c>
      <c r="N233" s="208">
        <f t="shared" si="150"/>
        <v>0</v>
      </c>
      <c r="O233" s="5"/>
      <c r="P233" s="100">
        <f>IF(Switch="Y",S233,HLOOKUP(P$3,Debug!$A$1:$AK$723,2+$C233,0))</f>
        <v>-5.1652410916301897E-3</v>
      </c>
      <c r="Q233" s="207">
        <f t="shared" si="151"/>
        <v>-6.4152410916301899E-3</v>
      </c>
      <c r="R233" s="101">
        <f>IF(Switch="Y",T233,HLOOKUP(R$3,Debug!$A$1:$AK$723,2+$C233,0))</f>
        <v>0.58169972660112801</v>
      </c>
      <c r="S233" s="183">
        <v>-1.3344651575150968E-2</v>
      </c>
      <c r="T233" s="184">
        <v>0.46410173109945702</v>
      </c>
      <c r="U233" s="196"/>
      <c r="V233" s="55">
        <f t="shared" si="185"/>
        <v>0</v>
      </c>
      <c r="W233" s="210">
        <f t="shared" si="186"/>
        <v>0</v>
      </c>
      <c r="X233" s="210">
        <f t="shared" si="152"/>
        <v>0</v>
      </c>
      <c r="Y233" s="210">
        <f t="shared" si="187"/>
        <v>0</v>
      </c>
      <c r="Z233" s="210">
        <f t="shared" si="153"/>
        <v>0</v>
      </c>
      <c r="AA233" s="210">
        <f t="shared" si="154"/>
        <v>0</v>
      </c>
      <c r="AB233" s="210">
        <f t="shared" si="155"/>
        <v>0</v>
      </c>
      <c r="AC233" s="211">
        <f t="shared" si="156"/>
        <v>0</v>
      </c>
      <c r="AD233" s="43">
        <f>HLOOKUP(AD$4,Debug!$A$1:$AK$723,2+$C233,0)</f>
        <v>0</v>
      </c>
      <c r="AE233" s="44">
        <f>HLOOKUP(AE$4,Debug!$A$1:$AK$723,2+$C233,0)</f>
        <v>0</v>
      </c>
      <c r="AF233" s="44">
        <f>HLOOKUP(AF$4,Debug!$A$1:$AK$723,2+$C233,0)</f>
        <v>0</v>
      </c>
      <c r="AG233" s="44">
        <f>HLOOKUP(AG$4,Debug!$A$1:$AK$723,2+$C233,0)</f>
        <v>0</v>
      </c>
      <c r="AH233" s="44">
        <f>HLOOKUP(AH$4,Debug!$A$1:$AK$723,2+$C233,0)</f>
        <v>0</v>
      </c>
      <c r="AI233" s="208">
        <f t="shared" si="157"/>
        <v>0</v>
      </c>
      <c r="AJ233" s="196"/>
      <c r="AK233" s="55">
        <f t="shared" si="144"/>
        <v>1</v>
      </c>
      <c r="AL233" s="210">
        <f t="shared" si="145"/>
        <v>0</v>
      </c>
      <c r="AM233" s="210">
        <f t="shared" si="146"/>
        <v>0</v>
      </c>
      <c r="AN233" s="210">
        <f t="shared" si="147"/>
        <v>0</v>
      </c>
      <c r="AO233" s="210">
        <f t="shared" si="148"/>
        <v>0</v>
      </c>
      <c r="AP233" s="211">
        <f t="shared" si="149"/>
        <v>0</v>
      </c>
      <c r="AQ233" s="46">
        <f>HLOOKUP(AQ$4,Debug!$A$1:$AK$723,2+$C233,0)</f>
        <v>1</v>
      </c>
      <c r="AR233" s="46">
        <f>HLOOKUP(AR$4,Debug!$A$1:$AK$723,2+$C233,0)</f>
        <v>0</v>
      </c>
      <c r="AS233" s="46">
        <f>HLOOKUP(AS$4,Debug!$A$1:$AK$723,2+$C233,0)</f>
        <v>0</v>
      </c>
      <c r="AT233" s="46">
        <f>HLOOKUP(AT$4,Debug!$A$1:$AK$723,2+$C233,0)</f>
        <v>0</v>
      </c>
      <c r="AU233" s="46">
        <f>HLOOKUP(AU$4,Debug!$A$1:$AK$723,2+$C233,0)</f>
        <v>0</v>
      </c>
      <c r="AV233" s="46">
        <f>HLOOKUP(AV$4,Debug!$A$1:$AK$723,2+$C233,0)</f>
        <v>0</v>
      </c>
      <c r="AW233" s="47">
        <f t="shared" si="158"/>
        <v>0</v>
      </c>
      <c r="AX233" s="196"/>
      <c r="AY233" s="265">
        <f t="shared" si="159"/>
        <v>13172.554638151762</v>
      </c>
      <c r="AZ233" s="266">
        <f t="shared" si="160"/>
        <v>0</v>
      </c>
      <c r="BA233" s="266">
        <f t="shared" si="161"/>
        <v>26345.109276303701</v>
      </c>
      <c r="BB233" s="266">
        <f t="shared" si="162"/>
        <v>0</v>
      </c>
      <c r="BC233" s="267">
        <f t="shared" si="163"/>
        <v>0</v>
      </c>
      <c r="BD233" s="246">
        <f>HLOOKUP(BD$4,Debug!$A$1:$AK$723,2+$C233,0)</f>
        <v>13172.5546381518</v>
      </c>
      <c r="BE233" s="46">
        <f>HLOOKUP(BE$4,Debug!$A$1:$AK$723,2+$C233,0)</f>
        <v>0</v>
      </c>
      <c r="BF233" s="46">
        <f>HLOOKUP(BF$4,Debug!$A$1:$AK$723,2+$C233,0)</f>
        <v>26345.109276303701</v>
      </c>
      <c r="BG233" s="46">
        <f>HLOOKUP(BG$4,Debug!$A$1:$AK$723,2+$C233,0)</f>
        <v>0</v>
      </c>
      <c r="BH233" s="46">
        <f>HLOOKUP(BH$4,Debug!$A$1:$AK$723,2+$C233,0)</f>
        <v>0</v>
      </c>
      <c r="BI233" s="48">
        <f t="shared" si="164"/>
        <v>3.8198777474462986E-11</v>
      </c>
      <c r="BJ233" s="196"/>
      <c r="BK233" s="274">
        <f t="shared" si="165"/>
        <v>1.6821425527395739E-3</v>
      </c>
      <c r="BL233" s="275">
        <f t="shared" si="166"/>
        <v>0</v>
      </c>
      <c r="BM233" s="281">
        <f t="shared" si="167"/>
        <v>0</v>
      </c>
      <c r="BN233" s="281">
        <f t="shared" si="168"/>
        <v>0.8</v>
      </c>
      <c r="BO233" s="281">
        <f t="shared" si="169"/>
        <v>0</v>
      </c>
      <c r="BP233" s="281">
        <f t="shared" si="170"/>
        <v>1</v>
      </c>
      <c r="BQ233" s="275">
        <f t="shared" si="171"/>
        <v>0</v>
      </c>
      <c r="BR233" s="275">
        <f t="shared" si="172"/>
        <v>0</v>
      </c>
      <c r="BS233" s="276">
        <f t="shared" si="173"/>
        <v>0.80566083413772305</v>
      </c>
      <c r="BT233" s="41">
        <f>HLOOKUP(BT$4,Debug!$A$1:$AK$723,2+$C233,0)*IF(SUM(V233:W233)=0,0,1)</f>
        <v>0</v>
      </c>
      <c r="BU233" s="41">
        <f>HLOOKUP(BU$4,Debug!$A$1:$AK$723,2+$C233,0)*IF(SUM(X233:Y233)=0,0,1)</f>
        <v>0</v>
      </c>
      <c r="BV233" s="41">
        <f>HLOOKUP(BV$4,Debug!$A$1:$AK$723,2+$C233,0)</f>
        <v>0.80566083413772305</v>
      </c>
      <c r="BW233" s="208">
        <f t="shared" si="174"/>
        <v>0</v>
      </c>
      <c r="BY233" s="251">
        <f t="shared" si="175"/>
        <v>0</v>
      </c>
      <c r="BZ233" s="43">
        <f>HLOOKUP(BZ$4,Debug!$A$1:$AK$723,2+$C233,0)</f>
        <v>0</v>
      </c>
      <c r="CA233" s="49">
        <f t="shared" si="176"/>
        <v>0</v>
      </c>
      <c r="CC233" s="224">
        <f t="shared" si="177"/>
        <v>0</v>
      </c>
      <c r="CD233" s="253">
        <f t="shared" si="188"/>
        <v>0</v>
      </c>
      <c r="CE233" s="253">
        <f t="shared" si="178"/>
        <v>0</v>
      </c>
      <c r="CF233" s="253">
        <f t="shared" si="189"/>
        <v>0</v>
      </c>
      <c r="CG233" s="255">
        <f t="shared" si="179"/>
        <v>0</v>
      </c>
      <c r="CI233" s="194" t="e">
        <f t="shared" si="190"/>
        <v>#DIV/0!</v>
      </c>
      <c r="CJ233" s="194"/>
    </row>
    <row r="234" spans="2:88">
      <c r="B234" s="108">
        <f t="shared" si="191"/>
        <v>19</v>
      </c>
      <c r="C234" s="3">
        <f t="shared" si="180"/>
        <v>228</v>
      </c>
      <c r="D234" s="3">
        <f t="shared" si="181"/>
        <v>18</v>
      </c>
      <c r="E234" s="3">
        <f t="shared" si="182"/>
        <v>11</v>
      </c>
      <c r="F234" s="7">
        <f t="shared" si="183"/>
        <v>2033</v>
      </c>
      <c r="G234" s="8">
        <f t="shared" si="184"/>
        <v>12</v>
      </c>
      <c r="H234" s="37">
        <f>HLOOKUP(H$4,Debug!$A$1:$AK$723,2+$C234,0)</f>
        <v>19</v>
      </c>
      <c r="I234" s="38">
        <f>HLOOKUP(I$4,Debug!$A$1:$AK$723,2+$C234,0)</f>
        <v>228</v>
      </c>
      <c r="J234" s="38">
        <f>HLOOKUP(J$4,Debug!$A$1:$AK$723,2+$C234,0)</f>
        <v>18</v>
      </c>
      <c r="K234" s="38">
        <f>HLOOKUP(K$4,Debug!$A$1:$AK$723,2+$C234,0)</f>
        <v>11</v>
      </c>
      <c r="L234" s="38">
        <f>HLOOKUP(L$4,Debug!$A$1:$AK$723,2+$C234,0)</f>
        <v>2033</v>
      </c>
      <c r="M234" s="38">
        <f>HLOOKUP(M$4,Debug!$A$1:$AK$723,2+$C234,0)</f>
        <v>12</v>
      </c>
      <c r="N234" s="208">
        <f t="shared" si="150"/>
        <v>0</v>
      </c>
      <c r="O234" s="5"/>
      <c r="P234" s="100">
        <f>IF(Switch="Y",S234,HLOOKUP(P$3,Debug!$A$1:$AK$723,2+$C234,0))</f>
        <v>2.5446130085577699E-2</v>
      </c>
      <c r="Q234" s="207">
        <f t="shared" si="151"/>
        <v>2.4196130085577697E-2</v>
      </c>
      <c r="R234" s="101">
        <f>IF(Switch="Y",T234,HLOOKUP(R$3,Debug!$A$1:$AK$723,2+$C234,0))</f>
        <v>0.57870370370370405</v>
      </c>
      <c r="S234" s="183">
        <v>2.3289321946614816E-2</v>
      </c>
      <c r="T234" s="184">
        <v>0.46191510000461916</v>
      </c>
      <c r="U234" s="196"/>
      <c r="V234" s="55">
        <f t="shared" si="185"/>
        <v>0</v>
      </c>
      <c r="W234" s="210">
        <f t="shared" si="186"/>
        <v>0</v>
      </c>
      <c r="X234" s="210">
        <f t="shared" si="152"/>
        <v>0</v>
      </c>
      <c r="Y234" s="210">
        <f t="shared" si="187"/>
        <v>0</v>
      </c>
      <c r="Z234" s="210">
        <f t="shared" si="153"/>
        <v>0</v>
      </c>
      <c r="AA234" s="210">
        <f t="shared" si="154"/>
        <v>0</v>
      </c>
      <c r="AB234" s="210">
        <f t="shared" si="155"/>
        <v>0</v>
      </c>
      <c r="AC234" s="211">
        <f t="shared" si="156"/>
        <v>0</v>
      </c>
      <c r="AD234" s="43">
        <f>HLOOKUP(AD$4,Debug!$A$1:$AK$723,2+$C234,0)</f>
        <v>0</v>
      </c>
      <c r="AE234" s="44">
        <f>HLOOKUP(AE$4,Debug!$A$1:$AK$723,2+$C234,0)</f>
        <v>0</v>
      </c>
      <c r="AF234" s="44">
        <f>HLOOKUP(AF$4,Debug!$A$1:$AK$723,2+$C234,0)</f>
        <v>0</v>
      </c>
      <c r="AG234" s="44">
        <f>HLOOKUP(AG$4,Debug!$A$1:$AK$723,2+$C234,0)</f>
        <v>0</v>
      </c>
      <c r="AH234" s="44">
        <f>HLOOKUP(AH$4,Debug!$A$1:$AK$723,2+$C234,0)</f>
        <v>0</v>
      </c>
      <c r="AI234" s="208">
        <f t="shared" si="157"/>
        <v>0</v>
      </c>
      <c r="AJ234" s="196"/>
      <c r="AK234" s="55">
        <f t="shared" si="144"/>
        <v>1</v>
      </c>
      <c r="AL234" s="210">
        <f t="shared" si="145"/>
        <v>0</v>
      </c>
      <c r="AM234" s="210">
        <f t="shared" si="146"/>
        <v>0</v>
      </c>
      <c r="AN234" s="210">
        <f t="shared" si="147"/>
        <v>1</v>
      </c>
      <c r="AO234" s="210">
        <f t="shared" si="148"/>
        <v>1</v>
      </c>
      <c r="AP234" s="211">
        <f t="shared" si="149"/>
        <v>1</v>
      </c>
      <c r="AQ234" s="46">
        <f>HLOOKUP(AQ$4,Debug!$A$1:$AK$723,2+$C234,0)</f>
        <v>1</v>
      </c>
      <c r="AR234" s="46">
        <f>HLOOKUP(AR$4,Debug!$A$1:$AK$723,2+$C234,0)</f>
        <v>0</v>
      </c>
      <c r="AS234" s="46">
        <f>HLOOKUP(AS$4,Debug!$A$1:$AK$723,2+$C234,0)</f>
        <v>0</v>
      </c>
      <c r="AT234" s="46">
        <f>HLOOKUP(AT$4,Debug!$A$1:$AK$723,2+$C234,0)</f>
        <v>1</v>
      </c>
      <c r="AU234" s="46">
        <f>HLOOKUP(AU$4,Debug!$A$1:$AK$723,2+$C234,0)</f>
        <v>1</v>
      </c>
      <c r="AV234" s="46">
        <f>HLOOKUP(AV$4,Debug!$A$1:$AK$723,2+$C234,0)</f>
        <v>1</v>
      </c>
      <c r="AW234" s="47">
        <f t="shared" si="158"/>
        <v>0</v>
      </c>
      <c r="AX234" s="196"/>
      <c r="AY234" s="265">
        <f t="shared" si="159"/>
        <v>13172.554638151762</v>
      </c>
      <c r="AZ234" s="266">
        <f t="shared" si="160"/>
        <v>0</v>
      </c>
      <c r="BA234" s="266">
        <f t="shared" si="161"/>
        <v>13172.55463815194</v>
      </c>
      <c r="BB234" s="266">
        <f t="shared" si="162"/>
        <v>0</v>
      </c>
      <c r="BC234" s="267">
        <f t="shared" si="163"/>
        <v>0</v>
      </c>
      <c r="BD234" s="246">
        <f>HLOOKUP(BD$4,Debug!$A$1:$AK$723,2+$C234,0)</f>
        <v>13172.5546381518</v>
      </c>
      <c r="BE234" s="46">
        <f>HLOOKUP(BE$4,Debug!$A$1:$AK$723,2+$C234,0)</f>
        <v>0</v>
      </c>
      <c r="BF234" s="46">
        <f>HLOOKUP(BF$4,Debug!$A$1:$AK$723,2+$C234,0)</f>
        <v>13172.554638152</v>
      </c>
      <c r="BG234" s="46">
        <f>HLOOKUP(BG$4,Debug!$A$1:$AK$723,2+$C234,0)</f>
        <v>0</v>
      </c>
      <c r="BH234" s="46">
        <f>HLOOKUP(BH$4,Debug!$A$1:$AK$723,2+$C234,0)</f>
        <v>0</v>
      </c>
      <c r="BI234" s="48">
        <f t="shared" si="164"/>
        <v>9.822542779147625E-11</v>
      </c>
      <c r="BJ234" s="196"/>
      <c r="BK234" s="274">
        <f t="shared" si="165"/>
        <v>1.6821425527395739E-3</v>
      </c>
      <c r="BL234" s="275">
        <f t="shared" si="166"/>
        <v>0</v>
      </c>
      <c r="BM234" s="281">
        <f t="shared" si="167"/>
        <v>0</v>
      </c>
      <c r="BN234" s="281">
        <f t="shared" si="168"/>
        <v>0.8</v>
      </c>
      <c r="BO234" s="281">
        <f t="shared" si="169"/>
        <v>0</v>
      </c>
      <c r="BP234" s="281">
        <f t="shared" si="170"/>
        <v>1</v>
      </c>
      <c r="BQ234" s="275">
        <f t="shared" si="171"/>
        <v>0</v>
      </c>
      <c r="BR234" s="275">
        <f t="shared" si="172"/>
        <v>0</v>
      </c>
      <c r="BS234" s="276">
        <f t="shared" si="173"/>
        <v>0.80566083413772305</v>
      </c>
      <c r="BT234" s="41">
        <f>HLOOKUP(BT$4,Debug!$A$1:$AK$723,2+$C234,0)*IF(SUM(V234:W234)=0,0,1)</f>
        <v>0</v>
      </c>
      <c r="BU234" s="41">
        <f>HLOOKUP(BU$4,Debug!$A$1:$AK$723,2+$C234,0)*IF(SUM(X234:Y234)=0,0,1)</f>
        <v>0</v>
      </c>
      <c r="BV234" s="41">
        <f>HLOOKUP(BV$4,Debug!$A$1:$AK$723,2+$C234,0)</f>
        <v>0.80566083413772305</v>
      </c>
      <c r="BW234" s="208">
        <f t="shared" si="174"/>
        <v>0</v>
      </c>
      <c r="BY234" s="251">
        <f t="shared" si="175"/>
        <v>13172.554638151762</v>
      </c>
      <c r="BZ234" s="43">
        <f>HLOOKUP(BZ$4,Debug!$A$1:$AK$723,2+$C234,0)</f>
        <v>13172.5546381518</v>
      </c>
      <c r="CA234" s="49">
        <f t="shared" si="176"/>
        <v>3.8198777474462986E-11</v>
      </c>
      <c r="CC234" s="224">
        <f t="shared" si="177"/>
        <v>7623.0061563378295</v>
      </c>
      <c r="CD234" s="253">
        <f t="shared" si="188"/>
        <v>0</v>
      </c>
      <c r="CE234" s="253">
        <f t="shared" si="178"/>
        <v>0</v>
      </c>
      <c r="CF234" s="253">
        <f t="shared" si="189"/>
        <v>0</v>
      </c>
      <c r="CG234" s="255">
        <f t="shared" si="179"/>
        <v>0</v>
      </c>
      <c r="CI234" s="194" t="e">
        <f t="shared" si="190"/>
        <v>#DIV/0!</v>
      </c>
      <c r="CJ234" s="194"/>
    </row>
    <row r="235" spans="2:88">
      <c r="B235" s="108">
        <f t="shared" si="191"/>
        <v>20</v>
      </c>
      <c r="C235" s="3">
        <f t="shared" si="180"/>
        <v>229</v>
      </c>
      <c r="D235" s="3">
        <f t="shared" si="181"/>
        <v>19</v>
      </c>
      <c r="E235" s="3">
        <f t="shared" si="182"/>
        <v>0</v>
      </c>
      <c r="F235" s="7">
        <f t="shared" si="183"/>
        <v>2034</v>
      </c>
      <c r="G235" s="8">
        <f t="shared" si="184"/>
        <v>1</v>
      </c>
      <c r="H235" s="37">
        <f>HLOOKUP(H$4,Debug!$A$1:$AK$723,2+$C235,0)</f>
        <v>20</v>
      </c>
      <c r="I235" s="38">
        <f>HLOOKUP(I$4,Debug!$A$1:$AK$723,2+$C235,0)</f>
        <v>229</v>
      </c>
      <c r="J235" s="38">
        <f>HLOOKUP(J$4,Debug!$A$1:$AK$723,2+$C235,0)</f>
        <v>19</v>
      </c>
      <c r="K235" s="38">
        <f>HLOOKUP(K$4,Debug!$A$1:$AK$723,2+$C235,0)</f>
        <v>0</v>
      </c>
      <c r="L235" s="38">
        <f>HLOOKUP(L$4,Debug!$A$1:$AK$723,2+$C235,0)</f>
        <v>2034</v>
      </c>
      <c r="M235" s="38">
        <f>HLOOKUP(M$4,Debug!$A$1:$AK$723,2+$C235,0)</f>
        <v>1</v>
      </c>
      <c r="N235" s="208">
        <f t="shared" si="150"/>
        <v>0</v>
      </c>
      <c r="O235" s="5"/>
      <c r="P235" s="100">
        <f>IF(Switch="Y",S235,HLOOKUP(P$3,Debug!$A$1:$AK$723,2+$C235,0))</f>
        <v>1.8177852669883001E-2</v>
      </c>
      <c r="Q235" s="207">
        <f t="shared" si="151"/>
        <v>1.6927852669883E-2</v>
      </c>
      <c r="R235" s="101">
        <f>IF(Switch="Y",T235,HLOOKUP(R$3,Debug!$A$1:$AK$723,2+$C235,0))</f>
        <v>0.57577153385536595</v>
      </c>
      <c r="S235" s="183">
        <v>2.1529069545367374E-3</v>
      </c>
      <c r="T235" s="184">
        <v>0.45981239654221079</v>
      </c>
      <c r="U235" s="196"/>
      <c r="V235" s="55">
        <f t="shared" si="185"/>
        <v>0</v>
      </c>
      <c r="W235" s="210">
        <f t="shared" si="186"/>
        <v>0</v>
      </c>
      <c r="X235" s="210">
        <f t="shared" si="152"/>
        <v>0</v>
      </c>
      <c r="Y235" s="210">
        <f t="shared" si="187"/>
        <v>0</v>
      </c>
      <c r="Z235" s="210">
        <f t="shared" si="153"/>
        <v>0</v>
      </c>
      <c r="AA235" s="210">
        <f t="shared" si="154"/>
        <v>0</v>
      </c>
      <c r="AB235" s="210">
        <f t="shared" si="155"/>
        <v>0</v>
      </c>
      <c r="AC235" s="211">
        <f t="shared" si="156"/>
        <v>0</v>
      </c>
      <c r="AD235" s="43">
        <f>HLOOKUP(AD$4,Debug!$A$1:$AK$723,2+$C235,0)</f>
        <v>0</v>
      </c>
      <c r="AE235" s="44">
        <f>HLOOKUP(AE$4,Debug!$A$1:$AK$723,2+$C235,0)</f>
        <v>0</v>
      </c>
      <c r="AF235" s="44">
        <f>HLOOKUP(AF$4,Debug!$A$1:$AK$723,2+$C235,0)</f>
        <v>0</v>
      </c>
      <c r="AG235" s="44">
        <f>HLOOKUP(AG$4,Debug!$A$1:$AK$723,2+$C235,0)</f>
        <v>0</v>
      </c>
      <c r="AH235" s="44">
        <f>HLOOKUP(AH$4,Debug!$A$1:$AK$723,2+$C235,0)</f>
        <v>0</v>
      </c>
      <c r="AI235" s="208">
        <f t="shared" si="157"/>
        <v>0</v>
      </c>
      <c r="AJ235" s="196"/>
      <c r="AK235" s="55">
        <f t="shared" si="144"/>
        <v>1</v>
      </c>
      <c r="AL235" s="210">
        <f t="shared" si="145"/>
        <v>0</v>
      </c>
      <c r="AM235" s="210">
        <f t="shared" si="146"/>
        <v>0</v>
      </c>
      <c r="AN235" s="210">
        <f t="shared" si="147"/>
        <v>0</v>
      </c>
      <c r="AO235" s="210">
        <f t="shared" si="148"/>
        <v>0</v>
      </c>
      <c r="AP235" s="211">
        <f t="shared" si="149"/>
        <v>0</v>
      </c>
      <c r="AQ235" s="46">
        <f>HLOOKUP(AQ$4,Debug!$A$1:$AK$723,2+$C235,0)</f>
        <v>1</v>
      </c>
      <c r="AR235" s="46">
        <f>HLOOKUP(AR$4,Debug!$A$1:$AK$723,2+$C235,0)</f>
        <v>0</v>
      </c>
      <c r="AS235" s="46">
        <f>HLOOKUP(AS$4,Debug!$A$1:$AK$723,2+$C235,0)</f>
        <v>0</v>
      </c>
      <c r="AT235" s="46">
        <f>HLOOKUP(AT$4,Debug!$A$1:$AK$723,2+$C235,0)</f>
        <v>0</v>
      </c>
      <c r="AU235" s="46">
        <f>HLOOKUP(AU$4,Debug!$A$1:$AK$723,2+$C235,0)</f>
        <v>0</v>
      </c>
      <c r="AV235" s="46">
        <f>HLOOKUP(AV$4,Debug!$A$1:$AK$723,2+$C235,0)</f>
        <v>0</v>
      </c>
      <c r="AW235" s="47">
        <f t="shared" si="158"/>
        <v>0</v>
      </c>
      <c r="AX235" s="196"/>
      <c r="AY235" s="265">
        <f t="shared" si="159"/>
        <v>13172.554638151762</v>
      </c>
      <c r="AZ235" s="266">
        <f t="shared" si="160"/>
        <v>0</v>
      </c>
      <c r="BA235" s="266">
        <f t="shared" si="161"/>
        <v>13172.55463815194</v>
      </c>
      <c r="BB235" s="266">
        <f t="shared" si="162"/>
        <v>0</v>
      </c>
      <c r="BC235" s="267">
        <f t="shared" si="163"/>
        <v>0</v>
      </c>
      <c r="BD235" s="246">
        <f>HLOOKUP(BD$4,Debug!$A$1:$AK$723,2+$C235,0)</f>
        <v>13172.5546381518</v>
      </c>
      <c r="BE235" s="46">
        <f>HLOOKUP(BE$4,Debug!$A$1:$AK$723,2+$C235,0)</f>
        <v>0</v>
      </c>
      <c r="BF235" s="46">
        <f>HLOOKUP(BF$4,Debug!$A$1:$AK$723,2+$C235,0)</f>
        <v>13172.554638152</v>
      </c>
      <c r="BG235" s="46">
        <f>HLOOKUP(BG$4,Debug!$A$1:$AK$723,2+$C235,0)</f>
        <v>0</v>
      </c>
      <c r="BH235" s="46">
        <f>HLOOKUP(BH$4,Debug!$A$1:$AK$723,2+$C235,0)</f>
        <v>0</v>
      </c>
      <c r="BI235" s="48">
        <f t="shared" si="164"/>
        <v>9.822542779147625E-11</v>
      </c>
      <c r="BJ235" s="196"/>
      <c r="BK235" s="274">
        <f t="shared" si="165"/>
        <v>1.6821425527395739E-3</v>
      </c>
      <c r="BL235" s="275">
        <f t="shared" si="166"/>
        <v>0</v>
      </c>
      <c r="BM235" s="281">
        <f t="shared" si="167"/>
        <v>0</v>
      </c>
      <c r="BN235" s="281">
        <f t="shared" si="168"/>
        <v>0.8</v>
      </c>
      <c r="BO235" s="281">
        <f t="shared" si="169"/>
        <v>0</v>
      </c>
      <c r="BP235" s="281">
        <f t="shared" si="170"/>
        <v>1</v>
      </c>
      <c r="BQ235" s="275">
        <f t="shared" si="171"/>
        <v>0</v>
      </c>
      <c r="BR235" s="275">
        <f t="shared" si="172"/>
        <v>0</v>
      </c>
      <c r="BS235" s="276">
        <f t="shared" si="173"/>
        <v>0.80566083413772305</v>
      </c>
      <c r="BT235" s="41">
        <f>HLOOKUP(BT$4,Debug!$A$1:$AK$723,2+$C235,0)*IF(SUM(V235:W235)=0,0,1)</f>
        <v>0</v>
      </c>
      <c r="BU235" s="41">
        <f>HLOOKUP(BU$4,Debug!$A$1:$AK$723,2+$C235,0)*IF(SUM(X235:Y235)=0,0,1)</f>
        <v>0</v>
      </c>
      <c r="BV235" s="41">
        <f>HLOOKUP(BV$4,Debug!$A$1:$AK$723,2+$C235,0)</f>
        <v>0.80566083413772305</v>
      </c>
      <c r="BW235" s="208">
        <f t="shared" si="174"/>
        <v>0</v>
      </c>
      <c r="BY235" s="251">
        <f t="shared" si="175"/>
        <v>0</v>
      </c>
      <c r="BZ235" s="43">
        <f>HLOOKUP(BZ$4,Debug!$A$1:$AK$723,2+$C235,0)</f>
        <v>0</v>
      </c>
      <c r="CA235" s="49">
        <f t="shared" si="176"/>
        <v>0</v>
      </c>
      <c r="CC235" s="224">
        <f t="shared" si="177"/>
        <v>0</v>
      </c>
      <c r="CD235" s="253">
        <f t="shared" si="188"/>
        <v>0</v>
      </c>
      <c r="CE235" s="253">
        <f t="shared" si="178"/>
        <v>0</v>
      </c>
      <c r="CF235" s="253">
        <f t="shared" si="189"/>
        <v>0</v>
      </c>
      <c r="CG235" s="255">
        <f t="shared" si="179"/>
        <v>0</v>
      </c>
      <c r="CI235" s="194" t="e">
        <f t="shared" si="190"/>
        <v>#DIV/0!</v>
      </c>
      <c r="CJ235" s="194"/>
    </row>
    <row r="236" spans="2:88">
      <c r="B236" s="108">
        <f t="shared" si="191"/>
        <v>20</v>
      </c>
      <c r="C236" s="3">
        <f t="shared" si="180"/>
        <v>230</v>
      </c>
      <c r="D236" s="3">
        <f t="shared" si="181"/>
        <v>19</v>
      </c>
      <c r="E236" s="3">
        <f t="shared" si="182"/>
        <v>1</v>
      </c>
      <c r="F236" s="7">
        <f t="shared" si="183"/>
        <v>2034</v>
      </c>
      <c r="G236" s="8">
        <f t="shared" si="184"/>
        <v>2</v>
      </c>
      <c r="H236" s="37">
        <f>HLOOKUP(H$4,Debug!$A$1:$AK$723,2+$C236,0)</f>
        <v>20</v>
      </c>
      <c r="I236" s="38">
        <f>HLOOKUP(I$4,Debug!$A$1:$AK$723,2+$C236,0)</f>
        <v>230</v>
      </c>
      <c r="J236" s="38">
        <f>HLOOKUP(J$4,Debug!$A$1:$AK$723,2+$C236,0)</f>
        <v>19</v>
      </c>
      <c r="K236" s="38">
        <f>HLOOKUP(K$4,Debug!$A$1:$AK$723,2+$C236,0)</f>
        <v>1</v>
      </c>
      <c r="L236" s="38">
        <f>HLOOKUP(L$4,Debug!$A$1:$AK$723,2+$C236,0)</f>
        <v>2034</v>
      </c>
      <c r="M236" s="38">
        <f>HLOOKUP(M$4,Debug!$A$1:$AK$723,2+$C236,0)</f>
        <v>2</v>
      </c>
      <c r="N236" s="208">
        <f t="shared" si="150"/>
        <v>0</v>
      </c>
      <c r="O236" s="5"/>
      <c r="P236" s="100">
        <f>IF(Switch="Y",S236,HLOOKUP(P$3,Debug!$A$1:$AK$723,2+$C236,0))</f>
        <v>3.2460320493771899E-2</v>
      </c>
      <c r="Q236" s="207">
        <f t="shared" si="151"/>
        <v>3.1210320493771898E-2</v>
      </c>
      <c r="R236" s="101">
        <f>IF(Switch="Y",T236,HLOOKUP(R$3,Debug!$A$1:$AK$723,2+$C236,0))</f>
        <v>0.57277049086431098</v>
      </c>
      <c r="S236" s="183">
        <v>3.8557136210474408E-2</v>
      </c>
      <c r="T236" s="184">
        <v>0.45770779934090078</v>
      </c>
      <c r="U236" s="196"/>
      <c r="V236" s="55">
        <f t="shared" si="185"/>
        <v>0</v>
      </c>
      <c r="W236" s="210">
        <f t="shared" si="186"/>
        <v>0</v>
      </c>
      <c r="X236" s="210">
        <f t="shared" si="152"/>
        <v>0</v>
      </c>
      <c r="Y236" s="210">
        <f t="shared" si="187"/>
        <v>0</v>
      </c>
      <c r="Z236" s="210">
        <f t="shared" si="153"/>
        <v>0</v>
      </c>
      <c r="AA236" s="210">
        <f t="shared" si="154"/>
        <v>0</v>
      </c>
      <c r="AB236" s="210">
        <f t="shared" si="155"/>
        <v>0</v>
      </c>
      <c r="AC236" s="211">
        <f t="shared" si="156"/>
        <v>0</v>
      </c>
      <c r="AD236" s="43">
        <f>HLOOKUP(AD$4,Debug!$A$1:$AK$723,2+$C236,0)</f>
        <v>0</v>
      </c>
      <c r="AE236" s="44">
        <f>HLOOKUP(AE$4,Debug!$A$1:$AK$723,2+$C236,0)</f>
        <v>0</v>
      </c>
      <c r="AF236" s="44">
        <f>HLOOKUP(AF$4,Debug!$A$1:$AK$723,2+$C236,0)</f>
        <v>0</v>
      </c>
      <c r="AG236" s="44">
        <f>HLOOKUP(AG$4,Debug!$A$1:$AK$723,2+$C236,0)</f>
        <v>0</v>
      </c>
      <c r="AH236" s="44">
        <f>HLOOKUP(AH$4,Debug!$A$1:$AK$723,2+$C236,0)</f>
        <v>0</v>
      </c>
      <c r="AI236" s="208">
        <f t="shared" si="157"/>
        <v>0</v>
      </c>
      <c r="AJ236" s="196"/>
      <c r="AK236" s="55">
        <f t="shared" si="144"/>
        <v>1</v>
      </c>
      <c r="AL236" s="210">
        <f t="shared" si="145"/>
        <v>0</v>
      </c>
      <c r="AM236" s="210">
        <f t="shared" si="146"/>
        <v>0</v>
      </c>
      <c r="AN236" s="210">
        <f t="shared" si="147"/>
        <v>0</v>
      </c>
      <c r="AO236" s="210">
        <f t="shared" si="148"/>
        <v>0</v>
      </c>
      <c r="AP236" s="211">
        <f t="shared" si="149"/>
        <v>0</v>
      </c>
      <c r="AQ236" s="46">
        <f>HLOOKUP(AQ$4,Debug!$A$1:$AK$723,2+$C236,0)</f>
        <v>1</v>
      </c>
      <c r="AR236" s="46">
        <f>HLOOKUP(AR$4,Debug!$A$1:$AK$723,2+$C236,0)</f>
        <v>0</v>
      </c>
      <c r="AS236" s="46">
        <f>HLOOKUP(AS$4,Debug!$A$1:$AK$723,2+$C236,0)</f>
        <v>0</v>
      </c>
      <c r="AT236" s="46">
        <f>HLOOKUP(AT$4,Debug!$A$1:$AK$723,2+$C236,0)</f>
        <v>0</v>
      </c>
      <c r="AU236" s="46">
        <f>HLOOKUP(AU$4,Debug!$A$1:$AK$723,2+$C236,0)</f>
        <v>0</v>
      </c>
      <c r="AV236" s="46">
        <f>HLOOKUP(AV$4,Debug!$A$1:$AK$723,2+$C236,0)</f>
        <v>0</v>
      </c>
      <c r="AW236" s="47">
        <f t="shared" si="158"/>
        <v>0</v>
      </c>
      <c r="AX236" s="196"/>
      <c r="AY236" s="265">
        <f t="shared" si="159"/>
        <v>13172.554638151762</v>
      </c>
      <c r="AZ236" s="266">
        <f t="shared" si="160"/>
        <v>0</v>
      </c>
      <c r="BA236" s="266">
        <f t="shared" si="161"/>
        <v>13172.55463815194</v>
      </c>
      <c r="BB236" s="266">
        <f t="shared" si="162"/>
        <v>0</v>
      </c>
      <c r="BC236" s="267">
        <f t="shared" si="163"/>
        <v>0</v>
      </c>
      <c r="BD236" s="246">
        <f>HLOOKUP(BD$4,Debug!$A$1:$AK$723,2+$C236,0)</f>
        <v>13172.5546381518</v>
      </c>
      <c r="BE236" s="46">
        <f>HLOOKUP(BE$4,Debug!$A$1:$AK$723,2+$C236,0)</f>
        <v>0</v>
      </c>
      <c r="BF236" s="46">
        <f>HLOOKUP(BF$4,Debug!$A$1:$AK$723,2+$C236,0)</f>
        <v>13172.554638152</v>
      </c>
      <c r="BG236" s="46">
        <f>HLOOKUP(BG$4,Debug!$A$1:$AK$723,2+$C236,0)</f>
        <v>0</v>
      </c>
      <c r="BH236" s="46">
        <f>HLOOKUP(BH$4,Debug!$A$1:$AK$723,2+$C236,0)</f>
        <v>0</v>
      </c>
      <c r="BI236" s="48">
        <f t="shared" si="164"/>
        <v>9.822542779147625E-11</v>
      </c>
      <c r="BJ236" s="196"/>
      <c r="BK236" s="274">
        <f t="shared" si="165"/>
        <v>1.6821425527395739E-3</v>
      </c>
      <c r="BL236" s="275">
        <f t="shared" si="166"/>
        <v>0</v>
      </c>
      <c r="BM236" s="281">
        <f t="shared" si="167"/>
        <v>0</v>
      </c>
      <c r="BN236" s="281">
        <f t="shared" si="168"/>
        <v>0.8</v>
      </c>
      <c r="BO236" s="281">
        <f t="shared" si="169"/>
        <v>0</v>
      </c>
      <c r="BP236" s="281">
        <f t="shared" si="170"/>
        <v>1</v>
      </c>
      <c r="BQ236" s="275">
        <f t="shared" si="171"/>
        <v>0</v>
      </c>
      <c r="BR236" s="275">
        <f t="shared" si="172"/>
        <v>0</v>
      </c>
      <c r="BS236" s="276">
        <f t="shared" si="173"/>
        <v>0.80566083413772305</v>
      </c>
      <c r="BT236" s="41">
        <f>HLOOKUP(BT$4,Debug!$A$1:$AK$723,2+$C236,0)*IF(SUM(V236:W236)=0,0,1)</f>
        <v>0</v>
      </c>
      <c r="BU236" s="41">
        <f>HLOOKUP(BU$4,Debug!$A$1:$AK$723,2+$C236,0)*IF(SUM(X236:Y236)=0,0,1)</f>
        <v>0</v>
      </c>
      <c r="BV236" s="41">
        <f>HLOOKUP(BV$4,Debug!$A$1:$AK$723,2+$C236,0)</f>
        <v>0.80566083413772305</v>
      </c>
      <c r="BW236" s="208">
        <f t="shared" si="174"/>
        <v>0</v>
      </c>
      <c r="BY236" s="251">
        <f t="shared" si="175"/>
        <v>0</v>
      </c>
      <c r="BZ236" s="43">
        <f>HLOOKUP(BZ$4,Debug!$A$1:$AK$723,2+$C236,0)</f>
        <v>0</v>
      </c>
      <c r="CA236" s="49">
        <f t="shared" si="176"/>
        <v>0</v>
      </c>
      <c r="CC236" s="224">
        <f t="shared" si="177"/>
        <v>0</v>
      </c>
      <c r="CD236" s="253">
        <f t="shared" si="188"/>
        <v>0</v>
      </c>
      <c r="CE236" s="253">
        <f t="shared" si="178"/>
        <v>0</v>
      </c>
      <c r="CF236" s="253">
        <f t="shared" si="189"/>
        <v>0</v>
      </c>
      <c r="CG236" s="255">
        <f t="shared" si="179"/>
        <v>0</v>
      </c>
      <c r="CI236" s="194" t="e">
        <f t="shared" si="190"/>
        <v>#DIV/0!</v>
      </c>
      <c r="CJ236" s="194"/>
    </row>
    <row r="237" spans="2:88">
      <c r="B237" s="108">
        <f t="shared" si="191"/>
        <v>20</v>
      </c>
      <c r="C237" s="3">
        <f t="shared" si="180"/>
        <v>231</v>
      </c>
      <c r="D237" s="3">
        <f t="shared" si="181"/>
        <v>19</v>
      </c>
      <c r="E237" s="3">
        <f t="shared" si="182"/>
        <v>2</v>
      </c>
      <c r="F237" s="7">
        <f t="shared" si="183"/>
        <v>2034</v>
      </c>
      <c r="G237" s="8">
        <f t="shared" si="184"/>
        <v>3</v>
      </c>
      <c r="H237" s="37">
        <f>HLOOKUP(H$4,Debug!$A$1:$AK$723,2+$C237,0)</f>
        <v>20</v>
      </c>
      <c r="I237" s="38">
        <f>HLOOKUP(I$4,Debug!$A$1:$AK$723,2+$C237,0)</f>
        <v>231</v>
      </c>
      <c r="J237" s="38">
        <f>HLOOKUP(J$4,Debug!$A$1:$AK$723,2+$C237,0)</f>
        <v>19</v>
      </c>
      <c r="K237" s="38">
        <f>HLOOKUP(K$4,Debug!$A$1:$AK$723,2+$C237,0)</f>
        <v>2</v>
      </c>
      <c r="L237" s="38">
        <f>HLOOKUP(L$4,Debug!$A$1:$AK$723,2+$C237,0)</f>
        <v>2034</v>
      </c>
      <c r="M237" s="38">
        <f>HLOOKUP(M$4,Debug!$A$1:$AK$723,2+$C237,0)</f>
        <v>3</v>
      </c>
      <c r="N237" s="208">
        <f t="shared" si="150"/>
        <v>0</v>
      </c>
      <c r="O237" s="5"/>
      <c r="P237" s="100">
        <f>IF(Switch="Y",S237,HLOOKUP(P$3,Debug!$A$1:$AK$723,2+$C237,0))</f>
        <v>-4.9239335693204199E-3</v>
      </c>
      <c r="Q237" s="207">
        <f t="shared" si="151"/>
        <v>-6.1739335693204202E-3</v>
      </c>
      <c r="R237" s="101">
        <f>IF(Switch="Y",T237,HLOOKUP(R$3,Debug!$A$1:$AK$723,2+$C237,0))</f>
        <v>0.56983303891959702</v>
      </c>
      <c r="S237" s="183">
        <v>1.2349808169594523E-2</v>
      </c>
      <c r="T237" s="184">
        <v>0.45568466621098197</v>
      </c>
      <c r="U237" s="196"/>
      <c r="V237" s="55">
        <f t="shared" si="185"/>
        <v>0</v>
      </c>
      <c r="W237" s="210">
        <f t="shared" si="186"/>
        <v>0</v>
      </c>
      <c r="X237" s="210">
        <f t="shared" si="152"/>
        <v>0</v>
      </c>
      <c r="Y237" s="210">
        <f t="shared" si="187"/>
        <v>0</v>
      </c>
      <c r="Z237" s="210">
        <f t="shared" si="153"/>
        <v>0</v>
      </c>
      <c r="AA237" s="210">
        <f t="shared" si="154"/>
        <v>0</v>
      </c>
      <c r="AB237" s="210">
        <f t="shared" si="155"/>
        <v>0</v>
      </c>
      <c r="AC237" s="211">
        <f t="shared" si="156"/>
        <v>0</v>
      </c>
      <c r="AD237" s="43">
        <f>HLOOKUP(AD$4,Debug!$A$1:$AK$723,2+$C237,0)</f>
        <v>0</v>
      </c>
      <c r="AE237" s="44">
        <f>HLOOKUP(AE$4,Debug!$A$1:$AK$723,2+$C237,0)</f>
        <v>0</v>
      </c>
      <c r="AF237" s="44">
        <f>HLOOKUP(AF$4,Debug!$A$1:$AK$723,2+$C237,0)</f>
        <v>0</v>
      </c>
      <c r="AG237" s="44">
        <f>HLOOKUP(AG$4,Debug!$A$1:$AK$723,2+$C237,0)</f>
        <v>0</v>
      </c>
      <c r="AH237" s="44">
        <f>HLOOKUP(AH$4,Debug!$A$1:$AK$723,2+$C237,0)</f>
        <v>0</v>
      </c>
      <c r="AI237" s="208">
        <f t="shared" si="157"/>
        <v>0</v>
      </c>
      <c r="AJ237" s="196"/>
      <c r="AK237" s="55">
        <f t="shared" si="144"/>
        <v>1</v>
      </c>
      <c r="AL237" s="210">
        <f t="shared" si="145"/>
        <v>0</v>
      </c>
      <c r="AM237" s="210">
        <f t="shared" si="146"/>
        <v>0</v>
      </c>
      <c r="AN237" s="210">
        <f t="shared" si="147"/>
        <v>0</v>
      </c>
      <c r="AO237" s="210">
        <f t="shared" si="148"/>
        <v>0</v>
      </c>
      <c r="AP237" s="211">
        <f t="shared" si="149"/>
        <v>0</v>
      </c>
      <c r="AQ237" s="46">
        <f>HLOOKUP(AQ$4,Debug!$A$1:$AK$723,2+$C237,0)</f>
        <v>1</v>
      </c>
      <c r="AR237" s="46">
        <f>HLOOKUP(AR$4,Debug!$A$1:$AK$723,2+$C237,0)</f>
        <v>0</v>
      </c>
      <c r="AS237" s="46">
        <f>HLOOKUP(AS$4,Debug!$A$1:$AK$723,2+$C237,0)</f>
        <v>0</v>
      </c>
      <c r="AT237" s="46">
        <f>HLOOKUP(AT$4,Debug!$A$1:$AK$723,2+$C237,0)</f>
        <v>0</v>
      </c>
      <c r="AU237" s="46">
        <f>HLOOKUP(AU$4,Debug!$A$1:$AK$723,2+$C237,0)</f>
        <v>0</v>
      </c>
      <c r="AV237" s="46">
        <f>HLOOKUP(AV$4,Debug!$A$1:$AK$723,2+$C237,0)</f>
        <v>0</v>
      </c>
      <c r="AW237" s="47">
        <f t="shared" si="158"/>
        <v>0</v>
      </c>
      <c r="AX237" s="196"/>
      <c r="AY237" s="265">
        <f t="shared" si="159"/>
        <v>13172.554638151762</v>
      </c>
      <c r="AZ237" s="266">
        <f t="shared" si="160"/>
        <v>0</v>
      </c>
      <c r="BA237" s="266">
        <f t="shared" si="161"/>
        <v>13172.55463815194</v>
      </c>
      <c r="BB237" s="266">
        <f t="shared" si="162"/>
        <v>0</v>
      </c>
      <c r="BC237" s="267">
        <f t="shared" si="163"/>
        <v>0</v>
      </c>
      <c r="BD237" s="246">
        <f>HLOOKUP(BD$4,Debug!$A$1:$AK$723,2+$C237,0)</f>
        <v>13172.5546381518</v>
      </c>
      <c r="BE237" s="46">
        <f>HLOOKUP(BE$4,Debug!$A$1:$AK$723,2+$C237,0)</f>
        <v>0</v>
      </c>
      <c r="BF237" s="46">
        <f>HLOOKUP(BF$4,Debug!$A$1:$AK$723,2+$C237,0)</f>
        <v>13172.554638152</v>
      </c>
      <c r="BG237" s="46">
        <f>HLOOKUP(BG$4,Debug!$A$1:$AK$723,2+$C237,0)</f>
        <v>0</v>
      </c>
      <c r="BH237" s="46">
        <f>HLOOKUP(BH$4,Debug!$A$1:$AK$723,2+$C237,0)</f>
        <v>0</v>
      </c>
      <c r="BI237" s="48">
        <f t="shared" si="164"/>
        <v>9.822542779147625E-11</v>
      </c>
      <c r="BJ237" s="196"/>
      <c r="BK237" s="274">
        <f t="shared" si="165"/>
        <v>1.6821425527395739E-3</v>
      </c>
      <c r="BL237" s="275">
        <f t="shared" si="166"/>
        <v>0</v>
      </c>
      <c r="BM237" s="281">
        <f t="shared" si="167"/>
        <v>0</v>
      </c>
      <c r="BN237" s="281">
        <f t="shared" si="168"/>
        <v>0.8</v>
      </c>
      <c r="BO237" s="281">
        <f t="shared" si="169"/>
        <v>0</v>
      </c>
      <c r="BP237" s="281">
        <f t="shared" si="170"/>
        <v>1</v>
      </c>
      <c r="BQ237" s="275">
        <f t="shared" si="171"/>
        <v>0</v>
      </c>
      <c r="BR237" s="275">
        <f t="shared" si="172"/>
        <v>0</v>
      </c>
      <c r="BS237" s="276">
        <f t="shared" si="173"/>
        <v>0.80566083413772305</v>
      </c>
      <c r="BT237" s="41">
        <f>HLOOKUP(BT$4,Debug!$A$1:$AK$723,2+$C237,0)*IF(SUM(V237:W237)=0,0,1)</f>
        <v>0</v>
      </c>
      <c r="BU237" s="41">
        <f>HLOOKUP(BU$4,Debug!$A$1:$AK$723,2+$C237,0)*IF(SUM(X237:Y237)=0,0,1)</f>
        <v>0</v>
      </c>
      <c r="BV237" s="41">
        <f>HLOOKUP(BV$4,Debug!$A$1:$AK$723,2+$C237,0)</f>
        <v>0.80566083413772305</v>
      </c>
      <c r="BW237" s="208">
        <f t="shared" si="174"/>
        <v>0</v>
      </c>
      <c r="BY237" s="251">
        <f t="shared" si="175"/>
        <v>0</v>
      </c>
      <c r="BZ237" s="43">
        <f>HLOOKUP(BZ$4,Debug!$A$1:$AK$723,2+$C237,0)</f>
        <v>0</v>
      </c>
      <c r="CA237" s="49">
        <f t="shared" si="176"/>
        <v>0</v>
      </c>
      <c r="CC237" s="224">
        <f t="shared" si="177"/>
        <v>0</v>
      </c>
      <c r="CD237" s="253">
        <f t="shared" si="188"/>
        <v>0</v>
      </c>
      <c r="CE237" s="253">
        <f t="shared" si="178"/>
        <v>0</v>
      </c>
      <c r="CF237" s="253">
        <f t="shared" si="189"/>
        <v>0</v>
      </c>
      <c r="CG237" s="255">
        <f t="shared" si="179"/>
        <v>0</v>
      </c>
      <c r="CI237" s="194" t="e">
        <f t="shared" si="190"/>
        <v>#DIV/0!</v>
      </c>
      <c r="CJ237" s="194"/>
    </row>
    <row r="238" spans="2:88">
      <c r="B238" s="108">
        <f t="shared" si="191"/>
        <v>20</v>
      </c>
      <c r="C238" s="3">
        <f t="shared" si="180"/>
        <v>232</v>
      </c>
      <c r="D238" s="3">
        <f t="shared" si="181"/>
        <v>19</v>
      </c>
      <c r="E238" s="3">
        <f t="shared" si="182"/>
        <v>3</v>
      </c>
      <c r="F238" s="7">
        <f t="shared" si="183"/>
        <v>2034</v>
      </c>
      <c r="G238" s="8">
        <f t="shared" si="184"/>
        <v>4</v>
      </c>
      <c r="H238" s="37">
        <f>HLOOKUP(H$4,Debug!$A$1:$AK$723,2+$C238,0)</f>
        <v>20</v>
      </c>
      <c r="I238" s="38">
        <f>HLOOKUP(I$4,Debug!$A$1:$AK$723,2+$C238,0)</f>
        <v>232</v>
      </c>
      <c r="J238" s="38">
        <f>HLOOKUP(J$4,Debug!$A$1:$AK$723,2+$C238,0)</f>
        <v>19</v>
      </c>
      <c r="K238" s="38">
        <f>HLOOKUP(K$4,Debug!$A$1:$AK$723,2+$C238,0)</f>
        <v>3</v>
      </c>
      <c r="L238" s="38">
        <f>HLOOKUP(L$4,Debug!$A$1:$AK$723,2+$C238,0)</f>
        <v>2034</v>
      </c>
      <c r="M238" s="38">
        <f>HLOOKUP(M$4,Debug!$A$1:$AK$723,2+$C238,0)</f>
        <v>4</v>
      </c>
      <c r="N238" s="208">
        <f t="shared" si="150"/>
        <v>0</v>
      </c>
      <c r="O238" s="5"/>
      <c r="P238" s="100">
        <f>IF(Switch="Y",S238,HLOOKUP(P$3,Debug!$A$1:$AK$723,2+$C238,0))</f>
        <v>-8.4620146171476805E-3</v>
      </c>
      <c r="Q238" s="207">
        <f t="shared" si="151"/>
        <v>-9.7120146171476799E-3</v>
      </c>
      <c r="R238" s="101">
        <f>IF(Switch="Y",T238,HLOOKUP(R$3,Debug!$A$1:$AK$723,2+$C238,0))</f>
        <v>0.56695770495521003</v>
      </c>
      <c r="S238" s="183">
        <v>-6.4428041205568665E-3</v>
      </c>
      <c r="T238" s="184">
        <v>0.45353530772370632</v>
      </c>
      <c r="U238" s="196"/>
      <c r="V238" s="55">
        <f t="shared" si="185"/>
        <v>0</v>
      </c>
      <c r="W238" s="210">
        <f t="shared" si="186"/>
        <v>0</v>
      </c>
      <c r="X238" s="210">
        <f t="shared" si="152"/>
        <v>0</v>
      </c>
      <c r="Y238" s="210">
        <f t="shared" si="187"/>
        <v>0</v>
      </c>
      <c r="Z238" s="210">
        <f t="shared" si="153"/>
        <v>0</v>
      </c>
      <c r="AA238" s="210">
        <f t="shared" si="154"/>
        <v>0</v>
      </c>
      <c r="AB238" s="210">
        <f t="shared" si="155"/>
        <v>0</v>
      </c>
      <c r="AC238" s="211">
        <f t="shared" si="156"/>
        <v>0</v>
      </c>
      <c r="AD238" s="43">
        <f>HLOOKUP(AD$4,Debug!$A$1:$AK$723,2+$C238,0)</f>
        <v>0</v>
      </c>
      <c r="AE238" s="44">
        <f>HLOOKUP(AE$4,Debug!$A$1:$AK$723,2+$C238,0)</f>
        <v>0</v>
      </c>
      <c r="AF238" s="44">
        <f>HLOOKUP(AF$4,Debug!$A$1:$AK$723,2+$C238,0)</f>
        <v>0</v>
      </c>
      <c r="AG238" s="44">
        <f>HLOOKUP(AG$4,Debug!$A$1:$AK$723,2+$C238,0)</f>
        <v>0</v>
      </c>
      <c r="AH238" s="44">
        <f>HLOOKUP(AH$4,Debug!$A$1:$AK$723,2+$C238,0)</f>
        <v>0</v>
      </c>
      <c r="AI238" s="208">
        <f t="shared" si="157"/>
        <v>0</v>
      </c>
      <c r="AJ238" s="196"/>
      <c r="AK238" s="55">
        <f t="shared" si="144"/>
        <v>1</v>
      </c>
      <c r="AL238" s="210">
        <f t="shared" si="145"/>
        <v>0</v>
      </c>
      <c r="AM238" s="210">
        <f t="shared" si="146"/>
        <v>0</v>
      </c>
      <c r="AN238" s="210">
        <f t="shared" si="147"/>
        <v>0</v>
      </c>
      <c r="AO238" s="210">
        <f t="shared" si="148"/>
        <v>0</v>
      </c>
      <c r="AP238" s="211">
        <f t="shared" si="149"/>
        <v>0</v>
      </c>
      <c r="AQ238" s="46">
        <f>HLOOKUP(AQ$4,Debug!$A$1:$AK$723,2+$C238,0)</f>
        <v>1</v>
      </c>
      <c r="AR238" s="46">
        <f>HLOOKUP(AR$4,Debug!$A$1:$AK$723,2+$C238,0)</f>
        <v>0</v>
      </c>
      <c r="AS238" s="46">
        <f>HLOOKUP(AS$4,Debug!$A$1:$AK$723,2+$C238,0)</f>
        <v>0</v>
      </c>
      <c r="AT238" s="46">
        <f>HLOOKUP(AT$4,Debug!$A$1:$AK$723,2+$C238,0)</f>
        <v>0</v>
      </c>
      <c r="AU238" s="46">
        <f>HLOOKUP(AU$4,Debug!$A$1:$AK$723,2+$C238,0)</f>
        <v>0</v>
      </c>
      <c r="AV238" s="46">
        <f>HLOOKUP(AV$4,Debug!$A$1:$AK$723,2+$C238,0)</f>
        <v>0</v>
      </c>
      <c r="AW238" s="47">
        <f t="shared" si="158"/>
        <v>0</v>
      </c>
      <c r="AX238" s="196"/>
      <c r="AY238" s="265">
        <f t="shared" si="159"/>
        <v>13172.554638151762</v>
      </c>
      <c r="AZ238" s="266">
        <f t="shared" si="160"/>
        <v>0</v>
      </c>
      <c r="BA238" s="266">
        <f t="shared" si="161"/>
        <v>13172.55463815194</v>
      </c>
      <c r="BB238" s="266">
        <f t="shared" si="162"/>
        <v>0</v>
      </c>
      <c r="BC238" s="267">
        <f t="shared" si="163"/>
        <v>0</v>
      </c>
      <c r="BD238" s="246">
        <f>HLOOKUP(BD$4,Debug!$A$1:$AK$723,2+$C238,0)</f>
        <v>13172.5546381518</v>
      </c>
      <c r="BE238" s="46">
        <f>HLOOKUP(BE$4,Debug!$A$1:$AK$723,2+$C238,0)</f>
        <v>0</v>
      </c>
      <c r="BF238" s="46">
        <f>HLOOKUP(BF$4,Debug!$A$1:$AK$723,2+$C238,0)</f>
        <v>13172.554638152</v>
      </c>
      <c r="BG238" s="46">
        <f>HLOOKUP(BG$4,Debug!$A$1:$AK$723,2+$C238,0)</f>
        <v>0</v>
      </c>
      <c r="BH238" s="46">
        <f>HLOOKUP(BH$4,Debug!$A$1:$AK$723,2+$C238,0)</f>
        <v>0</v>
      </c>
      <c r="BI238" s="48">
        <f t="shared" si="164"/>
        <v>9.822542779147625E-11</v>
      </c>
      <c r="BJ238" s="196"/>
      <c r="BK238" s="274">
        <f t="shared" si="165"/>
        <v>1.6821425527395739E-3</v>
      </c>
      <c r="BL238" s="275">
        <f t="shared" si="166"/>
        <v>0</v>
      </c>
      <c r="BM238" s="281">
        <f t="shared" si="167"/>
        <v>0</v>
      </c>
      <c r="BN238" s="281">
        <f t="shared" si="168"/>
        <v>0.8</v>
      </c>
      <c r="BO238" s="281">
        <f t="shared" si="169"/>
        <v>0</v>
      </c>
      <c r="BP238" s="281">
        <f t="shared" si="170"/>
        <v>1</v>
      </c>
      <c r="BQ238" s="275">
        <f t="shared" si="171"/>
        <v>0</v>
      </c>
      <c r="BR238" s="275">
        <f t="shared" si="172"/>
        <v>0</v>
      </c>
      <c r="BS238" s="276">
        <f t="shared" si="173"/>
        <v>0.80566083413772305</v>
      </c>
      <c r="BT238" s="41">
        <f>HLOOKUP(BT$4,Debug!$A$1:$AK$723,2+$C238,0)*IF(SUM(V238:W238)=0,0,1)</f>
        <v>0</v>
      </c>
      <c r="BU238" s="41">
        <f>HLOOKUP(BU$4,Debug!$A$1:$AK$723,2+$C238,0)*IF(SUM(X238:Y238)=0,0,1)</f>
        <v>0</v>
      </c>
      <c r="BV238" s="41">
        <f>HLOOKUP(BV$4,Debug!$A$1:$AK$723,2+$C238,0)</f>
        <v>0.80566083413772305</v>
      </c>
      <c r="BW238" s="208">
        <f t="shared" si="174"/>
        <v>0</v>
      </c>
      <c r="BY238" s="251">
        <f t="shared" si="175"/>
        <v>0</v>
      </c>
      <c r="BZ238" s="43">
        <f>HLOOKUP(BZ$4,Debug!$A$1:$AK$723,2+$C238,0)</f>
        <v>0</v>
      </c>
      <c r="CA238" s="49">
        <f t="shared" si="176"/>
        <v>0</v>
      </c>
      <c r="CC238" s="224">
        <f t="shared" si="177"/>
        <v>0</v>
      </c>
      <c r="CD238" s="253">
        <f t="shared" si="188"/>
        <v>0</v>
      </c>
      <c r="CE238" s="253">
        <f t="shared" si="178"/>
        <v>0</v>
      </c>
      <c r="CF238" s="253">
        <f t="shared" si="189"/>
        <v>0</v>
      </c>
      <c r="CG238" s="255">
        <f t="shared" si="179"/>
        <v>0</v>
      </c>
      <c r="CI238" s="194" t="e">
        <f t="shared" si="190"/>
        <v>#DIV/0!</v>
      </c>
      <c r="CJ238" s="194"/>
    </row>
    <row r="239" spans="2:88">
      <c r="B239" s="108">
        <f t="shared" si="191"/>
        <v>20</v>
      </c>
      <c r="C239" s="3">
        <f t="shared" si="180"/>
        <v>233</v>
      </c>
      <c r="D239" s="3">
        <f t="shared" si="181"/>
        <v>19</v>
      </c>
      <c r="E239" s="3">
        <f t="shared" si="182"/>
        <v>4</v>
      </c>
      <c r="F239" s="7">
        <f t="shared" si="183"/>
        <v>2034</v>
      </c>
      <c r="G239" s="8">
        <f t="shared" si="184"/>
        <v>5</v>
      </c>
      <c r="H239" s="37">
        <f>HLOOKUP(H$4,Debug!$A$1:$AK$723,2+$C239,0)</f>
        <v>20</v>
      </c>
      <c r="I239" s="38">
        <f>HLOOKUP(I$4,Debug!$A$1:$AK$723,2+$C239,0)</f>
        <v>233</v>
      </c>
      <c r="J239" s="38">
        <f>HLOOKUP(J$4,Debug!$A$1:$AK$723,2+$C239,0)</f>
        <v>19</v>
      </c>
      <c r="K239" s="38">
        <f>HLOOKUP(K$4,Debug!$A$1:$AK$723,2+$C239,0)</f>
        <v>4</v>
      </c>
      <c r="L239" s="38">
        <f>HLOOKUP(L$4,Debug!$A$1:$AK$723,2+$C239,0)</f>
        <v>2034</v>
      </c>
      <c r="M239" s="38">
        <f>HLOOKUP(M$4,Debug!$A$1:$AK$723,2+$C239,0)</f>
        <v>5</v>
      </c>
      <c r="N239" s="208">
        <f t="shared" si="150"/>
        <v>0</v>
      </c>
      <c r="O239" s="5"/>
      <c r="P239" s="100">
        <f>IF(Switch="Y",S239,HLOOKUP(P$3,Debug!$A$1:$AK$723,2+$C239,0))</f>
        <v>1.2461137817064699E-2</v>
      </c>
      <c r="Q239" s="207">
        <f t="shared" si="151"/>
        <v>1.12111378170647E-2</v>
      </c>
      <c r="R239" s="101">
        <f>IF(Switch="Y",T239,HLOOKUP(R$3,Debug!$A$1:$AK$723,2+$C239,0))</f>
        <v>0.56404760561791401</v>
      </c>
      <c r="S239" s="183">
        <v>9.8725566795476727E-3</v>
      </c>
      <c r="T239" s="184">
        <v>0.45142650776453597</v>
      </c>
      <c r="U239" s="196"/>
      <c r="V239" s="55">
        <f t="shared" si="185"/>
        <v>0</v>
      </c>
      <c r="W239" s="210">
        <f t="shared" si="186"/>
        <v>0</v>
      </c>
      <c r="X239" s="210">
        <f t="shared" si="152"/>
        <v>0</v>
      </c>
      <c r="Y239" s="210">
        <f t="shared" si="187"/>
        <v>0</v>
      </c>
      <c r="Z239" s="210">
        <f t="shared" si="153"/>
        <v>0</v>
      </c>
      <c r="AA239" s="210">
        <f t="shared" si="154"/>
        <v>0</v>
      </c>
      <c r="AB239" s="210">
        <f t="shared" si="155"/>
        <v>0</v>
      </c>
      <c r="AC239" s="211">
        <f t="shared" si="156"/>
        <v>0</v>
      </c>
      <c r="AD239" s="43">
        <f>HLOOKUP(AD$4,Debug!$A$1:$AK$723,2+$C239,0)</f>
        <v>0</v>
      </c>
      <c r="AE239" s="44">
        <f>HLOOKUP(AE$4,Debug!$A$1:$AK$723,2+$C239,0)</f>
        <v>0</v>
      </c>
      <c r="AF239" s="44">
        <f>HLOOKUP(AF$4,Debug!$A$1:$AK$723,2+$C239,0)</f>
        <v>0</v>
      </c>
      <c r="AG239" s="44">
        <f>HLOOKUP(AG$4,Debug!$A$1:$AK$723,2+$C239,0)</f>
        <v>0</v>
      </c>
      <c r="AH239" s="44">
        <f>HLOOKUP(AH$4,Debug!$A$1:$AK$723,2+$C239,0)</f>
        <v>0</v>
      </c>
      <c r="AI239" s="208">
        <f t="shared" si="157"/>
        <v>0</v>
      </c>
      <c r="AJ239" s="196"/>
      <c r="AK239" s="55">
        <f t="shared" si="144"/>
        <v>1</v>
      </c>
      <c r="AL239" s="210">
        <f t="shared" si="145"/>
        <v>0</v>
      </c>
      <c r="AM239" s="210">
        <f t="shared" si="146"/>
        <v>0</v>
      </c>
      <c r="AN239" s="210">
        <f t="shared" si="147"/>
        <v>0</v>
      </c>
      <c r="AO239" s="210">
        <f t="shared" si="148"/>
        <v>0</v>
      </c>
      <c r="AP239" s="211">
        <f t="shared" si="149"/>
        <v>0</v>
      </c>
      <c r="AQ239" s="46">
        <f>HLOOKUP(AQ$4,Debug!$A$1:$AK$723,2+$C239,0)</f>
        <v>1</v>
      </c>
      <c r="AR239" s="46">
        <f>HLOOKUP(AR$4,Debug!$A$1:$AK$723,2+$C239,0)</f>
        <v>0</v>
      </c>
      <c r="AS239" s="46">
        <f>HLOOKUP(AS$4,Debug!$A$1:$AK$723,2+$C239,0)</f>
        <v>0</v>
      </c>
      <c r="AT239" s="46">
        <f>HLOOKUP(AT$4,Debug!$A$1:$AK$723,2+$C239,0)</f>
        <v>0</v>
      </c>
      <c r="AU239" s="46">
        <f>HLOOKUP(AU$4,Debug!$A$1:$AK$723,2+$C239,0)</f>
        <v>0</v>
      </c>
      <c r="AV239" s="46">
        <f>HLOOKUP(AV$4,Debug!$A$1:$AK$723,2+$C239,0)</f>
        <v>0</v>
      </c>
      <c r="AW239" s="47">
        <f t="shared" si="158"/>
        <v>0</v>
      </c>
      <c r="AX239" s="196"/>
      <c r="AY239" s="265">
        <f t="shared" si="159"/>
        <v>13172.554638151762</v>
      </c>
      <c r="AZ239" s="266">
        <f t="shared" si="160"/>
        <v>0</v>
      </c>
      <c r="BA239" s="266">
        <f t="shared" si="161"/>
        <v>13172.55463815194</v>
      </c>
      <c r="BB239" s="266">
        <f t="shared" si="162"/>
        <v>0</v>
      </c>
      <c r="BC239" s="267">
        <f t="shared" si="163"/>
        <v>0</v>
      </c>
      <c r="BD239" s="246">
        <f>HLOOKUP(BD$4,Debug!$A$1:$AK$723,2+$C239,0)</f>
        <v>13172.5546381518</v>
      </c>
      <c r="BE239" s="46">
        <f>HLOOKUP(BE$4,Debug!$A$1:$AK$723,2+$C239,0)</f>
        <v>0</v>
      </c>
      <c r="BF239" s="46">
        <f>HLOOKUP(BF$4,Debug!$A$1:$AK$723,2+$C239,0)</f>
        <v>13172.554638152</v>
      </c>
      <c r="BG239" s="46">
        <f>HLOOKUP(BG$4,Debug!$A$1:$AK$723,2+$C239,0)</f>
        <v>0</v>
      </c>
      <c r="BH239" s="46">
        <f>HLOOKUP(BH$4,Debug!$A$1:$AK$723,2+$C239,0)</f>
        <v>0</v>
      </c>
      <c r="BI239" s="48">
        <f t="shared" si="164"/>
        <v>9.822542779147625E-11</v>
      </c>
      <c r="BJ239" s="196"/>
      <c r="BK239" s="274">
        <f t="shared" si="165"/>
        <v>1.6821425527395739E-3</v>
      </c>
      <c r="BL239" s="275">
        <f t="shared" si="166"/>
        <v>0</v>
      </c>
      <c r="BM239" s="281">
        <f t="shared" si="167"/>
        <v>0</v>
      </c>
      <c r="BN239" s="281">
        <f t="shared" si="168"/>
        <v>0.8</v>
      </c>
      <c r="BO239" s="281">
        <f t="shared" si="169"/>
        <v>0</v>
      </c>
      <c r="BP239" s="281">
        <f t="shared" si="170"/>
        <v>1</v>
      </c>
      <c r="BQ239" s="275">
        <f t="shared" si="171"/>
        <v>0</v>
      </c>
      <c r="BR239" s="275">
        <f t="shared" si="172"/>
        <v>0</v>
      </c>
      <c r="BS239" s="276">
        <f t="shared" si="173"/>
        <v>0.80566083413772305</v>
      </c>
      <c r="BT239" s="41">
        <f>HLOOKUP(BT$4,Debug!$A$1:$AK$723,2+$C239,0)*IF(SUM(V239:W239)=0,0,1)</f>
        <v>0</v>
      </c>
      <c r="BU239" s="41">
        <f>HLOOKUP(BU$4,Debug!$A$1:$AK$723,2+$C239,0)*IF(SUM(X239:Y239)=0,0,1)</f>
        <v>0</v>
      </c>
      <c r="BV239" s="41">
        <f>HLOOKUP(BV$4,Debug!$A$1:$AK$723,2+$C239,0)</f>
        <v>0.80566083413772305</v>
      </c>
      <c r="BW239" s="208">
        <f t="shared" si="174"/>
        <v>0</v>
      </c>
      <c r="BY239" s="251">
        <f t="shared" si="175"/>
        <v>0</v>
      </c>
      <c r="BZ239" s="43">
        <f>HLOOKUP(BZ$4,Debug!$A$1:$AK$723,2+$C239,0)</f>
        <v>0</v>
      </c>
      <c r="CA239" s="49">
        <f t="shared" si="176"/>
        <v>0</v>
      </c>
      <c r="CC239" s="224">
        <f t="shared" si="177"/>
        <v>0</v>
      </c>
      <c r="CD239" s="253">
        <f t="shared" si="188"/>
        <v>0</v>
      </c>
      <c r="CE239" s="253">
        <f t="shared" si="178"/>
        <v>0</v>
      </c>
      <c r="CF239" s="253">
        <f t="shared" si="189"/>
        <v>0</v>
      </c>
      <c r="CG239" s="255">
        <f t="shared" si="179"/>
        <v>0</v>
      </c>
      <c r="CI239" s="194" t="e">
        <f t="shared" si="190"/>
        <v>#DIV/0!</v>
      </c>
      <c r="CJ239" s="194"/>
    </row>
    <row r="240" spans="2:88">
      <c r="B240" s="108">
        <f t="shared" si="191"/>
        <v>20</v>
      </c>
      <c r="C240" s="3">
        <f t="shared" si="180"/>
        <v>234</v>
      </c>
      <c r="D240" s="3">
        <f t="shared" si="181"/>
        <v>19</v>
      </c>
      <c r="E240" s="3">
        <f t="shared" si="182"/>
        <v>5</v>
      </c>
      <c r="F240" s="7">
        <f t="shared" si="183"/>
        <v>2034</v>
      </c>
      <c r="G240" s="8">
        <f t="shared" si="184"/>
        <v>6</v>
      </c>
      <c r="H240" s="37">
        <f>HLOOKUP(H$4,Debug!$A$1:$AK$723,2+$C240,0)</f>
        <v>20</v>
      </c>
      <c r="I240" s="38">
        <f>HLOOKUP(I$4,Debug!$A$1:$AK$723,2+$C240,0)</f>
        <v>234</v>
      </c>
      <c r="J240" s="38">
        <f>HLOOKUP(J$4,Debug!$A$1:$AK$723,2+$C240,0)</f>
        <v>19</v>
      </c>
      <c r="K240" s="38">
        <f>HLOOKUP(K$4,Debug!$A$1:$AK$723,2+$C240,0)</f>
        <v>5</v>
      </c>
      <c r="L240" s="38">
        <f>HLOOKUP(L$4,Debug!$A$1:$AK$723,2+$C240,0)</f>
        <v>2034</v>
      </c>
      <c r="M240" s="38">
        <f>HLOOKUP(M$4,Debug!$A$1:$AK$723,2+$C240,0)</f>
        <v>6</v>
      </c>
      <c r="N240" s="208">
        <f t="shared" si="150"/>
        <v>0</v>
      </c>
      <c r="O240" s="5"/>
      <c r="P240" s="100">
        <f>IF(Switch="Y",S240,HLOOKUP(P$3,Debug!$A$1:$AK$723,2+$C240,0))</f>
        <v>7.9817762784790709E-3</v>
      </c>
      <c r="Q240" s="207">
        <f t="shared" si="151"/>
        <v>6.7317762784790706E-3</v>
      </c>
      <c r="R240" s="101">
        <f>IF(Switch="Y",T240,HLOOKUP(R$3,Debug!$A$1:$AK$723,2+$C240,0))</f>
        <v>0.56113573873519995</v>
      </c>
      <c r="S240" s="183">
        <v>-6.8457084787665323E-3</v>
      </c>
      <c r="T240" s="184">
        <v>0.44919593926870904</v>
      </c>
      <c r="U240" s="196"/>
      <c r="V240" s="55">
        <f t="shared" si="185"/>
        <v>0</v>
      </c>
      <c r="W240" s="210">
        <f t="shared" si="186"/>
        <v>0</v>
      </c>
      <c r="X240" s="210">
        <f t="shared" si="152"/>
        <v>0</v>
      </c>
      <c r="Y240" s="210">
        <f t="shared" si="187"/>
        <v>0</v>
      </c>
      <c r="Z240" s="210">
        <f t="shared" si="153"/>
        <v>0</v>
      </c>
      <c r="AA240" s="210">
        <f t="shared" si="154"/>
        <v>0</v>
      </c>
      <c r="AB240" s="210">
        <f t="shared" si="155"/>
        <v>0</v>
      </c>
      <c r="AC240" s="211">
        <f t="shared" si="156"/>
        <v>0</v>
      </c>
      <c r="AD240" s="43">
        <f>HLOOKUP(AD$4,Debug!$A$1:$AK$723,2+$C240,0)</f>
        <v>0</v>
      </c>
      <c r="AE240" s="44">
        <f>HLOOKUP(AE$4,Debug!$A$1:$AK$723,2+$C240,0)</f>
        <v>0</v>
      </c>
      <c r="AF240" s="44">
        <f>HLOOKUP(AF$4,Debug!$A$1:$AK$723,2+$C240,0)</f>
        <v>0</v>
      </c>
      <c r="AG240" s="44">
        <f>HLOOKUP(AG$4,Debug!$A$1:$AK$723,2+$C240,0)</f>
        <v>0</v>
      </c>
      <c r="AH240" s="44">
        <f>HLOOKUP(AH$4,Debug!$A$1:$AK$723,2+$C240,0)</f>
        <v>0</v>
      </c>
      <c r="AI240" s="208">
        <f t="shared" si="157"/>
        <v>0</v>
      </c>
      <c r="AJ240" s="196"/>
      <c r="AK240" s="55">
        <f t="shared" si="144"/>
        <v>1</v>
      </c>
      <c r="AL240" s="210">
        <f t="shared" si="145"/>
        <v>0</v>
      </c>
      <c r="AM240" s="210">
        <f t="shared" si="146"/>
        <v>0</v>
      </c>
      <c r="AN240" s="210">
        <f t="shared" si="147"/>
        <v>0</v>
      </c>
      <c r="AO240" s="210">
        <f t="shared" si="148"/>
        <v>0</v>
      </c>
      <c r="AP240" s="211">
        <f t="shared" si="149"/>
        <v>0</v>
      </c>
      <c r="AQ240" s="46">
        <f>HLOOKUP(AQ$4,Debug!$A$1:$AK$723,2+$C240,0)</f>
        <v>1</v>
      </c>
      <c r="AR240" s="46">
        <f>HLOOKUP(AR$4,Debug!$A$1:$AK$723,2+$C240,0)</f>
        <v>0</v>
      </c>
      <c r="AS240" s="46">
        <f>HLOOKUP(AS$4,Debug!$A$1:$AK$723,2+$C240,0)</f>
        <v>0</v>
      </c>
      <c r="AT240" s="46">
        <f>HLOOKUP(AT$4,Debug!$A$1:$AK$723,2+$C240,0)</f>
        <v>0</v>
      </c>
      <c r="AU240" s="46">
        <f>HLOOKUP(AU$4,Debug!$A$1:$AK$723,2+$C240,0)</f>
        <v>0</v>
      </c>
      <c r="AV240" s="46">
        <f>HLOOKUP(AV$4,Debug!$A$1:$AK$723,2+$C240,0)</f>
        <v>0</v>
      </c>
      <c r="AW240" s="47">
        <f t="shared" si="158"/>
        <v>0</v>
      </c>
      <c r="AX240" s="196"/>
      <c r="AY240" s="265">
        <f t="shared" si="159"/>
        <v>13172.554638151762</v>
      </c>
      <c r="AZ240" s="266">
        <f t="shared" si="160"/>
        <v>0</v>
      </c>
      <c r="BA240" s="266">
        <f t="shared" si="161"/>
        <v>13172.55463815194</v>
      </c>
      <c r="BB240" s="266">
        <f t="shared" si="162"/>
        <v>0</v>
      </c>
      <c r="BC240" s="267">
        <f t="shared" si="163"/>
        <v>0</v>
      </c>
      <c r="BD240" s="246">
        <f>HLOOKUP(BD$4,Debug!$A$1:$AK$723,2+$C240,0)</f>
        <v>13172.5546381518</v>
      </c>
      <c r="BE240" s="46">
        <f>HLOOKUP(BE$4,Debug!$A$1:$AK$723,2+$C240,0)</f>
        <v>0</v>
      </c>
      <c r="BF240" s="46">
        <f>HLOOKUP(BF$4,Debug!$A$1:$AK$723,2+$C240,0)</f>
        <v>13172.554638152</v>
      </c>
      <c r="BG240" s="46">
        <f>HLOOKUP(BG$4,Debug!$A$1:$AK$723,2+$C240,0)</f>
        <v>0</v>
      </c>
      <c r="BH240" s="46">
        <f>HLOOKUP(BH$4,Debug!$A$1:$AK$723,2+$C240,0)</f>
        <v>0</v>
      </c>
      <c r="BI240" s="48">
        <f t="shared" si="164"/>
        <v>9.822542779147625E-11</v>
      </c>
      <c r="BJ240" s="196"/>
      <c r="BK240" s="274">
        <f t="shared" si="165"/>
        <v>1.6821425527395739E-3</v>
      </c>
      <c r="BL240" s="275">
        <f t="shared" si="166"/>
        <v>0</v>
      </c>
      <c r="BM240" s="281">
        <f t="shared" si="167"/>
        <v>0</v>
      </c>
      <c r="BN240" s="281">
        <f t="shared" si="168"/>
        <v>0.8</v>
      </c>
      <c r="BO240" s="281">
        <f t="shared" si="169"/>
        <v>0</v>
      </c>
      <c r="BP240" s="281">
        <f t="shared" si="170"/>
        <v>1</v>
      </c>
      <c r="BQ240" s="275">
        <f t="shared" si="171"/>
        <v>0</v>
      </c>
      <c r="BR240" s="275">
        <f t="shared" si="172"/>
        <v>0</v>
      </c>
      <c r="BS240" s="276">
        <f t="shared" si="173"/>
        <v>0.80566083413772305</v>
      </c>
      <c r="BT240" s="41">
        <f>HLOOKUP(BT$4,Debug!$A$1:$AK$723,2+$C240,0)*IF(SUM(V240:W240)=0,0,1)</f>
        <v>0</v>
      </c>
      <c r="BU240" s="41">
        <f>HLOOKUP(BU$4,Debug!$A$1:$AK$723,2+$C240,0)*IF(SUM(X240:Y240)=0,0,1)</f>
        <v>0</v>
      </c>
      <c r="BV240" s="41">
        <f>HLOOKUP(BV$4,Debug!$A$1:$AK$723,2+$C240,0)</f>
        <v>0.80566083413772305</v>
      </c>
      <c r="BW240" s="208">
        <f t="shared" si="174"/>
        <v>0</v>
      </c>
      <c r="BY240" s="251">
        <f t="shared" si="175"/>
        <v>0</v>
      </c>
      <c r="BZ240" s="43">
        <f>HLOOKUP(BZ$4,Debug!$A$1:$AK$723,2+$C240,0)</f>
        <v>0</v>
      </c>
      <c r="CA240" s="49">
        <f t="shared" si="176"/>
        <v>0</v>
      </c>
      <c r="CC240" s="224">
        <f t="shared" si="177"/>
        <v>0</v>
      </c>
      <c r="CD240" s="253">
        <f t="shared" si="188"/>
        <v>0</v>
      </c>
      <c r="CE240" s="253">
        <f t="shared" si="178"/>
        <v>0</v>
      </c>
      <c r="CF240" s="253">
        <f t="shared" si="189"/>
        <v>0</v>
      </c>
      <c r="CG240" s="255">
        <f t="shared" si="179"/>
        <v>0</v>
      </c>
      <c r="CI240" s="194" t="e">
        <f t="shared" si="190"/>
        <v>#DIV/0!</v>
      </c>
      <c r="CJ240" s="194"/>
    </row>
    <row r="241" spans="2:88">
      <c r="B241" s="108">
        <f t="shared" si="191"/>
        <v>20</v>
      </c>
      <c r="C241" s="3">
        <f t="shared" si="180"/>
        <v>235</v>
      </c>
      <c r="D241" s="3">
        <f t="shared" si="181"/>
        <v>19</v>
      </c>
      <c r="E241" s="3">
        <f t="shared" si="182"/>
        <v>6</v>
      </c>
      <c r="F241" s="7">
        <f t="shared" si="183"/>
        <v>2034</v>
      </c>
      <c r="G241" s="8">
        <f t="shared" si="184"/>
        <v>7</v>
      </c>
      <c r="H241" s="37">
        <f>HLOOKUP(H$4,Debug!$A$1:$AK$723,2+$C241,0)</f>
        <v>20</v>
      </c>
      <c r="I241" s="38">
        <f>HLOOKUP(I$4,Debug!$A$1:$AK$723,2+$C241,0)</f>
        <v>235</v>
      </c>
      <c r="J241" s="38">
        <f>HLOOKUP(J$4,Debug!$A$1:$AK$723,2+$C241,0)</f>
        <v>19</v>
      </c>
      <c r="K241" s="38">
        <f>HLOOKUP(K$4,Debug!$A$1:$AK$723,2+$C241,0)</f>
        <v>6</v>
      </c>
      <c r="L241" s="38">
        <f>HLOOKUP(L$4,Debug!$A$1:$AK$723,2+$C241,0)</f>
        <v>2034</v>
      </c>
      <c r="M241" s="38">
        <f>HLOOKUP(M$4,Debug!$A$1:$AK$723,2+$C241,0)</f>
        <v>7</v>
      </c>
      <c r="N241" s="208">
        <f t="shared" si="150"/>
        <v>0</v>
      </c>
      <c r="O241" s="5"/>
      <c r="P241" s="100">
        <f>IF(Switch="Y",S241,HLOOKUP(P$3,Debug!$A$1:$AK$723,2+$C241,0))</f>
        <v>6.2424051940417301E-3</v>
      </c>
      <c r="Q241" s="207">
        <f t="shared" si="151"/>
        <v>4.9924051940417298E-3</v>
      </c>
      <c r="R241" s="101">
        <f>IF(Switch="Y",T241,HLOOKUP(R$3,Debug!$A$1:$AK$723,2+$C241,0))</f>
        <v>0.55822261918052896</v>
      </c>
      <c r="S241" s="183">
        <v>2.3876144812894129E-2</v>
      </c>
      <c r="T241" s="184">
        <v>0.44688742905662066</v>
      </c>
      <c r="U241" s="196"/>
      <c r="V241" s="55">
        <f t="shared" si="185"/>
        <v>0</v>
      </c>
      <c r="W241" s="210">
        <f t="shared" si="186"/>
        <v>0</v>
      </c>
      <c r="X241" s="210">
        <f t="shared" si="152"/>
        <v>0</v>
      </c>
      <c r="Y241" s="210">
        <f t="shared" si="187"/>
        <v>0</v>
      </c>
      <c r="Z241" s="210">
        <f t="shared" si="153"/>
        <v>0</v>
      </c>
      <c r="AA241" s="210">
        <f t="shared" si="154"/>
        <v>0</v>
      </c>
      <c r="AB241" s="210">
        <f t="shared" si="155"/>
        <v>0</v>
      </c>
      <c r="AC241" s="211">
        <f t="shared" si="156"/>
        <v>0</v>
      </c>
      <c r="AD241" s="43">
        <f>HLOOKUP(AD$4,Debug!$A$1:$AK$723,2+$C241,0)</f>
        <v>0</v>
      </c>
      <c r="AE241" s="44">
        <f>HLOOKUP(AE$4,Debug!$A$1:$AK$723,2+$C241,0)</f>
        <v>0</v>
      </c>
      <c r="AF241" s="44">
        <f>HLOOKUP(AF$4,Debug!$A$1:$AK$723,2+$C241,0)</f>
        <v>0</v>
      </c>
      <c r="AG241" s="44">
        <f>HLOOKUP(AG$4,Debug!$A$1:$AK$723,2+$C241,0)</f>
        <v>0</v>
      </c>
      <c r="AH241" s="44">
        <f>HLOOKUP(AH$4,Debug!$A$1:$AK$723,2+$C241,0)</f>
        <v>0</v>
      </c>
      <c r="AI241" s="208">
        <f t="shared" si="157"/>
        <v>0</v>
      </c>
      <c r="AJ241" s="196"/>
      <c r="AK241" s="55">
        <f t="shared" si="144"/>
        <v>1</v>
      </c>
      <c r="AL241" s="210">
        <f t="shared" si="145"/>
        <v>0</v>
      </c>
      <c r="AM241" s="210">
        <f t="shared" si="146"/>
        <v>0</v>
      </c>
      <c r="AN241" s="210">
        <f t="shared" si="147"/>
        <v>0</v>
      </c>
      <c r="AO241" s="210">
        <f t="shared" si="148"/>
        <v>0</v>
      </c>
      <c r="AP241" s="211">
        <f t="shared" si="149"/>
        <v>0</v>
      </c>
      <c r="AQ241" s="46">
        <f>HLOOKUP(AQ$4,Debug!$A$1:$AK$723,2+$C241,0)</f>
        <v>1</v>
      </c>
      <c r="AR241" s="46">
        <f>HLOOKUP(AR$4,Debug!$A$1:$AK$723,2+$C241,0)</f>
        <v>0</v>
      </c>
      <c r="AS241" s="46">
        <f>HLOOKUP(AS$4,Debug!$A$1:$AK$723,2+$C241,0)</f>
        <v>0</v>
      </c>
      <c r="AT241" s="46">
        <f>HLOOKUP(AT$4,Debug!$A$1:$AK$723,2+$C241,0)</f>
        <v>0</v>
      </c>
      <c r="AU241" s="46">
        <f>HLOOKUP(AU$4,Debug!$A$1:$AK$723,2+$C241,0)</f>
        <v>0</v>
      </c>
      <c r="AV241" s="46">
        <f>HLOOKUP(AV$4,Debug!$A$1:$AK$723,2+$C241,0)</f>
        <v>0</v>
      </c>
      <c r="AW241" s="47">
        <f t="shared" si="158"/>
        <v>0</v>
      </c>
      <c r="AX241" s="196"/>
      <c r="AY241" s="265">
        <f t="shared" si="159"/>
        <v>13172.554638151762</v>
      </c>
      <c r="AZ241" s="266">
        <f t="shared" si="160"/>
        <v>0</v>
      </c>
      <c r="BA241" s="266">
        <f t="shared" si="161"/>
        <v>13172.55463815194</v>
      </c>
      <c r="BB241" s="266">
        <f t="shared" si="162"/>
        <v>0</v>
      </c>
      <c r="BC241" s="267">
        <f t="shared" si="163"/>
        <v>0</v>
      </c>
      <c r="BD241" s="246">
        <f>HLOOKUP(BD$4,Debug!$A$1:$AK$723,2+$C241,0)</f>
        <v>13172.5546381518</v>
      </c>
      <c r="BE241" s="46">
        <f>HLOOKUP(BE$4,Debug!$A$1:$AK$723,2+$C241,0)</f>
        <v>0</v>
      </c>
      <c r="BF241" s="46">
        <f>HLOOKUP(BF$4,Debug!$A$1:$AK$723,2+$C241,0)</f>
        <v>13172.554638152</v>
      </c>
      <c r="BG241" s="46">
        <f>HLOOKUP(BG$4,Debug!$A$1:$AK$723,2+$C241,0)</f>
        <v>0</v>
      </c>
      <c r="BH241" s="46">
        <f>HLOOKUP(BH$4,Debug!$A$1:$AK$723,2+$C241,0)</f>
        <v>0</v>
      </c>
      <c r="BI241" s="48">
        <f t="shared" si="164"/>
        <v>9.822542779147625E-11</v>
      </c>
      <c r="BJ241" s="196"/>
      <c r="BK241" s="274">
        <f t="shared" si="165"/>
        <v>1.6821425527395739E-3</v>
      </c>
      <c r="BL241" s="275">
        <f t="shared" si="166"/>
        <v>0</v>
      </c>
      <c r="BM241" s="281">
        <f t="shared" si="167"/>
        <v>0</v>
      </c>
      <c r="BN241" s="281">
        <f t="shared" si="168"/>
        <v>0.8</v>
      </c>
      <c r="BO241" s="281">
        <f t="shared" si="169"/>
        <v>0</v>
      </c>
      <c r="BP241" s="281">
        <f t="shared" si="170"/>
        <v>1</v>
      </c>
      <c r="BQ241" s="275">
        <f t="shared" si="171"/>
        <v>0</v>
      </c>
      <c r="BR241" s="275">
        <f t="shared" si="172"/>
        <v>0</v>
      </c>
      <c r="BS241" s="276">
        <f t="shared" si="173"/>
        <v>0.80566083413772305</v>
      </c>
      <c r="BT241" s="41">
        <f>HLOOKUP(BT$4,Debug!$A$1:$AK$723,2+$C241,0)*IF(SUM(V241:W241)=0,0,1)</f>
        <v>0</v>
      </c>
      <c r="BU241" s="41">
        <f>HLOOKUP(BU$4,Debug!$A$1:$AK$723,2+$C241,0)*IF(SUM(X241:Y241)=0,0,1)</f>
        <v>0</v>
      </c>
      <c r="BV241" s="41">
        <f>HLOOKUP(BV$4,Debug!$A$1:$AK$723,2+$C241,0)</f>
        <v>0.80566083413772305</v>
      </c>
      <c r="BW241" s="208">
        <f t="shared" si="174"/>
        <v>0</v>
      </c>
      <c r="BY241" s="251">
        <f t="shared" si="175"/>
        <v>0</v>
      </c>
      <c r="BZ241" s="43">
        <f>HLOOKUP(BZ$4,Debug!$A$1:$AK$723,2+$C241,0)</f>
        <v>0</v>
      </c>
      <c r="CA241" s="49">
        <f t="shared" si="176"/>
        <v>0</v>
      </c>
      <c r="CC241" s="224">
        <f t="shared" si="177"/>
        <v>0</v>
      </c>
      <c r="CD241" s="253">
        <f t="shared" si="188"/>
        <v>0</v>
      </c>
      <c r="CE241" s="253">
        <f t="shared" si="178"/>
        <v>0</v>
      </c>
      <c r="CF241" s="253">
        <f t="shared" si="189"/>
        <v>0</v>
      </c>
      <c r="CG241" s="255">
        <f t="shared" si="179"/>
        <v>0</v>
      </c>
      <c r="CI241" s="194" t="e">
        <f t="shared" si="190"/>
        <v>#DIV/0!</v>
      </c>
      <c r="CJ241" s="194"/>
    </row>
    <row r="242" spans="2:88">
      <c r="B242" s="108">
        <f t="shared" si="191"/>
        <v>20</v>
      </c>
      <c r="C242" s="3">
        <f t="shared" si="180"/>
        <v>236</v>
      </c>
      <c r="D242" s="3">
        <f t="shared" si="181"/>
        <v>19</v>
      </c>
      <c r="E242" s="3">
        <f t="shared" si="182"/>
        <v>7</v>
      </c>
      <c r="F242" s="7">
        <f t="shared" si="183"/>
        <v>2034</v>
      </c>
      <c r="G242" s="8">
        <f t="shared" si="184"/>
        <v>8</v>
      </c>
      <c r="H242" s="37">
        <f>HLOOKUP(H$4,Debug!$A$1:$AK$723,2+$C242,0)</f>
        <v>20</v>
      </c>
      <c r="I242" s="38">
        <f>HLOOKUP(I$4,Debug!$A$1:$AK$723,2+$C242,0)</f>
        <v>236</v>
      </c>
      <c r="J242" s="38">
        <f>HLOOKUP(J$4,Debug!$A$1:$AK$723,2+$C242,0)</f>
        <v>19</v>
      </c>
      <c r="K242" s="38">
        <f>HLOOKUP(K$4,Debug!$A$1:$AK$723,2+$C242,0)</f>
        <v>7</v>
      </c>
      <c r="L242" s="38">
        <f>HLOOKUP(L$4,Debug!$A$1:$AK$723,2+$C242,0)</f>
        <v>2034</v>
      </c>
      <c r="M242" s="38">
        <f>HLOOKUP(M$4,Debug!$A$1:$AK$723,2+$C242,0)</f>
        <v>8</v>
      </c>
      <c r="N242" s="208">
        <f t="shared" si="150"/>
        <v>0</v>
      </c>
      <c r="O242" s="5"/>
      <c r="P242" s="100">
        <f>IF(Switch="Y",S242,HLOOKUP(P$3,Debug!$A$1:$AK$723,2+$C242,0))</f>
        <v>1.3731487786993001E-2</v>
      </c>
      <c r="Q242" s="207">
        <f t="shared" si="151"/>
        <v>1.2481487786993001E-2</v>
      </c>
      <c r="R242" s="101">
        <f>IF(Switch="Y",T242,HLOOKUP(R$3,Debug!$A$1:$AK$723,2+$C242,0))</f>
        <v>0.55521625673199704</v>
      </c>
      <c r="S242" s="183">
        <v>8.7890558229530846E-4</v>
      </c>
      <c r="T242" s="184">
        <v>0.44472115983278482</v>
      </c>
      <c r="U242" s="196"/>
      <c r="V242" s="55">
        <f t="shared" si="185"/>
        <v>0</v>
      </c>
      <c r="W242" s="210">
        <f t="shared" si="186"/>
        <v>0</v>
      </c>
      <c r="X242" s="210">
        <f t="shared" si="152"/>
        <v>0</v>
      </c>
      <c r="Y242" s="210">
        <f t="shared" si="187"/>
        <v>0</v>
      </c>
      <c r="Z242" s="210">
        <f t="shared" si="153"/>
        <v>0</v>
      </c>
      <c r="AA242" s="210">
        <f t="shared" si="154"/>
        <v>0</v>
      </c>
      <c r="AB242" s="210">
        <f t="shared" si="155"/>
        <v>0</v>
      </c>
      <c r="AC242" s="211">
        <f t="shared" si="156"/>
        <v>0</v>
      </c>
      <c r="AD242" s="43">
        <f>HLOOKUP(AD$4,Debug!$A$1:$AK$723,2+$C242,0)</f>
        <v>0</v>
      </c>
      <c r="AE242" s="44">
        <f>HLOOKUP(AE$4,Debug!$A$1:$AK$723,2+$C242,0)</f>
        <v>0</v>
      </c>
      <c r="AF242" s="44">
        <f>HLOOKUP(AF$4,Debug!$A$1:$AK$723,2+$C242,0)</f>
        <v>0</v>
      </c>
      <c r="AG242" s="44">
        <f>HLOOKUP(AG$4,Debug!$A$1:$AK$723,2+$C242,0)</f>
        <v>0</v>
      </c>
      <c r="AH242" s="44">
        <f>HLOOKUP(AH$4,Debug!$A$1:$AK$723,2+$C242,0)</f>
        <v>0</v>
      </c>
      <c r="AI242" s="208">
        <f t="shared" si="157"/>
        <v>0</v>
      </c>
      <c r="AJ242" s="196"/>
      <c r="AK242" s="55">
        <f t="shared" si="144"/>
        <v>1</v>
      </c>
      <c r="AL242" s="210">
        <f t="shared" si="145"/>
        <v>0</v>
      </c>
      <c r="AM242" s="210">
        <f t="shared" si="146"/>
        <v>0</v>
      </c>
      <c r="AN242" s="210">
        <f t="shared" si="147"/>
        <v>0</v>
      </c>
      <c r="AO242" s="210">
        <f t="shared" si="148"/>
        <v>0</v>
      </c>
      <c r="AP242" s="211">
        <f t="shared" si="149"/>
        <v>0</v>
      </c>
      <c r="AQ242" s="46">
        <f>HLOOKUP(AQ$4,Debug!$A$1:$AK$723,2+$C242,0)</f>
        <v>1</v>
      </c>
      <c r="AR242" s="46">
        <f>HLOOKUP(AR$4,Debug!$A$1:$AK$723,2+$C242,0)</f>
        <v>0</v>
      </c>
      <c r="AS242" s="46">
        <f>HLOOKUP(AS$4,Debug!$A$1:$AK$723,2+$C242,0)</f>
        <v>0</v>
      </c>
      <c r="AT242" s="46">
        <f>HLOOKUP(AT$4,Debug!$A$1:$AK$723,2+$C242,0)</f>
        <v>0</v>
      </c>
      <c r="AU242" s="46">
        <f>HLOOKUP(AU$4,Debug!$A$1:$AK$723,2+$C242,0)</f>
        <v>0</v>
      </c>
      <c r="AV242" s="46">
        <f>HLOOKUP(AV$4,Debug!$A$1:$AK$723,2+$C242,0)</f>
        <v>0</v>
      </c>
      <c r="AW242" s="47">
        <f t="shared" si="158"/>
        <v>0</v>
      </c>
      <c r="AX242" s="196"/>
      <c r="AY242" s="265">
        <f t="shared" si="159"/>
        <v>13172.554638151762</v>
      </c>
      <c r="AZ242" s="266">
        <f t="shared" si="160"/>
        <v>0</v>
      </c>
      <c r="BA242" s="266">
        <f t="shared" si="161"/>
        <v>13172.55463815194</v>
      </c>
      <c r="BB242" s="266">
        <f t="shared" si="162"/>
        <v>0</v>
      </c>
      <c r="BC242" s="267">
        <f t="shared" si="163"/>
        <v>0</v>
      </c>
      <c r="BD242" s="246">
        <f>HLOOKUP(BD$4,Debug!$A$1:$AK$723,2+$C242,0)</f>
        <v>13172.5546381518</v>
      </c>
      <c r="BE242" s="46">
        <f>HLOOKUP(BE$4,Debug!$A$1:$AK$723,2+$C242,0)</f>
        <v>0</v>
      </c>
      <c r="BF242" s="46">
        <f>HLOOKUP(BF$4,Debug!$A$1:$AK$723,2+$C242,0)</f>
        <v>13172.554638152</v>
      </c>
      <c r="BG242" s="46">
        <f>HLOOKUP(BG$4,Debug!$A$1:$AK$723,2+$C242,0)</f>
        <v>0</v>
      </c>
      <c r="BH242" s="46">
        <f>HLOOKUP(BH$4,Debug!$A$1:$AK$723,2+$C242,0)</f>
        <v>0</v>
      </c>
      <c r="BI242" s="48">
        <f t="shared" si="164"/>
        <v>9.822542779147625E-11</v>
      </c>
      <c r="BJ242" s="196"/>
      <c r="BK242" s="274">
        <f t="shared" si="165"/>
        <v>1.6821425527395739E-3</v>
      </c>
      <c r="BL242" s="275">
        <f t="shared" si="166"/>
        <v>0</v>
      </c>
      <c r="BM242" s="281">
        <f t="shared" si="167"/>
        <v>0</v>
      </c>
      <c r="BN242" s="281">
        <f t="shared" si="168"/>
        <v>0.8</v>
      </c>
      <c r="BO242" s="281">
        <f t="shared" si="169"/>
        <v>0</v>
      </c>
      <c r="BP242" s="281">
        <f t="shared" si="170"/>
        <v>1</v>
      </c>
      <c r="BQ242" s="275">
        <f t="shared" si="171"/>
        <v>0</v>
      </c>
      <c r="BR242" s="275">
        <f t="shared" si="172"/>
        <v>0</v>
      </c>
      <c r="BS242" s="276">
        <f t="shared" si="173"/>
        <v>0.80566083413772305</v>
      </c>
      <c r="BT242" s="41">
        <f>HLOOKUP(BT$4,Debug!$A$1:$AK$723,2+$C242,0)*IF(SUM(V242:W242)=0,0,1)</f>
        <v>0</v>
      </c>
      <c r="BU242" s="41">
        <f>HLOOKUP(BU$4,Debug!$A$1:$AK$723,2+$C242,0)*IF(SUM(X242:Y242)=0,0,1)</f>
        <v>0</v>
      </c>
      <c r="BV242" s="41">
        <f>HLOOKUP(BV$4,Debug!$A$1:$AK$723,2+$C242,0)</f>
        <v>0.80566083413772305</v>
      </c>
      <c r="BW242" s="208">
        <f t="shared" si="174"/>
        <v>0</v>
      </c>
      <c r="BY242" s="251">
        <f t="shared" si="175"/>
        <v>0</v>
      </c>
      <c r="BZ242" s="43">
        <f>HLOOKUP(BZ$4,Debug!$A$1:$AK$723,2+$C242,0)</f>
        <v>0</v>
      </c>
      <c r="CA242" s="49">
        <f t="shared" si="176"/>
        <v>0</v>
      </c>
      <c r="CC242" s="224">
        <f t="shared" si="177"/>
        <v>0</v>
      </c>
      <c r="CD242" s="253">
        <f t="shared" si="188"/>
        <v>0</v>
      </c>
      <c r="CE242" s="253">
        <f t="shared" si="178"/>
        <v>0</v>
      </c>
      <c r="CF242" s="253">
        <f t="shared" si="189"/>
        <v>0</v>
      </c>
      <c r="CG242" s="255">
        <f t="shared" si="179"/>
        <v>0</v>
      </c>
      <c r="CI242" s="194" t="e">
        <f t="shared" si="190"/>
        <v>#DIV/0!</v>
      </c>
      <c r="CJ242" s="194"/>
    </row>
    <row r="243" spans="2:88">
      <c r="B243" s="108">
        <f t="shared" si="191"/>
        <v>20</v>
      </c>
      <c r="C243" s="3">
        <f t="shared" si="180"/>
        <v>237</v>
      </c>
      <c r="D243" s="3">
        <f t="shared" si="181"/>
        <v>19</v>
      </c>
      <c r="E243" s="3">
        <f t="shared" si="182"/>
        <v>8</v>
      </c>
      <c r="F243" s="7">
        <f t="shared" si="183"/>
        <v>2034</v>
      </c>
      <c r="G243" s="8">
        <f t="shared" si="184"/>
        <v>9</v>
      </c>
      <c r="H243" s="37">
        <f>HLOOKUP(H$4,Debug!$A$1:$AK$723,2+$C243,0)</f>
        <v>20</v>
      </c>
      <c r="I243" s="38">
        <f>HLOOKUP(I$4,Debug!$A$1:$AK$723,2+$C243,0)</f>
        <v>237</v>
      </c>
      <c r="J243" s="38">
        <f>HLOOKUP(J$4,Debug!$A$1:$AK$723,2+$C243,0)</f>
        <v>19</v>
      </c>
      <c r="K243" s="38">
        <f>HLOOKUP(K$4,Debug!$A$1:$AK$723,2+$C243,0)</f>
        <v>8</v>
      </c>
      <c r="L243" s="38">
        <f>HLOOKUP(L$4,Debug!$A$1:$AK$723,2+$C243,0)</f>
        <v>2034</v>
      </c>
      <c r="M243" s="38">
        <f>HLOOKUP(M$4,Debug!$A$1:$AK$723,2+$C243,0)</f>
        <v>9</v>
      </c>
      <c r="N243" s="208">
        <f t="shared" si="150"/>
        <v>0</v>
      </c>
      <c r="O243" s="5"/>
      <c r="P243" s="100">
        <f>IF(Switch="Y",S243,HLOOKUP(P$3,Debug!$A$1:$AK$723,2+$C243,0))</f>
        <v>-5.97944516053317E-3</v>
      </c>
      <c r="Q243" s="207">
        <f t="shared" si="151"/>
        <v>-7.2294451605331702E-3</v>
      </c>
      <c r="R243" s="101">
        <f>IF(Switch="Y",T243,HLOOKUP(R$3,Debug!$A$1:$AK$723,2+$C243,0))</f>
        <v>0.552120141342756</v>
      </c>
      <c r="S243" s="183">
        <v>2.6761664013745579E-2</v>
      </c>
      <c r="T243" s="184">
        <v>0.44245829830538475</v>
      </c>
      <c r="U243" s="196"/>
      <c r="V243" s="55">
        <f t="shared" si="185"/>
        <v>0</v>
      </c>
      <c r="W243" s="210">
        <f t="shared" si="186"/>
        <v>0</v>
      </c>
      <c r="X243" s="210">
        <f t="shared" si="152"/>
        <v>0</v>
      </c>
      <c r="Y243" s="210">
        <f t="shared" si="187"/>
        <v>0</v>
      </c>
      <c r="Z243" s="210">
        <f t="shared" si="153"/>
        <v>0</v>
      </c>
      <c r="AA243" s="210">
        <f t="shared" si="154"/>
        <v>0</v>
      </c>
      <c r="AB243" s="210">
        <f t="shared" si="155"/>
        <v>0</v>
      </c>
      <c r="AC243" s="211">
        <f t="shared" si="156"/>
        <v>0</v>
      </c>
      <c r="AD243" s="43">
        <f>HLOOKUP(AD$4,Debug!$A$1:$AK$723,2+$C243,0)</f>
        <v>0</v>
      </c>
      <c r="AE243" s="44">
        <f>HLOOKUP(AE$4,Debug!$A$1:$AK$723,2+$C243,0)</f>
        <v>0</v>
      </c>
      <c r="AF243" s="44">
        <f>HLOOKUP(AF$4,Debug!$A$1:$AK$723,2+$C243,0)</f>
        <v>0</v>
      </c>
      <c r="AG243" s="44">
        <f>HLOOKUP(AG$4,Debug!$A$1:$AK$723,2+$C243,0)</f>
        <v>0</v>
      </c>
      <c r="AH243" s="44">
        <f>HLOOKUP(AH$4,Debug!$A$1:$AK$723,2+$C243,0)</f>
        <v>0</v>
      </c>
      <c r="AI243" s="208">
        <f t="shared" si="157"/>
        <v>0</v>
      </c>
      <c r="AJ243" s="196"/>
      <c r="AK243" s="55">
        <f t="shared" si="144"/>
        <v>1</v>
      </c>
      <c r="AL243" s="210">
        <f t="shared" si="145"/>
        <v>0</v>
      </c>
      <c r="AM243" s="210">
        <f t="shared" si="146"/>
        <v>0</v>
      </c>
      <c r="AN243" s="210">
        <f t="shared" si="147"/>
        <v>0</v>
      </c>
      <c r="AO243" s="210">
        <f t="shared" si="148"/>
        <v>0</v>
      </c>
      <c r="AP243" s="211">
        <f t="shared" si="149"/>
        <v>0</v>
      </c>
      <c r="AQ243" s="46">
        <f>HLOOKUP(AQ$4,Debug!$A$1:$AK$723,2+$C243,0)</f>
        <v>1</v>
      </c>
      <c r="AR243" s="46">
        <f>HLOOKUP(AR$4,Debug!$A$1:$AK$723,2+$C243,0)</f>
        <v>0</v>
      </c>
      <c r="AS243" s="46">
        <f>HLOOKUP(AS$4,Debug!$A$1:$AK$723,2+$C243,0)</f>
        <v>0</v>
      </c>
      <c r="AT243" s="46">
        <f>HLOOKUP(AT$4,Debug!$A$1:$AK$723,2+$C243,0)</f>
        <v>0</v>
      </c>
      <c r="AU243" s="46">
        <f>HLOOKUP(AU$4,Debug!$A$1:$AK$723,2+$C243,0)</f>
        <v>0</v>
      </c>
      <c r="AV243" s="46">
        <f>HLOOKUP(AV$4,Debug!$A$1:$AK$723,2+$C243,0)</f>
        <v>0</v>
      </c>
      <c r="AW243" s="47">
        <f t="shared" si="158"/>
        <v>0</v>
      </c>
      <c r="AX243" s="196"/>
      <c r="AY243" s="265">
        <f t="shared" si="159"/>
        <v>13172.554638151762</v>
      </c>
      <c r="AZ243" s="266">
        <f t="shared" si="160"/>
        <v>0</v>
      </c>
      <c r="BA243" s="266">
        <f t="shared" si="161"/>
        <v>13172.55463815194</v>
      </c>
      <c r="BB243" s="266">
        <f t="shared" si="162"/>
        <v>0</v>
      </c>
      <c r="BC243" s="267">
        <f t="shared" si="163"/>
        <v>0</v>
      </c>
      <c r="BD243" s="246">
        <f>HLOOKUP(BD$4,Debug!$A$1:$AK$723,2+$C243,0)</f>
        <v>13172.5546381518</v>
      </c>
      <c r="BE243" s="46">
        <f>HLOOKUP(BE$4,Debug!$A$1:$AK$723,2+$C243,0)</f>
        <v>0</v>
      </c>
      <c r="BF243" s="46">
        <f>HLOOKUP(BF$4,Debug!$A$1:$AK$723,2+$C243,0)</f>
        <v>13172.554638152</v>
      </c>
      <c r="BG243" s="46">
        <f>HLOOKUP(BG$4,Debug!$A$1:$AK$723,2+$C243,0)</f>
        <v>0</v>
      </c>
      <c r="BH243" s="46">
        <f>HLOOKUP(BH$4,Debug!$A$1:$AK$723,2+$C243,0)</f>
        <v>0</v>
      </c>
      <c r="BI243" s="48">
        <f t="shared" si="164"/>
        <v>9.822542779147625E-11</v>
      </c>
      <c r="BJ243" s="196"/>
      <c r="BK243" s="274">
        <f t="shared" si="165"/>
        <v>1.6821425527395739E-3</v>
      </c>
      <c r="BL243" s="275">
        <f t="shared" si="166"/>
        <v>0</v>
      </c>
      <c r="BM243" s="281">
        <f t="shared" si="167"/>
        <v>0</v>
      </c>
      <c r="BN243" s="281">
        <f t="shared" si="168"/>
        <v>0.8</v>
      </c>
      <c r="BO243" s="281">
        <f t="shared" si="169"/>
        <v>0</v>
      </c>
      <c r="BP243" s="281">
        <f t="shared" si="170"/>
        <v>1</v>
      </c>
      <c r="BQ243" s="275">
        <f t="shared" si="171"/>
        <v>0</v>
      </c>
      <c r="BR243" s="275">
        <f t="shared" si="172"/>
        <v>0</v>
      </c>
      <c r="BS243" s="276">
        <f t="shared" si="173"/>
        <v>0.80566083413772305</v>
      </c>
      <c r="BT243" s="41">
        <f>HLOOKUP(BT$4,Debug!$A$1:$AK$723,2+$C243,0)*IF(SUM(V243:W243)=0,0,1)</f>
        <v>0</v>
      </c>
      <c r="BU243" s="41">
        <f>HLOOKUP(BU$4,Debug!$A$1:$AK$723,2+$C243,0)*IF(SUM(X243:Y243)=0,0,1)</f>
        <v>0</v>
      </c>
      <c r="BV243" s="41">
        <f>HLOOKUP(BV$4,Debug!$A$1:$AK$723,2+$C243,0)</f>
        <v>0.80566083413772305</v>
      </c>
      <c r="BW243" s="208">
        <f t="shared" si="174"/>
        <v>0</v>
      </c>
      <c r="BY243" s="251">
        <f t="shared" si="175"/>
        <v>0</v>
      </c>
      <c r="BZ243" s="43">
        <f>HLOOKUP(BZ$4,Debug!$A$1:$AK$723,2+$C243,0)</f>
        <v>0</v>
      </c>
      <c r="CA243" s="49">
        <f t="shared" si="176"/>
        <v>0</v>
      </c>
      <c r="CC243" s="224">
        <f t="shared" si="177"/>
        <v>0</v>
      </c>
      <c r="CD243" s="253">
        <f t="shared" si="188"/>
        <v>0</v>
      </c>
      <c r="CE243" s="253">
        <f t="shared" si="178"/>
        <v>0</v>
      </c>
      <c r="CF243" s="253">
        <f t="shared" si="189"/>
        <v>0</v>
      </c>
      <c r="CG243" s="255">
        <f t="shared" si="179"/>
        <v>0</v>
      </c>
      <c r="CI243" s="194" t="e">
        <f t="shared" si="190"/>
        <v>#DIV/0!</v>
      </c>
      <c r="CJ243" s="194"/>
    </row>
    <row r="244" spans="2:88">
      <c r="B244" s="108">
        <f t="shared" si="191"/>
        <v>20</v>
      </c>
      <c r="C244" s="3">
        <f t="shared" si="180"/>
        <v>238</v>
      </c>
      <c r="D244" s="3">
        <f t="shared" si="181"/>
        <v>19</v>
      </c>
      <c r="E244" s="3">
        <f t="shared" si="182"/>
        <v>9</v>
      </c>
      <c r="F244" s="7">
        <f t="shared" si="183"/>
        <v>2034</v>
      </c>
      <c r="G244" s="8">
        <f t="shared" si="184"/>
        <v>10</v>
      </c>
      <c r="H244" s="37">
        <f>HLOOKUP(H$4,Debug!$A$1:$AK$723,2+$C244,0)</f>
        <v>20</v>
      </c>
      <c r="I244" s="38">
        <f>HLOOKUP(I$4,Debug!$A$1:$AK$723,2+$C244,0)</f>
        <v>238</v>
      </c>
      <c r="J244" s="38">
        <f>HLOOKUP(J$4,Debug!$A$1:$AK$723,2+$C244,0)</f>
        <v>19</v>
      </c>
      <c r="K244" s="38">
        <f>HLOOKUP(K$4,Debug!$A$1:$AK$723,2+$C244,0)</f>
        <v>9</v>
      </c>
      <c r="L244" s="38">
        <f>HLOOKUP(L$4,Debug!$A$1:$AK$723,2+$C244,0)</f>
        <v>2034</v>
      </c>
      <c r="M244" s="38">
        <f>HLOOKUP(M$4,Debug!$A$1:$AK$723,2+$C244,0)</f>
        <v>10</v>
      </c>
      <c r="N244" s="208">
        <f t="shared" si="150"/>
        <v>0</v>
      </c>
      <c r="O244" s="5"/>
      <c r="P244" s="100">
        <f>IF(Switch="Y",S244,HLOOKUP(P$3,Debug!$A$1:$AK$723,2+$C244,0))</f>
        <v>1.8557742334883701E-3</v>
      </c>
      <c r="Q244" s="207">
        <f t="shared" si="151"/>
        <v>6.0577423348837003E-4</v>
      </c>
      <c r="R244" s="101">
        <f>IF(Switch="Y",T244,HLOOKUP(R$3,Debug!$A$1:$AK$723,2+$C244,0))</f>
        <v>0.54911866454340796</v>
      </c>
      <c r="S244" s="183">
        <v>-7.2638712838255515E-3</v>
      </c>
      <c r="T244" s="184">
        <v>0.44012147352669334</v>
      </c>
      <c r="U244" s="196"/>
      <c r="V244" s="55">
        <f t="shared" si="185"/>
        <v>0</v>
      </c>
      <c r="W244" s="210">
        <f t="shared" si="186"/>
        <v>0</v>
      </c>
      <c r="X244" s="210">
        <f t="shared" si="152"/>
        <v>0</v>
      </c>
      <c r="Y244" s="210">
        <f t="shared" si="187"/>
        <v>0</v>
      </c>
      <c r="Z244" s="210">
        <f t="shared" si="153"/>
        <v>0</v>
      </c>
      <c r="AA244" s="210">
        <f t="shared" si="154"/>
        <v>0</v>
      </c>
      <c r="AB244" s="210">
        <f t="shared" si="155"/>
        <v>0</v>
      </c>
      <c r="AC244" s="211">
        <f t="shared" si="156"/>
        <v>0</v>
      </c>
      <c r="AD244" s="43">
        <f>HLOOKUP(AD$4,Debug!$A$1:$AK$723,2+$C244,0)</f>
        <v>0</v>
      </c>
      <c r="AE244" s="44">
        <f>HLOOKUP(AE$4,Debug!$A$1:$AK$723,2+$C244,0)</f>
        <v>0</v>
      </c>
      <c r="AF244" s="44">
        <f>HLOOKUP(AF$4,Debug!$A$1:$AK$723,2+$C244,0)</f>
        <v>0</v>
      </c>
      <c r="AG244" s="44">
        <f>HLOOKUP(AG$4,Debug!$A$1:$AK$723,2+$C244,0)</f>
        <v>0</v>
      </c>
      <c r="AH244" s="44">
        <f>HLOOKUP(AH$4,Debug!$A$1:$AK$723,2+$C244,0)</f>
        <v>0</v>
      </c>
      <c r="AI244" s="208">
        <f t="shared" si="157"/>
        <v>0</v>
      </c>
      <c r="AJ244" s="196"/>
      <c r="AK244" s="55">
        <f t="shared" si="144"/>
        <v>1</v>
      </c>
      <c r="AL244" s="210">
        <f t="shared" si="145"/>
        <v>0</v>
      </c>
      <c r="AM244" s="210">
        <f t="shared" si="146"/>
        <v>0</v>
      </c>
      <c r="AN244" s="210">
        <f t="shared" si="147"/>
        <v>0</v>
      </c>
      <c r="AO244" s="210">
        <f t="shared" si="148"/>
        <v>0</v>
      </c>
      <c r="AP244" s="211">
        <f t="shared" si="149"/>
        <v>0</v>
      </c>
      <c r="AQ244" s="46">
        <f>HLOOKUP(AQ$4,Debug!$A$1:$AK$723,2+$C244,0)</f>
        <v>1</v>
      </c>
      <c r="AR244" s="46">
        <f>HLOOKUP(AR$4,Debug!$A$1:$AK$723,2+$C244,0)</f>
        <v>0</v>
      </c>
      <c r="AS244" s="46">
        <f>HLOOKUP(AS$4,Debug!$A$1:$AK$723,2+$C244,0)</f>
        <v>0</v>
      </c>
      <c r="AT244" s="46">
        <f>HLOOKUP(AT$4,Debug!$A$1:$AK$723,2+$C244,0)</f>
        <v>0</v>
      </c>
      <c r="AU244" s="46">
        <f>HLOOKUP(AU$4,Debug!$A$1:$AK$723,2+$C244,0)</f>
        <v>0</v>
      </c>
      <c r="AV244" s="46">
        <f>HLOOKUP(AV$4,Debug!$A$1:$AK$723,2+$C244,0)</f>
        <v>0</v>
      </c>
      <c r="AW244" s="47">
        <f t="shared" si="158"/>
        <v>0</v>
      </c>
      <c r="AX244" s="196"/>
      <c r="AY244" s="265">
        <f t="shared" si="159"/>
        <v>13172.554638151762</v>
      </c>
      <c r="AZ244" s="266">
        <f t="shared" si="160"/>
        <v>0</v>
      </c>
      <c r="BA244" s="266">
        <f t="shared" si="161"/>
        <v>13172.55463815194</v>
      </c>
      <c r="BB244" s="266">
        <f t="shared" si="162"/>
        <v>0</v>
      </c>
      <c r="BC244" s="267">
        <f t="shared" si="163"/>
        <v>0</v>
      </c>
      <c r="BD244" s="246">
        <f>HLOOKUP(BD$4,Debug!$A$1:$AK$723,2+$C244,0)</f>
        <v>13172.5546381518</v>
      </c>
      <c r="BE244" s="46">
        <f>HLOOKUP(BE$4,Debug!$A$1:$AK$723,2+$C244,0)</f>
        <v>0</v>
      </c>
      <c r="BF244" s="46">
        <f>HLOOKUP(BF$4,Debug!$A$1:$AK$723,2+$C244,0)</f>
        <v>13172.554638152</v>
      </c>
      <c r="BG244" s="46">
        <f>HLOOKUP(BG$4,Debug!$A$1:$AK$723,2+$C244,0)</f>
        <v>0</v>
      </c>
      <c r="BH244" s="46">
        <f>HLOOKUP(BH$4,Debug!$A$1:$AK$723,2+$C244,0)</f>
        <v>0</v>
      </c>
      <c r="BI244" s="48">
        <f t="shared" si="164"/>
        <v>9.822542779147625E-11</v>
      </c>
      <c r="BJ244" s="196"/>
      <c r="BK244" s="274">
        <f t="shared" si="165"/>
        <v>1.6821425527395739E-3</v>
      </c>
      <c r="BL244" s="275">
        <f t="shared" si="166"/>
        <v>0</v>
      </c>
      <c r="BM244" s="281">
        <f t="shared" si="167"/>
        <v>0</v>
      </c>
      <c r="BN244" s="281">
        <f t="shared" si="168"/>
        <v>0.8</v>
      </c>
      <c r="BO244" s="281">
        <f t="shared" si="169"/>
        <v>0</v>
      </c>
      <c r="BP244" s="281">
        <f t="shared" si="170"/>
        <v>1</v>
      </c>
      <c r="BQ244" s="275">
        <f t="shared" si="171"/>
        <v>0</v>
      </c>
      <c r="BR244" s="275">
        <f t="shared" si="172"/>
        <v>0</v>
      </c>
      <c r="BS244" s="276">
        <f t="shared" si="173"/>
        <v>0.80566083413772305</v>
      </c>
      <c r="BT244" s="41">
        <f>HLOOKUP(BT$4,Debug!$A$1:$AK$723,2+$C244,0)*IF(SUM(V244:W244)=0,0,1)</f>
        <v>0</v>
      </c>
      <c r="BU244" s="41">
        <f>HLOOKUP(BU$4,Debug!$A$1:$AK$723,2+$C244,0)*IF(SUM(X244:Y244)=0,0,1)</f>
        <v>0</v>
      </c>
      <c r="BV244" s="41">
        <f>HLOOKUP(BV$4,Debug!$A$1:$AK$723,2+$C244,0)</f>
        <v>0.80566083413772305</v>
      </c>
      <c r="BW244" s="208">
        <f t="shared" si="174"/>
        <v>0</v>
      </c>
      <c r="BY244" s="251">
        <f t="shared" si="175"/>
        <v>0</v>
      </c>
      <c r="BZ244" s="43">
        <f>HLOOKUP(BZ$4,Debug!$A$1:$AK$723,2+$C244,0)</f>
        <v>0</v>
      </c>
      <c r="CA244" s="49">
        <f t="shared" si="176"/>
        <v>0</v>
      </c>
      <c r="CC244" s="224">
        <f t="shared" si="177"/>
        <v>0</v>
      </c>
      <c r="CD244" s="253">
        <f t="shared" si="188"/>
        <v>0</v>
      </c>
      <c r="CE244" s="253">
        <f t="shared" si="178"/>
        <v>0</v>
      </c>
      <c r="CF244" s="253">
        <f t="shared" si="189"/>
        <v>0</v>
      </c>
      <c r="CG244" s="255">
        <f t="shared" si="179"/>
        <v>0</v>
      </c>
      <c r="CI244" s="194" t="e">
        <f t="shared" si="190"/>
        <v>#DIV/0!</v>
      </c>
      <c r="CJ244" s="194"/>
    </row>
    <row r="245" spans="2:88">
      <c r="B245" s="108">
        <f t="shared" si="191"/>
        <v>20</v>
      </c>
      <c r="C245" s="3">
        <f t="shared" si="180"/>
        <v>239</v>
      </c>
      <c r="D245" s="3">
        <f t="shared" si="181"/>
        <v>19</v>
      </c>
      <c r="E245" s="3">
        <f t="shared" si="182"/>
        <v>10</v>
      </c>
      <c r="F245" s="7">
        <f t="shared" si="183"/>
        <v>2034</v>
      </c>
      <c r="G245" s="8">
        <f t="shared" si="184"/>
        <v>11</v>
      </c>
      <c r="H245" s="37">
        <f>HLOOKUP(H$4,Debug!$A$1:$AK$723,2+$C245,0)</f>
        <v>20</v>
      </c>
      <c r="I245" s="38">
        <f>HLOOKUP(I$4,Debug!$A$1:$AK$723,2+$C245,0)</f>
        <v>239</v>
      </c>
      <c r="J245" s="38">
        <f>HLOOKUP(J$4,Debug!$A$1:$AK$723,2+$C245,0)</f>
        <v>19</v>
      </c>
      <c r="K245" s="38">
        <f>HLOOKUP(K$4,Debug!$A$1:$AK$723,2+$C245,0)</f>
        <v>10</v>
      </c>
      <c r="L245" s="38">
        <f>HLOOKUP(L$4,Debug!$A$1:$AK$723,2+$C245,0)</f>
        <v>2034</v>
      </c>
      <c r="M245" s="38">
        <f>HLOOKUP(M$4,Debug!$A$1:$AK$723,2+$C245,0)</f>
        <v>11</v>
      </c>
      <c r="N245" s="208">
        <f t="shared" si="150"/>
        <v>0</v>
      </c>
      <c r="O245" s="5"/>
      <c r="P245" s="100">
        <f>IF(Switch="Y",S245,HLOOKUP(P$3,Debug!$A$1:$AK$723,2+$C245,0))</f>
        <v>-4.0805976911924002E-3</v>
      </c>
      <c r="Q245" s="207">
        <f t="shared" si="151"/>
        <v>-5.3305976911924005E-3</v>
      </c>
      <c r="R245" s="101">
        <f>IF(Switch="Y",T245,HLOOKUP(R$3,Debug!$A$1:$AK$723,2+$C245,0))</f>
        <v>0.546149645002731</v>
      </c>
      <c r="S245" s="183">
        <v>-5.8626422219066887E-3</v>
      </c>
      <c r="T245" s="184">
        <v>0.43794341771043183</v>
      </c>
      <c r="U245" s="196"/>
      <c r="V245" s="55">
        <f t="shared" si="185"/>
        <v>0</v>
      </c>
      <c r="W245" s="210">
        <f t="shared" si="186"/>
        <v>0</v>
      </c>
      <c r="X245" s="210">
        <f t="shared" si="152"/>
        <v>0</v>
      </c>
      <c r="Y245" s="210">
        <f t="shared" si="187"/>
        <v>0</v>
      </c>
      <c r="Z245" s="210">
        <f t="shared" si="153"/>
        <v>0</v>
      </c>
      <c r="AA245" s="210">
        <f t="shared" si="154"/>
        <v>0</v>
      </c>
      <c r="AB245" s="210">
        <f t="shared" si="155"/>
        <v>0</v>
      </c>
      <c r="AC245" s="211">
        <f t="shared" si="156"/>
        <v>0</v>
      </c>
      <c r="AD245" s="43">
        <f>HLOOKUP(AD$4,Debug!$A$1:$AK$723,2+$C245,0)</f>
        <v>0</v>
      </c>
      <c r="AE245" s="44">
        <f>HLOOKUP(AE$4,Debug!$A$1:$AK$723,2+$C245,0)</f>
        <v>0</v>
      </c>
      <c r="AF245" s="44">
        <f>HLOOKUP(AF$4,Debug!$A$1:$AK$723,2+$C245,0)</f>
        <v>0</v>
      </c>
      <c r="AG245" s="44">
        <f>HLOOKUP(AG$4,Debug!$A$1:$AK$723,2+$C245,0)</f>
        <v>0</v>
      </c>
      <c r="AH245" s="44">
        <f>HLOOKUP(AH$4,Debug!$A$1:$AK$723,2+$C245,0)</f>
        <v>0</v>
      </c>
      <c r="AI245" s="208">
        <f t="shared" si="157"/>
        <v>0</v>
      </c>
      <c r="AJ245" s="196"/>
      <c r="AK245" s="55">
        <f t="shared" si="144"/>
        <v>1</v>
      </c>
      <c r="AL245" s="210">
        <f t="shared" si="145"/>
        <v>0</v>
      </c>
      <c r="AM245" s="210">
        <f t="shared" si="146"/>
        <v>0</v>
      </c>
      <c r="AN245" s="210">
        <f t="shared" si="147"/>
        <v>0</v>
      </c>
      <c r="AO245" s="210">
        <f t="shared" si="148"/>
        <v>0</v>
      </c>
      <c r="AP245" s="211">
        <f t="shared" si="149"/>
        <v>0</v>
      </c>
      <c r="AQ245" s="46">
        <f>HLOOKUP(AQ$4,Debug!$A$1:$AK$723,2+$C245,0)</f>
        <v>1</v>
      </c>
      <c r="AR245" s="46">
        <f>HLOOKUP(AR$4,Debug!$A$1:$AK$723,2+$C245,0)</f>
        <v>0</v>
      </c>
      <c r="AS245" s="46">
        <f>HLOOKUP(AS$4,Debug!$A$1:$AK$723,2+$C245,0)</f>
        <v>0</v>
      </c>
      <c r="AT245" s="46">
        <f>HLOOKUP(AT$4,Debug!$A$1:$AK$723,2+$C245,0)</f>
        <v>0</v>
      </c>
      <c r="AU245" s="46">
        <f>HLOOKUP(AU$4,Debug!$A$1:$AK$723,2+$C245,0)</f>
        <v>0</v>
      </c>
      <c r="AV245" s="46">
        <f>HLOOKUP(AV$4,Debug!$A$1:$AK$723,2+$C245,0)</f>
        <v>0</v>
      </c>
      <c r="AW245" s="47">
        <f t="shared" si="158"/>
        <v>0</v>
      </c>
      <c r="AX245" s="196"/>
      <c r="AY245" s="265">
        <f t="shared" si="159"/>
        <v>13172.554638151762</v>
      </c>
      <c r="AZ245" s="266">
        <f t="shared" si="160"/>
        <v>0</v>
      </c>
      <c r="BA245" s="266">
        <f t="shared" si="161"/>
        <v>13172.55463815194</v>
      </c>
      <c r="BB245" s="266">
        <f t="shared" si="162"/>
        <v>0</v>
      </c>
      <c r="BC245" s="267">
        <f t="shared" si="163"/>
        <v>0</v>
      </c>
      <c r="BD245" s="246">
        <f>HLOOKUP(BD$4,Debug!$A$1:$AK$723,2+$C245,0)</f>
        <v>13172.5546381518</v>
      </c>
      <c r="BE245" s="46">
        <f>HLOOKUP(BE$4,Debug!$A$1:$AK$723,2+$C245,0)</f>
        <v>0</v>
      </c>
      <c r="BF245" s="46">
        <f>HLOOKUP(BF$4,Debug!$A$1:$AK$723,2+$C245,0)</f>
        <v>13172.554638152</v>
      </c>
      <c r="BG245" s="46">
        <f>HLOOKUP(BG$4,Debug!$A$1:$AK$723,2+$C245,0)</f>
        <v>0</v>
      </c>
      <c r="BH245" s="46">
        <f>HLOOKUP(BH$4,Debug!$A$1:$AK$723,2+$C245,0)</f>
        <v>0</v>
      </c>
      <c r="BI245" s="48">
        <f t="shared" si="164"/>
        <v>9.822542779147625E-11</v>
      </c>
      <c r="BJ245" s="196"/>
      <c r="BK245" s="274">
        <f t="shared" si="165"/>
        <v>1.6821425527395739E-3</v>
      </c>
      <c r="BL245" s="275">
        <f t="shared" si="166"/>
        <v>0</v>
      </c>
      <c r="BM245" s="281">
        <f t="shared" si="167"/>
        <v>0</v>
      </c>
      <c r="BN245" s="281">
        <f t="shared" si="168"/>
        <v>0.8</v>
      </c>
      <c r="BO245" s="281">
        <f t="shared" si="169"/>
        <v>0</v>
      </c>
      <c r="BP245" s="281">
        <f t="shared" si="170"/>
        <v>1</v>
      </c>
      <c r="BQ245" s="275">
        <f t="shared" si="171"/>
        <v>0</v>
      </c>
      <c r="BR245" s="275">
        <f t="shared" si="172"/>
        <v>0</v>
      </c>
      <c r="BS245" s="276">
        <f t="shared" si="173"/>
        <v>0.80566083413772305</v>
      </c>
      <c r="BT245" s="41">
        <f>HLOOKUP(BT$4,Debug!$A$1:$AK$723,2+$C245,0)*IF(SUM(V245:W245)=0,0,1)</f>
        <v>0</v>
      </c>
      <c r="BU245" s="41">
        <f>HLOOKUP(BU$4,Debug!$A$1:$AK$723,2+$C245,0)*IF(SUM(X245:Y245)=0,0,1)</f>
        <v>0</v>
      </c>
      <c r="BV245" s="41">
        <f>HLOOKUP(BV$4,Debug!$A$1:$AK$723,2+$C245,0)</f>
        <v>0.80566083413772305</v>
      </c>
      <c r="BW245" s="208">
        <f t="shared" si="174"/>
        <v>0</v>
      </c>
      <c r="BY245" s="251">
        <f t="shared" si="175"/>
        <v>0</v>
      </c>
      <c r="BZ245" s="43">
        <f>HLOOKUP(BZ$4,Debug!$A$1:$AK$723,2+$C245,0)</f>
        <v>0</v>
      </c>
      <c r="CA245" s="49">
        <f t="shared" si="176"/>
        <v>0</v>
      </c>
      <c r="CC245" s="224">
        <f t="shared" si="177"/>
        <v>0</v>
      </c>
      <c r="CD245" s="253">
        <f t="shared" si="188"/>
        <v>0</v>
      </c>
      <c r="CE245" s="253">
        <f t="shared" si="178"/>
        <v>0</v>
      </c>
      <c r="CF245" s="253">
        <f t="shared" si="189"/>
        <v>0</v>
      </c>
      <c r="CG245" s="255">
        <f t="shared" si="179"/>
        <v>0</v>
      </c>
      <c r="CI245" s="194" t="e">
        <f t="shared" si="190"/>
        <v>#DIV/0!</v>
      </c>
      <c r="CJ245" s="194"/>
    </row>
    <row r="246" spans="2:88">
      <c r="B246" s="108">
        <f t="shared" si="191"/>
        <v>20</v>
      </c>
      <c r="C246" s="3">
        <f t="shared" si="180"/>
        <v>240</v>
      </c>
      <c r="D246" s="3">
        <f t="shared" si="181"/>
        <v>19</v>
      </c>
      <c r="E246" s="3">
        <f t="shared" si="182"/>
        <v>11</v>
      </c>
      <c r="F246" s="7">
        <f t="shared" si="183"/>
        <v>2034</v>
      </c>
      <c r="G246" s="8">
        <f t="shared" si="184"/>
        <v>12</v>
      </c>
      <c r="H246" s="37">
        <f>HLOOKUP(H$4,Debug!$A$1:$AK$723,2+$C246,0)</f>
        <v>20</v>
      </c>
      <c r="I246" s="38">
        <f>HLOOKUP(I$4,Debug!$A$1:$AK$723,2+$C246,0)</f>
        <v>240</v>
      </c>
      <c r="J246" s="38">
        <f>HLOOKUP(J$4,Debug!$A$1:$AK$723,2+$C246,0)</f>
        <v>19</v>
      </c>
      <c r="K246" s="38">
        <f>HLOOKUP(K$4,Debug!$A$1:$AK$723,2+$C246,0)</f>
        <v>11</v>
      </c>
      <c r="L246" s="38">
        <f>HLOOKUP(L$4,Debug!$A$1:$AK$723,2+$C246,0)</f>
        <v>2034</v>
      </c>
      <c r="M246" s="38">
        <f>HLOOKUP(M$4,Debug!$A$1:$AK$723,2+$C246,0)</f>
        <v>12</v>
      </c>
      <c r="N246" s="208">
        <f t="shared" si="150"/>
        <v>0</v>
      </c>
      <c r="O246" s="5"/>
      <c r="P246" s="100">
        <f>IF(Switch="Y",S246,HLOOKUP(P$3,Debug!$A$1:$AK$723,2+$C246,0))</f>
        <v>1.7762702738029199E-2</v>
      </c>
      <c r="Q246" s="207">
        <f t="shared" si="151"/>
        <v>1.6512702738029197E-2</v>
      </c>
      <c r="R246" s="101">
        <f>IF(Switch="Y",T246,HLOOKUP(R$3,Debug!$A$1:$AK$723,2+$C246,0))</f>
        <v>0.543183052688756</v>
      </c>
      <c r="S246" s="183">
        <v>2.5834731981411174E-3</v>
      </c>
      <c r="T246" s="184">
        <v>0.43588178885886147</v>
      </c>
      <c r="U246" s="196"/>
      <c r="V246" s="55">
        <f t="shared" si="185"/>
        <v>0</v>
      </c>
      <c r="W246" s="210">
        <f t="shared" si="186"/>
        <v>0</v>
      </c>
      <c r="X246" s="210">
        <f t="shared" si="152"/>
        <v>0</v>
      </c>
      <c r="Y246" s="210">
        <f t="shared" si="187"/>
        <v>0</v>
      </c>
      <c r="Z246" s="210">
        <f t="shared" si="153"/>
        <v>0</v>
      </c>
      <c r="AA246" s="210">
        <f t="shared" si="154"/>
        <v>0</v>
      </c>
      <c r="AB246" s="210">
        <f t="shared" si="155"/>
        <v>0</v>
      </c>
      <c r="AC246" s="211">
        <f t="shared" si="156"/>
        <v>0</v>
      </c>
      <c r="AD246" s="43">
        <f>HLOOKUP(AD$4,Debug!$A$1:$AK$723,2+$C246,0)</f>
        <v>0</v>
      </c>
      <c r="AE246" s="44">
        <f>HLOOKUP(AE$4,Debug!$A$1:$AK$723,2+$C246,0)</f>
        <v>0</v>
      </c>
      <c r="AF246" s="44">
        <f>HLOOKUP(AF$4,Debug!$A$1:$AK$723,2+$C246,0)</f>
        <v>0</v>
      </c>
      <c r="AG246" s="44">
        <f>HLOOKUP(AG$4,Debug!$A$1:$AK$723,2+$C246,0)</f>
        <v>0</v>
      </c>
      <c r="AH246" s="44">
        <f>HLOOKUP(AH$4,Debug!$A$1:$AK$723,2+$C246,0)</f>
        <v>0</v>
      </c>
      <c r="AI246" s="208">
        <f t="shared" si="157"/>
        <v>0</v>
      </c>
      <c r="AJ246" s="196"/>
      <c r="AK246" s="55">
        <f t="shared" si="144"/>
        <v>1</v>
      </c>
      <c r="AL246" s="210">
        <f t="shared" si="145"/>
        <v>0</v>
      </c>
      <c r="AM246" s="210">
        <f t="shared" si="146"/>
        <v>0</v>
      </c>
      <c r="AN246" s="210">
        <f t="shared" si="147"/>
        <v>1</v>
      </c>
      <c r="AO246" s="210">
        <f t="shared" si="148"/>
        <v>1</v>
      </c>
      <c r="AP246" s="211">
        <f t="shared" si="149"/>
        <v>1</v>
      </c>
      <c r="AQ246" s="46">
        <f>HLOOKUP(AQ$4,Debug!$A$1:$AK$723,2+$C246,0)</f>
        <v>1</v>
      </c>
      <c r="AR246" s="46">
        <f>HLOOKUP(AR$4,Debug!$A$1:$AK$723,2+$C246,0)</f>
        <v>0</v>
      </c>
      <c r="AS246" s="46">
        <f>HLOOKUP(AS$4,Debug!$A$1:$AK$723,2+$C246,0)</f>
        <v>0</v>
      </c>
      <c r="AT246" s="46">
        <f>HLOOKUP(AT$4,Debug!$A$1:$AK$723,2+$C246,0)</f>
        <v>1</v>
      </c>
      <c r="AU246" s="46">
        <f>HLOOKUP(AU$4,Debug!$A$1:$AK$723,2+$C246,0)</f>
        <v>1</v>
      </c>
      <c r="AV246" s="46">
        <f>HLOOKUP(AV$4,Debug!$A$1:$AK$723,2+$C246,0)</f>
        <v>1</v>
      </c>
      <c r="AW246" s="47">
        <f t="shared" si="158"/>
        <v>0</v>
      </c>
      <c r="AX246" s="196"/>
      <c r="AY246" s="265">
        <f t="shared" si="159"/>
        <v>13172.554638151762</v>
      </c>
      <c r="AZ246" s="266">
        <f t="shared" si="160"/>
        <v>0</v>
      </c>
      <c r="BA246" s="266">
        <f t="shared" si="161"/>
        <v>1.7826096154749393E-10</v>
      </c>
      <c r="BB246" s="266">
        <f t="shared" si="162"/>
        <v>0</v>
      </c>
      <c r="BC246" s="267">
        <f t="shared" si="163"/>
        <v>0</v>
      </c>
      <c r="BD246" s="246">
        <f>HLOOKUP(BD$4,Debug!$A$1:$AK$723,2+$C246,0)</f>
        <v>13172.5546381518</v>
      </c>
      <c r="BE246" s="46">
        <f>HLOOKUP(BE$4,Debug!$A$1:$AK$723,2+$C246,0)</f>
        <v>0</v>
      </c>
      <c r="BF246" s="46">
        <f>HLOOKUP(BF$4,Debug!$A$1:$AK$723,2+$C246,0)</f>
        <v>1.9281287677586099E-10</v>
      </c>
      <c r="BG246" s="46">
        <f>HLOOKUP(BG$4,Debug!$A$1:$AK$723,2+$C246,0)</f>
        <v>0</v>
      </c>
      <c r="BH246" s="46">
        <f>HLOOKUP(BH$4,Debug!$A$1:$AK$723,2+$C246,0)</f>
        <v>0</v>
      </c>
      <c r="BI246" s="48">
        <f t="shared" si="164"/>
        <v>5.2750692702830045E-11</v>
      </c>
      <c r="BJ246" s="196"/>
      <c r="BK246" s="274">
        <f t="shared" si="165"/>
        <v>1.6821425527395739E-3</v>
      </c>
      <c r="BL246" s="275">
        <f t="shared" si="166"/>
        <v>0</v>
      </c>
      <c r="BM246" s="281">
        <f t="shared" si="167"/>
        <v>0</v>
      </c>
      <c r="BN246" s="281">
        <f t="shared" si="168"/>
        <v>0.8</v>
      </c>
      <c r="BO246" s="281">
        <f t="shared" si="169"/>
        <v>0</v>
      </c>
      <c r="BP246" s="281">
        <f t="shared" si="170"/>
        <v>1</v>
      </c>
      <c r="BQ246" s="275">
        <f t="shared" si="171"/>
        <v>0</v>
      </c>
      <c r="BR246" s="275">
        <f t="shared" si="172"/>
        <v>0</v>
      </c>
      <c r="BS246" s="276">
        <f t="shared" si="173"/>
        <v>0.80566083413772305</v>
      </c>
      <c r="BT246" s="41">
        <f>HLOOKUP(BT$4,Debug!$A$1:$AK$723,2+$C246,0)*IF(SUM(V246:W246)=0,0,1)</f>
        <v>0</v>
      </c>
      <c r="BU246" s="41">
        <f>HLOOKUP(BU$4,Debug!$A$1:$AK$723,2+$C246,0)*IF(SUM(X246:Y246)=0,0,1)</f>
        <v>0</v>
      </c>
      <c r="BV246" s="41">
        <f>HLOOKUP(BV$4,Debug!$A$1:$AK$723,2+$C246,0)</f>
        <v>0.80566083413772305</v>
      </c>
      <c r="BW246" s="208">
        <f t="shared" si="174"/>
        <v>0</v>
      </c>
      <c r="BY246" s="251">
        <f t="shared" si="175"/>
        <v>13172.554638151762</v>
      </c>
      <c r="BZ246" s="43">
        <f>HLOOKUP(BZ$4,Debug!$A$1:$AK$723,2+$C246,0)</f>
        <v>13172.5546381518</v>
      </c>
      <c r="CA246" s="49">
        <f t="shared" si="176"/>
        <v>3.8198777474462986E-11</v>
      </c>
      <c r="CC246" s="224">
        <f t="shared" si="177"/>
        <v>7155.1084400607051</v>
      </c>
      <c r="CD246" s="253">
        <f t="shared" si="188"/>
        <v>0</v>
      </c>
      <c r="CE246" s="253">
        <f t="shared" si="178"/>
        <v>0</v>
      </c>
      <c r="CF246" s="253">
        <f t="shared" si="189"/>
        <v>0</v>
      </c>
      <c r="CG246" s="255">
        <f t="shared" si="179"/>
        <v>0</v>
      </c>
      <c r="CI246" s="194" t="e">
        <f t="shared" si="190"/>
        <v>#DIV/0!</v>
      </c>
      <c r="CJ246" s="194"/>
    </row>
    <row r="247" spans="2:88">
      <c r="B247" s="108">
        <f t="shared" si="191"/>
        <v>21</v>
      </c>
      <c r="C247" s="3">
        <f t="shared" si="180"/>
        <v>241</v>
      </c>
      <c r="D247" s="3">
        <f t="shared" si="181"/>
        <v>20</v>
      </c>
      <c r="E247" s="3">
        <f t="shared" si="182"/>
        <v>0</v>
      </c>
      <c r="F247" s="7">
        <f t="shared" si="183"/>
        <v>2035</v>
      </c>
      <c r="G247" s="8">
        <f t="shared" si="184"/>
        <v>1</v>
      </c>
      <c r="H247" s="37">
        <f>HLOOKUP(H$4,Debug!$A$1:$AK$723,2+$C247,0)</f>
        <v>0</v>
      </c>
      <c r="I247" s="38">
        <f>HLOOKUP(I$4,Debug!$A$1:$AK$723,2+$C247,0)</f>
        <v>0</v>
      </c>
      <c r="J247" s="38">
        <f>HLOOKUP(J$4,Debug!$A$1:$AK$723,2+$C247,0)</f>
        <v>0</v>
      </c>
      <c r="K247" s="38">
        <f>HLOOKUP(K$4,Debug!$A$1:$AK$723,2+$C247,0)</f>
        <v>0</v>
      </c>
      <c r="L247" s="38">
        <f>HLOOKUP(L$4,Debug!$A$1:$AK$723,2+$C247,0)</f>
        <v>0</v>
      </c>
      <c r="M247" s="38">
        <f>HLOOKUP(M$4,Debug!$A$1:$AK$723,2+$C247,0)</f>
        <v>0</v>
      </c>
      <c r="N247" s="208">
        <f t="shared" si="150"/>
        <v>0</v>
      </c>
      <c r="O247" s="5"/>
      <c r="P247" s="100">
        <f>IF(Switch="Y",S247,HLOOKUP(P$3,Debug!$A$1:$AK$723,2+$C247,0))</f>
        <v>0</v>
      </c>
      <c r="Q247" s="207">
        <f t="shared" si="151"/>
        <v>-1.25E-3</v>
      </c>
      <c r="R247" s="101">
        <f>IF(Switch="Y",T247,HLOOKUP(R$3,Debug!$A$1:$AK$723,2+$C247,0))</f>
        <v>0</v>
      </c>
      <c r="S247" s="183">
        <v>1.2386933017141111E-2</v>
      </c>
      <c r="T247" s="184">
        <v>0.43395243881270618</v>
      </c>
      <c r="U247" s="196"/>
      <c r="V247" s="55">
        <f t="shared" si="185"/>
        <v>0</v>
      </c>
      <c r="W247" s="210">
        <f t="shared" si="186"/>
        <v>0</v>
      </c>
      <c r="X247" s="210">
        <f t="shared" si="152"/>
        <v>0</v>
      </c>
      <c r="Y247" s="210">
        <f t="shared" si="187"/>
        <v>0</v>
      </c>
      <c r="Z247" s="210">
        <f t="shared" si="153"/>
        <v>0</v>
      </c>
      <c r="AA247" s="210">
        <f t="shared" si="154"/>
        <v>0</v>
      </c>
      <c r="AB247" s="210">
        <f t="shared" si="155"/>
        <v>0</v>
      </c>
      <c r="AC247" s="211">
        <f t="shared" si="156"/>
        <v>0</v>
      </c>
      <c r="AD247" s="43">
        <f>HLOOKUP(AD$4,Debug!$A$1:$AK$723,2+$C247,0)</f>
        <v>0</v>
      </c>
      <c r="AE247" s="44">
        <f>HLOOKUP(AE$4,Debug!$A$1:$AK$723,2+$C247,0)</f>
        <v>0</v>
      </c>
      <c r="AF247" s="44">
        <f>HLOOKUP(AF$4,Debug!$A$1:$AK$723,2+$C247,0)</f>
        <v>0</v>
      </c>
      <c r="AG247" s="44">
        <f>HLOOKUP(AG$4,Debug!$A$1:$AK$723,2+$C247,0)</f>
        <v>0</v>
      </c>
      <c r="AH247" s="44">
        <f>HLOOKUP(AH$4,Debug!$A$1:$AK$723,2+$C247,0)</f>
        <v>0</v>
      </c>
      <c r="AI247" s="208">
        <f t="shared" si="157"/>
        <v>0</v>
      </c>
      <c r="AJ247" s="196"/>
      <c r="AK247" s="55">
        <f t="shared" si="144"/>
        <v>0</v>
      </c>
      <c r="AL247" s="210">
        <f t="shared" si="145"/>
        <v>0</v>
      </c>
      <c r="AM247" s="210">
        <f t="shared" si="146"/>
        <v>0</v>
      </c>
      <c r="AN247" s="210">
        <f t="shared" si="147"/>
        <v>0</v>
      </c>
      <c r="AO247" s="210">
        <f t="shared" si="148"/>
        <v>0</v>
      </c>
      <c r="AP247" s="211">
        <f t="shared" si="149"/>
        <v>0</v>
      </c>
      <c r="AQ247" s="46">
        <f>HLOOKUP(AQ$4,Debug!$A$1:$AK$723,2+$C247,0)</f>
        <v>0</v>
      </c>
      <c r="AR247" s="46">
        <f>HLOOKUP(AR$4,Debug!$A$1:$AK$723,2+$C247,0)</f>
        <v>0</v>
      </c>
      <c r="AS247" s="46">
        <f>HLOOKUP(AS$4,Debug!$A$1:$AK$723,2+$C247,0)</f>
        <v>0</v>
      </c>
      <c r="AT247" s="46">
        <f>HLOOKUP(AT$4,Debug!$A$1:$AK$723,2+$C247,0)</f>
        <v>0</v>
      </c>
      <c r="AU247" s="46">
        <f>HLOOKUP(AU$4,Debug!$A$1:$AK$723,2+$C247,0)</f>
        <v>0</v>
      </c>
      <c r="AV247" s="46">
        <f>HLOOKUP(AV$4,Debug!$A$1:$AK$723,2+$C247,0)</f>
        <v>0</v>
      </c>
      <c r="AW247" s="47">
        <f t="shared" si="158"/>
        <v>0</v>
      </c>
      <c r="AX247" s="196"/>
      <c r="AY247" s="265">
        <f t="shared" si="159"/>
        <v>0</v>
      </c>
      <c r="AZ247" s="266">
        <f t="shared" si="160"/>
        <v>0</v>
      </c>
      <c r="BA247" s="266">
        <f t="shared" si="161"/>
        <v>1.7826096154749393E-10</v>
      </c>
      <c r="BB247" s="266">
        <f t="shared" si="162"/>
        <v>0</v>
      </c>
      <c r="BC247" s="267">
        <f t="shared" si="163"/>
        <v>0</v>
      </c>
      <c r="BD247" s="246">
        <f>HLOOKUP(BD$4,Debug!$A$1:$AK$723,2+$C247,0)</f>
        <v>0</v>
      </c>
      <c r="BE247" s="46">
        <f>HLOOKUP(BE$4,Debug!$A$1:$AK$723,2+$C247,0)</f>
        <v>0</v>
      </c>
      <c r="BF247" s="46">
        <f>HLOOKUP(BF$4,Debug!$A$1:$AK$723,2+$C247,0)</f>
        <v>0</v>
      </c>
      <c r="BG247" s="46">
        <f>HLOOKUP(BG$4,Debug!$A$1:$AK$723,2+$C247,0)</f>
        <v>0</v>
      </c>
      <c r="BH247" s="46">
        <f>HLOOKUP(BH$4,Debug!$A$1:$AK$723,2+$C247,0)</f>
        <v>0</v>
      </c>
      <c r="BI247" s="48">
        <f t="shared" si="164"/>
        <v>0</v>
      </c>
      <c r="BJ247" s="196"/>
      <c r="BK247" s="274">
        <f t="shared" si="165"/>
        <v>1.6821425527395739E-3</v>
      </c>
      <c r="BL247" s="275">
        <f t="shared" si="166"/>
        <v>0</v>
      </c>
      <c r="BM247" s="281">
        <f t="shared" si="167"/>
        <v>0</v>
      </c>
      <c r="BN247" s="281">
        <f t="shared" si="168"/>
        <v>0.8</v>
      </c>
      <c r="BO247" s="281">
        <f t="shared" si="169"/>
        <v>0</v>
      </c>
      <c r="BP247" s="281">
        <f t="shared" si="170"/>
        <v>1</v>
      </c>
      <c r="BQ247" s="275">
        <f t="shared" si="171"/>
        <v>0</v>
      </c>
      <c r="BR247" s="275">
        <f t="shared" si="172"/>
        <v>0</v>
      </c>
      <c r="BS247" s="276">
        <f t="shared" si="173"/>
        <v>0.80566083413772305</v>
      </c>
      <c r="BT247" s="41">
        <f>HLOOKUP(BT$4,Debug!$A$1:$AK$723,2+$C247,0)*IF(SUM(V247:W247)=0,0,1)</f>
        <v>0</v>
      </c>
      <c r="BU247" s="41">
        <f>HLOOKUP(BU$4,Debug!$A$1:$AK$723,2+$C247,0)*IF(SUM(X247:Y247)=0,0,1)</f>
        <v>0</v>
      </c>
      <c r="BV247" s="41">
        <f>HLOOKUP(BV$4,Debug!$A$1:$AK$723,2+$C247,0)</f>
        <v>0</v>
      </c>
      <c r="BW247" s="208">
        <f t="shared" si="174"/>
        <v>0</v>
      </c>
      <c r="BY247" s="251">
        <f t="shared" si="175"/>
        <v>0</v>
      </c>
      <c r="BZ247" s="43">
        <f>HLOOKUP(BZ$4,Debug!$A$1:$AK$723,2+$C247,0)</f>
        <v>0</v>
      </c>
      <c r="CA247" s="49">
        <f t="shared" si="176"/>
        <v>0</v>
      </c>
      <c r="CC247" s="224">
        <f t="shared" si="177"/>
        <v>0</v>
      </c>
      <c r="CD247" s="253">
        <f t="shared" si="188"/>
        <v>0</v>
      </c>
      <c r="CE247" s="253">
        <f t="shared" si="178"/>
        <v>0</v>
      </c>
      <c r="CF247" s="253">
        <f t="shared" si="189"/>
        <v>0</v>
      </c>
      <c r="CG247" s="255">
        <f t="shared" si="179"/>
        <v>0</v>
      </c>
      <c r="CI247" s="194" t="e">
        <f t="shared" si="190"/>
        <v>#DIV/0!</v>
      </c>
      <c r="CJ247" s="194"/>
    </row>
    <row r="248" spans="2:88">
      <c r="B248" s="108">
        <f t="shared" si="191"/>
        <v>21</v>
      </c>
      <c r="C248" s="3">
        <f t="shared" si="180"/>
        <v>242</v>
      </c>
      <c r="D248" s="3">
        <f t="shared" si="181"/>
        <v>20</v>
      </c>
      <c r="E248" s="3">
        <f t="shared" si="182"/>
        <v>1</v>
      </c>
      <c r="F248" s="7">
        <f t="shared" si="183"/>
        <v>2035</v>
      </c>
      <c r="G248" s="8">
        <f t="shared" si="184"/>
        <v>2</v>
      </c>
      <c r="H248" s="37">
        <f>HLOOKUP(H$4,Debug!$A$1:$AK$723,2+$C248,0)</f>
        <v>0</v>
      </c>
      <c r="I248" s="38">
        <f>HLOOKUP(I$4,Debug!$A$1:$AK$723,2+$C248,0)</f>
        <v>0</v>
      </c>
      <c r="J248" s="38">
        <f>HLOOKUP(J$4,Debug!$A$1:$AK$723,2+$C248,0)</f>
        <v>0</v>
      </c>
      <c r="K248" s="38">
        <f>HLOOKUP(K$4,Debug!$A$1:$AK$723,2+$C248,0)</f>
        <v>0</v>
      </c>
      <c r="L248" s="38">
        <f>HLOOKUP(L$4,Debug!$A$1:$AK$723,2+$C248,0)</f>
        <v>0</v>
      </c>
      <c r="M248" s="38">
        <f>HLOOKUP(M$4,Debug!$A$1:$AK$723,2+$C248,0)</f>
        <v>0</v>
      </c>
      <c r="N248" s="208">
        <f t="shared" si="150"/>
        <v>0</v>
      </c>
      <c r="O248" s="5"/>
      <c r="P248" s="100">
        <f>IF(Switch="Y",S248,HLOOKUP(P$3,Debug!$A$1:$AK$723,2+$C248,0))</f>
        <v>0</v>
      </c>
      <c r="Q248" s="207">
        <f t="shared" si="151"/>
        <v>-1.25E-3</v>
      </c>
      <c r="R248" s="101">
        <f>IF(Switch="Y",T248,HLOOKUP(R$3,Debug!$A$1:$AK$723,2+$C248,0))</f>
        <v>0</v>
      </c>
      <c r="S248" s="183">
        <v>1.2627517268266164E-2</v>
      </c>
      <c r="T248" s="184">
        <v>0.43205875999135884</v>
      </c>
      <c r="U248" s="196"/>
      <c r="V248" s="55">
        <f t="shared" si="185"/>
        <v>0</v>
      </c>
      <c r="W248" s="210">
        <f t="shared" si="186"/>
        <v>0</v>
      </c>
      <c r="X248" s="210">
        <f t="shared" si="152"/>
        <v>0</v>
      </c>
      <c r="Y248" s="210">
        <f t="shared" si="187"/>
        <v>0</v>
      </c>
      <c r="Z248" s="210">
        <f t="shared" si="153"/>
        <v>0</v>
      </c>
      <c r="AA248" s="210">
        <f t="shared" si="154"/>
        <v>0</v>
      </c>
      <c r="AB248" s="210">
        <f t="shared" si="155"/>
        <v>0</v>
      </c>
      <c r="AC248" s="211">
        <f t="shared" si="156"/>
        <v>0</v>
      </c>
      <c r="AD248" s="43">
        <f>HLOOKUP(AD$4,Debug!$A$1:$AK$723,2+$C248,0)</f>
        <v>0</v>
      </c>
      <c r="AE248" s="44">
        <f>HLOOKUP(AE$4,Debug!$A$1:$AK$723,2+$C248,0)</f>
        <v>0</v>
      </c>
      <c r="AF248" s="44">
        <f>HLOOKUP(AF$4,Debug!$A$1:$AK$723,2+$C248,0)</f>
        <v>0</v>
      </c>
      <c r="AG248" s="44">
        <f>HLOOKUP(AG$4,Debug!$A$1:$AK$723,2+$C248,0)</f>
        <v>0</v>
      </c>
      <c r="AH248" s="44">
        <f>HLOOKUP(AH$4,Debug!$A$1:$AK$723,2+$C248,0)</f>
        <v>0</v>
      </c>
      <c r="AI248" s="208">
        <f t="shared" si="157"/>
        <v>0</v>
      </c>
      <c r="AJ248" s="196"/>
      <c r="AK248" s="55">
        <f t="shared" si="144"/>
        <v>0</v>
      </c>
      <c r="AL248" s="210">
        <f t="shared" si="145"/>
        <v>0</v>
      </c>
      <c r="AM248" s="210">
        <f t="shared" si="146"/>
        <v>0</v>
      </c>
      <c r="AN248" s="210">
        <f t="shared" si="147"/>
        <v>0</v>
      </c>
      <c r="AO248" s="210">
        <f t="shared" si="148"/>
        <v>0</v>
      </c>
      <c r="AP248" s="211">
        <f t="shared" si="149"/>
        <v>0</v>
      </c>
      <c r="AQ248" s="46">
        <f>HLOOKUP(AQ$4,Debug!$A$1:$AK$723,2+$C248,0)</f>
        <v>0</v>
      </c>
      <c r="AR248" s="46">
        <f>HLOOKUP(AR$4,Debug!$A$1:$AK$723,2+$C248,0)</f>
        <v>0</v>
      </c>
      <c r="AS248" s="46">
        <f>HLOOKUP(AS$4,Debug!$A$1:$AK$723,2+$C248,0)</f>
        <v>0</v>
      </c>
      <c r="AT248" s="46">
        <f>HLOOKUP(AT$4,Debug!$A$1:$AK$723,2+$C248,0)</f>
        <v>0</v>
      </c>
      <c r="AU248" s="46">
        <f>HLOOKUP(AU$4,Debug!$A$1:$AK$723,2+$C248,0)</f>
        <v>0</v>
      </c>
      <c r="AV248" s="46">
        <f>HLOOKUP(AV$4,Debug!$A$1:$AK$723,2+$C248,0)</f>
        <v>0</v>
      </c>
      <c r="AW248" s="47">
        <f t="shared" si="158"/>
        <v>0</v>
      </c>
      <c r="AX248" s="196"/>
      <c r="AY248" s="265">
        <f t="shared" si="159"/>
        <v>0</v>
      </c>
      <c r="AZ248" s="266">
        <f t="shared" si="160"/>
        <v>0</v>
      </c>
      <c r="BA248" s="266">
        <f t="shared" si="161"/>
        <v>1.7826096154749393E-10</v>
      </c>
      <c r="BB248" s="266">
        <f t="shared" si="162"/>
        <v>0</v>
      </c>
      <c r="BC248" s="267">
        <f t="shared" si="163"/>
        <v>0</v>
      </c>
      <c r="BD248" s="246">
        <f>HLOOKUP(BD$4,Debug!$A$1:$AK$723,2+$C248,0)</f>
        <v>0</v>
      </c>
      <c r="BE248" s="46">
        <f>HLOOKUP(BE$4,Debug!$A$1:$AK$723,2+$C248,0)</f>
        <v>0</v>
      </c>
      <c r="BF248" s="46">
        <f>HLOOKUP(BF$4,Debug!$A$1:$AK$723,2+$C248,0)</f>
        <v>0</v>
      </c>
      <c r="BG248" s="46">
        <f>HLOOKUP(BG$4,Debug!$A$1:$AK$723,2+$C248,0)</f>
        <v>0</v>
      </c>
      <c r="BH248" s="46">
        <f>HLOOKUP(BH$4,Debug!$A$1:$AK$723,2+$C248,0)</f>
        <v>0</v>
      </c>
      <c r="BI248" s="48">
        <f t="shared" si="164"/>
        <v>0</v>
      </c>
      <c r="BJ248" s="196"/>
      <c r="BK248" s="274">
        <f t="shared" si="165"/>
        <v>1.6821425527395739E-3</v>
      </c>
      <c r="BL248" s="275">
        <f t="shared" si="166"/>
        <v>0</v>
      </c>
      <c r="BM248" s="281">
        <f t="shared" si="167"/>
        <v>0</v>
      </c>
      <c r="BN248" s="281">
        <f t="shared" si="168"/>
        <v>0.8</v>
      </c>
      <c r="BO248" s="281">
        <f t="shared" si="169"/>
        <v>0</v>
      </c>
      <c r="BP248" s="281">
        <f t="shared" si="170"/>
        <v>1</v>
      </c>
      <c r="BQ248" s="275">
        <f t="shared" si="171"/>
        <v>0</v>
      </c>
      <c r="BR248" s="275">
        <f t="shared" si="172"/>
        <v>0</v>
      </c>
      <c r="BS248" s="276">
        <f t="shared" si="173"/>
        <v>0.80566083413772305</v>
      </c>
      <c r="BT248" s="41">
        <f>HLOOKUP(BT$4,Debug!$A$1:$AK$723,2+$C248,0)*IF(SUM(V248:W248)=0,0,1)</f>
        <v>0</v>
      </c>
      <c r="BU248" s="41">
        <f>HLOOKUP(BU$4,Debug!$A$1:$AK$723,2+$C248,0)*IF(SUM(X248:Y248)=0,0,1)</f>
        <v>0</v>
      </c>
      <c r="BV248" s="41">
        <f>HLOOKUP(BV$4,Debug!$A$1:$AK$723,2+$C248,0)</f>
        <v>0</v>
      </c>
      <c r="BW248" s="208">
        <f t="shared" si="174"/>
        <v>0</v>
      </c>
      <c r="BY248" s="251">
        <f t="shared" si="175"/>
        <v>0</v>
      </c>
      <c r="BZ248" s="43">
        <f>HLOOKUP(BZ$4,Debug!$A$1:$AK$723,2+$C248,0)</f>
        <v>0</v>
      </c>
      <c r="CA248" s="49">
        <f t="shared" si="176"/>
        <v>0</v>
      </c>
      <c r="CC248" s="224">
        <f t="shared" si="177"/>
        <v>0</v>
      </c>
      <c r="CD248" s="253">
        <f t="shared" si="188"/>
        <v>0</v>
      </c>
      <c r="CE248" s="253">
        <f t="shared" si="178"/>
        <v>0</v>
      </c>
      <c r="CF248" s="253">
        <f t="shared" si="189"/>
        <v>0</v>
      </c>
      <c r="CG248" s="255">
        <f t="shared" si="179"/>
        <v>0</v>
      </c>
      <c r="CI248" s="194" t="e">
        <f t="shared" si="190"/>
        <v>#DIV/0!</v>
      </c>
      <c r="CJ248" s="194"/>
    </row>
    <row r="249" spans="2:88">
      <c r="B249" s="108">
        <f t="shared" si="191"/>
        <v>21</v>
      </c>
      <c r="C249" s="3">
        <f t="shared" si="180"/>
        <v>243</v>
      </c>
      <c r="D249" s="3">
        <f t="shared" si="181"/>
        <v>20</v>
      </c>
      <c r="E249" s="3">
        <f t="shared" si="182"/>
        <v>2</v>
      </c>
      <c r="F249" s="7">
        <f t="shared" si="183"/>
        <v>2035</v>
      </c>
      <c r="G249" s="8">
        <f t="shared" si="184"/>
        <v>3</v>
      </c>
      <c r="H249" s="37">
        <f>HLOOKUP(H$4,Debug!$A$1:$AK$723,2+$C249,0)</f>
        <v>0</v>
      </c>
      <c r="I249" s="38">
        <f>HLOOKUP(I$4,Debug!$A$1:$AK$723,2+$C249,0)</f>
        <v>0</v>
      </c>
      <c r="J249" s="38">
        <f>HLOOKUP(J$4,Debug!$A$1:$AK$723,2+$C249,0)</f>
        <v>0</v>
      </c>
      <c r="K249" s="38">
        <f>HLOOKUP(K$4,Debug!$A$1:$AK$723,2+$C249,0)</f>
        <v>0</v>
      </c>
      <c r="L249" s="38">
        <f>HLOOKUP(L$4,Debug!$A$1:$AK$723,2+$C249,0)</f>
        <v>0</v>
      </c>
      <c r="M249" s="38">
        <f>HLOOKUP(M$4,Debug!$A$1:$AK$723,2+$C249,0)</f>
        <v>0</v>
      </c>
      <c r="N249" s="208">
        <f t="shared" si="150"/>
        <v>0</v>
      </c>
      <c r="O249" s="5"/>
      <c r="P249" s="100">
        <f>IF(Switch="Y",S249,HLOOKUP(P$3,Debug!$A$1:$AK$723,2+$C249,0))</f>
        <v>0</v>
      </c>
      <c r="Q249" s="207">
        <f t="shared" si="151"/>
        <v>-1.25E-3</v>
      </c>
      <c r="R249" s="101">
        <f>IF(Switch="Y",T249,HLOOKUP(R$3,Debug!$A$1:$AK$723,2+$C249,0))</f>
        <v>0</v>
      </c>
      <c r="S249" s="183">
        <v>-1.2320709584340728E-2</v>
      </c>
      <c r="T249" s="184">
        <v>0.43016303178904808</v>
      </c>
      <c r="U249" s="196"/>
      <c r="V249" s="55">
        <f t="shared" si="185"/>
        <v>0</v>
      </c>
      <c r="W249" s="210">
        <f t="shared" si="186"/>
        <v>0</v>
      </c>
      <c r="X249" s="210">
        <f t="shared" si="152"/>
        <v>0</v>
      </c>
      <c r="Y249" s="210">
        <f t="shared" si="187"/>
        <v>0</v>
      </c>
      <c r="Z249" s="210">
        <f t="shared" si="153"/>
        <v>0</v>
      </c>
      <c r="AA249" s="210">
        <f t="shared" si="154"/>
        <v>0</v>
      </c>
      <c r="AB249" s="210">
        <f t="shared" si="155"/>
        <v>0</v>
      </c>
      <c r="AC249" s="211">
        <f t="shared" si="156"/>
        <v>0</v>
      </c>
      <c r="AD249" s="43">
        <f>HLOOKUP(AD$4,Debug!$A$1:$AK$723,2+$C249,0)</f>
        <v>0</v>
      </c>
      <c r="AE249" s="44">
        <f>HLOOKUP(AE$4,Debug!$A$1:$AK$723,2+$C249,0)</f>
        <v>0</v>
      </c>
      <c r="AF249" s="44">
        <f>HLOOKUP(AF$4,Debug!$A$1:$AK$723,2+$C249,0)</f>
        <v>0</v>
      </c>
      <c r="AG249" s="44">
        <f>HLOOKUP(AG$4,Debug!$A$1:$AK$723,2+$C249,0)</f>
        <v>0</v>
      </c>
      <c r="AH249" s="44">
        <f>HLOOKUP(AH$4,Debug!$A$1:$AK$723,2+$C249,0)</f>
        <v>0</v>
      </c>
      <c r="AI249" s="208">
        <f t="shared" si="157"/>
        <v>0</v>
      </c>
      <c r="AJ249" s="196"/>
      <c r="AK249" s="55">
        <f t="shared" si="144"/>
        <v>0</v>
      </c>
      <c r="AL249" s="210">
        <f t="shared" si="145"/>
        <v>0</v>
      </c>
      <c r="AM249" s="210">
        <f t="shared" si="146"/>
        <v>0</v>
      </c>
      <c r="AN249" s="210">
        <f t="shared" si="147"/>
        <v>0</v>
      </c>
      <c r="AO249" s="210">
        <f t="shared" si="148"/>
        <v>0</v>
      </c>
      <c r="AP249" s="211">
        <f t="shared" si="149"/>
        <v>0</v>
      </c>
      <c r="AQ249" s="46">
        <f>HLOOKUP(AQ$4,Debug!$A$1:$AK$723,2+$C249,0)</f>
        <v>0</v>
      </c>
      <c r="AR249" s="46">
        <f>HLOOKUP(AR$4,Debug!$A$1:$AK$723,2+$C249,0)</f>
        <v>0</v>
      </c>
      <c r="AS249" s="46">
        <f>HLOOKUP(AS$4,Debug!$A$1:$AK$723,2+$C249,0)</f>
        <v>0</v>
      </c>
      <c r="AT249" s="46">
        <f>HLOOKUP(AT$4,Debug!$A$1:$AK$723,2+$C249,0)</f>
        <v>0</v>
      </c>
      <c r="AU249" s="46">
        <f>HLOOKUP(AU$4,Debug!$A$1:$AK$723,2+$C249,0)</f>
        <v>0</v>
      </c>
      <c r="AV249" s="46">
        <f>HLOOKUP(AV$4,Debug!$A$1:$AK$723,2+$C249,0)</f>
        <v>0</v>
      </c>
      <c r="AW249" s="47">
        <f t="shared" si="158"/>
        <v>0</v>
      </c>
      <c r="AX249" s="196"/>
      <c r="AY249" s="265">
        <f t="shared" si="159"/>
        <v>0</v>
      </c>
      <c r="AZ249" s="266">
        <f t="shared" si="160"/>
        <v>0</v>
      </c>
      <c r="BA249" s="266">
        <f t="shared" si="161"/>
        <v>1.7826096154749393E-10</v>
      </c>
      <c r="BB249" s="266">
        <f t="shared" si="162"/>
        <v>0</v>
      </c>
      <c r="BC249" s="267">
        <f t="shared" si="163"/>
        <v>0</v>
      </c>
      <c r="BD249" s="246">
        <f>HLOOKUP(BD$4,Debug!$A$1:$AK$723,2+$C249,0)</f>
        <v>0</v>
      </c>
      <c r="BE249" s="46">
        <f>HLOOKUP(BE$4,Debug!$A$1:$AK$723,2+$C249,0)</f>
        <v>0</v>
      </c>
      <c r="BF249" s="46">
        <f>HLOOKUP(BF$4,Debug!$A$1:$AK$723,2+$C249,0)</f>
        <v>0</v>
      </c>
      <c r="BG249" s="46">
        <f>HLOOKUP(BG$4,Debug!$A$1:$AK$723,2+$C249,0)</f>
        <v>0</v>
      </c>
      <c r="BH249" s="46">
        <f>HLOOKUP(BH$4,Debug!$A$1:$AK$723,2+$C249,0)</f>
        <v>0</v>
      </c>
      <c r="BI249" s="48">
        <f t="shared" si="164"/>
        <v>0</v>
      </c>
      <c r="BJ249" s="196"/>
      <c r="BK249" s="274">
        <f t="shared" si="165"/>
        <v>1.6821425527395739E-3</v>
      </c>
      <c r="BL249" s="275">
        <f t="shared" si="166"/>
        <v>0</v>
      </c>
      <c r="BM249" s="281">
        <f t="shared" si="167"/>
        <v>0</v>
      </c>
      <c r="BN249" s="281">
        <f t="shared" si="168"/>
        <v>0.8</v>
      </c>
      <c r="BO249" s="281">
        <f t="shared" si="169"/>
        <v>0</v>
      </c>
      <c r="BP249" s="281">
        <f t="shared" si="170"/>
        <v>1</v>
      </c>
      <c r="BQ249" s="275">
        <f t="shared" si="171"/>
        <v>0</v>
      </c>
      <c r="BR249" s="275">
        <f t="shared" si="172"/>
        <v>0</v>
      </c>
      <c r="BS249" s="276">
        <f t="shared" si="173"/>
        <v>0.80566083413772305</v>
      </c>
      <c r="BT249" s="41">
        <f>HLOOKUP(BT$4,Debug!$A$1:$AK$723,2+$C249,0)*IF(SUM(V249:W249)=0,0,1)</f>
        <v>0</v>
      </c>
      <c r="BU249" s="41">
        <f>HLOOKUP(BU$4,Debug!$A$1:$AK$723,2+$C249,0)*IF(SUM(X249:Y249)=0,0,1)</f>
        <v>0</v>
      </c>
      <c r="BV249" s="41">
        <f>HLOOKUP(BV$4,Debug!$A$1:$AK$723,2+$C249,0)</f>
        <v>0</v>
      </c>
      <c r="BW249" s="208">
        <f t="shared" si="174"/>
        <v>0</v>
      </c>
      <c r="BY249" s="251">
        <f t="shared" si="175"/>
        <v>0</v>
      </c>
      <c r="BZ249" s="43">
        <f>HLOOKUP(BZ$4,Debug!$A$1:$AK$723,2+$C249,0)</f>
        <v>0</v>
      </c>
      <c r="CA249" s="49">
        <f t="shared" si="176"/>
        <v>0</v>
      </c>
      <c r="CC249" s="224">
        <f t="shared" si="177"/>
        <v>0</v>
      </c>
      <c r="CD249" s="253">
        <f t="shared" si="188"/>
        <v>0</v>
      </c>
      <c r="CE249" s="253">
        <f t="shared" si="178"/>
        <v>0</v>
      </c>
      <c r="CF249" s="253">
        <f t="shared" si="189"/>
        <v>0</v>
      </c>
      <c r="CG249" s="255">
        <f t="shared" si="179"/>
        <v>0</v>
      </c>
      <c r="CI249" s="194" t="e">
        <f t="shared" si="190"/>
        <v>#DIV/0!</v>
      </c>
      <c r="CJ249" s="194"/>
    </row>
    <row r="250" spans="2:88">
      <c r="B250" s="108">
        <f t="shared" si="191"/>
        <v>21</v>
      </c>
      <c r="C250" s="3">
        <f t="shared" si="180"/>
        <v>244</v>
      </c>
      <c r="D250" s="3">
        <f t="shared" si="181"/>
        <v>20</v>
      </c>
      <c r="E250" s="3">
        <f t="shared" si="182"/>
        <v>3</v>
      </c>
      <c r="F250" s="7">
        <f t="shared" si="183"/>
        <v>2035</v>
      </c>
      <c r="G250" s="8">
        <f t="shared" si="184"/>
        <v>4</v>
      </c>
      <c r="H250" s="37">
        <f>HLOOKUP(H$4,Debug!$A$1:$AK$723,2+$C250,0)</f>
        <v>0</v>
      </c>
      <c r="I250" s="38">
        <f>HLOOKUP(I$4,Debug!$A$1:$AK$723,2+$C250,0)</f>
        <v>0</v>
      </c>
      <c r="J250" s="38">
        <f>HLOOKUP(J$4,Debug!$A$1:$AK$723,2+$C250,0)</f>
        <v>0</v>
      </c>
      <c r="K250" s="38">
        <f>HLOOKUP(K$4,Debug!$A$1:$AK$723,2+$C250,0)</f>
        <v>0</v>
      </c>
      <c r="L250" s="38">
        <f>HLOOKUP(L$4,Debug!$A$1:$AK$723,2+$C250,0)</f>
        <v>0</v>
      </c>
      <c r="M250" s="38">
        <f>HLOOKUP(M$4,Debug!$A$1:$AK$723,2+$C250,0)</f>
        <v>0</v>
      </c>
      <c r="N250" s="208">
        <f t="shared" si="150"/>
        <v>0</v>
      </c>
      <c r="O250" s="5"/>
      <c r="P250" s="100">
        <f>IF(Switch="Y",S250,HLOOKUP(P$3,Debug!$A$1:$AK$723,2+$C250,0))</f>
        <v>0</v>
      </c>
      <c r="Q250" s="207">
        <f t="shared" si="151"/>
        <v>-1.25E-3</v>
      </c>
      <c r="R250" s="101">
        <f>IF(Switch="Y",T250,HLOOKUP(R$3,Debug!$A$1:$AK$723,2+$C250,0))</f>
        <v>0</v>
      </c>
      <c r="S250" s="183">
        <v>-3.2303047323271827E-2</v>
      </c>
      <c r="T250" s="184">
        <v>0.42830221003940383</v>
      </c>
      <c r="U250" s="196"/>
      <c r="V250" s="55">
        <f t="shared" si="185"/>
        <v>0</v>
      </c>
      <c r="W250" s="210">
        <f t="shared" si="186"/>
        <v>0</v>
      </c>
      <c r="X250" s="210">
        <f t="shared" si="152"/>
        <v>0</v>
      </c>
      <c r="Y250" s="210">
        <f t="shared" si="187"/>
        <v>0</v>
      </c>
      <c r="Z250" s="210">
        <f t="shared" si="153"/>
        <v>0</v>
      </c>
      <c r="AA250" s="210">
        <f t="shared" si="154"/>
        <v>0</v>
      </c>
      <c r="AB250" s="210">
        <f t="shared" si="155"/>
        <v>0</v>
      </c>
      <c r="AC250" s="211">
        <f t="shared" si="156"/>
        <v>0</v>
      </c>
      <c r="AD250" s="43">
        <f>HLOOKUP(AD$4,Debug!$A$1:$AK$723,2+$C250,0)</f>
        <v>0</v>
      </c>
      <c r="AE250" s="44">
        <f>HLOOKUP(AE$4,Debug!$A$1:$AK$723,2+$C250,0)</f>
        <v>0</v>
      </c>
      <c r="AF250" s="44">
        <f>HLOOKUP(AF$4,Debug!$A$1:$AK$723,2+$C250,0)</f>
        <v>0</v>
      </c>
      <c r="AG250" s="44">
        <f>HLOOKUP(AG$4,Debug!$A$1:$AK$723,2+$C250,0)</f>
        <v>0</v>
      </c>
      <c r="AH250" s="44">
        <f>HLOOKUP(AH$4,Debug!$A$1:$AK$723,2+$C250,0)</f>
        <v>0</v>
      </c>
      <c r="AI250" s="208">
        <f t="shared" si="157"/>
        <v>0</v>
      </c>
      <c r="AJ250" s="196"/>
      <c r="AK250" s="55">
        <f t="shared" si="144"/>
        <v>0</v>
      </c>
      <c r="AL250" s="210">
        <f t="shared" si="145"/>
        <v>0</v>
      </c>
      <c r="AM250" s="210">
        <f t="shared" si="146"/>
        <v>0</v>
      </c>
      <c r="AN250" s="210">
        <f t="shared" si="147"/>
        <v>0</v>
      </c>
      <c r="AO250" s="210">
        <f t="shared" si="148"/>
        <v>0</v>
      </c>
      <c r="AP250" s="211">
        <f t="shared" si="149"/>
        <v>0</v>
      </c>
      <c r="AQ250" s="46">
        <f>HLOOKUP(AQ$4,Debug!$A$1:$AK$723,2+$C250,0)</f>
        <v>0</v>
      </c>
      <c r="AR250" s="46">
        <f>HLOOKUP(AR$4,Debug!$A$1:$AK$723,2+$C250,0)</f>
        <v>0</v>
      </c>
      <c r="AS250" s="46">
        <f>HLOOKUP(AS$4,Debug!$A$1:$AK$723,2+$C250,0)</f>
        <v>0</v>
      </c>
      <c r="AT250" s="46">
        <f>HLOOKUP(AT$4,Debug!$A$1:$AK$723,2+$C250,0)</f>
        <v>0</v>
      </c>
      <c r="AU250" s="46">
        <f>HLOOKUP(AU$4,Debug!$A$1:$AK$723,2+$C250,0)</f>
        <v>0</v>
      </c>
      <c r="AV250" s="46">
        <f>HLOOKUP(AV$4,Debug!$A$1:$AK$723,2+$C250,0)</f>
        <v>0</v>
      </c>
      <c r="AW250" s="47">
        <f t="shared" si="158"/>
        <v>0</v>
      </c>
      <c r="AX250" s="196"/>
      <c r="AY250" s="265">
        <f t="shared" si="159"/>
        <v>0</v>
      </c>
      <c r="AZ250" s="266">
        <f t="shared" si="160"/>
        <v>0</v>
      </c>
      <c r="BA250" s="266">
        <f t="shared" si="161"/>
        <v>1.7826096154749393E-10</v>
      </c>
      <c r="BB250" s="266">
        <f t="shared" si="162"/>
        <v>0</v>
      </c>
      <c r="BC250" s="267">
        <f t="shared" si="163"/>
        <v>0</v>
      </c>
      <c r="BD250" s="246">
        <f>HLOOKUP(BD$4,Debug!$A$1:$AK$723,2+$C250,0)</f>
        <v>0</v>
      </c>
      <c r="BE250" s="46">
        <f>HLOOKUP(BE$4,Debug!$A$1:$AK$723,2+$C250,0)</f>
        <v>0</v>
      </c>
      <c r="BF250" s="46">
        <f>HLOOKUP(BF$4,Debug!$A$1:$AK$723,2+$C250,0)</f>
        <v>0</v>
      </c>
      <c r="BG250" s="46">
        <f>HLOOKUP(BG$4,Debug!$A$1:$AK$723,2+$C250,0)</f>
        <v>0</v>
      </c>
      <c r="BH250" s="46">
        <f>HLOOKUP(BH$4,Debug!$A$1:$AK$723,2+$C250,0)</f>
        <v>0</v>
      </c>
      <c r="BI250" s="48">
        <f t="shared" si="164"/>
        <v>0</v>
      </c>
      <c r="BJ250" s="196"/>
      <c r="BK250" s="274">
        <f t="shared" si="165"/>
        <v>1.6821425527395739E-3</v>
      </c>
      <c r="BL250" s="275">
        <f t="shared" si="166"/>
        <v>0</v>
      </c>
      <c r="BM250" s="281">
        <f t="shared" si="167"/>
        <v>0</v>
      </c>
      <c r="BN250" s="281">
        <f t="shared" si="168"/>
        <v>0.8</v>
      </c>
      <c r="BO250" s="281">
        <f t="shared" si="169"/>
        <v>0</v>
      </c>
      <c r="BP250" s="281">
        <f t="shared" si="170"/>
        <v>1</v>
      </c>
      <c r="BQ250" s="275">
        <f t="shared" si="171"/>
        <v>0</v>
      </c>
      <c r="BR250" s="275">
        <f t="shared" si="172"/>
        <v>0</v>
      </c>
      <c r="BS250" s="276">
        <f t="shared" si="173"/>
        <v>0.80566083413772305</v>
      </c>
      <c r="BT250" s="41">
        <f>HLOOKUP(BT$4,Debug!$A$1:$AK$723,2+$C250,0)*IF(SUM(V250:W250)=0,0,1)</f>
        <v>0</v>
      </c>
      <c r="BU250" s="41">
        <f>HLOOKUP(BU$4,Debug!$A$1:$AK$723,2+$C250,0)*IF(SUM(X250:Y250)=0,0,1)</f>
        <v>0</v>
      </c>
      <c r="BV250" s="41">
        <f>HLOOKUP(BV$4,Debug!$A$1:$AK$723,2+$C250,0)</f>
        <v>0</v>
      </c>
      <c r="BW250" s="208">
        <f t="shared" si="174"/>
        <v>0</v>
      </c>
      <c r="BY250" s="251">
        <f t="shared" si="175"/>
        <v>0</v>
      </c>
      <c r="BZ250" s="43">
        <f>HLOOKUP(BZ$4,Debug!$A$1:$AK$723,2+$C250,0)</f>
        <v>0</v>
      </c>
      <c r="CA250" s="49">
        <f t="shared" si="176"/>
        <v>0</v>
      </c>
      <c r="CC250" s="224">
        <f t="shared" si="177"/>
        <v>0</v>
      </c>
      <c r="CD250" s="253">
        <f t="shared" si="188"/>
        <v>0</v>
      </c>
      <c r="CE250" s="253">
        <f t="shared" si="178"/>
        <v>0</v>
      </c>
      <c r="CF250" s="253">
        <f t="shared" si="189"/>
        <v>0</v>
      </c>
      <c r="CG250" s="255">
        <f t="shared" si="179"/>
        <v>0</v>
      </c>
      <c r="CI250" s="194" t="e">
        <f t="shared" si="190"/>
        <v>#DIV/0!</v>
      </c>
      <c r="CJ250" s="194"/>
    </row>
    <row r="251" spans="2:88">
      <c r="B251" s="108">
        <f t="shared" si="191"/>
        <v>21</v>
      </c>
      <c r="C251" s="3">
        <f t="shared" si="180"/>
        <v>245</v>
      </c>
      <c r="D251" s="3">
        <f t="shared" si="181"/>
        <v>20</v>
      </c>
      <c r="E251" s="3">
        <f t="shared" si="182"/>
        <v>4</v>
      </c>
      <c r="F251" s="7">
        <f t="shared" si="183"/>
        <v>2035</v>
      </c>
      <c r="G251" s="8">
        <f t="shared" si="184"/>
        <v>5</v>
      </c>
      <c r="H251" s="37">
        <f>HLOOKUP(H$4,Debug!$A$1:$AK$723,2+$C251,0)</f>
        <v>0</v>
      </c>
      <c r="I251" s="38">
        <f>HLOOKUP(I$4,Debug!$A$1:$AK$723,2+$C251,0)</f>
        <v>0</v>
      </c>
      <c r="J251" s="38">
        <f>HLOOKUP(J$4,Debug!$A$1:$AK$723,2+$C251,0)</f>
        <v>0</v>
      </c>
      <c r="K251" s="38">
        <f>HLOOKUP(K$4,Debug!$A$1:$AK$723,2+$C251,0)</f>
        <v>0</v>
      </c>
      <c r="L251" s="38">
        <f>HLOOKUP(L$4,Debug!$A$1:$AK$723,2+$C251,0)</f>
        <v>0</v>
      </c>
      <c r="M251" s="38">
        <f>HLOOKUP(M$4,Debug!$A$1:$AK$723,2+$C251,0)</f>
        <v>0</v>
      </c>
      <c r="N251" s="208">
        <f t="shared" si="150"/>
        <v>0</v>
      </c>
      <c r="O251" s="5"/>
      <c r="P251" s="100">
        <f>IF(Switch="Y",S251,HLOOKUP(P$3,Debug!$A$1:$AK$723,2+$C251,0))</f>
        <v>0</v>
      </c>
      <c r="Q251" s="207">
        <f t="shared" si="151"/>
        <v>-1.25E-3</v>
      </c>
      <c r="R251" s="101">
        <f>IF(Switch="Y",T251,HLOOKUP(R$3,Debug!$A$1:$AK$723,2+$C251,0))</f>
        <v>0</v>
      </c>
      <c r="S251" s="183">
        <v>1.2516388799848066E-2</v>
      </c>
      <c r="T251" s="184">
        <v>0.42651198498677817</v>
      </c>
      <c r="U251" s="196"/>
      <c r="V251" s="55">
        <f t="shared" si="185"/>
        <v>0</v>
      </c>
      <c r="W251" s="210">
        <f t="shared" si="186"/>
        <v>0</v>
      </c>
      <c r="X251" s="210">
        <f t="shared" si="152"/>
        <v>0</v>
      </c>
      <c r="Y251" s="210">
        <f t="shared" si="187"/>
        <v>0</v>
      </c>
      <c r="Z251" s="210">
        <f t="shared" si="153"/>
        <v>0</v>
      </c>
      <c r="AA251" s="210">
        <f t="shared" si="154"/>
        <v>0</v>
      </c>
      <c r="AB251" s="210">
        <f t="shared" si="155"/>
        <v>0</v>
      </c>
      <c r="AC251" s="211">
        <f t="shared" si="156"/>
        <v>0</v>
      </c>
      <c r="AD251" s="43">
        <f>HLOOKUP(AD$4,Debug!$A$1:$AK$723,2+$C251,0)</f>
        <v>0</v>
      </c>
      <c r="AE251" s="44">
        <f>HLOOKUP(AE$4,Debug!$A$1:$AK$723,2+$C251,0)</f>
        <v>0</v>
      </c>
      <c r="AF251" s="44">
        <f>HLOOKUP(AF$4,Debug!$A$1:$AK$723,2+$C251,0)</f>
        <v>0</v>
      </c>
      <c r="AG251" s="44">
        <f>HLOOKUP(AG$4,Debug!$A$1:$AK$723,2+$C251,0)</f>
        <v>0</v>
      </c>
      <c r="AH251" s="44">
        <f>HLOOKUP(AH$4,Debug!$A$1:$AK$723,2+$C251,0)</f>
        <v>0</v>
      </c>
      <c r="AI251" s="208">
        <f t="shared" si="157"/>
        <v>0</v>
      </c>
      <c r="AJ251" s="196"/>
      <c r="AK251" s="55">
        <f t="shared" si="144"/>
        <v>0</v>
      </c>
      <c r="AL251" s="210">
        <f t="shared" si="145"/>
        <v>0</v>
      </c>
      <c r="AM251" s="210">
        <f t="shared" si="146"/>
        <v>0</v>
      </c>
      <c r="AN251" s="210">
        <f t="shared" si="147"/>
        <v>0</v>
      </c>
      <c r="AO251" s="210">
        <f t="shared" si="148"/>
        <v>0</v>
      </c>
      <c r="AP251" s="211">
        <f t="shared" si="149"/>
        <v>0</v>
      </c>
      <c r="AQ251" s="46">
        <f>HLOOKUP(AQ$4,Debug!$A$1:$AK$723,2+$C251,0)</f>
        <v>0</v>
      </c>
      <c r="AR251" s="46">
        <f>HLOOKUP(AR$4,Debug!$A$1:$AK$723,2+$C251,0)</f>
        <v>0</v>
      </c>
      <c r="AS251" s="46">
        <f>HLOOKUP(AS$4,Debug!$A$1:$AK$723,2+$C251,0)</f>
        <v>0</v>
      </c>
      <c r="AT251" s="46">
        <f>HLOOKUP(AT$4,Debug!$A$1:$AK$723,2+$C251,0)</f>
        <v>0</v>
      </c>
      <c r="AU251" s="46">
        <f>HLOOKUP(AU$4,Debug!$A$1:$AK$723,2+$C251,0)</f>
        <v>0</v>
      </c>
      <c r="AV251" s="46">
        <f>HLOOKUP(AV$4,Debug!$A$1:$AK$723,2+$C251,0)</f>
        <v>0</v>
      </c>
      <c r="AW251" s="47">
        <f t="shared" si="158"/>
        <v>0</v>
      </c>
      <c r="AX251" s="196"/>
      <c r="AY251" s="265">
        <f t="shared" si="159"/>
        <v>0</v>
      </c>
      <c r="AZ251" s="266">
        <f t="shared" si="160"/>
        <v>0</v>
      </c>
      <c r="BA251" s="266">
        <f t="shared" si="161"/>
        <v>1.7826096154749393E-10</v>
      </c>
      <c r="BB251" s="266">
        <f t="shared" si="162"/>
        <v>0</v>
      </c>
      <c r="BC251" s="267">
        <f t="shared" si="163"/>
        <v>0</v>
      </c>
      <c r="BD251" s="246">
        <f>HLOOKUP(BD$4,Debug!$A$1:$AK$723,2+$C251,0)</f>
        <v>0</v>
      </c>
      <c r="BE251" s="46">
        <f>HLOOKUP(BE$4,Debug!$A$1:$AK$723,2+$C251,0)</f>
        <v>0</v>
      </c>
      <c r="BF251" s="46">
        <f>HLOOKUP(BF$4,Debug!$A$1:$AK$723,2+$C251,0)</f>
        <v>0</v>
      </c>
      <c r="BG251" s="46">
        <f>HLOOKUP(BG$4,Debug!$A$1:$AK$723,2+$C251,0)</f>
        <v>0</v>
      </c>
      <c r="BH251" s="46">
        <f>HLOOKUP(BH$4,Debug!$A$1:$AK$723,2+$C251,0)</f>
        <v>0</v>
      </c>
      <c r="BI251" s="48">
        <f t="shared" si="164"/>
        <v>0</v>
      </c>
      <c r="BJ251" s="196"/>
      <c r="BK251" s="274">
        <f t="shared" si="165"/>
        <v>1.6821425527395739E-3</v>
      </c>
      <c r="BL251" s="275">
        <f t="shared" si="166"/>
        <v>0</v>
      </c>
      <c r="BM251" s="281">
        <f t="shared" si="167"/>
        <v>0</v>
      </c>
      <c r="BN251" s="281">
        <f t="shared" si="168"/>
        <v>0.8</v>
      </c>
      <c r="BO251" s="281">
        <f t="shared" si="169"/>
        <v>0</v>
      </c>
      <c r="BP251" s="281">
        <f t="shared" si="170"/>
        <v>1</v>
      </c>
      <c r="BQ251" s="275">
        <f t="shared" si="171"/>
        <v>0</v>
      </c>
      <c r="BR251" s="275">
        <f t="shared" si="172"/>
        <v>0</v>
      </c>
      <c r="BS251" s="276">
        <f t="shared" si="173"/>
        <v>0.80566083413772305</v>
      </c>
      <c r="BT251" s="41">
        <f>HLOOKUP(BT$4,Debug!$A$1:$AK$723,2+$C251,0)*IF(SUM(V251:W251)=0,0,1)</f>
        <v>0</v>
      </c>
      <c r="BU251" s="41">
        <f>HLOOKUP(BU$4,Debug!$A$1:$AK$723,2+$C251,0)*IF(SUM(X251:Y251)=0,0,1)</f>
        <v>0</v>
      </c>
      <c r="BV251" s="41">
        <f>HLOOKUP(BV$4,Debug!$A$1:$AK$723,2+$C251,0)</f>
        <v>0</v>
      </c>
      <c r="BW251" s="208">
        <f t="shared" si="174"/>
        <v>0</v>
      </c>
      <c r="BY251" s="251">
        <f t="shared" si="175"/>
        <v>0</v>
      </c>
      <c r="BZ251" s="43">
        <f>HLOOKUP(BZ$4,Debug!$A$1:$AK$723,2+$C251,0)</f>
        <v>0</v>
      </c>
      <c r="CA251" s="49">
        <f t="shared" si="176"/>
        <v>0</v>
      </c>
      <c r="CC251" s="224">
        <f t="shared" si="177"/>
        <v>0</v>
      </c>
      <c r="CD251" s="253">
        <f t="shared" si="188"/>
        <v>0</v>
      </c>
      <c r="CE251" s="253">
        <f t="shared" si="178"/>
        <v>0</v>
      </c>
      <c r="CF251" s="253">
        <f t="shared" si="189"/>
        <v>0</v>
      </c>
      <c r="CG251" s="255">
        <f t="shared" si="179"/>
        <v>0</v>
      </c>
      <c r="CI251" s="194" t="e">
        <f t="shared" si="190"/>
        <v>#DIV/0!</v>
      </c>
      <c r="CJ251" s="194"/>
    </row>
    <row r="252" spans="2:88">
      <c r="B252" s="108">
        <f t="shared" si="191"/>
        <v>21</v>
      </c>
      <c r="C252" s="3">
        <f t="shared" si="180"/>
        <v>246</v>
      </c>
      <c r="D252" s="3">
        <f t="shared" si="181"/>
        <v>20</v>
      </c>
      <c r="E252" s="3">
        <f t="shared" si="182"/>
        <v>5</v>
      </c>
      <c r="F252" s="7">
        <f t="shared" si="183"/>
        <v>2035</v>
      </c>
      <c r="G252" s="8">
        <f t="shared" si="184"/>
        <v>6</v>
      </c>
      <c r="H252" s="37">
        <f>HLOOKUP(H$4,Debug!$A$1:$AK$723,2+$C252,0)</f>
        <v>0</v>
      </c>
      <c r="I252" s="38">
        <f>HLOOKUP(I$4,Debug!$A$1:$AK$723,2+$C252,0)</f>
        <v>0</v>
      </c>
      <c r="J252" s="38">
        <f>HLOOKUP(J$4,Debug!$A$1:$AK$723,2+$C252,0)</f>
        <v>0</v>
      </c>
      <c r="K252" s="38">
        <f>HLOOKUP(K$4,Debug!$A$1:$AK$723,2+$C252,0)</f>
        <v>0</v>
      </c>
      <c r="L252" s="38">
        <f>HLOOKUP(L$4,Debug!$A$1:$AK$723,2+$C252,0)</f>
        <v>0</v>
      </c>
      <c r="M252" s="38">
        <f>HLOOKUP(M$4,Debug!$A$1:$AK$723,2+$C252,0)</f>
        <v>0</v>
      </c>
      <c r="N252" s="208">
        <f t="shared" si="150"/>
        <v>0</v>
      </c>
      <c r="O252" s="5"/>
      <c r="P252" s="100">
        <f>IF(Switch="Y",S252,HLOOKUP(P$3,Debug!$A$1:$AK$723,2+$C252,0))</f>
        <v>0</v>
      </c>
      <c r="Q252" s="207">
        <f t="shared" si="151"/>
        <v>-1.25E-3</v>
      </c>
      <c r="R252" s="101">
        <f>IF(Switch="Y",T252,HLOOKUP(R$3,Debug!$A$1:$AK$723,2+$C252,0))</f>
        <v>0</v>
      </c>
      <c r="S252" s="183">
        <v>3.7351789481157915E-2</v>
      </c>
      <c r="T252" s="184">
        <v>0.42475470415834859</v>
      </c>
      <c r="U252" s="196"/>
      <c r="V252" s="55">
        <f t="shared" si="185"/>
        <v>0</v>
      </c>
      <c r="W252" s="210">
        <f t="shared" si="186"/>
        <v>0</v>
      </c>
      <c r="X252" s="210">
        <f t="shared" si="152"/>
        <v>0</v>
      </c>
      <c r="Y252" s="210">
        <f t="shared" si="187"/>
        <v>0</v>
      </c>
      <c r="Z252" s="210">
        <f t="shared" si="153"/>
        <v>0</v>
      </c>
      <c r="AA252" s="210">
        <f t="shared" si="154"/>
        <v>0</v>
      </c>
      <c r="AB252" s="210">
        <f t="shared" si="155"/>
        <v>0</v>
      </c>
      <c r="AC252" s="211">
        <f t="shared" si="156"/>
        <v>0</v>
      </c>
      <c r="AD252" s="43">
        <f>HLOOKUP(AD$4,Debug!$A$1:$AK$723,2+$C252,0)</f>
        <v>0</v>
      </c>
      <c r="AE252" s="44">
        <f>HLOOKUP(AE$4,Debug!$A$1:$AK$723,2+$C252,0)</f>
        <v>0</v>
      </c>
      <c r="AF252" s="44">
        <f>HLOOKUP(AF$4,Debug!$A$1:$AK$723,2+$C252,0)</f>
        <v>0</v>
      </c>
      <c r="AG252" s="44">
        <f>HLOOKUP(AG$4,Debug!$A$1:$AK$723,2+$C252,0)</f>
        <v>0</v>
      </c>
      <c r="AH252" s="44">
        <f>HLOOKUP(AH$4,Debug!$A$1:$AK$723,2+$C252,0)</f>
        <v>0</v>
      </c>
      <c r="AI252" s="208">
        <f t="shared" si="157"/>
        <v>0</v>
      </c>
      <c r="AJ252" s="196"/>
      <c r="AK252" s="55">
        <f t="shared" si="144"/>
        <v>0</v>
      </c>
      <c r="AL252" s="210">
        <f t="shared" si="145"/>
        <v>0</v>
      </c>
      <c r="AM252" s="210">
        <f t="shared" si="146"/>
        <v>0</v>
      </c>
      <c r="AN252" s="210">
        <f t="shared" si="147"/>
        <v>0</v>
      </c>
      <c r="AO252" s="210">
        <f t="shared" si="148"/>
        <v>0</v>
      </c>
      <c r="AP252" s="211">
        <f t="shared" si="149"/>
        <v>0</v>
      </c>
      <c r="AQ252" s="46">
        <f>HLOOKUP(AQ$4,Debug!$A$1:$AK$723,2+$C252,0)</f>
        <v>0</v>
      </c>
      <c r="AR252" s="46">
        <f>HLOOKUP(AR$4,Debug!$A$1:$AK$723,2+$C252,0)</f>
        <v>0</v>
      </c>
      <c r="AS252" s="46">
        <f>HLOOKUP(AS$4,Debug!$A$1:$AK$723,2+$C252,0)</f>
        <v>0</v>
      </c>
      <c r="AT252" s="46">
        <f>HLOOKUP(AT$4,Debug!$A$1:$AK$723,2+$C252,0)</f>
        <v>0</v>
      </c>
      <c r="AU252" s="46">
        <f>HLOOKUP(AU$4,Debug!$A$1:$AK$723,2+$C252,0)</f>
        <v>0</v>
      </c>
      <c r="AV252" s="46">
        <f>HLOOKUP(AV$4,Debug!$A$1:$AK$723,2+$C252,0)</f>
        <v>0</v>
      </c>
      <c r="AW252" s="47">
        <f t="shared" si="158"/>
        <v>0</v>
      </c>
      <c r="AX252" s="196"/>
      <c r="AY252" s="265">
        <f t="shared" si="159"/>
        <v>0</v>
      </c>
      <c r="AZ252" s="266">
        <f t="shared" si="160"/>
        <v>0</v>
      </c>
      <c r="BA252" s="266">
        <f t="shared" si="161"/>
        <v>1.7826096154749393E-10</v>
      </c>
      <c r="BB252" s="266">
        <f t="shared" si="162"/>
        <v>0</v>
      </c>
      <c r="BC252" s="267">
        <f t="shared" si="163"/>
        <v>0</v>
      </c>
      <c r="BD252" s="246">
        <f>HLOOKUP(BD$4,Debug!$A$1:$AK$723,2+$C252,0)</f>
        <v>0</v>
      </c>
      <c r="BE252" s="46">
        <f>HLOOKUP(BE$4,Debug!$A$1:$AK$723,2+$C252,0)</f>
        <v>0</v>
      </c>
      <c r="BF252" s="46">
        <f>HLOOKUP(BF$4,Debug!$A$1:$AK$723,2+$C252,0)</f>
        <v>0</v>
      </c>
      <c r="BG252" s="46">
        <f>HLOOKUP(BG$4,Debug!$A$1:$AK$723,2+$C252,0)</f>
        <v>0</v>
      </c>
      <c r="BH252" s="46">
        <f>HLOOKUP(BH$4,Debug!$A$1:$AK$723,2+$C252,0)</f>
        <v>0</v>
      </c>
      <c r="BI252" s="48">
        <f t="shared" si="164"/>
        <v>0</v>
      </c>
      <c r="BJ252" s="196"/>
      <c r="BK252" s="274">
        <f t="shared" si="165"/>
        <v>1.6821425527395739E-3</v>
      </c>
      <c r="BL252" s="275">
        <f t="shared" si="166"/>
        <v>0</v>
      </c>
      <c r="BM252" s="281">
        <f t="shared" si="167"/>
        <v>0</v>
      </c>
      <c r="BN252" s="281">
        <f t="shared" si="168"/>
        <v>0.8</v>
      </c>
      <c r="BO252" s="281">
        <f t="shared" si="169"/>
        <v>0</v>
      </c>
      <c r="BP252" s="281">
        <f t="shared" si="170"/>
        <v>1</v>
      </c>
      <c r="BQ252" s="275">
        <f t="shared" si="171"/>
        <v>0</v>
      </c>
      <c r="BR252" s="275">
        <f t="shared" si="172"/>
        <v>0</v>
      </c>
      <c r="BS252" s="276">
        <f t="shared" si="173"/>
        <v>0.80566083413772305</v>
      </c>
      <c r="BT252" s="41">
        <f>HLOOKUP(BT$4,Debug!$A$1:$AK$723,2+$C252,0)*IF(SUM(V252:W252)=0,0,1)</f>
        <v>0</v>
      </c>
      <c r="BU252" s="41">
        <f>HLOOKUP(BU$4,Debug!$A$1:$AK$723,2+$C252,0)*IF(SUM(X252:Y252)=0,0,1)</f>
        <v>0</v>
      </c>
      <c r="BV252" s="41">
        <f>HLOOKUP(BV$4,Debug!$A$1:$AK$723,2+$C252,0)</f>
        <v>0</v>
      </c>
      <c r="BW252" s="208">
        <f t="shared" si="174"/>
        <v>0</v>
      </c>
      <c r="BY252" s="251">
        <f t="shared" si="175"/>
        <v>0</v>
      </c>
      <c r="BZ252" s="43">
        <f>HLOOKUP(BZ$4,Debug!$A$1:$AK$723,2+$C252,0)</f>
        <v>0</v>
      </c>
      <c r="CA252" s="49">
        <f t="shared" si="176"/>
        <v>0</v>
      </c>
      <c r="CC252" s="224">
        <f t="shared" si="177"/>
        <v>0</v>
      </c>
      <c r="CD252" s="253">
        <f t="shared" si="188"/>
        <v>0</v>
      </c>
      <c r="CE252" s="253">
        <f t="shared" si="178"/>
        <v>0</v>
      </c>
      <c r="CF252" s="253">
        <f t="shared" si="189"/>
        <v>0</v>
      </c>
      <c r="CG252" s="255">
        <f t="shared" si="179"/>
        <v>0</v>
      </c>
      <c r="CI252" s="194" t="e">
        <f t="shared" si="190"/>
        <v>#DIV/0!</v>
      </c>
      <c r="CJ252" s="194"/>
    </row>
    <row r="253" spans="2:88">
      <c r="B253" s="108">
        <f t="shared" si="191"/>
        <v>21</v>
      </c>
      <c r="C253" s="3">
        <f t="shared" si="180"/>
        <v>247</v>
      </c>
      <c r="D253" s="3">
        <f t="shared" si="181"/>
        <v>20</v>
      </c>
      <c r="E253" s="3">
        <f t="shared" si="182"/>
        <v>6</v>
      </c>
      <c r="F253" s="7">
        <f t="shared" si="183"/>
        <v>2035</v>
      </c>
      <c r="G253" s="8">
        <f t="shared" si="184"/>
        <v>7</v>
      </c>
      <c r="H253" s="37">
        <f>HLOOKUP(H$4,Debug!$A$1:$AK$723,2+$C253,0)</f>
        <v>0</v>
      </c>
      <c r="I253" s="38">
        <f>HLOOKUP(I$4,Debug!$A$1:$AK$723,2+$C253,0)</f>
        <v>0</v>
      </c>
      <c r="J253" s="38">
        <f>HLOOKUP(J$4,Debug!$A$1:$AK$723,2+$C253,0)</f>
        <v>0</v>
      </c>
      <c r="K253" s="38">
        <f>HLOOKUP(K$4,Debug!$A$1:$AK$723,2+$C253,0)</f>
        <v>0</v>
      </c>
      <c r="L253" s="38">
        <f>HLOOKUP(L$4,Debug!$A$1:$AK$723,2+$C253,0)</f>
        <v>0</v>
      </c>
      <c r="M253" s="38">
        <f>HLOOKUP(M$4,Debug!$A$1:$AK$723,2+$C253,0)</f>
        <v>0</v>
      </c>
      <c r="N253" s="208">
        <f t="shared" si="150"/>
        <v>0</v>
      </c>
      <c r="O253" s="5"/>
      <c r="P253" s="100">
        <f>IF(Switch="Y",S253,HLOOKUP(P$3,Debug!$A$1:$AK$723,2+$C253,0))</f>
        <v>0</v>
      </c>
      <c r="Q253" s="207">
        <f t="shared" si="151"/>
        <v>-1.25E-3</v>
      </c>
      <c r="R253" s="101">
        <f>IF(Switch="Y",T253,HLOOKUP(R$3,Debug!$A$1:$AK$723,2+$C253,0))</f>
        <v>0</v>
      </c>
      <c r="S253" s="183">
        <v>7.3846448561853961E-3</v>
      </c>
      <c r="T253" s="184">
        <v>0.42302973899065105</v>
      </c>
      <c r="U253" s="196"/>
      <c r="V253" s="55">
        <f t="shared" si="185"/>
        <v>0</v>
      </c>
      <c r="W253" s="210">
        <f t="shared" si="186"/>
        <v>0</v>
      </c>
      <c r="X253" s="210">
        <f t="shared" si="152"/>
        <v>0</v>
      </c>
      <c r="Y253" s="210">
        <f t="shared" si="187"/>
        <v>0</v>
      </c>
      <c r="Z253" s="210">
        <f t="shared" si="153"/>
        <v>0</v>
      </c>
      <c r="AA253" s="210">
        <f t="shared" si="154"/>
        <v>0</v>
      </c>
      <c r="AB253" s="210">
        <f t="shared" si="155"/>
        <v>0</v>
      </c>
      <c r="AC253" s="211">
        <f t="shared" si="156"/>
        <v>0</v>
      </c>
      <c r="AD253" s="43">
        <f>HLOOKUP(AD$4,Debug!$A$1:$AK$723,2+$C253,0)</f>
        <v>0</v>
      </c>
      <c r="AE253" s="44">
        <f>HLOOKUP(AE$4,Debug!$A$1:$AK$723,2+$C253,0)</f>
        <v>0</v>
      </c>
      <c r="AF253" s="44">
        <f>HLOOKUP(AF$4,Debug!$A$1:$AK$723,2+$C253,0)</f>
        <v>0</v>
      </c>
      <c r="AG253" s="44">
        <f>HLOOKUP(AG$4,Debug!$A$1:$AK$723,2+$C253,0)</f>
        <v>0</v>
      </c>
      <c r="AH253" s="44">
        <f>HLOOKUP(AH$4,Debug!$A$1:$AK$723,2+$C253,0)</f>
        <v>0</v>
      </c>
      <c r="AI253" s="208">
        <f t="shared" si="157"/>
        <v>0</v>
      </c>
      <c r="AJ253" s="196"/>
      <c r="AK253" s="55">
        <f t="shared" si="144"/>
        <v>0</v>
      </c>
      <c r="AL253" s="210">
        <f t="shared" si="145"/>
        <v>0</v>
      </c>
      <c r="AM253" s="210">
        <f t="shared" si="146"/>
        <v>0</v>
      </c>
      <c r="AN253" s="210">
        <f t="shared" si="147"/>
        <v>0</v>
      </c>
      <c r="AO253" s="210">
        <f t="shared" si="148"/>
        <v>0</v>
      </c>
      <c r="AP253" s="211">
        <f t="shared" si="149"/>
        <v>0</v>
      </c>
      <c r="AQ253" s="46">
        <f>HLOOKUP(AQ$4,Debug!$A$1:$AK$723,2+$C253,0)</f>
        <v>0</v>
      </c>
      <c r="AR253" s="46">
        <f>HLOOKUP(AR$4,Debug!$A$1:$AK$723,2+$C253,0)</f>
        <v>0</v>
      </c>
      <c r="AS253" s="46">
        <f>HLOOKUP(AS$4,Debug!$A$1:$AK$723,2+$C253,0)</f>
        <v>0</v>
      </c>
      <c r="AT253" s="46">
        <f>HLOOKUP(AT$4,Debug!$A$1:$AK$723,2+$C253,0)</f>
        <v>0</v>
      </c>
      <c r="AU253" s="46">
        <f>HLOOKUP(AU$4,Debug!$A$1:$AK$723,2+$C253,0)</f>
        <v>0</v>
      </c>
      <c r="AV253" s="46">
        <f>HLOOKUP(AV$4,Debug!$A$1:$AK$723,2+$C253,0)</f>
        <v>0</v>
      </c>
      <c r="AW253" s="47">
        <f t="shared" si="158"/>
        <v>0</v>
      </c>
      <c r="AX253" s="196"/>
      <c r="AY253" s="265">
        <f t="shared" si="159"/>
        <v>0</v>
      </c>
      <c r="AZ253" s="266">
        <f t="shared" si="160"/>
        <v>0</v>
      </c>
      <c r="BA253" s="266">
        <f t="shared" si="161"/>
        <v>1.7826096154749393E-10</v>
      </c>
      <c r="BB253" s="266">
        <f t="shared" si="162"/>
        <v>0</v>
      </c>
      <c r="BC253" s="267">
        <f t="shared" si="163"/>
        <v>0</v>
      </c>
      <c r="BD253" s="246">
        <f>HLOOKUP(BD$4,Debug!$A$1:$AK$723,2+$C253,0)</f>
        <v>0</v>
      </c>
      <c r="BE253" s="46">
        <f>HLOOKUP(BE$4,Debug!$A$1:$AK$723,2+$C253,0)</f>
        <v>0</v>
      </c>
      <c r="BF253" s="46">
        <f>HLOOKUP(BF$4,Debug!$A$1:$AK$723,2+$C253,0)</f>
        <v>0</v>
      </c>
      <c r="BG253" s="46">
        <f>HLOOKUP(BG$4,Debug!$A$1:$AK$723,2+$C253,0)</f>
        <v>0</v>
      </c>
      <c r="BH253" s="46">
        <f>HLOOKUP(BH$4,Debug!$A$1:$AK$723,2+$C253,0)</f>
        <v>0</v>
      </c>
      <c r="BI253" s="48">
        <f t="shared" si="164"/>
        <v>0</v>
      </c>
      <c r="BJ253" s="196"/>
      <c r="BK253" s="274">
        <f t="shared" si="165"/>
        <v>1.6821425527395739E-3</v>
      </c>
      <c r="BL253" s="275">
        <f t="shared" si="166"/>
        <v>0</v>
      </c>
      <c r="BM253" s="281">
        <f t="shared" si="167"/>
        <v>0</v>
      </c>
      <c r="BN253" s="281">
        <f t="shared" si="168"/>
        <v>0.8</v>
      </c>
      <c r="BO253" s="281">
        <f t="shared" si="169"/>
        <v>0</v>
      </c>
      <c r="BP253" s="281">
        <f t="shared" si="170"/>
        <v>1</v>
      </c>
      <c r="BQ253" s="275">
        <f t="shared" si="171"/>
        <v>0</v>
      </c>
      <c r="BR253" s="275">
        <f t="shared" si="172"/>
        <v>0</v>
      </c>
      <c r="BS253" s="276">
        <f t="shared" si="173"/>
        <v>0.80566083413772305</v>
      </c>
      <c r="BT253" s="41">
        <f>HLOOKUP(BT$4,Debug!$A$1:$AK$723,2+$C253,0)*IF(SUM(V253:W253)=0,0,1)</f>
        <v>0</v>
      </c>
      <c r="BU253" s="41">
        <f>HLOOKUP(BU$4,Debug!$A$1:$AK$723,2+$C253,0)*IF(SUM(X253:Y253)=0,0,1)</f>
        <v>0</v>
      </c>
      <c r="BV253" s="41">
        <f>HLOOKUP(BV$4,Debug!$A$1:$AK$723,2+$C253,0)</f>
        <v>0</v>
      </c>
      <c r="BW253" s="208">
        <f t="shared" si="174"/>
        <v>0</v>
      </c>
      <c r="BY253" s="251">
        <f t="shared" si="175"/>
        <v>0</v>
      </c>
      <c r="BZ253" s="43">
        <f>HLOOKUP(BZ$4,Debug!$A$1:$AK$723,2+$C253,0)</f>
        <v>0</v>
      </c>
      <c r="CA253" s="49">
        <f t="shared" si="176"/>
        <v>0</v>
      </c>
      <c r="CC253" s="224">
        <f t="shared" si="177"/>
        <v>0</v>
      </c>
      <c r="CD253" s="253">
        <f t="shared" si="188"/>
        <v>0</v>
      </c>
      <c r="CE253" s="253">
        <f t="shared" si="178"/>
        <v>0</v>
      </c>
      <c r="CF253" s="253">
        <f t="shared" si="189"/>
        <v>0</v>
      </c>
      <c r="CG253" s="255">
        <f t="shared" si="179"/>
        <v>0</v>
      </c>
      <c r="CI253" s="194" t="e">
        <f t="shared" si="190"/>
        <v>#DIV/0!</v>
      </c>
      <c r="CJ253" s="194"/>
    </row>
    <row r="254" spans="2:88">
      <c r="B254" s="108">
        <f t="shared" si="191"/>
        <v>21</v>
      </c>
      <c r="C254" s="3">
        <f t="shared" si="180"/>
        <v>248</v>
      </c>
      <c r="D254" s="3">
        <f t="shared" si="181"/>
        <v>20</v>
      </c>
      <c r="E254" s="3">
        <f t="shared" si="182"/>
        <v>7</v>
      </c>
      <c r="F254" s="7">
        <f t="shared" si="183"/>
        <v>2035</v>
      </c>
      <c r="G254" s="8">
        <f t="shared" si="184"/>
        <v>8</v>
      </c>
      <c r="H254" s="37">
        <f>HLOOKUP(H$4,Debug!$A$1:$AK$723,2+$C254,0)</f>
        <v>0</v>
      </c>
      <c r="I254" s="38">
        <f>HLOOKUP(I$4,Debug!$A$1:$AK$723,2+$C254,0)</f>
        <v>0</v>
      </c>
      <c r="J254" s="38">
        <f>HLOOKUP(J$4,Debug!$A$1:$AK$723,2+$C254,0)</f>
        <v>0</v>
      </c>
      <c r="K254" s="38">
        <f>HLOOKUP(K$4,Debug!$A$1:$AK$723,2+$C254,0)</f>
        <v>0</v>
      </c>
      <c r="L254" s="38">
        <f>HLOOKUP(L$4,Debug!$A$1:$AK$723,2+$C254,0)</f>
        <v>0</v>
      </c>
      <c r="M254" s="38">
        <f>HLOOKUP(M$4,Debug!$A$1:$AK$723,2+$C254,0)</f>
        <v>0</v>
      </c>
      <c r="N254" s="208">
        <f t="shared" si="150"/>
        <v>0</v>
      </c>
      <c r="O254" s="5"/>
      <c r="P254" s="100">
        <f>IF(Switch="Y",S254,HLOOKUP(P$3,Debug!$A$1:$AK$723,2+$C254,0))</f>
        <v>0</v>
      </c>
      <c r="Q254" s="207">
        <f t="shared" si="151"/>
        <v>-1.25E-3</v>
      </c>
      <c r="R254" s="101">
        <f>IF(Switch="Y",T254,HLOOKUP(R$3,Debug!$A$1:$AK$723,2+$C254,0))</f>
        <v>0</v>
      </c>
      <c r="S254" s="183">
        <v>1.1023182435149215E-2</v>
      </c>
      <c r="T254" s="184">
        <v>0.42135423250326548</v>
      </c>
      <c r="U254" s="196"/>
      <c r="V254" s="55">
        <f t="shared" si="185"/>
        <v>0</v>
      </c>
      <c r="W254" s="210">
        <f t="shared" si="186"/>
        <v>0</v>
      </c>
      <c r="X254" s="210">
        <f t="shared" si="152"/>
        <v>0</v>
      </c>
      <c r="Y254" s="210">
        <f t="shared" si="187"/>
        <v>0</v>
      </c>
      <c r="Z254" s="210">
        <f t="shared" si="153"/>
        <v>0</v>
      </c>
      <c r="AA254" s="210">
        <f t="shared" si="154"/>
        <v>0</v>
      </c>
      <c r="AB254" s="210">
        <f t="shared" si="155"/>
        <v>0</v>
      </c>
      <c r="AC254" s="211">
        <f t="shared" si="156"/>
        <v>0</v>
      </c>
      <c r="AD254" s="43">
        <f>HLOOKUP(AD$4,Debug!$A$1:$AK$723,2+$C254,0)</f>
        <v>0</v>
      </c>
      <c r="AE254" s="44">
        <f>HLOOKUP(AE$4,Debug!$A$1:$AK$723,2+$C254,0)</f>
        <v>0</v>
      </c>
      <c r="AF254" s="44">
        <f>HLOOKUP(AF$4,Debug!$A$1:$AK$723,2+$C254,0)</f>
        <v>0</v>
      </c>
      <c r="AG254" s="44">
        <f>HLOOKUP(AG$4,Debug!$A$1:$AK$723,2+$C254,0)</f>
        <v>0</v>
      </c>
      <c r="AH254" s="44">
        <f>HLOOKUP(AH$4,Debug!$A$1:$AK$723,2+$C254,0)</f>
        <v>0</v>
      </c>
      <c r="AI254" s="208">
        <f t="shared" si="157"/>
        <v>0</v>
      </c>
      <c r="AJ254" s="196"/>
      <c r="AK254" s="55">
        <f t="shared" si="144"/>
        <v>0</v>
      </c>
      <c r="AL254" s="210">
        <f t="shared" si="145"/>
        <v>0</v>
      </c>
      <c r="AM254" s="210">
        <f t="shared" si="146"/>
        <v>0</v>
      </c>
      <c r="AN254" s="210">
        <f t="shared" si="147"/>
        <v>0</v>
      </c>
      <c r="AO254" s="210">
        <f t="shared" si="148"/>
        <v>0</v>
      </c>
      <c r="AP254" s="211">
        <f t="shared" si="149"/>
        <v>0</v>
      </c>
      <c r="AQ254" s="46">
        <f>HLOOKUP(AQ$4,Debug!$A$1:$AK$723,2+$C254,0)</f>
        <v>0</v>
      </c>
      <c r="AR254" s="46">
        <f>HLOOKUP(AR$4,Debug!$A$1:$AK$723,2+$C254,0)</f>
        <v>0</v>
      </c>
      <c r="AS254" s="46">
        <f>HLOOKUP(AS$4,Debug!$A$1:$AK$723,2+$C254,0)</f>
        <v>0</v>
      </c>
      <c r="AT254" s="46">
        <f>HLOOKUP(AT$4,Debug!$A$1:$AK$723,2+$C254,0)</f>
        <v>0</v>
      </c>
      <c r="AU254" s="46">
        <f>HLOOKUP(AU$4,Debug!$A$1:$AK$723,2+$C254,0)</f>
        <v>0</v>
      </c>
      <c r="AV254" s="46">
        <f>HLOOKUP(AV$4,Debug!$A$1:$AK$723,2+$C254,0)</f>
        <v>0</v>
      </c>
      <c r="AW254" s="47">
        <f t="shared" si="158"/>
        <v>0</v>
      </c>
      <c r="AX254" s="196"/>
      <c r="AY254" s="265">
        <f t="shared" si="159"/>
        <v>0</v>
      </c>
      <c r="AZ254" s="266">
        <f t="shared" si="160"/>
        <v>0</v>
      </c>
      <c r="BA254" s="266">
        <f t="shared" si="161"/>
        <v>1.7826096154749393E-10</v>
      </c>
      <c r="BB254" s="266">
        <f t="shared" si="162"/>
        <v>0</v>
      </c>
      <c r="BC254" s="267">
        <f t="shared" si="163"/>
        <v>0</v>
      </c>
      <c r="BD254" s="246">
        <f>HLOOKUP(BD$4,Debug!$A$1:$AK$723,2+$C254,0)</f>
        <v>0</v>
      </c>
      <c r="BE254" s="46">
        <f>HLOOKUP(BE$4,Debug!$A$1:$AK$723,2+$C254,0)</f>
        <v>0</v>
      </c>
      <c r="BF254" s="46">
        <f>HLOOKUP(BF$4,Debug!$A$1:$AK$723,2+$C254,0)</f>
        <v>0</v>
      </c>
      <c r="BG254" s="46">
        <f>HLOOKUP(BG$4,Debug!$A$1:$AK$723,2+$C254,0)</f>
        <v>0</v>
      </c>
      <c r="BH254" s="46">
        <f>HLOOKUP(BH$4,Debug!$A$1:$AK$723,2+$C254,0)</f>
        <v>0</v>
      </c>
      <c r="BI254" s="48">
        <f t="shared" si="164"/>
        <v>0</v>
      </c>
      <c r="BJ254" s="196"/>
      <c r="BK254" s="274">
        <f t="shared" si="165"/>
        <v>1.6821425527395739E-3</v>
      </c>
      <c r="BL254" s="275">
        <f t="shared" si="166"/>
        <v>0</v>
      </c>
      <c r="BM254" s="281">
        <f t="shared" si="167"/>
        <v>0</v>
      </c>
      <c r="BN254" s="281">
        <f t="shared" si="168"/>
        <v>0.8</v>
      </c>
      <c r="BO254" s="281">
        <f t="shared" si="169"/>
        <v>0</v>
      </c>
      <c r="BP254" s="281">
        <f t="shared" si="170"/>
        <v>1</v>
      </c>
      <c r="BQ254" s="275">
        <f t="shared" si="171"/>
        <v>0</v>
      </c>
      <c r="BR254" s="275">
        <f t="shared" si="172"/>
        <v>0</v>
      </c>
      <c r="BS254" s="276">
        <f t="shared" si="173"/>
        <v>0.80566083413772305</v>
      </c>
      <c r="BT254" s="41">
        <f>HLOOKUP(BT$4,Debug!$A$1:$AK$723,2+$C254,0)*IF(SUM(V254:W254)=0,0,1)</f>
        <v>0</v>
      </c>
      <c r="BU254" s="41">
        <f>HLOOKUP(BU$4,Debug!$A$1:$AK$723,2+$C254,0)*IF(SUM(X254:Y254)=0,0,1)</f>
        <v>0</v>
      </c>
      <c r="BV254" s="41">
        <f>HLOOKUP(BV$4,Debug!$A$1:$AK$723,2+$C254,0)</f>
        <v>0</v>
      </c>
      <c r="BW254" s="208">
        <f t="shared" si="174"/>
        <v>0</v>
      </c>
      <c r="BY254" s="251">
        <f t="shared" si="175"/>
        <v>0</v>
      </c>
      <c r="BZ254" s="43">
        <f>HLOOKUP(BZ$4,Debug!$A$1:$AK$723,2+$C254,0)</f>
        <v>0</v>
      </c>
      <c r="CA254" s="49">
        <f t="shared" si="176"/>
        <v>0</v>
      </c>
      <c r="CC254" s="224">
        <f t="shared" si="177"/>
        <v>0</v>
      </c>
      <c r="CD254" s="253">
        <f t="shared" si="188"/>
        <v>0</v>
      </c>
      <c r="CE254" s="253">
        <f t="shared" si="178"/>
        <v>0</v>
      </c>
      <c r="CF254" s="253">
        <f t="shared" si="189"/>
        <v>0</v>
      </c>
      <c r="CG254" s="255">
        <f t="shared" si="179"/>
        <v>0</v>
      </c>
      <c r="CI254" s="194" t="e">
        <f t="shared" si="190"/>
        <v>#DIV/0!</v>
      </c>
      <c r="CJ254" s="194"/>
    </row>
    <row r="255" spans="2:88">
      <c r="B255" s="108">
        <f t="shared" si="191"/>
        <v>21</v>
      </c>
      <c r="C255" s="3">
        <f t="shared" si="180"/>
        <v>249</v>
      </c>
      <c r="D255" s="3">
        <f t="shared" si="181"/>
        <v>20</v>
      </c>
      <c r="E255" s="3">
        <f t="shared" si="182"/>
        <v>8</v>
      </c>
      <c r="F255" s="7">
        <f t="shared" si="183"/>
        <v>2035</v>
      </c>
      <c r="G255" s="8">
        <f t="shared" si="184"/>
        <v>9</v>
      </c>
      <c r="H255" s="37">
        <f>HLOOKUP(H$4,Debug!$A$1:$AK$723,2+$C255,0)</f>
        <v>0</v>
      </c>
      <c r="I255" s="38">
        <f>HLOOKUP(I$4,Debug!$A$1:$AK$723,2+$C255,0)</f>
        <v>0</v>
      </c>
      <c r="J255" s="38">
        <f>HLOOKUP(J$4,Debug!$A$1:$AK$723,2+$C255,0)</f>
        <v>0</v>
      </c>
      <c r="K255" s="38">
        <f>HLOOKUP(K$4,Debug!$A$1:$AK$723,2+$C255,0)</f>
        <v>0</v>
      </c>
      <c r="L255" s="38">
        <f>HLOOKUP(L$4,Debug!$A$1:$AK$723,2+$C255,0)</f>
        <v>0</v>
      </c>
      <c r="M255" s="38">
        <f>HLOOKUP(M$4,Debug!$A$1:$AK$723,2+$C255,0)</f>
        <v>0</v>
      </c>
      <c r="N255" s="208">
        <f t="shared" si="150"/>
        <v>0</v>
      </c>
      <c r="O255" s="5"/>
      <c r="P255" s="100">
        <f>IF(Switch="Y",S255,HLOOKUP(P$3,Debug!$A$1:$AK$723,2+$C255,0))</f>
        <v>0</v>
      </c>
      <c r="Q255" s="207">
        <f t="shared" si="151"/>
        <v>-1.25E-3</v>
      </c>
      <c r="R255" s="101">
        <f>IF(Switch="Y",T255,HLOOKUP(R$3,Debug!$A$1:$AK$723,2+$C255,0))</f>
        <v>0</v>
      </c>
      <c r="S255" s="183">
        <v>6.4967554173107622E-3</v>
      </c>
      <c r="T255" s="184">
        <v>0.41974479516453994</v>
      </c>
      <c r="U255" s="196"/>
      <c r="V255" s="55">
        <f t="shared" si="185"/>
        <v>0</v>
      </c>
      <c r="W255" s="210">
        <f t="shared" si="186"/>
        <v>0</v>
      </c>
      <c r="X255" s="210">
        <f t="shared" si="152"/>
        <v>0</v>
      </c>
      <c r="Y255" s="210">
        <f t="shared" si="187"/>
        <v>0</v>
      </c>
      <c r="Z255" s="210">
        <f t="shared" si="153"/>
        <v>0</v>
      </c>
      <c r="AA255" s="210">
        <f t="shared" si="154"/>
        <v>0</v>
      </c>
      <c r="AB255" s="210">
        <f t="shared" si="155"/>
        <v>0</v>
      </c>
      <c r="AC255" s="211">
        <f t="shared" si="156"/>
        <v>0</v>
      </c>
      <c r="AD255" s="43">
        <f>HLOOKUP(AD$4,Debug!$A$1:$AK$723,2+$C255,0)</f>
        <v>0</v>
      </c>
      <c r="AE255" s="44">
        <f>HLOOKUP(AE$4,Debug!$A$1:$AK$723,2+$C255,0)</f>
        <v>0</v>
      </c>
      <c r="AF255" s="44">
        <f>HLOOKUP(AF$4,Debug!$A$1:$AK$723,2+$C255,0)</f>
        <v>0</v>
      </c>
      <c r="AG255" s="44">
        <f>HLOOKUP(AG$4,Debug!$A$1:$AK$723,2+$C255,0)</f>
        <v>0</v>
      </c>
      <c r="AH255" s="44">
        <f>HLOOKUP(AH$4,Debug!$A$1:$AK$723,2+$C255,0)</f>
        <v>0</v>
      </c>
      <c r="AI255" s="208">
        <f t="shared" si="157"/>
        <v>0</v>
      </c>
      <c r="AJ255" s="196"/>
      <c r="AK255" s="55">
        <f t="shared" si="144"/>
        <v>0</v>
      </c>
      <c r="AL255" s="210">
        <f t="shared" si="145"/>
        <v>0</v>
      </c>
      <c r="AM255" s="210">
        <f t="shared" si="146"/>
        <v>0</v>
      </c>
      <c r="AN255" s="210">
        <f t="shared" si="147"/>
        <v>0</v>
      </c>
      <c r="AO255" s="210">
        <f t="shared" si="148"/>
        <v>0</v>
      </c>
      <c r="AP255" s="211">
        <f t="shared" si="149"/>
        <v>0</v>
      </c>
      <c r="AQ255" s="46">
        <f>HLOOKUP(AQ$4,Debug!$A$1:$AK$723,2+$C255,0)</f>
        <v>0</v>
      </c>
      <c r="AR255" s="46">
        <f>HLOOKUP(AR$4,Debug!$A$1:$AK$723,2+$C255,0)</f>
        <v>0</v>
      </c>
      <c r="AS255" s="46">
        <f>HLOOKUP(AS$4,Debug!$A$1:$AK$723,2+$C255,0)</f>
        <v>0</v>
      </c>
      <c r="AT255" s="46">
        <f>HLOOKUP(AT$4,Debug!$A$1:$AK$723,2+$C255,0)</f>
        <v>0</v>
      </c>
      <c r="AU255" s="46">
        <f>HLOOKUP(AU$4,Debug!$A$1:$AK$723,2+$C255,0)</f>
        <v>0</v>
      </c>
      <c r="AV255" s="46">
        <f>HLOOKUP(AV$4,Debug!$A$1:$AK$723,2+$C255,0)</f>
        <v>0</v>
      </c>
      <c r="AW255" s="47">
        <f t="shared" si="158"/>
        <v>0</v>
      </c>
      <c r="AX255" s="196"/>
      <c r="AY255" s="265">
        <f t="shared" si="159"/>
        <v>0</v>
      </c>
      <c r="AZ255" s="266">
        <f t="shared" si="160"/>
        <v>0</v>
      </c>
      <c r="BA255" s="266">
        <f t="shared" si="161"/>
        <v>1.7826096154749393E-10</v>
      </c>
      <c r="BB255" s="266">
        <f t="shared" si="162"/>
        <v>0</v>
      </c>
      <c r="BC255" s="267">
        <f t="shared" si="163"/>
        <v>0</v>
      </c>
      <c r="BD255" s="246">
        <f>HLOOKUP(BD$4,Debug!$A$1:$AK$723,2+$C255,0)</f>
        <v>0</v>
      </c>
      <c r="BE255" s="46">
        <f>HLOOKUP(BE$4,Debug!$A$1:$AK$723,2+$C255,0)</f>
        <v>0</v>
      </c>
      <c r="BF255" s="46">
        <f>HLOOKUP(BF$4,Debug!$A$1:$AK$723,2+$C255,0)</f>
        <v>0</v>
      </c>
      <c r="BG255" s="46">
        <f>HLOOKUP(BG$4,Debug!$A$1:$AK$723,2+$C255,0)</f>
        <v>0</v>
      </c>
      <c r="BH255" s="46">
        <f>HLOOKUP(BH$4,Debug!$A$1:$AK$723,2+$C255,0)</f>
        <v>0</v>
      </c>
      <c r="BI255" s="48">
        <f t="shared" si="164"/>
        <v>0</v>
      </c>
      <c r="BJ255" s="196"/>
      <c r="BK255" s="274">
        <f t="shared" si="165"/>
        <v>1.6821425527395739E-3</v>
      </c>
      <c r="BL255" s="275">
        <f t="shared" si="166"/>
        <v>0</v>
      </c>
      <c r="BM255" s="281">
        <f t="shared" si="167"/>
        <v>0</v>
      </c>
      <c r="BN255" s="281">
        <f t="shared" si="168"/>
        <v>0.8</v>
      </c>
      <c r="BO255" s="281">
        <f t="shared" si="169"/>
        <v>0</v>
      </c>
      <c r="BP255" s="281">
        <f t="shared" si="170"/>
        <v>1</v>
      </c>
      <c r="BQ255" s="275">
        <f t="shared" si="171"/>
        <v>0</v>
      </c>
      <c r="BR255" s="275">
        <f t="shared" si="172"/>
        <v>0</v>
      </c>
      <c r="BS255" s="276">
        <f t="shared" si="173"/>
        <v>0.80566083413772305</v>
      </c>
      <c r="BT255" s="41">
        <f>HLOOKUP(BT$4,Debug!$A$1:$AK$723,2+$C255,0)*IF(SUM(V255:W255)=0,0,1)</f>
        <v>0</v>
      </c>
      <c r="BU255" s="41">
        <f>HLOOKUP(BU$4,Debug!$A$1:$AK$723,2+$C255,0)*IF(SUM(X255:Y255)=0,0,1)</f>
        <v>0</v>
      </c>
      <c r="BV255" s="41">
        <f>HLOOKUP(BV$4,Debug!$A$1:$AK$723,2+$C255,0)</f>
        <v>0</v>
      </c>
      <c r="BW255" s="208">
        <f t="shared" si="174"/>
        <v>0</v>
      </c>
      <c r="BY255" s="251">
        <f t="shared" si="175"/>
        <v>0</v>
      </c>
      <c r="BZ255" s="43">
        <f>HLOOKUP(BZ$4,Debug!$A$1:$AK$723,2+$C255,0)</f>
        <v>0</v>
      </c>
      <c r="CA255" s="49">
        <f t="shared" si="176"/>
        <v>0</v>
      </c>
      <c r="CC255" s="224">
        <f t="shared" si="177"/>
        <v>0</v>
      </c>
      <c r="CD255" s="253">
        <f t="shared" si="188"/>
        <v>0</v>
      </c>
      <c r="CE255" s="253">
        <f t="shared" si="178"/>
        <v>0</v>
      </c>
      <c r="CF255" s="253">
        <f t="shared" si="189"/>
        <v>0</v>
      </c>
      <c r="CG255" s="255">
        <f t="shared" si="179"/>
        <v>0</v>
      </c>
      <c r="CI255" s="194" t="e">
        <f t="shared" si="190"/>
        <v>#DIV/0!</v>
      </c>
      <c r="CJ255" s="194"/>
    </row>
    <row r="256" spans="2:88">
      <c r="B256" s="108">
        <f t="shared" si="191"/>
        <v>21</v>
      </c>
      <c r="C256" s="3">
        <f t="shared" si="180"/>
        <v>250</v>
      </c>
      <c r="D256" s="3">
        <f t="shared" si="181"/>
        <v>20</v>
      </c>
      <c r="E256" s="3">
        <f t="shared" si="182"/>
        <v>9</v>
      </c>
      <c r="F256" s="7">
        <f t="shared" si="183"/>
        <v>2035</v>
      </c>
      <c r="G256" s="8">
        <f t="shared" si="184"/>
        <v>10</v>
      </c>
      <c r="H256" s="37">
        <f>HLOOKUP(H$4,Debug!$A$1:$AK$723,2+$C256,0)</f>
        <v>0</v>
      </c>
      <c r="I256" s="38">
        <f>HLOOKUP(I$4,Debug!$A$1:$AK$723,2+$C256,0)</f>
        <v>0</v>
      </c>
      <c r="J256" s="38">
        <f>HLOOKUP(J$4,Debug!$A$1:$AK$723,2+$C256,0)</f>
        <v>0</v>
      </c>
      <c r="K256" s="38">
        <f>HLOOKUP(K$4,Debug!$A$1:$AK$723,2+$C256,0)</f>
        <v>0</v>
      </c>
      <c r="L256" s="38">
        <f>HLOOKUP(L$4,Debug!$A$1:$AK$723,2+$C256,0)</f>
        <v>0</v>
      </c>
      <c r="M256" s="38">
        <f>HLOOKUP(M$4,Debug!$A$1:$AK$723,2+$C256,0)</f>
        <v>0</v>
      </c>
      <c r="N256" s="208">
        <f t="shared" si="150"/>
        <v>0</v>
      </c>
      <c r="O256" s="5"/>
      <c r="P256" s="100">
        <f>IF(Switch="Y",S256,HLOOKUP(P$3,Debug!$A$1:$AK$723,2+$C256,0))</f>
        <v>0</v>
      </c>
      <c r="Q256" s="207">
        <f t="shared" si="151"/>
        <v>-1.25E-3</v>
      </c>
      <c r="R256" s="101">
        <f>IF(Switch="Y",T256,HLOOKUP(R$3,Debug!$A$1:$AK$723,2+$C256,0))</f>
        <v>0</v>
      </c>
      <c r="S256" s="183">
        <v>8.1488420380733118E-3</v>
      </c>
      <c r="T256" s="184">
        <v>0.41823504809703055</v>
      </c>
      <c r="U256" s="196"/>
      <c r="V256" s="55">
        <f t="shared" si="185"/>
        <v>0</v>
      </c>
      <c r="W256" s="210">
        <f t="shared" si="186"/>
        <v>0</v>
      </c>
      <c r="X256" s="210">
        <f t="shared" si="152"/>
        <v>0</v>
      </c>
      <c r="Y256" s="210">
        <f t="shared" si="187"/>
        <v>0</v>
      </c>
      <c r="Z256" s="210">
        <f t="shared" si="153"/>
        <v>0</v>
      </c>
      <c r="AA256" s="210">
        <f t="shared" si="154"/>
        <v>0</v>
      </c>
      <c r="AB256" s="210">
        <f t="shared" si="155"/>
        <v>0</v>
      </c>
      <c r="AC256" s="211">
        <f t="shared" si="156"/>
        <v>0</v>
      </c>
      <c r="AD256" s="43">
        <f>HLOOKUP(AD$4,Debug!$A$1:$AK$723,2+$C256,0)</f>
        <v>0</v>
      </c>
      <c r="AE256" s="44">
        <f>HLOOKUP(AE$4,Debug!$A$1:$AK$723,2+$C256,0)</f>
        <v>0</v>
      </c>
      <c r="AF256" s="44">
        <f>HLOOKUP(AF$4,Debug!$A$1:$AK$723,2+$C256,0)</f>
        <v>0</v>
      </c>
      <c r="AG256" s="44">
        <f>HLOOKUP(AG$4,Debug!$A$1:$AK$723,2+$C256,0)</f>
        <v>0</v>
      </c>
      <c r="AH256" s="44">
        <f>HLOOKUP(AH$4,Debug!$A$1:$AK$723,2+$C256,0)</f>
        <v>0</v>
      </c>
      <c r="AI256" s="208">
        <f t="shared" si="157"/>
        <v>0</v>
      </c>
      <c r="AJ256" s="196"/>
      <c r="AK256" s="55">
        <f t="shared" si="144"/>
        <v>0</v>
      </c>
      <c r="AL256" s="210">
        <f t="shared" si="145"/>
        <v>0</v>
      </c>
      <c r="AM256" s="210">
        <f t="shared" si="146"/>
        <v>0</v>
      </c>
      <c r="AN256" s="210">
        <f t="shared" si="147"/>
        <v>0</v>
      </c>
      <c r="AO256" s="210">
        <f t="shared" si="148"/>
        <v>0</v>
      </c>
      <c r="AP256" s="211">
        <f t="shared" si="149"/>
        <v>0</v>
      </c>
      <c r="AQ256" s="46">
        <f>HLOOKUP(AQ$4,Debug!$A$1:$AK$723,2+$C256,0)</f>
        <v>0</v>
      </c>
      <c r="AR256" s="46">
        <f>HLOOKUP(AR$4,Debug!$A$1:$AK$723,2+$C256,0)</f>
        <v>0</v>
      </c>
      <c r="AS256" s="46">
        <f>HLOOKUP(AS$4,Debug!$A$1:$AK$723,2+$C256,0)</f>
        <v>0</v>
      </c>
      <c r="AT256" s="46">
        <f>HLOOKUP(AT$4,Debug!$A$1:$AK$723,2+$C256,0)</f>
        <v>0</v>
      </c>
      <c r="AU256" s="46">
        <f>HLOOKUP(AU$4,Debug!$A$1:$AK$723,2+$C256,0)</f>
        <v>0</v>
      </c>
      <c r="AV256" s="46">
        <f>HLOOKUP(AV$4,Debug!$A$1:$AK$723,2+$C256,0)</f>
        <v>0</v>
      </c>
      <c r="AW256" s="47">
        <f t="shared" si="158"/>
        <v>0</v>
      </c>
      <c r="AX256" s="196"/>
      <c r="AY256" s="265">
        <f t="shared" si="159"/>
        <v>0</v>
      </c>
      <c r="AZ256" s="266">
        <f t="shared" si="160"/>
        <v>0</v>
      </c>
      <c r="BA256" s="266">
        <f t="shared" si="161"/>
        <v>1.7826096154749393E-10</v>
      </c>
      <c r="BB256" s="266">
        <f t="shared" si="162"/>
        <v>0</v>
      </c>
      <c r="BC256" s="267">
        <f t="shared" si="163"/>
        <v>0</v>
      </c>
      <c r="BD256" s="246">
        <f>HLOOKUP(BD$4,Debug!$A$1:$AK$723,2+$C256,0)</f>
        <v>0</v>
      </c>
      <c r="BE256" s="46">
        <f>HLOOKUP(BE$4,Debug!$A$1:$AK$723,2+$C256,0)</f>
        <v>0</v>
      </c>
      <c r="BF256" s="46">
        <f>HLOOKUP(BF$4,Debug!$A$1:$AK$723,2+$C256,0)</f>
        <v>0</v>
      </c>
      <c r="BG256" s="46">
        <f>HLOOKUP(BG$4,Debug!$A$1:$AK$723,2+$C256,0)</f>
        <v>0</v>
      </c>
      <c r="BH256" s="46">
        <f>HLOOKUP(BH$4,Debug!$A$1:$AK$723,2+$C256,0)</f>
        <v>0</v>
      </c>
      <c r="BI256" s="48">
        <f t="shared" si="164"/>
        <v>0</v>
      </c>
      <c r="BJ256" s="196"/>
      <c r="BK256" s="274">
        <f t="shared" si="165"/>
        <v>1.6821425527395739E-3</v>
      </c>
      <c r="BL256" s="275">
        <f t="shared" si="166"/>
        <v>0</v>
      </c>
      <c r="BM256" s="281">
        <f t="shared" si="167"/>
        <v>0</v>
      </c>
      <c r="BN256" s="281">
        <f t="shared" si="168"/>
        <v>0.8</v>
      </c>
      <c r="BO256" s="281">
        <f t="shared" si="169"/>
        <v>0</v>
      </c>
      <c r="BP256" s="281">
        <f t="shared" si="170"/>
        <v>1</v>
      </c>
      <c r="BQ256" s="275">
        <f t="shared" si="171"/>
        <v>0</v>
      </c>
      <c r="BR256" s="275">
        <f t="shared" si="172"/>
        <v>0</v>
      </c>
      <c r="BS256" s="276">
        <f t="shared" si="173"/>
        <v>0.80566083413772305</v>
      </c>
      <c r="BT256" s="41">
        <f>HLOOKUP(BT$4,Debug!$A$1:$AK$723,2+$C256,0)*IF(SUM(V256:W256)=0,0,1)</f>
        <v>0</v>
      </c>
      <c r="BU256" s="41">
        <f>HLOOKUP(BU$4,Debug!$A$1:$AK$723,2+$C256,0)*IF(SUM(X256:Y256)=0,0,1)</f>
        <v>0</v>
      </c>
      <c r="BV256" s="41">
        <f>HLOOKUP(BV$4,Debug!$A$1:$AK$723,2+$C256,0)</f>
        <v>0</v>
      </c>
      <c r="BW256" s="208">
        <f t="shared" si="174"/>
        <v>0</v>
      </c>
      <c r="BY256" s="251">
        <f t="shared" si="175"/>
        <v>0</v>
      </c>
      <c r="BZ256" s="43">
        <f>HLOOKUP(BZ$4,Debug!$A$1:$AK$723,2+$C256,0)</f>
        <v>0</v>
      </c>
      <c r="CA256" s="49">
        <f t="shared" si="176"/>
        <v>0</v>
      </c>
      <c r="CC256" s="224">
        <f t="shared" si="177"/>
        <v>0</v>
      </c>
      <c r="CD256" s="253">
        <f t="shared" si="188"/>
        <v>0</v>
      </c>
      <c r="CE256" s="253">
        <f t="shared" si="178"/>
        <v>0</v>
      </c>
      <c r="CF256" s="253">
        <f t="shared" si="189"/>
        <v>0</v>
      </c>
      <c r="CG256" s="255">
        <f t="shared" si="179"/>
        <v>0</v>
      </c>
      <c r="CI256" s="194" t="e">
        <f t="shared" si="190"/>
        <v>#DIV/0!</v>
      </c>
      <c r="CJ256" s="194"/>
    </row>
    <row r="257" spans="2:88">
      <c r="B257" s="108">
        <f t="shared" si="191"/>
        <v>21</v>
      </c>
      <c r="C257" s="3">
        <f t="shared" si="180"/>
        <v>251</v>
      </c>
      <c r="D257" s="3">
        <f t="shared" si="181"/>
        <v>20</v>
      </c>
      <c r="E257" s="3">
        <f t="shared" si="182"/>
        <v>10</v>
      </c>
      <c r="F257" s="7">
        <f t="shared" si="183"/>
        <v>2035</v>
      </c>
      <c r="G257" s="8">
        <f t="shared" si="184"/>
        <v>11</v>
      </c>
      <c r="H257" s="37">
        <f>HLOOKUP(H$4,Debug!$A$1:$AK$723,2+$C257,0)</f>
        <v>0</v>
      </c>
      <c r="I257" s="38">
        <f>HLOOKUP(I$4,Debug!$A$1:$AK$723,2+$C257,0)</f>
        <v>0</v>
      </c>
      <c r="J257" s="38">
        <f>HLOOKUP(J$4,Debug!$A$1:$AK$723,2+$C257,0)</f>
        <v>0</v>
      </c>
      <c r="K257" s="38">
        <f>HLOOKUP(K$4,Debug!$A$1:$AK$723,2+$C257,0)</f>
        <v>0</v>
      </c>
      <c r="L257" s="38">
        <f>HLOOKUP(L$4,Debug!$A$1:$AK$723,2+$C257,0)</f>
        <v>0</v>
      </c>
      <c r="M257" s="38">
        <f>HLOOKUP(M$4,Debug!$A$1:$AK$723,2+$C257,0)</f>
        <v>0</v>
      </c>
      <c r="N257" s="208">
        <f t="shared" si="150"/>
        <v>0</v>
      </c>
      <c r="O257" s="5"/>
      <c r="P257" s="100">
        <f>IF(Switch="Y",S257,HLOOKUP(P$3,Debug!$A$1:$AK$723,2+$C257,0))</f>
        <v>0</v>
      </c>
      <c r="Q257" s="207">
        <f t="shared" si="151"/>
        <v>-1.25E-3</v>
      </c>
      <c r="R257" s="101">
        <f>IF(Switch="Y",T257,HLOOKUP(R$3,Debug!$A$1:$AK$723,2+$C257,0))</f>
        <v>0</v>
      </c>
      <c r="S257" s="183">
        <v>7.6599084347495072E-3</v>
      </c>
      <c r="T257" s="184">
        <v>0.41668402850118752</v>
      </c>
      <c r="U257" s="196"/>
      <c r="V257" s="55">
        <f t="shared" si="185"/>
        <v>0</v>
      </c>
      <c r="W257" s="210">
        <f t="shared" si="186"/>
        <v>0</v>
      </c>
      <c r="X257" s="210">
        <f t="shared" si="152"/>
        <v>0</v>
      </c>
      <c r="Y257" s="210">
        <f t="shared" si="187"/>
        <v>0</v>
      </c>
      <c r="Z257" s="210">
        <f t="shared" si="153"/>
        <v>0</v>
      </c>
      <c r="AA257" s="210">
        <f t="shared" si="154"/>
        <v>0</v>
      </c>
      <c r="AB257" s="210">
        <f t="shared" si="155"/>
        <v>0</v>
      </c>
      <c r="AC257" s="211">
        <f t="shared" si="156"/>
        <v>0</v>
      </c>
      <c r="AD257" s="43">
        <f>HLOOKUP(AD$4,Debug!$A$1:$AK$723,2+$C257,0)</f>
        <v>0</v>
      </c>
      <c r="AE257" s="44">
        <f>HLOOKUP(AE$4,Debug!$A$1:$AK$723,2+$C257,0)</f>
        <v>0</v>
      </c>
      <c r="AF257" s="44">
        <f>HLOOKUP(AF$4,Debug!$A$1:$AK$723,2+$C257,0)</f>
        <v>0</v>
      </c>
      <c r="AG257" s="44">
        <f>HLOOKUP(AG$4,Debug!$A$1:$AK$723,2+$C257,0)</f>
        <v>0</v>
      </c>
      <c r="AH257" s="44">
        <f>HLOOKUP(AH$4,Debug!$A$1:$AK$723,2+$C257,0)</f>
        <v>0</v>
      </c>
      <c r="AI257" s="208">
        <f t="shared" si="157"/>
        <v>0</v>
      </c>
      <c r="AJ257" s="196"/>
      <c r="AK257" s="55">
        <f t="shared" si="144"/>
        <v>0</v>
      </c>
      <c r="AL257" s="210">
        <f t="shared" si="145"/>
        <v>0</v>
      </c>
      <c r="AM257" s="210">
        <f t="shared" si="146"/>
        <v>0</v>
      </c>
      <c r="AN257" s="210">
        <f t="shared" si="147"/>
        <v>0</v>
      </c>
      <c r="AO257" s="210">
        <f t="shared" si="148"/>
        <v>0</v>
      </c>
      <c r="AP257" s="211">
        <f t="shared" si="149"/>
        <v>0</v>
      </c>
      <c r="AQ257" s="46">
        <f>HLOOKUP(AQ$4,Debug!$A$1:$AK$723,2+$C257,0)</f>
        <v>0</v>
      </c>
      <c r="AR257" s="46">
        <f>HLOOKUP(AR$4,Debug!$A$1:$AK$723,2+$C257,0)</f>
        <v>0</v>
      </c>
      <c r="AS257" s="46">
        <f>HLOOKUP(AS$4,Debug!$A$1:$AK$723,2+$C257,0)</f>
        <v>0</v>
      </c>
      <c r="AT257" s="46">
        <f>HLOOKUP(AT$4,Debug!$A$1:$AK$723,2+$C257,0)</f>
        <v>0</v>
      </c>
      <c r="AU257" s="46">
        <f>HLOOKUP(AU$4,Debug!$A$1:$AK$723,2+$C257,0)</f>
        <v>0</v>
      </c>
      <c r="AV257" s="46">
        <f>HLOOKUP(AV$4,Debug!$A$1:$AK$723,2+$C257,0)</f>
        <v>0</v>
      </c>
      <c r="AW257" s="47">
        <f t="shared" si="158"/>
        <v>0</v>
      </c>
      <c r="AX257" s="196"/>
      <c r="AY257" s="265">
        <f t="shared" si="159"/>
        <v>0</v>
      </c>
      <c r="AZ257" s="266">
        <f t="shared" si="160"/>
        <v>0</v>
      </c>
      <c r="BA257" s="266">
        <f t="shared" si="161"/>
        <v>1.7826096154749393E-10</v>
      </c>
      <c r="BB257" s="266">
        <f t="shared" si="162"/>
        <v>0</v>
      </c>
      <c r="BC257" s="267">
        <f t="shared" si="163"/>
        <v>0</v>
      </c>
      <c r="BD257" s="246">
        <f>HLOOKUP(BD$4,Debug!$A$1:$AK$723,2+$C257,0)</f>
        <v>0</v>
      </c>
      <c r="BE257" s="46">
        <f>HLOOKUP(BE$4,Debug!$A$1:$AK$723,2+$C257,0)</f>
        <v>0</v>
      </c>
      <c r="BF257" s="46">
        <f>HLOOKUP(BF$4,Debug!$A$1:$AK$723,2+$C257,0)</f>
        <v>0</v>
      </c>
      <c r="BG257" s="46">
        <f>HLOOKUP(BG$4,Debug!$A$1:$AK$723,2+$C257,0)</f>
        <v>0</v>
      </c>
      <c r="BH257" s="46">
        <f>HLOOKUP(BH$4,Debug!$A$1:$AK$723,2+$C257,0)</f>
        <v>0</v>
      </c>
      <c r="BI257" s="48">
        <f t="shared" si="164"/>
        <v>0</v>
      </c>
      <c r="BJ257" s="196"/>
      <c r="BK257" s="274">
        <f t="shared" si="165"/>
        <v>1.6821425527395739E-3</v>
      </c>
      <c r="BL257" s="275">
        <f t="shared" si="166"/>
        <v>0</v>
      </c>
      <c r="BM257" s="281">
        <f t="shared" si="167"/>
        <v>0</v>
      </c>
      <c r="BN257" s="281">
        <f t="shared" si="168"/>
        <v>0.8</v>
      </c>
      <c r="BO257" s="281">
        <f t="shared" si="169"/>
        <v>0</v>
      </c>
      <c r="BP257" s="281">
        <f t="shared" si="170"/>
        <v>1</v>
      </c>
      <c r="BQ257" s="275">
        <f t="shared" si="171"/>
        <v>0</v>
      </c>
      <c r="BR257" s="275">
        <f t="shared" si="172"/>
        <v>0</v>
      </c>
      <c r="BS257" s="276">
        <f t="shared" si="173"/>
        <v>0.80566083413772305</v>
      </c>
      <c r="BT257" s="41">
        <f>HLOOKUP(BT$4,Debug!$A$1:$AK$723,2+$C257,0)*IF(SUM(V257:W257)=0,0,1)</f>
        <v>0</v>
      </c>
      <c r="BU257" s="41">
        <f>HLOOKUP(BU$4,Debug!$A$1:$AK$723,2+$C257,0)*IF(SUM(X257:Y257)=0,0,1)</f>
        <v>0</v>
      </c>
      <c r="BV257" s="41">
        <f>HLOOKUP(BV$4,Debug!$A$1:$AK$723,2+$C257,0)</f>
        <v>0</v>
      </c>
      <c r="BW257" s="208">
        <f t="shared" si="174"/>
        <v>0</v>
      </c>
      <c r="BY257" s="251">
        <f t="shared" si="175"/>
        <v>0</v>
      </c>
      <c r="BZ257" s="43">
        <f>HLOOKUP(BZ$4,Debug!$A$1:$AK$723,2+$C257,0)</f>
        <v>0</v>
      </c>
      <c r="CA257" s="49">
        <f t="shared" si="176"/>
        <v>0</v>
      </c>
      <c r="CC257" s="224">
        <f t="shared" si="177"/>
        <v>0</v>
      </c>
      <c r="CD257" s="253">
        <f t="shared" si="188"/>
        <v>0</v>
      </c>
      <c r="CE257" s="253">
        <f t="shared" si="178"/>
        <v>0</v>
      </c>
      <c r="CF257" s="253">
        <f t="shared" si="189"/>
        <v>0</v>
      </c>
      <c r="CG257" s="255">
        <f t="shared" si="179"/>
        <v>0</v>
      </c>
      <c r="CI257" s="194" t="e">
        <f t="shared" si="190"/>
        <v>#DIV/0!</v>
      </c>
      <c r="CJ257" s="194"/>
    </row>
    <row r="258" spans="2:88">
      <c r="B258" s="108">
        <f t="shared" si="191"/>
        <v>21</v>
      </c>
      <c r="C258" s="3">
        <f t="shared" si="180"/>
        <v>252</v>
      </c>
      <c r="D258" s="3">
        <f t="shared" si="181"/>
        <v>20</v>
      </c>
      <c r="E258" s="3">
        <f t="shared" si="182"/>
        <v>11</v>
      </c>
      <c r="F258" s="7">
        <f t="shared" si="183"/>
        <v>2035</v>
      </c>
      <c r="G258" s="8">
        <f t="shared" si="184"/>
        <v>12</v>
      </c>
      <c r="H258" s="37">
        <f>HLOOKUP(H$4,Debug!$A$1:$AK$723,2+$C258,0)</f>
        <v>0</v>
      </c>
      <c r="I258" s="38">
        <f>HLOOKUP(I$4,Debug!$A$1:$AK$723,2+$C258,0)</f>
        <v>0</v>
      </c>
      <c r="J258" s="38">
        <f>HLOOKUP(J$4,Debug!$A$1:$AK$723,2+$C258,0)</f>
        <v>0</v>
      </c>
      <c r="K258" s="38">
        <f>HLOOKUP(K$4,Debug!$A$1:$AK$723,2+$C258,0)</f>
        <v>0</v>
      </c>
      <c r="L258" s="38">
        <f>HLOOKUP(L$4,Debug!$A$1:$AK$723,2+$C258,0)</f>
        <v>0</v>
      </c>
      <c r="M258" s="38">
        <f>HLOOKUP(M$4,Debug!$A$1:$AK$723,2+$C258,0)</f>
        <v>0</v>
      </c>
      <c r="N258" s="208">
        <f t="shared" si="150"/>
        <v>0</v>
      </c>
      <c r="O258" s="5"/>
      <c r="P258" s="100">
        <f>IF(Switch="Y",S258,HLOOKUP(P$3,Debug!$A$1:$AK$723,2+$C258,0))</f>
        <v>0</v>
      </c>
      <c r="Q258" s="207">
        <f t="shared" si="151"/>
        <v>-1.25E-3</v>
      </c>
      <c r="R258" s="101">
        <f>IF(Switch="Y",T258,HLOOKUP(R$3,Debug!$A$1:$AK$723,2+$C258,0))</f>
        <v>0</v>
      </c>
      <c r="S258" s="183">
        <v>-3.5610107857992124E-2</v>
      </c>
      <c r="T258" s="184">
        <v>0.41519618019514221</v>
      </c>
      <c r="U258" s="196"/>
      <c r="V258" s="55">
        <f t="shared" si="185"/>
        <v>0</v>
      </c>
      <c r="W258" s="210">
        <f t="shared" si="186"/>
        <v>0</v>
      </c>
      <c r="X258" s="210">
        <f t="shared" si="152"/>
        <v>0</v>
      </c>
      <c r="Y258" s="210">
        <f t="shared" si="187"/>
        <v>0</v>
      </c>
      <c r="Z258" s="210">
        <f t="shared" si="153"/>
        <v>0</v>
      </c>
      <c r="AA258" s="210">
        <f t="shared" si="154"/>
        <v>0</v>
      </c>
      <c r="AB258" s="210">
        <f t="shared" si="155"/>
        <v>0</v>
      </c>
      <c r="AC258" s="211">
        <f t="shared" si="156"/>
        <v>0</v>
      </c>
      <c r="AD258" s="43">
        <f>HLOOKUP(AD$4,Debug!$A$1:$AK$723,2+$C258,0)</f>
        <v>0</v>
      </c>
      <c r="AE258" s="44">
        <f>HLOOKUP(AE$4,Debug!$A$1:$AK$723,2+$C258,0)</f>
        <v>0</v>
      </c>
      <c r="AF258" s="44">
        <f>HLOOKUP(AF$4,Debug!$A$1:$AK$723,2+$C258,0)</f>
        <v>0</v>
      </c>
      <c r="AG258" s="44">
        <f>HLOOKUP(AG$4,Debug!$A$1:$AK$723,2+$C258,0)</f>
        <v>0</v>
      </c>
      <c r="AH258" s="44">
        <f>HLOOKUP(AH$4,Debug!$A$1:$AK$723,2+$C258,0)</f>
        <v>0</v>
      </c>
      <c r="AI258" s="208">
        <f t="shared" si="157"/>
        <v>0</v>
      </c>
      <c r="AJ258" s="196"/>
      <c r="AK258" s="55">
        <f t="shared" si="144"/>
        <v>0</v>
      </c>
      <c r="AL258" s="210">
        <f t="shared" si="145"/>
        <v>0</v>
      </c>
      <c r="AM258" s="210">
        <f t="shared" si="146"/>
        <v>0</v>
      </c>
      <c r="AN258" s="210">
        <f t="shared" si="147"/>
        <v>0</v>
      </c>
      <c r="AO258" s="210">
        <f t="shared" si="148"/>
        <v>0</v>
      </c>
      <c r="AP258" s="211">
        <f t="shared" si="149"/>
        <v>0</v>
      </c>
      <c r="AQ258" s="46">
        <f>HLOOKUP(AQ$4,Debug!$A$1:$AK$723,2+$C258,0)</f>
        <v>0</v>
      </c>
      <c r="AR258" s="46">
        <f>HLOOKUP(AR$4,Debug!$A$1:$AK$723,2+$C258,0)</f>
        <v>0</v>
      </c>
      <c r="AS258" s="46">
        <f>HLOOKUP(AS$4,Debug!$A$1:$AK$723,2+$C258,0)</f>
        <v>0</v>
      </c>
      <c r="AT258" s="46">
        <f>HLOOKUP(AT$4,Debug!$A$1:$AK$723,2+$C258,0)</f>
        <v>0</v>
      </c>
      <c r="AU258" s="46">
        <f>HLOOKUP(AU$4,Debug!$A$1:$AK$723,2+$C258,0)</f>
        <v>0</v>
      </c>
      <c r="AV258" s="46">
        <f>HLOOKUP(AV$4,Debug!$A$1:$AK$723,2+$C258,0)</f>
        <v>0</v>
      </c>
      <c r="AW258" s="47">
        <f t="shared" si="158"/>
        <v>0</v>
      </c>
      <c r="AX258" s="196"/>
      <c r="AY258" s="265">
        <f t="shared" si="159"/>
        <v>0</v>
      </c>
      <c r="AZ258" s="266">
        <f t="shared" si="160"/>
        <v>0</v>
      </c>
      <c r="BA258" s="266">
        <f t="shared" si="161"/>
        <v>1.7826096154749393E-10</v>
      </c>
      <c r="BB258" s="266">
        <f t="shared" si="162"/>
        <v>0</v>
      </c>
      <c r="BC258" s="267">
        <f t="shared" si="163"/>
        <v>0</v>
      </c>
      <c r="BD258" s="246">
        <f>HLOOKUP(BD$4,Debug!$A$1:$AK$723,2+$C258,0)</f>
        <v>0</v>
      </c>
      <c r="BE258" s="46">
        <f>HLOOKUP(BE$4,Debug!$A$1:$AK$723,2+$C258,0)</f>
        <v>0</v>
      </c>
      <c r="BF258" s="46">
        <f>HLOOKUP(BF$4,Debug!$A$1:$AK$723,2+$C258,0)</f>
        <v>0</v>
      </c>
      <c r="BG258" s="46">
        <f>HLOOKUP(BG$4,Debug!$A$1:$AK$723,2+$C258,0)</f>
        <v>0</v>
      </c>
      <c r="BH258" s="46">
        <f>HLOOKUP(BH$4,Debug!$A$1:$AK$723,2+$C258,0)</f>
        <v>0</v>
      </c>
      <c r="BI258" s="48">
        <f t="shared" si="164"/>
        <v>0</v>
      </c>
      <c r="BJ258" s="196"/>
      <c r="BK258" s="274">
        <f t="shared" si="165"/>
        <v>1.6821425527395739E-3</v>
      </c>
      <c r="BL258" s="275">
        <f t="shared" si="166"/>
        <v>0</v>
      </c>
      <c r="BM258" s="281">
        <f t="shared" si="167"/>
        <v>0</v>
      </c>
      <c r="BN258" s="281">
        <f t="shared" si="168"/>
        <v>0.8</v>
      </c>
      <c r="BO258" s="281">
        <f t="shared" si="169"/>
        <v>0</v>
      </c>
      <c r="BP258" s="281">
        <f t="shared" si="170"/>
        <v>1</v>
      </c>
      <c r="BQ258" s="275">
        <f t="shared" si="171"/>
        <v>0</v>
      </c>
      <c r="BR258" s="275">
        <f t="shared" si="172"/>
        <v>0</v>
      </c>
      <c r="BS258" s="276">
        <f t="shared" si="173"/>
        <v>0.80566083413772305</v>
      </c>
      <c r="BT258" s="41">
        <f>HLOOKUP(BT$4,Debug!$A$1:$AK$723,2+$C258,0)*IF(SUM(V258:W258)=0,0,1)</f>
        <v>0</v>
      </c>
      <c r="BU258" s="41">
        <f>HLOOKUP(BU$4,Debug!$A$1:$AK$723,2+$C258,0)*IF(SUM(X258:Y258)=0,0,1)</f>
        <v>0</v>
      </c>
      <c r="BV258" s="41">
        <f>HLOOKUP(BV$4,Debug!$A$1:$AK$723,2+$C258,0)</f>
        <v>0</v>
      </c>
      <c r="BW258" s="208">
        <f t="shared" si="174"/>
        <v>0</v>
      </c>
      <c r="BY258" s="251">
        <f t="shared" si="175"/>
        <v>0</v>
      </c>
      <c r="BZ258" s="43">
        <f>HLOOKUP(BZ$4,Debug!$A$1:$AK$723,2+$C258,0)</f>
        <v>0</v>
      </c>
      <c r="CA258" s="49">
        <f t="shared" si="176"/>
        <v>0</v>
      </c>
      <c r="CC258" s="224">
        <f t="shared" si="177"/>
        <v>0</v>
      </c>
      <c r="CD258" s="253">
        <f t="shared" si="188"/>
        <v>0</v>
      </c>
      <c r="CE258" s="253">
        <f t="shared" si="178"/>
        <v>0</v>
      </c>
      <c r="CF258" s="253">
        <f t="shared" si="189"/>
        <v>0</v>
      </c>
      <c r="CG258" s="255">
        <f t="shared" si="179"/>
        <v>0</v>
      </c>
      <c r="CI258" s="194" t="e">
        <f t="shared" si="190"/>
        <v>#DIV/0!</v>
      </c>
      <c r="CJ258" s="194"/>
    </row>
    <row r="259" spans="2:88">
      <c r="B259" s="108">
        <f t="shared" si="191"/>
        <v>22</v>
      </c>
      <c r="C259" s="3">
        <f t="shared" si="180"/>
        <v>253</v>
      </c>
      <c r="D259" s="3">
        <f t="shared" si="181"/>
        <v>21</v>
      </c>
      <c r="E259" s="3">
        <f t="shared" si="182"/>
        <v>0</v>
      </c>
      <c r="F259" s="7">
        <f t="shared" si="183"/>
        <v>2036</v>
      </c>
      <c r="G259" s="8">
        <f t="shared" si="184"/>
        <v>1</v>
      </c>
      <c r="H259" s="37">
        <f>HLOOKUP(H$4,Debug!$A$1:$AK$723,2+$C259,0)</f>
        <v>0</v>
      </c>
      <c r="I259" s="38">
        <f>HLOOKUP(I$4,Debug!$A$1:$AK$723,2+$C259,0)</f>
        <v>0</v>
      </c>
      <c r="J259" s="38">
        <f>HLOOKUP(J$4,Debug!$A$1:$AK$723,2+$C259,0)</f>
        <v>0</v>
      </c>
      <c r="K259" s="38">
        <f>HLOOKUP(K$4,Debug!$A$1:$AK$723,2+$C259,0)</f>
        <v>0</v>
      </c>
      <c r="L259" s="38">
        <f>HLOOKUP(L$4,Debug!$A$1:$AK$723,2+$C259,0)</f>
        <v>0</v>
      </c>
      <c r="M259" s="38">
        <f>HLOOKUP(M$4,Debug!$A$1:$AK$723,2+$C259,0)</f>
        <v>0</v>
      </c>
      <c r="N259" s="208">
        <f t="shared" si="150"/>
        <v>0</v>
      </c>
      <c r="O259" s="5"/>
      <c r="P259" s="100">
        <f>IF(Switch="Y",S259,HLOOKUP(P$3,Debug!$A$1:$AK$723,2+$C259,0))</f>
        <v>0</v>
      </c>
      <c r="Q259" s="207">
        <f t="shared" si="151"/>
        <v>-1.25E-3</v>
      </c>
      <c r="R259" s="101">
        <f>IF(Switch="Y",T259,HLOOKUP(R$3,Debug!$A$1:$AK$723,2+$C259,0))</f>
        <v>0</v>
      </c>
      <c r="S259" s="183">
        <v>-7.2800349016575172E-3</v>
      </c>
      <c r="T259" s="184">
        <v>0.41373603640877121</v>
      </c>
      <c r="U259" s="196"/>
      <c r="V259" s="55">
        <f t="shared" si="185"/>
        <v>0</v>
      </c>
      <c r="W259" s="210">
        <f t="shared" si="186"/>
        <v>0</v>
      </c>
      <c r="X259" s="210">
        <f t="shared" si="152"/>
        <v>0</v>
      </c>
      <c r="Y259" s="210">
        <f t="shared" si="187"/>
        <v>0</v>
      </c>
      <c r="Z259" s="210">
        <f t="shared" si="153"/>
        <v>0</v>
      </c>
      <c r="AA259" s="210">
        <f t="shared" si="154"/>
        <v>0</v>
      </c>
      <c r="AB259" s="210">
        <f t="shared" si="155"/>
        <v>0</v>
      </c>
      <c r="AC259" s="211">
        <f t="shared" si="156"/>
        <v>0</v>
      </c>
      <c r="AD259" s="43">
        <f>HLOOKUP(AD$4,Debug!$A$1:$AK$723,2+$C259,0)</f>
        <v>0</v>
      </c>
      <c r="AE259" s="44">
        <f>HLOOKUP(AE$4,Debug!$A$1:$AK$723,2+$C259,0)</f>
        <v>0</v>
      </c>
      <c r="AF259" s="44">
        <f>HLOOKUP(AF$4,Debug!$A$1:$AK$723,2+$C259,0)</f>
        <v>0</v>
      </c>
      <c r="AG259" s="44">
        <f>HLOOKUP(AG$4,Debug!$A$1:$AK$723,2+$C259,0)</f>
        <v>0</v>
      </c>
      <c r="AH259" s="44">
        <f>HLOOKUP(AH$4,Debug!$A$1:$AK$723,2+$C259,0)</f>
        <v>0</v>
      </c>
      <c r="AI259" s="208">
        <f t="shared" si="157"/>
        <v>0</v>
      </c>
      <c r="AJ259" s="196"/>
      <c r="AK259" s="55">
        <f t="shared" si="144"/>
        <v>0</v>
      </c>
      <c r="AL259" s="210">
        <f t="shared" si="145"/>
        <v>0</v>
      </c>
      <c r="AM259" s="210">
        <f t="shared" si="146"/>
        <v>0</v>
      </c>
      <c r="AN259" s="210">
        <f t="shared" si="147"/>
        <v>0</v>
      </c>
      <c r="AO259" s="210">
        <f t="shared" si="148"/>
        <v>0</v>
      </c>
      <c r="AP259" s="211">
        <f t="shared" si="149"/>
        <v>0</v>
      </c>
      <c r="AQ259" s="46">
        <f>HLOOKUP(AQ$4,Debug!$A$1:$AK$723,2+$C259,0)</f>
        <v>0</v>
      </c>
      <c r="AR259" s="46">
        <f>HLOOKUP(AR$4,Debug!$A$1:$AK$723,2+$C259,0)</f>
        <v>0</v>
      </c>
      <c r="AS259" s="46">
        <f>HLOOKUP(AS$4,Debug!$A$1:$AK$723,2+$C259,0)</f>
        <v>0</v>
      </c>
      <c r="AT259" s="46">
        <f>HLOOKUP(AT$4,Debug!$A$1:$AK$723,2+$C259,0)</f>
        <v>0</v>
      </c>
      <c r="AU259" s="46">
        <f>HLOOKUP(AU$4,Debug!$A$1:$AK$723,2+$C259,0)</f>
        <v>0</v>
      </c>
      <c r="AV259" s="46">
        <f>HLOOKUP(AV$4,Debug!$A$1:$AK$723,2+$C259,0)</f>
        <v>0</v>
      </c>
      <c r="AW259" s="47">
        <f t="shared" si="158"/>
        <v>0</v>
      </c>
      <c r="AX259" s="196"/>
      <c r="AY259" s="265">
        <f t="shared" si="159"/>
        <v>0</v>
      </c>
      <c r="AZ259" s="266">
        <f t="shared" si="160"/>
        <v>0</v>
      </c>
      <c r="BA259" s="266">
        <f t="shared" si="161"/>
        <v>1.7826096154749393E-10</v>
      </c>
      <c r="BB259" s="266">
        <f t="shared" si="162"/>
        <v>0</v>
      </c>
      <c r="BC259" s="267">
        <f t="shared" si="163"/>
        <v>0</v>
      </c>
      <c r="BD259" s="246">
        <f>HLOOKUP(BD$4,Debug!$A$1:$AK$723,2+$C259,0)</f>
        <v>0</v>
      </c>
      <c r="BE259" s="46">
        <f>HLOOKUP(BE$4,Debug!$A$1:$AK$723,2+$C259,0)</f>
        <v>0</v>
      </c>
      <c r="BF259" s="46">
        <f>HLOOKUP(BF$4,Debug!$A$1:$AK$723,2+$C259,0)</f>
        <v>0</v>
      </c>
      <c r="BG259" s="46">
        <f>HLOOKUP(BG$4,Debug!$A$1:$AK$723,2+$C259,0)</f>
        <v>0</v>
      </c>
      <c r="BH259" s="46">
        <f>HLOOKUP(BH$4,Debug!$A$1:$AK$723,2+$C259,0)</f>
        <v>0</v>
      </c>
      <c r="BI259" s="48">
        <f t="shared" si="164"/>
        <v>0</v>
      </c>
      <c r="BJ259" s="196"/>
      <c r="BK259" s="274">
        <f t="shared" si="165"/>
        <v>1.6821425527395739E-3</v>
      </c>
      <c r="BL259" s="275">
        <f t="shared" si="166"/>
        <v>0</v>
      </c>
      <c r="BM259" s="281">
        <f t="shared" si="167"/>
        <v>0</v>
      </c>
      <c r="BN259" s="281">
        <f t="shared" si="168"/>
        <v>0.8</v>
      </c>
      <c r="BO259" s="281">
        <f t="shared" si="169"/>
        <v>0</v>
      </c>
      <c r="BP259" s="281">
        <f t="shared" si="170"/>
        <v>1</v>
      </c>
      <c r="BQ259" s="275">
        <f t="shared" si="171"/>
        <v>0</v>
      </c>
      <c r="BR259" s="275">
        <f t="shared" si="172"/>
        <v>0</v>
      </c>
      <c r="BS259" s="276">
        <f t="shared" si="173"/>
        <v>0.80566083413772305</v>
      </c>
      <c r="BT259" s="41">
        <f>HLOOKUP(BT$4,Debug!$A$1:$AK$723,2+$C259,0)*IF(SUM(V259:W259)=0,0,1)</f>
        <v>0</v>
      </c>
      <c r="BU259" s="41">
        <f>HLOOKUP(BU$4,Debug!$A$1:$AK$723,2+$C259,0)*IF(SUM(X259:Y259)=0,0,1)</f>
        <v>0</v>
      </c>
      <c r="BV259" s="41">
        <f>HLOOKUP(BV$4,Debug!$A$1:$AK$723,2+$C259,0)</f>
        <v>0</v>
      </c>
      <c r="BW259" s="208">
        <f t="shared" si="174"/>
        <v>0</v>
      </c>
      <c r="BY259" s="251">
        <f t="shared" si="175"/>
        <v>0</v>
      </c>
      <c r="BZ259" s="43">
        <f>HLOOKUP(BZ$4,Debug!$A$1:$AK$723,2+$C259,0)</f>
        <v>0</v>
      </c>
      <c r="CA259" s="49">
        <f t="shared" si="176"/>
        <v>0</v>
      </c>
      <c r="CC259" s="224">
        <f t="shared" si="177"/>
        <v>0</v>
      </c>
      <c r="CD259" s="253">
        <f t="shared" si="188"/>
        <v>0</v>
      </c>
      <c r="CE259" s="253">
        <f t="shared" si="178"/>
        <v>0</v>
      </c>
      <c r="CF259" s="253">
        <f t="shared" si="189"/>
        <v>0</v>
      </c>
      <c r="CG259" s="255">
        <f t="shared" si="179"/>
        <v>0</v>
      </c>
      <c r="CI259" s="194" t="e">
        <f t="shared" si="190"/>
        <v>#DIV/0!</v>
      </c>
      <c r="CJ259" s="194"/>
    </row>
    <row r="260" spans="2:88">
      <c r="B260" s="108">
        <f t="shared" si="191"/>
        <v>22</v>
      </c>
      <c r="C260" s="3">
        <f t="shared" si="180"/>
        <v>254</v>
      </c>
      <c r="D260" s="3">
        <f t="shared" si="181"/>
        <v>21</v>
      </c>
      <c r="E260" s="3">
        <f t="shared" si="182"/>
        <v>1</v>
      </c>
      <c r="F260" s="7">
        <f t="shared" si="183"/>
        <v>2036</v>
      </c>
      <c r="G260" s="8">
        <f t="shared" si="184"/>
        <v>2</v>
      </c>
      <c r="H260" s="37">
        <f>HLOOKUP(H$4,Debug!$A$1:$AK$723,2+$C260,0)</f>
        <v>0</v>
      </c>
      <c r="I260" s="38">
        <f>HLOOKUP(I$4,Debug!$A$1:$AK$723,2+$C260,0)</f>
        <v>0</v>
      </c>
      <c r="J260" s="38">
        <f>HLOOKUP(J$4,Debug!$A$1:$AK$723,2+$C260,0)</f>
        <v>0</v>
      </c>
      <c r="K260" s="38">
        <f>HLOOKUP(K$4,Debug!$A$1:$AK$723,2+$C260,0)</f>
        <v>0</v>
      </c>
      <c r="L260" s="38">
        <f>HLOOKUP(L$4,Debug!$A$1:$AK$723,2+$C260,0)</f>
        <v>0</v>
      </c>
      <c r="M260" s="38">
        <f>HLOOKUP(M$4,Debug!$A$1:$AK$723,2+$C260,0)</f>
        <v>0</v>
      </c>
      <c r="N260" s="208">
        <f t="shared" si="150"/>
        <v>0</v>
      </c>
      <c r="O260" s="5"/>
      <c r="P260" s="100">
        <f>IF(Switch="Y",S260,HLOOKUP(P$3,Debug!$A$1:$AK$723,2+$C260,0))</f>
        <v>0</v>
      </c>
      <c r="Q260" s="207">
        <f t="shared" si="151"/>
        <v>-1.25E-3</v>
      </c>
      <c r="R260" s="101">
        <f>IF(Switch="Y",T260,HLOOKUP(R$3,Debug!$A$1:$AK$723,2+$C260,0))</f>
        <v>0</v>
      </c>
      <c r="S260" s="183">
        <v>-1.3464521544999108E-2</v>
      </c>
      <c r="T260" s="184">
        <v>0.41233712683490026</v>
      </c>
      <c r="U260" s="196"/>
      <c r="V260" s="55">
        <f t="shared" si="185"/>
        <v>0</v>
      </c>
      <c r="W260" s="210">
        <f t="shared" si="186"/>
        <v>0</v>
      </c>
      <c r="X260" s="210">
        <f t="shared" si="152"/>
        <v>0</v>
      </c>
      <c r="Y260" s="210">
        <f t="shared" si="187"/>
        <v>0</v>
      </c>
      <c r="Z260" s="210">
        <f t="shared" si="153"/>
        <v>0</v>
      </c>
      <c r="AA260" s="210">
        <f t="shared" si="154"/>
        <v>0</v>
      </c>
      <c r="AB260" s="210">
        <f t="shared" si="155"/>
        <v>0</v>
      </c>
      <c r="AC260" s="211">
        <f t="shared" si="156"/>
        <v>0</v>
      </c>
      <c r="AD260" s="43">
        <f>HLOOKUP(AD$4,Debug!$A$1:$AK$723,2+$C260,0)</f>
        <v>0</v>
      </c>
      <c r="AE260" s="44">
        <f>HLOOKUP(AE$4,Debug!$A$1:$AK$723,2+$C260,0)</f>
        <v>0</v>
      </c>
      <c r="AF260" s="44">
        <f>HLOOKUP(AF$4,Debug!$A$1:$AK$723,2+$C260,0)</f>
        <v>0</v>
      </c>
      <c r="AG260" s="44">
        <f>HLOOKUP(AG$4,Debug!$A$1:$AK$723,2+$C260,0)</f>
        <v>0</v>
      </c>
      <c r="AH260" s="44">
        <f>HLOOKUP(AH$4,Debug!$A$1:$AK$723,2+$C260,0)</f>
        <v>0</v>
      </c>
      <c r="AI260" s="208">
        <f t="shared" si="157"/>
        <v>0</v>
      </c>
      <c r="AJ260" s="196"/>
      <c r="AK260" s="55">
        <f t="shared" si="144"/>
        <v>0</v>
      </c>
      <c r="AL260" s="210">
        <f t="shared" si="145"/>
        <v>0</v>
      </c>
      <c r="AM260" s="210">
        <f t="shared" si="146"/>
        <v>0</v>
      </c>
      <c r="AN260" s="210">
        <f t="shared" si="147"/>
        <v>0</v>
      </c>
      <c r="AO260" s="210">
        <f t="shared" si="148"/>
        <v>0</v>
      </c>
      <c r="AP260" s="211">
        <f t="shared" si="149"/>
        <v>0</v>
      </c>
      <c r="AQ260" s="46">
        <f>HLOOKUP(AQ$4,Debug!$A$1:$AK$723,2+$C260,0)</f>
        <v>0</v>
      </c>
      <c r="AR260" s="46">
        <f>HLOOKUP(AR$4,Debug!$A$1:$AK$723,2+$C260,0)</f>
        <v>0</v>
      </c>
      <c r="AS260" s="46">
        <f>HLOOKUP(AS$4,Debug!$A$1:$AK$723,2+$C260,0)</f>
        <v>0</v>
      </c>
      <c r="AT260" s="46">
        <f>HLOOKUP(AT$4,Debug!$A$1:$AK$723,2+$C260,0)</f>
        <v>0</v>
      </c>
      <c r="AU260" s="46">
        <f>HLOOKUP(AU$4,Debug!$A$1:$AK$723,2+$C260,0)</f>
        <v>0</v>
      </c>
      <c r="AV260" s="46">
        <f>HLOOKUP(AV$4,Debug!$A$1:$AK$723,2+$C260,0)</f>
        <v>0</v>
      </c>
      <c r="AW260" s="47">
        <f t="shared" si="158"/>
        <v>0</v>
      </c>
      <c r="AX260" s="196"/>
      <c r="AY260" s="265">
        <f t="shared" si="159"/>
        <v>0</v>
      </c>
      <c r="AZ260" s="266">
        <f t="shared" si="160"/>
        <v>0</v>
      </c>
      <c r="BA260" s="266">
        <f t="shared" si="161"/>
        <v>1.7826096154749393E-10</v>
      </c>
      <c r="BB260" s="266">
        <f t="shared" si="162"/>
        <v>0</v>
      </c>
      <c r="BC260" s="267">
        <f t="shared" si="163"/>
        <v>0</v>
      </c>
      <c r="BD260" s="246">
        <f>HLOOKUP(BD$4,Debug!$A$1:$AK$723,2+$C260,0)</f>
        <v>0</v>
      </c>
      <c r="BE260" s="46">
        <f>HLOOKUP(BE$4,Debug!$A$1:$AK$723,2+$C260,0)</f>
        <v>0</v>
      </c>
      <c r="BF260" s="46">
        <f>HLOOKUP(BF$4,Debug!$A$1:$AK$723,2+$C260,0)</f>
        <v>0</v>
      </c>
      <c r="BG260" s="46">
        <f>HLOOKUP(BG$4,Debug!$A$1:$AK$723,2+$C260,0)</f>
        <v>0</v>
      </c>
      <c r="BH260" s="46">
        <f>HLOOKUP(BH$4,Debug!$A$1:$AK$723,2+$C260,0)</f>
        <v>0</v>
      </c>
      <c r="BI260" s="48">
        <f t="shared" si="164"/>
        <v>0</v>
      </c>
      <c r="BJ260" s="196"/>
      <c r="BK260" s="274">
        <f t="shared" si="165"/>
        <v>1.6821425527395739E-3</v>
      </c>
      <c r="BL260" s="275">
        <f t="shared" si="166"/>
        <v>0</v>
      </c>
      <c r="BM260" s="281">
        <f t="shared" si="167"/>
        <v>0</v>
      </c>
      <c r="BN260" s="281">
        <f t="shared" si="168"/>
        <v>0.8</v>
      </c>
      <c r="BO260" s="281">
        <f t="shared" si="169"/>
        <v>0</v>
      </c>
      <c r="BP260" s="281">
        <f t="shared" si="170"/>
        <v>1</v>
      </c>
      <c r="BQ260" s="275">
        <f t="shared" si="171"/>
        <v>0</v>
      </c>
      <c r="BR260" s="275">
        <f t="shared" si="172"/>
        <v>0</v>
      </c>
      <c r="BS260" s="276">
        <f t="shared" si="173"/>
        <v>0.80566083413772305</v>
      </c>
      <c r="BT260" s="41">
        <f>HLOOKUP(BT$4,Debug!$A$1:$AK$723,2+$C260,0)*IF(SUM(V260:W260)=0,0,1)</f>
        <v>0</v>
      </c>
      <c r="BU260" s="41">
        <f>HLOOKUP(BU$4,Debug!$A$1:$AK$723,2+$C260,0)*IF(SUM(X260:Y260)=0,0,1)</f>
        <v>0</v>
      </c>
      <c r="BV260" s="41">
        <f>HLOOKUP(BV$4,Debug!$A$1:$AK$723,2+$C260,0)</f>
        <v>0</v>
      </c>
      <c r="BW260" s="208">
        <f t="shared" si="174"/>
        <v>0</v>
      </c>
      <c r="BY260" s="251">
        <f t="shared" si="175"/>
        <v>0</v>
      </c>
      <c r="BZ260" s="43">
        <f>HLOOKUP(BZ$4,Debug!$A$1:$AK$723,2+$C260,0)</f>
        <v>0</v>
      </c>
      <c r="CA260" s="49">
        <f t="shared" si="176"/>
        <v>0</v>
      </c>
      <c r="CC260" s="224">
        <f t="shared" si="177"/>
        <v>0</v>
      </c>
      <c r="CD260" s="253">
        <f t="shared" si="188"/>
        <v>0</v>
      </c>
      <c r="CE260" s="253">
        <f t="shared" si="178"/>
        <v>0</v>
      </c>
      <c r="CF260" s="253">
        <f t="shared" si="189"/>
        <v>0</v>
      </c>
      <c r="CG260" s="255">
        <f t="shared" si="179"/>
        <v>0</v>
      </c>
      <c r="CI260" s="194" t="e">
        <f t="shared" si="190"/>
        <v>#DIV/0!</v>
      </c>
      <c r="CJ260" s="194"/>
    </row>
    <row r="261" spans="2:88">
      <c r="B261" s="108">
        <f t="shared" si="191"/>
        <v>22</v>
      </c>
      <c r="C261" s="3">
        <f t="shared" si="180"/>
        <v>255</v>
      </c>
      <c r="D261" s="3">
        <f t="shared" si="181"/>
        <v>21</v>
      </c>
      <c r="E261" s="3">
        <f t="shared" si="182"/>
        <v>2</v>
      </c>
      <c r="F261" s="7">
        <f t="shared" si="183"/>
        <v>2036</v>
      </c>
      <c r="G261" s="8">
        <f t="shared" si="184"/>
        <v>3</v>
      </c>
      <c r="H261" s="37">
        <f>HLOOKUP(H$4,Debug!$A$1:$AK$723,2+$C261,0)</f>
        <v>0</v>
      </c>
      <c r="I261" s="38">
        <f>HLOOKUP(I$4,Debug!$A$1:$AK$723,2+$C261,0)</f>
        <v>0</v>
      </c>
      <c r="J261" s="38">
        <f>HLOOKUP(J$4,Debug!$A$1:$AK$723,2+$C261,0)</f>
        <v>0</v>
      </c>
      <c r="K261" s="38">
        <f>HLOOKUP(K$4,Debug!$A$1:$AK$723,2+$C261,0)</f>
        <v>0</v>
      </c>
      <c r="L261" s="38">
        <f>HLOOKUP(L$4,Debug!$A$1:$AK$723,2+$C261,0)</f>
        <v>0</v>
      </c>
      <c r="M261" s="38">
        <f>HLOOKUP(M$4,Debug!$A$1:$AK$723,2+$C261,0)</f>
        <v>0</v>
      </c>
      <c r="N261" s="208">
        <f t="shared" si="150"/>
        <v>0</v>
      </c>
      <c r="O261" s="5"/>
      <c r="P261" s="100">
        <f>IF(Switch="Y",S261,HLOOKUP(P$3,Debug!$A$1:$AK$723,2+$C261,0))</f>
        <v>0</v>
      </c>
      <c r="Q261" s="207">
        <f t="shared" si="151"/>
        <v>-1.25E-3</v>
      </c>
      <c r="R261" s="101">
        <f>IF(Switch="Y",T261,HLOOKUP(R$3,Debug!$A$1:$AK$723,2+$C261,0))</f>
        <v>0</v>
      </c>
      <c r="S261" s="183">
        <v>-4.9602779236873618E-3</v>
      </c>
      <c r="T261" s="184">
        <v>0.41098142363965151</v>
      </c>
      <c r="U261" s="196"/>
      <c r="V261" s="55">
        <f t="shared" si="185"/>
        <v>0</v>
      </c>
      <c r="W261" s="210">
        <f t="shared" si="186"/>
        <v>0</v>
      </c>
      <c r="X261" s="210">
        <f t="shared" si="152"/>
        <v>0</v>
      </c>
      <c r="Y261" s="210">
        <f t="shared" si="187"/>
        <v>0</v>
      </c>
      <c r="Z261" s="210">
        <f t="shared" si="153"/>
        <v>0</v>
      </c>
      <c r="AA261" s="210">
        <f t="shared" si="154"/>
        <v>0</v>
      </c>
      <c r="AB261" s="210">
        <f t="shared" si="155"/>
        <v>0</v>
      </c>
      <c r="AC261" s="211">
        <f t="shared" si="156"/>
        <v>0</v>
      </c>
      <c r="AD261" s="43">
        <f>HLOOKUP(AD$4,Debug!$A$1:$AK$723,2+$C261,0)</f>
        <v>0</v>
      </c>
      <c r="AE261" s="44">
        <f>HLOOKUP(AE$4,Debug!$A$1:$AK$723,2+$C261,0)</f>
        <v>0</v>
      </c>
      <c r="AF261" s="44">
        <f>HLOOKUP(AF$4,Debug!$A$1:$AK$723,2+$C261,0)</f>
        <v>0</v>
      </c>
      <c r="AG261" s="44">
        <f>HLOOKUP(AG$4,Debug!$A$1:$AK$723,2+$C261,0)</f>
        <v>0</v>
      </c>
      <c r="AH261" s="44">
        <f>HLOOKUP(AH$4,Debug!$A$1:$AK$723,2+$C261,0)</f>
        <v>0</v>
      </c>
      <c r="AI261" s="208">
        <f t="shared" si="157"/>
        <v>0</v>
      </c>
      <c r="AJ261" s="196"/>
      <c r="AK261" s="55">
        <f t="shared" si="144"/>
        <v>0</v>
      </c>
      <c r="AL261" s="210">
        <f t="shared" si="145"/>
        <v>0</v>
      </c>
      <c r="AM261" s="210">
        <f t="shared" si="146"/>
        <v>0</v>
      </c>
      <c r="AN261" s="210">
        <f t="shared" si="147"/>
        <v>0</v>
      </c>
      <c r="AO261" s="210">
        <f t="shared" si="148"/>
        <v>0</v>
      </c>
      <c r="AP261" s="211">
        <f t="shared" si="149"/>
        <v>0</v>
      </c>
      <c r="AQ261" s="46">
        <f>HLOOKUP(AQ$4,Debug!$A$1:$AK$723,2+$C261,0)</f>
        <v>0</v>
      </c>
      <c r="AR261" s="46">
        <f>HLOOKUP(AR$4,Debug!$A$1:$AK$723,2+$C261,0)</f>
        <v>0</v>
      </c>
      <c r="AS261" s="46">
        <f>HLOOKUP(AS$4,Debug!$A$1:$AK$723,2+$C261,0)</f>
        <v>0</v>
      </c>
      <c r="AT261" s="46">
        <f>HLOOKUP(AT$4,Debug!$A$1:$AK$723,2+$C261,0)</f>
        <v>0</v>
      </c>
      <c r="AU261" s="46">
        <f>HLOOKUP(AU$4,Debug!$A$1:$AK$723,2+$C261,0)</f>
        <v>0</v>
      </c>
      <c r="AV261" s="46">
        <f>HLOOKUP(AV$4,Debug!$A$1:$AK$723,2+$C261,0)</f>
        <v>0</v>
      </c>
      <c r="AW261" s="47">
        <f t="shared" si="158"/>
        <v>0</v>
      </c>
      <c r="AX261" s="196"/>
      <c r="AY261" s="265">
        <f t="shared" si="159"/>
        <v>0</v>
      </c>
      <c r="AZ261" s="266">
        <f t="shared" si="160"/>
        <v>0</v>
      </c>
      <c r="BA261" s="266">
        <f t="shared" si="161"/>
        <v>1.7826096154749393E-10</v>
      </c>
      <c r="BB261" s="266">
        <f t="shared" si="162"/>
        <v>0</v>
      </c>
      <c r="BC261" s="267">
        <f t="shared" si="163"/>
        <v>0</v>
      </c>
      <c r="BD261" s="246">
        <f>HLOOKUP(BD$4,Debug!$A$1:$AK$723,2+$C261,0)</f>
        <v>0</v>
      </c>
      <c r="BE261" s="46">
        <f>HLOOKUP(BE$4,Debug!$A$1:$AK$723,2+$C261,0)</f>
        <v>0</v>
      </c>
      <c r="BF261" s="46">
        <f>HLOOKUP(BF$4,Debug!$A$1:$AK$723,2+$C261,0)</f>
        <v>0</v>
      </c>
      <c r="BG261" s="46">
        <f>HLOOKUP(BG$4,Debug!$A$1:$AK$723,2+$C261,0)</f>
        <v>0</v>
      </c>
      <c r="BH261" s="46">
        <f>HLOOKUP(BH$4,Debug!$A$1:$AK$723,2+$C261,0)</f>
        <v>0</v>
      </c>
      <c r="BI261" s="48">
        <f t="shared" si="164"/>
        <v>0</v>
      </c>
      <c r="BJ261" s="196"/>
      <c r="BK261" s="274">
        <f t="shared" si="165"/>
        <v>1.6821425527395739E-3</v>
      </c>
      <c r="BL261" s="275">
        <f t="shared" si="166"/>
        <v>0</v>
      </c>
      <c r="BM261" s="281">
        <f t="shared" si="167"/>
        <v>0</v>
      </c>
      <c r="BN261" s="281">
        <f t="shared" si="168"/>
        <v>0.8</v>
      </c>
      <c r="BO261" s="281">
        <f t="shared" si="169"/>
        <v>0</v>
      </c>
      <c r="BP261" s="281">
        <f t="shared" si="170"/>
        <v>1</v>
      </c>
      <c r="BQ261" s="275">
        <f t="shared" si="171"/>
        <v>0</v>
      </c>
      <c r="BR261" s="275">
        <f t="shared" si="172"/>
        <v>0</v>
      </c>
      <c r="BS261" s="276">
        <f t="shared" si="173"/>
        <v>0.80566083413772305</v>
      </c>
      <c r="BT261" s="41">
        <f>HLOOKUP(BT$4,Debug!$A$1:$AK$723,2+$C261,0)*IF(SUM(V261:W261)=0,0,1)</f>
        <v>0</v>
      </c>
      <c r="BU261" s="41">
        <f>HLOOKUP(BU$4,Debug!$A$1:$AK$723,2+$C261,0)*IF(SUM(X261:Y261)=0,0,1)</f>
        <v>0</v>
      </c>
      <c r="BV261" s="41">
        <f>HLOOKUP(BV$4,Debug!$A$1:$AK$723,2+$C261,0)</f>
        <v>0</v>
      </c>
      <c r="BW261" s="208">
        <f t="shared" si="174"/>
        <v>0</v>
      </c>
      <c r="BY261" s="251">
        <f t="shared" si="175"/>
        <v>0</v>
      </c>
      <c r="BZ261" s="43">
        <f>HLOOKUP(BZ$4,Debug!$A$1:$AK$723,2+$C261,0)</f>
        <v>0</v>
      </c>
      <c r="CA261" s="49">
        <f t="shared" si="176"/>
        <v>0</v>
      </c>
      <c r="CC261" s="224">
        <f t="shared" si="177"/>
        <v>0</v>
      </c>
      <c r="CD261" s="253">
        <f t="shared" si="188"/>
        <v>0</v>
      </c>
      <c r="CE261" s="253">
        <f t="shared" si="178"/>
        <v>0</v>
      </c>
      <c r="CF261" s="253">
        <f t="shared" si="189"/>
        <v>0</v>
      </c>
      <c r="CG261" s="255">
        <f t="shared" si="179"/>
        <v>0</v>
      </c>
      <c r="CI261" s="194" t="e">
        <f t="shared" si="190"/>
        <v>#DIV/0!</v>
      </c>
      <c r="CJ261" s="194"/>
    </row>
    <row r="262" spans="2:88">
      <c r="B262" s="108">
        <f t="shared" si="191"/>
        <v>22</v>
      </c>
      <c r="C262" s="3">
        <f t="shared" si="180"/>
        <v>256</v>
      </c>
      <c r="D262" s="3">
        <f t="shared" si="181"/>
        <v>21</v>
      </c>
      <c r="E262" s="3">
        <f t="shared" si="182"/>
        <v>3</v>
      </c>
      <c r="F262" s="7">
        <f t="shared" si="183"/>
        <v>2036</v>
      </c>
      <c r="G262" s="8">
        <f t="shared" si="184"/>
        <v>4</v>
      </c>
      <c r="H262" s="37">
        <f>HLOOKUP(H$4,Debug!$A$1:$AK$723,2+$C262,0)</f>
        <v>0</v>
      </c>
      <c r="I262" s="38">
        <f>HLOOKUP(I$4,Debug!$A$1:$AK$723,2+$C262,0)</f>
        <v>0</v>
      </c>
      <c r="J262" s="38">
        <f>HLOOKUP(J$4,Debug!$A$1:$AK$723,2+$C262,0)</f>
        <v>0</v>
      </c>
      <c r="K262" s="38">
        <f>HLOOKUP(K$4,Debug!$A$1:$AK$723,2+$C262,0)</f>
        <v>0</v>
      </c>
      <c r="L262" s="38">
        <f>HLOOKUP(L$4,Debug!$A$1:$AK$723,2+$C262,0)</f>
        <v>0</v>
      </c>
      <c r="M262" s="38">
        <f>HLOOKUP(M$4,Debug!$A$1:$AK$723,2+$C262,0)</f>
        <v>0</v>
      </c>
      <c r="N262" s="208">
        <f t="shared" si="150"/>
        <v>0</v>
      </c>
      <c r="O262" s="5"/>
      <c r="P262" s="100">
        <f>IF(Switch="Y",S262,HLOOKUP(P$3,Debug!$A$1:$AK$723,2+$C262,0))</f>
        <v>0</v>
      </c>
      <c r="Q262" s="207">
        <f t="shared" si="151"/>
        <v>-1.25E-3</v>
      </c>
      <c r="R262" s="101">
        <f>IF(Switch="Y",T262,HLOOKUP(R$3,Debug!$A$1:$AK$723,2+$C262,0))</f>
        <v>0</v>
      </c>
      <c r="S262" s="183">
        <v>7.6733166582889645E-3</v>
      </c>
      <c r="T262" s="184">
        <v>0.4096178265678122</v>
      </c>
      <c r="U262" s="196"/>
      <c r="V262" s="55">
        <f t="shared" si="185"/>
        <v>0</v>
      </c>
      <c r="W262" s="210">
        <f t="shared" si="186"/>
        <v>0</v>
      </c>
      <c r="X262" s="210">
        <f t="shared" si="152"/>
        <v>0</v>
      </c>
      <c r="Y262" s="210">
        <f t="shared" si="187"/>
        <v>0</v>
      </c>
      <c r="Z262" s="210">
        <f t="shared" si="153"/>
        <v>0</v>
      </c>
      <c r="AA262" s="210">
        <f t="shared" si="154"/>
        <v>0</v>
      </c>
      <c r="AB262" s="210">
        <f t="shared" si="155"/>
        <v>0</v>
      </c>
      <c r="AC262" s="211">
        <f t="shared" si="156"/>
        <v>0</v>
      </c>
      <c r="AD262" s="43">
        <f>HLOOKUP(AD$4,Debug!$A$1:$AK$723,2+$C262,0)</f>
        <v>0</v>
      </c>
      <c r="AE262" s="44">
        <f>HLOOKUP(AE$4,Debug!$A$1:$AK$723,2+$C262,0)</f>
        <v>0</v>
      </c>
      <c r="AF262" s="44">
        <f>HLOOKUP(AF$4,Debug!$A$1:$AK$723,2+$C262,0)</f>
        <v>0</v>
      </c>
      <c r="AG262" s="44">
        <f>HLOOKUP(AG$4,Debug!$A$1:$AK$723,2+$C262,0)</f>
        <v>0</v>
      </c>
      <c r="AH262" s="44">
        <f>HLOOKUP(AH$4,Debug!$A$1:$AK$723,2+$C262,0)</f>
        <v>0</v>
      </c>
      <c r="AI262" s="208">
        <f t="shared" si="157"/>
        <v>0</v>
      </c>
      <c r="AJ262" s="196"/>
      <c r="AK262" s="55">
        <f t="shared" ref="AK262:AK325" si="192">IF(C262&lt;=remaning_months,1,0)</f>
        <v>0</v>
      </c>
      <c r="AL262" s="210">
        <f t="shared" ref="AL262:AL325" si="193">IF(C262&lt;=Def_period_duration,1,0)*AK262</f>
        <v>0</v>
      </c>
      <c r="AM262" s="210">
        <f t="shared" ref="AM262:AM325" si="194">IF(ratchet_Y_N?="Y",IF(C262=Def_period_duration,1,0)*AK262,0)</f>
        <v>0</v>
      </c>
      <c r="AN262" s="210">
        <f t="shared" ref="AN262:AN325" si="195">IF(Feq_coupon=1,IF(E262+1=12,1,0),IF(Feq_coupon=2,IF(OR(E262+1=12,E262+1=6),1,0),IF(Feq_coupon=3,IF(OR(E262+1=12,E262+1=4,E262+1=8),1,0),IF(Feq_coupon=4,IF(OR(E262+1=12,E262+1=3,E262+1=6,E262+1=9),1,0),1))))*(1-AL262)*AK262</f>
        <v>0</v>
      </c>
      <c r="AO262" s="210">
        <f t="shared" ref="AO262:AO325" si="196">IF(Perf_Bonus_Y_N?="Y",IF(AND(MOD(11+MOD(C262,12),12)=Mod_Def_period_duration,C262&gt;Def_period_duration),1,0)*AK262,0)</f>
        <v>0</v>
      </c>
      <c r="AP262" s="211">
        <f t="shared" ref="AP262:AP325" si="197">IF(Perf_Bonus_Y_N?="N",0,AN262*AK262)</f>
        <v>0</v>
      </c>
      <c r="AQ262" s="46">
        <f>HLOOKUP(AQ$4,Debug!$A$1:$AK$723,2+$C262,0)</f>
        <v>0</v>
      </c>
      <c r="AR262" s="46">
        <f>HLOOKUP(AR$4,Debug!$A$1:$AK$723,2+$C262,0)</f>
        <v>0</v>
      </c>
      <c r="AS262" s="46">
        <f>HLOOKUP(AS$4,Debug!$A$1:$AK$723,2+$C262,0)</f>
        <v>0</v>
      </c>
      <c r="AT262" s="46">
        <f>HLOOKUP(AT$4,Debug!$A$1:$AK$723,2+$C262,0)</f>
        <v>0</v>
      </c>
      <c r="AU262" s="46">
        <f>HLOOKUP(AU$4,Debug!$A$1:$AK$723,2+$C262,0)</f>
        <v>0</v>
      </c>
      <c r="AV262" s="46">
        <f>HLOOKUP(AV$4,Debug!$A$1:$AK$723,2+$C262,0)</f>
        <v>0</v>
      </c>
      <c r="AW262" s="47">
        <f t="shared" si="158"/>
        <v>0</v>
      </c>
      <c r="AX262" s="196"/>
      <c r="AY262" s="265">
        <f t="shared" si="159"/>
        <v>0</v>
      </c>
      <c r="AZ262" s="266">
        <f t="shared" si="160"/>
        <v>0</v>
      </c>
      <c r="BA262" s="266">
        <f t="shared" si="161"/>
        <v>1.7826096154749393E-10</v>
      </c>
      <c r="BB262" s="266">
        <f t="shared" si="162"/>
        <v>0</v>
      </c>
      <c r="BC262" s="267">
        <f t="shared" si="163"/>
        <v>0</v>
      </c>
      <c r="BD262" s="246">
        <f>HLOOKUP(BD$4,Debug!$A$1:$AK$723,2+$C262,0)</f>
        <v>0</v>
      </c>
      <c r="BE262" s="46">
        <f>HLOOKUP(BE$4,Debug!$A$1:$AK$723,2+$C262,0)</f>
        <v>0</v>
      </c>
      <c r="BF262" s="46">
        <f>HLOOKUP(BF$4,Debug!$A$1:$AK$723,2+$C262,0)</f>
        <v>0</v>
      </c>
      <c r="BG262" s="46">
        <f>HLOOKUP(BG$4,Debug!$A$1:$AK$723,2+$C262,0)</f>
        <v>0</v>
      </c>
      <c r="BH262" s="46">
        <f>HLOOKUP(BH$4,Debug!$A$1:$AK$723,2+$C262,0)</f>
        <v>0</v>
      </c>
      <c r="BI262" s="48">
        <f t="shared" si="164"/>
        <v>0</v>
      </c>
      <c r="BJ262" s="196"/>
      <c r="BK262" s="274">
        <f t="shared" si="165"/>
        <v>1.6821425527395739E-3</v>
      </c>
      <c r="BL262" s="275">
        <f t="shared" si="166"/>
        <v>0</v>
      </c>
      <c r="BM262" s="281">
        <f t="shared" si="167"/>
        <v>0</v>
      </c>
      <c r="BN262" s="281">
        <f t="shared" si="168"/>
        <v>0.8</v>
      </c>
      <c r="BO262" s="281">
        <f t="shared" si="169"/>
        <v>0</v>
      </c>
      <c r="BP262" s="281">
        <f t="shared" si="170"/>
        <v>1</v>
      </c>
      <c r="BQ262" s="275">
        <f t="shared" si="171"/>
        <v>0</v>
      </c>
      <c r="BR262" s="275">
        <f t="shared" si="172"/>
        <v>0</v>
      </c>
      <c r="BS262" s="276">
        <f t="shared" si="173"/>
        <v>0.80566083413772305</v>
      </c>
      <c r="BT262" s="41">
        <f>HLOOKUP(BT$4,Debug!$A$1:$AK$723,2+$C262,0)*IF(SUM(V262:W262)=0,0,1)</f>
        <v>0</v>
      </c>
      <c r="BU262" s="41">
        <f>HLOOKUP(BU$4,Debug!$A$1:$AK$723,2+$C262,0)*IF(SUM(X262:Y262)=0,0,1)</f>
        <v>0</v>
      </c>
      <c r="BV262" s="41">
        <f>HLOOKUP(BV$4,Debug!$A$1:$AK$723,2+$C262,0)</f>
        <v>0</v>
      </c>
      <c r="BW262" s="208">
        <f t="shared" si="174"/>
        <v>0</v>
      </c>
      <c r="BY262" s="251">
        <f t="shared" si="175"/>
        <v>0</v>
      </c>
      <c r="BZ262" s="43">
        <f>HLOOKUP(BZ$4,Debug!$A$1:$AK$723,2+$C262,0)</f>
        <v>0</v>
      </c>
      <c r="CA262" s="49">
        <f t="shared" si="176"/>
        <v>0</v>
      </c>
      <c r="CC262" s="224">
        <f t="shared" si="177"/>
        <v>0</v>
      </c>
      <c r="CD262" s="253">
        <f t="shared" si="188"/>
        <v>0</v>
      </c>
      <c r="CE262" s="253">
        <f t="shared" si="178"/>
        <v>0</v>
      </c>
      <c r="CF262" s="253">
        <f t="shared" si="189"/>
        <v>0</v>
      </c>
      <c r="CG262" s="255">
        <f t="shared" si="179"/>
        <v>0</v>
      </c>
      <c r="CI262" s="194" t="e">
        <f t="shared" si="190"/>
        <v>#DIV/0!</v>
      </c>
      <c r="CJ262" s="194"/>
    </row>
    <row r="263" spans="2:88">
      <c r="B263" s="108">
        <f t="shared" si="191"/>
        <v>22</v>
      </c>
      <c r="C263" s="3">
        <f t="shared" si="180"/>
        <v>257</v>
      </c>
      <c r="D263" s="3">
        <f t="shared" si="181"/>
        <v>21</v>
      </c>
      <c r="E263" s="3">
        <f t="shared" si="182"/>
        <v>4</v>
      </c>
      <c r="F263" s="7">
        <f t="shared" si="183"/>
        <v>2036</v>
      </c>
      <c r="G263" s="8">
        <f t="shared" si="184"/>
        <v>5</v>
      </c>
      <c r="H263" s="37">
        <f>HLOOKUP(H$4,Debug!$A$1:$AK$723,2+$C263,0)</f>
        <v>0</v>
      </c>
      <c r="I263" s="38">
        <f>HLOOKUP(I$4,Debug!$A$1:$AK$723,2+$C263,0)</f>
        <v>0</v>
      </c>
      <c r="J263" s="38">
        <f>HLOOKUP(J$4,Debug!$A$1:$AK$723,2+$C263,0)</f>
        <v>0</v>
      </c>
      <c r="K263" s="38">
        <f>HLOOKUP(K$4,Debug!$A$1:$AK$723,2+$C263,0)</f>
        <v>0</v>
      </c>
      <c r="L263" s="38">
        <f>HLOOKUP(L$4,Debug!$A$1:$AK$723,2+$C263,0)</f>
        <v>0</v>
      </c>
      <c r="M263" s="38">
        <f>HLOOKUP(M$4,Debug!$A$1:$AK$723,2+$C263,0)</f>
        <v>0</v>
      </c>
      <c r="N263" s="208">
        <f t="shared" ref="N263:N326" si="198">IF($C263&gt;remaning_months,0,ABS(H263-B263)+ABS(I263-C263)+ABS(J263-D263)+ABS(K263-E263)+ABS(L263-F263)+ABS(M263-G263))</f>
        <v>0</v>
      </c>
      <c r="O263" s="5"/>
      <c r="P263" s="100">
        <f>IF(Switch="Y",S263,HLOOKUP(P$3,Debug!$A$1:$AK$723,2+$C263,0))</f>
        <v>0</v>
      </c>
      <c r="Q263" s="207">
        <f t="shared" ref="Q263:Q326" si="199">P263-fund_fees_p_m</f>
        <v>-1.25E-3</v>
      </c>
      <c r="R263" s="101">
        <f>IF(Switch="Y",T263,HLOOKUP(R$3,Debug!$A$1:$AK$723,2+$C263,0))</f>
        <v>0</v>
      </c>
      <c r="S263" s="183">
        <v>-6.9960132296773558E-3</v>
      </c>
      <c r="T263" s="184">
        <v>0.40841331427404531</v>
      </c>
      <c r="U263" s="196"/>
      <c r="V263" s="55">
        <f t="shared" si="185"/>
        <v>0</v>
      </c>
      <c r="W263" s="210">
        <f t="shared" si="186"/>
        <v>0</v>
      </c>
      <c r="X263" s="210">
        <f t="shared" ref="X263:X326" si="200">-MAX(SUM(V263:W263)*BR263,0)</f>
        <v>0</v>
      </c>
      <c r="Y263" s="210">
        <f t="shared" si="187"/>
        <v>0</v>
      </c>
      <c r="Z263" s="210">
        <f t="shared" ref="Z263:Z326" si="201">-MIN(BB263*AP263,SUM(V263:Y263))</f>
        <v>0</v>
      </c>
      <c r="AA263" s="210">
        <f t="shared" ref="AA263:AA326" si="202">-MAX(SUM(V263:Z263)*RRC_p_m,0)*(C263&lt;&gt;remaning_months)</f>
        <v>0</v>
      </c>
      <c r="AB263" s="210">
        <f t="shared" ref="AB263:AB326" si="203">-MIN(MAX(0,SUM(V263:AA263)),Fixed_fee*(AY263+AZ263)*Feq_coupon*(C263&lt;&gt;remaning_months))</f>
        <v>0</v>
      </c>
      <c r="AC263" s="211">
        <f t="shared" ref="AC263:AC326" si="204">MAX(SUM(V263:AB263),0)</f>
        <v>0</v>
      </c>
      <c r="AD263" s="43">
        <f>HLOOKUP(AD$4,Debug!$A$1:$AK$723,2+$C263,0)</f>
        <v>0</v>
      </c>
      <c r="AE263" s="44">
        <f>HLOOKUP(AE$4,Debug!$A$1:$AK$723,2+$C263,0)</f>
        <v>0</v>
      </c>
      <c r="AF263" s="44">
        <f>HLOOKUP(AF$4,Debug!$A$1:$AK$723,2+$C263,0)</f>
        <v>0</v>
      </c>
      <c r="AG263" s="44">
        <f>HLOOKUP(AG$4,Debug!$A$1:$AK$723,2+$C263,0)</f>
        <v>0</v>
      </c>
      <c r="AH263" s="44">
        <f>HLOOKUP(AH$4,Debug!$A$1:$AK$723,2+$C263,0)</f>
        <v>0</v>
      </c>
      <c r="AI263" s="208">
        <f t="shared" ref="AI263:AI326" si="205">IF($C263&gt;remaning_months,0,ABS(AD263-SUM(V263:X263))+ABS(AF263+AA263)+ABS(AG263+AB263)+ABS(AH263-AC263))</f>
        <v>0</v>
      </c>
      <c r="AJ263" s="196"/>
      <c r="AK263" s="55">
        <f t="shared" si="192"/>
        <v>0</v>
      </c>
      <c r="AL263" s="210">
        <f t="shared" si="193"/>
        <v>0</v>
      </c>
      <c r="AM263" s="210">
        <f t="shared" si="194"/>
        <v>0</v>
      </c>
      <c r="AN263" s="210">
        <f t="shared" si="195"/>
        <v>0</v>
      </c>
      <c r="AO263" s="210">
        <f t="shared" si="196"/>
        <v>0</v>
      </c>
      <c r="AP263" s="211">
        <f t="shared" si="197"/>
        <v>0</v>
      </c>
      <c r="AQ263" s="46">
        <f>HLOOKUP(AQ$4,Debug!$A$1:$AK$723,2+$C263,0)</f>
        <v>0</v>
      </c>
      <c r="AR263" s="46">
        <f>HLOOKUP(AR$4,Debug!$A$1:$AK$723,2+$C263,0)</f>
        <v>0</v>
      </c>
      <c r="AS263" s="46">
        <f>HLOOKUP(AS$4,Debug!$A$1:$AK$723,2+$C263,0)</f>
        <v>0</v>
      </c>
      <c r="AT263" s="46">
        <f>HLOOKUP(AT$4,Debug!$A$1:$AK$723,2+$C263,0)</f>
        <v>0</v>
      </c>
      <c r="AU263" s="46">
        <f>HLOOKUP(AU$4,Debug!$A$1:$AK$723,2+$C263,0)</f>
        <v>0</v>
      </c>
      <c r="AV263" s="46">
        <f>HLOOKUP(AV$4,Debug!$A$1:$AK$723,2+$C263,0)</f>
        <v>0</v>
      </c>
      <c r="AW263" s="47">
        <f t="shared" ref="AW263:AW326" si="206">IF($C263&gt;remaning_months,0,ABS(AQ263-AK263)+ABS(AR263-AL263)+ABS(AS263-AM263)+ABS(AT263-AN263)+ABS(AV263-AP263)+ABS(AO263-AU263))</f>
        <v>0</v>
      </c>
      <c r="AX263" s="196"/>
      <c r="AY263" s="265">
        <f t="shared" ref="AY263:AY326" si="207">(AY262+AZ262)*AK263*(1-BR263)</f>
        <v>0</v>
      </c>
      <c r="AZ263" s="266">
        <f t="shared" ref="AZ263:AZ326" si="208">IF(AM263=1,MAX(SUM(V263:Z263)/Nb_Coupons,AY263)-AY263,0)</f>
        <v>0</v>
      </c>
      <c r="BA263" s="266">
        <f t="shared" ref="BA263:BA326" si="209">BA262*(1-BR263)+AZ263*Nb_Coupons*AM263-AY263*AN263</f>
        <v>1.7826096154749393E-10</v>
      </c>
      <c r="BB263" s="266">
        <f t="shared" ref="BB263:BB326" si="210">IF(AP263=1,BC262*(1-BR263),0)</f>
        <v>0</v>
      </c>
      <c r="BC263" s="267">
        <f t="shared" ref="BC263:BC326" si="211">IF(AO263=1,MIN(MAX(SUM(V263:Z263)-BA263,0)*Perf_by_freq,Max_bonus_amount_by_freq*BS263),BC262*(1-BR263))</f>
        <v>0</v>
      </c>
      <c r="BD263" s="246">
        <f>HLOOKUP(BD$4,Debug!$A$1:$AK$723,2+$C263,0)</f>
        <v>0</v>
      </c>
      <c r="BE263" s="46">
        <f>HLOOKUP(BE$4,Debug!$A$1:$AK$723,2+$C263,0)</f>
        <v>0</v>
      </c>
      <c r="BF263" s="46">
        <f>HLOOKUP(BF$4,Debug!$A$1:$AK$723,2+$C263,0)</f>
        <v>0</v>
      </c>
      <c r="BG263" s="46">
        <f>HLOOKUP(BG$4,Debug!$A$1:$AK$723,2+$C263,0)</f>
        <v>0</v>
      </c>
      <c r="BH263" s="46">
        <f>HLOOKUP(BH$4,Debug!$A$1:$AK$723,2+$C263,0)</f>
        <v>0</v>
      </c>
      <c r="BI263" s="48">
        <f t="shared" ref="BI263:BI326" si="212">IF($C263&gt;remaning_months,0,ABS(BD263-AY263)+ABS(BE263-AZ263)+ABS(BF263-BA263)+ABS(BG263-BB263)+ABS(BH263-BC263))</f>
        <v>0</v>
      </c>
      <c r="BJ263" s="196"/>
      <c r="BK263" s="274">
        <f t="shared" ref="BK263:BK326" si="213">IF(Lapse_Y_N="Y",Base_lapse_p_m,0)</f>
        <v>1.6821425527395739E-3</v>
      </c>
      <c r="BL263" s="275">
        <f t="shared" ref="BL263:BL326" si="214">IF(Lapse_Y_N="Y",IF(AC262=0,0,IF(BA262=0,1000,AC262/BA262)),0)</f>
        <v>0</v>
      </c>
      <c r="BM263" s="281">
        <f t="shared" ref="BM263:BM326" si="215">IF(BL263&lt;x_1,x_1,IF(BL263&lt;x_2,x_1,IF(BL263&lt;x_3,x_2,IF(BL263&lt;x_4,x_3,x_4))))</f>
        <v>0</v>
      </c>
      <c r="BN263" s="281">
        <f t="shared" ref="BN263:BN326" si="216">IF(BL263&gt;=x_4,x_4,IF(BL263&gt;=x_3,x_4,IF(BL263&gt;=x_2,x_3,IF(BL263&gt;=x_1,x_2,x_1))))</f>
        <v>0.8</v>
      </c>
      <c r="BO263" s="281">
        <f t="shared" ref="BO263:BO326" si="217">VLOOKUP(BM263,moneyness_table,2,0)</f>
        <v>0</v>
      </c>
      <c r="BP263" s="281">
        <f t="shared" ref="BP263:BP326" si="218">VLOOKUP(BN263,moneyness_table,2,0)</f>
        <v>1</v>
      </c>
      <c r="BQ263" s="275">
        <f t="shared" ref="BQ263:BQ326" si="219">IF(Dyn_lapse_Y_N?="N",1,IF(BM263=BN263,BO263,BO263+(BP263-BO263)/(BN263-BM263)*(BL263-BM263)))</f>
        <v>0</v>
      </c>
      <c r="BR263" s="275">
        <f t="shared" ref="BR263:BR326" si="220">BK263*BQ263</f>
        <v>0</v>
      </c>
      <c r="BS263" s="276">
        <f t="shared" ref="BS263:BS326" si="221">BS262*(1-BR263)</f>
        <v>0.80566083413772305</v>
      </c>
      <c r="BT263" s="41">
        <f>HLOOKUP(BT$4,Debug!$A$1:$AK$723,2+$C263,0)*IF(SUM(V263:W263)=0,0,1)</f>
        <v>0</v>
      </c>
      <c r="BU263" s="41">
        <f>HLOOKUP(BU$4,Debug!$A$1:$AK$723,2+$C263,0)*IF(SUM(X263:Y263)=0,0,1)</f>
        <v>0</v>
      </c>
      <c r="BV263" s="41">
        <f>HLOOKUP(BV$4,Debug!$A$1:$AK$723,2+$C263,0)</f>
        <v>0</v>
      </c>
      <c r="BW263" s="208">
        <f t="shared" ref="BW263:BW326" si="222">IF($C263&gt;remaning_months,0,ABS(BT263-BL263)+ABS(BU263-BR263)+ABS(BV263-BS263))</f>
        <v>0</v>
      </c>
      <c r="BY263" s="251">
        <f t="shared" ref="BY263:BY326" si="223">MAX(AY263*AN263+BB263*AP263-SUM(V263:X263),0)</f>
        <v>0</v>
      </c>
      <c r="BZ263" s="43">
        <f>HLOOKUP(BZ$4,Debug!$A$1:$AK$723,2+$C263,0)</f>
        <v>0</v>
      </c>
      <c r="CA263" s="49">
        <f t="shared" ref="CA263:CA326" si="224">IF($C263&gt;remaning_months,0,ABS(BZ263-BY263))</f>
        <v>0</v>
      </c>
      <c r="CC263" s="224">
        <f t="shared" ref="CC263:CC326" si="225">BY263*R263</f>
        <v>0</v>
      </c>
      <c r="CD263" s="253">
        <f t="shared" si="188"/>
        <v>0</v>
      </c>
      <c r="CE263" s="253">
        <f t="shared" ref="CE263:CE326" si="226">V263*fund_fees_p_m*R263</f>
        <v>0</v>
      </c>
      <c r="CF263" s="253">
        <f t="shared" si="189"/>
        <v>0</v>
      </c>
      <c r="CG263" s="255">
        <f t="shared" ref="CG263:CG326" si="227">SUM(V263:Z263)*R263*(C263&lt;&gt;remaning_months)</f>
        <v>0</v>
      </c>
      <c r="CI263" s="194" t="e">
        <f t="shared" si="190"/>
        <v>#DIV/0!</v>
      </c>
      <c r="CJ263" s="194"/>
    </row>
    <row r="264" spans="2:88">
      <c r="B264" s="108">
        <f t="shared" si="191"/>
        <v>22</v>
      </c>
      <c r="C264" s="3">
        <f t="shared" ref="C264:C327" si="228">C263+1</f>
        <v>258</v>
      </c>
      <c r="D264" s="3">
        <f t="shared" ref="D264:D327" si="229">IF(E264=0,D263+1,D263)</f>
        <v>21</v>
      </c>
      <c r="E264" s="3">
        <f t="shared" ref="E264:E327" si="230">IF(E263=11,0,E263+1)</f>
        <v>5</v>
      </c>
      <c r="F264" s="7">
        <f t="shared" ref="F264:F327" si="231">IF(G263=12,F263+1,F263)</f>
        <v>2036</v>
      </c>
      <c r="G264" s="8">
        <f t="shared" ref="G264:G327" si="232">IF(G263=12,1,G263+1)</f>
        <v>6</v>
      </c>
      <c r="H264" s="37">
        <f>HLOOKUP(H$4,Debug!$A$1:$AK$723,2+$C264,0)</f>
        <v>0</v>
      </c>
      <c r="I264" s="38">
        <f>HLOOKUP(I$4,Debug!$A$1:$AK$723,2+$C264,0)</f>
        <v>0</v>
      </c>
      <c r="J264" s="38">
        <f>HLOOKUP(J$4,Debug!$A$1:$AK$723,2+$C264,0)</f>
        <v>0</v>
      </c>
      <c r="K264" s="38">
        <f>HLOOKUP(K$4,Debug!$A$1:$AK$723,2+$C264,0)</f>
        <v>0</v>
      </c>
      <c r="L264" s="38">
        <f>HLOOKUP(L$4,Debug!$A$1:$AK$723,2+$C264,0)</f>
        <v>0</v>
      </c>
      <c r="M264" s="38">
        <f>HLOOKUP(M$4,Debug!$A$1:$AK$723,2+$C264,0)</f>
        <v>0</v>
      </c>
      <c r="N264" s="208">
        <f t="shared" si="198"/>
        <v>0</v>
      </c>
      <c r="O264" s="5"/>
      <c r="P264" s="100">
        <f>IF(Switch="Y",S264,HLOOKUP(P$3,Debug!$A$1:$AK$723,2+$C264,0))</f>
        <v>0</v>
      </c>
      <c r="Q264" s="207">
        <f t="shared" si="199"/>
        <v>-1.25E-3</v>
      </c>
      <c r="R264" s="101">
        <f>IF(Switch="Y",T264,HLOOKUP(R$3,Debug!$A$1:$AK$723,2+$C264,0))</f>
        <v>0</v>
      </c>
      <c r="S264" s="183">
        <v>-2.1576690576086133E-2</v>
      </c>
      <c r="T264" s="184">
        <v>0.40728220584042685</v>
      </c>
      <c r="U264" s="196"/>
      <c r="V264" s="55">
        <f t="shared" ref="V264:V327" si="233">AC263*AK264</f>
        <v>0</v>
      </c>
      <c r="W264" s="210">
        <f t="shared" ref="W264:W327" si="234">V264*Q264</f>
        <v>0</v>
      </c>
      <c r="X264" s="210">
        <f t="shared" si="200"/>
        <v>0</v>
      </c>
      <c r="Y264" s="210">
        <f t="shared" si="187"/>
        <v>0</v>
      </c>
      <c r="Z264" s="210">
        <f t="shared" si="201"/>
        <v>0</v>
      </c>
      <c r="AA264" s="210">
        <f t="shared" si="202"/>
        <v>0</v>
      </c>
      <c r="AB264" s="210">
        <f t="shared" si="203"/>
        <v>0</v>
      </c>
      <c r="AC264" s="211">
        <f t="shared" si="204"/>
        <v>0</v>
      </c>
      <c r="AD264" s="43">
        <f>HLOOKUP(AD$4,Debug!$A$1:$AK$723,2+$C264,0)</f>
        <v>0</v>
      </c>
      <c r="AE264" s="44">
        <f>HLOOKUP(AE$4,Debug!$A$1:$AK$723,2+$C264,0)</f>
        <v>0</v>
      </c>
      <c r="AF264" s="44">
        <f>HLOOKUP(AF$4,Debug!$A$1:$AK$723,2+$C264,0)</f>
        <v>0</v>
      </c>
      <c r="AG264" s="44">
        <f>HLOOKUP(AG$4,Debug!$A$1:$AK$723,2+$C264,0)</f>
        <v>0</v>
      </c>
      <c r="AH264" s="44">
        <f>HLOOKUP(AH$4,Debug!$A$1:$AK$723,2+$C264,0)</f>
        <v>0</v>
      </c>
      <c r="AI264" s="208">
        <f t="shared" si="205"/>
        <v>0</v>
      </c>
      <c r="AJ264" s="196"/>
      <c r="AK264" s="55">
        <f t="shared" si="192"/>
        <v>0</v>
      </c>
      <c r="AL264" s="210">
        <f t="shared" si="193"/>
        <v>0</v>
      </c>
      <c r="AM264" s="210">
        <f t="shared" si="194"/>
        <v>0</v>
      </c>
      <c r="AN264" s="210">
        <f t="shared" si="195"/>
        <v>0</v>
      </c>
      <c r="AO264" s="210">
        <f t="shared" si="196"/>
        <v>0</v>
      </c>
      <c r="AP264" s="211">
        <f t="shared" si="197"/>
        <v>0</v>
      </c>
      <c r="AQ264" s="46">
        <f>HLOOKUP(AQ$4,Debug!$A$1:$AK$723,2+$C264,0)</f>
        <v>0</v>
      </c>
      <c r="AR264" s="46">
        <f>HLOOKUP(AR$4,Debug!$A$1:$AK$723,2+$C264,0)</f>
        <v>0</v>
      </c>
      <c r="AS264" s="46">
        <f>HLOOKUP(AS$4,Debug!$A$1:$AK$723,2+$C264,0)</f>
        <v>0</v>
      </c>
      <c r="AT264" s="46">
        <f>HLOOKUP(AT$4,Debug!$A$1:$AK$723,2+$C264,0)</f>
        <v>0</v>
      </c>
      <c r="AU264" s="46">
        <f>HLOOKUP(AU$4,Debug!$A$1:$AK$723,2+$C264,0)</f>
        <v>0</v>
      </c>
      <c r="AV264" s="46">
        <f>HLOOKUP(AV$4,Debug!$A$1:$AK$723,2+$C264,0)</f>
        <v>0</v>
      </c>
      <c r="AW264" s="47">
        <f t="shared" si="206"/>
        <v>0</v>
      </c>
      <c r="AX264" s="196"/>
      <c r="AY264" s="265">
        <f t="shared" si="207"/>
        <v>0</v>
      </c>
      <c r="AZ264" s="266">
        <f t="shared" si="208"/>
        <v>0</v>
      </c>
      <c r="BA264" s="266">
        <f t="shared" si="209"/>
        <v>1.7826096154749393E-10</v>
      </c>
      <c r="BB264" s="266">
        <f t="shared" si="210"/>
        <v>0</v>
      </c>
      <c r="BC264" s="267">
        <f t="shared" si="211"/>
        <v>0</v>
      </c>
      <c r="BD264" s="246">
        <f>HLOOKUP(BD$4,Debug!$A$1:$AK$723,2+$C264,0)</f>
        <v>0</v>
      </c>
      <c r="BE264" s="46">
        <f>HLOOKUP(BE$4,Debug!$A$1:$AK$723,2+$C264,0)</f>
        <v>0</v>
      </c>
      <c r="BF264" s="46">
        <f>HLOOKUP(BF$4,Debug!$A$1:$AK$723,2+$C264,0)</f>
        <v>0</v>
      </c>
      <c r="BG264" s="46">
        <f>HLOOKUP(BG$4,Debug!$A$1:$AK$723,2+$C264,0)</f>
        <v>0</v>
      </c>
      <c r="BH264" s="46">
        <f>HLOOKUP(BH$4,Debug!$A$1:$AK$723,2+$C264,0)</f>
        <v>0</v>
      </c>
      <c r="BI264" s="48">
        <f t="shared" si="212"/>
        <v>0</v>
      </c>
      <c r="BJ264" s="196"/>
      <c r="BK264" s="274">
        <f t="shared" si="213"/>
        <v>1.6821425527395739E-3</v>
      </c>
      <c r="BL264" s="275">
        <f t="shared" si="214"/>
        <v>0</v>
      </c>
      <c r="BM264" s="281">
        <f t="shared" si="215"/>
        <v>0</v>
      </c>
      <c r="BN264" s="281">
        <f t="shared" si="216"/>
        <v>0.8</v>
      </c>
      <c r="BO264" s="281">
        <f t="shared" si="217"/>
        <v>0</v>
      </c>
      <c r="BP264" s="281">
        <f t="shared" si="218"/>
        <v>1</v>
      </c>
      <c r="BQ264" s="275">
        <f t="shared" si="219"/>
        <v>0</v>
      </c>
      <c r="BR264" s="275">
        <f t="shared" si="220"/>
        <v>0</v>
      </c>
      <c r="BS264" s="276">
        <f t="shared" si="221"/>
        <v>0.80566083413772305</v>
      </c>
      <c r="BT264" s="41">
        <f>HLOOKUP(BT$4,Debug!$A$1:$AK$723,2+$C264,0)*IF(SUM(V264:W264)=0,0,1)</f>
        <v>0</v>
      </c>
      <c r="BU264" s="41">
        <f>HLOOKUP(BU$4,Debug!$A$1:$AK$723,2+$C264,0)*IF(SUM(X264:Y264)=0,0,1)</f>
        <v>0</v>
      </c>
      <c r="BV264" s="41">
        <f>HLOOKUP(BV$4,Debug!$A$1:$AK$723,2+$C264,0)</f>
        <v>0</v>
      </c>
      <c r="BW264" s="208">
        <f t="shared" si="222"/>
        <v>0</v>
      </c>
      <c r="BY264" s="251">
        <f t="shared" si="223"/>
        <v>0</v>
      </c>
      <c r="BZ264" s="43">
        <f>HLOOKUP(BZ$4,Debug!$A$1:$AK$723,2+$C264,0)</f>
        <v>0</v>
      </c>
      <c r="CA264" s="49">
        <f t="shared" si="224"/>
        <v>0</v>
      </c>
      <c r="CC264" s="224">
        <f t="shared" si="225"/>
        <v>0</v>
      </c>
      <c r="CD264" s="253">
        <f t="shared" si="188"/>
        <v>0</v>
      </c>
      <c r="CE264" s="253">
        <f t="shared" si="226"/>
        <v>0</v>
      </c>
      <c r="CF264" s="253">
        <f t="shared" si="189"/>
        <v>0</v>
      </c>
      <c r="CG264" s="255">
        <f t="shared" si="227"/>
        <v>0</v>
      </c>
      <c r="CI264" s="194" t="e">
        <f t="shared" si="190"/>
        <v>#DIV/0!</v>
      </c>
      <c r="CJ264" s="194"/>
    </row>
    <row r="265" spans="2:88">
      <c r="B265" s="108">
        <f t="shared" si="191"/>
        <v>22</v>
      </c>
      <c r="C265" s="3">
        <f t="shared" si="228"/>
        <v>259</v>
      </c>
      <c r="D265" s="3">
        <f t="shared" si="229"/>
        <v>21</v>
      </c>
      <c r="E265" s="3">
        <f t="shared" si="230"/>
        <v>6</v>
      </c>
      <c r="F265" s="7">
        <f t="shared" si="231"/>
        <v>2036</v>
      </c>
      <c r="G265" s="8">
        <f t="shared" si="232"/>
        <v>7</v>
      </c>
      <c r="H265" s="37">
        <f>HLOOKUP(H$4,Debug!$A$1:$AK$723,2+$C265,0)</f>
        <v>0</v>
      </c>
      <c r="I265" s="38">
        <f>HLOOKUP(I$4,Debug!$A$1:$AK$723,2+$C265,0)</f>
        <v>0</v>
      </c>
      <c r="J265" s="38">
        <f>HLOOKUP(J$4,Debug!$A$1:$AK$723,2+$C265,0)</f>
        <v>0</v>
      </c>
      <c r="K265" s="38">
        <f>HLOOKUP(K$4,Debug!$A$1:$AK$723,2+$C265,0)</f>
        <v>0</v>
      </c>
      <c r="L265" s="38">
        <f>HLOOKUP(L$4,Debug!$A$1:$AK$723,2+$C265,0)</f>
        <v>0</v>
      </c>
      <c r="M265" s="38">
        <f>HLOOKUP(M$4,Debug!$A$1:$AK$723,2+$C265,0)</f>
        <v>0</v>
      </c>
      <c r="N265" s="208">
        <f t="shared" si="198"/>
        <v>0</v>
      </c>
      <c r="O265" s="5"/>
      <c r="P265" s="100">
        <f>IF(Switch="Y",S265,HLOOKUP(P$3,Debug!$A$1:$AK$723,2+$C265,0))</f>
        <v>0</v>
      </c>
      <c r="Q265" s="207">
        <f t="shared" si="199"/>
        <v>-1.25E-3</v>
      </c>
      <c r="R265" s="101">
        <f>IF(Switch="Y",T265,HLOOKUP(R$3,Debug!$A$1:$AK$723,2+$C265,0))</f>
        <v>0</v>
      </c>
      <c r="S265" s="183">
        <v>4.1830120482286626E-2</v>
      </c>
      <c r="T265" s="184">
        <v>0.40627285284797271</v>
      </c>
      <c r="U265" s="196"/>
      <c r="V265" s="55">
        <f t="shared" si="233"/>
        <v>0</v>
      </c>
      <c r="W265" s="210">
        <f t="shared" si="234"/>
        <v>0</v>
      </c>
      <c r="X265" s="210">
        <f t="shared" si="200"/>
        <v>0</v>
      </c>
      <c r="Y265" s="210">
        <f t="shared" ref="Y265:Y328" si="235">-MIN(AY265*AN265,SUM(V265:W265))</f>
        <v>0</v>
      </c>
      <c r="Z265" s="210">
        <f t="shared" si="201"/>
        <v>0</v>
      </c>
      <c r="AA265" s="210">
        <f t="shared" si="202"/>
        <v>0</v>
      </c>
      <c r="AB265" s="210">
        <f t="shared" si="203"/>
        <v>0</v>
      </c>
      <c r="AC265" s="211">
        <f t="shared" si="204"/>
        <v>0</v>
      </c>
      <c r="AD265" s="43">
        <f>HLOOKUP(AD$4,Debug!$A$1:$AK$723,2+$C265,0)</f>
        <v>0</v>
      </c>
      <c r="AE265" s="44">
        <f>HLOOKUP(AE$4,Debug!$A$1:$AK$723,2+$C265,0)</f>
        <v>0</v>
      </c>
      <c r="AF265" s="44">
        <f>HLOOKUP(AF$4,Debug!$A$1:$AK$723,2+$C265,0)</f>
        <v>0</v>
      </c>
      <c r="AG265" s="44">
        <f>HLOOKUP(AG$4,Debug!$A$1:$AK$723,2+$C265,0)</f>
        <v>0</v>
      </c>
      <c r="AH265" s="44">
        <f>HLOOKUP(AH$4,Debug!$A$1:$AK$723,2+$C265,0)</f>
        <v>0</v>
      </c>
      <c r="AI265" s="208">
        <f t="shared" si="205"/>
        <v>0</v>
      </c>
      <c r="AJ265" s="196"/>
      <c r="AK265" s="55">
        <f t="shared" si="192"/>
        <v>0</v>
      </c>
      <c r="AL265" s="210">
        <f t="shared" si="193"/>
        <v>0</v>
      </c>
      <c r="AM265" s="210">
        <f t="shared" si="194"/>
        <v>0</v>
      </c>
      <c r="AN265" s="210">
        <f t="shared" si="195"/>
        <v>0</v>
      </c>
      <c r="AO265" s="210">
        <f t="shared" si="196"/>
        <v>0</v>
      </c>
      <c r="AP265" s="211">
        <f t="shared" si="197"/>
        <v>0</v>
      </c>
      <c r="AQ265" s="46">
        <f>HLOOKUP(AQ$4,Debug!$A$1:$AK$723,2+$C265,0)</f>
        <v>0</v>
      </c>
      <c r="AR265" s="46">
        <f>HLOOKUP(AR$4,Debug!$A$1:$AK$723,2+$C265,0)</f>
        <v>0</v>
      </c>
      <c r="AS265" s="46">
        <f>HLOOKUP(AS$4,Debug!$A$1:$AK$723,2+$C265,0)</f>
        <v>0</v>
      </c>
      <c r="AT265" s="46">
        <f>HLOOKUP(AT$4,Debug!$A$1:$AK$723,2+$C265,0)</f>
        <v>0</v>
      </c>
      <c r="AU265" s="46">
        <f>HLOOKUP(AU$4,Debug!$A$1:$AK$723,2+$C265,0)</f>
        <v>0</v>
      </c>
      <c r="AV265" s="46">
        <f>HLOOKUP(AV$4,Debug!$A$1:$AK$723,2+$C265,0)</f>
        <v>0</v>
      </c>
      <c r="AW265" s="47">
        <f t="shared" si="206"/>
        <v>0</v>
      </c>
      <c r="AX265" s="196"/>
      <c r="AY265" s="265">
        <f t="shared" si="207"/>
        <v>0</v>
      </c>
      <c r="AZ265" s="266">
        <f t="shared" si="208"/>
        <v>0</v>
      </c>
      <c r="BA265" s="266">
        <f t="shared" si="209"/>
        <v>1.7826096154749393E-10</v>
      </c>
      <c r="BB265" s="266">
        <f t="shared" si="210"/>
        <v>0</v>
      </c>
      <c r="BC265" s="267">
        <f t="shared" si="211"/>
        <v>0</v>
      </c>
      <c r="BD265" s="246">
        <f>HLOOKUP(BD$4,Debug!$A$1:$AK$723,2+$C265,0)</f>
        <v>0</v>
      </c>
      <c r="BE265" s="46">
        <f>HLOOKUP(BE$4,Debug!$A$1:$AK$723,2+$C265,0)</f>
        <v>0</v>
      </c>
      <c r="BF265" s="46">
        <f>HLOOKUP(BF$4,Debug!$A$1:$AK$723,2+$C265,0)</f>
        <v>0</v>
      </c>
      <c r="BG265" s="46">
        <f>HLOOKUP(BG$4,Debug!$A$1:$AK$723,2+$C265,0)</f>
        <v>0</v>
      </c>
      <c r="BH265" s="46">
        <f>HLOOKUP(BH$4,Debug!$A$1:$AK$723,2+$C265,0)</f>
        <v>0</v>
      </c>
      <c r="BI265" s="48">
        <f t="shared" si="212"/>
        <v>0</v>
      </c>
      <c r="BJ265" s="196"/>
      <c r="BK265" s="274">
        <f t="shared" si="213"/>
        <v>1.6821425527395739E-3</v>
      </c>
      <c r="BL265" s="275">
        <f t="shared" si="214"/>
        <v>0</v>
      </c>
      <c r="BM265" s="281">
        <f t="shared" si="215"/>
        <v>0</v>
      </c>
      <c r="BN265" s="281">
        <f t="shared" si="216"/>
        <v>0.8</v>
      </c>
      <c r="BO265" s="281">
        <f t="shared" si="217"/>
        <v>0</v>
      </c>
      <c r="BP265" s="281">
        <f t="shared" si="218"/>
        <v>1</v>
      </c>
      <c r="BQ265" s="275">
        <f t="shared" si="219"/>
        <v>0</v>
      </c>
      <c r="BR265" s="275">
        <f t="shared" si="220"/>
        <v>0</v>
      </c>
      <c r="BS265" s="276">
        <f t="shared" si="221"/>
        <v>0.80566083413772305</v>
      </c>
      <c r="BT265" s="41">
        <f>HLOOKUP(BT$4,Debug!$A$1:$AK$723,2+$C265,0)*IF(SUM(V265:W265)=0,0,1)</f>
        <v>0</v>
      </c>
      <c r="BU265" s="41">
        <f>HLOOKUP(BU$4,Debug!$A$1:$AK$723,2+$C265,0)*IF(SUM(X265:Y265)=0,0,1)</f>
        <v>0</v>
      </c>
      <c r="BV265" s="41">
        <f>HLOOKUP(BV$4,Debug!$A$1:$AK$723,2+$C265,0)</f>
        <v>0</v>
      </c>
      <c r="BW265" s="208">
        <f t="shared" si="222"/>
        <v>0</v>
      </c>
      <c r="BY265" s="251">
        <f t="shared" si="223"/>
        <v>0</v>
      </c>
      <c r="BZ265" s="43">
        <f>HLOOKUP(BZ$4,Debug!$A$1:$AK$723,2+$C265,0)</f>
        <v>0</v>
      </c>
      <c r="CA265" s="49">
        <f t="shared" si="224"/>
        <v>0</v>
      </c>
      <c r="CC265" s="224">
        <f t="shared" si="225"/>
        <v>0</v>
      </c>
      <c r="CD265" s="253">
        <f t="shared" ref="CD265:CD328" si="236">-AA265*R265</f>
        <v>0</v>
      </c>
      <c r="CE265" s="253">
        <f t="shared" si="226"/>
        <v>0</v>
      </c>
      <c r="CF265" s="253">
        <f t="shared" ref="CF265:CF328" si="237">-AB265*R265</f>
        <v>0</v>
      </c>
      <c r="CG265" s="255">
        <f t="shared" si="227"/>
        <v>0</v>
      </c>
      <c r="CI265" s="194" t="e">
        <f t="shared" ref="CI265:CI328" si="238">CD265/CG265*12</f>
        <v>#DIV/0!</v>
      </c>
      <c r="CJ265" s="194"/>
    </row>
    <row r="266" spans="2:88">
      <c r="B266" s="108">
        <f t="shared" si="191"/>
        <v>22</v>
      </c>
      <c r="C266" s="3">
        <f t="shared" si="228"/>
        <v>260</v>
      </c>
      <c r="D266" s="3">
        <f t="shared" si="229"/>
        <v>21</v>
      </c>
      <c r="E266" s="3">
        <f t="shared" si="230"/>
        <v>7</v>
      </c>
      <c r="F266" s="7">
        <f t="shared" si="231"/>
        <v>2036</v>
      </c>
      <c r="G266" s="8">
        <f t="shared" si="232"/>
        <v>8</v>
      </c>
      <c r="H266" s="37">
        <f>HLOOKUP(H$4,Debug!$A$1:$AK$723,2+$C266,0)</f>
        <v>0</v>
      </c>
      <c r="I266" s="38">
        <f>HLOOKUP(I$4,Debug!$A$1:$AK$723,2+$C266,0)</f>
        <v>0</v>
      </c>
      <c r="J266" s="38">
        <f>HLOOKUP(J$4,Debug!$A$1:$AK$723,2+$C266,0)</f>
        <v>0</v>
      </c>
      <c r="K266" s="38">
        <f>HLOOKUP(K$4,Debug!$A$1:$AK$723,2+$C266,0)</f>
        <v>0</v>
      </c>
      <c r="L266" s="38">
        <f>HLOOKUP(L$4,Debug!$A$1:$AK$723,2+$C266,0)</f>
        <v>0</v>
      </c>
      <c r="M266" s="38">
        <f>HLOOKUP(M$4,Debug!$A$1:$AK$723,2+$C266,0)</f>
        <v>0</v>
      </c>
      <c r="N266" s="208">
        <f t="shared" si="198"/>
        <v>0</v>
      </c>
      <c r="O266" s="5"/>
      <c r="P266" s="100">
        <f>IF(Switch="Y",S266,HLOOKUP(P$3,Debug!$A$1:$AK$723,2+$C266,0))</f>
        <v>0</v>
      </c>
      <c r="Q266" s="207">
        <f t="shared" si="199"/>
        <v>-1.25E-3</v>
      </c>
      <c r="R266" s="101">
        <f>IF(Switch="Y",T266,HLOOKUP(R$3,Debug!$A$1:$AK$723,2+$C266,0))</f>
        <v>0</v>
      </c>
      <c r="S266" s="183">
        <v>-1.3537101375675986E-2</v>
      </c>
      <c r="T266" s="184">
        <v>0.40516996880191236</v>
      </c>
      <c r="U266" s="196"/>
      <c r="V266" s="55">
        <f t="shared" si="233"/>
        <v>0</v>
      </c>
      <c r="W266" s="210">
        <f t="shared" si="234"/>
        <v>0</v>
      </c>
      <c r="X266" s="210">
        <f t="shared" si="200"/>
        <v>0</v>
      </c>
      <c r="Y266" s="210">
        <f t="shared" si="235"/>
        <v>0</v>
      </c>
      <c r="Z266" s="210">
        <f t="shared" si="201"/>
        <v>0</v>
      </c>
      <c r="AA266" s="210">
        <f t="shared" si="202"/>
        <v>0</v>
      </c>
      <c r="AB266" s="210">
        <f t="shared" si="203"/>
        <v>0</v>
      </c>
      <c r="AC266" s="211">
        <f t="shared" si="204"/>
        <v>0</v>
      </c>
      <c r="AD266" s="43">
        <f>HLOOKUP(AD$4,Debug!$A$1:$AK$723,2+$C266,0)</f>
        <v>0</v>
      </c>
      <c r="AE266" s="44">
        <f>HLOOKUP(AE$4,Debug!$A$1:$AK$723,2+$C266,0)</f>
        <v>0</v>
      </c>
      <c r="AF266" s="44">
        <f>HLOOKUP(AF$4,Debug!$A$1:$AK$723,2+$C266,0)</f>
        <v>0</v>
      </c>
      <c r="AG266" s="44">
        <f>HLOOKUP(AG$4,Debug!$A$1:$AK$723,2+$C266,0)</f>
        <v>0</v>
      </c>
      <c r="AH266" s="44">
        <f>HLOOKUP(AH$4,Debug!$A$1:$AK$723,2+$C266,0)</f>
        <v>0</v>
      </c>
      <c r="AI266" s="208">
        <f t="shared" si="205"/>
        <v>0</v>
      </c>
      <c r="AJ266" s="196"/>
      <c r="AK266" s="55">
        <f t="shared" si="192"/>
        <v>0</v>
      </c>
      <c r="AL266" s="210">
        <f t="shared" si="193"/>
        <v>0</v>
      </c>
      <c r="AM266" s="210">
        <f t="shared" si="194"/>
        <v>0</v>
      </c>
      <c r="AN266" s="210">
        <f t="shared" si="195"/>
        <v>0</v>
      </c>
      <c r="AO266" s="210">
        <f t="shared" si="196"/>
        <v>0</v>
      </c>
      <c r="AP266" s="211">
        <f t="shared" si="197"/>
        <v>0</v>
      </c>
      <c r="AQ266" s="46">
        <f>HLOOKUP(AQ$4,Debug!$A$1:$AK$723,2+$C266,0)</f>
        <v>0</v>
      </c>
      <c r="AR266" s="46">
        <f>HLOOKUP(AR$4,Debug!$A$1:$AK$723,2+$C266,0)</f>
        <v>0</v>
      </c>
      <c r="AS266" s="46">
        <f>HLOOKUP(AS$4,Debug!$A$1:$AK$723,2+$C266,0)</f>
        <v>0</v>
      </c>
      <c r="AT266" s="46">
        <f>HLOOKUP(AT$4,Debug!$A$1:$AK$723,2+$C266,0)</f>
        <v>0</v>
      </c>
      <c r="AU266" s="46">
        <f>HLOOKUP(AU$4,Debug!$A$1:$AK$723,2+$C266,0)</f>
        <v>0</v>
      </c>
      <c r="AV266" s="46">
        <f>HLOOKUP(AV$4,Debug!$A$1:$AK$723,2+$C266,0)</f>
        <v>0</v>
      </c>
      <c r="AW266" s="47">
        <f t="shared" si="206"/>
        <v>0</v>
      </c>
      <c r="AX266" s="196"/>
      <c r="AY266" s="265">
        <f t="shared" si="207"/>
        <v>0</v>
      </c>
      <c r="AZ266" s="266">
        <f t="shared" si="208"/>
        <v>0</v>
      </c>
      <c r="BA266" s="266">
        <f t="shared" si="209"/>
        <v>1.7826096154749393E-10</v>
      </c>
      <c r="BB266" s="266">
        <f t="shared" si="210"/>
        <v>0</v>
      </c>
      <c r="BC266" s="267">
        <f t="shared" si="211"/>
        <v>0</v>
      </c>
      <c r="BD266" s="246">
        <f>HLOOKUP(BD$4,Debug!$A$1:$AK$723,2+$C266,0)</f>
        <v>0</v>
      </c>
      <c r="BE266" s="46">
        <f>HLOOKUP(BE$4,Debug!$A$1:$AK$723,2+$C266,0)</f>
        <v>0</v>
      </c>
      <c r="BF266" s="46">
        <f>HLOOKUP(BF$4,Debug!$A$1:$AK$723,2+$C266,0)</f>
        <v>0</v>
      </c>
      <c r="BG266" s="46">
        <f>HLOOKUP(BG$4,Debug!$A$1:$AK$723,2+$C266,0)</f>
        <v>0</v>
      </c>
      <c r="BH266" s="46">
        <f>HLOOKUP(BH$4,Debug!$A$1:$AK$723,2+$C266,0)</f>
        <v>0</v>
      </c>
      <c r="BI266" s="48">
        <f t="shared" si="212"/>
        <v>0</v>
      </c>
      <c r="BJ266" s="196"/>
      <c r="BK266" s="274">
        <f t="shared" si="213"/>
        <v>1.6821425527395739E-3</v>
      </c>
      <c r="BL266" s="275">
        <f t="shared" si="214"/>
        <v>0</v>
      </c>
      <c r="BM266" s="281">
        <f t="shared" si="215"/>
        <v>0</v>
      </c>
      <c r="BN266" s="281">
        <f t="shared" si="216"/>
        <v>0.8</v>
      </c>
      <c r="BO266" s="281">
        <f t="shared" si="217"/>
        <v>0</v>
      </c>
      <c r="BP266" s="281">
        <f t="shared" si="218"/>
        <v>1</v>
      </c>
      <c r="BQ266" s="275">
        <f t="shared" si="219"/>
        <v>0</v>
      </c>
      <c r="BR266" s="275">
        <f t="shared" si="220"/>
        <v>0</v>
      </c>
      <c r="BS266" s="276">
        <f t="shared" si="221"/>
        <v>0.80566083413772305</v>
      </c>
      <c r="BT266" s="41">
        <f>HLOOKUP(BT$4,Debug!$A$1:$AK$723,2+$C266,0)*IF(SUM(V266:W266)=0,0,1)</f>
        <v>0</v>
      </c>
      <c r="BU266" s="41">
        <f>HLOOKUP(BU$4,Debug!$A$1:$AK$723,2+$C266,0)*IF(SUM(X266:Y266)=0,0,1)</f>
        <v>0</v>
      </c>
      <c r="BV266" s="41">
        <f>HLOOKUP(BV$4,Debug!$A$1:$AK$723,2+$C266,0)</f>
        <v>0</v>
      </c>
      <c r="BW266" s="208">
        <f t="shared" si="222"/>
        <v>0</v>
      </c>
      <c r="BY266" s="251">
        <f t="shared" si="223"/>
        <v>0</v>
      </c>
      <c r="BZ266" s="43">
        <f>HLOOKUP(BZ$4,Debug!$A$1:$AK$723,2+$C266,0)</f>
        <v>0</v>
      </c>
      <c r="CA266" s="49">
        <f t="shared" si="224"/>
        <v>0</v>
      </c>
      <c r="CC266" s="224">
        <f t="shared" si="225"/>
        <v>0</v>
      </c>
      <c r="CD266" s="253">
        <f t="shared" si="236"/>
        <v>0</v>
      </c>
      <c r="CE266" s="253">
        <f t="shared" si="226"/>
        <v>0</v>
      </c>
      <c r="CF266" s="253">
        <f t="shared" si="237"/>
        <v>0</v>
      </c>
      <c r="CG266" s="255">
        <f t="shared" si="227"/>
        <v>0</v>
      </c>
      <c r="CI266" s="194" t="e">
        <f t="shared" si="238"/>
        <v>#DIV/0!</v>
      </c>
      <c r="CJ266" s="194"/>
    </row>
    <row r="267" spans="2:88">
      <c r="B267" s="108">
        <f t="shared" si="191"/>
        <v>22</v>
      </c>
      <c r="C267" s="3">
        <f t="shared" si="228"/>
        <v>261</v>
      </c>
      <c r="D267" s="3">
        <f t="shared" si="229"/>
        <v>21</v>
      </c>
      <c r="E267" s="3">
        <f t="shared" si="230"/>
        <v>8</v>
      </c>
      <c r="F267" s="7">
        <f t="shared" si="231"/>
        <v>2036</v>
      </c>
      <c r="G267" s="8">
        <f t="shared" si="232"/>
        <v>9</v>
      </c>
      <c r="H267" s="37">
        <f>HLOOKUP(H$4,Debug!$A$1:$AK$723,2+$C267,0)</f>
        <v>0</v>
      </c>
      <c r="I267" s="38">
        <f>HLOOKUP(I$4,Debug!$A$1:$AK$723,2+$C267,0)</f>
        <v>0</v>
      </c>
      <c r="J267" s="38">
        <f>HLOOKUP(J$4,Debug!$A$1:$AK$723,2+$C267,0)</f>
        <v>0</v>
      </c>
      <c r="K267" s="38">
        <f>HLOOKUP(K$4,Debug!$A$1:$AK$723,2+$C267,0)</f>
        <v>0</v>
      </c>
      <c r="L267" s="38">
        <f>HLOOKUP(L$4,Debug!$A$1:$AK$723,2+$C267,0)</f>
        <v>0</v>
      </c>
      <c r="M267" s="38">
        <f>HLOOKUP(M$4,Debug!$A$1:$AK$723,2+$C267,0)</f>
        <v>0</v>
      </c>
      <c r="N267" s="208">
        <f t="shared" si="198"/>
        <v>0</v>
      </c>
      <c r="O267" s="5"/>
      <c r="P267" s="100">
        <f>IF(Switch="Y",S267,HLOOKUP(P$3,Debug!$A$1:$AK$723,2+$C267,0))</f>
        <v>0</v>
      </c>
      <c r="Q267" s="207">
        <f t="shared" si="199"/>
        <v>-1.25E-3</v>
      </c>
      <c r="R267" s="101">
        <f>IF(Switch="Y",T267,HLOOKUP(R$3,Debug!$A$1:$AK$723,2+$C267,0))</f>
        <v>0</v>
      </c>
      <c r="S267" s="183">
        <v>2.6194042859779776E-2</v>
      </c>
      <c r="T267" s="184">
        <v>0.40390984732207769</v>
      </c>
      <c r="U267" s="196"/>
      <c r="V267" s="55">
        <f t="shared" si="233"/>
        <v>0</v>
      </c>
      <c r="W267" s="210">
        <f t="shared" si="234"/>
        <v>0</v>
      </c>
      <c r="X267" s="210">
        <f t="shared" si="200"/>
        <v>0</v>
      </c>
      <c r="Y267" s="210">
        <f t="shared" si="235"/>
        <v>0</v>
      </c>
      <c r="Z267" s="210">
        <f t="shared" si="201"/>
        <v>0</v>
      </c>
      <c r="AA267" s="210">
        <f t="shared" si="202"/>
        <v>0</v>
      </c>
      <c r="AB267" s="210">
        <f t="shared" si="203"/>
        <v>0</v>
      </c>
      <c r="AC267" s="211">
        <f t="shared" si="204"/>
        <v>0</v>
      </c>
      <c r="AD267" s="43">
        <f>HLOOKUP(AD$4,Debug!$A$1:$AK$723,2+$C267,0)</f>
        <v>0</v>
      </c>
      <c r="AE267" s="44">
        <f>HLOOKUP(AE$4,Debug!$A$1:$AK$723,2+$C267,0)</f>
        <v>0</v>
      </c>
      <c r="AF267" s="44">
        <f>HLOOKUP(AF$4,Debug!$A$1:$AK$723,2+$C267,0)</f>
        <v>0</v>
      </c>
      <c r="AG267" s="44">
        <f>HLOOKUP(AG$4,Debug!$A$1:$AK$723,2+$C267,0)</f>
        <v>0</v>
      </c>
      <c r="AH267" s="44">
        <f>HLOOKUP(AH$4,Debug!$A$1:$AK$723,2+$C267,0)</f>
        <v>0</v>
      </c>
      <c r="AI267" s="208">
        <f t="shared" si="205"/>
        <v>0</v>
      </c>
      <c r="AJ267" s="196"/>
      <c r="AK267" s="55">
        <f t="shared" si="192"/>
        <v>0</v>
      </c>
      <c r="AL267" s="210">
        <f t="shared" si="193"/>
        <v>0</v>
      </c>
      <c r="AM267" s="210">
        <f t="shared" si="194"/>
        <v>0</v>
      </c>
      <c r="AN267" s="210">
        <f t="shared" si="195"/>
        <v>0</v>
      </c>
      <c r="AO267" s="210">
        <f t="shared" si="196"/>
        <v>0</v>
      </c>
      <c r="AP267" s="211">
        <f t="shared" si="197"/>
        <v>0</v>
      </c>
      <c r="AQ267" s="46">
        <f>HLOOKUP(AQ$4,Debug!$A$1:$AK$723,2+$C267,0)</f>
        <v>0</v>
      </c>
      <c r="AR267" s="46">
        <f>HLOOKUP(AR$4,Debug!$A$1:$AK$723,2+$C267,0)</f>
        <v>0</v>
      </c>
      <c r="AS267" s="46">
        <f>HLOOKUP(AS$4,Debug!$A$1:$AK$723,2+$C267,0)</f>
        <v>0</v>
      </c>
      <c r="AT267" s="46">
        <f>HLOOKUP(AT$4,Debug!$A$1:$AK$723,2+$C267,0)</f>
        <v>0</v>
      </c>
      <c r="AU267" s="46">
        <f>HLOOKUP(AU$4,Debug!$A$1:$AK$723,2+$C267,0)</f>
        <v>0</v>
      </c>
      <c r="AV267" s="46">
        <f>HLOOKUP(AV$4,Debug!$A$1:$AK$723,2+$C267,0)</f>
        <v>0</v>
      </c>
      <c r="AW267" s="47">
        <f t="shared" si="206"/>
        <v>0</v>
      </c>
      <c r="AX267" s="196"/>
      <c r="AY267" s="265">
        <f t="shared" si="207"/>
        <v>0</v>
      </c>
      <c r="AZ267" s="266">
        <f t="shared" si="208"/>
        <v>0</v>
      </c>
      <c r="BA267" s="266">
        <f t="shared" si="209"/>
        <v>1.7826096154749393E-10</v>
      </c>
      <c r="BB267" s="266">
        <f t="shared" si="210"/>
        <v>0</v>
      </c>
      <c r="BC267" s="267">
        <f t="shared" si="211"/>
        <v>0</v>
      </c>
      <c r="BD267" s="246">
        <f>HLOOKUP(BD$4,Debug!$A$1:$AK$723,2+$C267,0)</f>
        <v>0</v>
      </c>
      <c r="BE267" s="46">
        <f>HLOOKUP(BE$4,Debug!$A$1:$AK$723,2+$C267,0)</f>
        <v>0</v>
      </c>
      <c r="BF267" s="46">
        <f>HLOOKUP(BF$4,Debug!$A$1:$AK$723,2+$C267,0)</f>
        <v>0</v>
      </c>
      <c r="BG267" s="46">
        <f>HLOOKUP(BG$4,Debug!$A$1:$AK$723,2+$C267,0)</f>
        <v>0</v>
      </c>
      <c r="BH267" s="46">
        <f>HLOOKUP(BH$4,Debug!$A$1:$AK$723,2+$C267,0)</f>
        <v>0</v>
      </c>
      <c r="BI267" s="48">
        <f t="shared" si="212"/>
        <v>0</v>
      </c>
      <c r="BJ267" s="196"/>
      <c r="BK267" s="274">
        <f t="shared" si="213"/>
        <v>1.6821425527395739E-3</v>
      </c>
      <c r="BL267" s="275">
        <f t="shared" si="214"/>
        <v>0</v>
      </c>
      <c r="BM267" s="281">
        <f t="shared" si="215"/>
        <v>0</v>
      </c>
      <c r="BN267" s="281">
        <f t="shared" si="216"/>
        <v>0.8</v>
      </c>
      <c r="BO267" s="281">
        <f t="shared" si="217"/>
        <v>0</v>
      </c>
      <c r="BP267" s="281">
        <f t="shared" si="218"/>
        <v>1</v>
      </c>
      <c r="BQ267" s="275">
        <f t="shared" si="219"/>
        <v>0</v>
      </c>
      <c r="BR267" s="275">
        <f t="shared" si="220"/>
        <v>0</v>
      </c>
      <c r="BS267" s="276">
        <f t="shared" si="221"/>
        <v>0.80566083413772305</v>
      </c>
      <c r="BT267" s="41">
        <f>HLOOKUP(BT$4,Debug!$A$1:$AK$723,2+$C267,0)*IF(SUM(V267:W267)=0,0,1)</f>
        <v>0</v>
      </c>
      <c r="BU267" s="41">
        <f>HLOOKUP(BU$4,Debug!$A$1:$AK$723,2+$C267,0)*IF(SUM(X267:Y267)=0,0,1)</f>
        <v>0</v>
      </c>
      <c r="BV267" s="41">
        <f>HLOOKUP(BV$4,Debug!$A$1:$AK$723,2+$C267,0)</f>
        <v>0</v>
      </c>
      <c r="BW267" s="208">
        <f t="shared" si="222"/>
        <v>0</v>
      </c>
      <c r="BY267" s="251">
        <f t="shared" si="223"/>
        <v>0</v>
      </c>
      <c r="BZ267" s="43">
        <f>HLOOKUP(BZ$4,Debug!$A$1:$AK$723,2+$C267,0)</f>
        <v>0</v>
      </c>
      <c r="CA267" s="49">
        <f t="shared" si="224"/>
        <v>0</v>
      </c>
      <c r="CC267" s="224">
        <f t="shared" si="225"/>
        <v>0</v>
      </c>
      <c r="CD267" s="253">
        <f t="shared" si="236"/>
        <v>0</v>
      </c>
      <c r="CE267" s="253">
        <f t="shared" si="226"/>
        <v>0</v>
      </c>
      <c r="CF267" s="253">
        <f t="shared" si="237"/>
        <v>0</v>
      </c>
      <c r="CG267" s="255">
        <f t="shared" si="227"/>
        <v>0</v>
      </c>
      <c r="CI267" s="194" t="e">
        <f t="shared" si="238"/>
        <v>#DIV/0!</v>
      </c>
      <c r="CJ267" s="194"/>
    </row>
    <row r="268" spans="2:88">
      <c r="B268" s="108">
        <f t="shared" si="191"/>
        <v>22</v>
      </c>
      <c r="C268" s="3">
        <f t="shared" si="228"/>
        <v>262</v>
      </c>
      <c r="D268" s="3">
        <f t="shared" si="229"/>
        <v>21</v>
      </c>
      <c r="E268" s="3">
        <f t="shared" si="230"/>
        <v>9</v>
      </c>
      <c r="F268" s="7">
        <f t="shared" si="231"/>
        <v>2036</v>
      </c>
      <c r="G268" s="8">
        <f t="shared" si="232"/>
        <v>10</v>
      </c>
      <c r="H268" s="37">
        <f>HLOOKUP(H$4,Debug!$A$1:$AK$723,2+$C268,0)</f>
        <v>0</v>
      </c>
      <c r="I268" s="38">
        <f>HLOOKUP(I$4,Debug!$A$1:$AK$723,2+$C268,0)</f>
        <v>0</v>
      </c>
      <c r="J268" s="38">
        <f>HLOOKUP(J$4,Debug!$A$1:$AK$723,2+$C268,0)</f>
        <v>0</v>
      </c>
      <c r="K268" s="38">
        <f>HLOOKUP(K$4,Debug!$A$1:$AK$723,2+$C268,0)</f>
        <v>0</v>
      </c>
      <c r="L268" s="38">
        <f>HLOOKUP(L$4,Debug!$A$1:$AK$723,2+$C268,0)</f>
        <v>0</v>
      </c>
      <c r="M268" s="38">
        <f>HLOOKUP(M$4,Debug!$A$1:$AK$723,2+$C268,0)</f>
        <v>0</v>
      </c>
      <c r="N268" s="208">
        <f t="shared" si="198"/>
        <v>0</v>
      </c>
      <c r="O268" s="5"/>
      <c r="P268" s="100">
        <f>IF(Switch="Y",S268,HLOOKUP(P$3,Debug!$A$1:$AK$723,2+$C268,0))</f>
        <v>0</v>
      </c>
      <c r="Q268" s="207">
        <f t="shared" si="199"/>
        <v>-1.25E-3</v>
      </c>
      <c r="R268" s="101">
        <f>IF(Switch="Y",T268,HLOOKUP(R$3,Debug!$A$1:$AK$723,2+$C268,0))</f>
        <v>0</v>
      </c>
      <c r="S268" s="183">
        <v>-6.309854082156896E-3</v>
      </c>
      <c r="T268" s="184">
        <v>0.40260890570899427</v>
      </c>
      <c r="U268" s="196"/>
      <c r="V268" s="55">
        <f t="shared" si="233"/>
        <v>0</v>
      </c>
      <c r="W268" s="210">
        <f t="shared" si="234"/>
        <v>0</v>
      </c>
      <c r="X268" s="210">
        <f t="shared" si="200"/>
        <v>0</v>
      </c>
      <c r="Y268" s="210">
        <f t="shared" si="235"/>
        <v>0</v>
      </c>
      <c r="Z268" s="210">
        <f t="shared" si="201"/>
        <v>0</v>
      </c>
      <c r="AA268" s="210">
        <f t="shared" si="202"/>
        <v>0</v>
      </c>
      <c r="AB268" s="210">
        <f t="shared" si="203"/>
        <v>0</v>
      </c>
      <c r="AC268" s="211">
        <f t="shared" si="204"/>
        <v>0</v>
      </c>
      <c r="AD268" s="43">
        <f>HLOOKUP(AD$4,Debug!$A$1:$AK$723,2+$C268,0)</f>
        <v>0</v>
      </c>
      <c r="AE268" s="44">
        <f>HLOOKUP(AE$4,Debug!$A$1:$AK$723,2+$C268,0)</f>
        <v>0</v>
      </c>
      <c r="AF268" s="44">
        <f>HLOOKUP(AF$4,Debug!$A$1:$AK$723,2+$C268,0)</f>
        <v>0</v>
      </c>
      <c r="AG268" s="44">
        <f>HLOOKUP(AG$4,Debug!$A$1:$AK$723,2+$C268,0)</f>
        <v>0</v>
      </c>
      <c r="AH268" s="44">
        <f>HLOOKUP(AH$4,Debug!$A$1:$AK$723,2+$C268,0)</f>
        <v>0</v>
      </c>
      <c r="AI268" s="208">
        <f t="shared" si="205"/>
        <v>0</v>
      </c>
      <c r="AJ268" s="196"/>
      <c r="AK268" s="55">
        <f t="shared" si="192"/>
        <v>0</v>
      </c>
      <c r="AL268" s="210">
        <f t="shared" si="193"/>
        <v>0</v>
      </c>
      <c r="AM268" s="210">
        <f t="shared" si="194"/>
        <v>0</v>
      </c>
      <c r="AN268" s="210">
        <f t="shared" si="195"/>
        <v>0</v>
      </c>
      <c r="AO268" s="210">
        <f t="shared" si="196"/>
        <v>0</v>
      </c>
      <c r="AP268" s="211">
        <f t="shared" si="197"/>
        <v>0</v>
      </c>
      <c r="AQ268" s="46">
        <f>HLOOKUP(AQ$4,Debug!$A$1:$AK$723,2+$C268,0)</f>
        <v>0</v>
      </c>
      <c r="AR268" s="46">
        <f>HLOOKUP(AR$4,Debug!$A$1:$AK$723,2+$C268,0)</f>
        <v>0</v>
      </c>
      <c r="AS268" s="46">
        <f>HLOOKUP(AS$4,Debug!$A$1:$AK$723,2+$C268,0)</f>
        <v>0</v>
      </c>
      <c r="AT268" s="46">
        <f>HLOOKUP(AT$4,Debug!$A$1:$AK$723,2+$C268,0)</f>
        <v>0</v>
      </c>
      <c r="AU268" s="46">
        <f>HLOOKUP(AU$4,Debug!$A$1:$AK$723,2+$C268,0)</f>
        <v>0</v>
      </c>
      <c r="AV268" s="46">
        <f>HLOOKUP(AV$4,Debug!$A$1:$AK$723,2+$C268,0)</f>
        <v>0</v>
      </c>
      <c r="AW268" s="47">
        <f t="shared" si="206"/>
        <v>0</v>
      </c>
      <c r="AX268" s="196"/>
      <c r="AY268" s="265">
        <f t="shared" si="207"/>
        <v>0</v>
      </c>
      <c r="AZ268" s="266">
        <f t="shared" si="208"/>
        <v>0</v>
      </c>
      <c r="BA268" s="266">
        <f t="shared" si="209"/>
        <v>1.7826096154749393E-10</v>
      </c>
      <c r="BB268" s="266">
        <f t="shared" si="210"/>
        <v>0</v>
      </c>
      <c r="BC268" s="267">
        <f t="shared" si="211"/>
        <v>0</v>
      </c>
      <c r="BD268" s="246">
        <f>HLOOKUP(BD$4,Debug!$A$1:$AK$723,2+$C268,0)</f>
        <v>0</v>
      </c>
      <c r="BE268" s="46">
        <f>HLOOKUP(BE$4,Debug!$A$1:$AK$723,2+$C268,0)</f>
        <v>0</v>
      </c>
      <c r="BF268" s="46">
        <f>HLOOKUP(BF$4,Debug!$A$1:$AK$723,2+$C268,0)</f>
        <v>0</v>
      </c>
      <c r="BG268" s="46">
        <f>HLOOKUP(BG$4,Debug!$A$1:$AK$723,2+$C268,0)</f>
        <v>0</v>
      </c>
      <c r="BH268" s="46">
        <f>HLOOKUP(BH$4,Debug!$A$1:$AK$723,2+$C268,0)</f>
        <v>0</v>
      </c>
      <c r="BI268" s="48">
        <f t="shared" si="212"/>
        <v>0</v>
      </c>
      <c r="BJ268" s="196"/>
      <c r="BK268" s="274">
        <f t="shared" si="213"/>
        <v>1.6821425527395739E-3</v>
      </c>
      <c r="BL268" s="275">
        <f t="shared" si="214"/>
        <v>0</v>
      </c>
      <c r="BM268" s="281">
        <f t="shared" si="215"/>
        <v>0</v>
      </c>
      <c r="BN268" s="281">
        <f t="shared" si="216"/>
        <v>0.8</v>
      </c>
      <c r="BO268" s="281">
        <f t="shared" si="217"/>
        <v>0</v>
      </c>
      <c r="BP268" s="281">
        <f t="shared" si="218"/>
        <v>1</v>
      </c>
      <c r="BQ268" s="275">
        <f t="shared" si="219"/>
        <v>0</v>
      </c>
      <c r="BR268" s="275">
        <f t="shared" si="220"/>
        <v>0</v>
      </c>
      <c r="BS268" s="276">
        <f t="shared" si="221"/>
        <v>0.80566083413772305</v>
      </c>
      <c r="BT268" s="41">
        <f>HLOOKUP(BT$4,Debug!$A$1:$AK$723,2+$C268,0)*IF(SUM(V268:W268)=0,0,1)</f>
        <v>0</v>
      </c>
      <c r="BU268" s="41">
        <f>HLOOKUP(BU$4,Debug!$A$1:$AK$723,2+$C268,0)*IF(SUM(X268:Y268)=0,0,1)</f>
        <v>0</v>
      </c>
      <c r="BV268" s="41">
        <f>HLOOKUP(BV$4,Debug!$A$1:$AK$723,2+$C268,0)</f>
        <v>0</v>
      </c>
      <c r="BW268" s="208">
        <f t="shared" si="222"/>
        <v>0</v>
      </c>
      <c r="BY268" s="251">
        <f t="shared" si="223"/>
        <v>0</v>
      </c>
      <c r="BZ268" s="43">
        <f>HLOOKUP(BZ$4,Debug!$A$1:$AK$723,2+$C268,0)</f>
        <v>0</v>
      </c>
      <c r="CA268" s="49">
        <f t="shared" si="224"/>
        <v>0</v>
      </c>
      <c r="CC268" s="224">
        <f t="shared" si="225"/>
        <v>0</v>
      </c>
      <c r="CD268" s="253">
        <f t="shared" si="236"/>
        <v>0</v>
      </c>
      <c r="CE268" s="253">
        <f t="shared" si="226"/>
        <v>0</v>
      </c>
      <c r="CF268" s="253">
        <f t="shared" si="237"/>
        <v>0</v>
      </c>
      <c r="CG268" s="255">
        <f t="shared" si="227"/>
        <v>0</v>
      </c>
      <c r="CI268" s="194" t="e">
        <f t="shared" si="238"/>
        <v>#DIV/0!</v>
      </c>
      <c r="CJ268" s="194"/>
    </row>
    <row r="269" spans="2:88">
      <c r="B269" s="108">
        <f t="shared" si="191"/>
        <v>22</v>
      </c>
      <c r="C269" s="3">
        <f t="shared" si="228"/>
        <v>263</v>
      </c>
      <c r="D269" s="3">
        <f t="shared" si="229"/>
        <v>21</v>
      </c>
      <c r="E269" s="3">
        <f t="shared" si="230"/>
        <v>10</v>
      </c>
      <c r="F269" s="7">
        <f t="shared" si="231"/>
        <v>2036</v>
      </c>
      <c r="G269" s="8">
        <f t="shared" si="232"/>
        <v>11</v>
      </c>
      <c r="H269" s="37">
        <f>HLOOKUP(H$4,Debug!$A$1:$AK$723,2+$C269,0)</f>
        <v>0</v>
      </c>
      <c r="I269" s="38">
        <f>HLOOKUP(I$4,Debug!$A$1:$AK$723,2+$C269,0)</f>
        <v>0</v>
      </c>
      <c r="J269" s="38">
        <f>HLOOKUP(J$4,Debug!$A$1:$AK$723,2+$C269,0)</f>
        <v>0</v>
      </c>
      <c r="K269" s="38">
        <f>HLOOKUP(K$4,Debug!$A$1:$AK$723,2+$C269,0)</f>
        <v>0</v>
      </c>
      <c r="L269" s="38">
        <f>HLOOKUP(L$4,Debug!$A$1:$AK$723,2+$C269,0)</f>
        <v>0</v>
      </c>
      <c r="M269" s="38">
        <f>HLOOKUP(M$4,Debug!$A$1:$AK$723,2+$C269,0)</f>
        <v>0</v>
      </c>
      <c r="N269" s="208">
        <f t="shared" si="198"/>
        <v>0</v>
      </c>
      <c r="O269" s="5"/>
      <c r="P269" s="100">
        <f>IF(Switch="Y",S269,HLOOKUP(P$3,Debug!$A$1:$AK$723,2+$C269,0))</f>
        <v>0</v>
      </c>
      <c r="Q269" s="207">
        <f t="shared" si="199"/>
        <v>-1.25E-3</v>
      </c>
      <c r="R269" s="101">
        <f>IF(Switch="Y",T269,HLOOKUP(R$3,Debug!$A$1:$AK$723,2+$C269,0))</f>
        <v>0</v>
      </c>
      <c r="S269" s="183">
        <v>-1.0599988854910425E-2</v>
      </c>
      <c r="T269" s="184">
        <v>0.40121970791205264</v>
      </c>
      <c r="U269" s="196"/>
      <c r="V269" s="55">
        <f t="shared" si="233"/>
        <v>0</v>
      </c>
      <c r="W269" s="210">
        <f t="shared" si="234"/>
        <v>0</v>
      </c>
      <c r="X269" s="210">
        <f t="shared" si="200"/>
        <v>0</v>
      </c>
      <c r="Y269" s="210">
        <f t="shared" si="235"/>
        <v>0</v>
      </c>
      <c r="Z269" s="210">
        <f t="shared" si="201"/>
        <v>0</v>
      </c>
      <c r="AA269" s="210">
        <f t="shared" si="202"/>
        <v>0</v>
      </c>
      <c r="AB269" s="210">
        <f t="shared" si="203"/>
        <v>0</v>
      </c>
      <c r="AC269" s="211">
        <f t="shared" si="204"/>
        <v>0</v>
      </c>
      <c r="AD269" s="43">
        <f>HLOOKUP(AD$4,Debug!$A$1:$AK$723,2+$C269,0)</f>
        <v>0</v>
      </c>
      <c r="AE269" s="44">
        <f>HLOOKUP(AE$4,Debug!$A$1:$AK$723,2+$C269,0)</f>
        <v>0</v>
      </c>
      <c r="AF269" s="44">
        <f>HLOOKUP(AF$4,Debug!$A$1:$AK$723,2+$C269,0)</f>
        <v>0</v>
      </c>
      <c r="AG269" s="44">
        <f>HLOOKUP(AG$4,Debug!$A$1:$AK$723,2+$C269,0)</f>
        <v>0</v>
      </c>
      <c r="AH269" s="44">
        <f>HLOOKUP(AH$4,Debug!$A$1:$AK$723,2+$C269,0)</f>
        <v>0</v>
      </c>
      <c r="AI269" s="208">
        <f t="shared" si="205"/>
        <v>0</v>
      </c>
      <c r="AJ269" s="196"/>
      <c r="AK269" s="55">
        <f t="shared" si="192"/>
        <v>0</v>
      </c>
      <c r="AL269" s="210">
        <f t="shared" si="193"/>
        <v>0</v>
      </c>
      <c r="AM269" s="210">
        <f t="shared" si="194"/>
        <v>0</v>
      </c>
      <c r="AN269" s="210">
        <f t="shared" si="195"/>
        <v>0</v>
      </c>
      <c r="AO269" s="210">
        <f t="shared" si="196"/>
        <v>0</v>
      </c>
      <c r="AP269" s="211">
        <f t="shared" si="197"/>
        <v>0</v>
      </c>
      <c r="AQ269" s="46">
        <f>HLOOKUP(AQ$4,Debug!$A$1:$AK$723,2+$C269,0)</f>
        <v>0</v>
      </c>
      <c r="AR269" s="46">
        <f>HLOOKUP(AR$4,Debug!$A$1:$AK$723,2+$C269,0)</f>
        <v>0</v>
      </c>
      <c r="AS269" s="46">
        <f>HLOOKUP(AS$4,Debug!$A$1:$AK$723,2+$C269,0)</f>
        <v>0</v>
      </c>
      <c r="AT269" s="46">
        <f>HLOOKUP(AT$4,Debug!$A$1:$AK$723,2+$C269,0)</f>
        <v>0</v>
      </c>
      <c r="AU269" s="46">
        <f>HLOOKUP(AU$4,Debug!$A$1:$AK$723,2+$C269,0)</f>
        <v>0</v>
      </c>
      <c r="AV269" s="46">
        <f>HLOOKUP(AV$4,Debug!$A$1:$AK$723,2+$C269,0)</f>
        <v>0</v>
      </c>
      <c r="AW269" s="47">
        <f t="shared" si="206"/>
        <v>0</v>
      </c>
      <c r="AX269" s="196"/>
      <c r="AY269" s="265">
        <f t="shared" si="207"/>
        <v>0</v>
      </c>
      <c r="AZ269" s="266">
        <f t="shared" si="208"/>
        <v>0</v>
      </c>
      <c r="BA269" s="266">
        <f t="shared" si="209"/>
        <v>1.7826096154749393E-10</v>
      </c>
      <c r="BB269" s="266">
        <f t="shared" si="210"/>
        <v>0</v>
      </c>
      <c r="BC269" s="267">
        <f t="shared" si="211"/>
        <v>0</v>
      </c>
      <c r="BD269" s="246">
        <f>HLOOKUP(BD$4,Debug!$A$1:$AK$723,2+$C269,0)</f>
        <v>0</v>
      </c>
      <c r="BE269" s="46">
        <f>HLOOKUP(BE$4,Debug!$A$1:$AK$723,2+$C269,0)</f>
        <v>0</v>
      </c>
      <c r="BF269" s="46">
        <f>HLOOKUP(BF$4,Debug!$A$1:$AK$723,2+$C269,0)</f>
        <v>0</v>
      </c>
      <c r="BG269" s="46">
        <f>HLOOKUP(BG$4,Debug!$A$1:$AK$723,2+$C269,0)</f>
        <v>0</v>
      </c>
      <c r="BH269" s="46">
        <f>HLOOKUP(BH$4,Debug!$A$1:$AK$723,2+$C269,0)</f>
        <v>0</v>
      </c>
      <c r="BI269" s="48">
        <f t="shared" si="212"/>
        <v>0</v>
      </c>
      <c r="BJ269" s="196"/>
      <c r="BK269" s="274">
        <f t="shared" si="213"/>
        <v>1.6821425527395739E-3</v>
      </c>
      <c r="BL269" s="275">
        <f t="shared" si="214"/>
        <v>0</v>
      </c>
      <c r="BM269" s="281">
        <f t="shared" si="215"/>
        <v>0</v>
      </c>
      <c r="BN269" s="281">
        <f t="shared" si="216"/>
        <v>0.8</v>
      </c>
      <c r="BO269" s="281">
        <f t="shared" si="217"/>
        <v>0</v>
      </c>
      <c r="BP269" s="281">
        <f t="shared" si="218"/>
        <v>1</v>
      </c>
      <c r="BQ269" s="275">
        <f t="shared" si="219"/>
        <v>0</v>
      </c>
      <c r="BR269" s="275">
        <f t="shared" si="220"/>
        <v>0</v>
      </c>
      <c r="BS269" s="276">
        <f t="shared" si="221"/>
        <v>0.80566083413772305</v>
      </c>
      <c r="BT269" s="41">
        <f>HLOOKUP(BT$4,Debug!$A$1:$AK$723,2+$C269,0)*IF(SUM(V269:W269)=0,0,1)</f>
        <v>0</v>
      </c>
      <c r="BU269" s="41">
        <f>HLOOKUP(BU$4,Debug!$A$1:$AK$723,2+$C269,0)*IF(SUM(X269:Y269)=0,0,1)</f>
        <v>0</v>
      </c>
      <c r="BV269" s="41">
        <f>HLOOKUP(BV$4,Debug!$A$1:$AK$723,2+$C269,0)</f>
        <v>0</v>
      </c>
      <c r="BW269" s="208">
        <f t="shared" si="222"/>
        <v>0</v>
      </c>
      <c r="BY269" s="251">
        <f t="shared" si="223"/>
        <v>0</v>
      </c>
      <c r="BZ269" s="43">
        <f>HLOOKUP(BZ$4,Debug!$A$1:$AK$723,2+$C269,0)</f>
        <v>0</v>
      </c>
      <c r="CA269" s="49">
        <f t="shared" si="224"/>
        <v>0</v>
      </c>
      <c r="CC269" s="224">
        <f t="shared" si="225"/>
        <v>0</v>
      </c>
      <c r="CD269" s="253">
        <f t="shared" si="236"/>
        <v>0</v>
      </c>
      <c r="CE269" s="253">
        <f t="shared" si="226"/>
        <v>0</v>
      </c>
      <c r="CF269" s="253">
        <f t="shared" si="237"/>
        <v>0</v>
      </c>
      <c r="CG269" s="255">
        <f t="shared" si="227"/>
        <v>0</v>
      </c>
      <c r="CI269" s="194" t="e">
        <f t="shared" si="238"/>
        <v>#DIV/0!</v>
      </c>
      <c r="CJ269" s="194"/>
    </row>
    <row r="270" spans="2:88">
      <c r="B270" s="108">
        <f t="shared" si="191"/>
        <v>22</v>
      </c>
      <c r="C270" s="3">
        <f t="shared" si="228"/>
        <v>264</v>
      </c>
      <c r="D270" s="3">
        <f t="shared" si="229"/>
        <v>21</v>
      </c>
      <c r="E270" s="3">
        <f t="shared" si="230"/>
        <v>11</v>
      </c>
      <c r="F270" s="7">
        <f t="shared" si="231"/>
        <v>2036</v>
      </c>
      <c r="G270" s="8">
        <f t="shared" si="232"/>
        <v>12</v>
      </c>
      <c r="H270" s="37">
        <f>HLOOKUP(H$4,Debug!$A$1:$AK$723,2+$C270,0)</f>
        <v>0</v>
      </c>
      <c r="I270" s="38">
        <f>HLOOKUP(I$4,Debug!$A$1:$AK$723,2+$C270,0)</f>
        <v>0</v>
      </c>
      <c r="J270" s="38">
        <f>HLOOKUP(J$4,Debug!$A$1:$AK$723,2+$C270,0)</f>
        <v>0</v>
      </c>
      <c r="K270" s="38">
        <f>HLOOKUP(K$4,Debug!$A$1:$AK$723,2+$C270,0)</f>
        <v>0</v>
      </c>
      <c r="L270" s="38">
        <f>HLOOKUP(L$4,Debug!$A$1:$AK$723,2+$C270,0)</f>
        <v>0</v>
      </c>
      <c r="M270" s="38">
        <f>HLOOKUP(M$4,Debug!$A$1:$AK$723,2+$C270,0)</f>
        <v>0</v>
      </c>
      <c r="N270" s="208">
        <f t="shared" si="198"/>
        <v>0</v>
      </c>
      <c r="O270" s="5"/>
      <c r="P270" s="100">
        <f>IF(Switch="Y",S270,HLOOKUP(P$3,Debug!$A$1:$AK$723,2+$C270,0))</f>
        <v>0</v>
      </c>
      <c r="Q270" s="207">
        <f t="shared" si="199"/>
        <v>-1.25E-3</v>
      </c>
      <c r="R270" s="101">
        <f>IF(Switch="Y",T270,HLOOKUP(R$3,Debug!$A$1:$AK$723,2+$C270,0))</f>
        <v>0</v>
      </c>
      <c r="S270" s="183">
        <v>4.809072576125617E-3</v>
      </c>
      <c r="T270" s="184">
        <v>0.3999200159968006</v>
      </c>
      <c r="U270" s="196"/>
      <c r="V270" s="55">
        <f t="shared" si="233"/>
        <v>0</v>
      </c>
      <c r="W270" s="210">
        <f t="shared" si="234"/>
        <v>0</v>
      </c>
      <c r="X270" s="210">
        <f t="shared" si="200"/>
        <v>0</v>
      </c>
      <c r="Y270" s="210">
        <f t="shared" si="235"/>
        <v>0</v>
      </c>
      <c r="Z270" s="210">
        <f t="shared" si="201"/>
        <v>0</v>
      </c>
      <c r="AA270" s="210">
        <f t="shared" si="202"/>
        <v>0</v>
      </c>
      <c r="AB270" s="210">
        <f t="shared" si="203"/>
        <v>0</v>
      </c>
      <c r="AC270" s="211">
        <f t="shared" si="204"/>
        <v>0</v>
      </c>
      <c r="AD270" s="43">
        <f>HLOOKUP(AD$4,Debug!$A$1:$AK$723,2+$C270,0)</f>
        <v>0</v>
      </c>
      <c r="AE270" s="44">
        <f>HLOOKUP(AE$4,Debug!$A$1:$AK$723,2+$C270,0)</f>
        <v>0</v>
      </c>
      <c r="AF270" s="44">
        <f>HLOOKUP(AF$4,Debug!$A$1:$AK$723,2+$C270,0)</f>
        <v>0</v>
      </c>
      <c r="AG270" s="44">
        <f>HLOOKUP(AG$4,Debug!$A$1:$AK$723,2+$C270,0)</f>
        <v>0</v>
      </c>
      <c r="AH270" s="44">
        <f>HLOOKUP(AH$4,Debug!$A$1:$AK$723,2+$C270,0)</f>
        <v>0</v>
      </c>
      <c r="AI270" s="208">
        <f t="shared" si="205"/>
        <v>0</v>
      </c>
      <c r="AJ270" s="196"/>
      <c r="AK270" s="55">
        <f t="shared" si="192"/>
        <v>0</v>
      </c>
      <c r="AL270" s="210">
        <f t="shared" si="193"/>
        <v>0</v>
      </c>
      <c r="AM270" s="210">
        <f t="shared" si="194"/>
        <v>0</v>
      </c>
      <c r="AN270" s="210">
        <f t="shared" si="195"/>
        <v>0</v>
      </c>
      <c r="AO270" s="210">
        <f t="shared" si="196"/>
        <v>0</v>
      </c>
      <c r="AP270" s="211">
        <f t="shared" si="197"/>
        <v>0</v>
      </c>
      <c r="AQ270" s="46">
        <f>HLOOKUP(AQ$4,Debug!$A$1:$AK$723,2+$C270,0)</f>
        <v>0</v>
      </c>
      <c r="AR270" s="46">
        <f>HLOOKUP(AR$4,Debug!$A$1:$AK$723,2+$C270,0)</f>
        <v>0</v>
      </c>
      <c r="AS270" s="46">
        <f>HLOOKUP(AS$4,Debug!$A$1:$AK$723,2+$C270,0)</f>
        <v>0</v>
      </c>
      <c r="AT270" s="46">
        <f>HLOOKUP(AT$4,Debug!$A$1:$AK$723,2+$C270,0)</f>
        <v>0</v>
      </c>
      <c r="AU270" s="46">
        <f>HLOOKUP(AU$4,Debug!$A$1:$AK$723,2+$C270,0)</f>
        <v>0</v>
      </c>
      <c r="AV270" s="46">
        <f>HLOOKUP(AV$4,Debug!$A$1:$AK$723,2+$C270,0)</f>
        <v>0</v>
      </c>
      <c r="AW270" s="47">
        <f t="shared" si="206"/>
        <v>0</v>
      </c>
      <c r="AX270" s="196"/>
      <c r="AY270" s="265">
        <f t="shared" si="207"/>
        <v>0</v>
      </c>
      <c r="AZ270" s="266">
        <f t="shared" si="208"/>
        <v>0</v>
      </c>
      <c r="BA270" s="266">
        <f t="shared" si="209"/>
        <v>1.7826096154749393E-10</v>
      </c>
      <c r="BB270" s="266">
        <f t="shared" si="210"/>
        <v>0</v>
      </c>
      <c r="BC270" s="267">
        <f t="shared" si="211"/>
        <v>0</v>
      </c>
      <c r="BD270" s="246">
        <f>HLOOKUP(BD$4,Debug!$A$1:$AK$723,2+$C270,0)</f>
        <v>0</v>
      </c>
      <c r="BE270" s="46">
        <f>HLOOKUP(BE$4,Debug!$A$1:$AK$723,2+$C270,0)</f>
        <v>0</v>
      </c>
      <c r="BF270" s="46">
        <f>HLOOKUP(BF$4,Debug!$A$1:$AK$723,2+$C270,0)</f>
        <v>0</v>
      </c>
      <c r="BG270" s="46">
        <f>HLOOKUP(BG$4,Debug!$A$1:$AK$723,2+$C270,0)</f>
        <v>0</v>
      </c>
      <c r="BH270" s="46">
        <f>HLOOKUP(BH$4,Debug!$A$1:$AK$723,2+$C270,0)</f>
        <v>0</v>
      </c>
      <c r="BI270" s="48">
        <f t="shared" si="212"/>
        <v>0</v>
      </c>
      <c r="BJ270" s="196"/>
      <c r="BK270" s="274">
        <f t="shared" si="213"/>
        <v>1.6821425527395739E-3</v>
      </c>
      <c r="BL270" s="275">
        <f t="shared" si="214"/>
        <v>0</v>
      </c>
      <c r="BM270" s="281">
        <f t="shared" si="215"/>
        <v>0</v>
      </c>
      <c r="BN270" s="281">
        <f t="shared" si="216"/>
        <v>0.8</v>
      </c>
      <c r="BO270" s="281">
        <f t="shared" si="217"/>
        <v>0</v>
      </c>
      <c r="BP270" s="281">
        <f t="shared" si="218"/>
        <v>1</v>
      </c>
      <c r="BQ270" s="275">
        <f t="shared" si="219"/>
        <v>0</v>
      </c>
      <c r="BR270" s="275">
        <f t="shared" si="220"/>
        <v>0</v>
      </c>
      <c r="BS270" s="276">
        <f t="shared" si="221"/>
        <v>0.80566083413772305</v>
      </c>
      <c r="BT270" s="41">
        <f>HLOOKUP(BT$4,Debug!$A$1:$AK$723,2+$C270,0)*IF(SUM(V270:W270)=0,0,1)</f>
        <v>0</v>
      </c>
      <c r="BU270" s="41">
        <f>HLOOKUP(BU$4,Debug!$A$1:$AK$723,2+$C270,0)*IF(SUM(X270:Y270)=0,0,1)</f>
        <v>0</v>
      </c>
      <c r="BV270" s="41">
        <f>HLOOKUP(BV$4,Debug!$A$1:$AK$723,2+$C270,0)</f>
        <v>0</v>
      </c>
      <c r="BW270" s="208">
        <f t="shared" si="222"/>
        <v>0</v>
      </c>
      <c r="BY270" s="251">
        <f t="shared" si="223"/>
        <v>0</v>
      </c>
      <c r="BZ270" s="43">
        <f>HLOOKUP(BZ$4,Debug!$A$1:$AK$723,2+$C270,0)</f>
        <v>0</v>
      </c>
      <c r="CA270" s="49">
        <f t="shared" si="224"/>
        <v>0</v>
      </c>
      <c r="CC270" s="224">
        <f t="shared" si="225"/>
        <v>0</v>
      </c>
      <c r="CD270" s="253">
        <f t="shared" si="236"/>
        <v>0</v>
      </c>
      <c r="CE270" s="253">
        <f t="shared" si="226"/>
        <v>0</v>
      </c>
      <c r="CF270" s="253">
        <f t="shared" si="237"/>
        <v>0</v>
      </c>
      <c r="CG270" s="255">
        <f t="shared" si="227"/>
        <v>0</v>
      </c>
      <c r="CI270" s="194" t="e">
        <f t="shared" si="238"/>
        <v>#DIV/0!</v>
      </c>
      <c r="CJ270" s="194"/>
    </row>
    <row r="271" spans="2:88">
      <c r="B271" s="108">
        <f t="shared" si="191"/>
        <v>23</v>
      </c>
      <c r="C271" s="3">
        <f t="shared" si="228"/>
        <v>265</v>
      </c>
      <c r="D271" s="3">
        <f t="shared" si="229"/>
        <v>22</v>
      </c>
      <c r="E271" s="3">
        <f t="shared" si="230"/>
        <v>0</v>
      </c>
      <c r="F271" s="7">
        <f t="shared" si="231"/>
        <v>2037</v>
      </c>
      <c r="G271" s="8">
        <f t="shared" si="232"/>
        <v>1</v>
      </c>
      <c r="H271" s="37">
        <f>HLOOKUP(H$4,Debug!$A$1:$AK$723,2+$C271,0)</f>
        <v>0</v>
      </c>
      <c r="I271" s="38">
        <f>HLOOKUP(I$4,Debug!$A$1:$AK$723,2+$C271,0)</f>
        <v>0</v>
      </c>
      <c r="J271" s="38">
        <f>HLOOKUP(J$4,Debug!$A$1:$AK$723,2+$C271,0)</f>
        <v>0</v>
      </c>
      <c r="K271" s="38">
        <f>HLOOKUP(K$4,Debug!$A$1:$AK$723,2+$C271,0)</f>
        <v>0</v>
      </c>
      <c r="L271" s="38">
        <f>HLOOKUP(L$4,Debug!$A$1:$AK$723,2+$C271,0)</f>
        <v>0</v>
      </c>
      <c r="M271" s="38">
        <f>HLOOKUP(M$4,Debug!$A$1:$AK$723,2+$C271,0)</f>
        <v>0</v>
      </c>
      <c r="N271" s="208">
        <f t="shared" si="198"/>
        <v>0</v>
      </c>
      <c r="O271" s="5"/>
      <c r="P271" s="100">
        <f>IF(Switch="Y",S271,HLOOKUP(P$3,Debug!$A$1:$AK$723,2+$C271,0))</f>
        <v>0</v>
      </c>
      <c r="Q271" s="207">
        <f t="shared" si="199"/>
        <v>-1.25E-3</v>
      </c>
      <c r="R271" s="101">
        <f>IF(Switch="Y",T271,HLOOKUP(R$3,Debug!$A$1:$AK$723,2+$C271,0))</f>
        <v>0</v>
      </c>
      <c r="S271" s="183">
        <v>2.2945183209696518E-2</v>
      </c>
      <c r="T271" s="184">
        <v>0.39873998165796087</v>
      </c>
      <c r="U271" s="196"/>
      <c r="V271" s="55">
        <f t="shared" si="233"/>
        <v>0</v>
      </c>
      <c r="W271" s="210">
        <f t="shared" si="234"/>
        <v>0</v>
      </c>
      <c r="X271" s="210">
        <f t="shared" si="200"/>
        <v>0</v>
      </c>
      <c r="Y271" s="210">
        <f t="shared" si="235"/>
        <v>0</v>
      </c>
      <c r="Z271" s="210">
        <f t="shared" si="201"/>
        <v>0</v>
      </c>
      <c r="AA271" s="210">
        <f t="shared" si="202"/>
        <v>0</v>
      </c>
      <c r="AB271" s="210">
        <f t="shared" si="203"/>
        <v>0</v>
      </c>
      <c r="AC271" s="211">
        <f t="shared" si="204"/>
        <v>0</v>
      </c>
      <c r="AD271" s="43">
        <f>HLOOKUP(AD$4,Debug!$A$1:$AK$723,2+$C271,0)</f>
        <v>0</v>
      </c>
      <c r="AE271" s="44">
        <f>HLOOKUP(AE$4,Debug!$A$1:$AK$723,2+$C271,0)</f>
        <v>0</v>
      </c>
      <c r="AF271" s="44">
        <f>HLOOKUP(AF$4,Debug!$A$1:$AK$723,2+$C271,0)</f>
        <v>0</v>
      </c>
      <c r="AG271" s="44">
        <f>HLOOKUP(AG$4,Debug!$A$1:$AK$723,2+$C271,0)</f>
        <v>0</v>
      </c>
      <c r="AH271" s="44">
        <f>HLOOKUP(AH$4,Debug!$A$1:$AK$723,2+$C271,0)</f>
        <v>0</v>
      </c>
      <c r="AI271" s="208">
        <f t="shared" si="205"/>
        <v>0</v>
      </c>
      <c r="AJ271" s="196"/>
      <c r="AK271" s="55">
        <f t="shared" si="192"/>
        <v>0</v>
      </c>
      <c r="AL271" s="210">
        <f t="shared" si="193"/>
        <v>0</v>
      </c>
      <c r="AM271" s="210">
        <f t="shared" si="194"/>
        <v>0</v>
      </c>
      <c r="AN271" s="210">
        <f t="shared" si="195"/>
        <v>0</v>
      </c>
      <c r="AO271" s="210">
        <f t="shared" si="196"/>
        <v>0</v>
      </c>
      <c r="AP271" s="211">
        <f t="shared" si="197"/>
        <v>0</v>
      </c>
      <c r="AQ271" s="46">
        <f>HLOOKUP(AQ$4,Debug!$A$1:$AK$723,2+$C271,0)</f>
        <v>0</v>
      </c>
      <c r="AR271" s="46">
        <f>HLOOKUP(AR$4,Debug!$A$1:$AK$723,2+$C271,0)</f>
        <v>0</v>
      </c>
      <c r="AS271" s="46">
        <f>HLOOKUP(AS$4,Debug!$A$1:$AK$723,2+$C271,0)</f>
        <v>0</v>
      </c>
      <c r="AT271" s="46">
        <f>HLOOKUP(AT$4,Debug!$A$1:$AK$723,2+$C271,0)</f>
        <v>0</v>
      </c>
      <c r="AU271" s="46">
        <f>HLOOKUP(AU$4,Debug!$A$1:$AK$723,2+$C271,0)</f>
        <v>0</v>
      </c>
      <c r="AV271" s="46">
        <f>HLOOKUP(AV$4,Debug!$A$1:$AK$723,2+$C271,0)</f>
        <v>0</v>
      </c>
      <c r="AW271" s="47">
        <f t="shared" si="206"/>
        <v>0</v>
      </c>
      <c r="AX271" s="196"/>
      <c r="AY271" s="265">
        <f t="shared" si="207"/>
        <v>0</v>
      </c>
      <c r="AZ271" s="266">
        <f t="shared" si="208"/>
        <v>0</v>
      </c>
      <c r="BA271" s="266">
        <f t="shared" si="209"/>
        <v>1.7826096154749393E-10</v>
      </c>
      <c r="BB271" s="266">
        <f t="shared" si="210"/>
        <v>0</v>
      </c>
      <c r="BC271" s="267">
        <f t="shared" si="211"/>
        <v>0</v>
      </c>
      <c r="BD271" s="246">
        <f>HLOOKUP(BD$4,Debug!$A$1:$AK$723,2+$C271,0)</f>
        <v>0</v>
      </c>
      <c r="BE271" s="46">
        <f>HLOOKUP(BE$4,Debug!$A$1:$AK$723,2+$C271,0)</f>
        <v>0</v>
      </c>
      <c r="BF271" s="46">
        <f>HLOOKUP(BF$4,Debug!$A$1:$AK$723,2+$C271,0)</f>
        <v>0</v>
      </c>
      <c r="BG271" s="46">
        <f>HLOOKUP(BG$4,Debug!$A$1:$AK$723,2+$C271,0)</f>
        <v>0</v>
      </c>
      <c r="BH271" s="46">
        <f>HLOOKUP(BH$4,Debug!$A$1:$AK$723,2+$C271,0)</f>
        <v>0</v>
      </c>
      <c r="BI271" s="48">
        <f t="shared" si="212"/>
        <v>0</v>
      </c>
      <c r="BJ271" s="196"/>
      <c r="BK271" s="274">
        <f t="shared" si="213"/>
        <v>1.6821425527395739E-3</v>
      </c>
      <c r="BL271" s="275">
        <f t="shared" si="214"/>
        <v>0</v>
      </c>
      <c r="BM271" s="281">
        <f t="shared" si="215"/>
        <v>0</v>
      </c>
      <c r="BN271" s="281">
        <f t="shared" si="216"/>
        <v>0.8</v>
      </c>
      <c r="BO271" s="281">
        <f t="shared" si="217"/>
        <v>0</v>
      </c>
      <c r="BP271" s="281">
        <f t="shared" si="218"/>
        <v>1</v>
      </c>
      <c r="BQ271" s="275">
        <f t="shared" si="219"/>
        <v>0</v>
      </c>
      <c r="BR271" s="275">
        <f t="shared" si="220"/>
        <v>0</v>
      </c>
      <c r="BS271" s="276">
        <f t="shared" si="221"/>
        <v>0.80566083413772305</v>
      </c>
      <c r="BT271" s="41">
        <f>HLOOKUP(BT$4,Debug!$A$1:$AK$723,2+$C271,0)*IF(SUM(V271:W271)=0,0,1)</f>
        <v>0</v>
      </c>
      <c r="BU271" s="41">
        <f>HLOOKUP(BU$4,Debug!$A$1:$AK$723,2+$C271,0)*IF(SUM(X271:Y271)=0,0,1)</f>
        <v>0</v>
      </c>
      <c r="BV271" s="41">
        <f>HLOOKUP(BV$4,Debug!$A$1:$AK$723,2+$C271,0)</f>
        <v>0</v>
      </c>
      <c r="BW271" s="208">
        <f t="shared" si="222"/>
        <v>0</v>
      </c>
      <c r="BY271" s="251">
        <f t="shared" si="223"/>
        <v>0</v>
      </c>
      <c r="BZ271" s="43">
        <f>HLOOKUP(BZ$4,Debug!$A$1:$AK$723,2+$C271,0)</f>
        <v>0</v>
      </c>
      <c r="CA271" s="49">
        <f t="shared" si="224"/>
        <v>0</v>
      </c>
      <c r="CC271" s="224">
        <f t="shared" si="225"/>
        <v>0</v>
      </c>
      <c r="CD271" s="253">
        <f t="shared" si="236"/>
        <v>0</v>
      </c>
      <c r="CE271" s="253">
        <f t="shared" si="226"/>
        <v>0</v>
      </c>
      <c r="CF271" s="253">
        <f t="shared" si="237"/>
        <v>0</v>
      </c>
      <c r="CG271" s="255">
        <f t="shared" si="227"/>
        <v>0</v>
      </c>
      <c r="CI271" s="194" t="e">
        <f t="shared" si="238"/>
        <v>#DIV/0!</v>
      </c>
      <c r="CJ271" s="194"/>
    </row>
    <row r="272" spans="2:88">
      <c r="B272" s="108">
        <f t="shared" si="191"/>
        <v>23</v>
      </c>
      <c r="C272" s="3">
        <f t="shared" si="228"/>
        <v>266</v>
      </c>
      <c r="D272" s="3">
        <f t="shared" si="229"/>
        <v>22</v>
      </c>
      <c r="E272" s="3">
        <f t="shared" si="230"/>
        <v>1</v>
      </c>
      <c r="F272" s="7">
        <f t="shared" si="231"/>
        <v>2037</v>
      </c>
      <c r="G272" s="8">
        <f t="shared" si="232"/>
        <v>2</v>
      </c>
      <c r="H272" s="37">
        <f>HLOOKUP(H$4,Debug!$A$1:$AK$723,2+$C272,0)</f>
        <v>0</v>
      </c>
      <c r="I272" s="38">
        <f>HLOOKUP(I$4,Debug!$A$1:$AK$723,2+$C272,0)</f>
        <v>0</v>
      </c>
      <c r="J272" s="38">
        <f>HLOOKUP(J$4,Debug!$A$1:$AK$723,2+$C272,0)</f>
        <v>0</v>
      </c>
      <c r="K272" s="38">
        <f>HLOOKUP(K$4,Debug!$A$1:$AK$723,2+$C272,0)</f>
        <v>0</v>
      </c>
      <c r="L272" s="38">
        <f>HLOOKUP(L$4,Debug!$A$1:$AK$723,2+$C272,0)</f>
        <v>0</v>
      </c>
      <c r="M272" s="38">
        <f>HLOOKUP(M$4,Debug!$A$1:$AK$723,2+$C272,0)</f>
        <v>0</v>
      </c>
      <c r="N272" s="208">
        <f t="shared" si="198"/>
        <v>0</v>
      </c>
      <c r="O272" s="5"/>
      <c r="P272" s="100">
        <f>IF(Switch="Y",S272,HLOOKUP(P$3,Debug!$A$1:$AK$723,2+$C272,0))</f>
        <v>0</v>
      </c>
      <c r="Q272" s="207">
        <f t="shared" si="199"/>
        <v>-1.25E-3</v>
      </c>
      <c r="R272" s="101">
        <f>IF(Switch="Y",T272,HLOOKUP(R$3,Debug!$A$1:$AK$723,2+$C272,0))</f>
        <v>0</v>
      </c>
      <c r="S272" s="183">
        <v>-2.0664022944203331E-2</v>
      </c>
      <c r="T272" s="184">
        <v>0.39751947845444424</v>
      </c>
      <c r="U272" s="196"/>
      <c r="V272" s="55">
        <f t="shared" si="233"/>
        <v>0</v>
      </c>
      <c r="W272" s="210">
        <f t="shared" si="234"/>
        <v>0</v>
      </c>
      <c r="X272" s="210">
        <f t="shared" si="200"/>
        <v>0</v>
      </c>
      <c r="Y272" s="210">
        <f t="shared" si="235"/>
        <v>0</v>
      </c>
      <c r="Z272" s="210">
        <f t="shared" si="201"/>
        <v>0</v>
      </c>
      <c r="AA272" s="210">
        <f t="shared" si="202"/>
        <v>0</v>
      </c>
      <c r="AB272" s="210">
        <f t="shared" si="203"/>
        <v>0</v>
      </c>
      <c r="AC272" s="211">
        <f t="shared" si="204"/>
        <v>0</v>
      </c>
      <c r="AD272" s="43">
        <f>HLOOKUP(AD$4,Debug!$A$1:$AK$723,2+$C272,0)</f>
        <v>0</v>
      </c>
      <c r="AE272" s="44">
        <f>HLOOKUP(AE$4,Debug!$A$1:$AK$723,2+$C272,0)</f>
        <v>0</v>
      </c>
      <c r="AF272" s="44">
        <f>HLOOKUP(AF$4,Debug!$A$1:$AK$723,2+$C272,0)</f>
        <v>0</v>
      </c>
      <c r="AG272" s="44">
        <f>HLOOKUP(AG$4,Debug!$A$1:$AK$723,2+$C272,0)</f>
        <v>0</v>
      </c>
      <c r="AH272" s="44">
        <f>HLOOKUP(AH$4,Debug!$A$1:$AK$723,2+$C272,0)</f>
        <v>0</v>
      </c>
      <c r="AI272" s="208">
        <f t="shared" si="205"/>
        <v>0</v>
      </c>
      <c r="AJ272" s="196"/>
      <c r="AK272" s="55">
        <f t="shared" si="192"/>
        <v>0</v>
      </c>
      <c r="AL272" s="210">
        <f t="shared" si="193"/>
        <v>0</v>
      </c>
      <c r="AM272" s="210">
        <f t="shared" si="194"/>
        <v>0</v>
      </c>
      <c r="AN272" s="210">
        <f t="shared" si="195"/>
        <v>0</v>
      </c>
      <c r="AO272" s="210">
        <f t="shared" si="196"/>
        <v>0</v>
      </c>
      <c r="AP272" s="211">
        <f t="shared" si="197"/>
        <v>0</v>
      </c>
      <c r="AQ272" s="46">
        <f>HLOOKUP(AQ$4,Debug!$A$1:$AK$723,2+$C272,0)</f>
        <v>0</v>
      </c>
      <c r="AR272" s="46">
        <f>HLOOKUP(AR$4,Debug!$A$1:$AK$723,2+$C272,0)</f>
        <v>0</v>
      </c>
      <c r="AS272" s="46">
        <f>HLOOKUP(AS$4,Debug!$A$1:$AK$723,2+$C272,0)</f>
        <v>0</v>
      </c>
      <c r="AT272" s="46">
        <f>HLOOKUP(AT$4,Debug!$A$1:$AK$723,2+$C272,0)</f>
        <v>0</v>
      </c>
      <c r="AU272" s="46">
        <f>HLOOKUP(AU$4,Debug!$A$1:$AK$723,2+$C272,0)</f>
        <v>0</v>
      </c>
      <c r="AV272" s="46">
        <f>HLOOKUP(AV$4,Debug!$A$1:$AK$723,2+$C272,0)</f>
        <v>0</v>
      </c>
      <c r="AW272" s="47">
        <f t="shared" si="206"/>
        <v>0</v>
      </c>
      <c r="AX272" s="196"/>
      <c r="AY272" s="265">
        <f t="shared" si="207"/>
        <v>0</v>
      </c>
      <c r="AZ272" s="266">
        <f t="shared" si="208"/>
        <v>0</v>
      </c>
      <c r="BA272" s="266">
        <f t="shared" si="209"/>
        <v>1.7826096154749393E-10</v>
      </c>
      <c r="BB272" s="266">
        <f t="shared" si="210"/>
        <v>0</v>
      </c>
      <c r="BC272" s="267">
        <f t="shared" si="211"/>
        <v>0</v>
      </c>
      <c r="BD272" s="246">
        <f>HLOOKUP(BD$4,Debug!$A$1:$AK$723,2+$C272,0)</f>
        <v>0</v>
      </c>
      <c r="BE272" s="46">
        <f>HLOOKUP(BE$4,Debug!$A$1:$AK$723,2+$C272,0)</f>
        <v>0</v>
      </c>
      <c r="BF272" s="46">
        <f>HLOOKUP(BF$4,Debug!$A$1:$AK$723,2+$C272,0)</f>
        <v>0</v>
      </c>
      <c r="BG272" s="46">
        <f>HLOOKUP(BG$4,Debug!$A$1:$AK$723,2+$C272,0)</f>
        <v>0</v>
      </c>
      <c r="BH272" s="46">
        <f>HLOOKUP(BH$4,Debug!$A$1:$AK$723,2+$C272,0)</f>
        <v>0</v>
      </c>
      <c r="BI272" s="48">
        <f t="shared" si="212"/>
        <v>0</v>
      </c>
      <c r="BJ272" s="196"/>
      <c r="BK272" s="274">
        <f t="shared" si="213"/>
        <v>1.6821425527395739E-3</v>
      </c>
      <c r="BL272" s="275">
        <f t="shared" si="214"/>
        <v>0</v>
      </c>
      <c r="BM272" s="281">
        <f t="shared" si="215"/>
        <v>0</v>
      </c>
      <c r="BN272" s="281">
        <f t="shared" si="216"/>
        <v>0.8</v>
      </c>
      <c r="BO272" s="281">
        <f t="shared" si="217"/>
        <v>0</v>
      </c>
      <c r="BP272" s="281">
        <f t="shared" si="218"/>
        <v>1</v>
      </c>
      <c r="BQ272" s="275">
        <f t="shared" si="219"/>
        <v>0</v>
      </c>
      <c r="BR272" s="275">
        <f t="shared" si="220"/>
        <v>0</v>
      </c>
      <c r="BS272" s="276">
        <f t="shared" si="221"/>
        <v>0.80566083413772305</v>
      </c>
      <c r="BT272" s="41">
        <f>HLOOKUP(BT$4,Debug!$A$1:$AK$723,2+$C272,0)*IF(SUM(V272:W272)=0,0,1)</f>
        <v>0</v>
      </c>
      <c r="BU272" s="41">
        <f>HLOOKUP(BU$4,Debug!$A$1:$AK$723,2+$C272,0)*IF(SUM(X272:Y272)=0,0,1)</f>
        <v>0</v>
      </c>
      <c r="BV272" s="41">
        <f>HLOOKUP(BV$4,Debug!$A$1:$AK$723,2+$C272,0)</f>
        <v>0</v>
      </c>
      <c r="BW272" s="208">
        <f t="shared" si="222"/>
        <v>0</v>
      </c>
      <c r="BY272" s="251">
        <f t="shared" si="223"/>
        <v>0</v>
      </c>
      <c r="BZ272" s="43">
        <f>HLOOKUP(BZ$4,Debug!$A$1:$AK$723,2+$C272,0)</f>
        <v>0</v>
      </c>
      <c r="CA272" s="49">
        <f t="shared" si="224"/>
        <v>0</v>
      </c>
      <c r="CC272" s="224">
        <f t="shared" si="225"/>
        <v>0</v>
      </c>
      <c r="CD272" s="253">
        <f t="shared" si="236"/>
        <v>0</v>
      </c>
      <c r="CE272" s="253">
        <f t="shared" si="226"/>
        <v>0</v>
      </c>
      <c r="CF272" s="253">
        <f t="shared" si="237"/>
        <v>0</v>
      </c>
      <c r="CG272" s="255">
        <f t="shared" si="227"/>
        <v>0</v>
      </c>
      <c r="CI272" s="194" t="e">
        <f t="shared" si="238"/>
        <v>#DIV/0!</v>
      </c>
      <c r="CJ272" s="194"/>
    </row>
    <row r="273" spans="2:88">
      <c r="B273" s="108">
        <f t="shared" si="191"/>
        <v>23</v>
      </c>
      <c r="C273" s="3">
        <f t="shared" si="228"/>
        <v>267</v>
      </c>
      <c r="D273" s="3">
        <f t="shared" si="229"/>
        <v>22</v>
      </c>
      <c r="E273" s="3">
        <f t="shared" si="230"/>
        <v>2</v>
      </c>
      <c r="F273" s="7">
        <f t="shared" si="231"/>
        <v>2037</v>
      </c>
      <c r="G273" s="8">
        <f t="shared" si="232"/>
        <v>3</v>
      </c>
      <c r="H273" s="37">
        <f>HLOOKUP(H$4,Debug!$A$1:$AK$723,2+$C273,0)</f>
        <v>0</v>
      </c>
      <c r="I273" s="38">
        <f>HLOOKUP(I$4,Debug!$A$1:$AK$723,2+$C273,0)</f>
        <v>0</v>
      </c>
      <c r="J273" s="38">
        <f>HLOOKUP(J$4,Debug!$A$1:$AK$723,2+$C273,0)</f>
        <v>0</v>
      </c>
      <c r="K273" s="38">
        <f>HLOOKUP(K$4,Debug!$A$1:$AK$723,2+$C273,0)</f>
        <v>0</v>
      </c>
      <c r="L273" s="38">
        <f>HLOOKUP(L$4,Debug!$A$1:$AK$723,2+$C273,0)</f>
        <v>0</v>
      </c>
      <c r="M273" s="38">
        <f>HLOOKUP(M$4,Debug!$A$1:$AK$723,2+$C273,0)</f>
        <v>0</v>
      </c>
      <c r="N273" s="208">
        <f t="shared" si="198"/>
        <v>0</v>
      </c>
      <c r="O273" s="5"/>
      <c r="P273" s="100">
        <f>IF(Switch="Y",S273,HLOOKUP(P$3,Debug!$A$1:$AK$723,2+$C273,0))</f>
        <v>0</v>
      </c>
      <c r="Q273" s="207">
        <f t="shared" si="199"/>
        <v>-1.25E-3</v>
      </c>
      <c r="R273" s="101">
        <f>IF(Switch="Y",T273,HLOOKUP(R$3,Debug!$A$1:$AK$723,2+$C273,0))</f>
        <v>0</v>
      </c>
      <c r="S273" s="183">
        <v>4.8199807709101705E-3</v>
      </c>
      <c r="T273" s="184">
        <v>0.39627501486031308</v>
      </c>
      <c r="U273" s="196"/>
      <c r="V273" s="55">
        <f t="shared" si="233"/>
        <v>0</v>
      </c>
      <c r="W273" s="210">
        <f t="shared" si="234"/>
        <v>0</v>
      </c>
      <c r="X273" s="210">
        <f t="shared" si="200"/>
        <v>0</v>
      </c>
      <c r="Y273" s="210">
        <f t="shared" si="235"/>
        <v>0</v>
      </c>
      <c r="Z273" s="210">
        <f t="shared" si="201"/>
        <v>0</v>
      </c>
      <c r="AA273" s="210">
        <f t="shared" si="202"/>
        <v>0</v>
      </c>
      <c r="AB273" s="210">
        <f t="shared" si="203"/>
        <v>0</v>
      </c>
      <c r="AC273" s="211">
        <f t="shared" si="204"/>
        <v>0</v>
      </c>
      <c r="AD273" s="43">
        <f>HLOOKUP(AD$4,Debug!$A$1:$AK$723,2+$C273,0)</f>
        <v>0</v>
      </c>
      <c r="AE273" s="44">
        <f>HLOOKUP(AE$4,Debug!$A$1:$AK$723,2+$C273,0)</f>
        <v>0</v>
      </c>
      <c r="AF273" s="44">
        <f>HLOOKUP(AF$4,Debug!$A$1:$AK$723,2+$C273,0)</f>
        <v>0</v>
      </c>
      <c r="AG273" s="44">
        <f>HLOOKUP(AG$4,Debug!$A$1:$AK$723,2+$C273,0)</f>
        <v>0</v>
      </c>
      <c r="AH273" s="44">
        <f>HLOOKUP(AH$4,Debug!$A$1:$AK$723,2+$C273,0)</f>
        <v>0</v>
      </c>
      <c r="AI273" s="208">
        <f t="shared" si="205"/>
        <v>0</v>
      </c>
      <c r="AJ273" s="196"/>
      <c r="AK273" s="55">
        <f t="shared" si="192"/>
        <v>0</v>
      </c>
      <c r="AL273" s="210">
        <f t="shared" si="193"/>
        <v>0</v>
      </c>
      <c r="AM273" s="210">
        <f t="shared" si="194"/>
        <v>0</v>
      </c>
      <c r="AN273" s="210">
        <f t="shared" si="195"/>
        <v>0</v>
      </c>
      <c r="AO273" s="210">
        <f t="shared" si="196"/>
        <v>0</v>
      </c>
      <c r="AP273" s="211">
        <f t="shared" si="197"/>
        <v>0</v>
      </c>
      <c r="AQ273" s="46">
        <f>HLOOKUP(AQ$4,Debug!$A$1:$AK$723,2+$C273,0)</f>
        <v>0</v>
      </c>
      <c r="AR273" s="46">
        <f>HLOOKUP(AR$4,Debug!$A$1:$AK$723,2+$C273,0)</f>
        <v>0</v>
      </c>
      <c r="AS273" s="46">
        <f>HLOOKUP(AS$4,Debug!$A$1:$AK$723,2+$C273,0)</f>
        <v>0</v>
      </c>
      <c r="AT273" s="46">
        <f>HLOOKUP(AT$4,Debug!$A$1:$AK$723,2+$C273,0)</f>
        <v>0</v>
      </c>
      <c r="AU273" s="46">
        <f>HLOOKUP(AU$4,Debug!$A$1:$AK$723,2+$C273,0)</f>
        <v>0</v>
      </c>
      <c r="AV273" s="46">
        <f>HLOOKUP(AV$4,Debug!$A$1:$AK$723,2+$C273,0)</f>
        <v>0</v>
      </c>
      <c r="AW273" s="47">
        <f t="shared" si="206"/>
        <v>0</v>
      </c>
      <c r="AX273" s="196"/>
      <c r="AY273" s="265">
        <f t="shared" si="207"/>
        <v>0</v>
      </c>
      <c r="AZ273" s="266">
        <f t="shared" si="208"/>
        <v>0</v>
      </c>
      <c r="BA273" s="266">
        <f t="shared" si="209"/>
        <v>1.7826096154749393E-10</v>
      </c>
      <c r="BB273" s="266">
        <f t="shared" si="210"/>
        <v>0</v>
      </c>
      <c r="BC273" s="267">
        <f t="shared" si="211"/>
        <v>0</v>
      </c>
      <c r="BD273" s="246">
        <f>HLOOKUP(BD$4,Debug!$A$1:$AK$723,2+$C273,0)</f>
        <v>0</v>
      </c>
      <c r="BE273" s="46">
        <f>HLOOKUP(BE$4,Debug!$A$1:$AK$723,2+$C273,0)</f>
        <v>0</v>
      </c>
      <c r="BF273" s="46">
        <f>HLOOKUP(BF$4,Debug!$A$1:$AK$723,2+$C273,0)</f>
        <v>0</v>
      </c>
      <c r="BG273" s="46">
        <f>HLOOKUP(BG$4,Debug!$A$1:$AK$723,2+$C273,0)</f>
        <v>0</v>
      </c>
      <c r="BH273" s="46">
        <f>HLOOKUP(BH$4,Debug!$A$1:$AK$723,2+$C273,0)</f>
        <v>0</v>
      </c>
      <c r="BI273" s="48">
        <f t="shared" si="212"/>
        <v>0</v>
      </c>
      <c r="BJ273" s="196"/>
      <c r="BK273" s="274">
        <f t="shared" si="213"/>
        <v>1.6821425527395739E-3</v>
      </c>
      <c r="BL273" s="275">
        <f t="shared" si="214"/>
        <v>0</v>
      </c>
      <c r="BM273" s="281">
        <f t="shared" si="215"/>
        <v>0</v>
      </c>
      <c r="BN273" s="281">
        <f t="shared" si="216"/>
        <v>0.8</v>
      </c>
      <c r="BO273" s="281">
        <f t="shared" si="217"/>
        <v>0</v>
      </c>
      <c r="BP273" s="281">
        <f t="shared" si="218"/>
        <v>1</v>
      </c>
      <c r="BQ273" s="275">
        <f t="shared" si="219"/>
        <v>0</v>
      </c>
      <c r="BR273" s="275">
        <f t="shared" si="220"/>
        <v>0</v>
      </c>
      <c r="BS273" s="276">
        <f t="shared" si="221"/>
        <v>0.80566083413772305</v>
      </c>
      <c r="BT273" s="41">
        <f>HLOOKUP(BT$4,Debug!$A$1:$AK$723,2+$C273,0)*IF(SUM(V273:W273)=0,0,1)</f>
        <v>0</v>
      </c>
      <c r="BU273" s="41">
        <f>HLOOKUP(BU$4,Debug!$A$1:$AK$723,2+$C273,0)*IF(SUM(X273:Y273)=0,0,1)</f>
        <v>0</v>
      </c>
      <c r="BV273" s="41">
        <f>HLOOKUP(BV$4,Debug!$A$1:$AK$723,2+$C273,0)</f>
        <v>0</v>
      </c>
      <c r="BW273" s="208">
        <f t="shared" si="222"/>
        <v>0</v>
      </c>
      <c r="BY273" s="251">
        <f t="shared" si="223"/>
        <v>0</v>
      </c>
      <c r="BZ273" s="43">
        <f>HLOOKUP(BZ$4,Debug!$A$1:$AK$723,2+$C273,0)</f>
        <v>0</v>
      </c>
      <c r="CA273" s="49">
        <f t="shared" si="224"/>
        <v>0</v>
      </c>
      <c r="CC273" s="224">
        <f t="shared" si="225"/>
        <v>0</v>
      </c>
      <c r="CD273" s="253">
        <f t="shared" si="236"/>
        <v>0</v>
      </c>
      <c r="CE273" s="253">
        <f t="shared" si="226"/>
        <v>0</v>
      </c>
      <c r="CF273" s="253">
        <f t="shared" si="237"/>
        <v>0</v>
      </c>
      <c r="CG273" s="255">
        <f t="shared" si="227"/>
        <v>0</v>
      </c>
      <c r="CI273" s="194" t="e">
        <f t="shared" si="238"/>
        <v>#DIV/0!</v>
      </c>
      <c r="CJ273" s="194"/>
    </row>
    <row r="274" spans="2:88">
      <c r="B274" s="108">
        <f t="shared" si="191"/>
        <v>23</v>
      </c>
      <c r="C274" s="3">
        <f t="shared" si="228"/>
        <v>268</v>
      </c>
      <c r="D274" s="3">
        <f t="shared" si="229"/>
        <v>22</v>
      </c>
      <c r="E274" s="3">
        <f t="shared" si="230"/>
        <v>3</v>
      </c>
      <c r="F274" s="7">
        <f t="shared" si="231"/>
        <v>2037</v>
      </c>
      <c r="G274" s="8">
        <f t="shared" si="232"/>
        <v>4</v>
      </c>
      <c r="H274" s="37">
        <f>HLOOKUP(H$4,Debug!$A$1:$AK$723,2+$C274,0)</f>
        <v>0</v>
      </c>
      <c r="I274" s="38">
        <f>HLOOKUP(I$4,Debug!$A$1:$AK$723,2+$C274,0)</f>
        <v>0</v>
      </c>
      <c r="J274" s="38">
        <f>HLOOKUP(J$4,Debug!$A$1:$AK$723,2+$C274,0)</f>
        <v>0</v>
      </c>
      <c r="K274" s="38">
        <f>HLOOKUP(K$4,Debug!$A$1:$AK$723,2+$C274,0)</f>
        <v>0</v>
      </c>
      <c r="L274" s="38">
        <f>HLOOKUP(L$4,Debug!$A$1:$AK$723,2+$C274,0)</f>
        <v>0</v>
      </c>
      <c r="M274" s="38">
        <f>HLOOKUP(M$4,Debug!$A$1:$AK$723,2+$C274,0)</f>
        <v>0</v>
      </c>
      <c r="N274" s="208">
        <f t="shared" si="198"/>
        <v>0</v>
      </c>
      <c r="O274" s="5"/>
      <c r="P274" s="100">
        <f>IF(Switch="Y",S274,HLOOKUP(P$3,Debug!$A$1:$AK$723,2+$C274,0))</f>
        <v>0</v>
      </c>
      <c r="Q274" s="207">
        <f t="shared" si="199"/>
        <v>-1.25E-3</v>
      </c>
      <c r="R274" s="101">
        <f>IF(Switch="Y",T274,HLOOKUP(R$3,Debug!$A$1:$AK$723,2+$C274,0))</f>
        <v>0</v>
      </c>
      <c r="S274" s="183">
        <v>-1.1343262023876144E-2</v>
      </c>
      <c r="T274" s="184">
        <v>0.39494470774091628</v>
      </c>
      <c r="U274" s="196"/>
      <c r="V274" s="55">
        <f t="shared" si="233"/>
        <v>0</v>
      </c>
      <c r="W274" s="210">
        <f t="shared" si="234"/>
        <v>0</v>
      </c>
      <c r="X274" s="210">
        <f t="shared" si="200"/>
        <v>0</v>
      </c>
      <c r="Y274" s="210">
        <f t="shared" si="235"/>
        <v>0</v>
      </c>
      <c r="Z274" s="210">
        <f t="shared" si="201"/>
        <v>0</v>
      </c>
      <c r="AA274" s="210">
        <f t="shared" si="202"/>
        <v>0</v>
      </c>
      <c r="AB274" s="210">
        <f t="shared" si="203"/>
        <v>0</v>
      </c>
      <c r="AC274" s="211">
        <f t="shared" si="204"/>
        <v>0</v>
      </c>
      <c r="AD274" s="43">
        <f>HLOOKUP(AD$4,Debug!$A$1:$AK$723,2+$C274,0)</f>
        <v>0</v>
      </c>
      <c r="AE274" s="44">
        <f>HLOOKUP(AE$4,Debug!$A$1:$AK$723,2+$C274,0)</f>
        <v>0</v>
      </c>
      <c r="AF274" s="44">
        <f>HLOOKUP(AF$4,Debug!$A$1:$AK$723,2+$C274,0)</f>
        <v>0</v>
      </c>
      <c r="AG274" s="44">
        <f>HLOOKUP(AG$4,Debug!$A$1:$AK$723,2+$C274,0)</f>
        <v>0</v>
      </c>
      <c r="AH274" s="44">
        <f>HLOOKUP(AH$4,Debug!$A$1:$AK$723,2+$C274,0)</f>
        <v>0</v>
      </c>
      <c r="AI274" s="208">
        <f t="shared" si="205"/>
        <v>0</v>
      </c>
      <c r="AJ274" s="196"/>
      <c r="AK274" s="55">
        <f t="shared" si="192"/>
        <v>0</v>
      </c>
      <c r="AL274" s="210">
        <f t="shared" si="193"/>
        <v>0</v>
      </c>
      <c r="AM274" s="210">
        <f t="shared" si="194"/>
        <v>0</v>
      </c>
      <c r="AN274" s="210">
        <f t="shared" si="195"/>
        <v>0</v>
      </c>
      <c r="AO274" s="210">
        <f t="shared" si="196"/>
        <v>0</v>
      </c>
      <c r="AP274" s="211">
        <f t="shared" si="197"/>
        <v>0</v>
      </c>
      <c r="AQ274" s="46">
        <f>HLOOKUP(AQ$4,Debug!$A$1:$AK$723,2+$C274,0)</f>
        <v>0</v>
      </c>
      <c r="AR274" s="46">
        <f>HLOOKUP(AR$4,Debug!$A$1:$AK$723,2+$C274,0)</f>
        <v>0</v>
      </c>
      <c r="AS274" s="46">
        <f>HLOOKUP(AS$4,Debug!$A$1:$AK$723,2+$C274,0)</f>
        <v>0</v>
      </c>
      <c r="AT274" s="46">
        <f>HLOOKUP(AT$4,Debug!$A$1:$AK$723,2+$C274,0)</f>
        <v>0</v>
      </c>
      <c r="AU274" s="46">
        <f>HLOOKUP(AU$4,Debug!$A$1:$AK$723,2+$C274,0)</f>
        <v>0</v>
      </c>
      <c r="AV274" s="46">
        <f>HLOOKUP(AV$4,Debug!$A$1:$AK$723,2+$C274,0)</f>
        <v>0</v>
      </c>
      <c r="AW274" s="47">
        <f t="shared" si="206"/>
        <v>0</v>
      </c>
      <c r="AX274" s="196"/>
      <c r="AY274" s="265">
        <f t="shared" si="207"/>
        <v>0</v>
      </c>
      <c r="AZ274" s="266">
        <f t="shared" si="208"/>
        <v>0</v>
      </c>
      <c r="BA274" s="266">
        <f t="shared" si="209"/>
        <v>1.7826096154749393E-10</v>
      </c>
      <c r="BB274" s="266">
        <f t="shared" si="210"/>
        <v>0</v>
      </c>
      <c r="BC274" s="267">
        <f t="shared" si="211"/>
        <v>0</v>
      </c>
      <c r="BD274" s="246">
        <f>HLOOKUP(BD$4,Debug!$A$1:$AK$723,2+$C274,0)</f>
        <v>0</v>
      </c>
      <c r="BE274" s="46">
        <f>HLOOKUP(BE$4,Debug!$A$1:$AK$723,2+$C274,0)</f>
        <v>0</v>
      </c>
      <c r="BF274" s="46">
        <f>HLOOKUP(BF$4,Debug!$A$1:$AK$723,2+$C274,0)</f>
        <v>0</v>
      </c>
      <c r="BG274" s="46">
        <f>HLOOKUP(BG$4,Debug!$A$1:$AK$723,2+$C274,0)</f>
        <v>0</v>
      </c>
      <c r="BH274" s="46">
        <f>HLOOKUP(BH$4,Debug!$A$1:$AK$723,2+$C274,0)</f>
        <v>0</v>
      </c>
      <c r="BI274" s="48">
        <f t="shared" si="212"/>
        <v>0</v>
      </c>
      <c r="BJ274" s="196"/>
      <c r="BK274" s="274">
        <f t="shared" si="213"/>
        <v>1.6821425527395739E-3</v>
      </c>
      <c r="BL274" s="275">
        <f t="shared" si="214"/>
        <v>0</v>
      </c>
      <c r="BM274" s="281">
        <f t="shared" si="215"/>
        <v>0</v>
      </c>
      <c r="BN274" s="281">
        <f t="shared" si="216"/>
        <v>0.8</v>
      </c>
      <c r="BO274" s="281">
        <f t="shared" si="217"/>
        <v>0</v>
      </c>
      <c r="BP274" s="281">
        <f t="shared" si="218"/>
        <v>1</v>
      </c>
      <c r="BQ274" s="275">
        <f t="shared" si="219"/>
        <v>0</v>
      </c>
      <c r="BR274" s="275">
        <f t="shared" si="220"/>
        <v>0</v>
      </c>
      <c r="BS274" s="276">
        <f t="shared" si="221"/>
        <v>0.80566083413772305</v>
      </c>
      <c r="BT274" s="41">
        <f>HLOOKUP(BT$4,Debug!$A$1:$AK$723,2+$C274,0)*IF(SUM(V274:W274)=0,0,1)</f>
        <v>0</v>
      </c>
      <c r="BU274" s="41">
        <f>HLOOKUP(BU$4,Debug!$A$1:$AK$723,2+$C274,0)*IF(SUM(X274:Y274)=0,0,1)</f>
        <v>0</v>
      </c>
      <c r="BV274" s="41">
        <f>HLOOKUP(BV$4,Debug!$A$1:$AK$723,2+$C274,0)</f>
        <v>0</v>
      </c>
      <c r="BW274" s="208">
        <f t="shared" si="222"/>
        <v>0</v>
      </c>
      <c r="BY274" s="251">
        <f t="shared" si="223"/>
        <v>0</v>
      </c>
      <c r="BZ274" s="43">
        <f>HLOOKUP(BZ$4,Debug!$A$1:$AK$723,2+$C274,0)</f>
        <v>0</v>
      </c>
      <c r="CA274" s="49">
        <f t="shared" si="224"/>
        <v>0</v>
      </c>
      <c r="CC274" s="224">
        <f t="shared" si="225"/>
        <v>0</v>
      </c>
      <c r="CD274" s="253">
        <f t="shared" si="236"/>
        <v>0</v>
      </c>
      <c r="CE274" s="253">
        <f t="shared" si="226"/>
        <v>0</v>
      </c>
      <c r="CF274" s="253">
        <f t="shared" si="237"/>
        <v>0</v>
      </c>
      <c r="CG274" s="255">
        <f t="shared" si="227"/>
        <v>0</v>
      </c>
      <c r="CI274" s="194" t="e">
        <f t="shared" si="238"/>
        <v>#DIV/0!</v>
      </c>
      <c r="CJ274" s="194"/>
    </row>
    <row r="275" spans="2:88">
      <c r="B275" s="108">
        <f t="shared" ref="B275:B338" si="239">B263+1</f>
        <v>23</v>
      </c>
      <c r="C275" s="3">
        <f t="shared" si="228"/>
        <v>269</v>
      </c>
      <c r="D275" s="3">
        <f t="shared" si="229"/>
        <v>22</v>
      </c>
      <c r="E275" s="3">
        <f t="shared" si="230"/>
        <v>4</v>
      </c>
      <c r="F275" s="7">
        <f t="shared" si="231"/>
        <v>2037</v>
      </c>
      <c r="G275" s="8">
        <f t="shared" si="232"/>
        <v>5</v>
      </c>
      <c r="H275" s="37">
        <f>HLOOKUP(H$4,Debug!$A$1:$AK$723,2+$C275,0)</f>
        <v>0</v>
      </c>
      <c r="I275" s="38">
        <f>HLOOKUP(I$4,Debug!$A$1:$AK$723,2+$C275,0)</f>
        <v>0</v>
      </c>
      <c r="J275" s="38">
        <f>HLOOKUP(J$4,Debug!$A$1:$AK$723,2+$C275,0)</f>
        <v>0</v>
      </c>
      <c r="K275" s="38">
        <f>HLOOKUP(K$4,Debug!$A$1:$AK$723,2+$C275,0)</f>
        <v>0</v>
      </c>
      <c r="L275" s="38">
        <f>HLOOKUP(L$4,Debug!$A$1:$AK$723,2+$C275,0)</f>
        <v>0</v>
      </c>
      <c r="M275" s="38">
        <f>HLOOKUP(M$4,Debug!$A$1:$AK$723,2+$C275,0)</f>
        <v>0</v>
      </c>
      <c r="N275" s="208">
        <f t="shared" si="198"/>
        <v>0</v>
      </c>
      <c r="O275" s="5"/>
      <c r="P275" s="100">
        <f>IF(Switch="Y",S275,HLOOKUP(P$3,Debug!$A$1:$AK$723,2+$C275,0))</f>
        <v>0</v>
      </c>
      <c r="Q275" s="207">
        <f t="shared" si="199"/>
        <v>-1.25E-3</v>
      </c>
      <c r="R275" s="101">
        <f>IF(Switch="Y",T275,HLOOKUP(R$3,Debug!$A$1:$AK$723,2+$C275,0))</f>
        <v>0</v>
      </c>
      <c r="S275" s="183">
        <v>5.8216791446898952E-3</v>
      </c>
      <c r="T275" s="184">
        <v>0.39362330249950794</v>
      </c>
      <c r="U275" s="196"/>
      <c r="V275" s="55">
        <f t="shared" si="233"/>
        <v>0</v>
      </c>
      <c r="W275" s="210">
        <f t="shared" si="234"/>
        <v>0</v>
      </c>
      <c r="X275" s="210">
        <f t="shared" si="200"/>
        <v>0</v>
      </c>
      <c r="Y275" s="210">
        <f t="shared" si="235"/>
        <v>0</v>
      </c>
      <c r="Z275" s="210">
        <f t="shared" si="201"/>
        <v>0</v>
      </c>
      <c r="AA275" s="210">
        <f t="shared" si="202"/>
        <v>0</v>
      </c>
      <c r="AB275" s="210">
        <f t="shared" si="203"/>
        <v>0</v>
      </c>
      <c r="AC275" s="211">
        <f t="shared" si="204"/>
        <v>0</v>
      </c>
      <c r="AD275" s="43">
        <f>HLOOKUP(AD$4,Debug!$A$1:$AK$723,2+$C275,0)</f>
        <v>0</v>
      </c>
      <c r="AE275" s="44">
        <f>HLOOKUP(AE$4,Debug!$A$1:$AK$723,2+$C275,0)</f>
        <v>0</v>
      </c>
      <c r="AF275" s="44">
        <f>HLOOKUP(AF$4,Debug!$A$1:$AK$723,2+$C275,0)</f>
        <v>0</v>
      </c>
      <c r="AG275" s="44">
        <f>HLOOKUP(AG$4,Debug!$A$1:$AK$723,2+$C275,0)</f>
        <v>0</v>
      </c>
      <c r="AH275" s="44">
        <f>HLOOKUP(AH$4,Debug!$A$1:$AK$723,2+$C275,0)</f>
        <v>0</v>
      </c>
      <c r="AI275" s="208">
        <f t="shared" si="205"/>
        <v>0</v>
      </c>
      <c r="AJ275" s="196"/>
      <c r="AK275" s="55">
        <f t="shared" si="192"/>
        <v>0</v>
      </c>
      <c r="AL275" s="210">
        <f t="shared" si="193"/>
        <v>0</v>
      </c>
      <c r="AM275" s="210">
        <f t="shared" si="194"/>
        <v>0</v>
      </c>
      <c r="AN275" s="210">
        <f t="shared" si="195"/>
        <v>0</v>
      </c>
      <c r="AO275" s="210">
        <f t="shared" si="196"/>
        <v>0</v>
      </c>
      <c r="AP275" s="211">
        <f t="shared" si="197"/>
        <v>0</v>
      </c>
      <c r="AQ275" s="46">
        <f>HLOOKUP(AQ$4,Debug!$A$1:$AK$723,2+$C275,0)</f>
        <v>0</v>
      </c>
      <c r="AR275" s="46">
        <f>HLOOKUP(AR$4,Debug!$A$1:$AK$723,2+$C275,0)</f>
        <v>0</v>
      </c>
      <c r="AS275" s="46">
        <f>HLOOKUP(AS$4,Debug!$A$1:$AK$723,2+$C275,0)</f>
        <v>0</v>
      </c>
      <c r="AT275" s="46">
        <f>HLOOKUP(AT$4,Debug!$A$1:$AK$723,2+$C275,0)</f>
        <v>0</v>
      </c>
      <c r="AU275" s="46">
        <f>HLOOKUP(AU$4,Debug!$A$1:$AK$723,2+$C275,0)</f>
        <v>0</v>
      </c>
      <c r="AV275" s="46">
        <f>HLOOKUP(AV$4,Debug!$A$1:$AK$723,2+$C275,0)</f>
        <v>0</v>
      </c>
      <c r="AW275" s="47">
        <f t="shared" si="206"/>
        <v>0</v>
      </c>
      <c r="AX275" s="196"/>
      <c r="AY275" s="265">
        <f t="shared" si="207"/>
        <v>0</v>
      </c>
      <c r="AZ275" s="266">
        <f t="shared" si="208"/>
        <v>0</v>
      </c>
      <c r="BA275" s="266">
        <f t="shared" si="209"/>
        <v>1.7826096154749393E-10</v>
      </c>
      <c r="BB275" s="266">
        <f t="shared" si="210"/>
        <v>0</v>
      </c>
      <c r="BC275" s="267">
        <f t="shared" si="211"/>
        <v>0</v>
      </c>
      <c r="BD275" s="246">
        <f>HLOOKUP(BD$4,Debug!$A$1:$AK$723,2+$C275,0)</f>
        <v>0</v>
      </c>
      <c r="BE275" s="46">
        <f>HLOOKUP(BE$4,Debug!$A$1:$AK$723,2+$C275,0)</f>
        <v>0</v>
      </c>
      <c r="BF275" s="46">
        <f>HLOOKUP(BF$4,Debug!$A$1:$AK$723,2+$C275,0)</f>
        <v>0</v>
      </c>
      <c r="BG275" s="46">
        <f>HLOOKUP(BG$4,Debug!$A$1:$AK$723,2+$C275,0)</f>
        <v>0</v>
      </c>
      <c r="BH275" s="46">
        <f>HLOOKUP(BH$4,Debug!$A$1:$AK$723,2+$C275,0)</f>
        <v>0</v>
      </c>
      <c r="BI275" s="48">
        <f t="shared" si="212"/>
        <v>0</v>
      </c>
      <c r="BJ275" s="196"/>
      <c r="BK275" s="274">
        <f t="shared" si="213"/>
        <v>1.6821425527395739E-3</v>
      </c>
      <c r="BL275" s="275">
        <f t="shared" si="214"/>
        <v>0</v>
      </c>
      <c r="BM275" s="281">
        <f t="shared" si="215"/>
        <v>0</v>
      </c>
      <c r="BN275" s="281">
        <f t="shared" si="216"/>
        <v>0.8</v>
      </c>
      <c r="BO275" s="281">
        <f t="shared" si="217"/>
        <v>0</v>
      </c>
      <c r="BP275" s="281">
        <f t="shared" si="218"/>
        <v>1</v>
      </c>
      <c r="BQ275" s="275">
        <f t="shared" si="219"/>
        <v>0</v>
      </c>
      <c r="BR275" s="275">
        <f t="shared" si="220"/>
        <v>0</v>
      </c>
      <c r="BS275" s="276">
        <f t="shared" si="221"/>
        <v>0.80566083413772305</v>
      </c>
      <c r="BT275" s="41">
        <f>HLOOKUP(BT$4,Debug!$A$1:$AK$723,2+$C275,0)*IF(SUM(V275:W275)=0,0,1)</f>
        <v>0</v>
      </c>
      <c r="BU275" s="41">
        <f>HLOOKUP(BU$4,Debug!$A$1:$AK$723,2+$C275,0)*IF(SUM(X275:Y275)=0,0,1)</f>
        <v>0</v>
      </c>
      <c r="BV275" s="41">
        <f>HLOOKUP(BV$4,Debug!$A$1:$AK$723,2+$C275,0)</f>
        <v>0</v>
      </c>
      <c r="BW275" s="208">
        <f t="shared" si="222"/>
        <v>0</v>
      </c>
      <c r="BY275" s="251">
        <f t="shared" si="223"/>
        <v>0</v>
      </c>
      <c r="BZ275" s="43">
        <f>HLOOKUP(BZ$4,Debug!$A$1:$AK$723,2+$C275,0)</f>
        <v>0</v>
      </c>
      <c r="CA275" s="49">
        <f t="shared" si="224"/>
        <v>0</v>
      </c>
      <c r="CC275" s="224">
        <f t="shared" si="225"/>
        <v>0</v>
      </c>
      <c r="CD275" s="253">
        <f t="shared" si="236"/>
        <v>0</v>
      </c>
      <c r="CE275" s="253">
        <f t="shared" si="226"/>
        <v>0</v>
      </c>
      <c r="CF275" s="253">
        <f t="shared" si="237"/>
        <v>0</v>
      </c>
      <c r="CG275" s="255">
        <f t="shared" si="227"/>
        <v>0</v>
      </c>
      <c r="CI275" s="194" t="e">
        <f t="shared" si="238"/>
        <v>#DIV/0!</v>
      </c>
      <c r="CJ275" s="194"/>
    </row>
    <row r="276" spans="2:88">
      <c r="B276" s="108">
        <f t="shared" si="239"/>
        <v>23</v>
      </c>
      <c r="C276" s="3">
        <f t="shared" si="228"/>
        <v>270</v>
      </c>
      <c r="D276" s="3">
        <f t="shared" si="229"/>
        <v>22</v>
      </c>
      <c r="E276" s="3">
        <f t="shared" si="230"/>
        <v>5</v>
      </c>
      <c r="F276" s="7">
        <f t="shared" si="231"/>
        <v>2037</v>
      </c>
      <c r="G276" s="8">
        <f t="shared" si="232"/>
        <v>6</v>
      </c>
      <c r="H276" s="37">
        <f>HLOOKUP(H$4,Debug!$A$1:$AK$723,2+$C276,0)</f>
        <v>0</v>
      </c>
      <c r="I276" s="38">
        <f>HLOOKUP(I$4,Debug!$A$1:$AK$723,2+$C276,0)</f>
        <v>0</v>
      </c>
      <c r="J276" s="38">
        <f>HLOOKUP(J$4,Debug!$A$1:$AK$723,2+$C276,0)</f>
        <v>0</v>
      </c>
      <c r="K276" s="38">
        <f>HLOOKUP(K$4,Debug!$A$1:$AK$723,2+$C276,0)</f>
        <v>0</v>
      </c>
      <c r="L276" s="38">
        <f>HLOOKUP(L$4,Debug!$A$1:$AK$723,2+$C276,0)</f>
        <v>0</v>
      </c>
      <c r="M276" s="38">
        <f>HLOOKUP(M$4,Debug!$A$1:$AK$723,2+$C276,0)</f>
        <v>0</v>
      </c>
      <c r="N276" s="208">
        <f t="shared" si="198"/>
        <v>0</v>
      </c>
      <c r="O276" s="5"/>
      <c r="P276" s="100">
        <f>IF(Switch="Y",S276,HLOOKUP(P$3,Debug!$A$1:$AK$723,2+$C276,0))</f>
        <v>0</v>
      </c>
      <c r="Q276" s="207">
        <f t="shared" si="199"/>
        <v>-1.25E-3</v>
      </c>
      <c r="R276" s="101">
        <f>IF(Switch="Y",T276,HLOOKUP(R$3,Debug!$A$1:$AK$723,2+$C276,0))</f>
        <v>0</v>
      </c>
      <c r="S276" s="183">
        <v>4.3731821755521594E-3</v>
      </c>
      <c r="T276" s="184">
        <v>0.39221838719799185</v>
      </c>
      <c r="U276" s="196"/>
      <c r="V276" s="55">
        <f t="shared" si="233"/>
        <v>0</v>
      </c>
      <c r="W276" s="210">
        <f t="shared" si="234"/>
        <v>0</v>
      </c>
      <c r="X276" s="210">
        <f t="shared" si="200"/>
        <v>0</v>
      </c>
      <c r="Y276" s="210">
        <f t="shared" si="235"/>
        <v>0</v>
      </c>
      <c r="Z276" s="210">
        <f t="shared" si="201"/>
        <v>0</v>
      </c>
      <c r="AA276" s="210">
        <f t="shared" si="202"/>
        <v>0</v>
      </c>
      <c r="AB276" s="210">
        <f t="shared" si="203"/>
        <v>0</v>
      </c>
      <c r="AC276" s="211">
        <f t="shared" si="204"/>
        <v>0</v>
      </c>
      <c r="AD276" s="43">
        <f>HLOOKUP(AD$4,Debug!$A$1:$AK$723,2+$C276,0)</f>
        <v>0</v>
      </c>
      <c r="AE276" s="44">
        <f>HLOOKUP(AE$4,Debug!$A$1:$AK$723,2+$C276,0)</f>
        <v>0</v>
      </c>
      <c r="AF276" s="44">
        <f>HLOOKUP(AF$4,Debug!$A$1:$AK$723,2+$C276,0)</f>
        <v>0</v>
      </c>
      <c r="AG276" s="44">
        <f>HLOOKUP(AG$4,Debug!$A$1:$AK$723,2+$C276,0)</f>
        <v>0</v>
      </c>
      <c r="AH276" s="44">
        <f>HLOOKUP(AH$4,Debug!$A$1:$AK$723,2+$C276,0)</f>
        <v>0</v>
      </c>
      <c r="AI276" s="208">
        <f t="shared" si="205"/>
        <v>0</v>
      </c>
      <c r="AJ276" s="196"/>
      <c r="AK276" s="55">
        <f t="shared" si="192"/>
        <v>0</v>
      </c>
      <c r="AL276" s="210">
        <f t="shared" si="193"/>
        <v>0</v>
      </c>
      <c r="AM276" s="210">
        <f t="shared" si="194"/>
        <v>0</v>
      </c>
      <c r="AN276" s="210">
        <f t="shared" si="195"/>
        <v>0</v>
      </c>
      <c r="AO276" s="210">
        <f t="shared" si="196"/>
        <v>0</v>
      </c>
      <c r="AP276" s="211">
        <f t="shared" si="197"/>
        <v>0</v>
      </c>
      <c r="AQ276" s="46">
        <f>HLOOKUP(AQ$4,Debug!$A$1:$AK$723,2+$C276,0)</f>
        <v>0</v>
      </c>
      <c r="AR276" s="46">
        <f>HLOOKUP(AR$4,Debug!$A$1:$AK$723,2+$C276,0)</f>
        <v>0</v>
      </c>
      <c r="AS276" s="46">
        <f>HLOOKUP(AS$4,Debug!$A$1:$AK$723,2+$C276,0)</f>
        <v>0</v>
      </c>
      <c r="AT276" s="46">
        <f>HLOOKUP(AT$4,Debug!$A$1:$AK$723,2+$C276,0)</f>
        <v>0</v>
      </c>
      <c r="AU276" s="46">
        <f>HLOOKUP(AU$4,Debug!$A$1:$AK$723,2+$C276,0)</f>
        <v>0</v>
      </c>
      <c r="AV276" s="46">
        <f>HLOOKUP(AV$4,Debug!$A$1:$AK$723,2+$C276,0)</f>
        <v>0</v>
      </c>
      <c r="AW276" s="47">
        <f t="shared" si="206"/>
        <v>0</v>
      </c>
      <c r="AX276" s="196"/>
      <c r="AY276" s="265">
        <f t="shared" si="207"/>
        <v>0</v>
      </c>
      <c r="AZ276" s="266">
        <f t="shared" si="208"/>
        <v>0</v>
      </c>
      <c r="BA276" s="266">
        <f t="shared" si="209"/>
        <v>1.7826096154749393E-10</v>
      </c>
      <c r="BB276" s="266">
        <f t="shared" si="210"/>
        <v>0</v>
      </c>
      <c r="BC276" s="267">
        <f t="shared" si="211"/>
        <v>0</v>
      </c>
      <c r="BD276" s="246">
        <f>HLOOKUP(BD$4,Debug!$A$1:$AK$723,2+$C276,0)</f>
        <v>0</v>
      </c>
      <c r="BE276" s="46">
        <f>HLOOKUP(BE$4,Debug!$A$1:$AK$723,2+$C276,0)</f>
        <v>0</v>
      </c>
      <c r="BF276" s="46">
        <f>HLOOKUP(BF$4,Debug!$A$1:$AK$723,2+$C276,0)</f>
        <v>0</v>
      </c>
      <c r="BG276" s="46">
        <f>HLOOKUP(BG$4,Debug!$A$1:$AK$723,2+$C276,0)</f>
        <v>0</v>
      </c>
      <c r="BH276" s="46">
        <f>HLOOKUP(BH$4,Debug!$A$1:$AK$723,2+$C276,0)</f>
        <v>0</v>
      </c>
      <c r="BI276" s="48">
        <f t="shared" si="212"/>
        <v>0</v>
      </c>
      <c r="BJ276" s="196"/>
      <c r="BK276" s="274">
        <f t="shared" si="213"/>
        <v>1.6821425527395739E-3</v>
      </c>
      <c r="BL276" s="275">
        <f t="shared" si="214"/>
        <v>0</v>
      </c>
      <c r="BM276" s="281">
        <f t="shared" si="215"/>
        <v>0</v>
      </c>
      <c r="BN276" s="281">
        <f t="shared" si="216"/>
        <v>0.8</v>
      </c>
      <c r="BO276" s="281">
        <f t="shared" si="217"/>
        <v>0</v>
      </c>
      <c r="BP276" s="281">
        <f t="shared" si="218"/>
        <v>1</v>
      </c>
      <c r="BQ276" s="275">
        <f t="shared" si="219"/>
        <v>0</v>
      </c>
      <c r="BR276" s="275">
        <f t="shared" si="220"/>
        <v>0</v>
      </c>
      <c r="BS276" s="276">
        <f t="shared" si="221"/>
        <v>0.80566083413772305</v>
      </c>
      <c r="BT276" s="41">
        <f>HLOOKUP(BT$4,Debug!$A$1:$AK$723,2+$C276,0)*IF(SUM(V276:W276)=0,0,1)</f>
        <v>0</v>
      </c>
      <c r="BU276" s="41">
        <f>HLOOKUP(BU$4,Debug!$A$1:$AK$723,2+$C276,0)*IF(SUM(X276:Y276)=0,0,1)</f>
        <v>0</v>
      </c>
      <c r="BV276" s="41">
        <f>HLOOKUP(BV$4,Debug!$A$1:$AK$723,2+$C276,0)</f>
        <v>0</v>
      </c>
      <c r="BW276" s="208">
        <f t="shared" si="222"/>
        <v>0</v>
      </c>
      <c r="BY276" s="251">
        <f t="shared" si="223"/>
        <v>0</v>
      </c>
      <c r="BZ276" s="43">
        <f>HLOOKUP(BZ$4,Debug!$A$1:$AK$723,2+$C276,0)</f>
        <v>0</v>
      </c>
      <c r="CA276" s="49">
        <f t="shared" si="224"/>
        <v>0</v>
      </c>
      <c r="CC276" s="224">
        <f t="shared" si="225"/>
        <v>0</v>
      </c>
      <c r="CD276" s="253">
        <f t="shared" si="236"/>
        <v>0</v>
      </c>
      <c r="CE276" s="253">
        <f t="shared" si="226"/>
        <v>0</v>
      </c>
      <c r="CF276" s="253">
        <f t="shared" si="237"/>
        <v>0</v>
      </c>
      <c r="CG276" s="255">
        <f t="shared" si="227"/>
        <v>0</v>
      </c>
      <c r="CI276" s="194" t="e">
        <f t="shared" si="238"/>
        <v>#DIV/0!</v>
      </c>
      <c r="CJ276" s="194"/>
    </row>
    <row r="277" spans="2:88">
      <c r="B277" s="108">
        <f t="shared" si="239"/>
        <v>23</v>
      </c>
      <c r="C277" s="3">
        <f t="shared" si="228"/>
        <v>271</v>
      </c>
      <c r="D277" s="3">
        <f t="shared" si="229"/>
        <v>22</v>
      </c>
      <c r="E277" s="3">
        <f t="shared" si="230"/>
        <v>6</v>
      </c>
      <c r="F277" s="7">
        <f t="shared" si="231"/>
        <v>2037</v>
      </c>
      <c r="G277" s="8">
        <f t="shared" si="232"/>
        <v>7</v>
      </c>
      <c r="H277" s="37">
        <f>HLOOKUP(H$4,Debug!$A$1:$AK$723,2+$C277,0)</f>
        <v>0</v>
      </c>
      <c r="I277" s="38">
        <f>HLOOKUP(I$4,Debug!$A$1:$AK$723,2+$C277,0)</f>
        <v>0</v>
      </c>
      <c r="J277" s="38">
        <f>HLOOKUP(J$4,Debug!$A$1:$AK$723,2+$C277,0)</f>
        <v>0</v>
      </c>
      <c r="K277" s="38">
        <f>HLOOKUP(K$4,Debug!$A$1:$AK$723,2+$C277,0)</f>
        <v>0</v>
      </c>
      <c r="L277" s="38">
        <f>HLOOKUP(L$4,Debug!$A$1:$AK$723,2+$C277,0)</f>
        <v>0</v>
      </c>
      <c r="M277" s="38">
        <f>HLOOKUP(M$4,Debug!$A$1:$AK$723,2+$C277,0)</f>
        <v>0</v>
      </c>
      <c r="N277" s="208">
        <f t="shared" si="198"/>
        <v>0</v>
      </c>
      <c r="O277" s="5"/>
      <c r="P277" s="100">
        <f>IF(Switch="Y",S277,HLOOKUP(P$3,Debug!$A$1:$AK$723,2+$C277,0))</f>
        <v>0</v>
      </c>
      <c r="Q277" s="207">
        <f t="shared" si="199"/>
        <v>-1.25E-3</v>
      </c>
      <c r="R277" s="101">
        <f>IF(Switch="Y",T277,HLOOKUP(R$3,Debug!$A$1:$AK$723,2+$C277,0))</f>
        <v>0</v>
      </c>
      <c r="S277" s="183">
        <v>-4.7107377740426282E-3</v>
      </c>
      <c r="T277" s="184">
        <v>0.39076237739830411</v>
      </c>
      <c r="U277" s="196"/>
      <c r="V277" s="55">
        <f t="shared" si="233"/>
        <v>0</v>
      </c>
      <c r="W277" s="210">
        <f t="shared" si="234"/>
        <v>0</v>
      </c>
      <c r="X277" s="210">
        <f t="shared" si="200"/>
        <v>0</v>
      </c>
      <c r="Y277" s="210">
        <f t="shared" si="235"/>
        <v>0</v>
      </c>
      <c r="Z277" s="210">
        <f t="shared" si="201"/>
        <v>0</v>
      </c>
      <c r="AA277" s="210">
        <f t="shared" si="202"/>
        <v>0</v>
      </c>
      <c r="AB277" s="210">
        <f t="shared" si="203"/>
        <v>0</v>
      </c>
      <c r="AC277" s="211">
        <f t="shared" si="204"/>
        <v>0</v>
      </c>
      <c r="AD277" s="43">
        <f>HLOOKUP(AD$4,Debug!$A$1:$AK$723,2+$C277,0)</f>
        <v>0</v>
      </c>
      <c r="AE277" s="44">
        <f>HLOOKUP(AE$4,Debug!$A$1:$AK$723,2+$C277,0)</f>
        <v>0</v>
      </c>
      <c r="AF277" s="44">
        <f>HLOOKUP(AF$4,Debug!$A$1:$AK$723,2+$C277,0)</f>
        <v>0</v>
      </c>
      <c r="AG277" s="44">
        <f>HLOOKUP(AG$4,Debug!$A$1:$AK$723,2+$C277,0)</f>
        <v>0</v>
      </c>
      <c r="AH277" s="44">
        <f>HLOOKUP(AH$4,Debug!$A$1:$AK$723,2+$C277,0)</f>
        <v>0</v>
      </c>
      <c r="AI277" s="208">
        <f t="shared" si="205"/>
        <v>0</v>
      </c>
      <c r="AJ277" s="196"/>
      <c r="AK277" s="55">
        <f t="shared" si="192"/>
        <v>0</v>
      </c>
      <c r="AL277" s="210">
        <f t="shared" si="193"/>
        <v>0</v>
      </c>
      <c r="AM277" s="210">
        <f t="shared" si="194"/>
        <v>0</v>
      </c>
      <c r="AN277" s="210">
        <f t="shared" si="195"/>
        <v>0</v>
      </c>
      <c r="AO277" s="210">
        <f t="shared" si="196"/>
        <v>0</v>
      </c>
      <c r="AP277" s="211">
        <f t="shared" si="197"/>
        <v>0</v>
      </c>
      <c r="AQ277" s="46">
        <f>HLOOKUP(AQ$4,Debug!$A$1:$AK$723,2+$C277,0)</f>
        <v>0</v>
      </c>
      <c r="AR277" s="46">
        <f>HLOOKUP(AR$4,Debug!$A$1:$AK$723,2+$C277,0)</f>
        <v>0</v>
      </c>
      <c r="AS277" s="46">
        <f>HLOOKUP(AS$4,Debug!$A$1:$AK$723,2+$C277,0)</f>
        <v>0</v>
      </c>
      <c r="AT277" s="46">
        <f>HLOOKUP(AT$4,Debug!$A$1:$AK$723,2+$C277,0)</f>
        <v>0</v>
      </c>
      <c r="AU277" s="46">
        <f>HLOOKUP(AU$4,Debug!$A$1:$AK$723,2+$C277,0)</f>
        <v>0</v>
      </c>
      <c r="AV277" s="46">
        <f>HLOOKUP(AV$4,Debug!$A$1:$AK$723,2+$C277,0)</f>
        <v>0</v>
      </c>
      <c r="AW277" s="47">
        <f t="shared" si="206"/>
        <v>0</v>
      </c>
      <c r="AX277" s="196"/>
      <c r="AY277" s="265">
        <f t="shared" si="207"/>
        <v>0</v>
      </c>
      <c r="AZ277" s="266">
        <f t="shared" si="208"/>
        <v>0</v>
      </c>
      <c r="BA277" s="266">
        <f t="shared" si="209"/>
        <v>1.7826096154749393E-10</v>
      </c>
      <c r="BB277" s="266">
        <f t="shared" si="210"/>
        <v>0</v>
      </c>
      <c r="BC277" s="267">
        <f t="shared" si="211"/>
        <v>0</v>
      </c>
      <c r="BD277" s="246">
        <f>HLOOKUP(BD$4,Debug!$A$1:$AK$723,2+$C277,0)</f>
        <v>0</v>
      </c>
      <c r="BE277" s="46">
        <f>HLOOKUP(BE$4,Debug!$A$1:$AK$723,2+$C277,0)</f>
        <v>0</v>
      </c>
      <c r="BF277" s="46">
        <f>HLOOKUP(BF$4,Debug!$A$1:$AK$723,2+$C277,0)</f>
        <v>0</v>
      </c>
      <c r="BG277" s="46">
        <f>HLOOKUP(BG$4,Debug!$A$1:$AK$723,2+$C277,0)</f>
        <v>0</v>
      </c>
      <c r="BH277" s="46">
        <f>HLOOKUP(BH$4,Debug!$A$1:$AK$723,2+$C277,0)</f>
        <v>0</v>
      </c>
      <c r="BI277" s="48">
        <f t="shared" si="212"/>
        <v>0</v>
      </c>
      <c r="BJ277" s="196"/>
      <c r="BK277" s="274">
        <f t="shared" si="213"/>
        <v>1.6821425527395739E-3</v>
      </c>
      <c r="BL277" s="275">
        <f t="shared" si="214"/>
        <v>0</v>
      </c>
      <c r="BM277" s="281">
        <f t="shared" si="215"/>
        <v>0</v>
      </c>
      <c r="BN277" s="281">
        <f t="shared" si="216"/>
        <v>0.8</v>
      </c>
      <c r="BO277" s="281">
        <f t="shared" si="217"/>
        <v>0</v>
      </c>
      <c r="BP277" s="281">
        <f t="shared" si="218"/>
        <v>1</v>
      </c>
      <c r="BQ277" s="275">
        <f t="shared" si="219"/>
        <v>0</v>
      </c>
      <c r="BR277" s="275">
        <f t="shared" si="220"/>
        <v>0</v>
      </c>
      <c r="BS277" s="276">
        <f t="shared" si="221"/>
        <v>0.80566083413772305</v>
      </c>
      <c r="BT277" s="41">
        <f>HLOOKUP(BT$4,Debug!$A$1:$AK$723,2+$C277,0)*IF(SUM(V277:W277)=0,0,1)</f>
        <v>0</v>
      </c>
      <c r="BU277" s="41">
        <f>HLOOKUP(BU$4,Debug!$A$1:$AK$723,2+$C277,0)*IF(SUM(X277:Y277)=0,0,1)</f>
        <v>0</v>
      </c>
      <c r="BV277" s="41">
        <f>HLOOKUP(BV$4,Debug!$A$1:$AK$723,2+$C277,0)</f>
        <v>0</v>
      </c>
      <c r="BW277" s="208">
        <f t="shared" si="222"/>
        <v>0</v>
      </c>
      <c r="BY277" s="251">
        <f t="shared" si="223"/>
        <v>0</v>
      </c>
      <c r="BZ277" s="43">
        <f>HLOOKUP(BZ$4,Debug!$A$1:$AK$723,2+$C277,0)</f>
        <v>0</v>
      </c>
      <c r="CA277" s="49">
        <f t="shared" si="224"/>
        <v>0</v>
      </c>
      <c r="CC277" s="224">
        <f t="shared" si="225"/>
        <v>0</v>
      </c>
      <c r="CD277" s="253">
        <f t="shared" si="236"/>
        <v>0</v>
      </c>
      <c r="CE277" s="253">
        <f t="shared" si="226"/>
        <v>0</v>
      </c>
      <c r="CF277" s="253">
        <f t="shared" si="237"/>
        <v>0</v>
      </c>
      <c r="CG277" s="255">
        <f t="shared" si="227"/>
        <v>0</v>
      </c>
      <c r="CI277" s="194" t="e">
        <f t="shared" si="238"/>
        <v>#DIV/0!</v>
      </c>
      <c r="CJ277" s="194"/>
    </row>
    <row r="278" spans="2:88">
      <c r="B278" s="108">
        <f t="shared" si="239"/>
        <v>23</v>
      </c>
      <c r="C278" s="3">
        <f t="shared" si="228"/>
        <v>272</v>
      </c>
      <c r="D278" s="3">
        <f t="shared" si="229"/>
        <v>22</v>
      </c>
      <c r="E278" s="3">
        <f t="shared" si="230"/>
        <v>7</v>
      </c>
      <c r="F278" s="7">
        <f t="shared" si="231"/>
        <v>2037</v>
      </c>
      <c r="G278" s="8">
        <f t="shared" si="232"/>
        <v>8</v>
      </c>
      <c r="H278" s="37">
        <f>HLOOKUP(H$4,Debug!$A$1:$AK$723,2+$C278,0)</f>
        <v>0</v>
      </c>
      <c r="I278" s="38">
        <f>HLOOKUP(I$4,Debug!$A$1:$AK$723,2+$C278,0)</f>
        <v>0</v>
      </c>
      <c r="J278" s="38">
        <f>HLOOKUP(J$4,Debug!$A$1:$AK$723,2+$C278,0)</f>
        <v>0</v>
      </c>
      <c r="K278" s="38">
        <f>HLOOKUP(K$4,Debug!$A$1:$AK$723,2+$C278,0)</f>
        <v>0</v>
      </c>
      <c r="L278" s="38">
        <f>HLOOKUP(L$4,Debug!$A$1:$AK$723,2+$C278,0)</f>
        <v>0</v>
      </c>
      <c r="M278" s="38">
        <f>HLOOKUP(M$4,Debug!$A$1:$AK$723,2+$C278,0)</f>
        <v>0</v>
      </c>
      <c r="N278" s="208">
        <f t="shared" si="198"/>
        <v>0</v>
      </c>
      <c r="O278" s="5"/>
      <c r="P278" s="100">
        <f>IF(Switch="Y",S278,HLOOKUP(P$3,Debug!$A$1:$AK$723,2+$C278,0))</f>
        <v>0</v>
      </c>
      <c r="Q278" s="207">
        <f t="shared" si="199"/>
        <v>-1.25E-3</v>
      </c>
      <c r="R278" s="101">
        <f>IF(Switch="Y",T278,HLOOKUP(R$3,Debug!$A$1:$AK$723,2+$C278,0))</f>
        <v>0</v>
      </c>
      <c r="S278" s="183">
        <v>-4.5911779823212262E-3</v>
      </c>
      <c r="T278" s="184">
        <v>0.38921106916280696</v>
      </c>
      <c r="U278" s="196"/>
      <c r="V278" s="55">
        <f t="shared" si="233"/>
        <v>0</v>
      </c>
      <c r="W278" s="210">
        <f t="shared" si="234"/>
        <v>0</v>
      </c>
      <c r="X278" s="210">
        <f t="shared" si="200"/>
        <v>0</v>
      </c>
      <c r="Y278" s="210">
        <f t="shared" si="235"/>
        <v>0</v>
      </c>
      <c r="Z278" s="210">
        <f t="shared" si="201"/>
        <v>0</v>
      </c>
      <c r="AA278" s="210">
        <f t="shared" si="202"/>
        <v>0</v>
      </c>
      <c r="AB278" s="210">
        <f t="shared" si="203"/>
        <v>0</v>
      </c>
      <c r="AC278" s="211">
        <f t="shared" si="204"/>
        <v>0</v>
      </c>
      <c r="AD278" s="43">
        <f>HLOOKUP(AD$4,Debug!$A$1:$AK$723,2+$C278,0)</f>
        <v>0</v>
      </c>
      <c r="AE278" s="44">
        <f>HLOOKUP(AE$4,Debug!$A$1:$AK$723,2+$C278,0)</f>
        <v>0</v>
      </c>
      <c r="AF278" s="44">
        <f>HLOOKUP(AF$4,Debug!$A$1:$AK$723,2+$C278,0)</f>
        <v>0</v>
      </c>
      <c r="AG278" s="44">
        <f>HLOOKUP(AG$4,Debug!$A$1:$AK$723,2+$C278,0)</f>
        <v>0</v>
      </c>
      <c r="AH278" s="44">
        <f>HLOOKUP(AH$4,Debug!$A$1:$AK$723,2+$C278,0)</f>
        <v>0</v>
      </c>
      <c r="AI278" s="208">
        <f t="shared" si="205"/>
        <v>0</v>
      </c>
      <c r="AJ278" s="196"/>
      <c r="AK278" s="55">
        <f t="shared" si="192"/>
        <v>0</v>
      </c>
      <c r="AL278" s="210">
        <f t="shared" si="193"/>
        <v>0</v>
      </c>
      <c r="AM278" s="210">
        <f t="shared" si="194"/>
        <v>0</v>
      </c>
      <c r="AN278" s="210">
        <f t="shared" si="195"/>
        <v>0</v>
      </c>
      <c r="AO278" s="210">
        <f t="shared" si="196"/>
        <v>0</v>
      </c>
      <c r="AP278" s="211">
        <f t="shared" si="197"/>
        <v>0</v>
      </c>
      <c r="AQ278" s="46">
        <f>HLOOKUP(AQ$4,Debug!$A$1:$AK$723,2+$C278,0)</f>
        <v>0</v>
      </c>
      <c r="AR278" s="46">
        <f>HLOOKUP(AR$4,Debug!$A$1:$AK$723,2+$C278,0)</f>
        <v>0</v>
      </c>
      <c r="AS278" s="46">
        <f>HLOOKUP(AS$4,Debug!$A$1:$AK$723,2+$C278,0)</f>
        <v>0</v>
      </c>
      <c r="AT278" s="46">
        <f>HLOOKUP(AT$4,Debug!$A$1:$AK$723,2+$C278,0)</f>
        <v>0</v>
      </c>
      <c r="AU278" s="46">
        <f>HLOOKUP(AU$4,Debug!$A$1:$AK$723,2+$C278,0)</f>
        <v>0</v>
      </c>
      <c r="AV278" s="46">
        <f>HLOOKUP(AV$4,Debug!$A$1:$AK$723,2+$C278,0)</f>
        <v>0</v>
      </c>
      <c r="AW278" s="47">
        <f t="shared" si="206"/>
        <v>0</v>
      </c>
      <c r="AX278" s="196"/>
      <c r="AY278" s="265">
        <f t="shared" si="207"/>
        <v>0</v>
      </c>
      <c r="AZ278" s="266">
        <f t="shared" si="208"/>
        <v>0</v>
      </c>
      <c r="BA278" s="266">
        <f t="shared" si="209"/>
        <v>1.7826096154749393E-10</v>
      </c>
      <c r="BB278" s="266">
        <f t="shared" si="210"/>
        <v>0</v>
      </c>
      <c r="BC278" s="267">
        <f t="shared" si="211"/>
        <v>0</v>
      </c>
      <c r="BD278" s="246">
        <f>HLOOKUP(BD$4,Debug!$A$1:$AK$723,2+$C278,0)</f>
        <v>0</v>
      </c>
      <c r="BE278" s="46">
        <f>HLOOKUP(BE$4,Debug!$A$1:$AK$723,2+$C278,0)</f>
        <v>0</v>
      </c>
      <c r="BF278" s="46">
        <f>HLOOKUP(BF$4,Debug!$A$1:$AK$723,2+$C278,0)</f>
        <v>0</v>
      </c>
      <c r="BG278" s="46">
        <f>HLOOKUP(BG$4,Debug!$A$1:$AK$723,2+$C278,0)</f>
        <v>0</v>
      </c>
      <c r="BH278" s="46">
        <f>HLOOKUP(BH$4,Debug!$A$1:$AK$723,2+$C278,0)</f>
        <v>0</v>
      </c>
      <c r="BI278" s="48">
        <f t="shared" si="212"/>
        <v>0</v>
      </c>
      <c r="BJ278" s="196"/>
      <c r="BK278" s="274">
        <f t="shared" si="213"/>
        <v>1.6821425527395739E-3</v>
      </c>
      <c r="BL278" s="275">
        <f t="shared" si="214"/>
        <v>0</v>
      </c>
      <c r="BM278" s="281">
        <f t="shared" si="215"/>
        <v>0</v>
      </c>
      <c r="BN278" s="281">
        <f t="shared" si="216"/>
        <v>0.8</v>
      </c>
      <c r="BO278" s="281">
        <f t="shared" si="217"/>
        <v>0</v>
      </c>
      <c r="BP278" s="281">
        <f t="shared" si="218"/>
        <v>1</v>
      </c>
      <c r="BQ278" s="275">
        <f t="shared" si="219"/>
        <v>0</v>
      </c>
      <c r="BR278" s="275">
        <f t="shared" si="220"/>
        <v>0</v>
      </c>
      <c r="BS278" s="276">
        <f t="shared" si="221"/>
        <v>0.80566083413772305</v>
      </c>
      <c r="BT278" s="41">
        <f>HLOOKUP(BT$4,Debug!$A$1:$AK$723,2+$C278,0)*IF(SUM(V278:W278)=0,0,1)</f>
        <v>0</v>
      </c>
      <c r="BU278" s="41">
        <f>HLOOKUP(BU$4,Debug!$A$1:$AK$723,2+$C278,0)*IF(SUM(X278:Y278)=0,0,1)</f>
        <v>0</v>
      </c>
      <c r="BV278" s="41">
        <f>HLOOKUP(BV$4,Debug!$A$1:$AK$723,2+$C278,0)</f>
        <v>0</v>
      </c>
      <c r="BW278" s="208">
        <f t="shared" si="222"/>
        <v>0</v>
      </c>
      <c r="BY278" s="251">
        <f t="shared" si="223"/>
        <v>0</v>
      </c>
      <c r="BZ278" s="43">
        <f>HLOOKUP(BZ$4,Debug!$A$1:$AK$723,2+$C278,0)</f>
        <v>0</v>
      </c>
      <c r="CA278" s="49">
        <f t="shared" si="224"/>
        <v>0</v>
      </c>
      <c r="CC278" s="224">
        <f t="shared" si="225"/>
        <v>0</v>
      </c>
      <c r="CD278" s="253">
        <f t="shared" si="236"/>
        <v>0</v>
      </c>
      <c r="CE278" s="253">
        <f t="shared" si="226"/>
        <v>0</v>
      </c>
      <c r="CF278" s="253">
        <f t="shared" si="237"/>
        <v>0</v>
      </c>
      <c r="CG278" s="255">
        <f t="shared" si="227"/>
        <v>0</v>
      </c>
      <c r="CI278" s="194" t="e">
        <f t="shared" si="238"/>
        <v>#DIV/0!</v>
      </c>
      <c r="CJ278" s="194"/>
    </row>
    <row r="279" spans="2:88">
      <c r="B279" s="108">
        <f t="shared" si="239"/>
        <v>23</v>
      </c>
      <c r="C279" s="3">
        <f t="shared" si="228"/>
        <v>273</v>
      </c>
      <c r="D279" s="3">
        <f t="shared" si="229"/>
        <v>22</v>
      </c>
      <c r="E279" s="3">
        <f t="shared" si="230"/>
        <v>8</v>
      </c>
      <c r="F279" s="7">
        <f t="shared" si="231"/>
        <v>2037</v>
      </c>
      <c r="G279" s="8">
        <f t="shared" si="232"/>
        <v>9</v>
      </c>
      <c r="H279" s="37">
        <f>HLOOKUP(H$4,Debug!$A$1:$AK$723,2+$C279,0)</f>
        <v>0</v>
      </c>
      <c r="I279" s="38">
        <f>HLOOKUP(I$4,Debug!$A$1:$AK$723,2+$C279,0)</f>
        <v>0</v>
      </c>
      <c r="J279" s="38">
        <f>HLOOKUP(J$4,Debug!$A$1:$AK$723,2+$C279,0)</f>
        <v>0</v>
      </c>
      <c r="K279" s="38">
        <f>HLOOKUP(K$4,Debug!$A$1:$AK$723,2+$C279,0)</f>
        <v>0</v>
      </c>
      <c r="L279" s="38">
        <f>HLOOKUP(L$4,Debug!$A$1:$AK$723,2+$C279,0)</f>
        <v>0</v>
      </c>
      <c r="M279" s="38">
        <f>HLOOKUP(M$4,Debug!$A$1:$AK$723,2+$C279,0)</f>
        <v>0</v>
      </c>
      <c r="N279" s="208">
        <f t="shared" si="198"/>
        <v>0</v>
      </c>
      <c r="O279" s="5"/>
      <c r="P279" s="100">
        <f>IF(Switch="Y",S279,HLOOKUP(P$3,Debug!$A$1:$AK$723,2+$C279,0))</f>
        <v>0</v>
      </c>
      <c r="Q279" s="207">
        <f t="shared" si="199"/>
        <v>-1.25E-3</v>
      </c>
      <c r="R279" s="101">
        <f>IF(Switch="Y",T279,HLOOKUP(R$3,Debug!$A$1:$AK$723,2+$C279,0))</f>
        <v>0</v>
      </c>
      <c r="S279" s="183">
        <v>9.1373534855319072E-3</v>
      </c>
      <c r="T279" s="184">
        <v>0.38762694782541279</v>
      </c>
      <c r="U279" s="196"/>
      <c r="V279" s="55">
        <f t="shared" si="233"/>
        <v>0</v>
      </c>
      <c r="W279" s="210">
        <f t="shared" si="234"/>
        <v>0</v>
      </c>
      <c r="X279" s="210">
        <f t="shared" si="200"/>
        <v>0</v>
      </c>
      <c r="Y279" s="210">
        <f t="shared" si="235"/>
        <v>0</v>
      </c>
      <c r="Z279" s="210">
        <f t="shared" si="201"/>
        <v>0</v>
      </c>
      <c r="AA279" s="210">
        <f t="shared" si="202"/>
        <v>0</v>
      </c>
      <c r="AB279" s="210">
        <f t="shared" si="203"/>
        <v>0</v>
      </c>
      <c r="AC279" s="211">
        <f t="shared" si="204"/>
        <v>0</v>
      </c>
      <c r="AD279" s="43">
        <f>HLOOKUP(AD$4,Debug!$A$1:$AK$723,2+$C279,0)</f>
        <v>0</v>
      </c>
      <c r="AE279" s="44">
        <f>HLOOKUP(AE$4,Debug!$A$1:$AK$723,2+$C279,0)</f>
        <v>0</v>
      </c>
      <c r="AF279" s="44">
        <f>HLOOKUP(AF$4,Debug!$A$1:$AK$723,2+$C279,0)</f>
        <v>0</v>
      </c>
      <c r="AG279" s="44">
        <f>HLOOKUP(AG$4,Debug!$A$1:$AK$723,2+$C279,0)</f>
        <v>0</v>
      </c>
      <c r="AH279" s="44">
        <f>HLOOKUP(AH$4,Debug!$A$1:$AK$723,2+$C279,0)</f>
        <v>0</v>
      </c>
      <c r="AI279" s="208">
        <f t="shared" si="205"/>
        <v>0</v>
      </c>
      <c r="AJ279" s="196"/>
      <c r="AK279" s="55">
        <f t="shared" si="192"/>
        <v>0</v>
      </c>
      <c r="AL279" s="210">
        <f t="shared" si="193"/>
        <v>0</v>
      </c>
      <c r="AM279" s="210">
        <f t="shared" si="194"/>
        <v>0</v>
      </c>
      <c r="AN279" s="210">
        <f t="shared" si="195"/>
        <v>0</v>
      </c>
      <c r="AO279" s="210">
        <f t="shared" si="196"/>
        <v>0</v>
      </c>
      <c r="AP279" s="211">
        <f t="shared" si="197"/>
        <v>0</v>
      </c>
      <c r="AQ279" s="46">
        <f>HLOOKUP(AQ$4,Debug!$A$1:$AK$723,2+$C279,0)</f>
        <v>0</v>
      </c>
      <c r="AR279" s="46">
        <f>HLOOKUP(AR$4,Debug!$A$1:$AK$723,2+$C279,0)</f>
        <v>0</v>
      </c>
      <c r="AS279" s="46">
        <f>HLOOKUP(AS$4,Debug!$A$1:$AK$723,2+$C279,0)</f>
        <v>0</v>
      </c>
      <c r="AT279" s="46">
        <f>HLOOKUP(AT$4,Debug!$A$1:$AK$723,2+$C279,0)</f>
        <v>0</v>
      </c>
      <c r="AU279" s="46">
        <f>HLOOKUP(AU$4,Debug!$A$1:$AK$723,2+$C279,0)</f>
        <v>0</v>
      </c>
      <c r="AV279" s="46">
        <f>HLOOKUP(AV$4,Debug!$A$1:$AK$723,2+$C279,0)</f>
        <v>0</v>
      </c>
      <c r="AW279" s="47">
        <f t="shared" si="206"/>
        <v>0</v>
      </c>
      <c r="AX279" s="196"/>
      <c r="AY279" s="265">
        <f t="shared" si="207"/>
        <v>0</v>
      </c>
      <c r="AZ279" s="266">
        <f t="shared" si="208"/>
        <v>0</v>
      </c>
      <c r="BA279" s="266">
        <f t="shared" si="209"/>
        <v>1.7826096154749393E-10</v>
      </c>
      <c r="BB279" s="266">
        <f t="shared" si="210"/>
        <v>0</v>
      </c>
      <c r="BC279" s="267">
        <f t="shared" si="211"/>
        <v>0</v>
      </c>
      <c r="BD279" s="246">
        <f>HLOOKUP(BD$4,Debug!$A$1:$AK$723,2+$C279,0)</f>
        <v>0</v>
      </c>
      <c r="BE279" s="46">
        <f>HLOOKUP(BE$4,Debug!$A$1:$AK$723,2+$C279,0)</f>
        <v>0</v>
      </c>
      <c r="BF279" s="46">
        <f>HLOOKUP(BF$4,Debug!$A$1:$AK$723,2+$C279,0)</f>
        <v>0</v>
      </c>
      <c r="BG279" s="46">
        <f>HLOOKUP(BG$4,Debug!$A$1:$AK$723,2+$C279,0)</f>
        <v>0</v>
      </c>
      <c r="BH279" s="46">
        <f>HLOOKUP(BH$4,Debug!$A$1:$AK$723,2+$C279,0)</f>
        <v>0</v>
      </c>
      <c r="BI279" s="48">
        <f t="shared" si="212"/>
        <v>0</v>
      </c>
      <c r="BJ279" s="196"/>
      <c r="BK279" s="274">
        <f t="shared" si="213"/>
        <v>1.6821425527395739E-3</v>
      </c>
      <c r="BL279" s="275">
        <f t="shared" si="214"/>
        <v>0</v>
      </c>
      <c r="BM279" s="281">
        <f t="shared" si="215"/>
        <v>0</v>
      </c>
      <c r="BN279" s="281">
        <f t="shared" si="216"/>
        <v>0.8</v>
      </c>
      <c r="BO279" s="281">
        <f t="shared" si="217"/>
        <v>0</v>
      </c>
      <c r="BP279" s="281">
        <f t="shared" si="218"/>
        <v>1</v>
      </c>
      <c r="BQ279" s="275">
        <f t="shared" si="219"/>
        <v>0</v>
      </c>
      <c r="BR279" s="275">
        <f t="shared" si="220"/>
        <v>0</v>
      </c>
      <c r="BS279" s="276">
        <f t="shared" si="221"/>
        <v>0.80566083413772305</v>
      </c>
      <c r="BT279" s="41">
        <f>HLOOKUP(BT$4,Debug!$A$1:$AK$723,2+$C279,0)*IF(SUM(V279:W279)=0,0,1)</f>
        <v>0</v>
      </c>
      <c r="BU279" s="41">
        <f>HLOOKUP(BU$4,Debug!$A$1:$AK$723,2+$C279,0)*IF(SUM(X279:Y279)=0,0,1)</f>
        <v>0</v>
      </c>
      <c r="BV279" s="41">
        <f>HLOOKUP(BV$4,Debug!$A$1:$AK$723,2+$C279,0)</f>
        <v>0</v>
      </c>
      <c r="BW279" s="208">
        <f t="shared" si="222"/>
        <v>0</v>
      </c>
      <c r="BY279" s="251">
        <f t="shared" si="223"/>
        <v>0</v>
      </c>
      <c r="BZ279" s="43">
        <f>HLOOKUP(BZ$4,Debug!$A$1:$AK$723,2+$C279,0)</f>
        <v>0</v>
      </c>
      <c r="CA279" s="49">
        <f t="shared" si="224"/>
        <v>0</v>
      </c>
      <c r="CC279" s="224">
        <f t="shared" si="225"/>
        <v>0</v>
      </c>
      <c r="CD279" s="253">
        <f t="shared" si="236"/>
        <v>0</v>
      </c>
      <c r="CE279" s="253">
        <f t="shared" si="226"/>
        <v>0</v>
      </c>
      <c r="CF279" s="253">
        <f t="shared" si="237"/>
        <v>0</v>
      </c>
      <c r="CG279" s="255">
        <f t="shared" si="227"/>
        <v>0</v>
      </c>
      <c r="CI279" s="194" t="e">
        <f t="shared" si="238"/>
        <v>#DIV/0!</v>
      </c>
      <c r="CJ279" s="194"/>
    </row>
    <row r="280" spans="2:88">
      <c r="B280" s="108">
        <f t="shared" si="239"/>
        <v>23</v>
      </c>
      <c r="C280" s="3">
        <f t="shared" si="228"/>
        <v>274</v>
      </c>
      <c r="D280" s="3">
        <f t="shared" si="229"/>
        <v>22</v>
      </c>
      <c r="E280" s="3">
        <f t="shared" si="230"/>
        <v>9</v>
      </c>
      <c r="F280" s="7">
        <f t="shared" si="231"/>
        <v>2037</v>
      </c>
      <c r="G280" s="8">
        <f t="shared" si="232"/>
        <v>10</v>
      </c>
      <c r="H280" s="37">
        <f>HLOOKUP(H$4,Debug!$A$1:$AK$723,2+$C280,0)</f>
        <v>0</v>
      </c>
      <c r="I280" s="38">
        <f>HLOOKUP(I$4,Debug!$A$1:$AK$723,2+$C280,0)</f>
        <v>0</v>
      </c>
      <c r="J280" s="38">
        <f>HLOOKUP(J$4,Debug!$A$1:$AK$723,2+$C280,0)</f>
        <v>0</v>
      </c>
      <c r="K280" s="38">
        <f>HLOOKUP(K$4,Debug!$A$1:$AK$723,2+$C280,0)</f>
        <v>0</v>
      </c>
      <c r="L280" s="38">
        <f>HLOOKUP(L$4,Debug!$A$1:$AK$723,2+$C280,0)</f>
        <v>0</v>
      </c>
      <c r="M280" s="38">
        <f>HLOOKUP(M$4,Debug!$A$1:$AK$723,2+$C280,0)</f>
        <v>0</v>
      </c>
      <c r="N280" s="208">
        <f t="shared" si="198"/>
        <v>0</v>
      </c>
      <c r="O280" s="5"/>
      <c r="P280" s="100">
        <f>IF(Switch="Y",S280,HLOOKUP(P$3,Debug!$A$1:$AK$723,2+$C280,0))</f>
        <v>0</v>
      </c>
      <c r="Q280" s="207">
        <f t="shared" si="199"/>
        <v>-1.25E-3</v>
      </c>
      <c r="R280" s="101">
        <f>IF(Switch="Y",T280,HLOOKUP(R$3,Debug!$A$1:$AK$723,2+$C280,0))</f>
        <v>0</v>
      </c>
      <c r="S280" s="183">
        <v>-1.4298364322594348E-2</v>
      </c>
      <c r="T280" s="184">
        <v>0.3861749372465727</v>
      </c>
      <c r="U280" s="196"/>
      <c r="V280" s="55">
        <f t="shared" si="233"/>
        <v>0</v>
      </c>
      <c r="W280" s="210">
        <f t="shared" si="234"/>
        <v>0</v>
      </c>
      <c r="X280" s="210">
        <f t="shared" si="200"/>
        <v>0</v>
      </c>
      <c r="Y280" s="210">
        <f t="shared" si="235"/>
        <v>0</v>
      </c>
      <c r="Z280" s="210">
        <f t="shared" si="201"/>
        <v>0</v>
      </c>
      <c r="AA280" s="210">
        <f t="shared" si="202"/>
        <v>0</v>
      </c>
      <c r="AB280" s="210">
        <f t="shared" si="203"/>
        <v>0</v>
      </c>
      <c r="AC280" s="211">
        <f t="shared" si="204"/>
        <v>0</v>
      </c>
      <c r="AD280" s="43">
        <f>HLOOKUP(AD$4,Debug!$A$1:$AK$723,2+$C280,0)</f>
        <v>0</v>
      </c>
      <c r="AE280" s="44">
        <f>HLOOKUP(AE$4,Debug!$A$1:$AK$723,2+$C280,0)</f>
        <v>0</v>
      </c>
      <c r="AF280" s="44">
        <f>HLOOKUP(AF$4,Debug!$A$1:$AK$723,2+$C280,0)</f>
        <v>0</v>
      </c>
      <c r="AG280" s="44">
        <f>HLOOKUP(AG$4,Debug!$A$1:$AK$723,2+$C280,0)</f>
        <v>0</v>
      </c>
      <c r="AH280" s="44">
        <f>HLOOKUP(AH$4,Debug!$A$1:$AK$723,2+$C280,0)</f>
        <v>0</v>
      </c>
      <c r="AI280" s="208">
        <f t="shared" si="205"/>
        <v>0</v>
      </c>
      <c r="AJ280" s="196"/>
      <c r="AK280" s="55">
        <f t="shared" si="192"/>
        <v>0</v>
      </c>
      <c r="AL280" s="210">
        <f t="shared" si="193"/>
        <v>0</v>
      </c>
      <c r="AM280" s="210">
        <f t="shared" si="194"/>
        <v>0</v>
      </c>
      <c r="AN280" s="210">
        <f t="shared" si="195"/>
        <v>0</v>
      </c>
      <c r="AO280" s="210">
        <f t="shared" si="196"/>
        <v>0</v>
      </c>
      <c r="AP280" s="211">
        <f t="shared" si="197"/>
        <v>0</v>
      </c>
      <c r="AQ280" s="46">
        <f>HLOOKUP(AQ$4,Debug!$A$1:$AK$723,2+$C280,0)</f>
        <v>0</v>
      </c>
      <c r="AR280" s="46">
        <f>HLOOKUP(AR$4,Debug!$A$1:$AK$723,2+$C280,0)</f>
        <v>0</v>
      </c>
      <c r="AS280" s="46">
        <f>HLOOKUP(AS$4,Debug!$A$1:$AK$723,2+$C280,0)</f>
        <v>0</v>
      </c>
      <c r="AT280" s="46">
        <f>HLOOKUP(AT$4,Debug!$A$1:$AK$723,2+$C280,0)</f>
        <v>0</v>
      </c>
      <c r="AU280" s="46">
        <f>HLOOKUP(AU$4,Debug!$A$1:$AK$723,2+$C280,0)</f>
        <v>0</v>
      </c>
      <c r="AV280" s="46">
        <f>HLOOKUP(AV$4,Debug!$A$1:$AK$723,2+$C280,0)</f>
        <v>0</v>
      </c>
      <c r="AW280" s="47">
        <f t="shared" si="206"/>
        <v>0</v>
      </c>
      <c r="AX280" s="196"/>
      <c r="AY280" s="265">
        <f t="shared" si="207"/>
        <v>0</v>
      </c>
      <c r="AZ280" s="266">
        <f t="shared" si="208"/>
        <v>0</v>
      </c>
      <c r="BA280" s="266">
        <f t="shared" si="209"/>
        <v>1.7826096154749393E-10</v>
      </c>
      <c r="BB280" s="266">
        <f t="shared" si="210"/>
        <v>0</v>
      </c>
      <c r="BC280" s="267">
        <f t="shared" si="211"/>
        <v>0</v>
      </c>
      <c r="BD280" s="246">
        <f>HLOOKUP(BD$4,Debug!$A$1:$AK$723,2+$C280,0)</f>
        <v>0</v>
      </c>
      <c r="BE280" s="46">
        <f>HLOOKUP(BE$4,Debug!$A$1:$AK$723,2+$C280,0)</f>
        <v>0</v>
      </c>
      <c r="BF280" s="46">
        <f>HLOOKUP(BF$4,Debug!$A$1:$AK$723,2+$C280,0)</f>
        <v>0</v>
      </c>
      <c r="BG280" s="46">
        <f>HLOOKUP(BG$4,Debug!$A$1:$AK$723,2+$C280,0)</f>
        <v>0</v>
      </c>
      <c r="BH280" s="46">
        <f>HLOOKUP(BH$4,Debug!$A$1:$AK$723,2+$C280,0)</f>
        <v>0</v>
      </c>
      <c r="BI280" s="48">
        <f t="shared" si="212"/>
        <v>0</v>
      </c>
      <c r="BJ280" s="196"/>
      <c r="BK280" s="274">
        <f t="shared" si="213"/>
        <v>1.6821425527395739E-3</v>
      </c>
      <c r="BL280" s="275">
        <f t="shared" si="214"/>
        <v>0</v>
      </c>
      <c r="BM280" s="281">
        <f t="shared" si="215"/>
        <v>0</v>
      </c>
      <c r="BN280" s="281">
        <f t="shared" si="216"/>
        <v>0.8</v>
      </c>
      <c r="BO280" s="281">
        <f t="shared" si="217"/>
        <v>0</v>
      </c>
      <c r="BP280" s="281">
        <f t="shared" si="218"/>
        <v>1</v>
      </c>
      <c r="BQ280" s="275">
        <f t="shared" si="219"/>
        <v>0</v>
      </c>
      <c r="BR280" s="275">
        <f t="shared" si="220"/>
        <v>0</v>
      </c>
      <c r="BS280" s="276">
        <f t="shared" si="221"/>
        <v>0.80566083413772305</v>
      </c>
      <c r="BT280" s="41">
        <f>HLOOKUP(BT$4,Debug!$A$1:$AK$723,2+$C280,0)*IF(SUM(V280:W280)=0,0,1)</f>
        <v>0</v>
      </c>
      <c r="BU280" s="41">
        <f>HLOOKUP(BU$4,Debug!$A$1:$AK$723,2+$C280,0)*IF(SUM(X280:Y280)=0,0,1)</f>
        <v>0</v>
      </c>
      <c r="BV280" s="41">
        <f>HLOOKUP(BV$4,Debug!$A$1:$AK$723,2+$C280,0)</f>
        <v>0</v>
      </c>
      <c r="BW280" s="208">
        <f t="shared" si="222"/>
        <v>0</v>
      </c>
      <c r="BY280" s="251">
        <f t="shared" si="223"/>
        <v>0</v>
      </c>
      <c r="BZ280" s="43">
        <f>HLOOKUP(BZ$4,Debug!$A$1:$AK$723,2+$C280,0)</f>
        <v>0</v>
      </c>
      <c r="CA280" s="49">
        <f t="shared" si="224"/>
        <v>0</v>
      </c>
      <c r="CC280" s="224">
        <f t="shared" si="225"/>
        <v>0</v>
      </c>
      <c r="CD280" s="253">
        <f t="shared" si="236"/>
        <v>0</v>
      </c>
      <c r="CE280" s="253">
        <f t="shared" si="226"/>
        <v>0</v>
      </c>
      <c r="CF280" s="253">
        <f t="shared" si="237"/>
        <v>0</v>
      </c>
      <c r="CG280" s="255">
        <f t="shared" si="227"/>
        <v>0</v>
      </c>
      <c r="CI280" s="194" t="e">
        <f t="shared" si="238"/>
        <v>#DIV/0!</v>
      </c>
      <c r="CJ280" s="194"/>
    </row>
    <row r="281" spans="2:88">
      <c r="B281" s="108">
        <f t="shared" si="239"/>
        <v>23</v>
      </c>
      <c r="C281" s="3">
        <f t="shared" si="228"/>
        <v>275</v>
      </c>
      <c r="D281" s="3">
        <f t="shared" si="229"/>
        <v>22</v>
      </c>
      <c r="E281" s="3">
        <f t="shared" si="230"/>
        <v>10</v>
      </c>
      <c r="F281" s="7">
        <f t="shared" si="231"/>
        <v>2037</v>
      </c>
      <c r="G281" s="8">
        <f t="shared" si="232"/>
        <v>11</v>
      </c>
      <c r="H281" s="37">
        <f>HLOOKUP(H$4,Debug!$A$1:$AK$723,2+$C281,0)</f>
        <v>0</v>
      </c>
      <c r="I281" s="38">
        <f>HLOOKUP(I$4,Debug!$A$1:$AK$723,2+$C281,0)</f>
        <v>0</v>
      </c>
      <c r="J281" s="38">
        <f>HLOOKUP(J$4,Debug!$A$1:$AK$723,2+$C281,0)</f>
        <v>0</v>
      </c>
      <c r="K281" s="38">
        <f>HLOOKUP(K$4,Debug!$A$1:$AK$723,2+$C281,0)</f>
        <v>0</v>
      </c>
      <c r="L281" s="38">
        <f>HLOOKUP(L$4,Debug!$A$1:$AK$723,2+$C281,0)</f>
        <v>0</v>
      </c>
      <c r="M281" s="38">
        <f>HLOOKUP(M$4,Debug!$A$1:$AK$723,2+$C281,0)</f>
        <v>0</v>
      </c>
      <c r="N281" s="208">
        <f t="shared" si="198"/>
        <v>0</v>
      </c>
      <c r="O281" s="5"/>
      <c r="P281" s="100">
        <f>IF(Switch="Y",S281,HLOOKUP(P$3,Debug!$A$1:$AK$723,2+$C281,0))</f>
        <v>0</v>
      </c>
      <c r="Q281" s="207">
        <f t="shared" si="199"/>
        <v>-1.25E-3</v>
      </c>
      <c r="R281" s="101">
        <f>IF(Switch="Y",T281,HLOOKUP(R$3,Debug!$A$1:$AK$723,2+$C281,0))</f>
        <v>0</v>
      </c>
      <c r="S281" s="183">
        <v>-1.0879641561514219E-2</v>
      </c>
      <c r="T281" s="184">
        <v>0.38474856681158864</v>
      </c>
      <c r="U281" s="196"/>
      <c r="V281" s="55">
        <f t="shared" si="233"/>
        <v>0</v>
      </c>
      <c r="W281" s="210">
        <f t="shared" si="234"/>
        <v>0</v>
      </c>
      <c r="X281" s="210">
        <f t="shared" si="200"/>
        <v>0</v>
      </c>
      <c r="Y281" s="210">
        <f t="shared" si="235"/>
        <v>0</v>
      </c>
      <c r="Z281" s="210">
        <f t="shared" si="201"/>
        <v>0</v>
      </c>
      <c r="AA281" s="210">
        <f t="shared" si="202"/>
        <v>0</v>
      </c>
      <c r="AB281" s="210">
        <f t="shared" si="203"/>
        <v>0</v>
      </c>
      <c r="AC281" s="211">
        <f t="shared" si="204"/>
        <v>0</v>
      </c>
      <c r="AD281" s="43">
        <f>HLOOKUP(AD$4,Debug!$A$1:$AK$723,2+$C281,0)</f>
        <v>0</v>
      </c>
      <c r="AE281" s="44">
        <f>HLOOKUP(AE$4,Debug!$A$1:$AK$723,2+$C281,0)</f>
        <v>0</v>
      </c>
      <c r="AF281" s="44">
        <f>HLOOKUP(AF$4,Debug!$A$1:$AK$723,2+$C281,0)</f>
        <v>0</v>
      </c>
      <c r="AG281" s="44">
        <f>HLOOKUP(AG$4,Debug!$A$1:$AK$723,2+$C281,0)</f>
        <v>0</v>
      </c>
      <c r="AH281" s="44">
        <f>HLOOKUP(AH$4,Debug!$A$1:$AK$723,2+$C281,0)</f>
        <v>0</v>
      </c>
      <c r="AI281" s="208">
        <f t="shared" si="205"/>
        <v>0</v>
      </c>
      <c r="AJ281" s="196"/>
      <c r="AK281" s="55">
        <f t="shared" si="192"/>
        <v>0</v>
      </c>
      <c r="AL281" s="210">
        <f t="shared" si="193"/>
        <v>0</v>
      </c>
      <c r="AM281" s="210">
        <f t="shared" si="194"/>
        <v>0</v>
      </c>
      <c r="AN281" s="210">
        <f t="shared" si="195"/>
        <v>0</v>
      </c>
      <c r="AO281" s="210">
        <f t="shared" si="196"/>
        <v>0</v>
      </c>
      <c r="AP281" s="211">
        <f t="shared" si="197"/>
        <v>0</v>
      </c>
      <c r="AQ281" s="46">
        <f>HLOOKUP(AQ$4,Debug!$A$1:$AK$723,2+$C281,0)</f>
        <v>0</v>
      </c>
      <c r="AR281" s="46">
        <f>HLOOKUP(AR$4,Debug!$A$1:$AK$723,2+$C281,0)</f>
        <v>0</v>
      </c>
      <c r="AS281" s="46">
        <f>HLOOKUP(AS$4,Debug!$A$1:$AK$723,2+$C281,0)</f>
        <v>0</v>
      </c>
      <c r="AT281" s="46">
        <f>HLOOKUP(AT$4,Debug!$A$1:$AK$723,2+$C281,0)</f>
        <v>0</v>
      </c>
      <c r="AU281" s="46">
        <f>HLOOKUP(AU$4,Debug!$A$1:$AK$723,2+$C281,0)</f>
        <v>0</v>
      </c>
      <c r="AV281" s="46">
        <f>HLOOKUP(AV$4,Debug!$A$1:$AK$723,2+$C281,0)</f>
        <v>0</v>
      </c>
      <c r="AW281" s="47">
        <f t="shared" si="206"/>
        <v>0</v>
      </c>
      <c r="AX281" s="196"/>
      <c r="AY281" s="265">
        <f t="shared" si="207"/>
        <v>0</v>
      </c>
      <c r="AZ281" s="266">
        <f t="shared" si="208"/>
        <v>0</v>
      </c>
      <c r="BA281" s="266">
        <f t="shared" si="209"/>
        <v>1.7826096154749393E-10</v>
      </c>
      <c r="BB281" s="266">
        <f t="shared" si="210"/>
        <v>0</v>
      </c>
      <c r="BC281" s="267">
        <f t="shared" si="211"/>
        <v>0</v>
      </c>
      <c r="BD281" s="246">
        <f>HLOOKUP(BD$4,Debug!$A$1:$AK$723,2+$C281,0)</f>
        <v>0</v>
      </c>
      <c r="BE281" s="46">
        <f>HLOOKUP(BE$4,Debug!$A$1:$AK$723,2+$C281,0)</f>
        <v>0</v>
      </c>
      <c r="BF281" s="46">
        <f>HLOOKUP(BF$4,Debug!$A$1:$AK$723,2+$C281,0)</f>
        <v>0</v>
      </c>
      <c r="BG281" s="46">
        <f>HLOOKUP(BG$4,Debug!$A$1:$AK$723,2+$C281,0)</f>
        <v>0</v>
      </c>
      <c r="BH281" s="46">
        <f>HLOOKUP(BH$4,Debug!$A$1:$AK$723,2+$C281,0)</f>
        <v>0</v>
      </c>
      <c r="BI281" s="48">
        <f t="shared" si="212"/>
        <v>0</v>
      </c>
      <c r="BJ281" s="196"/>
      <c r="BK281" s="274">
        <f t="shared" si="213"/>
        <v>1.6821425527395739E-3</v>
      </c>
      <c r="BL281" s="275">
        <f t="shared" si="214"/>
        <v>0</v>
      </c>
      <c r="BM281" s="281">
        <f t="shared" si="215"/>
        <v>0</v>
      </c>
      <c r="BN281" s="281">
        <f t="shared" si="216"/>
        <v>0.8</v>
      </c>
      <c r="BO281" s="281">
        <f t="shared" si="217"/>
        <v>0</v>
      </c>
      <c r="BP281" s="281">
        <f t="shared" si="218"/>
        <v>1</v>
      </c>
      <c r="BQ281" s="275">
        <f t="shared" si="219"/>
        <v>0</v>
      </c>
      <c r="BR281" s="275">
        <f t="shared" si="220"/>
        <v>0</v>
      </c>
      <c r="BS281" s="276">
        <f t="shared" si="221"/>
        <v>0.80566083413772305</v>
      </c>
      <c r="BT281" s="41">
        <f>HLOOKUP(BT$4,Debug!$A$1:$AK$723,2+$C281,0)*IF(SUM(V281:W281)=0,0,1)</f>
        <v>0</v>
      </c>
      <c r="BU281" s="41">
        <f>HLOOKUP(BU$4,Debug!$A$1:$AK$723,2+$C281,0)*IF(SUM(X281:Y281)=0,0,1)</f>
        <v>0</v>
      </c>
      <c r="BV281" s="41">
        <f>HLOOKUP(BV$4,Debug!$A$1:$AK$723,2+$C281,0)</f>
        <v>0</v>
      </c>
      <c r="BW281" s="208">
        <f t="shared" si="222"/>
        <v>0</v>
      </c>
      <c r="BY281" s="251">
        <f t="shared" si="223"/>
        <v>0</v>
      </c>
      <c r="BZ281" s="43">
        <f>HLOOKUP(BZ$4,Debug!$A$1:$AK$723,2+$C281,0)</f>
        <v>0</v>
      </c>
      <c r="CA281" s="49">
        <f t="shared" si="224"/>
        <v>0</v>
      </c>
      <c r="CC281" s="224">
        <f t="shared" si="225"/>
        <v>0</v>
      </c>
      <c r="CD281" s="253">
        <f t="shared" si="236"/>
        <v>0</v>
      </c>
      <c r="CE281" s="253">
        <f t="shared" si="226"/>
        <v>0</v>
      </c>
      <c r="CF281" s="253">
        <f t="shared" si="237"/>
        <v>0</v>
      </c>
      <c r="CG281" s="255">
        <f t="shared" si="227"/>
        <v>0</v>
      </c>
      <c r="CI281" s="194" t="e">
        <f t="shared" si="238"/>
        <v>#DIV/0!</v>
      </c>
      <c r="CJ281" s="194"/>
    </row>
    <row r="282" spans="2:88">
      <c r="B282" s="108">
        <f t="shared" si="239"/>
        <v>23</v>
      </c>
      <c r="C282" s="3">
        <f t="shared" si="228"/>
        <v>276</v>
      </c>
      <c r="D282" s="3">
        <f t="shared" si="229"/>
        <v>22</v>
      </c>
      <c r="E282" s="3">
        <f t="shared" si="230"/>
        <v>11</v>
      </c>
      <c r="F282" s="7">
        <f t="shared" si="231"/>
        <v>2037</v>
      </c>
      <c r="G282" s="8">
        <f t="shared" si="232"/>
        <v>12</v>
      </c>
      <c r="H282" s="37">
        <f>HLOOKUP(H$4,Debug!$A$1:$AK$723,2+$C282,0)</f>
        <v>0</v>
      </c>
      <c r="I282" s="38">
        <f>HLOOKUP(I$4,Debug!$A$1:$AK$723,2+$C282,0)</f>
        <v>0</v>
      </c>
      <c r="J282" s="38">
        <f>HLOOKUP(J$4,Debug!$A$1:$AK$723,2+$C282,0)</f>
        <v>0</v>
      </c>
      <c r="K282" s="38">
        <f>HLOOKUP(K$4,Debug!$A$1:$AK$723,2+$C282,0)</f>
        <v>0</v>
      </c>
      <c r="L282" s="38">
        <f>HLOOKUP(L$4,Debug!$A$1:$AK$723,2+$C282,0)</f>
        <v>0</v>
      </c>
      <c r="M282" s="38">
        <f>HLOOKUP(M$4,Debug!$A$1:$AK$723,2+$C282,0)</f>
        <v>0</v>
      </c>
      <c r="N282" s="208">
        <f t="shared" si="198"/>
        <v>0</v>
      </c>
      <c r="O282" s="5"/>
      <c r="P282" s="100">
        <f>IF(Switch="Y",S282,HLOOKUP(P$3,Debug!$A$1:$AK$723,2+$C282,0))</f>
        <v>0</v>
      </c>
      <c r="Q282" s="207">
        <f t="shared" si="199"/>
        <v>-1.25E-3</v>
      </c>
      <c r="R282" s="101">
        <f>IF(Switch="Y",T282,HLOOKUP(R$3,Debug!$A$1:$AK$723,2+$C282,0))</f>
        <v>0</v>
      </c>
      <c r="S282" s="183">
        <v>6.1479190397317751E-4</v>
      </c>
      <c r="T282" s="184">
        <v>0.38333269444550927</v>
      </c>
      <c r="U282" s="196"/>
      <c r="V282" s="55">
        <f t="shared" si="233"/>
        <v>0</v>
      </c>
      <c r="W282" s="210">
        <f t="shared" si="234"/>
        <v>0</v>
      </c>
      <c r="X282" s="210">
        <f t="shared" si="200"/>
        <v>0</v>
      </c>
      <c r="Y282" s="210">
        <f t="shared" si="235"/>
        <v>0</v>
      </c>
      <c r="Z282" s="210">
        <f t="shared" si="201"/>
        <v>0</v>
      </c>
      <c r="AA282" s="210">
        <f t="shared" si="202"/>
        <v>0</v>
      </c>
      <c r="AB282" s="210">
        <f t="shared" si="203"/>
        <v>0</v>
      </c>
      <c r="AC282" s="211">
        <f t="shared" si="204"/>
        <v>0</v>
      </c>
      <c r="AD282" s="43">
        <f>HLOOKUP(AD$4,Debug!$A$1:$AK$723,2+$C282,0)</f>
        <v>0</v>
      </c>
      <c r="AE282" s="44">
        <f>HLOOKUP(AE$4,Debug!$A$1:$AK$723,2+$C282,0)</f>
        <v>0</v>
      </c>
      <c r="AF282" s="44">
        <f>HLOOKUP(AF$4,Debug!$A$1:$AK$723,2+$C282,0)</f>
        <v>0</v>
      </c>
      <c r="AG282" s="44">
        <f>HLOOKUP(AG$4,Debug!$A$1:$AK$723,2+$C282,0)</f>
        <v>0</v>
      </c>
      <c r="AH282" s="44">
        <f>HLOOKUP(AH$4,Debug!$A$1:$AK$723,2+$C282,0)</f>
        <v>0</v>
      </c>
      <c r="AI282" s="208">
        <f t="shared" si="205"/>
        <v>0</v>
      </c>
      <c r="AJ282" s="196"/>
      <c r="AK282" s="55">
        <f t="shared" si="192"/>
        <v>0</v>
      </c>
      <c r="AL282" s="210">
        <f t="shared" si="193"/>
        <v>0</v>
      </c>
      <c r="AM282" s="210">
        <f t="shared" si="194"/>
        <v>0</v>
      </c>
      <c r="AN282" s="210">
        <f t="shared" si="195"/>
        <v>0</v>
      </c>
      <c r="AO282" s="210">
        <f t="shared" si="196"/>
        <v>0</v>
      </c>
      <c r="AP282" s="211">
        <f t="shared" si="197"/>
        <v>0</v>
      </c>
      <c r="AQ282" s="46">
        <f>HLOOKUP(AQ$4,Debug!$A$1:$AK$723,2+$C282,0)</f>
        <v>0</v>
      </c>
      <c r="AR282" s="46">
        <f>HLOOKUP(AR$4,Debug!$A$1:$AK$723,2+$C282,0)</f>
        <v>0</v>
      </c>
      <c r="AS282" s="46">
        <f>HLOOKUP(AS$4,Debug!$A$1:$AK$723,2+$C282,0)</f>
        <v>0</v>
      </c>
      <c r="AT282" s="46">
        <f>HLOOKUP(AT$4,Debug!$A$1:$AK$723,2+$C282,0)</f>
        <v>0</v>
      </c>
      <c r="AU282" s="46">
        <f>HLOOKUP(AU$4,Debug!$A$1:$AK$723,2+$C282,0)</f>
        <v>0</v>
      </c>
      <c r="AV282" s="46">
        <f>HLOOKUP(AV$4,Debug!$A$1:$AK$723,2+$C282,0)</f>
        <v>0</v>
      </c>
      <c r="AW282" s="47">
        <f t="shared" si="206"/>
        <v>0</v>
      </c>
      <c r="AX282" s="196"/>
      <c r="AY282" s="265">
        <f t="shared" si="207"/>
        <v>0</v>
      </c>
      <c r="AZ282" s="266">
        <f t="shared" si="208"/>
        <v>0</v>
      </c>
      <c r="BA282" s="266">
        <f t="shared" si="209"/>
        <v>1.7826096154749393E-10</v>
      </c>
      <c r="BB282" s="266">
        <f t="shared" si="210"/>
        <v>0</v>
      </c>
      <c r="BC282" s="267">
        <f t="shared" si="211"/>
        <v>0</v>
      </c>
      <c r="BD282" s="246">
        <f>HLOOKUP(BD$4,Debug!$A$1:$AK$723,2+$C282,0)</f>
        <v>0</v>
      </c>
      <c r="BE282" s="46">
        <f>HLOOKUP(BE$4,Debug!$A$1:$AK$723,2+$C282,0)</f>
        <v>0</v>
      </c>
      <c r="BF282" s="46">
        <f>HLOOKUP(BF$4,Debug!$A$1:$AK$723,2+$C282,0)</f>
        <v>0</v>
      </c>
      <c r="BG282" s="46">
        <f>HLOOKUP(BG$4,Debug!$A$1:$AK$723,2+$C282,0)</f>
        <v>0</v>
      </c>
      <c r="BH282" s="46">
        <f>HLOOKUP(BH$4,Debug!$A$1:$AK$723,2+$C282,0)</f>
        <v>0</v>
      </c>
      <c r="BI282" s="48">
        <f t="shared" si="212"/>
        <v>0</v>
      </c>
      <c r="BJ282" s="196"/>
      <c r="BK282" s="274">
        <f t="shared" si="213"/>
        <v>1.6821425527395739E-3</v>
      </c>
      <c r="BL282" s="275">
        <f t="shared" si="214"/>
        <v>0</v>
      </c>
      <c r="BM282" s="281">
        <f t="shared" si="215"/>
        <v>0</v>
      </c>
      <c r="BN282" s="281">
        <f t="shared" si="216"/>
        <v>0.8</v>
      </c>
      <c r="BO282" s="281">
        <f t="shared" si="217"/>
        <v>0</v>
      </c>
      <c r="BP282" s="281">
        <f t="shared" si="218"/>
        <v>1</v>
      </c>
      <c r="BQ282" s="275">
        <f t="shared" si="219"/>
        <v>0</v>
      </c>
      <c r="BR282" s="275">
        <f t="shared" si="220"/>
        <v>0</v>
      </c>
      <c r="BS282" s="276">
        <f t="shared" si="221"/>
        <v>0.80566083413772305</v>
      </c>
      <c r="BT282" s="41">
        <f>HLOOKUP(BT$4,Debug!$A$1:$AK$723,2+$C282,0)*IF(SUM(V282:W282)=0,0,1)</f>
        <v>0</v>
      </c>
      <c r="BU282" s="41">
        <f>HLOOKUP(BU$4,Debug!$A$1:$AK$723,2+$C282,0)*IF(SUM(X282:Y282)=0,0,1)</f>
        <v>0</v>
      </c>
      <c r="BV282" s="41">
        <f>HLOOKUP(BV$4,Debug!$A$1:$AK$723,2+$C282,0)</f>
        <v>0</v>
      </c>
      <c r="BW282" s="208">
        <f t="shared" si="222"/>
        <v>0</v>
      </c>
      <c r="BY282" s="251">
        <f t="shared" si="223"/>
        <v>0</v>
      </c>
      <c r="BZ282" s="43">
        <f>HLOOKUP(BZ$4,Debug!$A$1:$AK$723,2+$C282,0)</f>
        <v>0</v>
      </c>
      <c r="CA282" s="49">
        <f t="shared" si="224"/>
        <v>0</v>
      </c>
      <c r="CC282" s="224">
        <f t="shared" si="225"/>
        <v>0</v>
      </c>
      <c r="CD282" s="253">
        <f t="shared" si="236"/>
        <v>0</v>
      </c>
      <c r="CE282" s="253">
        <f t="shared" si="226"/>
        <v>0</v>
      </c>
      <c r="CF282" s="253">
        <f t="shared" si="237"/>
        <v>0</v>
      </c>
      <c r="CG282" s="255">
        <f t="shared" si="227"/>
        <v>0</v>
      </c>
      <c r="CI282" s="194" t="e">
        <f t="shared" si="238"/>
        <v>#DIV/0!</v>
      </c>
      <c r="CJ282" s="194"/>
    </row>
    <row r="283" spans="2:88">
      <c r="B283" s="108">
        <f t="shared" si="239"/>
        <v>24</v>
      </c>
      <c r="C283" s="3">
        <f t="shared" si="228"/>
        <v>277</v>
      </c>
      <c r="D283" s="3">
        <f t="shared" si="229"/>
        <v>23</v>
      </c>
      <c r="E283" s="3">
        <f t="shared" si="230"/>
        <v>0</v>
      </c>
      <c r="F283" s="7">
        <f t="shared" si="231"/>
        <v>2038</v>
      </c>
      <c r="G283" s="8">
        <f t="shared" si="232"/>
        <v>1</v>
      </c>
      <c r="H283" s="37">
        <f>HLOOKUP(H$4,Debug!$A$1:$AK$723,2+$C283,0)</f>
        <v>0</v>
      </c>
      <c r="I283" s="38">
        <f>HLOOKUP(I$4,Debug!$A$1:$AK$723,2+$C283,0)</f>
        <v>0</v>
      </c>
      <c r="J283" s="38">
        <f>HLOOKUP(J$4,Debug!$A$1:$AK$723,2+$C283,0)</f>
        <v>0</v>
      </c>
      <c r="K283" s="38">
        <f>HLOOKUP(K$4,Debug!$A$1:$AK$723,2+$C283,0)</f>
        <v>0</v>
      </c>
      <c r="L283" s="38">
        <f>HLOOKUP(L$4,Debug!$A$1:$AK$723,2+$C283,0)</f>
        <v>0</v>
      </c>
      <c r="M283" s="38">
        <f>HLOOKUP(M$4,Debug!$A$1:$AK$723,2+$C283,0)</f>
        <v>0</v>
      </c>
      <c r="N283" s="208">
        <f t="shared" si="198"/>
        <v>0</v>
      </c>
      <c r="O283" s="5"/>
      <c r="P283" s="100">
        <f>IF(Switch="Y",S283,HLOOKUP(P$3,Debug!$A$1:$AK$723,2+$C283,0))</f>
        <v>0</v>
      </c>
      <c r="Q283" s="207">
        <f t="shared" si="199"/>
        <v>-1.25E-3</v>
      </c>
      <c r="R283" s="101">
        <f>IF(Switch="Y",T283,HLOOKUP(R$3,Debug!$A$1:$AK$723,2+$C283,0))</f>
        <v>0</v>
      </c>
      <c r="S283" s="183">
        <v>-5.9935998672772106E-3</v>
      </c>
      <c r="T283" s="184">
        <v>0.38183970369238995</v>
      </c>
      <c r="U283" s="196"/>
      <c r="V283" s="55">
        <f t="shared" si="233"/>
        <v>0</v>
      </c>
      <c r="W283" s="210">
        <f t="shared" si="234"/>
        <v>0</v>
      </c>
      <c r="X283" s="210">
        <f t="shared" si="200"/>
        <v>0</v>
      </c>
      <c r="Y283" s="210">
        <f t="shared" si="235"/>
        <v>0</v>
      </c>
      <c r="Z283" s="210">
        <f t="shared" si="201"/>
        <v>0</v>
      </c>
      <c r="AA283" s="210">
        <f t="shared" si="202"/>
        <v>0</v>
      </c>
      <c r="AB283" s="210">
        <f t="shared" si="203"/>
        <v>0</v>
      </c>
      <c r="AC283" s="211">
        <f t="shared" si="204"/>
        <v>0</v>
      </c>
      <c r="AD283" s="43">
        <f>HLOOKUP(AD$4,Debug!$A$1:$AK$723,2+$C283,0)</f>
        <v>0</v>
      </c>
      <c r="AE283" s="44">
        <f>HLOOKUP(AE$4,Debug!$A$1:$AK$723,2+$C283,0)</f>
        <v>0</v>
      </c>
      <c r="AF283" s="44">
        <f>HLOOKUP(AF$4,Debug!$A$1:$AK$723,2+$C283,0)</f>
        <v>0</v>
      </c>
      <c r="AG283" s="44">
        <f>HLOOKUP(AG$4,Debug!$A$1:$AK$723,2+$C283,0)</f>
        <v>0</v>
      </c>
      <c r="AH283" s="44">
        <f>HLOOKUP(AH$4,Debug!$A$1:$AK$723,2+$C283,0)</f>
        <v>0</v>
      </c>
      <c r="AI283" s="208">
        <f t="shared" si="205"/>
        <v>0</v>
      </c>
      <c r="AJ283" s="196"/>
      <c r="AK283" s="55">
        <f t="shared" si="192"/>
        <v>0</v>
      </c>
      <c r="AL283" s="210">
        <f t="shared" si="193"/>
        <v>0</v>
      </c>
      <c r="AM283" s="210">
        <f t="shared" si="194"/>
        <v>0</v>
      </c>
      <c r="AN283" s="210">
        <f t="shared" si="195"/>
        <v>0</v>
      </c>
      <c r="AO283" s="210">
        <f t="shared" si="196"/>
        <v>0</v>
      </c>
      <c r="AP283" s="211">
        <f t="shared" si="197"/>
        <v>0</v>
      </c>
      <c r="AQ283" s="46">
        <f>HLOOKUP(AQ$4,Debug!$A$1:$AK$723,2+$C283,0)</f>
        <v>0</v>
      </c>
      <c r="AR283" s="46">
        <f>HLOOKUP(AR$4,Debug!$A$1:$AK$723,2+$C283,0)</f>
        <v>0</v>
      </c>
      <c r="AS283" s="46">
        <f>HLOOKUP(AS$4,Debug!$A$1:$AK$723,2+$C283,0)</f>
        <v>0</v>
      </c>
      <c r="AT283" s="46">
        <f>HLOOKUP(AT$4,Debug!$A$1:$AK$723,2+$C283,0)</f>
        <v>0</v>
      </c>
      <c r="AU283" s="46">
        <f>HLOOKUP(AU$4,Debug!$A$1:$AK$723,2+$C283,0)</f>
        <v>0</v>
      </c>
      <c r="AV283" s="46">
        <f>HLOOKUP(AV$4,Debug!$A$1:$AK$723,2+$C283,0)</f>
        <v>0</v>
      </c>
      <c r="AW283" s="47">
        <f t="shared" si="206"/>
        <v>0</v>
      </c>
      <c r="AX283" s="196"/>
      <c r="AY283" s="265">
        <f t="shared" si="207"/>
        <v>0</v>
      </c>
      <c r="AZ283" s="266">
        <f t="shared" si="208"/>
        <v>0</v>
      </c>
      <c r="BA283" s="266">
        <f t="shared" si="209"/>
        <v>1.7826096154749393E-10</v>
      </c>
      <c r="BB283" s="266">
        <f t="shared" si="210"/>
        <v>0</v>
      </c>
      <c r="BC283" s="267">
        <f t="shared" si="211"/>
        <v>0</v>
      </c>
      <c r="BD283" s="246">
        <f>HLOOKUP(BD$4,Debug!$A$1:$AK$723,2+$C283,0)</f>
        <v>0</v>
      </c>
      <c r="BE283" s="46">
        <f>HLOOKUP(BE$4,Debug!$A$1:$AK$723,2+$C283,0)</f>
        <v>0</v>
      </c>
      <c r="BF283" s="46">
        <f>HLOOKUP(BF$4,Debug!$A$1:$AK$723,2+$C283,0)</f>
        <v>0</v>
      </c>
      <c r="BG283" s="46">
        <f>HLOOKUP(BG$4,Debug!$A$1:$AK$723,2+$C283,0)</f>
        <v>0</v>
      </c>
      <c r="BH283" s="46">
        <f>HLOOKUP(BH$4,Debug!$A$1:$AK$723,2+$C283,0)</f>
        <v>0</v>
      </c>
      <c r="BI283" s="48">
        <f t="shared" si="212"/>
        <v>0</v>
      </c>
      <c r="BJ283" s="196"/>
      <c r="BK283" s="274">
        <f t="shared" si="213"/>
        <v>1.6821425527395739E-3</v>
      </c>
      <c r="BL283" s="275">
        <f t="shared" si="214"/>
        <v>0</v>
      </c>
      <c r="BM283" s="281">
        <f t="shared" si="215"/>
        <v>0</v>
      </c>
      <c r="BN283" s="281">
        <f t="shared" si="216"/>
        <v>0.8</v>
      </c>
      <c r="BO283" s="281">
        <f t="shared" si="217"/>
        <v>0</v>
      </c>
      <c r="BP283" s="281">
        <f t="shared" si="218"/>
        <v>1</v>
      </c>
      <c r="BQ283" s="275">
        <f t="shared" si="219"/>
        <v>0</v>
      </c>
      <c r="BR283" s="275">
        <f t="shared" si="220"/>
        <v>0</v>
      </c>
      <c r="BS283" s="276">
        <f t="shared" si="221"/>
        <v>0.80566083413772305</v>
      </c>
      <c r="BT283" s="41">
        <f>HLOOKUP(BT$4,Debug!$A$1:$AK$723,2+$C283,0)*IF(SUM(V283:W283)=0,0,1)</f>
        <v>0</v>
      </c>
      <c r="BU283" s="41">
        <f>HLOOKUP(BU$4,Debug!$A$1:$AK$723,2+$C283,0)*IF(SUM(X283:Y283)=0,0,1)</f>
        <v>0</v>
      </c>
      <c r="BV283" s="41">
        <f>HLOOKUP(BV$4,Debug!$A$1:$AK$723,2+$C283,0)</f>
        <v>0</v>
      </c>
      <c r="BW283" s="208">
        <f t="shared" si="222"/>
        <v>0</v>
      </c>
      <c r="BY283" s="251">
        <f t="shared" si="223"/>
        <v>0</v>
      </c>
      <c r="BZ283" s="43">
        <f>HLOOKUP(BZ$4,Debug!$A$1:$AK$723,2+$C283,0)</f>
        <v>0</v>
      </c>
      <c r="CA283" s="49">
        <f t="shared" si="224"/>
        <v>0</v>
      </c>
      <c r="CC283" s="224">
        <f t="shared" si="225"/>
        <v>0</v>
      </c>
      <c r="CD283" s="253">
        <f t="shared" si="236"/>
        <v>0</v>
      </c>
      <c r="CE283" s="253">
        <f t="shared" si="226"/>
        <v>0</v>
      </c>
      <c r="CF283" s="253">
        <f t="shared" si="237"/>
        <v>0</v>
      </c>
      <c r="CG283" s="255">
        <f t="shared" si="227"/>
        <v>0</v>
      </c>
      <c r="CI283" s="194" t="e">
        <f t="shared" si="238"/>
        <v>#DIV/0!</v>
      </c>
      <c r="CJ283" s="194"/>
    </row>
    <row r="284" spans="2:88">
      <c r="B284" s="108">
        <f t="shared" si="239"/>
        <v>24</v>
      </c>
      <c r="C284" s="3">
        <f t="shared" si="228"/>
        <v>278</v>
      </c>
      <c r="D284" s="3">
        <f t="shared" si="229"/>
        <v>23</v>
      </c>
      <c r="E284" s="3">
        <f t="shared" si="230"/>
        <v>1</v>
      </c>
      <c r="F284" s="7">
        <f t="shared" si="231"/>
        <v>2038</v>
      </c>
      <c r="G284" s="8">
        <f t="shared" si="232"/>
        <v>2</v>
      </c>
      <c r="H284" s="37">
        <f>HLOOKUP(H$4,Debug!$A$1:$AK$723,2+$C284,0)</f>
        <v>0</v>
      </c>
      <c r="I284" s="38">
        <f>HLOOKUP(I$4,Debug!$A$1:$AK$723,2+$C284,0)</f>
        <v>0</v>
      </c>
      <c r="J284" s="38">
        <f>HLOOKUP(J$4,Debug!$A$1:$AK$723,2+$C284,0)</f>
        <v>0</v>
      </c>
      <c r="K284" s="38">
        <f>HLOOKUP(K$4,Debug!$A$1:$AK$723,2+$C284,0)</f>
        <v>0</v>
      </c>
      <c r="L284" s="38">
        <f>HLOOKUP(L$4,Debug!$A$1:$AK$723,2+$C284,0)</f>
        <v>0</v>
      </c>
      <c r="M284" s="38">
        <f>HLOOKUP(M$4,Debug!$A$1:$AK$723,2+$C284,0)</f>
        <v>0</v>
      </c>
      <c r="N284" s="208">
        <f t="shared" si="198"/>
        <v>0</v>
      </c>
      <c r="O284" s="5"/>
      <c r="P284" s="100">
        <f>IF(Switch="Y",S284,HLOOKUP(P$3,Debug!$A$1:$AK$723,2+$C284,0))</f>
        <v>0</v>
      </c>
      <c r="Q284" s="207">
        <f t="shared" si="199"/>
        <v>-1.25E-3</v>
      </c>
      <c r="R284" s="101">
        <f>IF(Switch="Y",T284,HLOOKUP(R$3,Debug!$A$1:$AK$723,2+$C284,0))</f>
        <v>0</v>
      </c>
      <c r="S284" s="183">
        <v>1.3356324139149667E-2</v>
      </c>
      <c r="T284" s="184">
        <v>0.38031490073781093</v>
      </c>
      <c r="U284" s="196"/>
      <c r="V284" s="55">
        <f t="shared" si="233"/>
        <v>0</v>
      </c>
      <c r="W284" s="210">
        <f t="shared" si="234"/>
        <v>0</v>
      </c>
      <c r="X284" s="210">
        <f t="shared" si="200"/>
        <v>0</v>
      </c>
      <c r="Y284" s="210">
        <f t="shared" si="235"/>
        <v>0</v>
      </c>
      <c r="Z284" s="210">
        <f t="shared" si="201"/>
        <v>0</v>
      </c>
      <c r="AA284" s="210">
        <f t="shared" si="202"/>
        <v>0</v>
      </c>
      <c r="AB284" s="210">
        <f t="shared" si="203"/>
        <v>0</v>
      </c>
      <c r="AC284" s="211">
        <f t="shared" si="204"/>
        <v>0</v>
      </c>
      <c r="AD284" s="43">
        <f>HLOOKUP(AD$4,Debug!$A$1:$AK$723,2+$C284,0)</f>
        <v>0</v>
      </c>
      <c r="AE284" s="44">
        <f>HLOOKUP(AE$4,Debug!$A$1:$AK$723,2+$C284,0)</f>
        <v>0</v>
      </c>
      <c r="AF284" s="44">
        <f>HLOOKUP(AF$4,Debug!$A$1:$AK$723,2+$C284,0)</f>
        <v>0</v>
      </c>
      <c r="AG284" s="44">
        <f>HLOOKUP(AG$4,Debug!$A$1:$AK$723,2+$C284,0)</f>
        <v>0</v>
      </c>
      <c r="AH284" s="44">
        <f>HLOOKUP(AH$4,Debug!$A$1:$AK$723,2+$C284,0)</f>
        <v>0</v>
      </c>
      <c r="AI284" s="208">
        <f t="shared" si="205"/>
        <v>0</v>
      </c>
      <c r="AJ284" s="196"/>
      <c r="AK284" s="55">
        <f t="shared" si="192"/>
        <v>0</v>
      </c>
      <c r="AL284" s="210">
        <f t="shared" si="193"/>
        <v>0</v>
      </c>
      <c r="AM284" s="210">
        <f t="shared" si="194"/>
        <v>0</v>
      </c>
      <c r="AN284" s="210">
        <f t="shared" si="195"/>
        <v>0</v>
      </c>
      <c r="AO284" s="210">
        <f t="shared" si="196"/>
        <v>0</v>
      </c>
      <c r="AP284" s="211">
        <f t="shared" si="197"/>
        <v>0</v>
      </c>
      <c r="AQ284" s="46">
        <f>HLOOKUP(AQ$4,Debug!$A$1:$AK$723,2+$C284,0)</f>
        <v>0</v>
      </c>
      <c r="AR284" s="46">
        <f>HLOOKUP(AR$4,Debug!$A$1:$AK$723,2+$C284,0)</f>
        <v>0</v>
      </c>
      <c r="AS284" s="46">
        <f>HLOOKUP(AS$4,Debug!$A$1:$AK$723,2+$C284,0)</f>
        <v>0</v>
      </c>
      <c r="AT284" s="46">
        <f>HLOOKUP(AT$4,Debug!$A$1:$AK$723,2+$C284,0)</f>
        <v>0</v>
      </c>
      <c r="AU284" s="46">
        <f>HLOOKUP(AU$4,Debug!$A$1:$AK$723,2+$C284,0)</f>
        <v>0</v>
      </c>
      <c r="AV284" s="46">
        <f>HLOOKUP(AV$4,Debug!$A$1:$AK$723,2+$C284,0)</f>
        <v>0</v>
      </c>
      <c r="AW284" s="47">
        <f t="shared" si="206"/>
        <v>0</v>
      </c>
      <c r="AX284" s="196"/>
      <c r="AY284" s="265">
        <f t="shared" si="207"/>
        <v>0</v>
      </c>
      <c r="AZ284" s="266">
        <f t="shared" si="208"/>
        <v>0</v>
      </c>
      <c r="BA284" s="266">
        <f t="shared" si="209"/>
        <v>1.7826096154749393E-10</v>
      </c>
      <c r="BB284" s="266">
        <f t="shared" si="210"/>
        <v>0</v>
      </c>
      <c r="BC284" s="267">
        <f t="shared" si="211"/>
        <v>0</v>
      </c>
      <c r="BD284" s="246">
        <f>HLOOKUP(BD$4,Debug!$A$1:$AK$723,2+$C284,0)</f>
        <v>0</v>
      </c>
      <c r="BE284" s="46">
        <f>HLOOKUP(BE$4,Debug!$A$1:$AK$723,2+$C284,0)</f>
        <v>0</v>
      </c>
      <c r="BF284" s="46">
        <f>HLOOKUP(BF$4,Debug!$A$1:$AK$723,2+$C284,0)</f>
        <v>0</v>
      </c>
      <c r="BG284" s="46">
        <f>HLOOKUP(BG$4,Debug!$A$1:$AK$723,2+$C284,0)</f>
        <v>0</v>
      </c>
      <c r="BH284" s="46">
        <f>HLOOKUP(BH$4,Debug!$A$1:$AK$723,2+$C284,0)</f>
        <v>0</v>
      </c>
      <c r="BI284" s="48">
        <f t="shared" si="212"/>
        <v>0</v>
      </c>
      <c r="BJ284" s="196"/>
      <c r="BK284" s="274">
        <f t="shared" si="213"/>
        <v>1.6821425527395739E-3</v>
      </c>
      <c r="BL284" s="275">
        <f t="shared" si="214"/>
        <v>0</v>
      </c>
      <c r="BM284" s="281">
        <f t="shared" si="215"/>
        <v>0</v>
      </c>
      <c r="BN284" s="281">
        <f t="shared" si="216"/>
        <v>0.8</v>
      </c>
      <c r="BO284" s="281">
        <f t="shared" si="217"/>
        <v>0</v>
      </c>
      <c r="BP284" s="281">
        <f t="shared" si="218"/>
        <v>1</v>
      </c>
      <c r="BQ284" s="275">
        <f t="shared" si="219"/>
        <v>0</v>
      </c>
      <c r="BR284" s="275">
        <f t="shared" si="220"/>
        <v>0</v>
      </c>
      <c r="BS284" s="276">
        <f t="shared" si="221"/>
        <v>0.80566083413772305</v>
      </c>
      <c r="BT284" s="41">
        <f>HLOOKUP(BT$4,Debug!$A$1:$AK$723,2+$C284,0)*IF(SUM(V284:W284)=0,0,1)</f>
        <v>0</v>
      </c>
      <c r="BU284" s="41">
        <f>HLOOKUP(BU$4,Debug!$A$1:$AK$723,2+$C284,0)*IF(SUM(X284:Y284)=0,0,1)</f>
        <v>0</v>
      </c>
      <c r="BV284" s="41">
        <f>HLOOKUP(BV$4,Debug!$A$1:$AK$723,2+$C284,0)</f>
        <v>0</v>
      </c>
      <c r="BW284" s="208">
        <f t="shared" si="222"/>
        <v>0</v>
      </c>
      <c r="BY284" s="251">
        <f t="shared" si="223"/>
        <v>0</v>
      </c>
      <c r="BZ284" s="43">
        <f>HLOOKUP(BZ$4,Debug!$A$1:$AK$723,2+$C284,0)</f>
        <v>0</v>
      </c>
      <c r="CA284" s="49">
        <f t="shared" si="224"/>
        <v>0</v>
      </c>
      <c r="CC284" s="224">
        <f t="shared" si="225"/>
        <v>0</v>
      </c>
      <c r="CD284" s="253">
        <f t="shared" si="236"/>
        <v>0</v>
      </c>
      <c r="CE284" s="253">
        <f t="shared" si="226"/>
        <v>0</v>
      </c>
      <c r="CF284" s="253">
        <f t="shared" si="237"/>
        <v>0</v>
      </c>
      <c r="CG284" s="255">
        <f t="shared" si="227"/>
        <v>0</v>
      </c>
      <c r="CI284" s="194" t="e">
        <f t="shared" si="238"/>
        <v>#DIV/0!</v>
      </c>
      <c r="CJ284" s="194"/>
    </row>
    <row r="285" spans="2:88">
      <c r="B285" s="108">
        <f t="shared" si="239"/>
        <v>24</v>
      </c>
      <c r="C285" s="3">
        <f t="shared" si="228"/>
        <v>279</v>
      </c>
      <c r="D285" s="3">
        <f t="shared" si="229"/>
        <v>23</v>
      </c>
      <c r="E285" s="3">
        <f t="shared" si="230"/>
        <v>2</v>
      </c>
      <c r="F285" s="7">
        <f t="shared" si="231"/>
        <v>2038</v>
      </c>
      <c r="G285" s="8">
        <f t="shared" si="232"/>
        <v>3</v>
      </c>
      <c r="H285" s="37">
        <f>HLOOKUP(H$4,Debug!$A$1:$AK$723,2+$C285,0)</f>
        <v>0</v>
      </c>
      <c r="I285" s="38">
        <f>HLOOKUP(I$4,Debug!$A$1:$AK$723,2+$C285,0)</f>
        <v>0</v>
      </c>
      <c r="J285" s="38">
        <f>HLOOKUP(J$4,Debug!$A$1:$AK$723,2+$C285,0)</f>
        <v>0</v>
      </c>
      <c r="K285" s="38">
        <f>HLOOKUP(K$4,Debug!$A$1:$AK$723,2+$C285,0)</f>
        <v>0</v>
      </c>
      <c r="L285" s="38">
        <f>HLOOKUP(L$4,Debug!$A$1:$AK$723,2+$C285,0)</f>
        <v>0</v>
      </c>
      <c r="M285" s="38">
        <f>HLOOKUP(M$4,Debug!$A$1:$AK$723,2+$C285,0)</f>
        <v>0</v>
      </c>
      <c r="N285" s="208">
        <f t="shared" si="198"/>
        <v>0</v>
      </c>
      <c r="O285" s="5"/>
      <c r="P285" s="100">
        <f>IF(Switch="Y",S285,HLOOKUP(P$3,Debug!$A$1:$AK$723,2+$C285,0))</f>
        <v>0</v>
      </c>
      <c r="Q285" s="207">
        <f t="shared" si="199"/>
        <v>-1.25E-3</v>
      </c>
      <c r="R285" s="101">
        <f>IF(Switch="Y",T285,HLOOKUP(R$3,Debug!$A$1:$AK$723,2+$C285,0))</f>
        <v>0</v>
      </c>
      <c r="S285" s="183">
        <v>1.0484331553710646E-3</v>
      </c>
      <c r="T285" s="184">
        <v>0.37881657701341009</v>
      </c>
      <c r="U285" s="196"/>
      <c r="V285" s="55">
        <f t="shared" si="233"/>
        <v>0</v>
      </c>
      <c r="W285" s="210">
        <f t="shared" si="234"/>
        <v>0</v>
      </c>
      <c r="X285" s="210">
        <f t="shared" si="200"/>
        <v>0</v>
      </c>
      <c r="Y285" s="210">
        <f t="shared" si="235"/>
        <v>0</v>
      </c>
      <c r="Z285" s="210">
        <f t="shared" si="201"/>
        <v>0</v>
      </c>
      <c r="AA285" s="210">
        <f t="shared" si="202"/>
        <v>0</v>
      </c>
      <c r="AB285" s="210">
        <f t="shared" si="203"/>
        <v>0</v>
      </c>
      <c r="AC285" s="211">
        <f t="shared" si="204"/>
        <v>0</v>
      </c>
      <c r="AD285" s="43">
        <f>HLOOKUP(AD$4,Debug!$A$1:$AK$723,2+$C285,0)</f>
        <v>0</v>
      </c>
      <c r="AE285" s="44">
        <f>HLOOKUP(AE$4,Debug!$A$1:$AK$723,2+$C285,0)</f>
        <v>0</v>
      </c>
      <c r="AF285" s="44">
        <f>HLOOKUP(AF$4,Debug!$A$1:$AK$723,2+$C285,0)</f>
        <v>0</v>
      </c>
      <c r="AG285" s="44">
        <f>HLOOKUP(AG$4,Debug!$A$1:$AK$723,2+$C285,0)</f>
        <v>0</v>
      </c>
      <c r="AH285" s="44">
        <f>HLOOKUP(AH$4,Debug!$A$1:$AK$723,2+$C285,0)</f>
        <v>0</v>
      </c>
      <c r="AI285" s="208">
        <f t="shared" si="205"/>
        <v>0</v>
      </c>
      <c r="AJ285" s="196"/>
      <c r="AK285" s="55">
        <f t="shared" si="192"/>
        <v>0</v>
      </c>
      <c r="AL285" s="210">
        <f t="shared" si="193"/>
        <v>0</v>
      </c>
      <c r="AM285" s="210">
        <f t="shared" si="194"/>
        <v>0</v>
      </c>
      <c r="AN285" s="210">
        <f t="shared" si="195"/>
        <v>0</v>
      </c>
      <c r="AO285" s="210">
        <f t="shared" si="196"/>
        <v>0</v>
      </c>
      <c r="AP285" s="211">
        <f t="shared" si="197"/>
        <v>0</v>
      </c>
      <c r="AQ285" s="46">
        <f>HLOOKUP(AQ$4,Debug!$A$1:$AK$723,2+$C285,0)</f>
        <v>0</v>
      </c>
      <c r="AR285" s="46">
        <f>HLOOKUP(AR$4,Debug!$A$1:$AK$723,2+$C285,0)</f>
        <v>0</v>
      </c>
      <c r="AS285" s="46">
        <f>HLOOKUP(AS$4,Debug!$A$1:$AK$723,2+$C285,0)</f>
        <v>0</v>
      </c>
      <c r="AT285" s="46">
        <f>HLOOKUP(AT$4,Debug!$A$1:$AK$723,2+$C285,0)</f>
        <v>0</v>
      </c>
      <c r="AU285" s="46">
        <f>HLOOKUP(AU$4,Debug!$A$1:$AK$723,2+$C285,0)</f>
        <v>0</v>
      </c>
      <c r="AV285" s="46">
        <f>HLOOKUP(AV$4,Debug!$A$1:$AK$723,2+$C285,0)</f>
        <v>0</v>
      </c>
      <c r="AW285" s="47">
        <f t="shared" si="206"/>
        <v>0</v>
      </c>
      <c r="AX285" s="196"/>
      <c r="AY285" s="265">
        <f t="shared" si="207"/>
        <v>0</v>
      </c>
      <c r="AZ285" s="266">
        <f t="shared" si="208"/>
        <v>0</v>
      </c>
      <c r="BA285" s="266">
        <f t="shared" si="209"/>
        <v>1.7826096154749393E-10</v>
      </c>
      <c r="BB285" s="266">
        <f t="shared" si="210"/>
        <v>0</v>
      </c>
      <c r="BC285" s="267">
        <f t="shared" si="211"/>
        <v>0</v>
      </c>
      <c r="BD285" s="246">
        <f>HLOOKUP(BD$4,Debug!$A$1:$AK$723,2+$C285,0)</f>
        <v>0</v>
      </c>
      <c r="BE285" s="46">
        <f>HLOOKUP(BE$4,Debug!$A$1:$AK$723,2+$C285,0)</f>
        <v>0</v>
      </c>
      <c r="BF285" s="46">
        <f>HLOOKUP(BF$4,Debug!$A$1:$AK$723,2+$C285,0)</f>
        <v>0</v>
      </c>
      <c r="BG285" s="46">
        <f>HLOOKUP(BG$4,Debug!$A$1:$AK$723,2+$C285,0)</f>
        <v>0</v>
      </c>
      <c r="BH285" s="46">
        <f>HLOOKUP(BH$4,Debug!$A$1:$AK$723,2+$C285,0)</f>
        <v>0</v>
      </c>
      <c r="BI285" s="48">
        <f t="shared" si="212"/>
        <v>0</v>
      </c>
      <c r="BJ285" s="196"/>
      <c r="BK285" s="274">
        <f t="shared" si="213"/>
        <v>1.6821425527395739E-3</v>
      </c>
      <c r="BL285" s="275">
        <f t="shared" si="214"/>
        <v>0</v>
      </c>
      <c r="BM285" s="281">
        <f t="shared" si="215"/>
        <v>0</v>
      </c>
      <c r="BN285" s="281">
        <f t="shared" si="216"/>
        <v>0.8</v>
      </c>
      <c r="BO285" s="281">
        <f t="shared" si="217"/>
        <v>0</v>
      </c>
      <c r="BP285" s="281">
        <f t="shared" si="218"/>
        <v>1</v>
      </c>
      <c r="BQ285" s="275">
        <f t="shared" si="219"/>
        <v>0</v>
      </c>
      <c r="BR285" s="275">
        <f t="shared" si="220"/>
        <v>0</v>
      </c>
      <c r="BS285" s="276">
        <f t="shared" si="221"/>
        <v>0.80566083413772305</v>
      </c>
      <c r="BT285" s="41">
        <f>HLOOKUP(BT$4,Debug!$A$1:$AK$723,2+$C285,0)*IF(SUM(V285:W285)=0,0,1)</f>
        <v>0</v>
      </c>
      <c r="BU285" s="41">
        <f>HLOOKUP(BU$4,Debug!$A$1:$AK$723,2+$C285,0)*IF(SUM(X285:Y285)=0,0,1)</f>
        <v>0</v>
      </c>
      <c r="BV285" s="41">
        <f>HLOOKUP(BV$4,Debug!$A$1:$AK$723,2+$C285,0)</f>
        <v>0</v>
      </c>
      <c r="BW285" s="208">
        <f t="shared" si="222"/>
        <v>0</v>
      </c>
      <c r="BY285" s="251">
        <f t="shared" si="223"/>
        <v>0</v>
      </c>
      <c r="BZ285" s="43">
        <f>HLOOKUP(BZ$4,Debug!$A$1:$AK$723,2+$C285,0)</f>
        <v>0</v>
      </c>
      <c r="CA285" s="49">
        <f t="shared" si="224"/>
        <v>0</v>
      </c>
      <c r="CC285" s="224">
        <f t="shared" si="225"/>
        <v>0</v>
      </c>
      <c r="CD285" s="253">
        <f t="shared" si="236"/>
        <v>0</v>
      </c>
      <c r="CE285" s="253">
        <f t="shared" si="226"/>
        <v>0</v>
      </c>
      <c r="CF285" s="253">
        <f t="shared" si="237"/>
        <v>0</v>
      </c>
      <c r="CG285" s="255">
        <f t="shared" si="227"/>
        <v>0</v>
      </c>
      <c r="CI285" s="194" t="e">
        <f t="shared" si="238"/>
        <v>#DIV/0!</v>
      </c>
      <c r="CJ285" s="194"/>
    </row>
    <row r="286" spans="2:88">
      <c r="B286" s="108">
        <f t="shared" si="239"/>
        <v>24</v>
      </c>
      <c r="C286" s="3">
        <f t="shared" si="228"/>
        <v>280</v>
      </c>
      <c r="D286" s="3">
        <f t="shared" si="229"/>
        <v>23</v>
      </c>
      <c r="E286" s="3">
        <f t="shared" si="230"/>
        <v>3</v>
      </c>
      <c r="F286" s="7">
        <f t="shared" si="231"/>
        <v>2038</v>
      </c>
      <c r="G286" s="8">
        <f t="shared" si="232"/>
        <v>4</v>
      </c>
      <c r="H286" s="37">
        <f>HLOOKUP(H$4,Debug!$A$1:$AK$723,2+$C286,0)</f>
        <v>0</v>
      </c>
      <c r="I286" s="38">
        <f>HLOOKUP(I$4,Debug!$A$1:$AK$723,2+$C286,0)</f>
        <v>0</v>
      </c>
      <c r="J286" s="38">
        <f>HLOOKUP(J$4,Debug!$A$1:$AK$723,2+$C286,0)</f>
        <v>0</v>
      </c>
      <c r="K286" s="38">
        <f>HLOOKUP(K$4,Debug!$A$1:$AK$723,2+$C286,0)</f>
        <v>0</v>
      </c>
      <c r="L286" s="38">
        <f>HLOOKUP(L$4,Debug!$A$1:$AK$723,2+$C286,0)</f>
        <v>0</v>
      </c>
      <c r="M286" s="38">
        <f>HLOOKUP(M$4,Debug!$A$1:$AK$723,2+$C286,0)</f>
        <v>0</v>
      </c>
      <c r="N286" s="208">
        <f t="shared" si="198"/>
        <v>0</v>
      </c>
      <c r="O286" s="5"/>
      <c r="P286" s="100">
        <f>IF(Switch="Y",S286,HLOOKUP(P$3,Debug!$A$1:$AK$723,2+$C286,0))</f>
        <v>0</v>
      </c>
      <c r="Q286" s="207">
        <f t="shared" si="199"/>
        <v>-1.25E-3</v>
      </c>
      <c r="R286" s="101">
        <f>IF(Switch="Y",T286,HLOOKUP(R$3,Debug!$A$1:$AK$723,2+$C286,0))</f>
        <v>0</v>
      </c>
      <c r="S286" s="183">
        <v>1.3513906422153887E-2</v>
      </c>
      <c r="T286" s="184">
        <v>0.37727307024824569</v>
      </c>
      <c r="U286" s="196"/>
      <c r="V286" s="55">
        <f t="shared" si="233"/>
        <v>0</v>
      </c>
      <c r="W286" s="210">
        <f t="shared" si="234"/>
        <v>0</v>
      </c>
      <c r="X286" s="210">
        <f t="shared" si="200"/>
        <v>0</v>
      </c>
      <c r="Y286" s="210">
        <f t="shared" si="235"/>
        <v>0</v>
      </c>
      <c r="Z286" s="210">
        <f t="shared" si="201"/>
        <v>0</v>
      </c>
      <c r="AA286" s="210">
        <f t="shared" si="202"/>
        <v>0</v>
      </c>
      <c r="AB286" s="210">
        <f t="shared" si="203"/>
        <v>0</v>
      </c>
      <c r="AC286" s="211">
        <f t="shared" si="204"/>
        <v>0</v>
      </c>
      <c r="AD286" s="43">
        <f>HLOOKUP(AD$4,Debug!$A$1:$AK$723,2+$C286,0)</f>
        <v>0</v>
      </c>
      <c r="AE286" s="44">
        <f>HLOOKUP(AE$4,Debug!$A$1:$AK$723,2+$C286,0)</f>
        <v>0</v>
      </c>
      <c r="AF286" s="44">
        <f>HLOOKUP(AF$4,Debug!$A$1:$AK$723,2+$C286,0)</f>
        <v>0</v>
      </c>
      <c r="AG286" s="44">
        <f>HLOOKUP(AG$4,Debug!$A$1:$AK$723,2+$C286,0)</f>
        <v>0</v>
      </c>
      <c r="AH286" s="44">
        <f>HLOOKUP(AH$4,Debug!$A$1:$AK$723,2+$C286,0)</f>
        <v>0</v>
      </c>
      <c r="AI286" s="208">
        <f t="shared" si="205"/>
        <v>0</v>
      </c>
      <c r="AJ286" s="196"/>
      <c r="AK286" s="55">
        <f t="shared" si="192"/>
        <v>0</v>
      </c>
      <c r="AL286" s="210">
        <f t="shared" si="193"/>
        <v>0</v>
      </c>
      <c r="AM286" s="210">
        <f t="shared" si="194"/>
        <v>0</v>
      </c>
      <c r="AN286" s="210">
        <f t="shared" si="195"/>
        <v>0</v>
      </c>
      <c r="AO286" s="210">
        <f t="shared" si="196"/>
        <v>0</v>
      </c>
      <c r="AP286" s="211">
        <f t="shared" si="197"/>
        <v>0</v>
      </c>
      <c r="AQ286" s="46">
        <f>HLOOKUP(AQ$4,Debug!$A$1:$AK$723,2+$C286,0)</f>
        <v>0</v>
      </c>
      <c r="AR286" s="46">
        <f>HLOOKUP(AR$4,Debug!$A$1:$AK$723,2+$C286,0)</f>
        <v>0</v>
      </c>
      <c r="AS286" s="46">
        <f>HLOOKUP(AS$4,Debug!$A$1:$AK$723,2+$C286,0)</f>
        <v>0</v>
      </c>
      <c r="AT286" s="46">
        <f>HLOOKUP(AT$4,Debug!$A$1:$AK$723,2+$C286,0)</f>
        <v>0</v>
      </c>
      <c r="AU286" s="46">
        <f>HLOOKUP(AU$4,Debug!$A$1:$AK$723,2+$C286,0)</f>
        <v>0</v>
      </c>
      <c r="AV286" s="46">
        <f>HLOOKUP(AV$4,Debug!$A$1:$AK$723,2+$C286,0)</f>
        <v>0</v>
      </c>
      <c r="AW286" s="47">
        <f t="shared" si="206"/>
        <v>0</v>
      </c>
      <c r="AX286" s="196"/>
      <c r="AY286" s="265">
        <f t="shared" si="207"/>
        <v>0</v>
      </c>
      <c r="AZ286" s="266">
        <f t="shared" si="208"/>
        <v>0</v>
      </c>
      <c r="BA286" s="266">
        <f t="shared" si="209"/>
        <v>1.7826096154749393E-10</v>
      </c>
      <c r="BB286" s="266">
        <f t="shared" si="210"/>
        <v>0</v>
      </c>
      <c r="BC286" s="267">
        <f t="shared" si="211"/>
        <v>0</v>
      </c>
      <c r="BD286" s="246">
        <f>HLOOKUP(BD$4,Debug!$A$1:$AK$723,2+$C286,0)</f>
        <v>0</v>
      </c>
      <c r="BE286" s="46">
        <f>HLOOKUP(BE$4,Debug!$A$1:$AK$723,2+$C286,0)</f>
        <v>0</v>
      </c>
      <c r="BF286" s="46">
        <f>HLOOKUP(BF$4,Debug!$A$1:$AK$723,2+$C286,0)</f>
        <v>0</v>
      </c>
      <c r="BG286" s="46">
        <f>HLOOKUP(BG$4,Debug!$A$1:$AK$723,2+$C286,0)</f>
        <v>0</v>
      </c>
      <c r="BH286" s="46">
        <f>HLOOKUP(BH$4,Debug!$A$1:$AK$723,2+$C286,0)</f>
        <v>0</v>
      </c>
      <c r="BI286" s="48">
        <f t="shared" si="212"/>
        <v>0</v>
      </c>
      <c r="BJ286" s="196"/>
      <c r="BK286" s="274">
        <f t="shared" si="213"/>
        <v>1.6821425527395739E-3</v>
      </c>
      <c r="BL286" s="275">
        <f t="shared" si="214"/>
        <v>0</v>
      </c>
      <c r="BM286" s="281">
        <f t="shared" si="215"/>
        <v>0</v>
      </c>
      <c r="BN286" s="281">
        <f t="shared" si="216"/>
        <v>0.8</v>
      </c>
      <c r="BO286" s="281">
        <f t="shared" si="217"/>
        <v>0</v>
      </c>
      <c r="BP286" s="281">
        <f t="shared" si="218"/>
        <v>1</v>
      </c>
      <c r="BQ286" s="275">
        <f t="shared" si="219"/>
        <v>0</v>
      </c>
      <c r="BR286" s="275">
        <f t="shared" si="220"/>
        <v>0</v>
      </c>
      <c r="BS286" s="276">
        <f t="shared" si="221"/>
        <v>0.80566083413772305</v>
      </c>
      <c r="BT286" s="41">
        <f>HLOOKUP(BT$4,Debug!$A$1:$AK$723,2+$C286,0)*IF(SUM(V286:W286)=0,0,1)</f>
        <v>0</v>
      </c>
      <c r="BU286" s="41">
        <f>HLOOKUP(BU$4,Debug!$A$1:$AK$723,2+$C286,0)*IF(SUM(X286:Y286)=0,0,1)</f>
        <v>0</v>
      </c>
      <c r="BV286" s="41">
        <f>HLOOKUP(BV$4,Debug!$A$1:$AK$723,2+$C286,0)</f>
        <v>0</v>
      </c>
      <c r="BW286" s="208">
        <f t="shared" si="222"/>
        <v>0</v>
      </c>
      <c r="BY286" s="251">
        <f t="shared" si="223"/>
        <v>0</v>
      </c>
      <c r="BZ286" s="43">
        <f>HLOOKUP(BZ$4,Debug!$A$1:$AK$723,2+$C286,0)</f>
        <v>0</v>
      </c>
      <c r="CA286" s="49">
        <f t="shared" si="224"/>
        <v>0</v>
      </c>
      <c r="CC286" s="224">
        <f t="shared" si="225"/>
        <v>0</v>
      </c>
      <c r="CD286" s="253">
        <f t="shared" si="236"/>
        <v>0</v>
      </c>
      <c r="CE286" s="253">
        <f t="shared" si="226"/>
        <v>0</v>
      </c>
      <c r="CF286" s="253">
        <f t="shared" si="237"/>
        <v>0</v>
      </c>
      <c r="CG286" s="255">
        <f t="shared" si="227"/>
        <v>0</v>
      </c>
      <c r="CI286" s="194" t="e">
        <f t="shared" si="238"/>
        <v>#DIV/0!</v>
      </c>
      <c r="CJ286" s="194"/>
    </row>
    <row r="287" spans="2:88">
      <c r="B287" s="108">
        <f t="shared" si="239"/>
        <v>24</v>
      </c>
      <c r="C287" s="3">
        <f t="shared" si="228"/>
        <v>281</v>
      </c>
      <c r="D287" s="3">
        <f t="shared" si="229"/>
        <v>23</v>
      </c>
      <c r="E287" s="3">
        <f t="shared" si="230"/>
        <v>4</v>
      </c>
      <c r="F287" s="7">
        <f t="shared" si="231"/>
        <v>2038</v>
      </c>
      <c r="G287" s="8">
        <f t="shared" si="232"/>
        <v>5</v>
      </c>
      <c r="H287" s="37">
        <f>HLOOKUP(H$4,Debug!$A$1:$AK$723,2+$C287,0)</f>
        <v>0</v>
      </c>
      <c r="I287" s="38">
        <f>HLOOKUP(I$4,Debug!$A$1:$AK$723,2+$C287,0)</f>
        <v>0</v>
      </c>
      <c r="J287" s="38">
        <f>HLOOKUP(J$4,Debug!$A$1:$AK$723,2+$C287,0)</f>
        <v>0</v>
      </c>
      <c r="K287" s="38">
        <f>HLOOKUP(K$4,Debug!$A$1:$AK$723,2+$C287,0)</f>
        <v>0</v>
      </c>
      <c r="L287" s="38">
        <f>HLOOKUP(L$4,Debug!$A$1:$AK$723,2+$C287,0)</f>
        <v>0</v>
      </c>
      <c r="M287" s="38">
        <f>HLOOKUP(M$4,Debug!$A$1:$AK$723,2+$C287,0)</f>
        <v>0</v>
      </c>
      <c r="N287" s="208">
        <f t="shared" si="198"/>
        <v>0</v>
      </c>
      <c r="O287" s="5"/>
      <c r="P287" s="100">
        <f>IF(Switch="Y",S287,HLOOKUP(P$3,Debug!$A$1:$AK$723,2+$C287,0))</f>
        <v>0</v>
      </c>
      <c r="Q287" s="207">
        <f t="shared" si="199"/>
        <v>-1.25E-3</v>
      </c>
      <c r="R287" s="101">
        <f>IF(Switch="Y",T287,HLOOKUP(R$3,Debug!$A$1:$AK$723,2+$C287,0))</f>
        <v>0</v>
      </c>
      <c r="S287" s="183">
        <v>5.9113060504016879E-3</v>
      </c>
      <c r="T287" s="184">
        <v>0.37569974076717882</v>
      </c>
      <c r="U287" s="196"/>
      <c r="V287" s="55">
        <f t="shared" si="233"/>
        <v>0</v>
      </c>
      <c r="W287" s="210">
        <f t="shared" si="234"/>
        <v>0</v>
      </c>
      <c r="X287" s="210">
        <f t="shared" si="200"/>
        <v>0</v>
      </c>
      <c r="Y287" s="210">
        <f t="shared" si="235"/>
        <v>0</v>
      </c>
      <c r="Z287" s="210">
        <f t="shared" si="201"/>
        <v>0</v>
      </c>
      <c r="AA287" s="210">
        <f t="shared" si="202"/>
        <v>0</v>
      </c>
      <c r="AB287" s="210">
        <f t="shared" si="203"/>
        <v>0</v>
      </c>
      <c r="AC287" s="211">
        <f t="shared" si="204"/>
        <v>0</v>
      </c>
      <c r="AD287" s="43">
        <f>HLOOKUP(AD$4,Debug!$A$1:$AK$723,2+$C287,0)</f>
        <v>0</v>
      </c>
      <c r="AE287" s="44">
        <f>HLOOKUP(AE$4,Debug!$A$1:$AK$723,2+$C287,0)</f>
        <v>0</v>
      </c>
      <c r="AF287" s="44">
        <f>HLOOKUP(AF$4,Debug!$A$1:$AK$723,2+$C287,0)</f>
        <v>0</v>
      </c>
      <c r="AG287" s="44">
        <f>HLOOKUP(AG$4,Debug!$A$1:$AK$723,2+$C287,0)</f>
        <v>0</v>
      </c>
      <c r="AH287" s="44">
        <f>HLOOKUP(AH$4,Debug!$A$1:$AK$723,2+$C287,0)</f>
        <v>0</v>
      </c>
      <c r="AI287" s="208">
        <f t="shared" si="205"/>
        <v>0</v>
      </c>
      <c r="AJ287" s="196"/>
      <c r="AK287" s="55">
        <f t="shared" si="192"/>
        <v>0</v>
      </c>
      <c r="AL287" s="210">
        <f t="shared" si="193"/>
        <v>0</v>
      </c>
      <c r="AM287" s="210">
        <f t="shared" si="194"/>
        <v>0</v>
      </c>
      <c r="AN287" s="210">
        <f t="shared" si="195"/>
        <v>0</v>
      </c>
      <c r="AO287" s="210">
        <f t="shared" si="196"/>
        <v>0</v>
      </c>
      <c r="AP287" s="211">
        <f t="shared" si="197"/>
        <v>0</v>
      </c>
      <c r="AQ287" s="46">
        <f>HLOOKUP(AQ$4,Debug!$A$1:$AK$723,2+$C287,0)</f>
        <v>0</v>
      </c>
      <c r="AR287" s="46">
        <f>HLOOKUP(AR$4,Debug!$A$1:$AK$723,2+$C287,0)</f>
        <v>0</v>
      </c>
      <c r="AS287" s="46">
        <f>HLOOKUP(AS$4,Debug!$A$1:$AK$723,2+$C287,0)</f>
        <v>0</v>
      </c>
      <c r="AT287" s="46">
        <f>HLOOKUP(AT$4,Debug!$A$1:$AK$723,2+$C287,0)</f>
        <v>0</v>
      </c>
      <c r="AU287" s="46">
        <f>HLOOKUP(AU$4,Debug!$A$1:$AK$723,2+$C287,0)</f>
        <v>0</v>
      </c>
      <c r="AV287" s="46">
        <f>HLOOKUP(AV$4,Debug!$A$1:$AK$723,2+$C287,0)</f>
        <v>0</v>
      </c>
      <c r="AW287" s="47">
        <f t="shared" si="206"/>
        <v>0</v>
      </c>
      <c r="AX287" s="196"/>
      <c r="AY287" s="265">
        <f t="shared" si="207"/>
        <v>0</v>
      </c>
      <c r="AZ287" s="266">
        <f t="shared" si="208"/>
        <v>0</v>
      </c>
      <c r="BA287" s="266">
        <f t="shared" si="209"/>
        <v>1.7826096154749393E-10</v>
      </c>
      <c r="BB287" s="266">
        <f t="shared" si="210"/>
        <v>0</v>
      </c>
      <c r="BC287" s="267">
        <f t="shared" si="211"/>
        <v>0</v>
      </c>
      <c r="BD287" s="246">
        <f>HLOOKUP(BD$4,Debug!$A$1:$AK$723,2+$C287,0)</f>
        <v>0</v>
      </c>
      <c r="BE287" s="46">
        <f>HLOOKUP(BE$4,Debug!$A$1:$AK$723,2+$C287,0)</f>
        <v>0</v>
      </c>
      <c r="BF287" s="46">
        <f>HLOOKUP(BF$4,Debug!$A$1:$AK$723,2+$C287,0)</f>
        <v>0</v>
      </c>
      <c r="BG287" s="46">
        <f>HLOOKUP(BG$4,Debug!$A$1:$AK$723,2+$C287,0)</f>
        <v>0</v>
      </c>
      <c r="BH287" s="46">
        <f>HLOOKUP(BH$4,Debug!$A$1:$AK$723,2+$C287,0)</f>
        <v>0</v>
      </c>
      <c r="BI287" s="48">
        <f t="shared" si="212"/>
        <v>0</v>
      </c>
      <c r="BJ287" s="196"/>
      <c r="BK287" s="274">
        <f t="shared" si="213"/>
        <v>1.6821425527395739E-3</v>
      </c>
      <c r="BL287" s="275">
        <f t="shared" si="214"/>
        <v>0</v>
      </c>
      <c r="BM287" s="281">
        <f t="shared" si="215"/>
        <v>0</v>
      </c>
      <c r="BN287" s="281">
        <f t="shared" si="216"/>
        <v>0.8</v>
      </c>
      <c r="BO287" s="281">
        <f t="shared" si="217"/>
        <v>0</v>
      </c>
      <c r="BP287" s="281">
        <f t="shared" si="218"/>
        <v>1</v>
      </c>
      <c r="BQ287" s="275">
        <f t="shared" si="219"/>
        <v>0</v>
      </c>
      <c r="BR287" s="275">
        <f t="shared" si="220"/>
        <v>0</v>
      </c>
      <c r="BS287" s="276">
        <f t="shared" si="221"/>
        <v>0.80566083413772305</v>
      </c>
      <c r="BT287" s="41">
        <f>HLOOKUP(BT$4,Debug!$A$1:$AK$723,2+$C287,0)*IF(SUM(V287:W287)=0,0,1)</f>
        <v>0</v>
      </c>
      <c r="BU287" s="41">
        <f>HLOOKUP(BU$4,Debug!$A$1:$AK$723,2+$C287,0)*IF(SUM(X287:Y287)=0,0,1)</f>
        <v>0</v>
      </c>
      <c r="BV287" s="41">
        <f>HLOOKUP(BV$4,Debug!$A$1:$AK$723,2+$C287,0)</f>
        <v>0</v>
      </c>
      <c r="BW287" s="208">
        <f t="shared" si="222"/>
        <v>0</v>
      </c>
      <c r="BY287" s="251">
        <f t="shared" si="223"/>
        <v>0</v>
      </c>
      <c r="BZ287" s="43">
        <f>HLOOKUP(BZ$4,Debug!$A$1:$AK$723,2+$C287,0)</f>
        <v>0</v>
      </c>
      <c r="CA287" s="49">
        <f t="shared" si="224"/>
        <v>0</v>
      </c>
      <c r="CC287" s="224">
        <f t="shared" si="225"/>
        <v>0</v>
      </c>
      <c r="CD287" s="253">
        <f t="shared" si="236"/>
        <v>0</v>
      </c>
      <c r="CE287" s="253">
        <f t="shared" si="226"/>
        <v>0</v>
      </c>
      <c r="CF287" s="253">
        <f t="shared" si="237"/>
        <v>0</v>
      </c>
      <c r="CG287" s="255">
        <f t="shared" si="227"/>
        <v>0</v>
      </c>
      <c r="CI287" s="194" t="e">
        <f t="shared" si="238"/>
        <v>#DIV/0!</v>
      </c>
      <c r="CJ287" s="194"/>
    </row>
    <row r="288" spans="2:88">
      <c r="B288" s="108">
        <f t="shared" si="239"/>
        <v>24</v>
      </c>
      <c r="C288" s="3">
        <f t="shared" si="228"/>
        <v>282</v>
      </c>
      <c r="D288" s="3">
        <f t="shared" si="229"/>
        <v>23</v>
      </c>
      <c r="E288" s="3">
        <f t="shared" si="230"/>
        <v>5</v>
      </c>
      <c r="F288" s="7">
        <f t="shared" si="231"/>
        <v>2038</v>
      </c>
      <c r="G288" s="8">
        <f t="shared" si="232"/>
        <v>6</v>
      </c>
      <c r="H288" s="37">
        <f>HLOOKUP(H$4,Debug!$A$1:$AK$723,2+$C288,0)</f>
        <v>0</v>
      </c>
      <c r="I288" s="38">
        <f>HLOOKUP(I$4,Debug!$A$1:$AK$723,2+$C288,0)</f>
        <v>0</v>
      </c>
      <c r="J288" s="38">
        <f>HLOOKUP(J$4,Debug!$A$1:$AK$723,2+$C288,0)</f>
        <v>0</v>
      </c>
      <c r="K288" s="38">
        <f>HLOOKUP(K$4,Debug!$A$1:$AK$723,2+$C288,0)</f>
        <v>0</v>
      </c>
      <c r="L288" s="38">
        <f>HLOOKUP(L$4,Debug!$A$1:$AK$723,2+$C288,0)</f>
        <v>0</v>
      </c>
      <c r="M288" s="38">
        <f>HLOOKUP(M$4,Debug!$A$1:$AK$723,2+$C288,0)</f>
        <v>0</v>
      </c>
      <c r="N288" s="208">
        <f t="shared" si="198"/>
        <v>0</v>
      </c>
      <c r="O288" s="5"/>
      <c r="P288" s="100">
        <f>IF(Switch="Y",S288,HLOOKUP(P$3,Debug!$A$1:$AK$723,2+$C288,0))</f>
        <v>0</v>
      </c>
      <c r="Q288" s="207">
        <f t="shared" si="199"/>
        <v>-1.25E-3</v>
      </c>
      <c r="R288" s="101">
        <f>IF(Switch="Y",T288,HLOOKUP(R$3,Debug!$A$1:$AK$723,2+$C288,0))</f>
        <v>0</v>
      </c>
      <c r="S288" s="183">
        <v>-1.3866868759620399E-2</v>
      </c>
      <c r="T288" s="184">
        <v>0.3741674773628676</v>
      </c>
      <c r="U288" s="196"/>
      <c r="V288" s="55">
        <f t="shared" si="233"/>
        <v>0</v>
      </c>
      <c r="W288" s="210">
        <f t="shared" si="234"/>
        <v>0</v>
      </c>
      <c r="X288" s="210">
        <f t="shared" si="200"/>
        <v>0</v>
      </c>
      <c r="Y288" s="210">
        <f t="shared" si="235"/>
        <v>0</v>
      </c>
      <c r="Z288" s="210">
        <f t="shared" si="201"/>
        <v>0</v>
      </c>
      <c r="AA288" s="210">
        <f t="shared" si="202"/>
        <v>0</v>
      </c>
      <c r="AB288" s="210">
        <f t="shared" si="203"/>
        <v>0</v>
      </c>
      <c r="AC288" s="211">
        <f t="shared" si="204"/>
        <v>0</v>
      </c>
      <c r="AD288" s="43">
        <f>HLOOKUP(AD$4,Debug!$A$1:$AK$723,2+$C288,0)</f>
        <v>0</v>
      </c>
      <c r="AE288" s="44">
        <f>HLOOKUP(AE$4,Debug!$A$1:$AK$723,2+$C288,0)</f>
        <v>0</v>
      </c>
      <c r="AF288" s="44">
        <f>HLOOKUP(AF$4,Debug!$A$1:$AK$723,2+$C288,0)</f>
        <v>0</v>
      </c>
      <c r="AG288" s="44">
        <f>HLOOKUP(AG$4,Debug!$A$1:$AK$723,2+$C288,0)</f>
        <v>0</v>
      </c>
      <c r="AH288" s="44">
        <f>HLOOKUP(AH$4,Debug!$A$1:$AK$723,2+$C288,0)</f>
        <v>0</v>
      </c>
      <c r="AI288" s="208">
        <f t="shared" si="205"/>
        <v>0</v>
      </c>
      <c r="AJ288" s="196"/>
      <c r="AK288" s="55">
        <f t="shared" si="192"/>
        <v>0</v>
      </c>
      <c r="AL288" s="210">
        <f t="shared" si="193"/>
        <v>0</v>
      </c>
      <c r="AM288" s="210">
        <f t="shared" si="194"/>
        <v>0</v>
      </c>
      <c r="AN288" s="210">
        <f t="shared" si="195"/>
        <v>0</v>
      </c>
      <c r="AO288" s="210">
        <f t="shared" si="196"/>
        <v>0</v>
      </c>
      <c r="AP288" s="211">
        <f t="shared" si="197"/>
        <v>0</v>
      </c>
      <c r="AQ288" s="46">
        <f>HLOOKUP(AQ$4,Debug!$A$1:$AK$723,2+$C288,0)</f>
        <v>0</v>
      </c>
      <c r="AR288" s="46">
        <f>HLOOKUP(AR$4,Debug!$A$1:$AK$723,2+$C288,0)</f>
        <v>0</v>
      </c>
      <c r="AS288" s="46">
        <f>HLOOKUP(AS$4,Debug!$A$1:$AK$723,2+$C288,0)</f>
        <v>0</v>
      </c>
      <c r="AT288" s="46">
        <f>HLOOKUP(AT$4,Debug!$A$1:$AK$723,2+$C288,0)</f>
        <v>0</v>
      </c>
      <c r="AU288" s="46">
        <f>HLOOKUP(AU$4,Debug!$A$1:$AK$723,2+$C288,0)</f>
        <v>0</v>
      </c>
      <c r="AV288" s="46">
        <f>HLOOKUP(AV$4,Debug!$A$1:$AK$723,2+$C288,0)</f>
        <v>0</v>
      </c>
      <c r="AW288" s="47">
        <f t="shared" si="206"/>
        <v>0</v>
      </c>
      <c r="AX288" s="196"/>
      <c r="AY288" s="265">
        <f t="shared" si="207"/>
        <v>0</v>
      </c>
      <c r="AZ288" s="266">
        <f t="shared" si="208"/>
        <v>0</v>
      </c>
      <c r="BA288" s="266">
        <f t="shared" si="209"/>
        <v>1.7826096154749393E-10</v>
      </c>
      <c r="BB288" s="266">
        <f t="shared" si="210"/>
        <v>0</v>
      </c>
      <c r="BC288" s="267">
        <f t="shared" si="211"/>
        <v>0</v>
      </c>
      <c r="BD288" s="246">
        <f>HLOOKUP(BD$4,Debug!$A$1:$AK$723,2+$C288,0)</f>
        <v>0</v>
      </c>
      <c r="BE288" s="46">
        <f>HLOOKUP(BE$4,Debug!$A$1:$AK$723,2+$C288,0)</f>
        <v>0</v>
      </c>
      <c r="BF288" s="46">
        <f>HLOOKUP(BF$4,Debug!$A$1:$AK$723,2+$C288,0)</f>
        <v>0</v>
      </c>
      <c r="BG288" s="46">
        <f>HLOOKUP(BG$4,Debug!$A$1:$AK$723,2+$C288,0)</f>
        <v>0</v>
      </c>
      <c r="BH288" s="46">
        <f>HLOOKUP(BH$4,Debug!$A$1:$AK$723,2+$C288,0)</f>
        <v>0</v>
      </c>
      <c r="BI288" s="48">
        <f t="shared" si="212"/>
        <v>0</v>
      </c>
      <c r="BJ288" s="196"/>
      <c r="BK288" s="274">
        <f t="shared" si="213"/>
        <v>1.6821425527395739E-3</v>
      </c>
      <c r="BL288" s="275">
        <f t="shared" si="214"/>
        <v>0</v>
      </c>
      <c r="BM288" s="281">
        <f t="shared" si="215"/>
        <v>0</v>
      </c>
      <c r="BN288" s="281">
        <f t="shared" si="216"/>
        <v>0.8</v>
      </c>
      <c r="BO288" s="281">
        <f t="shared" si="217"/>
        <v>0</v>
      </c>
      <c r="BP288" s="281">
        <f t="shared" si="218"/>
        <v>1</v>
      </c>
      <c r="BQ288" s="275">
        <f t="shared" si="219"/>
        <v>0</v>
      </c>
      <c r="BR288" s="275">
        <f t="shared" si="220"/>
        <v>0</v>
      </c>
      <c r="BS288" s="276">
        <f t="shared" si="221"/>
        <v>0.80566083413772305</v>
      </c>
      <c r="BT288" s="41">
        <f>HLOOKUP(BT$4,Debug!$A$1:$AK$723,2+$C288,0)*IF(SUM(V288:W288)=0,0,1)</f>
        <v>0</v>
      </c>
      <c r="BU288" s="41">
        <f>HLOOKUP(BU$4,Debug!$A$1:$AK$723,2+$C288,0)*IF(SUM(X288:Y288)=0,0,1)</f>
        <v>0</v>
      </c>
      <c r="BV288" s="41">
        <f>HLOOKUP(BV$4,Debug!$A$1:$AK$723,2+$C288,0)</f>
        <v>0</v>
      </c>
      <c r="BW288" s="208">
        <f t="shared" si="222"/>
        <v>0</v>
      </c>
      <c r="BY288" s="251">
        <f t="shared" si="223"/>
        <v>0</v>
      </c>
      <c r="BZ288" s="43">
        <f>HLOOKUP(BZ$4,Debug!$A$1:$AK$723,2+$C288,0)</f>
        <v>0</v>
      </c>
      <c r="CA288" s="49">
        <f t="shared" si="224"/>
        <v>0</v>
      </c>
      <c r="CC288" s="224">
        <f t="shared" si="225"/>
        <v>0</v>
      </c>
      <c r="CD288" s="253">
        <f t="shared" si="236"/>
        <v>0</v>
      </c>
      <c r="CE288" s="253">
        <f t="shared" si="226"/>
        <v>0</v>
      </c>
      <c r="CF288" s="253">
        <f t="shared" si="237"/>
        <v>0</v>
      </c>
      <c r="CG288" s="255">
        <f t="shared" si="227"/>
        <v>0</v>
      </c>
      <c r="CI288" s="194" t="e">
        <f t="shared" si="238"/>
        <v>#DIV/0!</v>
      </c>
      <c r="CJ288" s="194"/>
    </row>
    <row r="289" spans="2:88">
      <c r="B289" s="108">
        <f t="shared" si="239"/>
        <v>24</v>
      </c>
      <c r="C289" s="3">
        <f t="shared" si="228"/>
        <v>283</v>
      </c>
      <c r="D289" s="3">
        <f t="shared" si="229"/>
        <v>23</v>
      </c>
      <c r="E289" s="3">
        <f t="shared" si="230"/>
        <v>6</v>
      </c>
      <c r="F289" s="7">
        <f t="shared" si="231"/>
        <v>2038</v>
      </c>
      <c r="G289" s="8">
        <f t="shared" si="232"/>
        <v>7</v>
      </c>
      <c r="H289" s="37">
        <f>HLOOKUP(H$4,Debug!$A$1:$AK$723,2+$C289,0)</f>
        <v>0</v>
      </c>
      <c r="I289" s="38">
        <f>HLOOKUP(I$4,Debug!$A$1:$AK$723,2+$C289,0)</f>
        <v>0</v>
      </c>
      <c r="J289" s="38">
        <f>HLOOKUP(J$4,Debug!$A$1:$AK$723,2+$C289,0)</f>
        <v>0</v>
      </c>
      <c r="K289" s="38">
        <f>HLOOKUP(K$4,Debug!$A$1:$AK$723,2+$C289,0)</f>
        <v>0</v>
      </c>
      <c r="L289" s="38">
        <f>HLOOKUP(L$4,Debug!$A$1:$AK$723,2+$C289,0)</f>
        <v>0</v>
      </c>
      <c r="M289" s="38">
        <f>HLOOKUP(M$4,Debug!$A$1:$AK$723,2+$C289,0)</f>
        <v>0</v>
      </c>
      <c r="N289" s="208">
        <f t="shared" si="198"/>
        <v>0</v>
      </c>
      <c r="O289" s="5"/>
      <c r="P289" s="100">
        <f>IF(Switch="Y",S289,HLOOKUP(P$3,Debug!$A$1:$AK$723,2+$C289,0))</f>
        <v>0</v>
      </c>
      <c r="Q289" s="207">
        <f t="shared" si="199"/>
        <v>-1.25E-3</v>
      </c>
      <c r="R289" s="101">
        <f>IF(Switch="Y",T289,HLOOKUP(R$3,Debug!$A$1:$AK$723,2+$C289,0))</f>
        <v>0</v>
      </c>
      <c r="S289" s="183">
        <v>-1.6974179941340983E-2</v>
      </c>
      <c r="T289" s="184">
        <v>0.37264766163592322</v>
      </c>
      <c r="U289" s="196"/>
      <c r="V289" s="55">
        <f t="shared" si="233"/>
        <v>0</v>
      </c>
      <c r="W289" s="210">
        <f t="shared" si="234"/>
        <v>0</v>
      </c>
      <c r="X289" s="210">
        <f t="shared" si="200"/>
        <v>0</v>
      </c>
      <c r="Y289" s="210">
        <f t="shared" si="235"/>
        <v>0</v>
      </c>
      <c r="Z289" s="210">
        <f t="shared" si="201"/>
        <v>0</v>
      </c>
      <c r="AA289" s="210">
        <f t="shared" si="202"/>
        <v>0</v>
      </c>
      <c r="AB289" s="210">
        <f t="shared" si="203"/>
        <v>0</v>
      </c>
      <c r="AC289" s="211">
        <f t="shared" si="204"/>
        <v>0</v>
      </c>
      <c r="AD289" s="43">
        <f>HLOOKUP(AD$4,Debug!$A$1:$AK$723,2+$C289,0)</f>
        <v>0</v>
      </c>
      <c r="AE289" s="44">
        <f>HLOOKUP(AE$4,Debug!$A$1:$AK$723,2+$C289,0)</f>
        <v>0</v>
      </c>
      <c r="AF289" s="44">
        <f>HLOOKUP(AF$4,Debug!$A$1:$AK$723,2+$C289,0)</f>
        <v>0</v>
      </c>
      <c r="AG289" s="44">
        <f>HLOOKUP(AG$4,Debug!$A$1:$AK$723,2+$C289,0)</f>
        <v>0</v>
      </c>
      <c r="AH289" s="44">
        <f>HLOOKUP(AH$4,Debug!$A$1:$AK$723,2+$C289,0)</f>
        <v>0</v>
      </c>
      <c r="AI289" s="208">
        <f t="shared" si="205"/>
        <v>0</v>
      </c>
      <c r="AJ289" s="196"/>
      <c r="AK289" s="55">
        <f t="shared" si="192"/>
        <v>0</v>
      </c>
      <c r="AL289" s="210">
        <f t="shared" si="193"/>
        <v>0</v>
      </c>
      <c r="AM289" s="210">
        <f t="shared" si="194"/>
        <v>0</v>
      </c>
      <c r="AN289" s="210">
        <f t="shared" si="195"/>
        <v>0</v>
      </c>
      <c r="AO289" s="210">
        <f t="shared" si="196"/>
        <v>0</v>
      </c>
      <c r="AP289" s="211">
        <f t="shared" si="197"/>
        <v>0</v>
      </c>
      <c r="AQ289" s="46">
        <f>HLOOKUP(AQ$4,Debug!$A$1:$AK$723,2+$C289,0)</f>
        <v>0</v>
      </c>
      <c r="AR289" s="46">
        <f>HLOOKUP(AR$4,Debug!$A$1:$AK$723,2+$C289,0)</f>
        <v>0</v>
      </c>
      <c r="AS289" s="46">
        <f>HLOOKUP(AS$4,Debug!$A$1:$AK$723,2+$C289,0)</f>
        <v>0</v>
      </c>
      <c r="AT289" s="46">
        <f>HLOOKUP(AT$4,Debug!$A$1:$AK$723,2+$C289,0)</f>
        <v>0</v>
      </c>
      <c r="AU289" s="46">
        <f>HLOOKUP(AU$4,Debug!$A$1:$AK$723,2+$C289,0)</f>
        <v>0</v>
      </c>
      <c r="AV289" s="46">
        <f>HLOOKUP(AV$4,Debug!$A$1:$AK$723,2+$C289,0)</f>
        <v>0</v>
      </c>
      <c r="AW289" s="47">
        <f t="shared" si="206"/>
        <v>0</v>
      </c>
      <c r="AX289" s="196"/>
      <c r="AY289" s="265">
        <f t="shared" si="207"/>
        <v>0</v>
      </c>
      <c r="AZ289" s="266">
        <f t="shared" si="208"/>
        <v>0</v>
      </c>
      <c r="BA289" s="266">
        <f t="shared" si="209"/>
        <v>1.7826096154749393E-10</v>
      </c>
      <c r="BB289" s="266">
        <f t="shared" si="210"/>
        <v>0</v>
      </c>
      <c r="BC289" s="267">
        <f t="shared" si="211"/>
        <v>0</v>
      </c>
      <c r="BD289" s="246">
        <f>HLOOKUP(BD$4,Debug!$A$1:$AK$723,2+$C289,0)</f>
        <v>0</v>
      </c>
      <c r="BE289" s="46">
        <f>HLOOKUP(BE$4,Debug!$A$1:$AK$723,2+$C289,0)</f>
        <v>0</v>
      </c>
      <c r="BF289" s="46">
        <f>HLOOKUP(BF$4,Debug!$A$1:$AK$723,2+$C289,0)</f>
        <v>0</v>
      </c>
      <c r="BG289" s="46">
        <f>HLOOKUP(BG$4,Debug!$A$1:$AK$723,2+$C289,0)</f>
        <v>0</v>
      </c>
      <c r="BH289" s="46">
        <f>HLOOKUP(BH$4,Debug!$A$1:$AK$723,2+$C289,0)</f>
        <v>0</v>
      </c>
      <c r="BI289" s="48">
        <f t="shared" si="212"/>
        <v>0</v>
      </c>
      <c r="BJ289" s="196"/>
      <c r="BK289" s="274">
        <f t="shared" si="213"/>
        <v>1.6821425527395739E-3</v>
      </c>
      <c r="BL289" s="275">
        <f t="shared" si="214"/>
        <v>0</v>
      </c>
      <c r="BM289" s="281">
        <f t="shared" si="215"/>
        <v>0</v>
      </c>
      <c r="BN289" s="281">
        <f t="shared" si="216"/>
        <v>0.8</v>
      </c>
      <c r="BO289" s="281">
        <f t="shared" si="217"/>
        <v>0</v>
      </c>
      <c r="BP289" s="281">
        <f t="shared" si="218"/>
        <v>1</v>
      </c>
      <c r="BQ289" s="275">
        <f t="shared" si="219"/>
        <v>0</v>
      </c>
      <c r="BR289" s="275">
        <f t="shared" si="220"/>
        <v>0</v>
      </c>
      <c r="BS289" s="276">
        <f t="shared" si="221"/>
        <v>0.80566083413772305</v>
      </c>
      <c r="BT289" s="41">
        <f>HLOOKUP(BT$4,Debug!$A$1:$AK$723,2+$C289,0)*IF(SUM(V289:W289)=0,0,1)</f>
        <v>0</v>
      </c>
      <c r="BU289" s="41">
        <f>HLOOKUP(BU$4,Debug!$A$1:$AK$723,2+$C289,0)*IF(SUM(X289:Y289)=0,0,1)</f>
        <v>0</v>
      </c>
      <c r="BV289" s="41">
        <f>HLOOKUP(BV$4,Debug!$A$1:$AK$723,2+$C289,0)</f>
        <v>0</v>
      </c>
      <c r="BW289" s="208">
        <f t="shared" si="222"/>
        <v>0</v>
      </c>
      <c r="BY289" s="251">
        <f t="shared" si="223"/>
        <v>0</v>
      </c>
      <c r="BZ289" s="43">
        <f>HLOOKUP(BZ$4,Debug!$A$1:$AK$723,2+$C289,0)</f>
        <v>0</v>
      </c>
      <c r="CA289" s="49">
        <f t="shared" si="224"/>
        <v>0</v>
      </c>
      <c r="CC289" s="224">
        <f t="shared" si="225"/>
        <v>0</v>
      </c>
      <c r="CD289" s="253">
        <f t="shared" si="236"/>
        <v>0</v>
      </c>
      <c r="CE289" s="253">
        <f t="shared" si="226"/>
        <v>0</v>
      </c>
      <c r="CF289" s="253">
        <f t="shared" si="237"/>
        <v>0</v>
      </c>
      <c r="CG289" s="255">
        <f t="shared" si="227"/>
        <v>0</v>
      </c>
      <c r="CI289" s="194" t="e">
        <f t="shared" si="238"/>
        <v>#DIV/0!</v>
      </c>
      <c r="CJ289" s="194"/>
    </row>
    <row r="290" spans="2:88">
      <c r="B290" s="108">
        <f t="shared" si="239"/>
        <v>24</v>
      </c>
      <c r="C290" s="3">
        <f t="shared" si="228"/>
        <v>284</v>
      </c>
      <c r="D290" s="3">
        <f t="shared" si="229"/>
        <v>23</v>
      </c>
      <c r="E290" s="3">
        <f t="shared" si="230"/>
        <v>7</v>
      </c>
      <c r="F290" s="7">
        <f t="shared" si="231"/>
        <v>2038</v>
      </c>
      <c r="G290" s="8">
        <f t="shared" si="232"/>
        <v>8</v>
      </c>
      <c r="H290" s="37">
        <f>HLOOKUP(H$4,Debug!$A$1:$AK$723,2+$C290,0)</f>
        <v>0</v>
      </c>
      <c r="I290" s="38">
        <f>HLOOKUP(I$4,Debug!$A$1:$AK$723,2+$C290,0)</f>
        <v>0</v>
      </c>
      <c r="J290" s="38">
        <f>HLOOKUP(J$4,Debug!$A$1:$AK$723,2+$C290,0)</f>
        <v>0</v>
      </c>
      <c r="K290" s="38">
        <f>HLOOKUP(K$4,Debug!$A$1:$AK$723,2+$C290,0)</f>
        <v>0</v>
      </c>
      <c r="L290" s="38">
        <f>HLOOKUP(L$4,Debug!$A$1:$AK$723,2+$C290,0)</f>
        <v>0</v>
      </c>
      <c r="M290" s="38">
        <f>HLOOKUP(M$4,Debug!$A$1:$AK$723,2+$C290,0)</f>
        <v>0</v>
      </c>
      <c r="N290" s="208">
        <f t="shared" si="198"/>
        <v>0</v>
      </c>
      <c r="O290" s="5"/>
      <c r="P290" s="100">
        <f>IF(Switch="Y",S290,HLOOKUP(P$3,Debug!$A$1:$AK$723,2+$C290,0))</f>
        <v>0</v>
      </c>
      <c r="Q290" s="207">
        <f t="shared" si="199"/>
        <v>-1.25E-3</v>
      </c>
      <c r="R290" s="101">
        <f>IF(Switch="Y",T290,HLOOKUP(R$3,Debug!$A$1:$AK$723,2+$C290,0))</f>
        <v>0</v>
      </c>
      <c r="S290" s="183">
        <v>-1.7555531953635017E-2</v>
      </c>
      <c r="T290" s="184">
        <v>0.37112636852848391</v>
      </c>
      <c r="U290" s="196"/>
      <c r="V290" s="55">
        <f t="shared" si="233"/>
        <v>0</v>
      </c>
      <c r="W290" s="210">
        <f t="shared" si="234"/>
        <v>0</v>
      </c>
      <c r="X290" s="210">
        <f t="shared" si="200"/>
        <v>0</v>
      </c>
      <c r="Y290" s="210">
        <f t="shared" si="235"/>
        <v>0</v>
      </c>
      <c r="Z290" s="210">
        <f t="shared" si="201"/>
        <v>0</v>
      </c>
      <c r="AA290" s="210">
        <f t="shared" si="202"/>
        <v>0</v>
      </c>
      <c r="AB290" s="210">
        <f t="shared" si="203"/>
        <v>0</v>
      </c>
      <c r="AC290" s="211">
        <f t="shared" si="204"/>
        <v>0</v>
      </c>
      <c r="AD290" s="43">
        <f>HLOOKUP(AD$4,Debug!$A$1:$AK$723,2+$C290,0)</f>
        <v>0</v>
      </c>
      <c r="AE290" s="44">
        <f>HLOOKUP(AE$4,Debug!$A$1:$AK$723,2+$C290,0)</f>
        <v>0</v>
      </c>
      <c r="AF290" s="44">
        <f>HLOOKUP(AF$4,Debug!$A$1:$AK$723,2+$C290,0)</f>
        <v>0</v>
      </c>
      <c r="AG290" s="44">
        <f>HLOOKUP(AG$4,Debug!$A$1:$AK$723,2+$C290,0)</f>
        <v>0</v>
      </c>
      <c r="AH290" s="44">
        <f>HLOOKUP(AH$4,Debug!$A$1:$AK$723,2+$C290,0)</f>
        <v>0</v>
      </c>
      <c r="AI290" s="208">
        <f t="shared" si="205"/>
        <v>0</v>
      </c>
      <c r="AJ290" s="196"/>
      <c r="AK290" s="55">
        <f t="shared" si="192"/>
        <v>0</v>
      </c>
      <c r="AL290" s="210">
        <f t="shared" si="193"/>
        <v>0</v>
      </c>
      <c r="AM290" s="210">
        <f t="shared" si="194"/>
        <v>0</v>
      </c>
      <c r="AN290" s="210">
        <f t="shared" si="195"/>
        <v>0</v>
      </c>
      <c r="AO290" s="210">
        <f t="shared" si="196"/>
        <v>0</v>
      </c>
      <c r="AP290" s="211">
        <f t="shared" si="197"/>
        <v>0</v>
      </c>
      <c r="AQ290" s="46">
        <f>HLOOKUP(AQ$4,Debug!$A$1:$AK$723,2+$C290,0)</f>
        <v>0</v>
      </c>
      <c r="AR290" s="46">
        <f>HLOOKUP(AR$4,Debug!$A$1:$AK$723,2+$C290,0)</f>
        <v>0</v>
      </c>
      <c r="AS290" s="46">
        <f>HLOOKUP(AS$4,Debug!$A$1:$AK$723,2+$C290,0)</f>
        <v>0</v>
      </c>
      <c r="AT290" s="46">
        <f>HLOOKUP(AT$4,Debug!$A$1:$AK$723,2+$C290,0)</f>
        <v>0</v>
      </c>
      <c r="AU290" s="46">
        <f>HLOOKUP(AU$4,Debug!$A$1:$AK$723,2+$C290,0)</f>
        <v>0</v>
      </c>
      <c r="AV290" s="46">
        <f>HLOOKUP(AV$4,Debug!$A$1:$AK$723,2+$C290,0)</f>
        <v>0</v>
      </c>
      <c r="AW290" s="47">
        <f t="shared" si="206"/>
        <v>0</v>
      </c>
      <c r="AX290" s="196"/>
      <c r="AY290" s="265">
        <f t="shared" si="207"/>
        <v>0</v>
      </c>
      <c r="AZ290" s="266">
        <f t="shared" si="208"/>
        <v>0</v>
      </c>
      <c r="BA290" s="266">
        <f t="shared" si="209"/>
        <v>1.7826096154749393E-10</v>
      </c>
      <c r="BB290" s="266">
        <f t="shared" si="210"/>
        <v>0</v>
      </c>
      <c r="BC290" s="267">
        <f t="shared" si="211"/>
        <v>0</v>
      </c>
      <c r="BD290" s="246">
        <f>HLOOKUP(BD$4,Debug!$A$1:$AK$723,2+$C290,0)</f>
        <v>0</v>
      </c>
      <c r="BE290" s="46">
        <f>HLOOKUP(BE$4,Debug!$A$1:$AK$723,2+$C290,0)</f>
        <v>0</v>
      </c>
      <c r="BF290" s="46">
        <f>HLOOKUP(BF$4,Debug!$A$1:$AK$723,2+$C290,0)</f>
        <v>0</v>
      </c>
      <c r="BG290" s="46">
        <f>HLOOKUP(BG$4,Debug!$A$1:$AK$723,2+$C290,0)</f>
        <v>0</v>
      </c>
      <c r="BH290" s="46">
        <f>HLOOKUP(BH$4,Debug!$A$1:$AK$723,2+$C290,0)</f>
        <v>0</v>
      </c>
      <c r="BI290" s="48">
        <f t="shared" si="212"/>
        <v>0</v>
      </c>
      <c r="BJ290" s="196"/>
      <c r="BK290" s="274">
        <f t="shared" si="213"/>
        <v>1.6821425527395739E-3</v>
      </c>
      <c r="BL290" s="275">
        <f t="shared" si="214"/>
        <v>0</v>
      </c>
      <c r="BM290" s="281">
        <f t="shared" si="215"/>
        <v>0</v>
      </c>
      <c r="BN290" s="281">
        <f t="shared" si="216"/>
        <v>0.8</v>
      </c>
      <c r="BO290" s="281">
        <f t="shared" si="217"/>
        <v>0</v>
      </c>
      <c r="BP290" s="281">
        <f t="shared" si="218"/>
        <v>1</v>
      </c>
      <c r="BQ290" s="275">
        <f t="shared" si="219"/>
        <v>0</v>
      </c>
      <c r="BR290" s="275">
        <f t="shared" si="220"/>
        <v>0</v>
      </c>
      <c r="BS290" s="276">
        <f t="shared" si="221"/>
        <v>0.80566083413772305</v>
      </c>
      <c r="BT290" s="41">
        <f>HLOOKUP(BT$4,Debug!$A$1:$AK$723,2+$C290,0)*IF(SUM(V290:W290)=0,0,1)</f>
        <v>0</v>
      </c>
      <c r="BU290" s="41">
        <f>HLOOKUP(BU$4,Debug!$A$1:$AK$723,2+$C290,0)*IF(SUM(X290:Y290)=0,0,1)</f>
        <v>0</v>
      </c>
      <c r="BV290" s="41">
        <f>HLOOKUP(BV$4,Debug!$A$1:$AK$723,2+$C290,0)</f>
        <v>0</v>
      </c>
      <c r="BW290" s="208">
        <f t="shared" si="222"/>
        <v>0</v>
      </c>
      <c r="BY290" s="251">
        <f t="shared" si="223"/>
        <v>0</v>
      </c>
      <c r="BZ290" s="43">
        <f>HLOOKUP(BZ$4,Debug!$A$1:$AK$723,2+$C290,0)</f>
        <v>0</v>
      </c>
      <c r="CA290" s="49">
        <f t="shared" si="224"/>
        <v>0</v>
      </c>
      <c r="CC290" s="224">
        <f t="shared" si="225"/>
        <v>0</v>
      </c>
      <c r="CD290" s="253">
        <f t="shared" si="236"/>
        <v>0</v>
      </c>
      <c r="CE290" s="253">
        <f t="shared" si="226"/>
        <v>0</v>
      </c>
      <c r="CF290" s="253">
        <f t="shared" si="237"/>
        <v>0</v>
      </c>
      <c r="CG290" s="255">
        <f t="shared" si="227"/>
        <v>0</v>
      </c>
      <c r="CI290" s="194" t="e">
        <f t="shared" si="238"/>
        <v>#DIV/0!</v>
      </c>
      <c r="CJ290" s="194"/>
    </row>
    <row r="291" spans="2:88">
      <c r="B291" s="108">
        <f t="shared" si="239"/>
        <v>24</v>
      </c>
      <c r="C291" s="3">
        <f t="shared" si="228"/>
        <v>285</v>
      </c>
      <c r="D291" s="3">
        <f t="shared" si="229"/>
        <v>23</v>
      </c>
      <c r="E291" s="3">
        <f t="shared" si="230"/>
        <v>8</v>
      </c>
      <c r="F291" s="7">
        <f t="shared" si="231"/>
        <v>2038</v>
      </c>
      <c r="G291" s="8">
        <f t="shared" si="232"/>
        <v>9</v>
      </c>
      <c r="H291" s="37">
        <f>HLOOKUP(H$4,Debug!$A$1:$AK$723,2+$C291,0)</f>
        <v>0</v>
      </c>
      <c r="I291" s="38">
        <f>HLOOKUP(I$4,Debug!$A$1:$AK$723,2+$C291,0)</f>
        <v>0</v>
      </c>
      <c r="J291" s="38">
        <f>HLOOKUP(J$4,Debug!$A$1:$AK$723,2+$C291,0)</f>
        <v>0</v>
      </c>
      <c r="K291" s="38">
        <f>HLOOKUP(K$4,Debug!$A$1:$AK$723,2+$C291,0)</f>
        <v>0</v>
      </c>
      <c r="L291" s="38">
        <f>HLOOKUP(L$4,Debug!$A$1:$AK$723,2+$C291,0)</f>
        <v>0</v>
      </c>
      <c r="M291" s="38">
        <f>HLOOKUP(M$4,Debug!$A$1:$AK$723,2+$C291,0)</f>
        <v>0</v>
      </c>
      <c r="N291" s="208">
        <f t="shared" si="198"/>
        <v>0</v>
      </c>
      <c r="O291" s="5"/>
      <c r="P291" s="100">
        <f>IF(Switch="Y",S291,HLOOKUP(P$3,Debug!$A$1:$AK$723,2+$C291,0))</f>
        <v>0</v>
      </c>
      <c r="Q291" s="207">
        <f t="shared" si="199"/>
        <v>-1.25E-3</v>
      </c>
      <c r="R291" s="101">
        <f>IF(Switch="Y",T291,HLOOKUP(R$3,Debug!$A$1:$AK$723,2+$C291,0))</f>
        <v>0</v>
      </c>
      <c r="S291" s="183">
        <v>3.5673474243387515E-2</v>
      </c>
      <c r="T291" s="184">
        <v>0.36959012455187196</v>
      </c>
      <c r="U291" s="196"/>
      <c r="V291" s="55">
        <f t="shared" si="233"/>
        <v>0</v>
      </c>
      <c r="W291" s="210">
        <f t="shared" si="234"/>
        <v>0</v>
      </c>
      <c r="X291" s="210">
        <f t="shared" si="200"/>
        <v>0</v>
      </c>
      <c r="Y291" s="210">
        <f t="shared" si="235"/>
        <v>0</v>
      </c>
      <c r="Z291" s="210">
        <f t="shared" si="201"/>
        <v>0</v>
      </c>
      <c r="AA291" s="210">
        <f t="shared" si="202"/>
        <v>0</v>
      </c>
      <c r="AB291" s="210">
        <f t="shared" si="203"/>
        <v>0</v>
      </c>
      <c r="AC291" s="211">
        <f t="shared" si="204"/>
        <v>0</v>
      </c>
      <c r="AD291" s="43">
        <f>HLOOKUP(AD$4,Debug!$A$1:$AK$723,2+$C291,0)</f>
        <v>0</v>
      </c>
      <c r="AE291" s="44">
        <f>HLOOKUP(AE$4,Debug!$A$1:$AK$723,2+$C291,0)</f>
        <v>0</v>
      </c>
      <c r="AF291" s="44">
        <f>HLOOKUP(AF$4,Debug!$A$1:$AK$723,2+$C291,0)</f>
        <v>0</v>
      </c>
      <c r="AG291" s="44">
        <f>HLOOKUP(AG$4,Debug!$A$1:$AK$723,2+$C291,0)</f>
        <v>0</v>
      </c>
      <c r="AH291" s="44">
        <f>HLOOKUP(AH$4,Debug!$A$1:$AK$723,2+$C291,0)</f>
        <v>0</v>
      </c>
      <c r="AI291" s="208">
        <f t="shared" si="205"/>
        <v>0</v>
      </c>
      <c r="AJ291" s="196"/>
      <c r="AK291" s="55">
        <f t="shared" si="192"/>
        <v>0</v>
      </c>
      <c r="AL291" s="210">
        <f t="shared" si="193"/>
        <v>0</v>
      </c>
      <c r="AM291" s="210">
        <f t="shared" si="194"/>
        <v>0</v>
      </c>
      <c r="AN291" s="210">
        <f t="shared" si="195"/>
        <v>0</v>
      </c>
      <c r="AO291" s="210">
        <f t="shared" si="196"/>
        <v>0</v>
      </c>
      <c r="AP291" s="211">
        <f t="shared" si="197"/>
        <v>0</v>
      </c>
      <c r="AQ291" s="46">
        <f>HLOOKUP(AQ$4,Debug!$A$1:$AK$723,2+$C291,0)</f>
        <v>0</v>
      </c>
      <c r="AR291" s="46">
        <f>HLOOKUP(AR$4,Debug!$A$1:$AK$723,2+$C291,0)</f>
        <v>0</v>
      </c>
      <c r="AS291" s="46">
        <f>HLOOKUP(AS$4,Debug!$A$1:$AK$723,2+$C291,0)</f>
        <v>0</v>
      </c>
      <c r="AT291" s="46">
        <f>HLOOKUP(AT$4,Debug!$A$1:$AK$723,2+$C291,0)</f>
        <v>0</v>
      </c>
      <c r="AU291" s="46">
        <f>HLOOKUP(AU$4,Debug!$A$1:$AK$723,2+$C291,0)</f>
        <v>0</v>
      </c>
      <c r="AV291" s="46">
        <f>HLOOKUP(AV$4,Debug!$A$1:$AK$723,2+$C291,0)</f>
        <v>0</v>
      </c>
      <c r="AW291" s="47">
        <f t="shared" si="206"/>
        <v>0</v>
      </c>
      <c r="AX291" s="196"/>
      <c r="AY291" s="265">
        <f t="shared" si="207"/>
        <v>0</v>
      </c>
      <c r="AZ291" s="266">
        <f t="shared" si="208"/>
        <v>0</v>
      </c>
      <c r="BA291" s="266">
        <f t="shared" si="209"/>
        <v>1.7826096154749393E-10</v>
      </c>
      <c r="BB291" s="266">
        <f t="shared" si="210"/>
        <v>0</v>
      </c>
      <c r="BC291" s="267">
        <f t="shared" si="211"/>
        <v>0</v>
      </c>
      <c r="BD291" s="246">
        <f>HLOOKUP(BD$4,Debug!$A$1:$AK$723,2+$C291,0)</f>
        <v>0</v>
      </c>
      <c r="BE291" s="46">
        <f>HLOOKUP(BE$4,Debug!$A$1:$AK$723,2+$C291,0)</f>
        <v>0</v>
      </c>
      <c r="BF291" s="46">
        <f>HLOOKUP(BF$4,Debug!$A$1:$AK$723,2+$C291,0)</f>
        <v>0</v>
      </c>
      <c r="BG291" s="46">
        <f>HLOOKUP(BG$4,Debug!$A$1:$AK$723,2+$C291,0)</f>
        <v>0</v>
      </c>
      <c r="BH291" s="46">
        <f>HLOOKUP(BH$4,Debug!$A$1:$AK$723,2+$C291,0)</f>
        <v>0</v>
      </c>
      <c r="BI291" s="48">
        <f t="shared" si="212"/>
        <v>0</v>
      </c>
      <c r="BJ291" s="196"/>
      <c r="BK291" s="274">
        <f t="shared" si="213"/>
        <v>1.6821425527395739E-3</v>
      </c>
      <c r="BL291" s="275">
        <f t="shared" si="214"/>
        <v>0</v>
      </c>
      <c r="BM291" s="281">
        <f t="shared" si="215"/>
        <v>0</v>
      </c>
      <c r="BN291" s="281">
        <f t="shared" si="216"/>
        <v>0.8</v>
      </c>
      <c r="BO291" s="281">
        <f t="shared" si="217"/>
        <v>0</v>
      </c>
      <c r="BP291" s="281">
        <f t="shared" si="218"/>
        <v>1</v>
      </c>
      <c r="BQ291" s="275">
        <f t="shared" si="219"/>
        <v>0</v>
      </c>
      <c r="BR291" s="275">
        <f t="shared" si="220"/>
        <v>0</v>
      </c>
      <c r="BS291" s="276">
        <f t="shared" si="221"/>
        <v>0.80566083413772305</v>
      </c>
      <c r="BT291" s="41">
        <f>HLOOKUP(BT$4,Debug!$A$1:$AK$723,2+$C291,0)*IF(SUM(V291:W291)=0,0,1)</f>
        <v>0</v>
      </c>
      <c r="BU291" s="41">
        <f>HLOOKUP(BU$4,Debug!$A$1:$AK$723,2+$C291,0)*IF(SUM(X291:Y291)=0,0,1)</f>
        <v>0</v>
      </c>
      <c r="BV291" s="41">
        <f>HLOOKUP(BV$4,Debug!$A$1:$AK$723,2+$C291,0)</f>
        <v>0</v>
      </c>
      <c r="BW291" s="208">
        <f t="shared" si="222"/>
        <v>0</v>
      </c>
      <c r="BY291" s="251">
        <f t="shared" si="223"/>
        <v>0</v>
      </c>
      <c r="BZ291" s="43">
        <f>HLOOKUP(BZ$4,Debug!$A$1:$AK$723,2+$C291,0)</f>
        <v>0</v>
      </c>
      <c r="CA291" s="49">
        <f t="shared" si="224"/>
        <v>0</v>
      </c>
      <c r="CC291" s="224">
        <f t="shared" si="225"/>
        <v>0</v>
      </c>
      <c r="CD291" s="253">
        <f t="shared" si="236"/>
        <v>0</v>
      </c>
      <c r="CE291" s="253">
        <f t="shared" si="226"/>
        <v>0</v>
      </c>
      <c r="CF291" s="253">
        <f t="shared" si="237"/>
        <v>0</v>
      </c>
      <c r="CG291" s="255">
        <f t="shared" si="227"/>
        <v>0</v>
      </c>
      <c r="CI291" s="194" t="e">
        <f t="shared" si="238"/>
        <v>#DIV/0!</v>
      </c>
      <c r="CJ291" s="194"/>
    </row>
    <row r="292" spans="2:88">
      <c r="B292" s="108">
        <f t="shared" si="239"/>
        <v>24</v>
      </c>
      <c r="C292" s="3">
        <f t="shared" si="228"/>
        <v>286</v>
      </c>
      <c r="D292" s="3">
        <f t="shared" si="229"/>
        <v>23</v>
      </c>
      <c r="E292" s="3">
        <f t="shared" si="230"/>
        <v>9</v>
      </c>
      <c r="F292" s="7">
        <f t="shared" si="231"/>
        <v>2038</v>
      </c>
      <c r="G292" s="8">
        <f t="shared" si="232"/>
        <v>10</v>
      </c>
      <c r="H292" s="37">
        <f>HLOOKUP(H$4,Debug!$A$1:$AK$723,2+$C292,0)</f>
        <v>0</v>
      </c>
      <c r="I292" s="38">
        <f>HLOOKUP(I$4,Debug!$A$1:$AK$723,2+$C292,0)</f>
        <v>0</v>
      </c>
      <c r="J292" s="38">
        <f>HLOOKUP(J$4,Debug!$A$1:$AK$723,2+$C292,0)</f>
        <v>0</v>
      </c>
      <c r="K292" s="38">
        <f>HLOOKUP(K$4,Debug!$A$1:$AK$723,2+$C292,0)</f>
        <v>0</v>
      </c>
      <c r="L292" s="38">
        <f>HLOOKUP(L$4,Debug!$A$1:$AK$723,2+$C292,0)</f>
        <v>0</v>
      </c>
      <c r="M292" s="38">
        <f>HLOOKUP(M$4,Debug!$A$1:$AK$723,2+$C292,0)</f>
        <v>0</v>
      </c>
      <c r="N292" s="208">
        <f t="shared" si="198"/>
        <v>0</v>
      </c>
      <c r="O292" s="5"/>
      <c r="P292" s="100">
        <f>IF(Switch="Y",S292,HLOOKUP(P$3,Debug!$A$1:$AK$723,2+$C292,0))</f>
        <v>0</v>
      </c>
      <c r="Q292" s="207">
        <f t="shared" si="199"/>
        <v>-1.25E-3</v>
      </c>
      <c r="R292" s="101">
        <f>IF(Switch="Y",T292,HLOOKUP(R$3,Debug!$A$1:$AK$723,2+$C292,0))</f>
        <v>0</v>
      </c>
      <c r="S292" s="183">
        <v>1.901547974358464E-2</v>
      </c>
      <c r="T292" s="184">
        <v>0.36806654643159487</v>
      </c>
      <c r="U292" s="196"/>
      <c r="V292" s="55">
        <f t="shared" si="233"/>
        <v>0</v>
      </c>
      <c r="W292" s="210">
        <f t="shared" si="234"/>
        <v>0</v>
      </c>
      <c r="X292" s="210">
        <f t="shared" si="200"/>
        <v>0</v>
      </c>
      <c r="Y292" s="210">
        <f t="shared" si="235"/>
        <v>0</v>
      </c>
      <c r="Z292" s="210">
        <f t="shared" si="201"/>
        <v>0</v>
      </c>
      <c r="AA292" s="210">
        <f t="shared" si="202"/>
        <v>0</v>
      </c>
      <c r="AB292" s="210">
        <f t="shared" si="203"/>
        <v>0</v>
      </c>
      <c r="AC292" s="211">
        <f t="shared" si="204"/>
        <v>0</v>
      </c>
      <c r="AD292" s="43">
        <f>HLOOKUP(AD$4,Debug!$A$1:$AK$723,2+$C292,0)</f>
        <v>0</v>
      </c>
      <c r="AE292" s="44">
        <f>HLOOKUP(AE$4,Debug!$A$1:$AK$723,2+$C292,0)</f>
        <v>0</v>
      </c>
      <c r="AF292" s="44">
        <f>HLOOKUP(AF$4,Debug!$A$1:$AK$723,2+$C292,0)</f>
        <v>0</v>
      </c>
      <c r="AG292" s="44">
        <f>HLOOKUP(AG$4,Debug!$A$1:$AK$723,2+$C292,0)</f>
        <v>0</v>
      </c>
      <c r="AH292" s="44">
        <f>HLOOKUP(AH$4,Debug!$A$1:$AK$723,2+$C292,0)</f>
        <v>0</v>
      </c>
      <c r="AI292" s="208">
        <f t="shared" si="205"/>
        <v>0</v>
      </c>
      <c r="AJ292" s="196"/>
      <c r="AK292" s="55">
        <f t="shared" si="192"/>
        <v>0</v>
      </c>
      <c r="AL292" s="210">
        <f t="shared" si="193"/>
        <v>0</v>
      </c>
      <c r="AM292" s="210">
        <f t="shared" si="194"/>
        <v>0</v>
      </c>
      <c r="AN292" s="210">
        <f t="shared" si="195"/>
        <v>0</v>
      </c>
      <c r="AO292" s="210">
        <f t="shared" si="196"/>
        <v>0</v>
      </c>
      <c r="AP292" s="211">
        <f t="shared" si="197"/>
        <v>0</v>
      </c>
      <c r="AQ292" s="46">
        <f>HLOOKUP(AQ$4,Debug!$A$1:$AK$723,2+$C292,0)</f>
        <v>0</v>
      </c>
      <c r="AR292" s="46">
        <f>HLOOKUP(AR$4,Debug!$A$1:$AK$723,2+$C292,0)</f>
        <v>0</v>
      </c>
      <c r="AS292" s="46">
        <f>HLOOKUP(AS$4,Debug!$A$1:$AK$723,2+$C292,0)</f>
        <v>0</v>
      </c>
      <c r="AT292" s="46">
        <f>HLOOKUP(AT$4,Debug!$A$1:$AK$723,2+$C292,0)</f>
        <v>0</v>
      </c>
      <c r="AU292" s="46">
        <f>HLOOKUP(AU$4,Debug!$A$1:$AK$723,2+$C292,0)</f>
        <v>0</v>
      </c>
      <c r="AV292" s="46">
        <f>HLOOKUP(AV$4,Debug!$A$1:$AK$723,2+$C292,0)</f>
        <v>0</v>
      </c>
      <c r="AW292" s="47">
        <f t="shared" si="206"/>
        <v>0</v>
      </c>
      <c r="AX292" s="196"/>
      <c r="AY292" s="265">
        <f t="shared" si="207"/>
        <v>0</v>
      </c>
      <c r="AZ292" s="266">
        <f t="shared" si="208"/>
        <v>0</v>
      </c>
      <c r="BA292" s="266">
        <f t="shared" si="209"/>
        <v>1.7826096154749393E-10</v>
      </c>
      <c r="BB292" s="266">
        <f t="shared" si="210"/>
        <v>0</v>
      </c>
      <c r="BC292" s="267">
        <f t="shared" si="211"/>
        <v>0</v>
      </c>
      <c r="BD292" s="246">
        <f>HLOOKUP(BD$4,Debug!$A$1:$AK$723,2+$C292,0)</f>
        <v>0</v>
      </c>
      <c r="BE292" s="46">
        <f>HLOOKUP(BE$4,Debug!$A$1:$AK$723,2+$C292,0)</f>
        <v>0</v>
      </c>
      <c r="BF292" s="46">
        <f>HLOOKUP(BF$4,Debug!$A$1:$AK$723,2+$C292,0)</f>
        <v>0</v>
      </c>
      <c r="BG292" s="46">
        <f>HLOOKUP(BG$4,Debug!$A$1:$AK$723,2+$C292,0)</f>
        <v>0</v>
      </c>
      <c r="BH292" s="46">
        <f>HLOOKUP(BH$4,Debug!$A$1:$AK$723,2+$C292,0)</f>
        <v>0</v>
      </c>
      <c r="BI292" s="48">
        <f t="shared" si="212"/>
        <v>0</v>
      </c>
      <c r="BJ292" s="196"/>
      <c r="BK292" s="274">
        <f t="shared" si="213"/>
        <v>1.6821425527395739E-3</v>
      </c>
      <c r="BL292" s="275">
        <f t="shared" si="214"/>
        <v>0</v>
      </c>
      <c r="BM292" s="281">
        <f t="shared" si="215"/>
        <v>0</v>
      </c>
      <c r="BN292" s="281">
        <f t="shared" si="216"/>
        <v>0.8</v>
      </c>
      <c r="BO292" s="281">
        <f t="shared" si="217"/>
        <v>0</v>
      </c>
      <c r="BP292" s="281">
        <f t="shared" si="218"/>
        <v>1</v>
      </c>
      <c r="BQ292" s="275">
        <f t="shared" si="219"/>
        <v>0</v>
      </c>
      <c r="BR292" s="275">
        <f t="shared" si="220"/>
        <v>0</v>
      </c>
      <c r="BS292" s="276">
        <f t="shared" si="221"/>
        <v>0.80566083413772305</v>
      </c>
      <c r="BT292" s="41">
        <f>HLOOKUP(BT$4,Debug!$A$1:$AK$723,2+$C292,0)*IF(SUM(V292:W292)=0,0,1)</f>
        <v>0</v>
      </c>
      <c r="BU292" s="41">
        <f>HLOOKUP(BU$4,Debug!$A$1:$AK$723,2+$C292,0)*IF(SUM(X292:Y292)=0,0,1)</f>
        <v>0</v>
      </c>
      <c r="BV292" s="41">
        <f>HLOOKUP(BV$4,Debug!$A$1:$AK$723,2+$C292,0)</f>
        <v>0</v>
      </c>
      <c r="BW292" s="208">
        <f t="shared" si="222"/>
        <v>0</v>
      </c>
      <c r="BY292" s="251">
        <f t="shared" si="223"/>
        <v>0</v>
      </c>
      <c r="BZ292" s="43">
        <f>HLOOKUP(BZ$4,Debug!$A$1:$AK$723,2+$C292,0)</f>
        <v>0</v>
      </c>
      <c r="CA292" s="49">
        <f t="shared" si="224"/>
        <v>0</v>
      </c>
      <c r="CC292" s="224">
        <f t="shared" si="225"/>
        <v>0</v>
      </c>
      <c r="CD292" s="253">
        <f t="shared" si="236"/>
        <v>0</v>
      </c>
      <c r="CE292" s="253">
        <f t="shared" si="226"/>
        <v>0</v>
      </c>
      <c r="CF292" s="253">
        <f t="shared" si="237"/>
        <v>0</v>
      </c>
      <c r="CG292" s="255">
        <f t="shared" si="227"/>
        <v>0</v>
      </c>
      <c r="CI292" s="194" t="e">
        <f t="shared" si="238"/>
        <v>#DIV/0!</v>
      </c>
      <c r="CJ292" s="194"/>
    </row>
    <row r="293" spans="2:88">
      <c r="B293" s="108">
        <f t="shared" si="239"/>
        <v>24</v>
      </c>
      <c r="C293" s="3">
        <f t="shared" si="228"/>
        <v>287</v>
      </c>
      <c r="D293" s="3">
        <f t="shared" si="229"/>
        <v>23</v>
      </c>
      <c r="E293" s="3">
        <f t="shared" si="230"/>
        <v>10</v>
      </c>
      <c r="F293" s="7">
        <f t="shared" si="231"/>
        <v>2038</v>
      </c>
      <c r="G293" s="8">
        <f t="shared" si="232"/>
        <v>11</v>
      </c>
      <c r="H293" s="37">
        <f>HLOOKUP(H$4,Debug!$A$1:$AK$723,2+$C293,0)</f>
        <v>0</v>
      </c>
      <c r="I293" s="38">
        <f>HLOOKUP(I$4,Debug!$A$1:$AK$723,2+$C293,0)</f>
        <v>0</v>
      </c>
      <c r="J293" s="38">
        <f>HLOOKUP(J$4,Debug!$A$1:$AK$723,2+$C293,0)</f>
        <v>0</v>
      </c>
      <c r="K293" s="38">
        <f>HLOOKUP(K$4,Debug!$A$1:$AK$723,2+$C293,0)</f>
        <v>0</v>
      </c>
      <c r="L293" s="38">
        <f>HLOOKUP(L$4,Debug!$A$1:$AK$723,2+$C293,0)</f>
        <v>0</v>
      </c>
      <c r="M293" s="38">
        <f>HLOOKUP(M$4,Debug!$A$1:$AK$723,2+$C293,0)</f>
        <v>0</v>
      </c>
      <c r="N293" s="208">
        <f t="shared" si="198"/>
        <v>0</v>
      </c>
      <c r="O293" s="5"/>
      <c r="P293" s="100">
        <f>IF(Switch="Y",S293,HLOOKUP(P$3,Debug!$A$1:$AK$723,2+$C293,0))</f>
        <v>0</v>
      </c>
      <c r="Q293" s="207">
        <f t="shared" si="199"/>
        <v>-1.25E-3</v>
      </c>
      <c r="R293" s="101">
        <f>IF(Switch="Y",T293,HLOOKUP(R$3,Debug!$A$1:$AK$723,2+$C293,0))</f>
        <v>0</v>
      </c>
      <c r="S293" s="183">
        <v>-2.9646146514465954E-3</v>
      </c>
      <c r="T293" s="184">
        <v>0.36652860755781991</v>
      </c>
      <c r="U293" s="196"/>
      <c r="V293" s="55">
        <f t="shared" si="233"/>
        <v>0</v>
      </c>
      <c r="W293" s="210">
        <f t="shared" si="234"/>
        <v>0</v>
      </c>
      <c r="X293" s="210">
        <f t="shared" si="200"/>
        <v>0</v>
      </c>
      <c r="Y293" s="210">
        <f t="shared" si="235"/>
        <v>0</v>
      </c>
      <c r="Z293" s="210">
        <f t="shared" si="201"/>
        <v>0</v>
      </c>
      <c r="AA293" s="210">
        <f t="shared" si="202"/>
        <v>0</v>
      </c>
      <c r="AB293" s="210">
        <f t="shared" si="203"/>
        <v>0</v>
      </c>
      <c r="AC293" s="211">
        <f t="shared" si="204"/>
        <v>0</v>
      </c>
      <c r="AD293" s="43">
        <f>HLOOKUP(AD$4,Debug!$A$1:$AK$723,2+$C293,0)</f>
        <v>0</v>
      </c>
      <c r="AE293" s="44">
        <f>HLOOKUP(AE$4,Debug!$A$1:$AK$723,2+$C293,0)</f>
        <v>0</v>
      </c>
      <c r="AF293" s="44">
        <f>HLOOKUP(AF$4,Debug!$A$1:$AK$723,2+$C293,0)</f>
        <v>0</v>
      </c>
      <c r="AG293" s="44">
        <f>HLOOKUP(AG$4,Debug!$A$1:$AK$723,2+$C293,0)</f>
        <v>0</v>
      </c>
      <c r="AH293" s="44">
        <f>HLOOKUP(AH$4,Debug!$A$1:$AK$723,2+$C293,0)</f>
        <v>0</v>
      </c>
      <c r="AI293" s="208">
        <f t="shared" si="205"/>
        <v>0</v>
      </c>
      <c r="AJ293" s="196"/>
      <c r="AK293" s="55">
        <f t="shared" si="192"/>
        <v>0</v>
      </c>
      <c r="AL293" s="210">
        <f t="shared" si="193"/>
        <v>0</v>
      </c>
      <c r="AM293" s="210">
        <f t="shared" si="194"/>
        <v>0</v>
      </c>
      <c r="AN293" s="210">
        <f t="shared" si="195"/>
        <v>0</v>
      </c>
      <c r="AO293" s="210">
        <f t="shared" si="196"/>
        <v>0</v>
      </c>
      <c r="AP293" s="211">
        <f t="shared" si="197"/>
        <v>0</v>
      </c>
      <c r="AQ293" s="46">
        <f>HLOOKUP(AQ$4,Debug!$A$1:$AK$723,2+$C293,0)</f>
        <v>0</v>
      </c>
      <c r="AR293" s="46">
        <f>HLOOKUP(AR$4,Debug!$A$1:$AK$723,2+$C293,0)</f>
        <v>0</v>
      </c>
      <c r="AS293" s="46">
        <f>HLOOKUP(AS$4,Debug!$A$1:$AK$723,2+$C293,0)</f>
        <v>0</v>
      </c>
      <c r="AT293" s="46">
        <f>HLOOKUP(AT$4,Debug!$A$1:$AK$723,2+$C293,0)</f>
        <v>0</v>
      </c>
      <c r="AU293" s="46">
        <f>HLOOKUP(AU$4,Debug!$A$1:$AK$723,2+$C293,0)</f>
        <v>0</v>
      </c>
      <c r="AV293" s="46">
        <f>HLOOKUP(AV$4,Debug!$A$1:$AK$723,2+$C293,0)</f>
        <v>0</v>
      </c>
      <c r="AW293" s="47">
        <f t="shared" si="206"/>
        <v>0</v>
      </c>
      <c r="AX293" s="196"/>
      <c r="AY293" s="265">
        <f t="shared" si="207"/>
        <v>0</v>
      </c>
      <c r="AZ293" s="266">
        <f t="shared" si="208"/>
        <v>0</v>
      </c>
      <c r="BA293" s="266">
        <f t="shared" si="209"/>
        <v>1.7826096154749393E-10</v>
      </c>
      <c r="BB293" s="266">
        <f t="shared" si="210"/>
        <v>0</v>
      </c>
      <c r="BC293" s="267">
        <f t="shared" si="211"/>
        <v>0</v>
      </c>
      <c r="BD293" s="246">
        <f>HLOOKUP(BD$4,Debug!$A$1:$AK$723,2+$C293,0)</f>
        <v>0</v>
      </c>
      <c r="BE293" s="46">
        <f>HLOOKUP(BE$4,Debug!$A$1:$AK$723,2+$C293,0)</f>
        <v>0</v>
      </c>
      <c r="BF293" s="46">
        <f>HLOOKUP(BF$4,Debug!$A$1:$AK$723,2+$C293,0)</f>
        <v>0</v>
      </c>
      <c r="BG293" s="46">
        <f>HLOOKUP(BG$4,Debug!$A$1:$AK$723,2+$C293,0)</f>
        <v>0</v>
      </c>
      <c r="BH293" s="46">
        <f>HLOOKUP(BH$4,Debug!$A$1:$AK$723,2+$C293,0)</f>
        <v>0</v>
      </c>
      <c r="BI293" s="48">
        <f t="shared" si="212"/>
        <v>0</v>
      </c>
      <c r="BJ293" s="196"/>
      <c r="BK293" s="274">
        <f t="shared" si="213"/>
        <v>1.6821425527395739E-3</v>
      </c>
      <c r="BL293" s="275">
        <f t="shared" si="214"/>
        <v>0</v>
      </c>
      <c r="BM293" s="281">
        <f t="shared" si="215"/>
        <v>0</v>
      </c>
      <c r="BN293" s="281">
        <f t="shared" si="216"/>
        <v>0.8</v>
      </c>
      <c r="BO293" s="281">
        <f t="shared" si="217"/>
        <v>0</v>
      </c>
      <c r="BP293" s="281">
        <f t="shared" si="218"/>
        <v>1</v>
      </c>
      <c r="BQ293" s="275">
        <f t="shared" si="219"/>
        <v>0</v>
      </c>
      <c r="BR293" s="275">
        <f t="shared" si="220"/>
        <v>0</v>
      </c>
      <c r="BS293" s="276">
        <f t="shared" si="221"/>
        <v>0.80566083413772305</v>
      </c>
      <c r="BT293" s="41">
        <f>HLOOKUP(BT$4,Debug!$A$1:$AK$723,2+$C293,0)*IF(SUM(V293:W293)=0,0,1)</f>
        <v>0</v>
      </c>
      <c r="BU293" s="41">
        <f>HLOOKUP(BU$4,Debug!$A$1:$AK$723,2+$C293,0)*IF(SUM(X293:Y293)=0,0,1)</f>
        <v>0</v>
      </c>
      <c r="BV293" s="41">
        <f>HLOOKUP(BV$4,Debug!$A$1:$AK$723,2+$C293,0)</f>
        <v>0</v>
      </c>
      <c r="BW293" s="208">
        <f t="shared" si="222"/>
        <v>0</v>
      </c>
      <c r="BY293" s="251">
        <f t="shared" si="223"/>
        <v>0</v>
      </c>
      <c r="BZ293" s="43">
        <f>HLOOKUP(BZ$4,Debug!$A$1:$AK$723,2+$C293,0)</f>
        <v>0</v>
      </c>
      <c r="CA293" s="49">
        <f t="shared" si="224"/>
        <v>0</v>
      </c>
      <c r="CC293" s="224">
        <f t="shared" si="225"/>
        <v>0</v>
      </c>
      <c r="CD293" s="253">
        <f t="shared" si="236"/>
        <v>0</v>
      </c>
      <c r="CE293" s="253">
        <f t="shared" si="226"/>
        <v>0</v>
      </c>
      <c r="CF293" s="253">
        <f t="shared" si="237"/>
        <v>0</v>
      </c>
      <c r="CG293" s="255">
        <f t="shared" si="227"/>
        <v>0</v>
      </c>
      <c r="CI293" s="194" t="e">
        <f t="shared" si="238"/>
        <v>#DIV/0!</v>
      </c>
      <c r="CJ293" s="194"/>
    </row>
    <row r="294" spans="2:88">
      <c r="B294" s="108">
        <f t="shared" si="239"/>
        <v>24</v>
      </c>
      <c r="C294" s="3">
        <f t="shared" si="228"/>
        <v>288</v>
      </c>
      <c r="D294" s="3">
        <f t="shared" si="229"/>
        <v>23</v>
      </c>
      <c r="E294" s="3">
        <f t="shared" si="230"/>
        <v>11</v>
      </c>
      <c r="F294" s="7">
        <f t="shared" si="231"/>
        <v>2038</v>
      </c>
      <c r="G294" s="8">
        <f t="shared" si="232"/>
        <v>12</v>
      </c>
      <c r="H294" s="37">
        <f>HLOOKUP(H$4,Debug!$A$1:$AK$723,2+$C294,0)</f>
        <v>0</v>
      </c>
      <c r="I294" s="38">
        <f>HLOOKUP(I$4,Debug!$A$1:$AK$723,2+$C294,0)</f>
        <v>0</v>
      </c>
      <c r="J294" s="38">
        <f>HLOOKUP(J$4,Debug!$A$1:$AK$723,2+$C294,0)</f>
        <v>0</v>
      </c>
      <c r="K294" s="38">
        <f>HLOOKUP(K$4,Debug!$A$1:$AK$723,2+$C294,0)</f>
        <v>0</v>
      </c>
      <c r="L294" s="38">
        <f>HLOOKUP(L$4,Debug!$A$1:$AK$723,2+$C294,0)</f>
        <v>0</v>
      </c>
      <c r="M294" s="38">
        <f>HLOOKUP(M$4,Debug!$A$1:$AK$723,2+$C294,0)</f>
        <v>0</v>
      </c>
      <c r="N294" s="208">
        <f t="shared" si="198"/>
        <v>0</v>
      </c>
      <c r="O294" s="5"/>
      <c r="P294" s="100">
        <f>IF(Switch="Y",S294,HLOOKUP(P$3,Debug!$A$1:$AK$723,2+$C294,0))</f>
        <v>0</v>
      </c>
      <c r="Q294" s="207">
        <f t="shared" si="199"/>
        <v>-1.25E-3</v>
      </c>
      <c r="R294" s="101">
        <f>IF(Switch="Y",T294,HLOOKUP(R$3,Debug!$A$1:$AK$723,2+$C294,0))</f>
        <v>0</v>
      </c>
      <c r="S294" s="183">
        <v>2.3829361433518326E-3</v>
      </c>
      <c r="T294" s="184">
        <v>0.3649768239716778</v>
      </c>
      <c r="U294" s="196"/>
      <c r="V294" s="55">
        <f t="shared" si="233"/>
        <v>0</v>
      </c>
      <c r="W294" s="210">
        <f t="shared" si="234"/>
        <v>0</v>
      </c>
      <c r="X294" s="210">
        <f t="shared" si="200"/>
        <v>0</v>
      </c>
      <c r="Y294" s="210">
        <f t="shared" si="235"/>
        <v>0</v>
      </c>
      <c r="Z294" s="210">
        <f t="shared" si="201"/>
        <v>0</v>
      </c>
      <c r="AA294" s="210">
        <f t="shared" si="202"/>
        <v>0</v>
      </c>
      <c r="AB294" s="210">
        <f t="shared" si="203"/>
        <v>0</v>
      </c>
      <c r="AC294" s="211">
        <f t="shared" si="204"/>
        <v>0</v>
      </c>
      <c r="AD294" s="43">
        <f>HLOOKUP(AD$4,Debug!$A$1:$AK$723,2+$C294,0)</f>
        <v>0</v>
      </c>
      <c r="AE294" s="44">
        <f>HLOOKUP(AE$4,Debug!$A$1:$AK$723,2+$C294,0)</f>
        <v>0</v>
      </c>
      <c r="AF294" s="44">
        <f>HLOOKUP(AF$4,Debug!$A$1:$AK$723,2+$C294,0)</f>
        <v>0</v>
      </c>
      <c r="AG294" s="44">
        <f>HLOOKUP(AG$4,Debug!$A$1:$AK$723,2+$C294,0)</f>
        <v>0</v>
      </c>
      <c r="AH294" s="44">
        <f>HLOOKUP(AH$4,Debug!$A$1:$AK$723,2+$C294,0)</f>
        <v>0</v>
      </c>
      <c r="AI294" s="208">
        <f t="shared" si="205"/>
        <v>0</v>
      </c>
      <c r="AJ294" s="196"/>
      <c r="AK294" s="55">
        <f t="shared" si="192"/>
        <v>0</v>
      </c>
      <c r="AL294" s="210">
        <f t="shared" si="193"/>
        <v>0</v>
      </c>
      <c r="AM294" s="210">
        <f t="shared" si="194"/>
        <v>0</v>
      </c>
      <c r="AN294" s="210">
        <f t="shared" si="195"/>
        <v>0</v>
      </c>
      <c r="AO294" s="210">
        <f t="shared" si="196"/>
        <v>0</v>
      </c>
      <c r="AP294" s="211">
        <f t="shared" si="197"/>
        <v>0</v>
      </c>
      <c r="AQ294" s="46">
        <f>HLOOKUP(AQ$4,Debug!$A$1:$AK$723,2+$C294,0)</f>
        <v>0</v>
      </c>
      <c r="AR294" s="46">
        <f>HLOOKUP(AR$4,Debug!$A$1:$AK$723,2+$C294,0)</f>
        <v>0</v>
      </c>
      <c r="AS294" s="46">
        <f>HLOOKUP(AS$4,Debug!$A$1:$AK$723,2+$C294,0)</f>
        <v>0</v>
      </c>
      <c r="AT294" s="46">
        <f>HLOOKUP(AT$4,Debug!$A$1:$AK$723,2+$C294,0)</f>
        <v>0</v>
      </c>
      <c r="AU294" s="46">
        <f>HLOOKUP(AU$4,Debug!$A$1:$AK$723,2+$C294,0)</f>
        <v>0</v>
      </c>
      <c r="AV294" s="46">
        <f>HLOOKUP(AV$4,Debug!$A$1:$AK$723,2+$C294,0)</f>
        <v>0</v>
      </c>
      <c r="AW294" s="47">
        <f t="shared" si="206"/>
        <v>0</v>
      </c>
      <c r="AX294" s="196"/>
      <c r="AY294" s="265">
        <f t="shared" si="207"/>
        <v>0</v>
      </c>
      <c r="AZ294" s="266">
        <f t="shared" si="208"/>
        <v>0</v>
      </c>
      <c r="BA294" s="266">
        <f t="shared" si="209"/>
        <v>1.7826096154749393E-10</v>
      </c>
      <c r="BB294" s="266">
        <f t="shared" si="210"/>
        <v>0</v>
      </c>
      <c r="BC294" s="267">
        <f t="shared" si="211"/>
        <v>0</v>
      </c>
      <c r="BD294" s="246">
        <f>HLOOKUP(BD$4,Debug!$A$1:$AK$723,2+$C294,0)</f>
        <v>0</v>
      </c>
      <c r="BE294" s="46">
        <f>HLOOKUP(BE$4,Debug!$A$1:$AK$723,2+$C294,0)</f>
        <v>0</v>
      </c>
      <c r="BF294" s="46">
        <f>HLOOKUP(BF$4,Debug!$A$1:$AK$723,2+$C294,0)</f>
        <v>0</v>
      </c>
      <c r="BG294" s="46">
        <f>HLOOKUP(BG$4,Debug!$A$1:$AK$723,2+$C294,0)</f>
        <v>0</v>
      </c>
      <c r="BH294" s="46">
        <f>HLOOKUP(BH$4,Debug!$A$1:$AK$723,2+$C294,0)</f>
        <v>0</v>
      </c>
      <c r="BI294" s="48">
        <f t="shared" si="212"/>
        <v>0</v>
      </c>
      <c r="BJ294" s="196"/>
      <c r="BK294" s="274">
        <f t="shared" si="213"/>
        <v>1.6821425527395739E-3</v>
      </c>
      <c r="BL294" s="275">
        <f t="shared" si="214"/>
        <v>0</v>
      </c>
      <c r="BM294" s="281">
        <f t="shared" si="215"/>
        <v>0</v>
      </c>
      <c r="BN294" s="281">
        <f t="shared" si="216"/>
        <v>0.8</v>
      </c>
      <c r="BO294" s="281">
        <f t="shared" si="217"/>
        <v>0</v>
      </c>
      <c r="BP294" s="281">
        <f t="shared" si="218"/>
        <v>1</v>
      </c>
      <c r="BQ294" s="275">
        <f t="shared" si="219"/>
        <v>0</v>
      </c>
      <c r="BR294" s="275">
        <f t="shared" si="220"/>
        <v>0</v>
      </c>
      <c r="BS294" s="276">
        <f t="shared" si="221"/>
        <v>0.80566083413772305</v>
      </c>
      <c r="BT294" s="41">
        <f>HLOOKUP(BT$4,Debug!$A$1:$AK$723,2+$C294,0)*IF(SUM(V294:W294)=0,0,1)</f>
        <v>0</v>
      </c>
      <c r="BU294" s="41">
        <f>HLOOKUP(BU$4,Debug!$A$1:$AK$723,2+$C294,0)*IF(SUM(X294:Y294)=0,0,1)</f>
        <v>0</v>
      </c>
      <c r="BV294" s="41">
        <f>HLOOKUP(BV$4,Debug!$A$1:$AK$723,2+$C294,0)</f>
        <v>0</v>
      </c>
      <c r="BW294" s="208">
        <f t="shared" si="222"/>
        <v>0</v>
      </c>
      <c r="BY294" s="251">
        <f t="shared" si="223"/>
        <v>0</v>
      </c>
      <c r="BZ294" s="43">
        <f>HLOOKUP(BZ$4,Debug!$A$1:$AK$723,2+$C294,0)</f>
        <v>0</v>
      </c>
      <c r="CA294" s="49">
        <f t="shared" si="224"/>
        <v>0</v>
      </c>
      <c r="CC294" s="224">
        <f t="shared" si="225"/>
        <v>0</v>
      </c>
      <c r="CD294" s="253">
        <f t="shared" si="236"/>
        <v>0</v>
      </c>
      <c r="CE294" s="253">
        <f t="shared" si="226"/>
        <v>0</v>
      </c>
      <c r="CF294" s="253">
        <f t="shared" si="237"/>
        <v>0</v>
      </c>
      <c r="CG294" s="255">
        <f t="shared" si="227"/>
        <v>0</v>
      </c>
      <c r="CI294" s="194" t="e">
        <f t="shared" si="238"/>
        <v>#DIV/0!</v>
      </c>
      <c r="CJ294" s="194"/>
    </row>
    <row r="295" spans="2:88">
      <c r="B295" s="108">
        <f t="shared" si="239"/>
        <v>25</v>
      </c>
      <c r="C295" s="3">
        <f t="shared" si="228"/>
        <v>289</v>
      </c>
      <c r="D295" s="3">
        <f t="shared" si="229"/>
        <v>24</v>
      </c>
      <c r="E295" s="3">
        <f t="shared" si="230"/>
        <v>0</v>
      </c>
      <c r="F295" s="7">
        <f t="shared" si="231"/>
        <v>2039</v>
      </c>
      <c r="G295" s="8">
        <f t="shared" si="232"/>
        <v>1</v>
      </c>
      <c r="H295" s="37">
        <f>HLOOKUP(H$4,Debug!$A$1:$AK$723,2+$C295,0)</f>
        <v>0</v>
      </c>
      <c r="I295" s="38">
        <f>HLOOKUP(I$4,Debug!$A$1:$AK$723,2+$C295,0)</f>
        <v>0</v>
      </c>
      <c r="J295" s="38">
        <f>HLOOKUP(J$4,Debug!$A$1:$AK$723,2+$C295,0)</f>
        <v>0</v>
      </c>
      <c r="K295" s="38">
        <f>HLOOKUP(K$4,Debug!$A$1:$AK$723,2+$C295,0)</f>
        <v>0</v>
      </c>
      <c r="L295" s="38">
        <f>HLOOKUP(L$4,Debug!$A$1:$AK$723,2+$C295,0)</f>
        <v>0</v>
      </c>
      <c r="M295" s="38">
        <f>HLOOKUP(M$4,Debug!$A$1:$AK$723,2+$C295,0)</f>
        <v>0</v>
      </c>
      <c r="N295" s="208">
        <f t="shared" si="198"/>
        <v>0</v>
      </c>
      <c r="O295" s="5"/>
      <c r="P295" s="100">
        <f>IF(Switch="Y",S295,HLOOKUP(P$3,Debug!$A$1:$AK$723,2+$C295,0))</f>
        <v>0</v>
      </c>
      <c r="Q295" s="207">
        <f t="shared" si="199"/>
        <v>-1.25E-3</v>
      </c>
      <c r="R295" s="101">
        <f>IF(Switch="Y",T295,HLOOKUP(R$3,Debug!$A$1:$AK$723,2+$C295,0))</f>
        <v>0</v>
      </c>
      <c r="S295" s="183">
        <v>1.8759076868488656E-2</v>
      </c>
      <c r="T295" s="184">
        <v>0.36341170912526799</v>
      </c>
      <c r="U295" s="196"/>
      <c r="V295" s="55">
        <f t="shared" si="233"/>
        <v>0</v>
      </c>
      <c r="W295" s="210">
        <f t="shared" si="234"/>
        <v>0</v>
      </c>
      <c r="X295" s="210">
        <f t="shared" si="200"/>
        <v>0</v>
      </c>
      <c r="Y295" s="210">
        <f t="shared" si="235"/>
        <v>0</v>
      </c>
      <c r="Z295" s="210">
        <f t="shared" si="201"/>
        <v>0</v>
      </c>
      <c r="AA295" s="210">
        <f t="shared" si="202"/>
        <v>0</v>
      </c>
      <c r="AB295" s="210">
        <f t="shared" si="203"/>
        <v>0</v>
      </c>
      <c r="AC295" s="211">
        <f t="shared" si="204"/>
        <v>0</v>
      </c>
      <c r="AD295" s="43">
        <f>HLOOKUP(AD$4,Debug!$A$1:$AK$723,2+$C295,0)</f>
        <v>0</v>
      </c>
      <c r="AE295" s="44">
        <f>HLOOKUP(AE$4,Debug!$A$1:$AK$723,2+$C295,0)</f>
        <v>0</v>
      </c>
      <c r="AF295" s="44">
        <f>HLOOKUP(AF$4,Debug!$A$1:$AK$723,2+$C295,0)</f>
        <v>0</v>
      </c>
      <c r="AG295" s="44">
        <f>HLOOKUP(AG$4,Debug!$A$1:$AK$723,2+$C295,0)</f>
        <v>0</v>
      </c>
      <c r="AH295" s="44">
        <f>HLOOKUP(AH$4,Debug!$A$1:$AK$723,2+$C295,0)</f>
        <v>0</v>
      </c>
      <c r="AI295" s="208">
        <f t="shared" si="205"/>
        <v>0</v>
      </c>
      <c r="AJ295" s="196"/>
      <c r="AK295" s="55">
        <f t="shared" si="192"/>
        <v>0</v>
      </c>
      <c r="AL295" s="210">
        <f t="shared" si="193"/>
        <v>0</v>
      </c>
      <c r="AM295" s="210">
        <f t="shared" si="194"/>
        <v>0</v>
      </c>
      <c r="AN295" s="210">
        <f t="shared" si="195"/>
        <v>0</v>
      </c>
      <c r="AO295" s="210">
        <f t="shared" si="196"/>
        <v>0</v>
      </c>
      <c r="AP295" s="211">
        <f t="shared" si="197"/>
        <v>0</v>
      </c>
      <c r="AQ295" s="46">
        <f>HLOOKUP(AQ$4,Debug!$A$1:$AK$723,2+$C295,0)</f>
        <v>0</v>
      </c>
      <c r="AR295" s="46">
        <f>HLOOKUP(AR$4,Debug!$A$1:$AK$723,2+$C295,0)</f>
        <v>0</v>
      </c>
      <c r="AS295" s="46">
        <f>HLOOKUP(AS$4,Debug!$A$1:$AK$723,2+$C295,0)</f>
        <v>0</v>
      </c>
      <c r="AT295" s="46">
        <f>HLOOKUP(AT$4,Debug!$A$1:$AK$723,2+$C295,0)</f>
        <v>0</v>
      </c>
      <c r="AU295" s="46">
        <f>HLOOKUP(AU$4,Debug!$A$1:$AK$723,2+$C295,0)</f>
        <v>0</v>
      </c>
      <c r="AV295" s="46">
        <f>HLOOKUP(AV$4,Debug!$A$1:$AK$723,2+$C295,0)</f>
        <v>0</v>
      </c>
      <c r="AW295" s="47">
        <f t="shared" si="206"/>
        <v>0</v>
      </c>
      <c r="AX295" s="196"/>
      <c r="AY295" s="265">
        <f t="shared" si="207"/>
        <v>0</v>
      </c>
      <c r="AZ295" s="266">
        <f t="shared" si="208"/>
        <v>0</v>
      </c>
      <c r="BA295" s="266">
        <f t="shared" si="209"/>
        <v>1.7826096154749393E-10</v>
      </c>
      <c r="BB295" s="266">
        <f t="shared" si="210"/>
        <v>0</v>
      </c>
      <c r="BC295" s="267">
        <f t="shared" si="211"/>
        <v>0</v>
      </c>
      <c r="BD295" s="246">
        <f>HLOOKUP(BD$4,Debug!$A$1:$AK$723,2+$C295,0)</f>
        <v>0</v>
      </c>
      <c r="BE295" s="46">
        <f>HLOOKUP(BE$4,Debug!$A$1:$AK$723,2+$C295,0)</f>
        <v>0</v>
      </c>
      <c r="BF295" s="46">
        <f>HLOOKUP(BF$4,Debug!$A$1:$AK$723,2+$C295,0)</f>
        <v>0</v>
      </c>
      <c r="BG295" s="46">
        <f>HLOOKUP(BG$4,Debug!$A$1:$AK$723,2+$C295,0)</f>
        <v>0</v>
      </c>
      <c r="BH295" s="46">
        <f>HLOOKUP(BH$4,Debug!$A$1:$AK$723,2+$C295,0)</f>
        <v>0</v>
      </c>
      <c r="BI295" s="48">
        <f t="shared" si="212"/>
        <v>0</v>
      </c>
      <c r="BJ295" s="196"/>
      <c r="BK295" s="274">
        <f t="shared" si="213"/>
        <v>1.6821425527395739E-3</v>
      </c>
      <c r="BL295" s="275">
        <f t="shared" si="214"/>
        <v>0</v>
      </c>
      <c r="BM295" s="281">
        <f t="shared" si="215"/>
        <v>0</v>
      </c>
      <c r="BN295" s="281">
        <f t="shared" si="216"/>
        <v>0.8</v>
      </c>
      <c r="BO295" s="281">
        <f t="shared" si="217"/>
        <v>0</v>
      </c>
      <c r="BP295" s="281">
        <f t="shared" si="218"/>
        <v>1</v>
      </c>
      <c r="BQ295" s="275">
        <f t="shared" si="219"/>
        <v>0</v>
      </c>
      <c r="BR295" s="275">
        <f t="shared" si="220"/>
        <v>0</v>
      </c>
      <c r="BS295" s="276">
        <f t="shared" si="221"/>
        <v>0.80566083413772305</v>
      </c>
      <c r="BT295" s="41">
        <f>HLOOKUP(BT$4,Debug!$A$1:$AK$723,2+$C295,0)*IF(SUM(V295:W295)=0,0,1)</f>
        <v>0</v>
      </c>
      <c r="BU295" s="41">
        <f>HLOOKUP(BU$4,Debug!$A$1:$AK$723,2+$C295,0)*IF(SUM(X295:Y295)=0,0,1)</f>
        <v>0</v>
      </c>
      <c r="BV295" s="41">
        <f>HLOOKUP(BV$4,Debug!$A$1:$AK$723,2+$C295,0)</f>
        <v>0</v>
      </c>
      <c r="BW295" s="208">
        <f t="shared" si="222"/>
        <v>0</v>
      </c>
      <c r="BY295" s="251">
        <f t="shared" si="223"/>
        <v>0</v>
      </c>
      <c r="BZ295" s="43">
        <f>HLOOKUP(BZ$4,Debug!$A$1:$AK$723,2+$C295,0)</f>
        <v>0</v>
      </c>
      <c r="CA295" s="49">
        <f t="shared" si="224"/>
        <v>0</v>
      </c>
      <c r="CC295" s="224">
        <f t="shared" si="225"/>
        <v>0</v>
      </c>
      <c r="CD295" s="253">
        <f t="shared" si="236"/>
        <v>0</v>
      </c>
      <c r="CE295" s="253">
        <f t="shared" si="226"/>
        <v>0</v>
      </c>
      <c r="CF295" s="253">
        <f t="shared" si="237"/>
        <v>0</v>
      </c>
      <c r="CG295" s="255">
        <f t="shared" si="227"/>
        <v>0</v>
      </c>
      <c r="CI295" s="194" t="e">
        <f t="shared" si="238"/>
        <v>#DIV/0!</v>
      </c>
      <c r="CJ295" s="194"/>
    </row>
    <row r="296" spans="2:88">
      <c r="B296" s="108">
        <f t="shared" si="239"/>
        <v>25</v>
      </c>
      <c r="C296" s="3">
        <f t="shared" si="228"/>
        <v>290</v>
      </c>
      <c r="D296" s="3">
        <f t="shared" si="229"/>
        <v>24</v>
      </c>
      <c r="E296" s="3">
        <f t="shared" si="230"/>
        <v>1</v>
      </c>
      <c r="F296" s="7">
        <f t="shared" si="231"/>
        <v>2039</v>
      </c>
      <c r="G296" s="8">
        <f t="shared" si="232"/>
        <v>2</v>
      </c>
      <c r="H296" s="37">
        <f>HLOOKUP(H$4,Debug!$A$1:$AK$723,2+$C296,0)</f>
        <v>0</v>
      </c>
      <c r="I296" s="38">
        <f>HLOOKUP(I$4,Debug!$A$1:$AK$723,2+$C296,0)</f>
        <v>0</v>
      </c>
      <c r="J296" s="38">
        <f>HLOOKUP(J$4,Debug!$A$1:$AK$723,2+$C296,0)</f>
        <v>0</v>
      </c>
      <c r="K296" s="38">
        <f>HLOOKUP(K$4,Debug!$A$1:$AK$723,2+$C296,0)</f>
        <v>0</v>
      </c>
      <c r="L296" s="38">
        <f>HLOOKUP(L$4,Debug!$A$1:$AK$723,2+$C296,0)</f>
        <v>0</v>
      </c>
      <c r="M296" s="38">
        <f>HLOOKUP(M$4,Debug!$A$1:$AK$723,2+$C296,0)</f>
        <v>0</v>
      </c>
      <c r="N296" s="208">
        <f t="shared" si="198"/>
        <v>0</v>
      </c>
      <c r="O296" s="5"/>
      <c r="P296" s="100">
        <f>IF(Switch="Y",S296,HLOOKUP(P$3,Debug!$A$1:$AK$723,2+$C296,0))</f>
        <v>0</v>
      </c>
      <c r="Q296" s="207">
        <f t="shared" si="199"/>
        <v>-1.25E-3</v>
      </c>
      <c r="R296" s="101">
        <f>IF(Switch="Y",T296,HLOOKUP(R$3,Debug!$A$1:$AK$723,2+$C296,0))</f>
        <v>0</v>
      </c>
      <c r="S296" s="183">
        <v>7.5721318813166683E-3</v>
      </c>
      <c r="T296" s="184">
        <v>0.36180759072325336</v>
      </c>
      <c r="U296" s="196"/>
      <c r="V296" s="55">
        <f t="shared" si="233"/>
        <v>0</v>
      </c>
      <c r="W296" s="210">
        <f t="shared" si="234"/>
        <v>0</v>
      </c>
      <c r="X296" s="210">
        <f t="shared" si="200"/>
        <v>0</v>
      </c>
      <c r="Y296" s="210">
        <f t="shared" si="235"/>
        <v>0</v>
      </c>
      <c r="Z296" s="210">
        <f t="shared" si="201"/>
        <v>0</v>
      </c>
      <c r="AA296" s="210">
        <f t="shared" si="202"/>
        <v>0</v>
      </c>
      <c r="AB296" s="210">
        <f t="shared" si="203"/>
        <v>0</v>
      </c>
      <c r="AC296" s="211">
        <f t="shared" si="204"/>
        <v>0</v>
      </c>
      <c r="AD296" s="43">
        <f>HLOOKUP(AD$4,Debug!$A$1:$AK$723,2+$C296,0)</f>
        <v>0</v>
      </c>
      <c r="AE296" s="44">
        <f>HLOOKUP(AE$4,Debug!$A$1:$AK$723,2+$C296,0)</f>
        <v>0</v>
      </c>
      <c r="AF296" s="44">
        <f>HLOOKUP(AF$4,Debug!$A$1:$AK$723,2+$C296,0)</f>
        <v>0</v>
      </c>
      <c r="AG296" s="44">
        <f>HLOOKUP(AG$4,Debug!$A$1:$AK$723,2+$C296,0)</f>
        <v>0</v>
      </c>
      <c r="AH296" s="44">
        <f>HLOOKUP(AH$4,Debug!$A$1:$AK$723,2+$C296,0)</f>
        <v>0</v>
      </c>
      <c r="AI296" s="208">
        <f t="shared" si="205"/>
        <v>0</v>
      </c>
      <c r="AJ296" s="196"/>
      <c r="AK296" s="55">
        <f t="shared" si="192"/>
        <v>0</v>
      </c>
      <c r="AL296" s="210">
        <f t="shared" si="193"/>
        <v>0</v>
      </c>
      <c r="AM296" s="210">
        <f t="shared" si="194"/>
        <v>0</v>
      </c>
      <c r="AN296" s="210">
        <f t="shared" si="195"/>
        <v>0</v>
      </c>
      <c r="AO296" s="210">
        <f t="shared" si="196"/>
        <v>0</v>
      </c>
      <c r="AP296" s="211">
        <f t="shared" si="197"/>
        <v>0</v>
      </c>
      <c r="AQ296" s="46">
        <f>HLOOKUP(AQ$4,Debug!$A$1:$AK$723,2+$C296,0)</f>
        <v>0</v>
      </c>
      <c r="AR296" s="46">
        <f>HLOOKUP(AR$4,Debug!$A$1:$AK$723,2+$C296,0)</f>
        <v>0</v>
      </c>
      <c r="AS296" s="46">
        <f>HLOOKUP(AS$4,Debug!$A$1:$AK$723,2+$C296,0)</f>
        <v>0</v>
      </c>
      <c r="AT296" s="46">
        <f>HLOOKUP(AT$4,Debug!$A$1:$AK$723,2+$C296,0)</f>
        <v>0</v>
      </c>
      <c r="AU296" s="46">
        <f>HLOOKUP(AU$4,Debug!$A$1:$AK$723,2+$C296,0)</f>
        <v>0</v>
      </c>
      <c r="AV296" s="46">
        <f>HLOOKUP(AV$4,Debug!$A$1:$AK$723,2+$C296,0)</f>
        <v>0</v>
      </c>
      <c r="AW296" s="47">
        <f t="shared" si="206"/>
        <v>0</v>
      </c>
      <c r="AX296" s="196"/>
      <c r="AY296" s="265">
        <f t="shared" si="207"/>
        <v>0</v>
      </c>
      <c r="AZ296" s="266">
        <f t="shared" si="208"/>
        <v>0</v>
      </c>
      <c r="BA296" s="266">
        <f t="shared" si="209"/>
        <v>1.7826096154749393E-10</v>
      </c>
      <c r="BB296" s="266">
        <f t="shared" si="210"/>
        <v>0</v>
      </c>
      <c r="BC296" s="267">
        <f t="shared" si="211"/>
        <v>0</v>
      </c>
      <c r="BD296" s="246">
        <f>HLOOKUP(BD$4,Debug!$A$1:$AK$723,2+$C296,0)</f>
        <v>0</v>
      </c>
      <c r="BE296" s="46">
        <f>HLOOKUP(BE$4,Debug!$A$1:$AK$723,2+$C296,0)</f>
        <v>0</v>
      </c>
      <c r="BF296" s="46">
        <f>HLOOKUP(BF$4,Debug!$A$1:$AK$723,2+$C296,0)</f>
        <v>0</v>
      </c>
      <c r="BG296" s="46">
        <f>HLOOKUP(BG$4,Debug!$A$1:$AK$723,2+$C296,0)</f>
        <v>0</v>
      </c>
      <c r="BH296" s="46">
        <f>HLOOKUP(BH$4,Debug!$A$1:$AK$723,2+$C296,0)</f>
        <v>0</v>
      </c>
      <c r="BI296" s="48">
        <f t="shared" si="212"/>
        <v>0</v>
      </c>
      <c r="BJ296" s="196"/>
      <c r="BK296" s="274">
        <f t="shared" si="213"/>
        <v>1.6821425527395739E-3</v>
      </c>
      <c r="BL296" s="275">
        <f t="shared" si="214"/>
        <v>0</v>
      </c>
      <c r="BM296" s="281">
        <f t="shared" si="215"/>
        <v>0</v>
      </c>
      <c r="BN296" s="281">
        <f t="shared" si="216"/>
        <v>0.8</v>
      </c>
      <c r="BO296" s="281">
        <f t="shared" si="217"/>
        <v>0</v>
      </c>
      <c r="BP296" s="281">
        <f t="shared" si="218"/>
        <v>1</v>
      </c>
      <c r="BQ296" s="275">
        <f t="shared" si="219"/>
        <v>0</v>
      </c>
      <c r="BR296" s="275">
        <f t="shared" si="220"/>
        <v>0</v>
      </c>
      <c r="BS296" s="276">
        <f t="shared" si="221"/>
        <v>0.80566083413772305</v>
      </c>
      <c r="BT296" s="41">
        <f>HLOOKUP(BT$4,Debug!$A$1:$AK$723,2+$C296,0)*IF(SUM(V296:W296)=0,0,1)</f>
        <v>0</v>
      </c>
      <c r="BU296" s="41">
        <f>HLOOKUP(BU$4,Debug!$A$1:$AK$723,2+$C296,0)*IF(SUM(X296:Y296)=0,0,1)</f>
        <v>0</v>
      </c>
      <c r="BV296" s="41">
        <f>HLOOKUP(BV$4,Debug!$A$1:$AK$723,2+$C296,0)</f>
        <v>0</v>
      </c>
      <c r="BW296" s="208">
        <f t="shared" si="222"/>
        <v>0</v>
      </c>
      <c r="BY296" s="251">
        <f t="shared" si="223"/>
        <v>0</v>
      </c>
      <c r="BZ296" s="43">
        <f>HLOOKUP(BZ$4,Debug!$A$1:$AK$723,2+$C296,0)</f>
        <v>0</v>
      </c>
      <c r="CA296" s="49">
        <f t="shared" si="224"/>
        <v>0</v>
      </c>
      <c r="CC296" s="224">
        <f t="shared" si="225"/>
        <v>0</v>
      </c>
      <c r="CD296" s="253">
        <f t="shared" si="236"/>
        <v>0</v>
      </c>
      <c r="CE296" s="253">
        <f t="shared" si="226"/>
        <v>0</v>
      </c>
      <c r="CF296" s="253">
        <f t="shared" si="237"/>
        <v>0</v>
      </c>
      <c r="CG296" s="255">
        <f t="shared" si="227"/>
        <v>0</v>
      </c>
      <c r="CI296" s="194" t="e">
        <f t="shared" si="238"/>
        <v>#DIV/0!</v>
      </c>
      <c r="CJ296" s="194"/>
    </row>
    <row r="297" spans="2:88">
      <c r="B297" s="108">
        <f t="shared" si="239"/>
        <v>25</v>
      </c>
      <c r="C297" s="3">
        <f t="shared" si="228"/>
        <v>291</v>
      </c>
      <c r="D297" s="3">
        <f t="shared" si="229"/>
        <v>24</v>
      </c>
      <c r="E297" s="3">
        <f t="shared" si="230"/>
        <v>2</v>
      </c>
      <c r="F297" s="7">
        <f t="shared" si="231"/>
        <v>2039</v>
      </c>
      <c r="G297" s="8">
        <f t="shared" si="232"/>
        <v>3</v>
      </c>
      <c r="H297" s="37">
        <f>HLOOKUP(H$4,Debug!$A$1:$AK$723,2+$C297,0)</f>
        <v>0</v>
      </c>
      <c r="I297" s="38">
        <f>HLOOKUP(I$4,Debug!$A$1:$AK$723,2+$C297,0)</f>
        <v>0</v>
      </c>
      <c r="J297" s="38">
        <f>HLOOKUP(J$4,Debug!$A$1:$AK$723,2+$C297,0)</f>
        <v>0</v>
      </c>
      <c r="K297" s="38">
        <f>HLOOKUP(K$4,Debug!$A$1:$AK$723,2+$C297,0)</f>
        <v>0</v>
      </c>
      <c r="L297" s="38">
        <f>HLOOKUP(L$4,Debug!$A$1:$AK$723,2+$C297,0)</f>
        <v>0</v>
      </c>
      <c r="M297" s="38">
        <f>HLOOKUP(M$4,Debug!$A$1:$AK$723,2+$C297,0)</f>
        <v>0</v>
      </c>
      <c r="N297" s="208">
        <f t="shared" si="198"/>
        <v>0</v>
      </c>
      <c r="O297" s="5"/>
      <c r="P297" s="100">
        <f>IF(Switch="Y",S297,HLOOKUP(P$3,Debug!$A$1:$AK$723,2+$C297,0))</f>
        <v>0</v>
      </c>
      <c r="Q297" s="207">
        <f t="shared" si="199"/>
        <v>-1.25E-3</v>
      </c>
      <c r="R297" s="101">
        <f>IF(Switch="Y",T297,HLOOKUP(R$3,Debug!$A$1:$AK$723,2+$C297,0))</f>
        <v>0</v>
      </c>
      <c r="S297" s="183">
        <v>3.6763301071724985E-3</v>
      </c>
      <c r="T297" s="184">
        <v>0.36013973421687617</v>
      </c>
      <c r="U297" s="196"/>
      <c r="V297" s="55">
        <f t="shared" si="233"/>
        <v>0</v>
      </c>
      <c r="W297" s="210">
        <f t="shared" si="234"/>
        <v>0</v>
      </c>
      <c r="X297" s="210">
        <f t="shared" si="200"/>
        <v>0</v>
      </c>
      <c r="Y297" s="210">
        <f t="shared" si="235"/>
        <v>0</v>
      </c>
      <c r="Z297" s="210">
        <f t="shared" si="201"/>
        <v>0</v>
      </c>
      <c r="AA297" s="210">
        <f t="shared" si="202"/>
        <v>0</v>
      </c>
      <c r="AB297" s="210">
        <f t="shared" si="203"/>
        <v>0</v>
      </c>
      <c r="AC297" s="211">
        <f t="shared" si="204"/>
        <v>0</v>
      </c>
      <c r="AD297" s="43">
        <f>HLOOKUP(AD$4,Debug!$A$1:$AK$723,2+$C297,0)</f>
        <v>0</v>
      </c>
      <c r="AE297" s="44">
        <f>HLOOKUP(AE$4,Debug!$A$1:$AK$723,2+$C297,0)</f>
        <v>0</v>
      </c>
      <c r="AF297" s="44">
        <f>HLOOKUP(AF$4,Debug!$A$1:$AK$723,2+$C297,0)</f>
        <v>0</v>
      </c>
      <c r="AG297" s="44">
        <f>HLOOKUP(AG$4,Debug!$A$1:$AK$723,2+$C297,0)</f>
        <v>0</v>
      </c>
      <c r="AH297" s="44">
        <f>HLOOKUP(AH$4,Debug!$A$1:$AK$723,2+$C297,0)</f>
        <v>0</v>
      </c>
      <c r="AI297" s="208">
        <f t="shared" si="205"/>
        <v>0</v>
      </c>
      <c r="AJ297" s="196"/>
      <c r="AK297" s="55">
        <f t="shared" si="192"/>
        <v>0</v>
      </c>
      <c r="AL297" s="210">
        <f t="shared" si="193"/>
        <v>0</v>
      </c>
      <c r="AM297" s="210">
        <f t="shared" si="194"/>
        <v>0</v>
      </c>
      <c r="AN297" s="210">
        <f t="shared" si="195"/>
        <v>0</v>
      </c>
      <c r="AO297" s="210">
        <f t="shared" si="196"/>
        <v>0</v>
      </c>
      <c r="AP297" s="211">
        <f t="shared" si="197"/>
        <v>0</v>
      </c>
      <c r="AQ297" s="46">
        <f>HLOOKUP(AQ$4,Debug!$A$1:$AK$723,2+$C297,0)</f>
        <v>0</v>
      </c>
      <c r="AR297" s="46">
        <f>HLOOKUP(AR$4,Debug!$A$1:$AK$723,2+$C297,0)</f>
        <v>0</v>
      </c>
      <c r="AS297" s="46">
        <f>HLOOKUP(AS$4,Debug!$A$1:$AK$723,2+$C297,0)</f>
        <v>0</v>
      </c>
      <c r="AT297" s="46">
        <f>HLOOKUP(AT$4,Debug!$A$1:$AK$723,2+$C297,0)</f>
        <v>0</v>
      </c>
      <c r="AU297" s="46">
        <f>HLOOKUP(AU$4,Debug!$A$1:$AK$723,2+$C297,0)</f>
        <v>0</v>
      </c>
      <c r="AV297" s="46">
        <f>HLOOKUP(AV$4,Debug!$A$1:$AK$723,2+$C297,0)</f>
        <v>0</v>
      </c>
      <c r="AW297" s="47">
        <f t="shared" si="206"/>
        <v>0</v>
      </c>
      <c r="AX297" s="196"/>
      <c r="AY297" s="265">
        <f t="shared" si="207"/>
        <v>0</v>
      </c>
      <c r="AZ297" s="266">
        <f t="shared" si="208"/>
        <v>0</v>
      </c>
      <c r="BA297" s="266">
        <f t="shared" si="209"/>
        <v>1.7826096154749393E-10</v>
      </c>
      <c r="BB297" s="266">
        <f t="shared" si="210"/>
        <v>0</v>
      </c>
      <c r="BC297" s="267">
        <f t="shared" si="211"/>
        <v>0</v>
      </c>
      <c r="BD297" s="246">
        <f>HLOOKUP(BD$4,Debug!$A$1:$AK$723,2+$C297,0)</f>
        <v>0</v>
      </c>
      <c r="BE297" s="46">
        <f>HLOOKUP(BE$4,Debug!$A$1:$AK$723,2+$C297,0)</f>
        <v>0</v>
      </c>
      <c r="BF297" s="46">
        <f>HLOOKUP(BF$4,Debug!$A$1:$AK$723,2+$C297,0)</f>
        <v>0</v>
      </c>
      <c r="BG297" s="46">
        <f>HLOOKUP(BG$4,Debug!$A$1:$AK$723,2+$C297,0)</f>
        <v>0</v>
      </c>
      <c r="BH297" s="46">
        <f>HLOOKUP(BH$4,Debug!$A$1:$AK$723,2+$C297,0)</f>
        <v>0</v>
      </c>
      <c r="BI297" s="48">
        <f t="shared" si="212"/>
        <v>0</v>
      </c>
      <c r="BJ297" s="196"/>
      <c r="BK297" s="274">
        <f t="shared" si="213"/>
        <v>1.6821425527395739E-3</v>
      </c>
      <c r="BL297" s="275">
        <f t="shared" si="214"/>
        <v>0</v>
      </c>
      <c r="BM297" s="281">
        <f t="shared" si="215"/>
        <v>0</v>
      </c>
      <c r="BN297" s="281">
        <f t="shared" si="216"/>
        <v>0.8</v>
      </c>
      <c r="BO297" s="281">
        <f t="shared" si="217"/>
        <v>0</v>
      </c>
      <c r="BP297" s="281">
        <f t="shared" si="218"/>
        <v>1</v>
      </c>
      <c r="BQ297" s="275">
        <f t="shared" si="219"/>
        <v>0</v>
      </c>
      <c r="BR297" s="275">
        <f t="shared" si="220"/>
        <v>0</v>
      </c>
      <c r="BS297" s="276">
        <f t="shared" si="221"/>
        <v>0.80566083413772305</v>
      </c>
      <c r="BT297" s="41">
        <f>HLOOKUP(BT$4,Debug!$A$1:$AK$723,2+$C297,0)*IF(SUM(V297:W297)=0,0,1)</f>
        <v>0</v>
      </c>
      <c r="BU297" s="41">
        <f>HLOOKUP(BU$4,Debug!$A$1:$AK$723,2+$C297,0)*IF(SUM(X297:Y297)=0,0,1)</f>
        <v>0</v>
      </c>
      <c r="BV297" s="41">
        <f>HLOOKUP(BV$4,Debug!$A$1:$AK$723,2+$C297,0)</f>
        <v>0</v>
      </c>
      <c r="BW297" s="208">
        <f t="shared" si="222"/>
        <v>0</v>
      </c>
      <c r="BY297" s="251">
        <f t="shared" si="223"/>
        <v>0</v>
      </c>
      <c r="BZ297" s="43">
        <f>HLOOKUP(BZ$4,Debug!$A$1:$AK$723,2+$C297,0)</f>
        <v>0</v>
      </c>
      <c r="CA297" s="49">
        <f t="shared" si="224"/>
        <v>0</v>
      </c>
      <c r="CC297" s="224">
        <f t="shared" si="225"/>
        <v>0</v>
      </c>
      <c r="CD297" s="253">
        <f t="shared" si="236"/>
        <v>0</v>
      </c>
      <c r="CE297" s="253">
        <f t="shared" si="226"/>
        <v>0</v>
      </c>
      <c r="CF297" s="253">
        <f t="shared" si="237"/>
        <v>0</v>
      </c>
      <c r="CG297" s="255">
        <f t="shared" si="227"/>
        <v>0</v>
      </c>
      <c r="CI297" s="194" t="e">
        <f t="shared" si="238"/>
        <v>#DIV/0!</v>
      </c>
      <c r="CJ297" s="194"/>
    </row>
    <row r="298" spans="2:88">
      <c r="B298" s="108">
        <f t="shared" si="239"/>
        <v>25</v>
      </c>
      <c r="C298" s="3">
        <f t="shared" si="228"/>
        <v>292</v>
      </c>
      <c r="D298" s="3">
        <f t="shared" si="229"/>
        <v>24</v>
      </c>
      <c r="E298" s="3">
        <f t="shared" si="230"/>
        <v>3</v>
      </c>
      <c r="F298" s="7">
        <f t="shared" si="231"/>
        <v>2039</v>
      </c>
      <c r="G298" s="8">
        <f t="shared" si="232"/>
        <v>4</v>
      </c>
      <c r="H298" s="37">
        <f>HLOOKUP(H$4,Debug!$A$1:$AK$723,2+$C298,0)</f>
        <v>0</v>
      </c>
      <c r="I298" s="38">
        <f>HLOOKUP(I$4,Debug!$A$1:$AK$723,2+$C298,0)</f>
        <v>0</v>
      </c>
      <c r="J298" s="38">
        <f>HLOOKUP(J$4,Debug!$A$1:$AK$723,2+$C298,0)</f>
        <v>0</v>
      </c>
      <c r="K298" s="38">
        <f>HLOOKUP(K$4,Debug!$A$1:$AK$723,2+$C298,0)</f>
        <v>0</v>
      </c>
      <c r="L298" s="38">
        <f>HLOOKUP(L$4,Debug!$A$1:$AK$723,2+$C298,0)</f>
        <v>0</v>
      </c>
      <c r="M298" s="38">
        <f>HLOOKUP(M$4,Debug!$A$1:$AK$723,2+$C298,0)</f>
        <v>0</v>
      </c>
      <c r="N298" s="208">
        <f t="shared" si="198"/>
        <v>0</v>
      </c>
      <c r="O298" s="5"/>
      <c r="P298" s="100">
        <f>IF(Switch="Y",S298,HLOOKUP(P$3,Debug!$A$1:$AK$723,2+$C298,0))</f>
        <v>0</v>
      </c>
      <c r="Q298" s="207">
        <f t="shared" si="199"/>
        <v>-1.25E-3</v>
      </c>
      <c r="R298" s="101">
        <f>IF(Switch="Y",T298,HLOOKUP(R$3,Debug!$A$1:$AK$723,2+$C298,0))</f>
        <v>0</v>
      </c>
      <c r="S298" s="183">
        <v>1.1982382784465617E-3</v>
      </c>
      <c r="T298" s="184">
        <v>0.3585385966799326</v>
      </c>
      <c r="U298" s="196"/>
      <c r="V298" s="55">
        <f t="shared" si="233"/>
        <v>0</v>
      </c>
      <c r="W298" s="210">
        <f t="shared" si="234"/>
        <v>0</v>
      </c>
      <c r="X298" s="210">
        <f t="shared" si="200"/>
        <v>0</v>
      </c>
      <c r="Y298" s="210">
        <f t="shared" si="235"/>
        <v>0</v>
      </c>
      <c r="Z298" s="210">
        <f t="shared" si="201"/>
        <v>0</v>
      </c>
      <c r="AA298" s="210">
        <f t="shared" si="202"/>
        <v>0</v>
      </c>
      <c r="AB298" s="210">
        <f t="shared" si="203"/>
        <v>0</v>
      </c>
      <c r="AC298" s="211">
        <f t="shared" si="204"/>
        <v>0</v>
      </c>
      <c r="AD298" s="43">
        <f>HLOOKUP(AD$4,Debug!$A$1:$AK$723,2+$C298,0)</f>
        <v>0</v>
      </c>
      <c r="AE298" s="44">
        <f>HLOOKUP(AE$4,Debug!$A$1:$AK$723,2+$C298,0)</f>
        <v>0</v>
      </c>
      <c r="AF298" s="44">
        <f>HLOOKUP(AF$4,Debug!$A$1:$AK$723,2+$C298,0)</f>
        <v>0</v>
      </c>
      <c r="AG298" s="44">
        <f>HLOOKUP(AG$4,Debug!$A$1:$AK$723,2+$C298,0)</f>
        <v>0</v>
      </c>
      <c r="AH298" s="44">
        <f>HLOOKUP(AH$4,Debug!$A$1:$AK$723,2+$C298,0)</f>
        <v>0</v>
      </c>
      <c r="AI298" s="208">
        <f t="shared" si="205"/>
        <v>0</v>
      </c>
      <c r="AJ298" s="196"/>
      <c r="AK298" s="55">
        <f t="shared" si="192"/>
        <v>0</v>
      </c>
      <c r="AL298" s="210">
        <f t="shared" si="193"/>
        <v>0</v>
      </c>
      <c r="AM298" s="210">
        <f t="shared" si="194"/>
        <v>0</v>
      </c>
      <c r="AN298" s="210">
        <f t="shared" si="195"/>
        <v>0</v>
      </c>
      <c r="AO298" s="210">
        <f t="shared" si="196"/>
        <v>0</v>
      </c>
      <c r="AP298" s="211">
        <f t="shared" si="197"/>
        <v>0</v>
      </c>
      <c r="AQ298" s="46">
        <f>HLOOKUP(AQ$4,Debug!$A$1:$AK$723,2+$C298,0)</f>
        <v>0</v>
      </c>
      <c r="AR298" s="46">
        <f>HLOOKUP(AR$4,Debug!$A$1:$AK$723,2+$C298,0)</f>
        <v>0</v>
      </c>
      <c r="AS298" s="46">
        <f>HLOOKUP(AS$4,Debug!$A$1:$AK$723,2+$C298,0)</f>
        <v>0</v>
      </c>
      <c r="AT298" s="46">
        <f>HLOOKUP(AT$4,Debug!$A$1:$AK$723,2+$C298,0)</f>
        <v>0</v>
      </c>
      <c r="AU298" s="46">
        <f>HLOOKUP(AU$4,Debug!$A$1:$AK$723,2+$C298,0)</f>
        <v>0</v>
      </c>
      <c r="AV298" s="46">
        <f>HLOOKUP(AV$4,Debug!$A$1:$AK$723,2+$C298,0)</f>
        <v>0</v>
      </c>
      <c r="AW298" s="47">
        <f t="shared" si="206"/>
        <v>0</v>
      </c>
      <c r="AX298" s="196"/>
      <c r="AY298" s="265">
        <f t="shared" si="207"/>
        <v>0</v>
      </c>
      <c r="AZ298" s="266">
        <f t="shared" si="208"/>
        <v>0</v>
      </c>
      <c r="BA298" s="266">
        <f t="shared" si="209"/>
        <v>1.7826096154749393E-10</v>
      </c>
      <c r="BB298" s="266">
        <f t="shared" si="210"/>
        <v>0</v>
      </c>
      <c r="BC298" s="267">
        <f t="shared" si="211"/>
        <v>0</v>
      </c>
      <c r="BD298" s="246">
        <f>HLOOKUP(BD$4,Debug!$A$1:$AK$723,2+$C298,0)</f>
        <v>0</v>
      </c>
      <c r="BE298" s="46">
        <f>HLOOKUP(BE$4,Debug!$A$1:$AK$723,2+$C298,0)</f>
        <v>0</v>
      </c>
      <c r="BF298" s="46">
        <f>HLOOKUP(BF$4,Debug!$A$1:$AK$723,2+$C298,0)</f>
        <v>0</v>
      </c>
      <c r="BG298" s="46">
        <f>HLOOKUP(BG$4,Debug!$A$1:$AK$723,2+$C298,0)</f>
        <v>0</v>
      </c>
      <c r="BH298" s="46">
        <f>HLOOKUP(BH$4,Debug!$A$1:$AK$723,2+$C298,0)</f>
        <v>0</v>
      </c>
      <c r="BI298" s="48">
        <f t="shared" si="212"/>
        <v>0</v>
      </c>
      <c r="BJ298" s="196"/>
      <c r="BK298" s="274">
        <f t="shared" si="213"/>
        <v>1.6821425527395739E-3</v>
      </c>
      <c r="BL298" s="275">
        <f t="shared" si="214"/>
        <v>0</v>
      </c>
      <c r="BM298" s="281">
        <f t="shared" si="215"/>
        <v>0</v>
      </c>
      <c r="BN298" s="281">
        <f t="shared" si="216"/>
        <v>0.8</v>
      </c>
      <c r="BO298" s="281">
        <f t="shared" si="217"/>
        <v>0</v>
      </c>
      <c r="BP298" s="281">
        <f t="shared" si="218"/>
        <v>1</v>
      </c>
      <c r="BQ298" s="275">
        <f t="shared" si="219"/>
        <v>0</v>
      </c>
      <c r="BR298" s="275">
        <f t="shared" si="220"/>
        <v>0</v>
      </c>
      <c r="BS298" s="276">
        <f t="shared" si="221"/>
        <v>0.80566083413772305</v>
      </c>
      <c r="BT298" s="41">
        <f>HLOOKUP(BT$4,Debug!$A$1:$AK$723,2+$C298,0)*IF(SUM(V298:W298)=0,0,1)</f>
        <v>0</v>
      </c>
      <c r="BU298" s="41">
        <f>HLOOKUP(BU$4,Debug!$A$1:$AK$723,2+$C298,0)*IF(SUM(X298:Y298)=0,0,1)</f>
        <v>0</v>
      </c>
      <c r="BV298" s="41">
        <f>HLOOKUP(BV$4,Debug!$A$1:$AK$723,2+$C298,0)</f>
        <v>0</v>
      </c>
      <c r="BW298" s="208">
        <f t="shared" si="222"/>
        <v>0</v>
      </c>
      <c r="BY298" s="251">
        <f t="shared" si="223"/>
        <v>0</v>
      </c>
      <c r="BZ298" s="43">
        <f>HLOOKUP(BZ$4,Debug!$A$1:$AK$723,2+$C298,0)</f>
        <v>0</v>
      </c>
      <c r="CA298" s="49">
        <f t="shared" si="224"/>
        <v>0</v>
      </c>
      <c r="CC298" s="224">
        <f t="shared" si="225"/>
        <v>0</v>
      </c>
      <c r="CD298" s="253">
        <f t="shared" si="236"/>
        <v>0</v>
      </c>
      <c r="CE298" s="253">
        <f t="shared" si="226"/>
        <v>0</v>
      </c>
      <c r="CF298" s="253">
        <f t="shared" si="237"/>
        <v>0</v>
      </c>
      <c r="CG298" s="255">
        <f t="shared" si="227"/>
        <v>0</v>
      </c>
      <c r="CI298" s="194" t="e">
        <f t="shared" si="238"/>
        <v>#DIV/0!</v>
      </c>
      <c r="CJ298" s="194"/>
    </row>
    <row r="299" spans="2:88">
      <c r="B299" s="108">
        <f t="shared" si="239"/>
        <v>25</v>
      </c>
      <c r="C299" s="3">
        <f t="shared" si="228"/>
        <v>293</v>
      </c>
      <c r="D299" s="3">
        <f t="shared" si="229"/>
        <v>24</v>
      </c>
      <c r="E299" s="3">
        <f t="shared" si="230"/>
        <v>4</v>
      </c>
      <c r="F299" s="7">
        <f t="shared" si="231"/>
        <v>2039</v>
      </c>
      <c r="G299" s="8">
        <f t="shared" si="232"/>
        <v>5</v>
      </c>
      <c r="H299" s="37">
        <f>HLOOKUP(H$4,Debug!$A$1:$AK$723,2+$C299,0)</f>
        <v>0</v>
      </c>
      <c r="I299" s="38">
        <f>HLOOKUP(I$4,Debug!$A$1:$AK$723,2+$C299,0)</f>
        <v>0</v>
      </c>
      <c r="J299" s="38">
        <f>HLOOKUP(J$4,Debug!$A$1:$AK$723,2+$C299,0)</f>
        <v>0</v>
      </c>
      <c r="K299" s="38">
        <f>HLOOKUP(K$4,Debug!$A$1:$AK$723,2+$C299,0)</f>
        <v>0</v>
      </c>
      <c r="L299" s="38">
        <f>HLOOKUP(L$4,Debug!$A$1:$AK$723,2+$C299,0)</f>
        <v>0</v>
      </c>
      <c r="M299" s="38">
        <f>HLOOKUP(M$4,Debug!$A$1:$AK$723,2+$C299,0)</f>
        <v>0</v>
      </c>
      <c r="N299" s="208">
        <f t="shared" si="198"/>
        <v>0</v>
      </c>
      <c r="O299" s="5"/>
      <c r="P299" s="100">
        <f>IF(Switch="Y",S299,HLOOKUP(P$3,Debug!$A$1:$AK$723,2+$C299,0))</f>
        <v>0</v>
      </c>
      <c r="Q299" s="207">
        <f t="shared" si="199"/>
        <v>-1.25E-3</v>
      </c>
      <c r="R299" s="101">
        <f>IF(Switch="Y",T299,HLOOKUP(R$3,Debug!$A$1:$AK$723,2+$C299,0))</f>
        <v>0</v>
      </c>
      <c r="S299" s="183">
        <v>4.124052833080083E-2</v>
      </c>
      <c r="T299" s="184">
        <v>0.35701535166012138</v>
      </c>
      <c r="U299" s="196"/>
      <c r="V299" s="55">
        <f t="shared" si="233"/>
        <v>0</v>
      </c>
      <c r="W299" s="210">
        <f t="shared" si="234"/>
        <v>0</v>
      </c>
      <c r="X299" s="210">
        <f t="shared" si="200"/>
        <v>0</v>
      </c>
      <c r="Y299" s="210">
        <f t="shared" si="235"/>
        <v>0</v>
      </c>
      <c r="Z299" s="210">
        <f t="shared" si="201"/>
        <v>0</v>
      </c>
      <c r="AA299" s="210">
        <f t="shared" si="202"/>
        <v>0</v>
      </c>
      <c r="AB299" s="210">
        <f t="shared" si="203"/>
        <v>0</v>
      </c>
      <c r="AC299" s="211">
        <f t="shared" si="204"/>
        <v>0</v>
      </c>
      <c r="AD299" s="43">
        <f>HLOOKUP(AD$4,Debug!$A$1:$AK$723,2+$C299,0)</f>
        <v>0</v>
      </c>
      <c r="AE299" s="44">
        <f>HLOOKUP(AE$4,Debug!$A$1:$AK$723,2+$C299,0)</f>
        <v>0</v>
      </c>
      <c r="AF299" s="44">
        <f>HLOOKUP(AF$4,Debug!$A$1:$AK$723,2+$C299,0)</f>
        <v>0</v>
      </c>
      <c r="AG299" s="44">
        <f>HLOOKUP(AG$4,Debug!$A$1:$AK$723,2+$C299,0)</f>
        <v>0</v>
      </c>
      <c r="AH299" s="44">
        <f>HLOOKUP(AH$4,Debug!$A$1:$AK$723,2+$C299,0)</f>
        <v>0</v>
      </c>
      <c r="AI299" s="208">
        <f t="shared" si="205"/>
        <v>0</v>
      </c>
      <c r="AJ299" s="196"/>
      <c r="AK299" s="55">
        <f t="shared" si="192"/>
        <v>0</v>
      </c>
      <c r="AL299" s="210">
        <f t="shared" si="193"/>
        <v>0</v>
      </c>
      <c r="AM299" s="210">
        <f t="shared" si="194"/>
        <v>0</v>
      </c>
      <c r="AN299" s="210">
        <f t="shared" si="195"/>
        <v>0</v>
      </c>
      <c r="AO299" s="210">
        <f t="shared" si="196"/>
        <v>0</v>
      </c>
      <c r="AP299" s="211">
        <f t="shared" si="197"/>
        <v>0</v>
      </c>
      <c r="AQ299" s="46">
        <f>HLOOKUP(AQ$4,Debug!$A$1:$AK$723,2+$C299,0)</f>
        <v>0</v>
      </c>
      <c r="AR299" s="46">
        <f>HLOOKUP(AR$4,Debug!$A$1:$AK$723,2+$C299,0)</f>
        <v>0</v>
      </c>
      <c r="AS299" s="46">
        <f>HLOOKUP(AS$4,Debug!$A$1:$AK$723,2+$C299,0)</f>
        <v>0</v>
      </c>
      <c r="AT299" s="46">
        <f>HLOOKUP(AT$4,Debug!$A$1:$AK$723,2+$C299,0)</f>
        <v>0</v>
      </c>
      <c r="AU299" s="46">
        <f>HLOOKUP(AU$4,Debug!$A$1:$AK$723,2+$C299,0)</f>
        <v>0</v>
      </c>
      <c r="AV299" s="46">
        <f>HLOOKUP(AV$4,Debug!$A$1:$AK$723,2+$C299,0)</f>
        <v>0</v>
      </c>
      <c r="AW299" s="47">
        <f t="shared" si="206"/>
        <v>0</v>
      </c>
      <c r="AX299" s="196"/>
      <c r="AY299" s="265">
        <f t="shared" si="207"/>
        <v>0</v>
      </c>
      <c r="AZ299" s="266">
        <f t="shared" si="208"/>
        <v>0</v>
      </c>
      <c r="BA299" s="266">
        <f t="shared" si="209"/>
        <v>1.7826096154749393E-10</v>
      </c>
      <c r="BB299" s="266">
        <f t="shared" si="210"/>
        <v>0</v>
      </c>
      <c r="BC299" s="267">
        <f t="shared" si="211"/>
        <v>0</v>
      </c>
      <c r="BD299" s="246">
        <f>HLOOKUP(BD$4,Debug!$A$1:$AK$723,2+$C299,0)</f>
        <v>0</v>
      </c>
      <c r="BE299" s="46">
        <f>HLOOKUP(BE$4,Debug!$A$1:$AK$723,2+$C299,0)</f>
        <v>0</v>
      </c>
      <c r="BF299" s="46">
        <f>HLOOKUP(BF$4,Debug!$A$1:$AK$723,2+$C299,0)</f>
        <v>0</v>
      </c>
      <c r="BG299" s="46">
        <f>HLOOKUP(BG$4,Debug!$A$1:$AK$723,2+$C299,0)</f>
        <v>0</v>
      </c>
      <c r="BH299" s="46">
        <f>HLOOKUP(BH$4,Debug!$A$1:$AK$723,2+$C299,0)</f>
        <v>0</v>
      </c>
      <c r="BI299" s="48">
        <f t="shared" si="212"/>
        <v>0</v>
      </c>
      <c r="BJ299" s="196"/>
      <c r="BK299" s="274">
        <f t="shared" si="213"/>
        <v>1.6821425527395739E-3</v>
      </c>
      <c r="BL299" s="275">
        <f t="shared" si="214"/>
        <v>0</v>
      </c>
      <c r="BM299" s="281">
        <f t="shared" si="215"/>
        <v>0</v>
      </c>
      <c r="BN299" s="281">
        <f t="shared" si="216"/>
        <v>0.8</v>
      </c>
      <c r="BO299" s="281">
        <f t="shared" si="217"/>
        <v>0</v>
      </c>
      <c r="BP299" s="281">
        <f t="shared" si="218"/>
        <v>1</v>
      </c>
      <c r="BQ299" s="275">
        <f t="shared" si="219"/>
        <v>0</v>
      </c>
      <c r="BR299" s="275">
        <f t="shared" si="220"/>
        <v>0</v>
      </c>
      <c r="BS299" s="276">
        <f t="shared" si="221"/>
        <v>0.80566083413772305</v>
      </c>
      <c r="BT299" s="41">
        <f>HLOOKUP(BT$4,Debug!$A$1:$AK$723,2+$C299,0)*IF(SUM(V299:W299)=0,0,1)</f>
        <v>0</v>
      </c>
      <c r="BU299" s="41">
        <f>HLOOKUP(BU$4,Debug!$A$1:$AK$723,2+$C299,0)*IF(SUM(X299:Y299)=0,0,1)</f>
        <v>0</v>
      </c>
      <c r="BV299" s="41">
        <f>HLOOKUP(BV$4,Debug!$A$1:$AK$723,2+$C299,0)</f>
        <v>0</v>
      </c>
      <c r="BW299" s="208">
        <f t="shared" si="222"/>
        <v>0</v>
      </c>
      <c r="BY299" s="251">
        <f t="shared" si="223"/>
        <v>0</v>
      </c>
      <c r="BZ299" s="43">
        <f>HLOOKUP(BZ$4,Debug!$A$1:$AK$723,2+$C299,0)</f>
        <v>0</v>
      </c>
      <c r="CA299" s="49">
        <f t="shared" si="224"/>
        <v>0</v>
      </c>
      <c r="CC299" s="224">
        <f t="shared" si="225"/>
        <v>0</v>
      </c>
      <c r="CD299" s="253">
        <f t="shared" si="236"/>
        <v>0</v>
      </c>
      <c r="CE299" s="253">
        <f t="shared" si="226"/>
        <v>0</v>
      </c>
      <c r="CF299" s="253">
        <f t="shared" si="237"/>
        <v>0</v>
      </c>
      <c r="CG299" s="255">
        <f t="shared" si="227"/>
        <v>0</v>
      </c>
      <c r="CI299" s="194" t="e">
        <f t="shared" si="238"/>
        <v>#DIV/0!</v>
      </c>
      <c r="CJ299" s="194"/>
    </row>
    <row r="300" spans="2:88">
      <c r="B300" s="108">
        <f t="shared" si="239"/>
        <v>25</v>
      </c>
      <c r="C300" s="3">
        <f t="shared" si="228"/>
        <v>294</v>
      </c>
      <c r="D300" s="3">
        <f t="shared" si="229"/>
        <v>24</v>
      </c>
      <c r="E300" s="3">
        <f t="shared" si="230"/>
        <v>5</v>
      </c>
      <c r="F300" s="7">
        <f t="shared" si="231"/>
        <v>2039</v>
      </c>
      <c r="G300" s="8">
        <f t="shared" si="232"/>
        <v>6</v>
      </c>
      <c r="H300" s="37">
        <f>HLOOKUP(H$4,Debug!$A$1:$AK$723,2+$C300,0)</f>
        <v>0</v>
      </c>
      <c r="I300" s="38">
        <f>HLOOKUP(I$4,Debug!$A$1:$AK$723,2+$C300,0)</f>
        <v>0</v>
      </c>
      <c r="J300" s="38">
        <f>HLOOKUP(J$4,Debug!$A$1:$AK$723,2+$C300,0)</f>
        <v>0</v>
      </c>
      <c r="K300" s="38">
        <f>HLOOKUP(K$4,Debug!$A$1:$AK$723,2+$C300,0)</f>
        <v>0</v>
      </c>
      <c r="L300" s="38">
        <f>HLOOKUP(L$4,Debug!$A$1:$AK$723,2+$C300,0)</f>
        <v>0</v>
      </c>
      <c r="M300" s="38">
        <f>HLOOKUP(M$4,Debug!$A$1:$AK$723,2+$C300,0)</f>
        <v>0</v>
      </c>
      <c r="N300" s="208">
        <f t="shared" si="198"/>
        <v>0</v>
      </c>
      <c r="O300" s="5"/>
      <c r="P300" s="100">
        <f>IF(Switch="Y",S300,HLOOKUP(P$3,Debug!$A$1:$AK$723,2+$C300,0))</f>
        <v>0</v>
      </c>
      <c r="Q300" s="207">
        <f t="shared" si="199"/>
        <v>-1.25E-3</v>
      </c>
      <c r="R300" s="101">
        <f>IF(Switch="Y",T300,HLOOKUP(R$3,Debug!$A$1:$AK$723,2+$C300,0))</f>
        <v>0</v>
      </c>
      <c r="S300" s="183">
        <v>-1.7828333018465981E-2</v>
      </c>
      <c r="T300" s="184">
        <v>0.35560613064969238</v>
      </c>
      <c r="U300" s="196"/>
      <c r="V300" s="55">
        <f t="shared" si="233"/>
        <v>0</v>
      </c>
      <c r="W300" s="210">
        <f t="shared" si="234"/>
        <v>0</v>
      </c>
      <c r="X300" s="210">
        <f t="shared" si="200"/>
        <v>0</v>
      </c>
      <c r="Y300" s="210">
        <f t="shared" si="235"/>
        <v>0</v>
      </c>
      <c r="Z300" s="210">
        <f t="shared" si="201"/>
        <v>0</v>
      </c>
      <c r="AA300" s="210">
        <f t="shared" si="202"/>
        <v>0</v>
      </c>
      <c r="AB300" s="210">
        <f t="shared" si="203"/>
        <v>0</v>
      </c>
      <c r="AC300" s="211">
        <f t="shared" si="204"/>
        <v>0</v>
      </c>
      <c r="AD300" s="43">
        <f>HLOOKUP(AD$4,Debug!$A$1:$AK$723,2+$C300,0)</f>
        <v>0</v>
      </c>
      <c r="AE300" s="44">
        <f>HLOOKUP(AE$4,Debug!$A$1:$AK$723,2+$C300,0)</f>
        <v>0</v>
      </c>
      <c r="AF300" s="44">
        <f>HLOOKUP(AF$4,Debug!$A$1:$AK$723,2+$C300,0)</f>
        <v>0</v>
      </c>
      <c r="AG300" s="44">
        <f>HLOOKUP(AG$4,Debug!$A$1:$AK$723,2+$C300,0)</f>
        <v>0</v>
      </c>
      <c r="AH300" s="44">
        <f>HLOOKUP(AH$4,Debug!$A$1:$AK$723,2+$C300,0)</f>
        <v>0</v>
      </c>
      <c r="AI300" s="208">
        <f t="shared" si="205"/>
        <v>0</v>
      </c>
      <c r="AJ300" s="196"/>
      <c r="AK300" s="55">
        <f t="shared" si="192"/>
        <v>0</v>
      </c>
      <c r="AL300" s="210">
        <f t="shared" si="193"/>
        <v>0</v>
      </c>
      <c r="AM300" s="210">
        <f t="shared" si="194"/>
        <v>0</v>
      </c>
      <c r="AN300" s="210">
        <f t="shared" si="195"/>
        <v>0</v>
      </c>
      <c r="AO300" s="210">
        <f t="shared" si="196"/>
        <v>0</v>
      </c>
      <c r="AP300" s="211">
        <f t="shared" si="197"/>
        <v>0</v>
      </c>
      <c r="AQ300" s="46">
        <f>HLOOKUP(AQ$4,Debug!$A$1:$AK$723,2+$C300,0)</f>
        <v>0</v>
      </c>
      <c r="AR300" s="46">
        <f>HLOOKUP(AR$4,Debug!$A$1:$AK$723,2+$C300,0)</f>
        <v>0</v>
      </c>
      <c r="AS300" s="46">
        <f>HLOOKUP(AS$4,Debug!$A$1:$AK$723,2+$C300,0)</f>
        <v>0</v>
      </c>
      <c r="AT300" s="46">
        <f>HLOOKUP(AT$4,Debug!$A$1:$AK$723,2+$C300,0)</f>
        <v>0</v>
      </c>
      <c r="AU300" s="46">
        <f>HLOOKUP(AU$4,Debug!$A$1:$AK$723,2+$C300,0)</f>
        <v>0</v>
      </c>
      <c r="AV300" s="46">
        <f>HLOOKUP(AV$4,Debug!$A$1:$AK$723,2+$C300,0)</f>
        <v>0</v>
      </c>
      <c r="AW300" s="47">
        <f t="shared" si="206"/>
        <v>0</v>
      </c>
      <c r="AX300" s="196"/>
      <c r="AY300" s="265">
        <f t="shared" si="207"/>
        <v>0</v>
      </c>
      <c r="AZ300" s="266">
        <f t="shared" si="208"/>
        <v>0</v>
      </c>
      <c r="BA300" s="266">
        <f t="shared" si="209"/>
        <v>1.7826096154749393E-10</v>
      </c>
      <c r="BB300" s="266">
        <f t="shared" si="210"/>
        <v>0</v>
      </c>
      <c r="BC300" s="267">
        <f t="shared" si="211"/>
        <v>0</v>
      </c>
      <c r="BD300" s="246">
        <f>HLOOKUP(BD$4,Debug!$A$1:$AK$723,2+$C300,0)</f>
        <v>0</v>
      </c>
      <c r="BE300" s="46">
        <f>HLOOKUP(BE$4,Debug!$A$1:$AK$723,2+$C300,0)</f>
        <v>0</v>
      </c>
      <c r="BF300" s="46">
        <f>HLOOKUP(BF$4,Debug!$A$1:$AK$723,2+$C300,0)</f>
        <v>0</v>
      </c>
      <c r="BG300" s="46">
        <f>HLOOKUP(BG$4,Debug!$A$1:$AK$723,2+$C300,0)</f>
        <v>0</v>
      </c>
      <c r="BH300" s="46">
        <f>HLOOKUP(BH$4,Debug!$A$1:$AK$723,2+$C300,0)</f>
        <v>0</v>
      </c>
      <c r="BI300" s="48">
        <f t="shared" si="212"/>
        <v>0</v>
      </c>
      <c r="BJ300" s="196"/>
      <c r="BK300" s="274">
        <f t="shared" si="213"/>
        <v>1.6821425527395739E-3</v>
      </c>
      <c r="BL300" s="275">
        <f t="shared" si="214"/>
        <v>0</v>
      </c>
      <c r="BM300" s="281">
        <f t="shared" si="215"/>
        <v>0</v>
      </c>
      <c r="BN300" s="281">
        <f t="shared" si="216"/>
        <v>0.8</v>
      </c>
      <c r="BO300" s="281">
        <f t="shared" si="217"/>
        <v>0</v>
      </c>
      <c r="BP300" s="281">
        <f t="shared" si="218"/>
        <v>1</v>
      </c>
      <c r="BQ300" s="275">
        <f t="shared" si="219"/>
        <v>0</v>
      </c>
      <c r="BR300" s="275">
        <f t="shared" si="220"/>
        <v>0</v>
      </c>
      <c r="BS300" s="276">
        <f t="shared" si="221"/>
        <v>0.80566083413772305</v>
      </c>
      <c r="BT300" s="41">
        <f>HLOOKUP(BT$4,Debug!$A$1:$AK$723,2+$C300,0)*IF(SUM(V300:W300)=0,0,1)</f>
        <v>0</v>
      </c>
      <c r="BU300" s="41">
        <f>HLOOKUP(BU$4,Debug!$A$1:$AK$723,2+$C300,0)*IF(SUM(X300:Y300)=0,0,1)</f>
        <v>0</v>
      </c>
      <c r="BV300" s="41">
        <f>HLOOKUP(BV$4,Debug!$A$1:$AK$723,2+$C300,0)</f>
        <v>0</v>
      </c>
      <c r="BW300" s="208">
        <f t="shared" si="222"/>
        <v>0</v>
      </c>
      <c r="BY300" s="251">
        <f t="shared" si="223"/>
        <v>0</v>
      </c>
      <c r="BZ300" s="43">
        <f>HLOOKUP(BZ$4,Debug!$A$1:$AK$723,2+$C300,0)</f>
        <v>0</v>
      </c>
      <c r="CA300" s="49">
        <f t="shared" si="224"/>
        <v>0</v>
      </c>
      <c r="CC300" s="224">
        <f t="shared" si="225"/>
        <v>0</v>
      </c>
      <c r="CD300" s="253">
        <f t="shared" si="236"/>
        <v>0</v>
      </c>
      <c r="CE300" s="253">
        <f t="shared" si="226"/>
        <v>0</v>
      </c>
      <c r="CF300" s="253">
        <f t="shared" si="237"/>
        <v>0</v>
      </c>
      <c r="CG300" s="255">
        <f t="shared" si="227"/>
        <v>0</v>
      </c>
      <c r="CI300" s="194" t="e">
        <f t="shared" si="238"/>
        <v>#DIV/0!</v>
      </c>
      <c r="CJ300" s="194"/>
    </row>
    <row r="301" spans="2:88">
      <c r="B301" s="108">
        <f t="shared" si="239"/>
        <v>25</v>
      </c>
      <c r="C301" s="3">
        <f t="shared" si="228"/>
        <v>295</v>
      </c>
      <c r="D301" s="3">
        <f t="shared" si="229"/>
        <v>24</v>
      </c>
      <c r="E301" s="3">
        <f t="shared" si="230"/>
        <v>6</v>
      </c>
      <c r="F301" s="7">
        <f t="shared" si="231"/>
        <v>2039</v>
      </c>
      <c r="G301" s="8">
        <f t="shared" si="232"/>
        <v>7</v>
      </c>
      <c r="H301" s="37">
        <f>HLOOKUP(H$4,Debug!$A$1:$AK$723,2+$C301,0)</f>
        <v>0</v>
      </c>
      <c r="I301" s="38">
        <f>HLOOKUP(I$4,Debug!$A$1:$AK$723,2+$C301,0)</f>
        <v>0</v>
      </c>
      <c r="J301" s="38">
        <f>HLOOKUP(J$4,Debug!$A$1:$AK$723,2+$C301,0)</f>
        <v>0</v>
      </c>
      <c r="K301" s="38">
        <f>HLOOKUP(K$4,Debug!$A$1:$AK$723,2+$C301,0)</f>
        <v>0</v>
      </c>
      <c r="L301" s="38">
        <f>HLOOKUP(L$4,Debug!$A$1:$AK$723,2+$C301,0)</f>
        <v>0</v>
      </c>
      <c r="M301" s="38">
        <f>HLOOKUP(M$4,Debug!$A$1:$AK$723,2+$C301,0)</f>
        <v>0</v>
      </c>
      <c r="N301" s="208">
        <f t="shared" si="198"/>
        <v>0</v>
      </c>
      <c r="O301" s="5"/>
      <c r="P301" s="100">
        <f>IF(Switch="Y",S301,HLOOKUP(P$3,Debug!$A$1:$AK$723,2+$C301,0))</f>
        <v>0</v>
      </c>
      <c r="Q301" s="207">
        <f t="shared" si="199"/>
        <v>-1.25E-3</v>
      </c>
      <c r="R301" s="101">
        <f>IF(Switch="Y",T301,HLOOKUP(R$3,Debug!$A$1:$AK$723,2+$C301,0))</f>
        <v>0</v>
      </c>
      <c r="S301" s="183">
        <v>1.6560226962536673E-2</v>
      </c>
      <c r="T301" s="184">
        <v>0.35413272894680931</v>
      </c>
      <c r="U301" s="196"/>
      <c r="V301" s="55">
        <f t="shared" si="233"/>
        <v>0</v>
      </c>
      <c r="W301" s="210">
        <f t="shared" si="234"/>
        <v>0</v>
      </c>
      <c r="X301" s="210">
        <f t="shared" si="200"/>
        <v>0</v>
      </c>
      <c r="Y301" s="210">
        <f t="shared" si="235"/>
        <v>0</v>
      </c>
      <c r="Z301" s="210">
        <f t="shared" si="201"/>
        <v>0</v>
      </c>
      <c r="AA301" s="210">
        <f t="shared" si="202"/>
        <v>0</v>
      </c>
      <c r="AB301" s="210">
        <f t="shared" si="203"/>
        <v>0</v>
      </c>
      <c r="AC301" s="211">
        <f t="shared" si="204"/>
        <v>0</v>
      </c>
      <c r="AD301" s="43">
        <f>HLOOKUP(AD$4,Debug!$A$1:$AK$723,2+$C301,0)</f>
        <v>0</v>
      </c>
      <c r="AE301" s="44">
        <f>HLOOKUP(AE$4,Debug!$A$1:$AK$723,2+$C301,0)</f>
        <v>0</v>
      </c>
      <c r="AF301" s="44">
        <f>HLOOKUP(AF$4,Debug!$A$1:$AK$723,2+$C301,0)</f>
        <v>0</v>
      </c>
      <c r="AG301" s="44">
        <f>HLOOKUP(AG$4,Debug!$A$1:$AK$723,2+$C301,0)</f>
        <v>0</v>
      </c>
      <c r="AH301" s="44">
        <f>HLOOKUP(AH$4,Debug!$A$1:$AK$723,2+$C301,0)</f>
        <v>0</v>
      </c>
      <c r="AI301" s="208">
        <f t="shared" si="205"/>
        <v>0</v>
      </c>
      <c r="AJ301" s="196"/>
      <c r="AK301" s="55">
        <f t="shared" si="192"/>
        <v>0</v>
      </c>
      <c r="AL301" s="210">
        <f t="shared" si="193"/>
        <v>0</v>
      </c>
      <c r="AM301" s="210">
        <f t="shared" si="194"/>
        <v>0</v>
      </c>
      <c r="AN301" s="210">
        <f t="shared" si="195"/>
        <v>0</v>
      </c>
      <c r="AO301" s="210">
        <f t="shared" si="196"/>
        <v>0</v>
      </c>
      <c r="AP301" s="211">
        <f t="shared" si="197"/>
        <v>0</v>
      </c>
      <c r="AQ301" s="46">
        <f>HLOOKUP(AQ$4,Debug!$A$1:$AK$723,2+$C301,0)</f>
        <v>0</v>
      </c>
      <c r="AR301" s="46">
        <f>HLOOKUP(AR$4,Debug!$A$1:$AK$723,2+$C301,0)</f>
        <v>0</v>
      </c>
      <c r="AS301" s="46">
        <f>HLOOKUP(AS$4,Debug!$A$1:$AK$723,2+$C301,0)</f>
        <v>0</v>
      </c>
      <c r="AT301" s="46">
        <f>HLOOKUP(AT$4,Debug!$A$1:$AK$723,2+$C301,0)</f>
        <v>0</v>
      </c>
      <c r="AU301" s="46">
        <f>HLOOKUP(AU$4,Debug!$A$1:$AK$723,2+$C301,0)</f>
        <v>0</v>
      </c>
      <c r="AV301" s="46">
        <f>HLOOKUP(AV$4,Debug!$A$1:$AK$723,2+$C301,0)</f>
        <v>0</v>
      </c>
      <c r="AW301" s="47">
        <f t="shared" si="206"/>
        <v>0</v>
      </c>
      <c r="AX301" s="196"/>
      <c r="AY301" s="265">
        <f t="shared" si="207"/>
        <v>0</v>
      </c>
      <c r="AZ301" s="266">
        <f t="shared" si="208"/>
        <v>0</v>
      </c>
      <c r="BA301" s="266">
        <f t="shared" si="209"/>
        <v>1.7826096154749393E-10</v>
      </c>
      <c r="BB301" s="266">
        <f t="shared" si="210"/>
        <v>0</v>
      </c>
      <c r="BC301" s="267">
        <f t="shared" si="211"/>
        <v>0</v>
      </c>
      <c r="BD301" s="246">
        <f>HLOOKUP(BD$4,Debug!$A$1:$AK$723,2+$C301,0)</f>
        <v>0</v>
      </c>
      <c r="BE301" s="46">
        <f>HLOOKUP(BE$4,Debug!$A$1:$AK$723,2+$C301,0)</f>
        <v>0</v>
      </c>
      <c r="BF301" s="46">
        <f>HLOOKUP(BF$4,Debug!$A$1:$AK$723,2+$C301,0)</f>
        <v>0</v>
      </c>
      <c r="BG301" s="46">
        <f>HLOOKUP(BG$4,Debug!$A$1:$AK$723,2+$C301,0)</f>
        <v>0</v>
      </c>
      <c r="BH301" s="46">
        <f>HLOOKUP(BH$4,Debug!$A$1:$AK$723,2+$C301,0)</f>
        <v>0</v>
      </c>
      <c r="BI301" s="48">
        <f t="shared" si="212"/>
        <v>0</v>
      </c>
      <c r="BJ301" s="196"/>
      <c r="BK301" s="274">
        <f t="shared" si="213"/>
        <v>1.6821425527395739E-3</v>
      </c>
      <c r="BL301" s="275">
        <f t="shared" si="214"/>
        <v>0</v>
      </c>
      <c r="BM301" s="281">
        <f t="shared" si="215"/>
        <v>0</v>
      </c>
      <c r="BN301" s="281">
        <f t="shared" si="216"/>
        <v>0.8</v>
      </c>
      <c r="BO301" s="281">
        <f t="shared" si="217"/>
        <v>0</v>
      </c>
      <c r="BP301" s="281">
        <f t="shared" si="218"/>
        <v>1</v>
      </c>
      <c r="BQ301" s="275">
        <f t="shared" si="219"/>
        <v>0</v>
      </c>
      <c r="BR301" s="275">
        <f t="shared" si="220"/>
        <v>0</v>
      </c>
      <c r="BS301" s="276">
        <f t="shared" si="221"/>
        <v>0.80566083413772305</v>
      </c>
      <c r="BT301" s="41">
        <f>HLOOKUP(BT$4,Debug!$A$1:$AK$723,2+$C301,0)*IF(SUM(V301:W301)=0,0,1)</f>
        <v>0</v>
      </c>
      <c r="BU301" s="41">
        <f>HLOOKUP(BU$4,Debug!$A$1:$AK$723,2+$C301,0)*IF(SUM(X301:Y301)=0,0,1)</f>
        <v>0</v>
      </c>
      <c r="BV301" s="41">
        <f>HLOOKUP(BV$4,Debug!$A$1:$AK$723,2+$C301,0)</f>
        <v>0</v>
      </c>
      <c r="BW301" s="208">
        <f t="shared" si="222"/>
        <v>0</v>
      </c>
      <c r="BY301" s="251">
        <f t="shared" si="223"/>
        <v>0</v>
      </c>
      <c r="BZ301" s="43">
        <f>HLOOKUP(BZ$4,Debug!$A$1:$AK$723,2+$C301,0)</f>
        <v>0</v>
      </c>
      <c r="CA301" s="49">
        <f t="shared" si="224"/>
        <v>0</v>
      </c>
      <c r="CC301" s="224">
        <f t="shared" si="225"/>
        <v>0</v>
      </c>
      <c r="CD301" s="253">
        <f t="shared" si="236"/>
        <v>0</v>
      </c>
      <c r="CE301" s="253">
        <f t="shared" si="226"/>
        <v>0</v>
      </c>
      <c r="CF301" s="253">
        <f t="shared" si="237"/>
        <v>0</v>
      </c>
      <c r="CG301" s="255">
        <f t="shared" si="227"/>
        <v>0</v>
      </c>
      <c r="CI301" s="194" t="e">
        <f t="shared" si="238"/>
        <v>#DIV/0!</v>
      </c>
      <c r="CJ301" s="194"/>
    </row>
    <row r="302" spans="2:88">
      <c r="B302" s="108">
        <f t="shared" si="239"/>
        <v>25</v>
      </c>
      <c r="C302" s="3">
        <f t="shared" si="228"/>
        <v>296</v>
      </c>
      <c r="D302" s="3">
        <f t="shared" si="229"/>
        <v>24</v>
      </c>
      <c r="E302" s="3">
        <f t="shared" si="230"/>
        <v>7</v>
      </c>
      <c r="F302" s="7">
        <f t="shared" si="231"/>
        <v>2039</v>
      </c>
      <c r="G302" s="8">
        <f t="shared" si="232"/>
        <v>8</v>
      </c>
      <c r="H302" s="37">
        <f>HLOOKUP(H$4,Debug!$A$1:$AK$723,2+$C302,0)</f>
        <v>0</v>
      </c>
      <c r="I302" s="38">
        <f>HLOOKUP(I$4,Debug!$A$1:$AK$723,2+$C302,0)</f>
        <v>0</v>
      </c>
      <c r="J302" s="38">
        <f>HLOOKUP(J$4,Debug!$A$1:$AK$723,2+$C302,0)</f>
        <v>0</v>
      </c>
      <c r="K302" s="38">
        <f>HLOOKUP(K$4,Debug!$A$1:$AK$723,2+$C302,0)</f>
        <v>0</v>
      </c>
      <c r="L302" s="38">
        <f>HLOOKUP(L$4,Debug!$A$1:$AK$723,2+$C302,0)</f>
        <v>0</v>
      </c>
      <c r="M302" s="38">
        <f>HLOOKUP(M$4,Debug!$A$1:$AK$723,2+$C302,0)</f>
        <v>0</v>
      </c>
      <c r="N302" s="208">
        <f t="shared" si="198"/>
        <v>0</v>
      </c>
      <c r="O302" s="5"/>
      <c r="P302" s="100">
        <f>IF(Switch="Y",S302,HLOOKUP(P$3,Debug!$A$1:$AK$723,2+$C302,0))</f>
        <v>0</v>
      </c>
      <c r="Q302" s="207">
        <f t="shared" si="199"/>
        <v>-1.25E-3</v>
      </c>
      <c r="R302" s="101">
        <f>IF(Switch="Y",T302,HLOOKUP(R$3,Debug!$A$1:$AK$723,2+$C302,0))</f>
        <v>0</v>
      </c>
      <c r="S302" s="183">
        <v>2.9688788808831079E-2</v>
      </c>
      <c r="T302" s="184">
        <v>0.3526714865103156</v>
      </c>
      <c r="U302" s="196"/>
      <c r="V302" s="55">
        <f t="shared" si="233"/>
        <v>0</v>
      </c>
      <c r="W302" s="210">
        <f t="shared" si="234"/>
        <v>0</v>
      </c>
      <c r="X302" s="210">
        <f t="shared" si="200"/>
        <v>0</v>
      </c>
      <c r="Y302" s="210">
        <f t="shared" si="235"/>
        <v>0</v>
      </c>
      <c r="Z302" s="210">
        <f t="shared" si="201"/>
        <v>0</v>
      </c>
      <c r="AA302" s="210">
        <f t="shared" si="202"/>
        <v>0</v>
      </c>
      <c r="AB302" s="210">
        <f t="shared" si="203"/>
        <v>0</v>
      </c>
      <c r="AC302" s="211">
        <f t="shared" si="204"/>
        <v>0</v>
      </c>
      <c r="AD302" s="43">
        <f>HLOOKUP(AD$4,Debug!$A$1:$AK$723,2+$C302,0)</f>
        <v>0</v>
      </c>
      <c r="AE302" s="44">
        <f>HLOOKUP(AE$4,Debug!$A$1:$AK$723,2+$C302,0)</f>
        <v>0</v>
      </c>
      <c r="AF302" s="44">
        <f>HLOOKUP(AF$4,Debug!$A$1:$AK$723,2+$C302,0)</f>
        <v>0</v>
      </c>
      <c r="AG302" s="44">
        <f>HLOOKUP(AG$4,Debug!$A$1:$AK$723,2+$C302,0)</f>
        <v>0</v>
      </c>
      <c r="AH302" s="44">
        <f>HLOOKUP(AH$4,Debug!$A$1:$AK$723,2+$C302,0)</f>
        <v>0</v>
      </c>
      <c r="AI302" s="208">
        <f t="shared" si="205"/>
        <v>0</v>
      </c>
      <c r="AJ302" s="196"/>
      <c r="AK302" s="55">
        <f t="shared" si="192"/>
        <v>0</v>
      </c>
      <c r="AL302" s="210">
        <f t="shared" si="193"/>
        <v>0</v>
      </c>
      <c r="AM302" s="210">
        <f t="shared" si="194"/>
        <v>0</v>
      </c>
      <c r="AN302" s="210">
        <f t="shared" si="195"/>
        <v>0</v>
      </c>
      <c r="AO302" s="210">
        <f t="shared" si="196"/>
        <v>0</v>
      </c>
      <c r="AP302" s="211">
        <f t="shared" si="197"/>
        <v>0</v>
      </c>
      <c r="AQ302" s="46">
        <f>HLOOKUP(AQ$4,Debug!$A$1:$AK$723,2+$C302,0)</f>
        <v>0</v>
      </c>
      <c r="AR302" s="46">
        <f>HLOOKUP(AR$4,Debug!$A$1:$AK$723,2+$C302,0)</f>
        <v>0</v>
      </c>
      <c r="AS302" s="46">
        <f>HLOOKUP(AS$4,Debug!$A$1:$AK$723,2+$C302,0)</f>
        <v>0</v>
      </c>
      <c r="AT302" s="46">
        <f>HLOOKUP(AT$4,Debug!$A$1:$AK$723,2+$C302,0)</f>
        <v>0</v>
      </c>
      <c r="AU302" s="46">
        <f>HLOOKUP(AU$4,Debug!$A$1:$AK$723,2+$C302,0)</f>
        <v>0</v>
      </c>
      <c r="AV302" s="46">
        <f>HLOOKUP(AV$4,Debug!$A$1:$AK$723,2+$C302,0)</f>
        <v>0</v>
      </c>
      <c r="AW302" s="47">
        <f t="shared" si="206"/>
        <v>0</v>
      </c>
      <c r="AX302" s="196"/>
      <c r="AY302" s="265">
        <f t="shared" si="207"/>
        <v>0</v>
      </c>
      <c r="AZ302" s="266">
        <f t="shared" si="208"/>
        <v>0</v>
      </c>
      <c r="BA302" s="266">
        <f t="shared" si="209"/>
        <v>1.7826096154749393E-10</v>
      </c>
      <c r="BB302" s="266">
        <f t="shared" si="210"/>
        <v>0</v>
      </c>
      <c r="BC302" s="267">
        <f t="shared" si="211"/>
        <v>0</v>
      </c>
      <c r="BD302" s="246">
        <f>HLOOKUP(BD$4,Debug!$A$1:$AK$723,2+$C302,0)</f>
        <v>0</v>
      </c>
      <c r="BE302" s="46">
        <f>HLOOKUP(BE$4,Debug!$A$1:$AK$723,2+$C302,0)</f>
        <v>0</v>
      </c>
      <c r="BF302" s="46">
        <f>HLOOKUP(BF$4,Debug!$A$1:$AK$723,2+$C302,0)</f>
        <v>0</v>
      </c>
      <c r="BG302" s="46">
        <f>HLOOKUP(BG$4,Debug!$A$1:$AK$723,2+$C302,0)</f>
        <v>0</v>
      </c>
      <c r="BH302" s="46">
        <f>HLOOKUP(BH$4,Debug!$A$1:$AK$723,2+$C302,0)</f>
        <v>0</v>
      </c>
      <c r="BI302" s="48">
        <f t="shared" si="212"/>
        <v>0</v>
      </c>
      <c r="BJ302" s="196"/>
      <c r="BK302" s="274">
        <f t="shared" si="213"/>
        <v>1.6821425527395739E-3</v>
      </c>
      <c r="BL302" s="275">
        <f t="shared" si="214"/>
        <v>0</v>
      </c>
      <c r="BM302" s="281">
        <f t="shared" si="215"/>
        <v>0</v>
      </c>
      <c r="BN302" s="281">
        <f t="shared" si="216"/>
        <v>0.8</v>
      </c>
      <c r="BO302" s="281">
        <f t="shared" si="217"/>
        <v>0</v>
      </c>
      <c r="BP302" s="281">
        <f t="shared" si="218"/>
        <v>1</v>
      </c>
      <c r="BQ302" s="275">
        <f t="shared" si="219"/>
        <v>0</v>
      </c>
      <c r="BR302" s="275">
        <f t="shared" si="220"/>
        <v>0</v>
      </c>
      <c r="BS302" s="276">
        <f t="shared" si="221"/>
        <v>0.80566083413772305</v>
      </c>
      <c r="BT302" s="41">
        <f>HLOOKUP(BT$4,Debug!$A$1:$AK$723,2+$C302,0)*IF(SUM(V302:W302)=0,0,1)</f>
        <v>0</v>
      </c>
      <c r="BU302" s="41">
        <f>HLOOKUP(BU$4,Debug!$A$1:$AK$723,2+$C302,0)*IF(SUM(X302:Y302)=0,0,1)</f>
        <v>0</v>
      </c>
      <c r="BV302" s="41">
        <f>HLOOKUP(BV$4,Debug!$A$1:$AK$723,2+$C302,0)</f>
        <v>0</v>
      </c>
      <c r="BW302" s="208">
        <f t="shared" si="222"/>
        <v>0</v>
      </c>
      <c r="BY302" s="251">
        <f t="shared" si="223"/>
        <v>0</v>
      </c>
      <c r="BZ302" s="43">
        <f>HLOOKUP(BZ$4,Debug!$A$1:$AK$723,2+$C302,0)</f>
        <v>0</v>
      </c>
      <c r="CA302" s="49">
        <f t="shared" si="224"/>
        <v>0</v>
      </c>
      <c r="CC302" s="224">
        <f t="shared" si="225"/>
        <v>0</v>
      </c>
      <c r="CD302" s="253">
        <f t="shared" si="236"/>
        <v>0</v>
      </c>
      <c r="CE302" s="253">
        <f t="shared" si="226"/>
        <v>0</v>
      </c>
      <c r="CF302" s="253">
        <f t="shared" si="237"/>
        <v>0</v>
      </c>
      <c r="CG302" s="255">
        <f t="shared" si="227"/>
        <v>0</v>
      </c>
      <c r="CI302" s="194" t="e">
        <f t="shared" si="238"/>
        <v>#DIV/0!</v>
      </c>
      <c r="CJ302" s="194"/>
    </row>
    <row r="303" spans="2:88">
      <c r="B303" s="108">
        <f t="shared" si="239"/>
        <v>25</v>
      </c>
      <c r="C303" s="3">
        <f t="shared" si="228"/>
        <v>297</v>
      </c>
      <c r="D303" s="3">
        <f t="shared" si="229"/>
        <v>24</v>
      </c>
      <c r="E303" s="3">
        <f t="shared" si="230"/>
        <v>8</v>
      </c>
      <c r="F303" s="7">
        <f t="shared" si="231"/>
        <v>2039</v>
      </c>
      <c r="G303" s="8">
        <f t="shared" si="232"/>
        <v>9</v>
      </c>
      <c r="H303" s="37">
        <f>HLOOKUP(H$4,Debug!$A$1:$AK$723,2+$C303,0)</f>
        <v>0</v>
      </c>
      <c r="I303" s="38">
        <f>HLOOKUP(I$4,Debug!$A$1:$AK$723,2+$C303,0)</f>
        <v>0</v>
      </c>
      <c r="J303" s="38">
        <f>HLOOKUP(J$4,Debug!$A$1:$AK$723,2+$C303,0)</f>
        <v>0</v>
      </c>
      <c r="K303" s="38">
        <f>HLOOKUP(K$4,Debug!$A$1:$AK$723,2+$C303,0)</f>
        <v>0</v>
      </c>
      <c r="L303" s="38">
        <f>HLOOKUP(L$4,Debug!$A$1:$AK$723,2+$C303,0)</f>
        <v>0</v>
      </c>
      <c r="M303" s="38">
        <f>HLOOKUP(M$4,Debug!$A$1:$AK$723,2+$C303,0)</f>
        <v>0</v>
      </c>
      <c r="N303" s="208">
        <f t="shared" si="198"/>
        <v>0</v>
      </c>
      <c r="O303" s="5"/>
      <c r="P303" s="100">
        <f>IF(Switch="Y",S303,HLOOKUP(P$3,Debug!$A$1:$AK$723,2+$C303,0))</f>
        <v>0</v>
      </c>
      <c r="Q303" s="207">
        <f t="shared" si="199"/>
        <v>-1.25E-3</v>
      </c>
      <c r="R303" s="101">
        <f>IF(Switch="Y",T303,HLOOKUP(R$3,Debug!$A$1:$AK$723,2+$C303,0))</f>
        <v>0</v>
      </c>
      <c r="S303" s="183">
        <v>-2.8562772866984054E-2</v>
      </c>
      <c r="T303" s="184">
        <v>0.35130862462673462</v>
      </c>
      <c r="U303" s="196"/>
      <c r="V303" s="55">
        <f t="shared" si="233"/>
        <v>0</v>
      </c>
      <c r="W303" s="210">
        <f t="shared" si="234"/>
        <v>0</v>
      </c>
      <c r="X303" s="210">
        <f t="shared" si="200"/>
        <v>0</v>
      </c>
      <c r="Y303" s="210">
        <f t="shared" si="235"/>
        <v>0</v>
      </c>
      <c r="Z303" s="210">
        <f t="shared" si="201"/>
        <v>0</v>
      </c>
      <c r="AA303" s="210">
        <f t="shared" si="202"/>
        <v>0</v>
      </c>
      <c r="AB303" s="210">
        <f t="shared" si="203"/>
        <v>0</v>
      </c>
      <c r="AC303" s="211">
        <f t="shared" si="204"/>
        <v>0</v>
      </c>
      <c r="AD303" s="43">
        <f>HLOOKUP(AD$4,Debug!$A$1:$AK$723,2+$C303,0)</f>
        <v>0</v>
      </c>
      <c r="AE303" s="44">
        <f>HLOOKUP(AE$4,Debug!$A$1:$AK$723,2+$C303,0)</f>
        <v>0</v>
      </c>
      <c r="AF303" s="44">
        <f>HLOOKUP(AF$4,Debug!$A$1:$AK$723,2+$C303,0)</f>
        <v>0</v>
      </c>
      <c r="AG303" s="44">
        <f>HLOOKUP(AG$4,Debug!$A$1:$AK$723,2+$C303,0)</f>
        <v>0</v>
      </c>
      <c r="AH303" s="44">
        <f>HLOOKUP(AH$4,Debug!$A$1:$AK$723,2+$C303,0)</f>
        <v>0</v>
      </c>
      <c r="AI303" s="208">
        <f t="shared" si="205"/>
        <v>0</v>
      </c>
      <c r="AJ303" s="196"/>
      <c r="AK303" s="55">
        <f t="shared" si="192"/>
        <v>0</v>
      </c>
      <c r="AL303" s="210">
        <f t="shared" si="193"/>
        <v>0</v>
      </c>
      <c r="AM303" s="210">
        <f t="shared" si="194"/>
        <v>0</v>
      </c>
      <c r="AN303" s="210">
        <f t="shared" si="195"/>
        <v>0</v>
      </c>
      <c r="AO303" s="210">
        <f t="shared" si="196"/>
        <v>0</v>
      </c>
      <c r="AP303" s="211">
        <f t="shared" si="197"/>
        <v>0</v>
      </c>
      <c r="AQ303" s="46">
        <f>HLOOKUP(AQ$4,Debug!$A$1:$AK$723,2+$C303,0)</f>
        <v>0</v>
      </c>
      <c r="AR303" s="46">
        <f>HLOOKUP(AR$4,Debug!$A$1:$AK$723,2+$C303,0)</f>
        <v>0</v>
      </c>
      <c r="AS303" s="46">
        <f>HLOOKUP(AS$4,Debug!$A$1:$AK$723,2+$C303,0)</f>
        <v>0</v>
      </c>
      <c r="AT303" s="46">
        <f>HLOOKUP(AT$4,Debug!$A$1:$AK$723,2+$C303,0)</f>
        <v>0</v>
      </c>
      <c r="AU303" s="46">
        <f>HLOOKUP(AU$4,Debug!$A$1:$AK$723,2+$C303,0)</f>
        <v>0</v>
      </c>
      <c r="AV303" s="46">
        <f>HLOOKUP(AV$4,Debug!$A$1:$AK$723,2+$C303,0)</f>
        <v>0</v>
      </c>
      <c r="AW303" s="47">
        <f t="shared" si="206"/>
        <v>0</v>
      </c>
      <c r="AX303" s="196"/>
      <c r="AY303" s="265">
        <f t="shared" si="207"/>
        <v>0</v>
      </c>
      <c r="AZ303" s="266">
        <f t="shared" si="208"/>
        <v>0</v>
      </c>
      <c r="BA303" s="266">
        <f t="shared" si="209"/>
        <v>1.7826096154749393E-10</v>
      </c>
      <c r="BB303" s="266">
        <f t="shared" si="210"/>
        <v>0</v>
      </c>
      <c r="BC303" s="267">
        <f t="shared" si="211"/>
        <v>0</v>
      </c>
      <c r="BD303" s="246">
        <f>HLOOKUP(BD$4,Debug!$A$1:$AK$723,2+$C303,0)</f>
        <v>0</v>
      </c>
      <c r="BE303" s="46">
        <f>HLOOKUP(BE$4,Debug!$A$1:$AK$723,2+$C303,0)</f>
        <v>0</v>
      </c>
      <c r="BF303" s="46">
        <f>HLOOKUP(BF$4,Debug!$A$1:$AK$723,2+$C303,0)</f>
        <v>0</v>
      </c>
      <c r="BG303" s="46">
        <f>HLOOKUP(BG$4,Debug!$A$1:$AK$723,2+$C303,0)</f>
        <v>0</v>
      </c>
      <c r="BH303" s="46">
        <f>HLOOKUP(BH$4,Debug!$A$1:$AK$723,2+$C303,0)</f>
        <v>0</v>
      </c>
      <c r="BI303" s="48">
        <f t="shared" si="212"/>
        <v>0</v>
      </c>
      <c r="BJ303" s="196"/>
      <c r="BK303" s="274">
        <f t="shared" si="213"/>
        <v>1.6821425527395739E-3</v>
      </c>
      <c r="BL303" s="275">
        <f t="shared" si="214"/>
        <v>0</v>
      </c>
      <c r="BM303" s="281">
        <f t="shared" si="215"/>
        <v>0</v>
      </c>
      <c r="BN303" s="281">
        <f t="shared" si="216"/>
        <v>0.8</v>
      </c>
      <c r="BO303" s="281">
        <f t="shared" si="217"/>
        <v>0</v>
      </c>
      <c r="BP303" s="281">
        <f t="shared" si="218"/>
        <v>1</v>
      </c>
      <c r="BQ303" s="275">
        <f t="shared" si="219"/>
        <v>0</v>
      </c>
      <c r="BR303" s="275">
        <f t="shared" si="220"/>
        <v>0</v>
      </c>
      <c r="BS303" s="276">
        <f t="shared" si="221"/>
        <v>0.80566083413772305</v>
      </c>
      <c r="BT303" s="41">
        <f>HLOOKUP(BT$4,Debug!$A$1:$AK$723,2+$C303,0)*IF(SUM(V303:W303)=0,0,1)</f>
        <v>0</v>
      </c>
      <c r="BU303" s="41">
        <f>HLOOKUP(BU$4,Debug!$A$1:$AK$723,2+$C303,0)*IF(SUM(X303:Y303)=0,0,1)</f>
        <v>0</v>
      </c>
      <c r="BV303" s="41">
        <f>HLOOKUP(BV$4,Debug!$A$1:$AK$723,2+$C303,0)</f>
        <v>0</v>
      </c>
      <c r="BW303" s="208">
        <f t="shared" si="222"/>
        <v>0</v>
      </c>
      <c r="BY303" s="251">
        <f t="shared" si="223"/>
        <v>0</v>
      </c>
      <c r="BZ303" s="43">
        <f>HLOOKUP(BZ$4,Debug!$A$1:$AK$723,2+$C303,0)</f>
        <v>0</v>
      </c>
      <c r="CA303" s="49">
        <f t="shared" si="224"/>
        <v>0</v>
      </c>
      <c r="CC303" s="224">
        <f t="shared" si="225"/>
        <v>0</v>
      </c>
      <c r="CD303" s="253">
        <f t="shared" si="236"/>
        <v>0</v>
      </c>
      <c r="CE303" s="253">
        <f t="shared" si="226"/>
        <v>0</v>
      </c>
      <c r="CF303" s="253">
        <f t="shared" si="237"/>
        <v>0</v>
      </c>
      <c r="CG303" s="255">
        <f t="shared" si="227"/>
        <v>0</v>
      </c>
      <c r="CI303" s="194" t="e">
        <f t="shared" si="238"/>
        <v>#DIV/0!</v>
      </c>
      <c r="CJ303" s="194"/>
    </row>
    <row r="304" spans="2:88">
      <c r="B304" s="108">
        <f t="shared" si="239"/>
        <v>25</v>
      </c>
      <c r="C304" s="3">
        <f t="shared" si="228"/>
        <v>298</v>
      </c>
      <c r="D304" s="3">
        <f t="shared" si="229"/>
        <v>24</v>
      </c>
      <c r="E304" s="3">
        <f t="shared" si="230"/>
        <v>9</v>
      </c>
      <c r="F304" s="7">
        <f t="shared" si="231"/>
        <v>2039</v>
      </c>
      <c r="G304" s="8">
        <f t="shared" si="232"/>
        <v>10</v>
      </c>
      <c r="H304" s="37">
        <f>HLOOKUP(H$4,Debug!$A$1:$AK$723,2+$C304,0)</f>
        <v>0</v>
      </c>
      <c r="I304" s="38">
        <f>HLOOKUP(I$4,Debug!$A$1:$AK$723,2+$C304,0)</f>
        <v>0</v>
      </c>
      <c r="J304" s="38">
        <f>HLOOKUP(J$4,Debug!$A$1:$AK$723,2+$C304,0)</f>
        <v>0</v>
      </c>
      <c r="K304" s="38">
        <f>HLOOKUP(K$4,Debug!$A$1:$AK$723,2+$C304,0)</f>
        <v>0</v>
      </c>
      <c r="L304" s="38">
        <f>HLOOKUP(L$4,Debug!$A$1:$AK$723,2+$C304,0)</f>
        <v>0</v>
      </c>
      <c r="M304" s="38">
        <f>HLOOKUP(M$4,Debug!$A$1:$AK$723,2+$C304,0)</f>
        <v>0</v>
      </c>
      <c r="N304" s="208">
        <f t="shared" si="198"/>
        <v>0</v>
      </c>
      <c r="O304" s="5"/>
      <c r="P304" s="100">
        <f>IF(Switch="Y",S304,HLOOKUP(P$3,Debug!$A$1:$AK$723,2+$C304,0))</f>
        <v>0</v>
      </c>
      <c r="Q304" s="207">
        <f t="shared" si="199"/>
        <v>-1.25E-3</v>
      </c>
      <c r="R304" s="101">
        <f>IF(Switch="Y",T304,HLOOKUP(R$3,Debug!$A$1:$AK$723,2+$C304,0))</f>
        <v>0</v>
      </c>
      <c r="S304" s="183">
        <v>1.1772083037431269E-2</v>
      </c>
      <c r="T304" s="184">
        <v>0.35005425841005355</v>
      </c>
      <c r="U304" s="196"/>
      <c r="V304" s="55">
        <f t="shared" si="233"/>
        <v>0</v>
      </c>
      <c r="W304" s="210">
        <f t="shared" si="234"/>
        <v>0</v>
      </c>
      <c r="X304" s="210">
        <f t="shared" si="200"/>
        <v>0</v>
      </c>
      <c r="Y304" s="210">
        <f t="shared" si="235"/>
        <v>0</v>
      </c>
      <c r="Z304" s="210">
        <f t="shared" si="201"/>
        <v>0</v>
      </c>
      <c r="AA304" s="210">
        <f t="shared" si="202"/>
        <v>0</v>
      </c>
      <c r="AB304" s="210">
        <f t="shared" si="203"/>
        <v>0</v>
      </c>
      <c r="AC304" s="211">
        <f t="shared" si="204"/>
        <v>0</v>
      </c>
      <c r="AD304" s="43">
        <f>HLOOKUP(AD$4,Debug!$A$1:$AK$723,2+$C304,0)</f>
        <v>0</v>
      </c>
      <c r="AE304" s="44">
        <f>HLOOKUP(AE$4,Debug!$A$1:$AK$723,2+$C304,0)</f>
        <v>0</v>
      </c>
      <c r="AF304" s="44">
        <f>HLOOKUP(AF$4,Debug!$A$1:$AK$723,2+$C304,0)</f>
        <v>0</v>
      </c>
      <c r="AG304" s="44">
        <f>HLOOKUP(AG$4,Debug!$A$1:$AK$723,2+$C304,0)</f>
        <v>0</v>
      </c>
      <c r="AH304" s="44">
        <f>HLOOKUP(AH$4,Debug!$A$1:$AK$723,2+$C304,0)</f>
        <v>0</v>
      </c>
      <c r="AI304" s="208">
        <f t="shared" si="205"/>
        <v>0</v>
      </c>
      <c r="AJ304" s="196"/>
      <c r="AK304" s="55">
        <f t="shared" si="192"/>
        <v>0</v>
      </c>
      <c r="AL304" s="210">
        <f t="shared" si="193"/>
        <v>0</v>
      </c>
      <c r="AM304" s="210">
        <f t="shared" si="194"/>
        <v>0</v>
      </c>
      <c r="AN304" s="210">
        <f t="shared" si="195"/>
        <v>0</v>
      </c>
      <c r="AO304" s="210">
        <f t="shared" si="196"/>
        <v>0</v>
      </c>
      <c r="AP304" s="211">
        <f t="shared" si="197"/>
        <v>0</v>
      </c>
      <c r="AQ304" s="46">
        <f>HLOOKUP(AQ$4,Debug!$A$1:$AK$723,2+$C304,0)</f>
        <v>0</v>
      </c>
      <c r="AR304" s="46">
        <f>HLOOKUP(AR$4,Debug!$A$1:$AK$723,2+$C304,0)</f>
        <v>0</v>
      </c>
      <c r="AS304" s="46">
        <f>HLOOKUP(AS$4,Debug!$A$1:$AK$723,2+$C304,0)</f>
        <v>0</v>
      </c>
      <c r="AT304" s="46">
        <f>HLOOKUP(AT$4,Debug!$A$1:$AK$723,2+$C304,0)</f>
        <v>0</v>
      </c>
      <c r="AU304" s="46">
        <f>HLOOKUP(AU$4,Debug!$A$1:$AK$723,2+$C304,0)</f>
        <v>0</v>
      </c>
      <c r="AV304" s="46">
        <f>HLOOKUP(AV$4,Debug!$A$1:$AK$723,2+$C304,0)</f>
        <v>0</v>
      </c>
      <c r="AW304" s="47">
        <f t="shared" si="206"/>
        <v>0</v>
      </c>
      <c r="AX304" s="196"/>
      <c r="AY304" s="265">
        <f t="shared" si="207"/>
        <v>0</v>
      </c>
      <c r="AZ304" s="266">
        <f t="shared" si="208"/>
        <v>0</v>
      </c>
      <c r="BA304" s="266">
        <f t="shared" si="209"/>
        <v>1.7826096154749393E-10</v>
      </c>
      <c r="BB304" s="266">
        <f t="shared" si="210"/>
        <v>0</v>
      </c>
      <c r="BC304" s="267">
        <f t="shared" si="211"/>
        <v>0</v>
      </c>
      <c r="BD304" s="246">
        <f>HLOOKUP(BD$4,Debug!$A$1:$AK$723,2+$C304,0)</f>
        <v>0</v>
      </c>
      <c r="BE304" s="46">
        <f>HLOOKUP(BE$4,Debug!$A$1:$AK$723,2+$C304,0)</f>
        <v>0</v>
      </c>
      <c r="BF304" s="46">
        <f>HLOOKUP(BF$4,Debug!$A$1:$AK$723,2+$C304,0)</f>
        <v>0</v>
      </c>
      <c r="BG304" s="46">
        <f>HLOOKUP(BG$4,Debug!$A$1:$AK$723,2+$C304,0)</f>
        <v>0</v>
      </c>
      <c r="BH304" s="46">
        <f>HLOOKUP(BH$4,Debug!$A$1:$AK$723,2+$C304,0)</f>
        <v>0</v>
      </c>
      <c r="BI304" s="48">
        <f t="shared" si="212"/>
        <v>0</v>
      </c>
      <c r="BJ304" s="196"/>
      <c r="BK304" s="274">
        <f t="shared" si="213"/>
        <v>1.6821425527395739E-3</v>
      </c>
      <c r="BL304" s="275">
        <f t="shared" si="214"/>
        <v>0</v>
      </c>
      <c r="BM304" s="281">
        <f t="shared" si="215"/>
        <v>0</v>
      </c>
      <c r="BN304" s="281">
        <f t="shared" si="216"/>
        <v>0.8</v>
      </c>
      <c r="BO304" s="281">
        <f t="shared" si="217"/>
        <v>0</v>
      </c>
      <c r="BP304" s="281">
        <f t="shared" si="218"/>
        <v>1</v>
      </c>
      <c r="BQ304" s="275">
        <f t="shared" si="219"/>
        <v>0</v>
      </c>
      <c r="BR304" s="275">
        <f t="shared" si="220"/>
        <v>0</v>
      </c>
      <c r="BS304" s="276">
        <f t="shared" si="221"/>
        <v>0.80566083413772305</v>
      </c>
      <c r="BT304" s="41">
        <f>HLOOKUP(BT$4,Debug!$A$1:$AK$723,2+$C304,0)*IF(SUM(V304:W304)=0,0,1)</f>
        <v>0</v>
      </c>
      <c r="BU304" s="41">
        <f>HLOOKUP(BU$4,Debug!$A$1:$AK$723,2+$C304,0)*IF(SUM(X304:Y304)=0,0,1)</f>
        <v>0</v>
      </c>
      <c r="BV304" s="41">
        <f>HLOOKUP(BV$4,Debug!$A$1:$AK$723,2+$C304,0)</f>
        <v>0</v>
      </c>
      <c r="BW304" s="208">
        <f t="shared" si="222"/>
        <v>0</v>
      </c>
      <c r="BY304" s="251">
        <f t="shared" si="223"/>
        <v>0</v>
      </c>
      <c r="BZ304" s="43">
        <f>HLOOKUP(BZ$4,Debug!$A$1:$AK$723,2+$C304,0)</f>
        <v>0</v>
      </c>
      <c r="CA304" s="49">
        <f t="shared" si="224"/>
        <v>0</v>
      </c>
      <c r="CC304" s="224">
        <f t="shared" si="225"/>
        <v>0</v>
      </c>
      <c r="CD304" s="253">
        <f t="shared" si="236"/>
        <v>0</v>
      </c>
      <c r="CE304" s="253">
        <f t="shared" si="226"/>
        <v>0</v>
      </c>
      <c r="CF304" s="253">
        <f t="shared" si="237"/>
        <v>0</v>
      </c>
      <c r="CG304" s="255">
        <f t="shared" si="227"/>
        <v>0</v>
      </c>
      <c r="CI304" s="194" t="e">
        <f t="shared" si="238"/>
        <v>#DIV/0!</v>
      </c>
      <c r="CJ304" s="194"/>
    </row>
    <row r="305" spans="2:88">
      <c r="B305" s="108">
        <f t="shared" si="239"/>
        <v>25</v>
      </c>
      <c r="C305" s="3">
        <f t="shared" si="228"/>
        <v>299</v>
      </c>
      <c r="D305" s="3">
        <f t="shared" si="229"/>
        <v>24</v>
      </c>
      <c r="E305" s="3">
        <f t="shared" si="230"/>
        <v>10</v>
      </c>
      <c r="F305" s="7">
        <f t="shared" si="231"/>
        <v>2039</v>
      </c>
      <c r="G305" s="8">
        <f t="shared" si="232"/>
        <v>11</v>
      </c>
      <c r="H305" s="37">
        <f>HLOOKUP(H$4,Debug!$A$1:$AK$723,2+$C305,0)</f>
        <v>0</v>
      </c>
      <c r="I305" s="38">
        <f>HLOOKUP(I$4,Debug!$A$1:$AK$723,2+$C305,0)</f>
        <v>0</v>
      </c>
      <c r="J305" s="38">
        <f>HLOOKUP(J$4,Debug!$A$1:$AK$723,2+$C305,0)</f>
        <v>0</v>
      </c>
      <c r="K305" s="38">
        <f>HLOOKUP(K$4,Debug!$A$1:$AK$723,2+$C305,0)</f>
        <v>0</v>
      </c>
      <c r="L305" s="38">
        <f>HLOOKUP(L$4,Debug!$A$1:$AK$723,2+$C305,0)</f>
        <v>0</v>
      </c>
      <c r="M305" s="38">
        <f>HLOOKUP(M$4,Debug!$A$1:$AK$723,2+$C305,0)</f>
        <v>0</v>
      </c>
      <c r="N305" s="208">
        <f t="shared" si="198"/>
        <v>0</v>
      </c>
      <c r="O305" s="5"/>
      <c r="P305" s="100">
        <f>IF(Switch="Y",S305,HLOOKUP(P$3,Debug!$A$1:$AK$723,2+$C305,0))</f>
        <v>0</v>
      </c>
      <c r="Q305" s="207">
        <f t="shared" si="199"/>
        <v>-1.25E-3</v>
      </c>
      <c r="R305" s="101">
        <f>IF(Switch="Y",T305,HLOOKUP(R$3,Debug!$A$1:$AK$723,2+$C305,0))</f>
        <v>0</v>
      </c>
      <c r="S305" s="183">
        <v>1.2041311677944533E-2</v>
      </c>
      <c r="T305" s="184">
        <v>0.34879665155214512</v>
      </c>
      <c r="U305" s="196"/>
      <c r="V305" s="55">
        <f t="shared" si="233"/>
        <v>0</v>
      </c>
      <c r="W305" s="210">
        <f t="shared" si="234"/>
        <v>0</v>
      </c>
      <c r="X305" s="210">
        <f t="shared" si="200"/>
        <v>0</v>
      </c>
      <c r="Y305" s="210">
        <f t="shared" si="235"/>
        <v>0</v>
      </c>
      <c r="Z305" s="210">
        <f t="shared" si="201"/>
        <v>0</v>
      </c>
      <c r="AA305" s="210">
        <f t="shared" si="202"/>
        <v>0</v>
      </c>
      <c r="AB305" s="210">
        <f t="shared" si="203"/>
        <v>0</v>
      </c>
      <c r="AC305" s="211">
        <f t="shared" si="204"/>
        <v>0</v>
      </c>
      <c r="AD305" s="43">
        <f>HLOOKUP(AD$4,Debug!$A$1:$AK$723,2+$C305,0)</f>
        <v>0</v>
      </c>
      <c r="AE305" s="44">
        <f>HLOOKUP(AE$4,Debug!$A$1:$AK$723,2+$C305,0)</f>
        <v>0</v>
      </c>
      <c r="AF305" s="44">
        <f>HLOOKUP(AF$4,Debug!$A$1:$AK$723,2+$C305,0)</f>
        <v>0</v>
      </c>
      <c r="AG305" s="44">
        <f>HLOOKUP(AG$4,Debug!$A$1:$AK$723,2+$C305,0)</f>
        <v>0</v>
      </c>
      <c r="AH305" s="44">
        <f>HLOOKUP(AH$4,Debug!$A$1:$AK$723,2+$C305,0)</f>
        <v>0</v>
      </c>
      <c r="AI305" s="208">
        <f t="shared" si="205"/>
        <v>0</v>
      </c>
      <c r="AJ305" s="196"/>
      <c r="AK305" s="55">
        <f t="shared" si="192"/>
        <v>0</v>
      </c>
      <c r="AL305" s="210">
        <f t="shared" si="193"/>
        <v>0</v>
      </c>
      <c r="AM305" s="210">
        <f t="shared" si="194"/>
        <v>0</v>
      </c>
      <c r="AN305" s="210">
        <f t="shared" si="195"/>
        <v>0</v>
      </c>
      <c r="AO305" s="210">
        <f t="shared" si="196"/>
        <v>0</v>
      </c>
      <c r="AP305" s="211">
        <f t="shared" si="197"/>
        <v>0</v>
      </c>
      <c r="AQ305" s="46">
        <f>HLOOKUP(AQ$4,Debug!$A$1:$AK$723,2+$C305,0)</f>
        <v>0</v>
      </c>
      <c r="AR305" s="46">
        <f>HLOOKUP(AR$4,Debug!$A$1:$AK$723,2+$C305,0)</f>
        <v>0</v>
      </c>
      <c r="AS305" s="46">
        <f>HLOOKUP(AS$4,Debug!$A$1:$AK$723,2+$C305,0)</f>
        <v>0</v>
      </c>
      <c r="AT305" s="46">
        <f>HLOOKUP(AT$4,Debug!$A$1:$AK$723,2+$C305,0)</f>
        <v>0</v>
      </c>
      <c r="AU305" s="46">
        <f>HLOOKUP(AU$4,Debug!$A$1:$AK$723,2+$C305,0)</f>
        <v>0</v>
      </c>
      <c r="AV305" s="46">
        <f>HLOOKUP(AV$4,Debug!$A$1:$AK$723,2+$C305,0)</f>
        <v>0</v>
      </c>
      <c r="AW305" s="47">
        <f t="shared" si="206"/>
        <v>0</v>
      </c>
      <c r="AX305" s="196"/>
      <c r="AY305" s="265">
        <f t="shared" si="207"/>
        <v>0</v>
      </c>
      <c r="AZ305" s="266">
        <f t="shared" si="208"/>
        <v>0</v>
      </c>
      <c r="BA305" s="266">
        <f t="shared" si="209"/>
        <v>1.7826096154749393E-10</v>
      </c>
      <c r="BB305" s="266">
        <f t="shared" si="210"/>
        <v>0</v>
      </c>
      <c r="BC305" s="267">
        <f t="shared" si="211"/>
        <v>0</v>
      </c>
      <c r="BD305" s="246">
        <f>HLOOKUP(BD$4,Debug!$A$1:$AK$723,2+$C305,0)</f>
        <v>0</v>
      </c>
      <c r="BE305" s="46">
        <f>HLOOKUP(BE$4,Debug!$A$1:$AK$723,2+$C305,0)</f>
        <v>0</v>
      </c>
      <c r="BF305" s="46">
        <f>HLOOKUP(BF$4,Debug!$A$1:$AK$723,2+$C305,0)</f>
        <v>0</v>
      </c>
      <c r="BG305" s="46">
        <f>HLOOKUP(BG$4,Debug!$A$1:$AK$723,2+$C305,0)</f>
        <v>0</v>
      </c>
      <c r="BH305" s="46">
        <f>HLOOKUP(BH$4,Debug!$A$1:$AK$723,2+$C305,0)</f>
        <v>0</v>
      </c>
      <c r="BI305" s="48">
        <f t="shared" si="212"/>
        <v>0</v>
      </c>
      <c r="BJ305" s="196"/>
      <c r="BK305" s="274">
        <f t="shared" si="213"/>
        <v>1.6821425527395739E-3</v>
      </c>
      <c r="BL305" s="275">
        <f t="shared" si="214"/>
        <v>0</v>
      </c>
      <c r="BM305" s="281">
        <f t="shared" si="215"/>
        <v>0</v>
      </c>
      <c r="BN305" s="281">
        <f t="shared" si="216"/>
        <v>0.8</v>
      </c>
      <c r="BO305" s="281">
        <f t="shared" si="217"/>
        <v>0</v>
      </c>
      <c r="BP305" s="281">
        <f t="shared" si="218"/>
        <v>1</v>
      </c>
      <c r="BQ305" s="275">
        <f t="shared" si="219"/>
        <v>0</v>
      </c>
      <c r="BR305" s="275">
        <f t="shared" si="220"/>
        <v>0</v>
      </c>
      <c r="BS305" s="276">
        <f t="shared" si="221"/>
        <v>0.80566083413772305</v>
      </c>
      <c r="BT305" s="41">
        <f>HLOOKUP(BT$4,Debug!$A$1:$AK$723,2+$C305,0)*IF(SUM(V305:W305)=0,0,1)</f>
        <v>0</v>
      </c>
      <c r="BU305" s="41">
        <f>HLOOKUP(BU$4,Debug!$A$1:$AK$723,2+$C305,0)*IF(SUM(X305:Y305)=0,0,1)</f>
        <v>0</v>
      </c>
      <c r="BV305" s="41">
        <f>HLOOKUP(BV$4,Debug!$A$1:$AK$723,2+$C305,0)</f>
        <v>0</v>
      </c>
      <c r="BW305" s="208">
        <f t="shared" si="222"/>
        <v>0</v>
      </c>
      <c r="BY305" s="251">
        <f t="shared" si="223"/>
        <v>0</v>
      </c>
      <c r="BZ305" s="43">
        <f>HLOOKUP(BZ$4,Debug!$A$1:$AK$723,2+$C305,0)</f>
        <v>0</v>
      </c>
      <c r="CA305" s="49">
        <f t="shared" si="224"/>
        <v>0</v>
      </c>
      <c r="CC305" s="224">
        <f t="shared" si="225"/>
        <v>0</v>
      </c>
      <c r="CD305" s="253">
        <f t="shared" si="236"/>
        <v>0</v>
      </c>
      <c r="CE305" s="253">
        <f t="shared" si="226"/>
        <v>0</v>
      </c>
      <c r="CF305" s="253">
        <f t="shared" si="237"/>
        <v>0</v>
      </c>
      <c r="CG305" s="255">
        <f t="shared" si="227"/>
        <v>0</v>
      </c>
      <c r="CI305" s="194" t="e">
        <f t="shared" si="238"/>
        <v>#DIV/0!</v>
      </c>
      <c r="CJ305" s="194"/>
    </row>
    <row r="306" spans="2:88">
      <c r="B306" s="108">
        <f t="shared" si="239"/>
        <v>25</v>
      </c>
      <c r="C306" s="3">
        <f t="shared" si="228"/>
        <v>300</v>
      </c>
      <c r="D306" s="3">
        <f t="shared" si="229"/>
        <v>24</v>
      </c>
      <c r="E306" s="3">
        <f t="shared" si="230"/>
        <v>11</v>
      </c>
      <c r="F306" s="7">
        <f t="shared" si="231"/>
        <v>2039</v>
      </c>
      <c r="G306" s="8">
        <f t="shared" si="232"/>
        <v>12</v>
      </c>
      <c r="H306" s="37">
        <f>HLOOKUP(H$4,Debug!$A$1:$AK$723,2+$C306,0)</f>
        <v>0</v>
      </c>
      <c r="I306" s="38">
        <f>HLOOKUP(I$4,Debug!$A$1:$AK$723,2+$C306,0)</f>
        <v>0</v>
      </c>
      <c r="J306" s="38">
        <f>HLOOKUP(J$4,Debug!$A$1:$AK$723,2+$C306,0)</f>
        <v>0</v>
      </c>
      <c r="K306" s="38">
        <f>HLOOKUP(K$4,Debug!$A$1:$AK$723,2+$C306,0)</f>
        <v>0</v>
      </c>
      <c r="L306" s="38">
        <f>HLOOKUP(L$4,Debug!$A$1:$AK$723,2+$C306,0)</f>
        <v>0</v>
      </c>
      <c r="M306" s="38">
        <f>HLOOKUP(M$4,Debug!$A$1:$AK$723,2+$C306,0)</f>
        <v>0</v>
      </c>
      <c r="N306" s="208">
        <f t="shared" si="198"/>
        <v>0</v>
      </c>
      <c r="O306" s="5"/>
      <c r="P306" s="100">
        <f>IF(Switch="Y",S306,HLOOKUP(P$3,Debug!$A$1:$AK$723,2+$C306,0))</f>
        <v>0</v>
      </c>
      <c r="Q306" s="207">
        <f t="shared" si="199"/>
        <v>-1.25E-3</v>
      </c>
      <c r="R306" s="101">
        <f>IF(Switch="Y",T306,HLOOKUP(R$3,Debug!$A$1:$AK$723,2+$C306,0))</f>
        <v>0</v>
      </c>
      <c r="S306" s="183">
        <v>4.6328592311206673E-3</v>
      </c>
      <c r="T306" s="184">
        <v>0.34746351633078526</v>
      </c>
      <c r="U306" s="196"/>
      <c r="V306" s="55">
        <f t="shared" si="233"/>
        <v>0</v>
      </c>
      <c r="W306" s="210">
        <f t="shared" si="234"/>
        <v>0</v>
      </c>
      <c r="X306" s="210">
        <f t="shared" si="200"/>
        <v>0</v>
      </c>
      <c r="Y306" s="210">
        <f t="shared" si="235"/>
        <v>0</v>
      </c>
      <c r="Z306" s="210">
        <f t="shared" si="201"/>
        <v>0</v>
      </c>
      <c r="AA306" s="210">
        <f t="shared" si="202"/>
        <v>0</v>
      </c>
      <c r="AB306" s="210">
        <f t="shared" si="203"/>
        <v>0</v>
      </c>
      <c r="AC306" s="211">
        <f t="shared" si="204"/>
        <v>0</v>
      </c>
      <c r="AD306" s="43">
        <f>HLOOKUP(AD$4,Debug!$A$1:$AK$723,2+$C306,0)</f>
        <v>0</v>
      </c>
      <c r="AE306" s="44">
        <f>HLOOKUP(AE$4,Debug!$A$1:$AK$723,2+$C306,0)</f>
        <v>0</v>
      </c>
      <c r="AF306" s="44">
        <f>HLOOKUP(AF$4,Debug!$A$1:$AK$723,2+$C306,0)</f>
        <v>0</v>
      </c>
      <c r="AG306" s="44">
        <f>HLOOKUP(AG$4,Debug!$A$1:$AK$723,2+$C306,0)</f>
        <v>0</v>
      </c>
      <c r="AH306" s="44">
        <f>HLOOKUP(AH$4,Debug!$A$1:$AK$723,2+$C306,0)</f>
        <v>0</v>
      </c>
      <c r="AI306" s="208">
        <f t="shared" si="205"/>
        <v>0</v>
      </c>
      <c r="AJ306" s="196"/>
      <c r="AK306" s="55">
        <f t="shared" si="192"/>
        <v>0</v>
      </c>
      <c r="AL306" s="210">
        <f t="shared" si="193"/>
        <v>0</v>
      </c>
      <c r="AM306" s="210">
        <f t="shared" si="194"/>
        <v>0</v>
      </c>
      <c r="AN306" s="210">
        <f t="shared" si="195"/>
        <v>0</v>
      </c>
      <c r="AO306" s="210">
        <f t="shared" si="196"/>
        <v>0</v>
      </c>
      <c r="AP306" s="211">
        <f t="shared" si="197"/>
        <v>0</v>
      </c>
      <c r="AQ306" s="46">
        <f>HLOOKUP(AQ$4,Debug!$A$1:$AK$723,2+$C306,0)</f>
        <v>0</v>
      </c>
      <c r="AR306" s="46">
        <f>HLOOKUP(AR$4,Debug!$A$1:$AK$723,2+$C306,0)</f>
        <v>0</v>
      </c>
      <c r="AS306" s="46">
        <f>HLOOKUP(AS$4,Debug!$A$1:$AK$723,2+$C306,0)</f>
        <v>0</v>
      </c>
      <c r="AT306" s="46">
        <f>HLOOKUP(AT$4,Debug!$A$1:$AK$723,2+$C306,0)</f>
        <v>0</v>
      </c>
      <c r="AU306" s="46">
        <f>HLOOKUP(AU$4,Debug!$A$1:$AK$723,2+$C306,0)</f>
        <v>0</v>
      </c>
      <c r="AV306" s="46">
        <f>HLOOKUP(AV$4,Debug!$A$1:$AK$723,2+$C306,0)</f>
        <v>0</v>
      </c>
      <c r="AW306" s="47">
        <f t="shared" si="206"/>
        <v>0</v>
      </c>
      <c r="AX306" s="196"/>
      <c r="AY306" s="265">
        <f t="shared" si="207"/>
        <v>0</v>
      </c>
      <c r="AZ306" s="266">
        <f t="shared" si="208"/>
        <v>0</v>
      </c>
      <c r="BA306" s="266">
        <f t="shared" si="209"/>
        <v>1.7826096154749393E-10</v>
      </c>
      <c r="BB306" s="266">
        <f t="shared" si="210"/>
        <v>0</v>
      </c>
      <c r="BC306" s="267">
        <f t="shared" si="211"/>
        <v>0</v>
      </c>
      <c r="BD306" s="246">
        <f>HLOOKUP(BD$4,Debug!$A$1:$AK$723,2+$C306,0)</f>
        <v>0</v>
      </c>
      <c r="BE306" s="46">
        <f>HLOOKUP(BE$4,Debug!$A$1:$AK$723,2+$C306,0)</f>
        <v>0</v>
      </c>
      <c r="BF306" s="46">
        <f>HLOOKUP(BF$4,Debug!$A$1:$AK$723,2+$C306,0)</f>
        <v>0</v>
      </c>
      <c r="BG306" s="46">
        <f>HLOOKUP(BG$4,Debug!$A$1:$AK$723,2+$C306,0)</f>
        <v>0</v>
      </c>
      <c r="BH306" s="46">
        <f>HLOOKUP(BH$4,Debug!$A$1:$AK$723,2+$C306,0)</f>
        <v>0</v>
      </c>
      <c r="BI306" s="48">
        <f t="shared" si="212"/>
        <v>0</v>
      </c>
      <c r="BJ306" s="196"/>
      <c r="BK306" s="274">
        <f t="shared" si="213"/>
        <v>1.6821425527395739E-3</v>
      </c>
      <c r="BL306" s="275">
        <f t="shared" si="214"/>
        <v>0</v>
      </c>
      <c r="BM306" s="281">
        <f t="shared" si="215"/>
        <v>0</v>
      </c>
      <c r="BN306" s="281">
        <f t="shared" si="216"/>
        <v>0.8</v>
      </c>
      <c r="BO306" s="281">
        <f t="shared" si="217"/>
        <v>0</v>
      </c>
      <c r="BP306" s="281">
        <f t="shared" si="218"/>
        <v>1</v>
      </c>
      <c r="BQ306" s="275">
        <f t="shared" si="219"/>
        <v>0</v>
      </c>
      <c r="BR306" s="275">
        <f t="shared" si="220"/>
        <v>0</v>
      </c>
      <c r="BS306" s="276">
        <f t="shared" si="221"/>
        <v>0.80566083413772305</v>
      </c>
      <c r="BT306" s="41">
        <f>HLOOKUP(BT$4,Debug!$A$1:$AK$723,2+$C306,0)*IF(SUM(V306:W306)=0,0,1)</f>
        <v>0</v>
      </c>
      <c r="BU306" s="41">
        <f>HLOOKUP(BU$4,Debug!$A$1:$AK$723,2+$C306,0)*IF(SUM(X306:Y306)=0,0,1)</f>
        <v>0</v>
      </c>
      <c r="BV306" s="41">
        <f>HLOOKUP(BV$4,Debug!$A$1:$AK$723,2+$C306,0)</f>
        <v>0</v>
      </c>
      <c r="BW306" s="208">
        <f t="shared" si="222"/>
        <v>0</v>
      </c>
      <c r="BY306" s="251">
        <f t="shared" si="223"/>
        <v>0</v>
      </c>
      <c r="BZ306" s="43">
        <f>HLOOKUP(BZ$4,Debug!$A$1:$AK$723,2+$C306,0)</f>
        <v>0</v>
      </c>
      <c r="CA306" s="49">
        <f t="shared" si="224"/>
        <v>0</v>
      </c>
      <c r="CC306" s="224">
        <f t="shared" si="225"/>
        <v>0</v>
      </c>
      <c r="CD306" s="253">
        <f t="shared" si="236"/>
        <v>0</v>
      </c>
      <c r="CE306" s="253">
        <f t="shared" si="226"/>
        <v>0</v>
      </c>
      <c r="CF306" s="253">
        <f t="shared" si="237"/>
        <v>0</v>
      </c>
      <c r="CG306" s="255">
        <f t="shared" si="227"/>
        <v>0</v>
      </c>
      <c r="CI306" s="194" t="e">
        <f t="shared" si="238"/>
        <v>#DIV/0!</v>
      </c>
      <c r="CJ306" s="194"/>
    </row>
    <row r="307" spans="2:88">
      <c r="B307" s="108">
        <f t="shared" si="239"/>
        <v>26</v>
      </c>
      <c r="C307" s="3">
        <f t="shared" si="228"/>
        <v>301</v>
      </c>
      <c r="D307" s="3">
        <f t="shared" si="229"/>
        <v>25</v>
      </c>
      <c r="E307" s="3">
        <f t="shared" si="230"/>
        <v>0</v>
      </c>
      <c r="F307" s="7">
        <f t="shared" si="231"/>
        <v>2040</v>
      </c>
      <c r="G307" s="8">
        <f t="shared" si="232"/>
        <v>1</v>
      </c>
      <c r="H307" s="37">
        <f>HLOOKUP(H$4,Debug!$A$1:$AK$723,2+$C307,0)</f>
        <v>0</v>
      </c>
      <c r="I307" s="38">
        <f>HLOOKUP(I$4,Debug!$A$1:$AK$723,2+$C307,0)</f>
        <v>0</v>
      </c>
      <c r="J307" s="38">
        <f>HLOOKUP(J$4,Debug!$A$1:$AK$723,2+$C307,0)</f>
        <v>0</v>
      </c>
      <c r="K307" s="38">
        <f>HLOOKUP(K$4,Debug!$A$1:$AK$723,2+$C307,0)</f>
        <v>0</v>
      </c>
      <c r="L307" s="38">
        <f>HLOOKUP(L$4,Debug!$A$1:$AK$723,2+$C307,0)</f>
        <v>0</v>
      </c>
      <c r="M307" s="38">
        <f>HLOOKUP(M$4,Debug!$A$1:$AK$723,2+$C307,0)</f>
        <v>0</v>
      </c>
      <c r="N307" s="208">
        <f t="shared" si="198"/>
        <v>0</v>
      </c>
      <c r="O307" s="5"/>
      <c r="P307" s="100">
        <f>IF(Switch="Y",S307,HLOOKUP(P$3,Debug!$A$1:$AK$723,2+$C307,0))</f>
        <v>0</v>
      </c>
      <c r="Q307" s="207">
        <f t="shared" si="199"/>
        <v>-1.25E-3</v>
      </c>
      <c r="R307" s="101">
        <f>IF(Switch="Y",T307,HLOOKUP(R$3,Debug!$A$1:$AK$723,2+$C307,0))</f>
        <v>0</v>
      </c>
      <c r="S307" s="183">
        <v>1.1775746320650482E-2</v>
      </c>
      <c r="T307" s="184">
        <v>0.34605668408485313</v>
      </c>
      <c r="U307" s="196"/>
      <c r="V307" s="55">
        <f t="shared" si="233"/>
        <v>0</v>
      </c>
      <c r="W307" s="210">
        <f t="shared" si="234"/>
        <v>0</v>
      </c>
      <c r="X307" s="210">
        <f t="shared" si="200"/>
        <v>0</v>
      </c>
      <c r="Y307" s="210">
        <f t="shared" si="235"/>
        <v>0</v>
      </c>
      <c r="Z307" s="210">
        <f t="shared" si="201"/>
        <v>0</v>
      </c>
      <c r="AA307" s="210">
        <f t="shared" si="202"/>
        <v>0</v>
      </c>
      <c r="AB307" s="210">
        <f t="shared" si="203"/>
        <v>0</v>
      </c>
      <c r="AC307" s="211">
        <f t="shared" si="204"/>
        <v>0</v>
      </c>
      <c r="AD307" s="43">
        <f>HLOOKUP(AD$4,Debug!$A$1:$AK$723,2+$C307,0)</f>
        <v>0</v>
      </c>
      <c r="AE307" s="44">
        <f>HLOOKUP(AE$4,Debug!$A$1:$AK$723,2+$C307,0)</f>
        <v>0</v>
      </c>
      <c r="AF307" s="44">
        <f>HLOOKUP(AF$4,Debug!$A$1:$AK$723,2+$C307,0)</f>
        <v>0</v>
      </c>
      <c r="AG307" s="44">
        <f>HLOOKUP(AG$4,Debug!$A$1:$AK$723,2+$C307,0)</f>
        <v>0</v>
      </c>
      <c r="AH307" s="44">
        <f>HLOOKUP(AH$4,Debug!$A$1:$AK$723,2+$C307,0)</f>
        <v>0</v>
      </c>
      <c r="AI307" s="208">
        <f t="shared" si="205"/>
        <v>0</v>
      </c>
      <c r="AJ307" s="196"/>
      <c r="AK307" s="55">
        <f t="shared" si="192"/>
        <v>0</v>
      </c>
      <c r="AL307" s="210">
        <f t="shared" si="193"/>
        <v>0</v>
      </c>
      <c r="AM307" s="210">
        <f t="shared" si="194"/>
        <v>0</v>
      </c>
      <c r="AN307" s="210">
        <f t="shared" si="195"/>
        <v>0</v>
      </c>
      <c r="AO307" s="210">
        <f t="shared" si="196"/>
        <v>0</v>
      </c>
      <c r="AP307" s="211">
        <f t="shared" si="197"/>
        <v>0</v>
      </c>
      <c r="AQ307" s="46">
        <f>HLOOKUP(AQ$4,Debug!$A$1:$AK$723,2+$C307,0)</f>
        <v>0</v>
      </c>
      <c r="AR307" s="46">
        <f>HLOOKUP(AR$4,Debug!$A$1:$AK$723,2+$C307,0)</f>
        <v>0</v>
      </c>
      <c r="AS307" s="46">
        <f>HLOOKUP(AS$4,Debug!$A$1:$AK$723,2+$C307,0)</f>
        <v>0</v>
      </c>
      <c r="AT307" s="46">
        <f>HLOOKUP(AT$4,Debug!$A$1:$AK$723,2+$C307,0)</f>
        <v>0</v>
      </c>
      <c r="AU307" s="46">
        <f>HLOOKUP(AU$4,Debug!$A$1:$AK$723,2+$C307,0)</f>
        <v>0</v>
      </c>
      <c r="AV307" s="46">
        <f>HLOOKUP(AV$4,Debug!$A$1:$AK$723,2+$C307,0)</f>
        <v>0</v>
      </c>
      <c r="AW307" s="47">
        <f t="shared" si="206"/>
        <v>0</v>
      </c>
      <c r="AX307" s="196"/>
      <c r="AY307" s="265">
        <f t="shared" si="207"/>
        <v>0</v>
      </c>
      <c r="AZ307" s="266">
        <f t="shared" si="208"/>
        <v>0</v>
      </c>
      <c r="BA307" s="266">
        <f t="shared" si="209"/>
        <v>1.7826096154749393E-10</v>
      </c>
      <c r="BB307" s="266">
        <f t="shared" si="210"/>
        <v>0</v>
      </c>
      <c r="BC307" s="267">
        <f t="shared" si="211"/>
        <v>0</v>
      </c>
      <c r="BD307" s="246">
        <f>HLOOKUP(BD$4,Debug!$A$1:$AK$723,2+$C307,0)</f>
        <v>0</v>
      </c>
      <c r="BE307" s="46">
        <f>HLOOKUP(BE$4,Debug!$A$1:$AK$723,2+$C307,0)</f>
        <v>0</v>
      </c>
      <c r="BF307" s="46">
        <f>HLOOKUP(BF$4,Debug!$A$1:$AK$723,2+$C307,0)</f>
        <v>0</v>
      </c>
      <c r="BG307" s="46">
        <f>HLOOKUP(BG$4,Debug!$A$1:$AK$723,2+$C307,0)</f>
        <v>0</v>
      </c>
      <c r="BH307" s="46">
        <f>HLOOKUP(BH$4,Debug!$A$1:$AK$723,2+$C307,0)</f>
        <v>0</v>
      </c>
      <c r="BI307" s="48">
        <f t="shared" si="212"/>
        <v>0</v>
      </c>
      <c r="BJ307" s="196"/>
      <c r="BK307" s="274">
        <f t="shared" si="213"/>
        <v>1.6821425527395739E-3</v>
      </c>
      <c r="BL307" s="275">
        <f t="shared" si="214"/>
        <v>0</v>
      </c>
      <c r="BM307" s="281">
        <f t="shared" si="215"/>
        <v>0</v>
      </c>
      <c r="BN307" s="281">
        <f t="shared" si="216"/>
        <v>0.8</v>
      </c>
      <c r="BO307" s="281">
        <f t="shared" si="217"/>
        <v>0</v>
      </c>
      <c r="BP307" s="281">
        <f t="shared" si="218"/>
        <v>1</v>
      </c>
      <c r="BQ307" s="275">
        <f t="shared" si="219"/>
        <v>0</v>
      </c>
      <c r="BR307" s="275">
        <f t="shared" si="220"/>
        <v>0</v>
      </c>
      <c r="BS307" s="276">
        <f t="shared" si="221"/>
        <v>0.80566083413772305</v>
      </c>
      <c r="BT307" s="41">
        <f>HLOOKUP(BT$4,Debug!$A$1:$AK$723,2+$C307,0)*IF(SUM(V307:W307)=0,0,1)</f>
        <v>0</v>
      </c>
      <c r="BU307" s="41">
        <f>HLOOKUP(BU$4,Debug!$A$1:$AK$723,2+$C307,0)*IF(SUM(X307:Y307)=0,0,1)</f>
        <v>0</v>
      </c>
      <c r="BV307" s="41">
        <f>HLOOKUP(BV$4,Debug!$A$1:$AK$723,2+$C307,0)</f>
        <v>0</v>
      </c>
      <c r="BW307" s="208">
        <f t="shared" si="222"/>
        <v>0</v>
      </c>
      <c r="BY307" s="251">
        <f t="shared" si="223"/>
        <v>0</v>
      </c>
      <c r="BZ307" s="43">
        <f>HLOOKUP(BZ$4,Debug!$A$1:$AK$723,2+$C307,0)</f>
        <v>0</v>
      </c>
      <c r="CA307" s="49">
        <f t="shared" si="224"/>
        <v>0</v>
      </c>
      <c r="CC307" s="224">
        <f t="shared" si="225"/>
        <v>0</v>
      </c>
      <c r="CD307" s="253">
        <f t="shared" si="236"/>
        <v>0</v>
      </c>
      <c r="CE307" s="253">
        <f t="shared" si="226"/>
        <v>0</v>
      </c>
      <c r="CF307" s="253">
        <f t="shared" si="237"/>
        <v>0</v>
      </c>
      <c r="CG307" s="255">
        <f t="shared" si="227"/>
        <v>0</v>
      </c>
      <c r="CI307" s="194" t="e">
        <f t="shared" si="238"/>
        <v>#DIV/0!</v>
      </c>
      <c r="CJ307" s="194"/>
    </row>
    <row r="308" spans="2:88">
      <c r="B308" s="108">
        <f t="shared" si="239"/>
        <v>26</v>
      </c>
      <c r="C308" s="3">
        <f t="shared" si="228"/>
        <v>302</v>
      </c>
      <c r="D308" s="3">
        <f t="shared" si="229"/>
        <v>25</v>
      </c>
      <c r="E308" s="3">
        <f t="shared" si="230"/>
        <v>1</v>
      </c>
      <c r="F308" s="7">
        <f t="shared" si="231"/>
        <v>2040</v>
      </c>
      <c r="G308" s="8">
        <f t="shared" si="232"/>
        <v>2</v>
      </c>
      <c r="H308" s="37">
        <f>HLOOKUP(H$4,Debug!$A$1:$AK$723,2+$C308,0)</f>
        <v>0</v>
      </c>
      <c r="I308" s="38">
        <f>HLOOKUP(I$4,Debug!$A$1:$AK$723,2+$C308,0)</f>
        <v>0</v>
      </c>
      <c r="J308" s="38">
        <f>HLOOKUP(J$4,Debug!$A$1:$AK$723,2+$C308,0)</f>
        <v>0</v>
      </c>
      <c r="K308" s="38">
        <f>HLOOKUP(K$4,Debug!$A$1:$AK$723,2+$C308,0)</f>
        <v>0</v>
      </c>
      <c r="L308" s="38">
        <f>HLOOKUP(L$4,Debug!$A$1:$AK$723,2+$C308,0)</f>
        <v>0</v>
      </c>
      <c r="M308" s="38">
        <f>HLOOKUP(M$4,Debug!$A$1:$AK$723,2+$C308,0)</f>
        <v>0</v>
      </c>
      <c r="N308" s="208">
        <f t="shared" si="198"/>
        <v>0</v>
      </c>
      <c r="O308" s="5"/>
      <c r="P308" s="100">
        <f>IF(Switch="Y",S308,HLOOKUP(P$3,Debug!$A$1:$AK$723,2+$C308,0))</f>
        <v>0</v>
      </c>
      <c r="Q308" s="207">
        <f t="shared" si="199"/>
        <v>-1.25E-3</v>
      </c>
      <c r="R308" s="101">
        <f>IF(Switch="Y",T308,HLOOKUP(R$3,Debug!$A$1:$AK$723,2+$C308,0))</f>
        <v>0</v>
      </c>
      <c r="S308" s="183">
        <v>-2.012984301741938E-2</v>
      </c>
      <c r="T308" s="184">
        <v>0.34472060395049814</v>
      </c>
      <c r="U308" s="196"/>
      <c r="V308" s="55">
        <f t="shared" si="233"/>
        <v>0</v>
      </c>
      <c r="W308" s="210">
        <f t="shared" si="234"/>
        <v>0</v>
      </c>
      <c r="X308" s="210">
        <f t="shared" si="200"/>
        <v>0</v>
      </c>
      <c r="Y308" s="210">
        <f t="shared" si="235"/>
        <v>0</v>
      </c>
      <c r="Z308" s="210">
        <f t="shared" si="201"/>
        <v>0</v>
      </c>
      <c r="AA308" s="210">
        <f t="shared" si="202"/>
        <v>0</v>
      </c>
      <c r="AB308" s="210">
        <f t="shared" si="203"/>
        <v>0</v>
      </c>
      <c r="AC308" s="211">
        <f t="shared" si="204"/>
        <v>0</v>
      </c>
      <c r="AD308" s="43">
        <f>HLOOKUP(AD$4,Debug!$A$1:$AK$723,2+$C308,0)</f>
        <v>0</v>
      </c>
      <c r="AE308" s="44">
        <f>HLOOKUP(AE$4,Debug!$A$1:$AK$723,2+$C308,0)</f>
        <v>0</v>
      </c>
      <c r="AF308" s="44">
        <f>HLOOKUP(AF$4,Debug!$A$1:$AK$723,2+$C308,0)</f>
        <v>0</v>
      </c>
      <c r="AG308" s="44">
        <f>HLOOKUP(AG$4,Debug!$A$1:$AK$723,2+$C308,0)</f>
        <v>0</v>
      </c>
      <c r="AH308" s="44">
        <f>HLOOKUP(AH$4,Debug!$A$1:$AK$723,2+$C308,0)</f>
        <v>0</v>
      </c>
      <c r="AI308" s="208">
        <f t="shared" si="205"/>
        <v>0</v>
      </c>
      <c r="AJ308" s="196"/>
      <c r="AK308" s="55">
        <f t="shared" si="192"/>
        <v>0</v>
      </c>
      <c r="AL308" s="210">
        <f t="shared" si="193"/>
        <v>0</v>
      </c>
      <c r="AM308" s="210">
        <f t="shared" si="194"/>
        <v>0</v>
      </c>
      <c r="AN308" s="210">
        <f t="shared" si="195"/>
        <v>0</v>
      </c>
      <c r="AO308" s="210">
        <f t="shared" si="196"/>
        <v>0</v>
      </c>
      <c r="AP308" s="211">
        <f t="shared" si="197"/>
        <v>0</v>
      </c>
      <c r="AQ308" s="46">
        <f>HLOOKUP(AQ$4,Debug!$A$1:$AK$723,2+$C308,0)</f>
        <v>0</v>
      </c>
      <c r="AR308" s="46">
        <f>HLOOKUP(AR$4,Debug!$A$1:$AK$723,2+$C308,0)</f>
        <v>0</v>
      </c>
      <c r="AS308" s="46">
        <f>HLOOKUP(AS$4,Debug!$A$1:$AK$723,2+$C308,0)</f>
        <v>0</v>
      </c>
      <c r="AT308" s="46">
        <f>HLOOKUP(AT$4,Debug!$A$1:$AK$723,2+$C308,0)</f>
        <v>0</v>
      </c>
      <c r="AU308" s="46">
        <f>HLOOKUP(AU$4,Debug!$A$1:$AK$723,2+$C308,0)</f>
        <v>0</v>
      </c>
      <c r="AV308" s="46">
        <f>HLOOKUP(AV$4,Debug!$A$1:$AK$723,2+$C308,0)</f>
        <v>0</v>
      </c>
      <c r="AW308" s="47">
        <f t="shared" si="206"/>
        <v>0</v>
      </c>
      <c r="AX308" s="196"/>
      <c r="AY308" s="265">
        <f t="shared" si="207"/>
        <v>0</v>
      </c>
      <c r="AZ308" s="266">
        <f t="shared" si="208"/>
        <v>0</v>
      </c>
      <c r="BA308" s="266">
        <f t="shared" si="209"/>
        <v>1.7826096154749393E-10</v>
      </c>
      <c r="BB308" s="266">
        <f t="shared" si="210"/>
        <v>0</v>
      </c>
      <c r="BC308" s="267">
        <f t="shared" si="211"/>
        <v>0</v>
      </c>
      <c r="BD308" s="246">
        <f>HLOOKUP(BD$4,Debug!$A$1:$AK$723,2+$C308,0)</f>
        <v>0</v>
      </c>
      <c r="BE308" s="46">
        <f>HLOOKUP(BE$4,Debug!$A$1:$AK$723,2+$C308,0)</f>
        <v>0</v>
      </c>
      <c r="BF308" s="46">
        <f>HLOOKUP(BF$4,Debug!$A$1:$AK$723,2+$C308,0)</f>
        <v>0</v>
      </c>
      <c r="BG308" s="46">
        <f>HLOOKUP(BG$4,Debug!$A$1:$AK$723,2+$C308,0)</f>
        <v>0</v>
      </c>
      <c r="BH308" s="46">
        <f>HLOOKUP(BH$4,Debug!$A$1:$AK$723,2+$C308,0)</f>
        <v>0</v>
      </c>
      <c r="BI308" s="48">
        <f t="shared" si="212"/>
        <v>0</v>
      </c>
      <c r="BJ308" s="196"/>
      <c r="BK308" s="274">
        <f t="shared" si="213"/>
        <v>1.6821425527395739E-3</v>
      </c>
      <c r="BL308" s="275">
        <f t="shared" si="214"/>
        <v>0</v>
      </c>
      <c r="BM308" s="281">
        <f t="shared" si="215"/>
        <v>0</v>
      </c>
      <c r="BN308" s="281">
        <f t="shared" si="216"/>
        <v>0.8</v>
      </c>
      <c r="BO308" s="281">
        <f t="shared" si="217"/>
        <v>0</v>
      </c>
      <c r="BP308" s="281">
        <f t="shared" si="218"/>
        <v>1</v>
      </c>
      <c r="BQ308" s="275">
        <f t="shared" si="219"/>
        <v>0</v>
      </c>
      <c r="BR308" s="275">
        <f t="shared" si="220"/>
        <v>0</v>
      </c>
      <c r="BS308" s="276">
        <f t="shared" si="221"/>
        <v>0.80566083413772305</v>
      </c>
      <c r="BT308" s="41">
        <f>HLOOKUP(BT$4,Debug!$A$1:$AK$723,2+$C308,0)*IF(SUM(V308:W308)=0,0,1)</f>
        <v>0</v>
      </c>
      <c r="BU308" s="41">
        <f>HLOOKUP(BU$4,Debug!$A$1:$AK$723,2+$C308,0)*IF(SUM(X308:Y308)=0,0,1)</f>
        <v>0</v>
      </c>
      <c r="BV308" s="41">
        <f>HLOOKUP(BV$4,Debug!$A$1:$AK$723,2+$C308,0)</f>
        <v>0</v>
      </c>
      <c r="BW308" s="208">
        <f t="shared" si="222"/>
        <v>0</v>
      </c>
      <c r="BY308" s="251">
        <f t="shared" si="223"/>
        <v>0</v>
      </c>
      <c r="BZ308" s="43">
        <f>HLOOKUP(BZ$4,Debug!$A$1:$AK$723,2+$C308,0)</f>
        <v>0</v>
      </c>
      <c r="CA308" s="49">
        <f t="shared" si="224"/>
        <v>0</v>
      </c>
      <c r="CC308" s="224">
        <f t="shared" si="225"/>
        <v>0</v>
      </c>
      <c r="CD308" s="253">
        <f t="shared" si="236"/>
        <v>0</v>
      </c>
      <c r="CE308" s="253">
        <f t="shared" si="226"/>
        <v>0</v>
      </c>
      <c r="CF308" s="253">
        <f t="shared" si="237"/>
        <v>0</v>
      </c>
      <c r="CG308" s="255">
        <f t="shared" si="227"/>
        <v>0</v>
      </c>
      <c r="CI308" s="194" t="e">
        <f t="shared" si="238"/>
        <v>#DIV/0!</v>
      </c>
      <c r="CJ308" s="194"/>
    </row>
    <row r="309" spans="2:88">
      <c r="B309" s="108">
        <f t="shared" si="239"/>
        <v>26</v>
      </c>
      <c r="C309" s="3">
        <f t="shared" si="228"/>
        <v>303</v>
      </c>
      <c r="D309" s="3">
        <f t="shared" si="229"/>
        <v>25</v>
      </c>
      <c r="E309" s="3">
        <f t="shared" si="230"/>
        <v>2</v>
      </c>
      <c r="F309" s="7">
        <f t="shared" si="231"/>
        <v>2040</v>
      </c>
      <c r="G309" s="8">
        <f t="shared" si="232"/>
        <v>3</v>
      </c>
      <c r="H309" s="37">
        <f>HLOOKUP(H$4,Debug!$A$1:$AK$723,2+$C309,0)</f>
        <v>0</v>
      </c>
      <c r="I309" s="38">
        <f>HLOOKUP(I$4,Debug!$A$1:$AK$723,2+$C309,0)</f>
        <v>0</v>
      </c>
      <c r="J309" s="38">
        <f>HLOOKUP(J$4,Debug!$A$1:$AK$723,2+$C309,0)</f>
        <v>0</v>
      </c>
      <c r="K309" s="38">
        <f>HLOOKUP(K$4,Debug!$A$1:$AK$723,2+$C309,0)</f>
        <v>0</v>
      </c>
      <c r="L309" s="38">
        <f>HLOOKUP(L$4,Debug!$A$1:$AK$723,2+$C309,0)</f>
        <v>0</v>
      </c>
      <c r="M309" s="38">
        <f>HLOOKUP(M$4,Debug!$A$1:$AK$723,2+$C309,0)</f>
        <v>0</v>
      </c>
      <c r="N309" s="208">
        <f t="shared" si="198"/>
        <v>0</v>
      </c>
      <c r="O309" s="5"/>
      <c r="P309" s="100">
        <f>IF(Switch="Y",S309,HLOOKUP(P$3,Debug!$A$1:$AK$723,2+$C309,0))</f>
        <v>0</v>
      </c>
      <c r="Q309" s="207">
        <f t="shared" si="199"/>
        <v>-1.25E-3</v>
      </c>
      <c r="R309" s="101">
        <f>IF(Switch="Y",T309,HLOOKUP(R$3,Debug!$A$1:$AK$723,2+$C309,0))</f>
        <v>0</v>
      </c>
      <c r="S309" s="183">
        <v>9.5818830651923648E-3</v>
      </c>
      <c r="T309" s="184">
        <v>0.3433948010027128</v>
      </c>
      <c r="U309" s="196"/>
      <c r="V309" s="55">
        <f t="shared" si="233"/>
        <v>0</v>
      </c>
      <c r="W309" s="210">
        <f t="shared" si="234"/>
        <v>0</v>
      </c>
      <c r="X309" s="210">
        <f t="shared" si="200"/>
        <v>0</v>
      </c>
      <c r="Y309" s="210">
        <f t="shared" si="235"/>
        <v>0</v>
      </c>
      <c r="Z309" s="210">
        <f t="shared" si="201"/>
        <v>0</v>
      </c>
      <c r="AA309" s="210">
        <f t="shared" si="202"/>
        <v>0</v>
      </c>
      <c r="AB309" s="210">
        <f t="shared" si="203"/>
        <v>0</v>
      </c>
      <c r="AC309" s="211">
        <f t="shared" si="204"/>
        <v>0</v>
      </c>
      <c r="AD309" s="43">
        <f>HLOOKUP(AD$4,Debug!$A$1:$AK$723,2+$C309,0)</f>
        <v>0</v>
      </c>
      <c r="AE309" s="44">
        <f>HLOOKUP(AE$4,Debug!$A$1:$AK$723,2+$C309,0)</f>
        <v>0</v>
      </c>
      <c r="AF309" s="44">
        <f>HLOOKUP(AF$4,Debug!$A$1:$AK$723,2+$C309,0)</f>
        <v>0</v>
      </c>
      <c r="AG309" s="44">
        <f>HLOOKUP(AG$4,Debug!$A$1:$AK$723,2+$C309,0)</f>
        <v>0</v>
      </c>
      <c r="AH309" s="44">
        <f>HLOOKUP(AH$4,Debug!$A$1:$AK$723,2+$C309,0)</f>
        <v>0</v>
      </c>
      <c r="AI309" s="208">
        <f t="shared" si="205"/>
        <v>0</v>
      </c>
      <c r="AJ309" s="196"/>
      <c r="AK309" s="55">
        <f t="shared" si="192"/>
        <v>0</v>
      </c>
      <c r="AL309" s="210">
        <f t="shared" si="193"/>
        <v>0</v>
      </c>
      <c r="AM309" s="210">
        <f t="shared" si="194"/>
        <v>0</v>
      </c>
      <c r="AN309" s="210">
        <f t="shared" si="195"/>
        <v>0</v>
      </c>
      <c r="AO309" s="210">
        <f t="shared" si="196"/>
        <v>0</v>
      </c>
      <c r="AP309" s="211">
        <f t="shared" si="197"/>
        <v>0</v>
      </c>
      <c r="AQ309" s="46">
        <f>HLOOKUP(AQ$4,Debug!$A$1:$AK$723,2+$C309,0)</f>
        <v>0</v>
      </c>
      <c r="AR309" s="46">
        <f>HLOOKUP(AR$4,Debug!$A$1:$AK$723,2+$C309,0)</f>
        <v>0</v>
      </c>
      <c r="AS309" s="46">
        <f>HLOOKUP(AS$4,Debug!$A$1:$AK$723,2+$C309,0)</f>
        <v>0</v>
      </c>
      <c r="AT309" s="46">
        <f>HLOOKUP(AT$4,Debug!$A$1:$AK$723,2+$C309,0)</f>
        <v>0</v>
      </c>
      <c r="AU309" s="46">
        <f>HLOOKUP(AU$4,Debug!$A$1:$AK$723,2+$C309,0)</f>
        <v>0</v>
      </c>
      <c r="AV309" s="46">
        <f>HLOOKUP(AV$4,Debug!$A$1:$AK$723,2+$C309,0)</f>
        <v>0</v>
      </c>
      <c r="AW309" s="47">
        <f t="shared" si="206"/>
        <v>0</v>
      </c>
      <c r="AX309" s="196"/>
      <c r="AY309" s="265">
        <f t="shared" si="207"/>
        <v>0</v>
      </c>
      <c r="AZ309" s="266">
        <f t="shared" si="208"/>
        <v>0</v>
      </c>
      <c r="BA309" s="266">
        <f t="shared" si="209"/>
        <v>1.7826096154749393E-10</v>
      </c>
      <c r="BB309" s="266">
        <f t="shared" si="210"/>
        <v>0</v>
      </c>
      <c r="BC309" s="267">
        <f t="shared" si="211"/>
        <v>0</v>
      </c>
      <c r="BD309" s="246">
        <f>HLOOKUP(BD$4,Debug!$A$1:$AK$723,2+$C309,0)</f>
        <v>0</v>
      </c>
      <c r="BE309" s="46">
        <f>HLOOKUP(BE$4,Debug!$A$1:$AK$723,2+$C309,0)</f>
        <v>0</v>
      </c>
      <c r="BF309" s="46">
        <f>HLOOKUP(BF$4,Debug!$A$1:$AK$723,2+$C309,0)</f>
        <v>0</v>
      </c>
      <c r="BG309" s="46">
        <f>HLOOKUP(BG$4,Debug!$A$1:$AK$723,2+$C309,0)</f>
        <v>0</v>
      </c>
      <c r="BH309" s="46">
        <f>HLOOKUP(BH$4,Debug!$A$1:$AK$723,2+$C309,0)</f>
        <v>0</v>
      </c>
      <c r="BI309" s="48">
        <f t="shared" si="212"/>
        <v>0</v>
      </c>
      <c r="BJ309" s="196"/>
      <c r="BK309" s="274">
        <f t="shared" si="213"/>
        <v>1.6821425527395739E-3</v>
      </c>
      <c r="BL309" s="275">
        <f t="shared" si="214"/>
        <v>0</v>
      </c>
      <c r="BM309" s="281">
        <f t="shared" si="215"/>
        <v>0</v>
      </c>
      <c r="BN309" s="281">
        <f t="shared" si="216"/>
        <v>0.8</v>
      </c>
      <c r="BO309" s="281">
        <f t="shared" si="217"/>
        <v>0</v>
      </c>
      <c r="BP309" s="281">
        <f t="shared" si="218"/>
        <v>1</v>
      </c>
      <c r="BQ309" s="275">
        <f t="shared" si="219"/>
        <v>0</v>
      </c>
      <c r="BR309" s="275">
        <f t="shared" si="220"/>
        <v>0</v>
      </c>
      <c r="BS309" s="276">
        <f t="shared" si="221"/>
        <v>0.80566083413772305</v>
      </c>
      <c r="BT309" s="41">
        <f>HLOOKUP(BT$4,Debug!$A$1:$AK$723,2+$C309,0)*IF(SUM(V309:W309)=0,0,1)</f>
        <v>0</v>
      </c>
      <c r="BU309" s="41">
        <f>HLOOKUP(BU$4,Debug!$A$1:$AK$723,2+$C309,0)*IF(SUM(X309:Y309)=0,0,1)</f>
        <v>0</v>
      </c>
      <c r="BV309" s="41">
        <f>HLOOKUP(BV$4,Debug!$A$1:$AK$723,2+$C309,0)</f>
        <v>0</v>
      </c>
      <c r="BW309" s="208">
        <f t="shared" si="222"/>
        <v>0</v>
      </c>
      <c r="BY309" s="251">
        <f t="shared" si="223"/>
        <v>0</v>
      </c>
      <c r="BZ309" s="43">
        <f>HLOOKUP(BZ$4,Debug!$A$1:$AK$723,2+$C309,0)</f>
        <v>0</v>
      </c>
      <c r="CA309" s="49">
        <f t="shared" si="224"/>
        <v>0</v>
      </c>
      <c r="CC309" s="224">
        <f t="shared" si="225"/>
        <v>0</v>
      </c>
      <c r="CD309" s="253">
        <f t="shared" si="236"/>
        <v>0</v>
      </c>
      <c r="CE309" s="253">
        <f t="shared" si="226"/>
        <v>0</v>
      </c>
      <c r="CF309" s="253">
        <f t="shared" si="237"/>
        <v>0</v>
      </c>
      <c r="CG309" s="255">
        <f t="shared" si="227"/>
        <v>0</v>
      </c>
      <c r="CI309" s="194" t="e">
        <f t="shared" si="238"/>
        <v>#DIV/0!</v>
      </c>
      <c r="CJ309" s="194"/>
    </row>
    <row r="310" spans="2:88">
      <c r="B310" s="108">
        <f t="shared" si="239"/>
        <v>26</v>
      </c>
      <c r="C310" s="3">
        <f t="shared" si="228"/>
        <v>304</v>
      </c>
      <c r="D310" s="3">
        <f t="shared" si="229"/>
        <v>25</v>
      </c>
      <c r="E310" s="3">
        <f t="shared" si="230"/>
        <v>3</v>
      </c>
      <c r="F310" s="7">
        <f t="shared" si="231"/>
        <v>2040</v>
      </c>
      <c r="G310" s="8">
        <f t="shared" si="232"/>
        <v>4</v>
      </c>
      <c r="H310" s="37">
        <f>HLOOKUP(H$4,Debug!$A$1:$AK$723,2+$C310,0)</f>
        <v>0</v>
      </c>
      <c r="I310" s="38">
        <f>HLOOKUP(I$4,Debug!$A$1:$AK$723,2+$C310,0)</f>
        <v>0</v>
      </c>
      <c r="J310" s="38">
        <f>HLOOKUP(J$4,Debug!$A$1:$AK$723,2+$C310,0)</f>
        <v>0</v>
      </c>
      <c r="K310" s="38">
        <f>HLOOKUP(K$4,Debug!$A$1:$AK$723,2+$C310,0)</f>
        <v>0</v>
      </c>
      <c r="L310" s="38">
        <f>HLOOKUP(L$4,Debug!$A$1:$AK$723,2+$C310,0)</f>
        <v>0</v>
      </c>
      <c r="M310" s="38">
        <f>HLOOKUP(M$4,Debug!$A$1:$AK$723,2+$C310,0)</f>
        <v>0</v>
      </c>
      <c r="N310" s="208">
        <f t="shared" si="198"/>
        <v>0</v>
      </c>
      <c r="O310" s="5"/>
      <c r="P310" s="100">
        <f>IF(Switch="Y",S310,HLOOKUP(P$3,Debug!$A$1:$AK$723,2+$C310,0))</f>
        <v>0</v>
      </c>
      <c r="Q310" s="207">
        <f t="shared" si="199"/>
        <v>-1.25E-3</v>
      </c>
      <c r="R310" s="101">
        <f>IF(Switch="Y",T310,HLOOKUP(R$3,Debug!$A$1:$AK$723,2+$C310,0))</f>
        <v>0</v>
      </c>
      <c r="S310" s="183">
        <v>-1.3363008358235451E-2</v>
      </c>
      <c r="T310" s="184">
        <v>0.34211426616489909</v>
      </c>
      <c r="U310" s="196"/>
      <c r="V310" s="55">
        <f t="shared" si="233"/>
        <v>0</v>
      </c>
      <c r="W310" s="210">
        <f t="shared" si="234"/>
        <v>0</v>
      </c>
      <c r="X310" s="210">
        <f t="shared" si="200"/>
        <v>0</v>
      </c>
      <c r="Y310" s="210">
        <f t="shared" si="235"/>
        <v>0</v>
      </c>
      <c r="Z310" s="210">
        <f t="shared" si="201"/>
        <v>0</v>
      </c>
      <c r="AA310" s="210">
        <f t="shared" si="202"/>
        <v>0</v>
      </c>
      <c r="AB310" s="210">
        <f t="shared" si="203"/>
        <v>0</v>
      </c>
      <c r="AC310" s="211">
        <f t="shared" si="204"/>
        <v>0</v>
      </c>
      <c r="AD310" s="43">
        <f>HLOOKUP(AD$4,Debug!$A$1:$AK$723,2+$C310,0)</f>
        <v>0</v>
      </c>
      <c r="AE310" s="44">
        <f>HLOOKUP(AE$4,Debug!$A$1:$AK$723,2+$C310,0)</f>
        <v>0</v>
      </c>
      <c r="AF310" s="44">
        <f>HLOOKUP(AF$4,Debug!$A$1:$AK$723,2+$C310,0)</f>
        <v>0</v>
      </c>
      <c r="AG310" s="44">
        <f>HLOOKUP(AG$4,Debug!$A$1:$AK$723,2+$C310,0)</f>
        <v>0</v>
      </c>
      <c r="AH310" s="44">
        <f>HLOOKUP(AH$4,Debug!$A$1:$AK$723,2+$C310,0)</f>
        <v>0</v>
      </c>
      <c r="AI310" s="208">
        <f t="shared" si="205"/>
        <v>0</v>
      </c>
      <c r="AJ310" s="196"/>
      <c r="AK310" s="55">
        <f t="shared" si="192"/>
        <v>0</v>
      </c>
      <c r="AL310" s="210">
        <f t="shared" si="193"/>
        <v>0</v>
      </c>
      <c r="AM310" s="210">
        <f t="shared" si="194"/>
        <v>0</v>
      </c>
      <c r="AN310" s="210">
        <f t="shared" si="195"/>
        <v>0</v>
      </c>
      <c r="AO310" s="210">
        <f t="shared" si="196"/>
        <v>0</v>
      </c>
      <c r="AP310" s="211">
        <f t="shared" si="197"/>
        <v>0</v>
      </c>
      <c r="AQ310" s="46">
        <f>HLOOKUP(AQ$4,Debug!$A$1:$AK$723,2+$C310,0)</f>
        <v>0</v>
      </c>
      <c r="AR310" s="46">
        <f>HLOOKUP(AR$4,Debug!$A$1:$AK$723,2+$C310,0)</f>
        <v>0</v>
      </c>
      <c r="AS310" s="46">
        <f>HLOOKUP(AS$4,Debug!$A$1:$AK$723,2+$C310,0)</f>
        <v>0</v>
      </c>
      <c r="AT310" s="46">
        <f>HLOOKUP(AT$4,Debug!$A$1:$AK$723,2+$C310,0)</f>
        <v>0</v>
      </c>
      <c r="AU310" s="46">
        <f>HLOOKUP(AU$4,Debug!$A$1:$AK$723,2+$C310,0)</f>
        <v>0</v>
      </c>
      <c r="AV310" s="46">
        <f>HLOOKUP(AV$4,Debug!$A$1:$AK$723,2+$C310,0)</f>
        <v>0</v>
      </c>
      <c r="AW310" s="47">
        <f t="shared" si="206"/>
        <v>0</v>
      </c>
      <c r="AX310" s="196"/>
      <c r="AY310" s="265">
        <f t="shared" si="207"/>
        <v>0</v>
      </c>
      <c r="AZ310" s="266">
        <f t="shared" si="208"/>
        <v>0</v>
      </c>
      <c r="BA310" s="266">
        <f t="shared" si="209"/>
        <v>1.7826096154749393E-10</v>
      </c>
      <c r="BB310" s="266">
        <f t="shared" si="210"/>
        <v>0</v>
      </c>
      <c r="BC310" s="267">
        <f t="shared" si="211"/>
        <v>0</v>
      </c>
      <c r="BD310" s="246">
        <f>HLOOKUP(BD$4,Debug!$A$1:$AK$723,2+$C310,0)</f>
        <v>0</v>
      </c>
      <c r="BE310" s="46">
        <f>HLOOKUP(BE$4,Debug!$A$1:$AK$723,2+$C310,0)</f>
        <v>0</v>
      </c>
      <c r="BF310" s="46">
        <f>HLOOKUP(BF$4,Debug!$A$1:$AK$723,2+$C310,0)</f>
        <v>0</v>
      </c>
      <c r="BG310" s="46">
        <f>HLOOKUP(BG$4,Debug!$A$1:$AK$723,2+$C310,0)</f>
        <v>0</v>
      </c>
      <c r="BH310" s="46">
        <f>HLOOKUP(BH$4,Debug!$A$1:$AK$723,2+$C310,0)</f>
        <v>0</v>
      </c>
      <c r="BI310" s="48">
        <f t="shared" si="212"/>
        <v>0</v>
      </c>
      <c r="BJ310" s="196"/>
      <c r="BK310" s="274">
        <f t="shared" si="213"/>
        <v>1.6821425527395739E-3</v>
      </c>
      <c r="BL310" s="275">
        <f t="shared" si="214"/>
        <v>0</v>
      </c>
      <c r="BM310" s="281">
        <f t="shared" si="215"/>
        <v>0</v>
      </c>
      <c r="BN310" s="281">
        <f t="shared" si="216"/>
        <v>0.8</v>
      </c>
      <c r="BO310" s="281">
        <f t="shared" si="217"/>
        <v>0</v>
      </c>
      <c r="BP310" s="281">
        <f t="shared" si="218"/>
        <v>1</v>
      </c>
      <c r="BQ310" s="275">
        <f t="shared" si="219"/>
        <v>0</v>
      </c>
      <c r="BR310" s="275">
        <f t="shared" si="220"/>
        <v>0</v>
      </c>
      <c r="BS310" s="276">
        <f t="shared" si="221"/>
        <v>0.80566083413772305</v>
      </c>
      <c r="BT310" s="41">
        <f>HLOOKUP(BT$4,Debug!$A$1:$AK$723,2+$C310,0)*IF(SUM(V310:W310)=0,0,1)</f>
        <v>0</v>
      </c>
      <c r="BU310" s="41">
        <f>HLOOKUP(BU$4,Debug!$A$1:$AK$723,2+$C310,0)*IF(SUM(X310:Y310)=0,0,1)</f>
        <v>0</v>
      </c>
      <c r="BV310" s="41">
        <f>HLOOKUP(BV$4,Debug!$A$1:$AK$723,2+$C310,0)</f>
        <v>0</v>
      </c>
      <c r="BW310" s="208">
        <f t="shared" si="222"/>
        <v>0</v>
      </c>
      <c r="BY310" s="251">
        <f t="shared" si="223"/>
        <v>0</v>
      </c>
      <c r="BZ310" s="43">
        <f>HLOOKUP(BZ$4,Debug!$A$1:$AK$723,2+$C310,0)</f>
        <v>0</v>
      </c>
      <c r="CA310" s="49">
        <f t="shared" si="224"/>
        <v>0</v>
      </c>
      <c r="CC310" s="224">
        <f t="shared" si="225"/>
        <v>0</v>
      </c>
      <c r="CD310" s="253">
        <f t="shared" si="236"/>
        <v>0</v>
      </c>
      <c r="CE310" s="253">
        <f t="shared" si="226"/>
        <v>0</v>
      </c>
      <c r="CF310" s="253">
        <f t="shared" si="237"/>
        <v>0</v>
      </c>
      <c r="CG310" s="255">
        <f t="shared" si="227"/>
        <v>0</v>
      </c>
      <c r="CI310" s="194" t="e">
        <f t="shared" si="238"/>
        <v>#DIV/0!</v>
      </c>
      <c r="CJ310" s="194"/>
    </row>
    <row r="311" spans="2:88">
      <c r="B311" s="108">
        <f t="shared" si="239"/>
        <v>26</v>
      </c>
      <c r="C311" s="3">
        <f t="shared" si="228"/>
        <v>305</v>
      </c>
      <c r="D311" s="3">
        <f t="shared" si="229"/>
        <v>25</v>
      </c>
      <c r="E311" s="3">
        <f t="shared" si="230"/>
        <v>4</v>
      </c>
      <c r="F311" s="7">
        <f t="shared" si="231"/>
        <v>2040</v>
      </c>
      <c r="G311" s="8">
        <f t="shared" si="232"/>
        <v>5</v>
      </c>
      <c r="H311" s="37">
        <f>HLOOKUP(H$4,Debug!$A$1:$AK$723,2+$C311,0)</f>
        <v>0</v>
      </c>
      <c r="I311" s="38">
        <f>HLOOKUP(I$4,Debug!$A$1:$AK$723,2+$C311,0)</f>
        <v>0</v>
      </c>
      <c r="J311" s="38">
        <f>HLOOKUP(J$4,Debug!$A$1:$AK$723,2+$C311,0)</f>
        <v>0</v>
      </c>
      <c r="K311" s="38">
        <f>HLOOKUP(K$4,Debug!$A$1:$AK$723,2+$C311,0)</f>
        <v>0</v>
      </c>
      <c r="L311" s="38">
        <f>HLOOKUP(L$4,Debug!$A$1:$AK$723,2+$C311,0)</f>
        <v>0</v>
      </c>
      <c r="M311" s="38">
        <f>HLOOKUP(M$4,Debug!$A$1:$AK$723,2+$C311,0)</f>
        <v>0</v>
      </c>
      <c r="N311" s="208">
        <f t="shared" si="198"/>
        <v>0</v>
      </c>
      <c r="O311" s="5"/>
      <c r="P311" s="100">
        <f>IF(Switch="Y",S311,HLOOKUP(P$3,Debug!$A$1:$AK$723,2+$C311,0))</f>
        <v>0</v>
      </c>
      <c r="Q311" s="207">
        <f t="shared" si="199"/>
        <v>-1.25E-3</v>
      </c>
      <c r="R311" s="101">
        <f>IF(Switch="Y",T311,HLOOKUP(R$3,Debug!$A$1:$AK$723,2+$C311,0))</f>
        <v>0</v>
      </c>
      <c r="S311" s="183">
        <v>-5.7694327729765904E-3</v>
      </c>
      <c r="T311" s="184">
        <v>0.34092458748124915</v>
      </c>
      <c r="U311" s="196"/>
      <c r="V311" s="55">
        <f t="shared" si="233"/>
        <v>0</v>
      </c>
      <c r="W311" s="210">
        <f t="shared" si="234"/>
        <v>0</v>
      </c>
      <c r="X311" s="210">
        <f t="shared" si="200"/>
        <v>0</v>
      </c>
      <c r="Y311" s="210">
        <f t="shared" si="235"/>
        <v>0</v>
      </c>
      <c r="Z311" s="210">
        <f t="shared" si="201"/>
        <v>0</v>
      </c>
      <c r="AA311" s="210">
        <f t="shared" si="202"/>
        <v>0</v>
      </c>
      <c r="AB311" s="210">
        <f t="shared" si="203"/>
        <v>0</v>
      </c>
      <c r="AC311" s="211">
        <f t="shared" si="204"/>
        <v>0</v>
      </c>
      <c r="AD311" s="43">
        <f>HLOOKUP(AD$4,Debug!$A$1:$AK$723,2+$C311,0)</f>
        <v>0</v>
      </c>
      <c r="AE311" s="44">
        <f>HLOOKUP(AE$4,Debug!$A$1:$AK$723,2+$C311,0)</f>
        <v>0</v>
      </c>
      <c r="AF311" s="44">
        <f>HLOOKUP(AF$4,Debug!$A$1:$AK$723,2+$C311,0)</f>
        <v>0</v>
      </c>
      <c r="AG311" s="44">
        <f>HLOOKUP(AG$4,Debug!$A$1:$AK$723,2+$C311,0)</f>
        <v>0</v>
      </c>
      <c r="AH311" s="44">
        <f>HLOOKUP(AH$4,Debug!$A$1:$AK$723,2+$C311,0)</f>
        <v>0</v>
      </c>
      <c r="AI311" s="208">
        <f t="shared" si="205"/>
        <v>0</v>
      </c>
      <c r="AJ311" s="196"/>
      <c r="AK311" s="55">
        <f t="shared" si="192"/>
        <v>0</v>
      </c>
      <c r="AL311" s="210">
        <f t="shared" si="193"/>
        <v>0</v>
      </c>
      <c r="AM311" s="210">
        <f t="shared" si="194"/>
        <v>0</v>
      </c>
      <c r="AN311" s="210">
        <f t="shared" si="195"/>
        <v>0</v>
      </c>
      <c r="AO311" s="210">
        <f t="shared" si="196"/>
        <v>0</v>
      </c>
      <c r="AP311" s="211">
        <f t="shared" si="197"/>
        <v>0</v>
      </c>
      <c r="AQ311" s="46">
        <f>HLOOKUP(AQ$4,Debug!$A$1:$AK$723,2+$C311,0)</f>
        <v>0</v>
      </c>
      <c r="AR311" s="46">
        <f>HLOOKUP(AR$4,Debug!$A$1:$AK$723,2+$C311,0)</f>
        <v>0</v>
      </c>
      <c r="AS311" s="46">
        <f>HLOOKUP(AS$4,Debug!$A$1:$AK$723,2+$C311,0)</f>
        <v>0</v>
      </c>
      <c r="AT311" s="46">
        <f>HLOOKUP(AT$4,Debug!$A$1:$AK$723,2+$C311,0)</f>
        <v>0</v>
      </c>
      <c r="AU311" s="46">
        <f>HLOOKUP(AU$4,Debug!$A$1:$AK$723,2+$C311,0)</f>
        <v>0</v>
      </c>
      <c r="AV311" s="46">
        <f>HLOOKUP(AV$4,Debug!$A$1:$AK$723,2+$C311,0)</f>
        <v>0</v>
      </c>
      <c r="AW311" s="47">
        <f t="shared" si="206"/>
        <v>0</v>
      </c>
      <c r="AX311" s="196"/>
      <c r="AY311" s="265">
        <f t="shared" si="207"/>
        <v>0</v>
      </c>
      <c r="AZ311" s="266">
        <f t="shared" si="208"/>
        <v>0</v>
      </c>
      <c r="BA311" s="266">
        <f t="shared" si="209"/>
        <v>1.7826096154749393E-10</v>
      </c>
      <c r="BB311" s="266">
        <f t="shared" si="210"/>
        <v>0</v>
      </c>
      <c r="BC311" s="267">
        <f t="shared" si="211"/>
        <v>0</v>
      </c>
      <c r="BD311" s="246">
        <f>HLOOKUP(BD$4,Debug!$A$1:$AK$723,2+$C311,0)</f>
        <v>0</v>
      </c>
      <c r="BE311" s="46">
        <f>HLOOKUP(BE$4,Debug!$A$1:$AK$723,2+$C311,0)</f>
        <v>0</v>
      </c>
      <c r="BF311" s="46">
        <f>HLOOKUP(BF$4,Debug!$A$1:$AK$723,2+$C311,0)</f>
        <v>0</v>
      </c>
      <c r="BG311" s="46">
        <f>HLOOKUP(BG$4,Debug!$A$1:$AK$723,2+$C311,0)</f>
        <v>0</v>
      </c>
      <c r="BH311" s="46">
        <f>HLOOKUP(BH$4,Debug!$A$1:$AK$723,2+$C311,0)</f>
        <v>0</v>
      </c>
      <c r="BI311" s="48">
        <f t="shared" si="212"/>
        <v>0</v>
      </c>
      <c r="BJ311" s="196"/>
      <c r="BK311" s="274">
        <f t="shared" si="213"/>
        <v>1.6821425527395739E-3</v>
      </c>
      <c r="BL311" s="275">
        <f t="shared" si="214"/>
        <v>0</v>
      </c>
      <c r="BM311" s="281">
        <f t="shared" si="215"/>
        <v>0</v>
      </c>
      <c r="BN311" s="281">
        <f t="shared" si="216"/>
        <v>0.8</v>
      </c>
      <c r="BO311" s="281">
        <f t="shared" si="217"/>
        <v>0</v>
      </c>
      <c r="BP311" s="281">
        <f t="shared" si="218"/>
        <v>1</v>
      </c>
      <c r="BQ311" s="275">
        <f t="shared" si="219"/>
        <v>0</v>
      </c>
      <c r="BR311" s="275">
        <f t="shared" si="220"/>
        <v>0</v>
      </c>
      <c r="BS311" s="276">
        <f t="shared" si="221"/>
        <v>0.80566083413772305</v>
      </c>
      <c r="BT311" s="41">
        <f>HLOOKUP(BT$4,Debug!$A$1:$AK$723,2+$C311,0)*IF(SUM(V311:W311)=0,0,1)</f>
        <v>0</v>
      </c>
      <c r="BU311" s="41">
        <f>HLOOKUP(BU$4,Debug!$A$1:$AK$723,2+$C311,0)*IF(SUM(X311:Y311)=0,0,1)</f>
        <v>0</v>
      </c>
      <c r="BV311" s="41">
        <f>HLOOKUP(BV$4,Debug!$A$1:$AK$723,2+$C311,0)</f>
        <v>0</v>
      </c>
      <c r="BW311" s="208">
        <f t="shared" si="222"/>
        <v>0</v>
      </c>
      <c r="BY311" s="251">
        <f t="shared" si="223"/>
        <v>0</v>
      </c>
      <c r="BZ311" s="43">
        <f>HLOOKUP(BZ$4,Debug!$A$1:$AK$723,2+$C311,0)</f>
        <v>0</v>
      </c>
      <c r="CA311" s="49">
        <f t="shared" si="224"/>
        <v>0</v>
      </c>
      <c r="CC311" s="224">
        <f t="shared" si="225"/>
        <v>0</v>
      </c>
      <c r="CD311" s="253">
        <f t="shared" si="236"/>
        <v>0</v>
      </c>
      <c r="CE311" s="253">
        <f t="shared" si="226"/>
        <v>0</v>
      </c>
      <c r="CF311" s="253">
        <f t="shared" si="237"/>
        <v>0</v>
      </c>
      <c r="CG311" s="255">
        <f t="shared" si="227"/>
        <v>0</v>
      </c>
      <c r="CI311" s="194" t="e">
        <f t="shared" si="238"/>
        <v>#DIV/0!</v>
      </c>
      <c r="CJ311" s="194"/>
    </row>
    <row r="312" spans="2:88">
      <c r="B312" s="108">
        <f t="shared" si="239"/>
        <v>26</v>
      </c>
      <c r="C312" s="3">
        <f t="shared" si="228"/>
        <v>306</v>
      </c>
      <c r="D312" s="3">
        <f t="shared" si="229"/>
        <v>25</v>
      </c>
      <c r="E312" s="3">
        <f t="shared" si="230"/>
        <v>5</v>
      </c>
      <c r="F312" s="7">
        <f t="shared" si="231"/>
        <v>2040</v>
      </c>
      <c r="G312" s="8">
        <f t="shared" si="232"/>
        <v>6</v>
      </c>
      <c r="H312" s="37">
        <f>HLOOKUP(H$4,Debug!$A$1:$AK$723,2+$C312,0)</f>
        <v>0</v>
      </c>
      <c r="I312" s="38">
        <f>HLOOKUP(I$4,Debug!$A$1:$AK$723,2+$C312,0)</f>
        <v>0</v>
      </c>
      <c r="J312" s="38">
        <f>HLOOKUP(J$4,Debug!$A$1:$AK$723,2+$C312,0)</f>
        <v>0</v>
      </c>
      <c r="K312" s="38">
        <f>HLOOKUP(K$4,Debug!$A$1:$AK$723,2+$C312,0)</f>
        <v>0</v>
      </c>
      <c r="L312" s="38">
        <f>HLOOKUP(L$4,Debug!$A$1:$AK$723,2+$C312,0)</f>
        <v>0</v>
      </c>
      <c r="M312" s="38">
        <f>HLOOKUP(M$4,Debug!$A$1:$AK$723,2+$C312,0)</f>
        <v>0</v>
      </c>
      <c r="N312" s="208">
        <f t="shared" si="198"/>
        <v>0</v>
      </c>
      <c r="O312" s="5"/>
      <c r="P312" s="100">
        <f>IF(Switch="Y",S312,HLOOKUP(P$3,Debug!$A$1:$AK$723,2+$C312,0))</f>
        <v>0</v>
      </c>
      <c r="Q312" s="207">
        <f t="shared" si="199"/>
        <v>-1.25E-3</v>
      </c>
      <c r="R312" s="101">
        <f>IF(Switch="Y",T312,HLOOKUP(R$3,Debug!$A$1:$AK$723,2+$C312,0))</f>
        <v>0</v>
      </c>
      <c r="S312" s="183">
        <v>-2.407218387848109E-2</v>
      </c>
      <c r="T312" s="184">
        <v>0.33977778532839525</v>
      </c>
      <c r="U312" s="196"/>
      <c r="V312" s="55">
        <f t="shared" si="233"/>
        <v>0</v>
      </c>
      <c r="W312" s="210">
        <f t="shared" si="234"/>
        <v>0</v>
      </c>
      <c r="X312" s="210">
        <f t="shared" si="200"/>
        <v>0</v>
      </c>
      <c r="Y312" s="210">
        <f t="shared" si="235"/>
        <v>0</v>
      </c>
      <c r="Z312" s="210">
        <f t="shared" si="201"/>
        <v>0</v>
      </c>
      <c r="AA312" s="210">
        <f t="shared" si="202"/>
        <v>0</v>
      </c>
      <c r="AB312" s="210">
        <f t="shared" si="203"/>
        <v>0</v>
      </c>
      <c r="AC312" s="211">
        <f t="shared" si="204"/>
        <v>0</v>
      </c>
      <c r="AD312" s="43">
        <f>HLOOKUP(AD$4,Debug!$A$1:$AK$723,2+$C312,0)</f>
        <v>0</v>
      </c>
      <c r="AE312" s="44">
        <f>HLOOKUP(AE$4,Debug!$A$1:$AK$723,2+$C312,0)</f>
        <v>0</v>
      </c>
      <c r="AF312" s="44">
        <f>HLOOKUP(AF$4,Debug!$A$1:$AK$723,2+$C312,0)</f>
        <v>0</v>
      </c>
      <c r="AG312" s="44">
        <f>HLOOKUP(AG$4,Debug!$A$1:$AK$723,2+$C312,0)</f>
        <v>0</v>
      </c>
      <c r="AH312" s="44">
        <f>HLOOKUP(AH$4,Debug!$A$1:$AK$723,2+$C312,0)</f>
        <v>0</v>
      </c>
      <c r="AI312" s="208">
        <f t="shared" si="205"/>
        <v>0</v>
      </c>
      <c r="AJ312" s="196"/>
      <c r="AK312" s="55">
        <f t="shared" si="192"/>
        <v>0</v>
      </c>
      <c r="AL312" s="210">
        <f t="shared" si="193"/>
        <v>0</v>
      </c>
      <c r="AM312" s="210">
        <f t="shared" si="194"/>
        <v>0</v>
      </c>
      <c r="AN312" s="210">
        <f t="shared" si="195"/>
        <v>0</v>
      </c>
      <c r="AO312" s="210">
        <f t="shared" si="196"/>
        <v>0</v>
      </c>
      <c r="AP312" s="211">
        <f t="shared" si="197"/>
        <v>0</v>
      </c>
      <c r="AQ312" s="46">
        <f>HLOOKUP(AQ$4,Debug!$A$1:$AK$723,2+$C312,0)</f>
        <v>0</v>
      </c>
      <c r="AR312" s="46">
        <f>HLOOKUP(AR$4,Debug!$A$1:$AK$723,2+$C312,0)</f>
        <v>0</v>
      </c>
      <c r="AS312" s="46">
        <f>HLOOKUP(AS$4,Debug!$A$1:$AK$723,2+$C312,0)</f>
        <v>0</v>
      </c>
      <c r="AT312" s="46">
        <f>HLOOKUP(AT$4,Debug!$A$1:$AK$723,2+$C312,0)</f>
        <v>0</v>
      </c>
      <c r="AU312" s="46">
        <f>HLOOKUP(AU$4,Debug!$A$1:$AK$723,2+$C312,0)</f>
        <v>0</v>
      </c>
      <c r="AV312" s="46">
        <f>HLOOKUP(AV$4,Debug!$A$1:$AK$723,2+$C312,0)</f>
        <v>0</v>
      </c>
      <c r="AW312" s="47">
        <f t="shared" si="206"/>
        <v>0</v>
      </c>
      <c r="AX312" s="196"/>
      <c r="AY312" s="265">
        <f t="shared" si="207"/>
        <v>0</v>
      </c>
      <c r="AZ312" s="266">
        <f t="shared" si="208"/>
        <v>0</v>
      </c>
      <c r="BA312" s="266">
        <f t="shared" si="209"/>
        <v>1.7826096154749393E-10</v>
      </c>
      <c r="BB312" s="266">
        <f t="shared" si="210"/>
        <v>0</v>
      </c>
      <c r="BC312" s="267">
        <f t="shared" si="211"/>
        <v>0</v>
      </c>
      <c r="BD312" s="246">
        <f>HLOOKUP(BD$4,Debug!$A$1:$AK$723,2+$C312,0)</f>
        <v>0</v>
      </c>
      <c r="BE312" s="46">
        <f>HLOOKUP(BE$4,Debug!$A$1:$AK$723,2+$C312,0)</f>
        <v>0</v>
      </c>
      <c r="BF312" s="46">
        <f>HLOOKUP(BF$4,Debug!$A$1:$AK$723,2+$C312,0)</f>
        <v>0</v>
      </c>
      <c r="BG312" s="46">
        <f>HLOOKUP(BG$4,Debug!$A$1:$AK$723,2+$C312,0)</f>
        <v>0</v>
      </c>
      <c r="BH312" s="46">
        <f>HLOOKUP(BH$4,Debug!$A$1:$AK$723,2+$C312,0)</f>
        <v>0</v>
      </c>
      <c r="BI312" s="48">
        <f t="shared" si="212"/>
        <v>0</v>
      </c>
      <c r="BJ312" s="196"/>
      <c r="BK312" s="274">
        <f t="shared" si="213"/>
        <v>1.6821425527395739E-3</v>
      </c>
      <c r="BL312" s="275">
        <f t="shared" si="214"/>
        <v>0</v>
      </c>
      <c r="BM312" s="281">
        <f t="shared" si="215"/>
        <v>0</v>
      </c>
      <c r="BN312" s="281">
        <f t="shared" si="216"/>
        <v>0.8</v>
      </c>
      <c r="BO312" s="281">
        <f t="shared" si="217"/>
        <v>0</v>
      </c>
      <c r="BP312" s="281">
        <f t="shared" si="218"/>
        <v>1</v>
      </c>
      <c r="BQ312" s="275">
        <f t="shared" si="219"/>
        <v>0</v>
      </c>
      <c r="BR312" s="275">
        <f t="shared" si="220"/>
        <v>0</v>
      </c>
      <c r="BS312" s="276">
        <f t="shared" si="221"/>
        <v>0.80566083413772305</v>
      </c>
      <c r="BT312" s="41">
        <f>HLOOKUP(BT$4,Debug!$A$1:$AK$723,2+$C312,0)*IF(SUM(V312:W312)=0,0,1)</f>
        <v>0</v>
      </c>
      <c r="BU312" s="41">
        <f>HLOOKUP(BU$4,Debug!$A$1:$AK$723,2+$C312,0)*IF(SUM(X312:Y312)=0,0,1)</f>
        <v>0</v>
      </c>
      <c r="BV312" s="41">
        <f>HLOOKUP(BV$4,Debug!$A$1:$AK$723,2+$C312,0)</f>
        <v>0</v>
      </c>
      <c r="BW312" s="208">
        <f t="shared" si="222"/>
        <v>0</v>
      </c>
      <c r="BY312" s="251">
        <f t="shared" si="223"/>
        <v>0</v>
      </c>
      <c r="BZ312" s="43">
        <f>HLOOKUP(BZ$4,Debug!$A$1:$AK$723,2+$C312,0)</f>
        <v>0</v>
      </c>
      <c r="CA312" s="49">
        <f t="shared" si="224"/>
        <v>0</v>
      </c>
      <c r="CC312" s="224">
        <f t="shared" si="225"/>
        <v>0</v>
      </c>
      <c r="CD312" s="253">
        <f t="shared" si="236"/>
        <v>0</v>
      </c>
      <c r="CE312" s="253">
        <f t="shared" si="226"/>
        <v>0</v>
      </c>
      <c r="CF312" s="253">
        <f t="shared" si="237"/>
        <v>0</v>
      </c>
      <c r="CG312" s="255">
        <f t="shared" si="227"/>
        <v>0</v>
      </c>
      <c r="CI312" s="194" t="e">
        <f t="shared" si="238"/>
        <v>#DIV/0!</v>
      </c>
      <c r="CJ312" s="194"/>
    </row>
    <row r="313" spans="2:88">
      <c r="B313" s="108">
        <f t="shared" si="239"/>
        <v>26</v>
      </c>
      <c r="C313" s="3">
        <f t="shared" si="228"/>
        <v>307</v>
      </c>
      <c r="D313" s="3">
        <f t="shared" si="229"/>
        <v>25</v>
      </c>
      <c r="E313" s="3">
        <f t="shared" si="230"/>
        <v>6</v>
      </c>
      <c r="F313" s="7">
        <f t="shared" si="231"/>
        <v>2040</v>
      </c>
      <c r="G313" s="8">
        <f t="shared" si="232"/>
        <v>7</v>
      </c>
      <c r="H313" s="37">
        <f>HLOOKUP(H$4,Debug!$A$1:$AK$723,2+$C313,0)</f>
        <v>0</v>
      </c>
      <c r="I313" s="38">
        <f>HLOOKUP(I$4,Debug!$A$1:$AK$723,2+$C313,0)</f>
        <v>0</v>
      </c>
      <c r="J313" s="38">
        <f>HLOOKUP(J$4,Debug!$A$1:$AK$723,2+$C313,0)</f>
        <v>0</v>
      </c>
      <c r="K313" s="38">
        <f>HLOOKUP(K$4,Debug!$A$1:$AK$723,2+$C313,0)</f>
        <v>0</v>
      </c>
      <c r="L313" s="38">
        <f>HLOOKUP(L$4,Debug!$A$1:$AK$723,2+$C313,0)</f>
        <v>0</v>
      </c>
      <c r="M313" s="38">
        <f>HLOOKUP(M$4,Debug!$A$1:$AK$723,2+$C313,0)</f>
        <v>0</v>
      </c>
      <c r="N313" s="208">
        <f t="shared" si="198"/>
        <v>0</v>
      </c>
      <c r="O313" s="5"/>
      <c r="P313" s="100">
        <f>IF(Switch="Y",S313,HLOOKUP(P$3,Debug!$A$1:$AK$723,2+$C313,0))</f>
        <v>0</v>
      </c>
      <c r="Q313" s="207">
        <f t="shared" si="199"/>
        <v>-1.25E-3</v>
      </c>
      <c r="R313" s="101">
        <f>IF(Switch="Y",T313,HLOOKUP(R$3,Debug!$A$1:$AK$723,2+$C313,0))</f>
        <v>0</v>
      </c>
      <c r="S313" s="183">
        <v>-5.2916578994413044E-3</v>
      </c>
      <c r="T313" s="184">
        <v>0.33860427318592762</v>
      </c>
      <c r="U313" s="196"/>
      <c r="V313" s="55">
        <f t="shared" si="233"/>
        <v>0</v>
      </c>
      <c r="W313" s="210">
        <f t="shared" si="234"/>
        <v>0</v>
      </c>
      <c r="X313" s="210">
        <f t="shared" si="200"/>
        <v>0</v>
      </c>
      <c r="Y313" s="210">
        <f t="shared" si="235"/>
        <v>0</v>
      </c>
      <c r="Z313" s="210">
        <f t="shared" si="201"/>
        <v>0</v>
      </c>
      <c r="AA313" s="210">
        <f t="shared" si="202"/>
        <v>0</v>
      </c>
      <c r="AB313" s="210">
        <f t="shared" si="203"/>
        <v>0</v>
      </c>
      <c r="AC313" s="211">
        <f t="shared" si="204"/>
        <v>0</v>
      </c>
      <c r="AD313" s="43">
        <f>HLOOKUP(AD$4,Debug!$A$1:$AK$723,2+$C313,0)</f>
        <v>0</v>
      </c>
      <c r="AE313" s="44">
        <f>HLOOKUP(AE$4,Debug!$A$1:$AK$723,2+$C313,0)</f>
        <v>0</v>
      </c>
      <c r="AF313" s="44">
        <f>HLOOKUP(AF$4,Debug!$A$1:$AK$723,2+$C313,0)</f>
        <v>0</v>
      </c>
      <c r="AG313" s="44">
        <f>HLOOKUP(AG$4,Debug!$A$1:$AK$723,2+$C313,0)</f>
        <v>0</v>
      </c>
      <c r="AH313" s="44">
        <f>HLOOKUP(AH$4,Debug!$A$1:$AK$723,2+$C313,0)</f>
        <v>0</v>
      </c>
      <c r="AI313" s="208">
        <f t="shared" si="205"/>
        <v>0</v>
      </c>
      <c r="AJ313" s="196"/>
      <c r="AK313" s="55">
        <f t="shared" si="192"/>
        <v>0</v>
      </c>
      <c r="AL313" s="210">
        <f t="shared" si="193"/>
        <v>0</v>
      </c>
      <c r="AM313" s="210">
        <f t="shared" si="194"/>
        <v>0</v>
      </c>
      <c r="AN313" s="210">
        <f t="shared" si="195"/>
        <v>0</v>
      </c>
      <c r="AO313" s="210">
        <f t="shared" si="196"/>
        <v>0</v>
      </c>
      <c r="AP313" s="211">
        <f t="shared" si="197"/>
        <v>0</v>
      </c>
      <c r="AQ313" s="46">
        <f>HLOOKUP(AQ$4,Debug!$A$1:$AK$723,2+$C313,0)</f>
        <v>0</v>
      </c>
      <c r="AR313" s="46">
        <f>HLOOKUP(AR$4,Debug!$A$1:$AK$723,2+$C313,0)</f>
        <v>0</v>
      </c>
      <c r="AS313" s="46">
        <f>HLOOKUP(AS$4,Debug!$A$1:$AK$723,2+$C313,0)</f>
        <v>0</v>
      </c>
      <c r="AT313" s="46">
        <f>HLOOKUP(AT$4,Debug!$A$1:$AK$723,2+$C313,0)</f>
        <v>0</v>
      </c>
      <c r="AU313" s="46">
        <f>HLOOKUP(AU$4,Debug!$A$1:$AK$723,2+$C313,0)</f>
        <v>0</v>
      </c>
      <c r="AV313" s="46">
        <f>HLOOKUP(AV$4,Debug!$A$1:$AK$723,2+$C313,0)</f>
        <v>0</v>
      </c>
      <c r="AW313" s="47">
        <f t="shared" si="206"/>
        <v>0</v>
      </c>
      <c r="AX313" s="196"/>
      <c r="AY313" s="265">
        <f t="shared" si="207"/>
        <v>0</v>
      </c>
      <c r="AZ313" s="266">
        <f t="shared" si="208"/>
        <v>0</v>
      </c>
      <c r="BA313" s="266">
        <f t="shared" si="209"/>
        <v>1.7826096154749393E-10</v>
      </c>
      <c r="BB313" s="266">
        <f t="shared" si="210"/>
        <v>0</v>
      </c>
      <c r="BC313" s="267">
        <f t="shared" si="211"/>
        <v>0</v>
      </c>
      <c r="BD313" s="246">
        <f>HLOOKUP(BD$4,Debug!$A$1:$AK$723,2+$C313,0)</f>
        <v>0</v>
      </c>
      <c r="BE313" s="46">
        <f>HLOOKUP(BE$4,Debug!$A$1:$AK$723,2+$C313,0)</f>
        <v>0</v>
      </c>
      <c r="BF313" s="46">
        <f>HLOOKUP(BF$4,Debug!$A$1:$AK$723,2+$C313,0)</f>
        <v>0</v>
      </c>
      <c r="BG313" s="46">
        <f>HLOOKUP(BG$4,Debug!$A$1:$AK$723,2+$C313,0)</f>
        <v>0</v>
      </c>
      <c r="BH313" s="46">
        <f>HLOOKUP(BH$4,Debug!$A$1:$AK$723,2+$C313,0)</f>
        <v>0</v>
      </c>
      <c r="BI313" s="48">
        <f t="shared" si="212"/>
        <v>0</v>
      </c>
      <c r="BJ313" s="196"/>
      <c r="BK313" s="274">
        <f t="shared" si="213"/>
        <v>1.6821425527395739E-3</v>
      </c>
      <c r="BL313" s="275">
        <f t="shared" si="214"/>
        <v>0</v>
      </c>
      <c r="BM313" s="281">
        <f t="shared" si="215"/>
        <v>0</v>
      </c>
      <c r="BN313" s="281">
        <f t="shared" si="216"/>
        <v>0.8</v>
      </c>
      <c r="BO313" s="281">
        <f t="shared" si="217"/>
        <v>0</v>
      </c>
      <c r="BP313" s="281">
        <f t="shared" si="218"/>
        <v>1</v>
      </c>
      <c r="BQ313" s="275">
        <f t="shared" si="219"/>
        <v>0</v>
      </c>
      <c r="BR313" s="275">
        <f t="shared" si="220"/>
        <v>0</v>
      </c>
      <c r="BS313" s="276">
        <f t="shared" si="221"/>
        <v>0.80566083413772305</v>
      </c>
      <c r="BT313" s="41">
        <f>HLOOKUP(BT$4,Debug!$A$1:$AK$723,2+$C313,0)*IF(SUM(V313:W313)=0,0,1)</f>
        <v>0</v>
      </c>
      <c r="BU313" s="41">
        <f>HLOOKUP(BU$4,Debug!$A$1:$AK$723,2+$C313,0)*IF(SUM(X313:Y313)=0,0,1)</f>
        <v>0</v>
      </c>
      <c r="BV313" s="41">
        <f>HLOOKUP(BV$4,Debug!$A$1:$AK$723,2+$C313,0)</f>
        <v>0</v>
      </c>
      <c r="BW313" s="208">
        <f t="shared" si="222"/>
        <v>0</v>
      </c>
      <c r="BY313" s="251">
        <f t="shared" si="223"/>
        <v>0</v>
      </c>
      <c r="BZ313" s="43">
        <f>HLOOKUP(BZ$4,Debug!$A$1:$AK$723,2+$C313,0)</f>
        <v>0</v>
      </c>
      <c r="CA313" s="49">
        <f t="shared" si="224"/>
        <v>0</v>
      </c>
      <c r="CC313" s="224">
        <f t="shared" si="225"/>
        <v>0</v>
      </c>
      <c r="CD313" s="253">
        <f t="shared" si="236"/>
        <v>0</v>
      </c>
      <c r="CE313" s="253">
        <f t="shared" si="226"/>
        <v>0</v>
      </c>
      <c r="CF313" s="253">
        <f t="shared" si="237"/>
        <v>0</v>
      </c>
      <c r="CG313" s="255">
        <f t="shared" si="227"/>
        <v>0</v>
      </c>
      <c r="CI313" s="194" t="e">
        <f t="shared" si="238"/>
        <v>#DIV/0!</v>
      </c>
      <c r="CJ313" s="194"/>
    </row>
    <row r="314" spans="2:88">
      <c r="B314" s="108">
        <f t="shared" si="239"/>
        <v>26</v>
      </c>
      <c r="C314" s="3">
        <f t="shared" si="228"/>
        <v>308</v>
      </c>
      <c r="D314" s="3">
        <f t="shared" si="229"/>
        <v>25</v>
      </c>
      <c r="E314" s="3">
        <f t="shared" si="230"/>
        <v>7</v>
      </c>
      <c r="F314" s="7">
        <f t="shared" si="231"/>
        <v>2040</v>
      </c>
      <c r="G314" s="8">
        <f t="shared" si="232"/>
        <v>8</v>
      </c>
      <c r="H314" s="37">
        <f>HLOOKUP(H$4,Debug!$A$1:$AK$723,2+$C314,0)</f>
        <v>0</v>
      </c>
      <c r="I314" s="38">
        <f>HLOOKUP(I$4,Debug!$A$1:$AK$723,2+$C314,0)</f>
        <v>0</v>
      </c>
      <c r="J314" s="38">
        <f>HLOOKUP(J$4,Debug!$A$1:$AK$723,2+$C314,0)</f>
        <v>0</v>
      </c>
      <c r="K314" s="38">
        <f>HLOOKUP(K$4,Debug!$A$1:$AK$723,2+$C314,0)</f>
        <v>0</v>
      </c>
      <c r="L314" s="38">
        <f>HLOOKUP(L$4,Debug!$A$1:$AK$723,2+$C314,0)</f>
        <v>0</v>
      </c>
      <c r="M314" s="38">
        <f>HLOOKUP(M$4,Debug!$A$1:$AK$723,2+$C314,0)</f>
        <v>0</v>
      </c>
      <c r="N314" s="208">
        <f t="shared" si="198"/>
        <v>0</v>
      </c>
      <c r="O314" s="5"/>
      <c r="P314" s="100">
        <f>IF(Switch="Y",S314,HLOOKUP(P$3,Debug!$A$1:$AK$723,2+$C314,0))</f>
        <v>0</v>
      </c>
      <c r="Q314" s="207">
        <f t="shared" si="199"/>
        <v>-1.25E-3</v>
      </c>
      <c r="R314" s="101">
        <f>IF(Switch="Y",T314,HLOOKUP(R$3,Debug!$A$1:$AK$723,2+$C314,0))</f>
        <v>0</v>
      </c>
      <c r="S314" s="183">
        <v>-6.1509643000772218E-3</v>
      </c>
      <c r="T314" s="184">
        <v>0.33743883921039314</v>
      </c>
      <c r="U314" s="196"/>
      <c r="V314" s="55">
        <f t="shared" si="233"/>
        <v>0</v>
      </c>
      <c r="W314" s="210">
        <f t="shared" si="234"/>
        <v>0</v>
      </c>
      <c r="X314" s="210">
        <f t="shared" si="200"/>
        <v>0</v>
      </c>
      <c r="Y314" s="210">
        <f t="shared" si="235"/>
        <v>0</v>
      </c>
      <c r="Z314" s="210">
        <f t="shared" si="201"/>
        <v>0</v>
      </c>
      <c r="AA314" s="210">
        <f t="shared" si="202"/>
        <v>0</v>
      </c>
      <c r="AB314" s="210">
        <f t="shared" si="203"/>
        <v>0</v>
      </c>
      <c r="AC314" s="211">
        <f t="shared" si="204"/>
        <v>0</v>
      </c>
      <c r="AD314" s="43">
        <f>HLOOKUP(AD$4,Debug!$A$1:$AK$723,2+$C314,0)</f>
        <v>0</v>
      </c>
      <c r="AE314" s="44">
        <f>HLOOKUP(AE$4,Debug!$A$1:$AK$723,2+$C314,0)</f>
        <v>0</v>
      </c>
      <c r="AF314" s="44">
        <f>HLOOKUP(AF$4,Debug!$A$1:$AK$723,2+$C314,0)</f>
        <v>0</v>
      </c>
      <c r="AG314" s="44">
        <f>HLOOKUP(AG$4,Debug!$A$1:$AK$723,2+$C314,0)</f>
        <v>0</v>
      </c>
      <c r="AH314" s="44">
        <f>HLOOKUP(AH$4,Debug!$A$1:$AK$723,2+$C314,0)</f>
        <v>0</v>
      </c>
      <c r="AI314" s="208">
        <f t="shared" si="205"/>
        <v>0</v>
      </c>
      <c r="AJ314" s="196"/>
      <c r="AK314" s="55">
        <f t="shared" si="192"/>
        <v>0</v>
      </c>
      <c r="AL314" s="210">
        <f t="shared" si="193"/>
        <v>0</v>
      </c>
      <c r="AM314" s="210">
        <f t="shared" si="194"/>
        <v>0</v>
      </c>
      <c r="AN314" s="210">
        <f t="shared" si="195"/>
        <v>0</v>
      </c>
      <c r="AO314" s="210">
        <f t="shared" si="196"/>
        <v>0</v>
      </c>
      <c r="AP314" s="211">
        <f t="shared" si="197"/>
        <v>0</v>
      </c>
      <c r="AQ314" s="46">
        <f>HLOOKUP(AQ$4,Debug!$A$1:$AK$723,2+$C314,0)</f>
        <v>0</v>
      </c>
      <c r="AR314" s="46">
        <f>HLOOKUP(AR$4,Debug!$A$1:$AK$723,2+$C314,0)</f>
        <v>0</v>
      </c>
      <c r="AS314" s="46">
        <f>HLOOKUP(AS$4,Debug!$A$1:$AK$723,2+$C314,0)</f>
        <v>0</v>
      </c>
      <c r="AT314" s="46">
        <f>HLOOKUP(AT$4,Debug!$A$1:$AK$723,2+$C314,0)</f>
        <v>0</v>
      </c>
      <c r="AU314" s="46">
        <f>HLOOKUP(AU$4,Debug!$A$1:$AK$723,2+$C314,0)</f>
        <v>0</v>
      </c>
      <c r="AV314" s="46">
        <f>HLOOKUP(AV$4,Debug!$A$1:$AK$723,2+$C314,0)</f>
        <v>0</v>
      </c>
      <c r="AW314" s="47">
        <f t="shared" si="206"/>
        <v>0</v>
      </c>
      <c r="AX314" s="196"/>
      <c r="AY314" s="265">
        <f t="shared" si="207"/>
        <v>0</v>
      </c>
      <c r="AZ314" s="266">
        <f t="shared" si="208"/>
        <v>0</v>
      </c>
      <c r="BA314" s="266">
        <f t="shared" si="209"/>
        <v>1.7826096154749393E-10</v>
      </c>
      <c r="BB314" s="266">
        <f t="shared" si="210"/>
        <v>0</v>
      </c>
      <c r="BC314" s="267">
        <f t="shared" si="211"/>
        <v>0</v>
      </c>
      <c r="BD314" s="246">
        <f>HLOOKUP(BD$4,Debug!$A$1:$AK$723,2+$C314,0)</f>
        <v>0</v>
      </c>
      <c r="BE314" s="46">
        <f>HLOOKUP(BE$4,Debug!$A$1:$AK$723,2+$C314,0)</f>
        <v>0</v>
      </c>
      <c r="BF314" s="46">
        <f>HLOOKUP(BF$4,Debug!$A$1:$AK$723,2+$C314,0)</f>
        <v>0</v>
      </c>
      <c r="BG314" s="46">
        <f>HLOOKUP(BG$4,Debug!$A$1:$AK$723,2+$C314,0)</f>
        <v>0</v>
      </c>
      <c r="BH314" s="46">
        <f>HLOOKUP(BH$4,Debug!$A$1:$AK$723,2+$C314,0)</f>
        <v>0</v>
      </c>
      <c r="BI314" s="48">
        <f t="shared" si="212"/>
        <v>0</v>
      </c>
      <c r="BJ314" s="196"/>
      <c r="BK314" s="274">
        <f t="shared" si="213"/>
        <v>1.6821425527395739E-3</v>
      </c>
      <c r="BL314" s="275">
        <f t="shared" si="214"/>
        <v>0</v>
      </c>
      <c r="BM314" s="281">
        <f t="shared" si="215"/>
        <v>0</v>
      </c>
      <c r="BN314" s="281">
        <f t="shared" si="216"/>
        <v>0.8</v>
      </c>
      <c r="BO314" s="281">
        <f t="shared" si="217"/>
        <v>0</v>
      </c>
      <c r="BP314" s="281">
        <f t="shared" si="218"/>
        <v>1</v>
      </c>
      <c r="BQ314" s="275">
        <f t="shared" si="219"/>
        <v>0</v>
      </c>
      <c r="BR314" s="275">
        <f t="shared" si="220"/>
        <v>0</v>
      </c>
      <c r="BS314" s="276">
        <f t="shared" si="221"/>
        <v>0.80566083413772305</v>
      </c>
      <c r="BT314" s="41">
        <f>HLOOKUP(BT$4,Debug!$A$1:$AK$723,2+$C314,0)*IF(SUM(V314:W314)=0,0,1)</f>
        <v>0</v>
      </c>
      <c r="BU314" s="41">
        <f>HLOOKUP(BU$4,Debug!$A$1:$AK$723,2+$C314,0)*IF(SUM(X314:Y314)=0,0,1)</f>
        <v>0</v>
      </c>
      <c r="BV314" s="41">
        <f>HLOOKUP(BV$4,Debug!$A$1:$AK$723,2+$C314,0)</f>
        <v>0</v>
      </c>
      <c r="BW314" s="208">
        <f t="shared" si="222"/>
        <v>0</v>
      </c>
      <c r="BY314" s="251">
        <f t="shared" si="223"/>
        <v>0</v>
      </c>
      <c r="BZ314" s="43">
        <f>HLOOKUP(BZ$4,Debug!$A$1:$AK$723,2+$C314,0)</f>
        <v>0</v>
      </c>
      <c r="CA314" s="49">
        <f t="shared" si="224"/>
        <v>0</v>
      </c>
      <c r="CC314" s="224">
        <f t="shared" si="225"/>
        <v>0</v>
      </c>
      <c r="CD314" s="253">
        <f t="shared" si="236"/>
        <v>0</v>
      </c>
      <c r="CE314" s="253">
        <f t="shared" si="226"/>
        <v>0</v>
      </c>
      <c r="CF314" s="253">
        <f t="shared" si="237"/>
        <v>0</v>
      </c>
      <c r="CG314" s="255">
        <f t="shared" si="227"/>
        <v>0</v>
      </c>
      <c r="CI314" s="194" t="e">
        <f t="shared" si="238"/>
        <v>#DIV/0!</v>
      </c>
      <c r="CJ314" s="194"/>
    </row>
    <row r="315" spans="2:88">
      <c r="B315" s="108">
        <f t="shared" si="239"/>
        <v>26</v>
      </c>
      <c r="C315" s="3">
        <f t="shared" si="228"/>
        <v>309</v>
      </c>
      <c r="D315" s="3">
        <f t="shared" si="229"/>
        <v>25</v>
      </c>
      <c r="E315" s="3">
        <f t="shared" si="230"/>
        <v>8</v>
      </c>
      <c r="F315" s="7">
        <f t="shared" si="231"/>
        <v>2040</v>
      </c>
      <c r="G315" s="8">
        <f t="shared" si="232"/>
        <v>9</v>
      </c>
      <c r="H315" s="37">
        <f>HLOOKUP(H$4,Debug!$A$1:$AK$723,2+$C315,0)</f>
        <v>0</v>
      </c>
      <c r="I315" s="38">
        <f>HLOOKUP(I$4,Debug!$A$1:$AK$723,2+$C315,0)</f>
        <v>0</v>
      </c>
      <c r="J315" s="38">
        <f>HLOOKUP(J$4,Debug!$A$1:$AK$723,2+$C315,0)</f>
        <v>0</v>
      </c>
      <c r="K315" s="38">
        <f>HLOOKUP(K$4,Debug!$A$1:$AK$723,2+$C315,0)</f>
        <v>0</v>
      </c>
      <c r="L315" s="38">
        <f>HLOOKUP(L$4,Debug!$A$1:$AK$723,2+$C315,0)</f>
        <v>0</v>
      </c>
      <c r="M315" s="38">
        <f>HLOOKUP(M$4,Debug!$A$1:$AK$723,2+$C315,0)</f>
        <v>0</v>
      </c>
      <c r="N315" s="208">
        <f t="shared" si="198"/>
        <v>0</v>
      </c>
      <c r="O315" s="5"/>
      <c r="P315" s="100">
        <f>IF(Switch="Y",S315,HLOOKUP(P$3,Debug!$A$1:$AK$723,2+$C315,0))</f>
        <v>0</v>
      </c>
      <c r="Q315" s="207">
        <f t="shared" si="199"/>
        <v>-1.25E-3</v>
      </c>
      <c r="R315" s="101">
        <f>IF(Switch="Y",T315,HLOOKUP(R$3,Debug!$A$1:$AK$723,2+$C315,0))</f>
        <v>0</v>
      </c>
      <c r="S315" s="183">
        <v>2.5192317645992501E-2</v>
      </c>
      <c r="T315" s="184">
        <v>0.33612315552418409</v>
      </c>
      <c r="U315" s="196"/>
      <c r="V315" s="55">
        <f t="shared" si="233"/>
        <v>0</v>
      </c>
      <c r="W315" s="210">
        <f t="shared" si="234"/>
        <v>0</v>
      </c>
      <c r="X315" s="210">
        <f t="shared" si="200"/>
        <v>0</v>
      </c>
      <c r="Y315" s="210">
        <f t="shared" si="235"/>
        <v>0</v>
      </c>
      <c r="Z315" s="210">
        <f t="shared" si="201"/>
        <v>0</v>
      </c>
      <c r="AA315" s="210">
        <f t="shared" si="202"/>
        <v>0</v>
      </c>
      <c r="AB315" s="210">
        <f t="shared" si="203"/>
        <v>0</v>
      </c>
      <c r="AC315" s="211">
        <f t="shared" si="204"/>
        <v>0</v>
      </c>
      <c r="AD315" s="43">
        <f>HLOOKUP(AD$4,Debug!$A$1:$AK$723,2+$C315,0)</f>
        <v>0</v>
      </c>
      <c r="AE315" s="44">
        <f>HLOOKUP(AE$4,Debug!$A$1:$AK$723,2+$C315,0)</f>
        <v>0</v>
      </c>
      <c r="AF315" s="44">
        <f>HLOOKUP(AF$4,Debug!$A$1:$AK$723,2+$C315,0)</f>
        <v>0</v>
      </c>
      <c r="AG315" s="44">
        <f>HLOOKUP(AG$4,Debug!$A$1:$AK$723,2+$C315,0)</f>
        <v>0</v>
      </c>
      <c r="AH315" s="44">
        <f>HLOOKUP(AH$4,Debug!$A$1:$AK$723,2+$C315,0)</f>
        <v>0</v>
      </c>
      <c r="AI315" s="208">
        <f t="shared" si="205"/>
        <v>0</v>
      </c>
      <c r="AJ315" s="196"/>
      <c r="AK315" s="55">
        <f t="shared" si="192"/>
        <v>0</v>
      </c>
      <c r="AL315" s="210">
        <f t="shared" si="193"/>
        <v>0</v>
      </c>
      <c r="AM315" s="210">
        <f t="shared" si="194"/>
        <v>0</v>
      </c>
      <c r="AN315" s="210">
        <f t="shared" si="195"/>
        <v>0</v>
      </c>
      <c r="AO315" s="210">
        <f t="shared" si="196"/>
        <v>0</v>
      </c>
      <c r="AP315" s="211">
        <f t="shared" si="197"/>
        <v>0</v>
      </c>
      <c r="AQ315" s="46">
        <f>HLOOKUP(AQ$4,Debug!$A$1:$AK$723,2+$C315,0)</f>
        <v>0</v>
      </c>
      <c r="AR315" s="46">
        <f>HLOOKUP(AR$4,Debug!$A$1:$AK$723,2+$C315,0)</f>
        <v>0</v>
      </c>
      <c r="AS315" s="46">
        <f>HLOOKUP(AS$4,Debug!$A$1:$AK$723,2+$C315,0)</f>
        <v>0</v>
      </c>
      <c r="AT315" s="46">
        <f>HLOOKUP(AT$4,Debug!$A$1:$AK$723,2+$C315,0)</f>
        <v>0</v>
      </c>
      <c r="AU315" s="46">
        <f>HLOOKUP(AU$4,Debug!$A$1:$AK$723,2+$C315,0)</f>
        <v>0</v>
      </c>
      <c r="AV315" s="46">
        <f>HLOOKUP(AV$4,Debug!$A$1:$AK$723,2+$C315,0)</f>
        <v>0</v>
      </c>
      <c r="AW315" s="47">
        <f t="shared" si="206"/>
        <v>0</v>
      </c>
      <c r="AX315" s="196"/>
      <c r="AY315" s="265">
        <f t="shared" si="207"/>
        <v>0</v>
      </c>
      <c r="AZ315" s="266">
        <f t="shared" si="208"/>
        <v>0</v>
      </c>
      <c r="BA315" s="266">
        <f t="shared" si="209"/>
        <v>1.7826096154749393E-10</v>
      </c>
      <c r="BB315" s="266">
        <f t="shared" si="210"/>
        <v>0</v>
      </c>
      <c r="BC315" s="267">
        <f t="shared" si="211"/>
        <v>0</v>
      </c>
      <c r="BD315" s="246">
        <f>HLOOKUP(BD$4,Debug!$A$1:$AK$723,2+$C315,0)</f>
        <v>0</v>
      </c>
      <c r="BE315" s="46">
        <f>HLOOKUP(BE$4,Debug!$A$1:$AK$723,2+$C315,0)</f>
        <v>0</v>
      </c>
      <c r="BF315" s="46">
        <f>HLOOKUP(BF$4,Debug!$A$1:$AK$723,2+$C315,0)</f>
        <v>0</v>
      </c>
      <c r="BG315" s="46">
        <f>HLOOKUP(BG$4,Debug!$A$1:$AK$723,2+$C315,0)</f>
        <v>0</v>
      </c>
      <c r="BH315" s="46">
        <f>HLOOKUP(BH$4,Debug!$A$1:$AK$723,2+$C315,0)</f>
        <v>0</v>
      </c>
      <c r="BI315" s="48">
        <f t="shared" si="212"/>
        <v>0</v>
      </c>
      <c r="BJ315" s="196"/>
      <c r="BK315" s="274">
        <f t="shared" si="213"/>
        <v>1.6821425527395739E-3</v>
      </c>
      <c r="BL315" s="275">
        <f t="shared" si="214"/>
        <v>0</v>
      </c>
      <c r="BM315" s="281">
        <f t="shared" si="215"/>
        <v>0</v>
      </c>
      <c r="BN315" s="281">
        <f t="shared" si="216"/>
        <v>0.8</v>
      </c>
      <c r="BO315" s="281">
        <f t="shared" si="217"/>
        <v>0</v>
      </c>
      <c r="BP315" s="281">
        <f t="shared" si="218"/>
        <v>1</v>
      </c>
      <c r="BQ315" s="275">
        <f t="shared" si="219"/>
        <v>0</v>
      </c>
      <c r="BR315" s="275">
        <f t="shared" si="220"/>
        <v>0</v>
      </c>
      <c r="BS315" s="276">
        <f t="shared" si="221"/>
        <v>0.80566083413772305</v>
      </c>
      <c r="BT315" s="41">
        <f>HLOOKUP(BT$4,Debug!$A$1:$AK$723,2+$C315,0)*IF(SUM(V315:W315)=0,0,1)</f>
        <v>0</v>
      </c>
      <c r="BU315" s="41">
        <f>HLOOKUP(BU$4,Debug!$A$1:$AK$723,2+$C315,0)*IF(SUM(X315:Y315)=0,0,1)</f>
        <v>0</v>
      </c>
      <c r="BV315" s="41">
        <f>HLOOKUP(BV$4,Debug!$A$1:$AK$723,2+$C315,0)</f>
        <v>0</v>
      </c>
      <c r="BW315" s="208">
        <f t="shared" si="222"/>
        <v>0</v>
      </c>
      <c r="BY315" s="251">
        <f t="shared" si="223"/>
        <v>0</v>
      </c>
      <c r="BZ315" s="43">
        <f>HLOOKUP(BZ$4,Debug!$A$1:$AK$723,2+$C315,0)</f>
        <v>0</v>
      </c>
      <c r="CA315" s="49">
        <f t="shared" si="224"/>
        <v>0</v>
      </c>
      <c r="CC315" s="224">
        <f t="shared" si="225"/>
        <v>0</v>
      </c>
      <c r="CD315" s="253">
        <f t="shared" si="236"/>
        <v>0</v>
      </c>
      <c r="CE315" s="253">
        <f t="shared" si="226"/>
        <v>0</v>
      </c>
      <c r="CF315" s="253">
        <f t="shared" si="237"/>
        <v>0</v>
      </c>
      <c r="CG315" s="255">
        <f t="shared" si="227"/>
        <v>0</v>
      </c>
      <c r="CI315" s="194" t="e">
        <f t="shared" si="238"/>
        <v>#DIV/0!</v>
      </c>
      <c r="CJ315" s="194"/>
    </row>
    <row r="316" spans="2:88">
      <c r="B316" s="108">
        <f t="shared" si="239"/>
        <v>26</v>
      </c>
      <c r="C316" s="3">
        <f t="shared" si="228"/>
        <v>310</v>
      </c>
      <c r="D316" s="3">
        <f t="shared" si="229"/>
        <v>25</v>
      </c>
      <c r="E316" s="3">
        <f t="shared" si="230"/>
        <v>9</v>
      </c>
      <c r="F316" s="7">
        <f t="shared" si="231"/>
        <v>2040</v>
      </c>
      <c r="G316" s="8">
        <f t="shared" si="232"/>
        <v>10</v>
      </c>
      <c r="H316" s="37">
        <f>HLOOKUP(H$4,Debug!$A$1:$AK$723,2+$C316,0)</f>
        <v>0</v>
      </c>
      <c r="I316" s="38">
        <f>HLOOKUP(I$4,Debug!$A$1:$AK$723,2+$C316,0)</f>
        <v>0</v>
      </c>
      <c r="J316" s="38">
        <f>HLOOKUP(J$4,Debug!$A$1:$AK$723,2+$C316,0)</f>
        <v>0</v>
      </c>
      <c r="K316" s="38">
        <f>HLOOKUP(K$4,Debug!$A$1:$AK$723,2+$C316,0)</f>
        <v>0</v>
      </c>
      <c r="L316" s="38">
        <f>HLOOKUP(L$4,Debug!$A$1:$AK$723,2+$C316,0)</f>
        <v>0</v>
      </c>
      <c r="M316" s="38">
        <f>HLOOKUP(M$4,Debug!$A$1:$AK$723,2+$C316,0)</f>
        <v>0</v>
      </c>
      <c r="N316" s="208">
        <f t="shared" si="198"/>
        <v>0</v>
      </c>
      <c r="O316" s="5"/>
      <c r="P316" s="100">
        <f>IF(Switch="Y",S316,HLOOKUP(P$3,Debug!$A$1:$AK$723,2+$C316,0))</f>
        <v>0</v>
      </c>
      <c r="Q316" s="207">
        <f t="shared" si="199"/>
        <v>-1.25E-3</v>
      </c>
      <c r="R316" s="101">
        <f>IF(Switch="Y",T316,HLOOKUP(R$3,Debug!$A$1:$AK$723,2+$C316,0))</f>
        <v>0</v>
      </c>
      <c r="S316" s="183">
        <v>-1.1484140460646386E-2</v>
      </c>
      <c r="T316" s="184">
        <v>0.33470562640157986</v>
      </c>
      <c r="U316" s="196"/>
      <c r="V316" s="55">
        <f t="shared" si="233"/>
        <v>0</v>
      </c>
      <c r="W316" s="210">
        <f t="shared" si="234"/>
        <v>0</v>
      </c>
      <c r="X316" s="210">
        <f t="shared" si="200"/>
        <v>0</v>
      </c>
      <c r="Y316" s="210">
        <f t="shared" si="235"/>
        <v>0</v>
      </c>
      <c r="Z316" s="210">
        <f t="shared" si="201"/>
        <v>0</v>
      </c>
      <c r="AA316" s="210">
        <f t="shared" si="202"/>
        <v>0</v>
      </c>
      <c r="AB316" s="210">
        <f t="shared" si="203"/>
        <v>0</v>
      </c>
      <c r="AC316" s="211">
        <f t="shared" si="204"/>
        <v>0</v>
      </c>
      <c r="AD316" s="43">
        <f>HLOOKUP(AD$4,Debug!$A$1:$AK$723,2+$C316,0)</f>
        <v>0</v>
      </c>
      <c r="AE316" s="44">
        <f>HLOOKUP(AE$4,Debug!$A$1:$AK$723,2+$C316,0)</f>
        <v>0</v>
      </c>
      <c r="AF316" s="44">
        <f>HLOOKUP(AF$4,Debug!$A$1:$AK$723,2+$C316,0)</f>
        <v>0</v>
      </c>
      <c r="AG316" s="44">
        <f>HLOOKUP(AG$4,Debug!$A$1:$AK$723,2+$C316,0)</f>
        <v>0</v>
      </c>
      <c r="AH316" s="44">
        <f>HLOOKUP(AH$4,Debug!$A$1:$AK$723,2+$C316,0)</f>
        <v>0</v>
      </c>
      <c r="AI316" s="208">
        <f t="shared" si="205"/>
        <v>0</v>
      </c>
      <c r="AJ316" s="196"/>
      <c r="AK316" s="55">
        <f t="shared" si="192"/>
        <v>0</v>
      </c>
      <c r="AL316" s="210">
        <f t="shared" si="193"/>
        <v>0</v>
      </c>
      <c r="AM316" s="210">
        <f t="shared" si="194"/>
        <v>0</v>
      </c>
      <c r="AN316" s="210">
        <f t="shared" si="195"/>
        <v>0</v>
      </c>
      <c r="AO316" s="210">
        <f t="shared" si="196"/>
        <v>0</v>
      </c>
      <c r="AP316" s="211">
        <f t="shared" si="197"/>
        <v>0</v>
      </c>
      <c r="AQ316" s="46">
        <f>HLOOKUP(AQ$4,Debug!$A$1:$AK$723,2+$C316,0)</f>
        <v>0</v>
      </c>
      <c r="AR316" s="46">
        <f>HLOOKUP(AR$4,Debug!$A$1:$AK$723,2+$C316,0)</f>
        <v>0</v>
      </c>
      <c r="AS316" s="46">
        <f>HLOOKUP(AS$4,Debug!$A$1:$AK$723,2+$C316,0)</f>
        <v>0</v>
      </c>
      <c r="AT316" s="46">
        <f>HLOOKUP(AT$4,Debug!$A$1:$AK$723,2+$C316,0)</f>
        <v>0</v>
      </c>
      <c r="AU316" s="46">
        <f>HLOOKUP(AU$4,Debug!$A$1:$AK$723,2+$C316,0)</f>
        <v>0</v>
      </c>
      <c r="AV316" s="46">
        <f>HLOOKUP(AV$4,Debug!$A$1:$AK$723,2+$C316,0)</f>
        <v>0</v>
      </c>
      <c r="AW316" s="47">
        <f t="shared" si="206"/>
        <v>0</v>
      </c>
      <c r="AX316" s="196"/>
      <c r="AY316" s="265">
        <f t="shared" si="207"/>
        <v>0</v>
      </c>
      <c r="AZ316" s="266">
        <f t="shared" si="208"/>
        <v>0</v>
      </c>
      <c r="BA316" s="266">
        <f t="shared" si="209"/>
        <v>1.7826096154749393E-10</v>
      </c>
      <c r="BB316" s="266">
        <f t="shared" si="210"/>
        <v>0</v>
      </c>
      <c r="BC316" s="267">
        <f t="shared" si="211"/>
        <v>0</v>
      </c>
      <c r="BD316" s="246">
        <f>HLOOKUP(BD$4,Debug!$A$1:$AK$723,2+$C316,0)</f>
        <v>0</v>
      </c>
      <c r="BE316" s="46">
        <f>HLOOKUP(BE$4,Debug!$A$1:$AK$723,2+$C316,0)</f>
        <v>0</v>
      </c>
      <c r="BF316" s="46">
        <f>HLOOKUP(BF$4,Debug!$A$1:$AK$723,2+$C316,0)</f>
        <v>0</v>
      </c>
      <c r="BG316" s="46">
        <f>HLOOKUP(BG$4,Debug!$A$1:$AK$723,2+$C316,0)</f>
        <v>0</v>
      </c>
      <c r="BH316" s="46">
        <f>HLOOKUP(BH$4,Debug!$A$1:$AK$723,2+$C316,0)</f>
        <v>0</v>
      </c>
      <c r="BI316" s="48">
        <f t="shared" si="212"/>
        <v>0</v>
      </c>
      <c r="BJ316" s="196"/>
      <c r="BK316" s="274">
        <f t="shared" si="213"/>
        <v>1.6821425527395739E-3</v>
      </c>
      <c r="BL316" s="275">
        <f t="shared" si="214"/>
        <v>0</v>
      </c>
      <c r="BM316" s="281">
        <f t="shared" si="215"/>
        <v>0</v>
      </c>
      <c r="BN316" s="281">
        <f t="shared" si="216"/>
        <v>0.8</v>
      </c>
      <c r="BO316" s="281">
        <f t="shared" si="217"/>
        <v>0</v>
      </c>
      <c r="BP316" s="281">
        <f t="shared" si="218"/>
        <v>1</v>
      </c>
      <c r="BQ316" s="275">
        <f t="shared" si="219"/>
        <v>0</v>
      </c>
      <c r="BR316" s="275">
        <f t="shared" si="220"/>
        <v>0</v>
      </c>
      <c r="BS316" s="276">
        <f t="shared" si="221"/>
        <v>0.80566083413772305</v>
      </c>
      <c r="BT316" s="41">
        <f>HLOOKUP(BT$4,Debug!$A$1:$AK$723,2+$C316,0)*IF(SUM(V316:W316)=0,0,1)</f>
        <v>0</v>
      </c>
      <c r="BU316" s="41">
        <f>HLOOKUP(BU$4,Debug!$A$1:$AK$723,2+$C316,0)*IF(SUM(X316:Y316)=0,0,1)</f>
        <v>0</v>
      </c>
      <c r="BV316" s="41">
        <f>HLOOKUP(BV$4,Debug!$A$1:$AK$723,2+$C316,0)</f>
        <v>0</v>
      </c>
      <c r="BW316" s="208">
        <f t="shared" si="222"/>
        <v>0</v>
      </c>
      <c r="BY316" s="251">
        <f t="shared" si="223"/>
        <v>0</v>
      </c>
      <c r="BZ316" s="43">
        <f>HLOOKUP(BZ$4,Debug!$A$1:$AK$723,2+$C316,0)</f>
        <v>0</v>
      </c>
      <c r="CA316" s="49">
        <f t="shared" si="224"/>
        <v>0</v>
      </c>
      <c r="CC316" s="224">
        <f t="shared" si="225"/>
        <v>0</v>
      </c>
      <c r="CD316" s="253">
        <f t="shared" si="236"/>
        <v>0</v>
      </c>
      <c r="CE316" s="253">
        <f t="shared" si="226"/>
        <v>0</v>
      </c>
      <c r="CF316" s="253">
        <f t="shared" si="237"/>
        <v>0</v>
      </c>
      <c r="CG316" s="255">
        <f t="shared" si="227"/>
        <v>0</v>
      </c>
      <c r="CI316" s="194" t="e">
        <f t="shared" si="238"/>
        <v>#DIV/0!</v>
      </c>
      <c r="CJ316" s="194"/>
    </row>
    <row r="317" spans="2:88">
      <c r="B317" s="108">
        <f t="shared" si="239"/>
        <v>26</v>
      </c>
      <c r="C317" s="3">
        <f t="shared" si="228"/>
        <v>311</v>
      </c>
      <c r="D317" s="3">
        <f t="shared" si="229"/>
        <v>25</v>
      </c>
      <c r="E317" s="3">
        <f t="shared" si="230"/>
        <v>10</v>
      </c>
      <c r="F317" s="7">
        <f t="shared" si="231"/>
        <v>2040</v>
      </c>
      <c r="G317" s="8">
        <f t="shared" si="232"/>
        <v>11</v>
      </c>
      <c r="H317" s="37">
        <f>HLOOKUP(H$4,Debug!$A$1:$AK$723,2+$C317,0)</f>
        <v>0</v>
      </c>
      <c r="I317" s="38">
        <f>HLOOKUP(I$4,Debug!$A$1:$AK$723,2+$C317,0)</f>
        <v>0</v>
      </c>
      <c r="J317" s="38">
        <f>HLOOKUP(J$4,Debug!$A$1:$AK$723,2+$C317,0)</f>
        <v>0</v>
      </c>
      <c r="K317" s="38">
        <f>HLOOKUP(K$4,Debug!$A$1:$AK$723,2+$C317,0)</f>
        <v>0</v>
      </c>
      <c r="L317" s="38">
        <f>HLOOKUP(L$4,Debug!$A$1:$AK$723,2+$C317,0)</f>
        <v>0</v>
      </c>
      <c r="M317" s="38">
        <f>HLOOKUP(M$4,Debug!$A$1:$AK$723,2+$C317,0)</f>
        <v>0</v>
      </c>
      <c r="N317" s="208">
        <f t="shared" si="198"/>
        <v>0</v>
      </c>
      <c r="O317" s="5"/>
      <c r="P317" s="100">
        <f>IF(Switch="Y",S317,HLOOKUP(P$3,Debug!$A$1:$AK$723,2+$C317,0))</f>
        <v>0</v>
      </c>
      <c r="Q317" s="207">
        <f t="shared" si="199"/>
        <v>-1.25E-3</v>
      </c>
      <c r="R317" s="101">
        <f>IF(Switch="Y",T317,HLOOKUP(R$3,Debug!$A$1:$AK$723,2+$C317,0))</f>
        <v>0</v>
      </c>
      <c r="S317" s="183">
        <v>-2.9544554369218545E-3</v>
      </c>
      <c r="T317" s="184">
        <v>0.33321115590949985</v>
      </c>
      <c r="U317" s="196"/>
      <c r="V317" s="55">
        <f t="shared" si="233"/>
        <v>0</v>
      </c>
      <c r="W317" s="210">
        <f t="shared" si="234"/>
        <v>0</v>
      </c>
      <c r="X317" s="210">
        <f t="shared" si="200"/>
        <v>0</v>
      </c>
      <c r="Y317" s="210">
        <f t="shared" si="235"/>
        <v>0</v>
      </c>
      <c r="Z317" s="210">
        <f t="shared" si="201"/>
        <v>0</v>
      </c>
      <c r="AA317" s="210">
        <f t="shared" si="202"/>
        <v>0</v>
      </c>
      <c r="AB317" s="210">
        <f t="shared" si="203"/>
        <v>0</v>
      </c>
      <c r="AC317" s="211">
        <f t="shared" si="204"/>
        <v>0</v>
      </c>
      <c r="AD317" s="43">
        <f>HLOOKUP(AD$4,Debug!$A$1:$AK$723,2+$C317,0)</f>
        <v>0</v>
      </c>
      <c r="AE317" s="44">
        <f>HLOOKUP(AE$4,Debug!$A$1:$AK$723,2+$C317,0)</f>
        <v>0</v>
      </c>
      <c r="AF317" s="44">
        <f>HLOOKUP(AF$4,Debug!$A$1:$AK$723,2+$C317,0)</f>
        <v>0</v>
      </c>
      <c r="AG317" s="44">
        <f>HLOOKUP(AG$4,Debug!$A$1:$AK$723,2+$C317,0)</f>
        <v>0</v>
      </c>
      <c r="AH317" s="44">
        <f>HLOOKUP(AH$4,Debug!$A$1:$AK$723,2+$C317,0)</f>
        <v>0</v>
      </c>
      <c r="AI317" s="208">
        <f t="shared" si="205"/>
        <v>0</v>
      </c>
      <c r="AJ317" s="196"/>
      <c r="AK317" s="55">
        <f t="shared" si="192"/>
        <v>0</v>
      </c>
      <c r="AL317" s="210">
        <f t="shared" si="193"/>
        <v>0</v>
      </c>
      <c r="AM317" s="210">
        <f t="shared" si="194"/>
        <v>0</v>
      </c>
      <c r="AN317" s="210">
        <f t="shared" si="195"/>
        <v>0</v>
      </c>
      <c r="AO317" s="210">
        <f t="shared" si="196"/>
        <v>0</v>
      </c>
      <c r="AP317" s="211">
        <f t="shared" si="197"/>
        <v>0</v>
      </c>
      <c r="AQ317" s="46">
        <f>HLOOKUP(AQ$4,Debug!$A$1:$AK$723,2+$C317,0)</f>
        <v>0</v>
      </c>
      <c r="AR317" s="46">
        <f>HLOOKUP(AR$4,Debug!$A$1:$AK$723,2+$C317,0)</f>
        <v>0</v>
      </c>
      <c r="AS317" s="46">
        <f>HLOOKUP(AS$4,Debug!$A$1:$AK$723,2+$C317,0)</f>
        <v>0</v>
      </c>
      <c r="AT317" s="46">
        <f>HLOOKUP(AT$4,Debug!$A$1:$AK$723,2+$C317,0)</f>
        <v>0</v>
      </c>
      <c r="AU317" s="46">
        <f>HLOOKUP(AU$4,Debug!$A$1:$AK$723,2+$C317,0)</f>
        <v>0</v>
      </c>
      <c r="AV317" s="46">
        <f>HLOOKUP(AV$4,Debug!$A$1:$AK$723,2+$C317,0)</f>
        <v>0</v>
      </c>
      <c r="AW317" s="47">
        <f t="shared" si="206"/>
        <v>0</v>
      </c>
      <c r="AX317" s="196"/>
      <c r="AY317" s="265">
        <f t="shared" si="207"/>
        <v>0</v>
      </c>
      <c r="AZ317" s="266">
        <f t="shared" si="208"/>
        <v>0</v>
      </c>
      <c r="BA317" s="266">
        <f t="shared" si="209"/>
        <v>1.7826096154749393E-10</v>
      </c>
      <c r="BB317" s="266">
        <f t="shared" si="210"/>
        <v>0</v>
      </c>
      <c r="BC317" s="267">
        <f t="shared" si="211"/>
        <v>0</v>
      </c>
      <c r="BD317" s="246">
        <f>HLOOKUP(BD$4,Debug!$A$1:$AK$723,2+$C317,0)</f>
        <v>0</v>
      </c>
      <c r="BE317" s="46">
        <f>HLOOKUP(BE$4,Debug!$A$1:$AK$723,2+$C317,0)</f>
        <v>0</v>
      </c>
      <c r="BF317" s="46">
        <f>HLOOKUP(BF$4,Debug!$A$1:$AK$723,2+$C317,0)</f>
        <v>0</v>
      </c>
      <c r="BG317" s="46">
        <f>HLOOKUP(BG$4,Debug!$A$1:$AK$723,2+$C317,0)</f>
        <v>0</v>
      </c>
      <c r="BH317" s="46">
        <f>HLOOKUP(BH$4,Debug!$A$1:$AK$723,2+$C317,0)</f>
        <v>0</v>
      </c>
      <c r="BI317" s="48">
        <f t="shared" si="212"/>
        <v>0</v>
      </c>
      <c r="BJ317" s="196"/>
      <c r="BK317" s="274">
        <f t="shared" si="213"/>
        <v>1.6821425527395739E-3</v>
      </c>
      <c r="BL317" s="275">
        <f t="shared" si="214"/>
        <v>0</v>
      </c>
      <c r="BM317" s="281">
        <f t="shared" si="215"/>
        <v>0</v>
      </c>
      <c r="BN317" s="281">
        <f t="shared" si="216"/>
        <v>0.8</v>
      </c>
      <c r="BO317" s="281">
        <f t="shared" si="217"/>
        <v>0</v>
      </c>
      <c r="BP317" s="281">
        <f t="shared" si="218"/>
        <v>1</v>
      </c>
      <c r="BQ317" s="275">
        <f t="shared" si="219"/>
        <v>0</v>
      </c>
      <c r="BR317" s="275">
        <f t="shared" si="220"/>
        <v>0</v>
      </c>
      <c r="BS317" s="276">
        <f t="shared" si="221"/>
        <v>0.80566083413772305</v>
      </c>
      <c r="BT317" s="41">
        <f>HLOOKUP(BT$4,Debug!$A$1:$AK$723,2+$C317,0)*IF(SUM(V317:W317)=0,0,1)</f>
        <v>0</v>
      </c>
      <c r="BU317" s="41">
        <f>HLOOKUP(BU$4,Debug!$A$1:$AK$723,2+$C317,0)*IF(SUM(X317:Y317)=0,0,1)</f>
        <v>0</v>
      </c>
      <c r="BV317" s="41">
        <f>HLOOKUP(BV$4,Debug!$A$1:$AK$723,2+$C317,0)</f>
        <v>0</v>
      </c>
      <c r="BW317" s="208">
        <f t="shared" si="222"/>
        <v>0</v>
      </c>
      <c r="BY317" s="251">
        <f t="shared" si="223"/>
        <v>0</v>
      </c>
      <c r="BZ317" s="43">
        <f>HLOOKUP(BZ$4,Debug!$A$1:$AK$723,2+$C317,0)</f>
        <v>0</v>
      </c>
      <c r="CA317" s="49">
        <f t="shared" si="224"/>
        <v>0</v>
      </c>
      <c r="CC317" s="224">
        <f t="shared" si="225"/>
        <v>0</v>
      </c>
      <c r="CD317" s="253">
        <f t="shared" si="236"/>
        <v>0</v>
      </c>
      <c r="CE317" s="253">
        <f t="shared" si="226"/>
        <v>0</v>
      </c>
      <c r="CF317" s="253">
        <f t="shared" si="237"/>
        <v>0</v>
      </c>
      <c r="CG317" s="255">
        <f t="shared" si="227"/>
        <v>0</v>
      </c>
      <c r="CI317" s="194" t="e">
        <f t="shared" si="238"/>
        <v>#DIV/0!</v>
      </c>
      <c r="CJ317" s="194"/>
    </row>
    <row r="318" spans="2:88">
      <c r="B318" s="108">
        <f t="shared" si="239"/>
        <v>26</v>
      </c>
      <c r="C318" s="3">
        <f t="shared" si="228"/>
        <v>312</v>
      </c>
      <c r="D318" s="3">
        <f t="shared" si="229"/>
        <v>25</v>
      </c>
      <c r="E318" s="3">
        <f t="shared" si="230"/>
        <v>11</v>
      </c>
      <c r="F318" s="7">
        <f t="shared" si="231"/>
        <v>2040</v>
      </c>
      <c r="G318" s="8">
        <f t="shared" si="232"/>
        <v>12</v>
      </c>
      <c r="H318" s="37">
        <f>HLOOKUP(H$4,Debug!$A$1:$AK$723,2+$C318,0)</f>
        <v>0</v>
      </c>
      <c r="I318" s="38">
        <f>HLOOKUP(I$4,Debug!$A$1:$AK$723,2+$C318,0)</f>
        <v>0</v>
      </c>
      <c r="J318" s="38">
        <f>HLOOKUP(J$4,Debug!$A$1:$AK$723,2+$C318,0)</f>
        <v>0</v>
      </c>
      <c r="K318" s="38">
        <f>HLOOKUP(K$4,Debug!$A$1:$AK$723,2+$C318,0)</f>
        <v>0</v>
      </c>
      <c r="L318" s="38">
        <f>HLOOKUP(L$4,Debug!$A$1:$AK$723,2+$C318,0)</f>
        <v>0</v>
      </c>
      <c r="M318" s="38">
        <f>HLOOKUP(M$4,Debug!$A$1:$AK$723,2+$C318,0)</f>
        <v>0</v>
      </c>
      <c r="N318" s="208">
        <f t="shared" si="198"/>
        <v>0</v>
      </c>
      <c r="O318" s="5"/>
      <c r="P318" s="100">
        <f>IF(Switch="Y",S318,HLOOKUP(P$3,Debug!$A$1:$AK$723,2+$C318,0))</f>
        <v>0</v>
      </c>
      <c r="Q318" s="207">
        <f t="shared" si="199"/>
        <v>-1.25E-3</v>
      </c>
      <c r="R318" s="101">
        <f>IF(Switch="Y",T318,HLOOKUP(R$3,Debug!$A$1:$AK$723,2+$C318,0))</f>
        <v>0</v>
      </c>
      <c r="S318" s="183">
        <v>-1.362243520526607E-3</v>
      </c>
      <c r="T318" s="184">
        <v>0.33176298852100056</v>
      </c>
      <c r="U318" s="196"/>
      <c r="V318" s="55">
        <f t="shared" si="233"/>
        <v>0</v>
      </c>
      <c r="W318" s="210">
        <f t="shared" si="234"/>
        <v>0</v>
      </c>
      <c r="X318" s="210">
        <f t="shared" si="200"/>
        <v>0</v>
      </c>
      <c r="Y318" s="210">
        <f t="shared" si="235"/>
        <v>0</v>
      </c>
      <c r="Z318" s="210">
        <f t="shared" si="201"/>
        <v>0</v>
      </c>
      <c r="AA318" s="210">
        <f t="shared" si="202"/>
        <v>0</v>
      </c>
      <c r="AB318" s="210">
        <f t="shared" si="203"/>
        <v>0</v>
      </c>
      <c r="AC318" s="211">
        <f t="shared" si="204"/>
        <v>0</v>
      </c>
      <c r="AD318" s="43">
        <f>HLOOKUP(AD$4,Debug!$A$1:$AK$723,2+$C318,0)</f>
        <v>0</v>
      </c>
      <c r="AE318" s="44">
        <f>HLOOKUP(AE$4,Debug!$A$1:$AK$723,2+$C318,0)</f>
        <v>0</v>
      </c>
      <c r="AF318" s="44">
        <f>HLOOKUP(AF$4,Debug!$A$1:$AK$723,2+$C318,0)</f>
        <v>0</v>
      </c>
      <c r="AG318" s="44">
        <f>HLOOKUP(AG$4,Debug!$A$1:$AK$723,2+$C318,0)</f>
        <v>0</v>
      </c>
      <c r="AH318" s="44">
        <f>HLOOKUP(AH$4,Debug!$A$1:$AK$723,2+$C318,0)</f>
        <v>0</v>
      </c>
      <c r="AI318" s="208">
        <f t="shared" si="205"/>
        <v>0</v>
      </c>
      <c r="AJ318" s="196"/>
      <c r="AK318" s="55">
        <f t="shared" si="192"/>
        <v>0</v>
      </c>
      <c r="AL318" s="210">
        <f t="shared" si="193"/>
        <v>0</v>
      </c>
      <c r="AM318" s="210">
        <f t="shared" si="194"/>
        <v>0</v>
      </c>
      <c r="AN318" s="210">
        <f t="shared" si="195"/>
        <v>0</v>
      </c>
      <c r="AO318" s="210">
        <f t="shared" si="196"/>
        <v>0</v>
      </c>
      <c r="AP318" s="211">
        <f t="shared" si="197"/>
        <v>0</v>
      </c>
      <c r="AQ318" s="46">
        <f>HLOOKUP(AQ$4,Debug!$A$1:$AK$723,2+$C318,0)</f>
        <v>0</v>
      </c>
      <c r="AR318" s="46">
        <f>HLOOKUP(AR$4,Debug!$A$1:$AK$723,2+$C318,0)</f>
        <v>0</v>
      </c>
      <c r="AS318" s="46">
        <f>HLOOKUP(AS$4,Debug!$A$1:$AK$723,2+$C318,0)</f>
        <v>0</v>
      </c>
      <c r="AT318" s="46">
        <f>HLOOKUP(AT$4,Debug!$A$1:$AK$723,2+$C318,0)</f>
        <v>0</v>
      </c>
      <c r="AU318" s="46">
        <f>HLOOKUP(AU$4,Debug!$A$1:$AK$723,2+$C318,0)</f>
        <v>0</v>
      </c>
      <c r="AV318" s="46">
        <f>HLOOKUP(AV$4,Debug!$A$1:$AK$723,2+$C318,0)</f>
        <v>0</v>
      </c>
      <c r="AW318" s="47">
        <f t="shared" si="206"/>
        <v>0</v>
      </c>
      <c r="AX318" s="196"/>
      <c r="AY318" s="265">
        <f t="shared" si="207"/>
        <v>0</v>
      </c>
      <c r="AZ318" s="266">
        <f t="shared" si="208"/>
        <v>0</v>
      </c>
      <c r="BA318" s="266">
        <f t="shared" si="209"/>
        <v>1.7826096154749393E-10</v>
      </c>
      <c r="BB318" s="266">
        <f t="shared" si="210"/>
        <v>0</v>
      </c>
      <c r="BC318" s="267">
        <f t="shared" si="211"/>
        <v>0</v>
      </c>
      <c r="BD318" s="246">
        <f>HLOOKUP(BD$4,Debug!$A$1:$AK$723,2+$C318,0)</f>
        <v>0</v>
      </c>
      <c r="BE318" s="46">
        <f>HLOOKUP(BE$4,Debug!$A$1:$AK$723,2+$C318,0)</f>
        <v>0</v>
      </c>
      <c r="BF318" s="46">
        <f>HLOOKUP(BF$4,Debug!$A$1:$AK$723,2+$C318,0)</f>
        <v>0</v>
      </c>
      <c r="BG318" s="46">
        <f>HLOOKUP(BG$4,Debug!$A$1:$AK$723,2+$C318,0)</f>
        <v>0</v>
      </c>
      <c r="BH318" s="46">
        <f>HLOOKUP(BH$4,Debug!$A$1:$AK$723,2+$C318,0)</f>
        <v>0</v>
      </c>
      <c r="BI318" s="48">
        <f t="shared" si="212"/>
        <v>0</v>
      </c>
      <c r="BJ318" s="196"/>
      <c r="BK318" s="274">
        <f t="shared" si="213"/>
        <v>1.6821425527395739E-3</v>
      </c>
      <c r="BL318" s="275">
        <f t="shared" si="214"/>
        <v>0</v>
      </c>
      <c r="BM318" s="281">
        <f t="shared" si="215"/>
        <v>0</v>
      </c>
      <c r="BN318" s="281">
        <f t="shared" si="216"/>
        <v>0.8</v>
      </c>
      <c r="BO318" s="281">
        <f t="shared" si="217"/>
        <v>0</v>
      </c>
      <c r="BP318" s="281">
        <f t="shared" si="218"/>
        <v>1</v>
      </c>
      <c r="BQ318" s="275">
        <f t="shared" si="219"/>
        <v>0</v>
      </c>
      <c r="BR318" s="275">
        <f t="shared" si="220"/>
        <v>0</v>
      </c>
      <c r="BS318" s="276">
        <f t="shared" si="221"/>
        <v>0.80566083413772305</v>
      </c>
      <c r="BT318" s="41">
        <f>HLOOKUP(BT$4,Debug!$A$1:$AK$723,2+$C318,0)*IF(SUM(V318:W318)=0,0,1)</f>
        <v>0</v>
      </c>
      <c r="BU318" s="41">
        <f>HLOOKUP(BU$4,Debug!$A$1:$AK$723,2+$C318,0)*IF(SUM(X318:Y318)=0,0,1)</f>
        <v>0</v>
      </c>
      <c r="BV318" s="41">
        <f>HLOOKUP(BV$4,Debug!$A$1:$AK$723,2+$C318,0)</f>
        <v>0</v>
      </c>
      <c r="BW318" s="208">
        <f t="shared" si="222"/>
        <v>0</v>
      </c>
      <c r="BY318" s="251">
        <f t="shared" si="223"/>
        <v>0</v>
      </c>
      <c r="BZ318" s="43">
        <f>HLOOKUP(BZ$4,Debug!$A$1:$AK$723,2+$C318,0)</f>
        <v>0</v>
      </c>
      <c r="CA318" s="49">
        <f t="shared" si="224"/>
        <v>0</v>
      </c>
      <c r="CC318" s="224">
        <f t="shared" si="225"/>
        <v>0</v>
      </c>
      <c r="CD318" s="253">
        <f t="shared" si="236"/>
        <v>0</v>
      </c>
      <c r="CE318" s="253">
        <f t="shared" si="226"/>
        <v>0</v>
      </c>
      <c r="CF318" s="253">
        <f t="shared" si="237"/>
        <v>0</v>
      </c>
      <c r="CG318" s="255">
        <f t="shared" si="227"/>
        <v>0</v>
      </c>
      <c r="CI318" s="194" t="e">
        <f t="shared" si="238"/>
        <v>#DIV/0!</v>
      </c>
      <c r="CJ318" s="194"/>
    </row>
    <row r="319" spans="2:88">
      <c r="B319" s="108">
        <f t="shared" si="239"/>
        <v>27</v>
      </c>
      <c r="C319" s="3">
        <f t="shared" si="228"/>
        <v>313</v>
      </c>
      <c r="D319" s="3">
        <f t="shared" si="229"/>
        <v>26</v>
      </c>
      <c r="E319" s="3">
        <f t="shared" si="230"/>
        <v>0</v>
      </c>
      <c r="F319" s="7">
        <f t="shared" si="231"/>
        <v>2041</v>
      </c>
      <c r="G319" s="8">
        <f t="shared" si="232"/>
        <v>1</v>
      </c>
      <c r="H319" s="37">
        <f>HLOOKUP(H$4,Debug!$A$1:$AK$723,2+$C319,0)</f>
        <v>0</v>
      </c>
      <c r="I319" s="38">
        <f>HLOOKUP(I$4,Debug!$A$1:$AK$723,2+$C319,0)</f>
        <v>0</v>
      </c>
      <c r="J319" s="38">
        <f>HLOOKUP(J$4,Debug!$A$1:$AK$723,2+$C319,0)</f>
        <v>0</v>
      </c>
      <c r="K319" s="38">
        <f>HLOOKUP(K$4,Debug!$A$1:$AK$723,2+$C319,0)</f>
        <v>0</v>
      </c>
      <c r="L319" s="38">
        <f>HLOOKUP(L$4,Debug!$A$1:$AK$723,2+$C319,0)</f>
        <v>0</v>
      </c>
      <c r="M319" s="38">
        <f>HLOOKUP(M$4,Debug!$A$1:$AK$723,2+$C319,0)</f>
        <v>0</v>
      </c>
      <c r="N319" s="208">
        <f t="shared" si="198"/>
        <v>0</v>
      </c>
      <c r="O319" s="5"/>
      <c r="P319" s="100">
        <f>IF(Switch="Y",S319,HLOOKUP(P$3,Debug!$A$1:$AK$723,2+$C319,0))</f>
        <v>0</v>
      </c>
      <c r="Q319" s="207">
        <f t="shared" si="199"/>
        <v>-1.25E-3</v>
      </c>
      <c r="R319" s="101">
        <f>IF(Switch="Y",T319,HLOOKUP(R$3,Debug!$A$1:$AK$723,2+$C319,0))</f>
        <v>0</v>
      </c>
      <c r="S319" s="183">
        <v>1.0522484509912777E-2</v>
      </c>
      <c r="T319" s="184">
        <v>0.33027280533720854</v>
      </c>
      <c r="U319" s="196"/>
      <c r="V319" s="55">
        <f t="shared" si="233"/>
        <v>0</v>
      </c>
      <c r="W319" s="210">
        <f t="shared" si="234"/>
        <v>0</v>
      </c>
      <c r="X319" s="210">
        <f t="shared" si="200"/>
        <v>0</v>
      </c>
      <c r="Y319" s="210">
        <f t="shared" si="235"/>
        <v>0</v>
      </c>
      <c r="Z319" s="210">
        <f t="shared" si="201"/>
        <v>0</v>
      </c>
      <c r="AA319" s="210">
        <f t="shared" si="202"/>
        <v>0</v>
      </c>
      <c r="AB319" s="210">
        <f t="shared" si="203"/>
        <v>0</v>
      </c>
      <c r="AC319" s="211">
        <f t="shared" si="204"/>
        <v>0</v>
      </c>
      <c r="AD319" s="43">
        <f>HLOOKUP(AD$4,Debug!$A$1:$AK$723,2+$C319,0)</f>
        <v>0</v>
      </c>
      <c r="AE319" s="44">
        <f>HLOOKUP(AE$4,Debug!$A$1:$AK$723,2+$C319,0)</f>
        <v>0</v>
      </c>
      <c r="AF319" s="44">
        <f>HLOOKUP(AF$4,Debug!$A$1:$AK$723,2+$C319,0)</f>
        <v>0</v>
      </c>
      <c r="AG319" s="44">
        <f>HLOOKUP(AG$4,Debug!$A$1:$AK$723,2+$C319,0)</f>
        <v>0</v>
      </c>
      <c r="AH319" s="44">
        <f>HLOOKUP(AH$4,Debug!$A$1:$AK$723,2+$C319,0)</f>
        <v>0</v>
      </c>
      <c r="AI319" s="208">
        <f t="shared" si="205"/>
        <v>0</v>
      </c>
      <c r="AJ319" s="196"/>
      <c r="AK319" s="55">
        <f t="shared" si="192"/>
        <v>0</v>
      </c>
      <c r="AL319" s="210">
        <f t="shared" si="193"/>
        <v>0</v>
      </c>
      <c r="AM319" s="210">
        <f t="shared" si="194"/>
        <v>0</v>
      </c>
      <c r="AN319" s="210">
        <f t="shared" si="195"/>
        <v>0</v>
      </c>
      <c r="AO319" s="210">
        <f t="shared" si="196"/>
        <v>0</v>
      </c>
      <c r="AP319" s="211">
        <f t="shared" si="197"/>
        <v>0</v>
      </c>
      <c r="AQ319" s="46">
        <f>HLOOKUP(AQ$4,Debug!$A$1:$AK$723,2+$C319,0)</f>
        <v>0</v>
      </c>
      <c r="AR319" s="46">
        <f>HLOOKUP(AR$4,Debug!$A$1:$AK$723,2+$C319,0)</f>
        <v>0</v>
      </c>
      <c r="AS319" s="46">
        <f>HLOOKUP(AS$4,Debug!$A$1:$AK$723,2+$C319,0)</f>
        <v>0</v>
      </c>
      <c r="AT319" s="46">
        <f>HLOOKUP(AT$4,Debug!$A$1:$AK$723,2+$C319,0)</f>
        <v>0</v>
      </c>
      <c r="AU319" s="46">
        <f>HLOOKUP(AU$4,Debug!$A$1:$AK$723,2+$C319,0)</f>
        <v>0</v>
      </c>
      <c r="AV319" s="46">
        <f>HLOOKUP(AV$4,Debug!$A$1:$AK$723,2+$C319,0)</f>
        <v>0</v>
      </c>
      <c r="AW319" s="47">
        <f t="shared" si="206"/>
        <v>0</v>
      </c>
      <c r="AX319" s="196"/>
      <c r="AY319" s="265">
        <f t="shared" si="207"/>
        <v>0</v>
      </c>
      <c r="AZ319" s="266">
        <f t="shared" si="208"/>
        <v>0</v>
      </c>
      <c r="BA319" s="266">
        <f t="shared" si="209"/>
        <v>1.7826096154749393E-10</v>
      </c>
      <c r="BB319" s="266">
        <f t="shared" si="210"/>
        <v>0</v>
      </c>
      <c r="BC319" s="267">
        <f t="shared" si="211"/>
        <v>0</v>
      </c>
      <c r="BD319" s="246">
        <f>HLOOKUP(BD$4,Debug!$A$1:$AK$723,2+$C319,0)</f>
        <v>0</v>
      </c>
      <c r="BE319" s="46">
        <f>HLOOKUP(BE$4,Debug!$A$1:$AK$723,2+$C319,0)</f>
        <v>0</v>
      </c>
      <c r="BF319" s="46">
        <f>HLOOKUP(BF$4,Debug!$A$1:$AK$723,2+$C319,0)</f>
        <v>0</v>
      </c>
      <c r="BG319" s="46">
        <f>HLOOKUP(BG$4,Debug!$A$1:$AK$723,2+$C319,0)</f>
        <v>0</v>
      </c>
      <c r="BH319" s="46">
        <f>HLOOKUP(BH$4,Debug!$A$1:$AK$723,2+$C319,0)</f>
        <v>0</v>
      </c>
      <c r="BI319" s="48">
        <f t="shared" si="212"/>
        <v>0</v>
      </c>
      <c r="BJ319" s="196"/>
      <c r="BK319" s="274">
        <f t="shared" si="213"/>
        <v>1.6821425527395739E-3</v>
      </c>
      <c r="BL319" s="275">
        <f t="shared" si="214"/>
        <v>0</v>
      </c>
      <c r="BM319" s="281">
        <f t="shared" si="215"/>
        <v>0</v>
      </c>
      <c r="BN319" s="281">
        <f t="shared" si="216"/>
        <v>0.8</v>
      </c>
      <c r="BO319" s="281">
        <f t="shared" si="217"/>
        <v>0</v>
      </c>
      <c r="BP319" s="281">
        <f t="shared" si="218"/>
        <v>1</v>
      </c>
      <c r="BQ319" s="275">
        <f t="shared" si="219"/>
        <v>0</v>
      </c>
      <c r="BR319" s="275">
        <f t="shared" si="220"/>
        <v>0</v>
      </c>
      <c r="BS319" s="276">
        <f t="shared" si="221"/>
        <v>0.80566083413772305</v>
      </c>
      <c r="BT319" s="41">
        <f>HLOOKUP(BT$4,Debug!$A$1:$AK$723,2+$C319,0)*IF(SUM(V319:W319)=0,0,1)</f>
        <v>0</v>
      </c>
      <c r="BU319" s="41">
        <f>HLOOKUP(BU$4,Debug!$A$1:$AK$723,2+$C319,0)*IF(SUM(X319:Y319)=0,0,1)</f>
        <v>0</v>
      </c>
      <c r="BV319" s="41">
        <f>HLOOKUP(BV$4,Debug!$A$1:$AK$723,2+$C319,0)</f>
        <v>0</v>
      </c>
      <c r="BW319" s="208">
        <f t="shared" si="222"/>
        <v>0</v>
      </c>
      <c r="BY319" s="251">
        <f t="shared" si="223"/>
        <v>0</v>
      </c>
      <c r="BZ319" s="43">
        <f>HLOOKUP(BZ$4,Debug!$A$1:$AK$723,2+$C319,0)</f>
        <v>0</v>
      </c>
      <c r="CA319" s="49">
        <f t="shared" si="224"/>
        <v>0</v>
      </c>
      <c r="CC319" s="224">
        <f t="shared" si="225"/>
        <v>0</v>
      </c>
      <c r="CD319" s="253">
        <f t="shared" si="236"/>
        <v>0</v>
      </c>
      <c r="CE319" s="253">
        <f t="shared" si="226"/>
        <v>0</v>
      </c>
      <c r="CF319" s="253">
        <f t="shared" si="237"/>
        <v>0</v>
      </c>
      <c r="CG319" s="255">
        <f t="shared" si="227"/>
        <v>0</v>
      </c>
      <c r="CI319" s="194" t="e">
        <f t="shared" si="238"/>
        <v>#DIV/0!</v>
      </c>
      <c r="CJ319" s="194"/>
    </row>
    <row r="320" spans="2:88">
      <c r="B320" s="108">
        <f t="shared" si="239"/>
        <v>27</v>
      </c>
      <c r="C320" s="3">
        <f t="shared" si="228"/>
        <v>314</v>
      </c>
      <c r="D320" s="3">
        <f t="shared" si="229"/>
        <v>26</v>
      </c>
      <c r="E320" s="3">
        <f t="shared" si="230"/>
        <v>1</v>
      </c>
      <c r="F320" s="7">
        <f t="shared" si="231"/>
        <v>2041</v>
      </c>
      <c r="G320" s="8">
        <f t="shared" si="232"/>
        <v>2</v>
      </c>
      <c r="H320" s="37">
        <f>HLOOKUP(H$4,Debug!$A$1:$AK$723,2+$C320,0)</f>
        <v>0</v>
      </c>
      <c r="I320" s="38">
        <f>HLOOKUP(I$4,Debug!$A$1:$AK$723,2+$C320,0)</f>
        <v>0</v>
      </c>
      <c r="J320" s="38">
        <f>HLOOKUP(J$4,Debug!$A$1:$AK$723,2+$C320,0)</f>
        <v>0</v>
      </c>
      <c r="K320" s="38">
        <f>HLOOKUP(K$4,Debug!$A$1:$AK$723,2+$C320,0)</f>
        <v>0</v>
      </c>
      <c r="L320" s="38">
        <f>HLOOKUP(L$4,Debug!$A$1:$AK$723,2+$C320,0)</f>
        <v>0</v>
      </c>
      <c r="M320" s="38">
        <f>HLOOKUP(M$4,Debug!$A$1:$AK$723,2+$C320,0)</f>
        <v>0</v>
      </c>
      <c r="N320" s="208">
        <f t="shared" si="198"/>
        <v>0</v>
      </c>
      <c r="O320" s="5"/>
      <c r="P320" s="100">
        <f>IF(Switch="Y",S320,HLOOKUP(P$3,Debug!$A$1:$AK$723,2+$C320,0))</f>
        <v>0</v>
      </c>
      <c r="Q320" s="207">
        <f t="shared" si="199"/>
        <v>-1.25E-3</v>
      </c>
      <c r="R320" s="101">
        <f>IF(Switch="Y",T320,HLOOKUP(R$3,Debug!$A$1:$AK$723,2+$C320,0))</f>
        <v>0</v>
      </c>
      <c r="S320" s="183">
        <v>1.1094804859018037E-2</v>
      </c>
      <c r="T320" s="184">
        <v>0.328741904730596</v>
      </c>
      <c r="U320" s="196"/>
      <c r="V320" s="55">
        <f t="shared" si="233"/>
        <v>0</v>
      </c>
      <c r="W320" s="210">
        <f t="shared" si="234"/>
        <v>0</v>
      </c>
      <c r="X320" s="210">
        <f t="shared" si="200"/>
        <v>0</v>
      </c>
      <c r="Y320" s="210">
        <f t="shared" si="235"/>
        <v>0</v>
      </c>
      <c r="Z320" s="210">
        <f t="shared" si="201"/>
        <v>0</v>
      </c>
      <c r="AA320" s="210">
        <f t="shared" si="202"/>
        <v>0</v>
      </c>
      <c r="AB320" s="210">
        <f t="shared" si="203"/>
        <v>0</v>
      </c>
      <c r="AC320" s="211">
        <f t="shared" si="204"/>
        <v>0</v>
      </c>
      <c r="AD320" s="43">
        <f>HLOOKUP(AD$4,Debug!$A$1:$AK$723,2+$C320,0)</f>
        <v>0</v>
      </c>
      <c r="AE320" s="44">
        <f>HLOOKUP(AE$4,Debug!$A$1:$AK$723,2+$C320,0)</f>
        <v>0</v>
      </c>
      <c r="AF320" s="44">
        <f>HLOOKUP(AF$4,Debug!$A$1:$AK$723,2+$C320,0)</f>
        <v>0</v>
      </c>
      <c r="AG320" s="44">
        <f>HLOOKUP(AG$4,Debug!$A$1:$AK$723,2+$C320,0)</f>
        <v>0</v>
      </c>
      <c r="AH320" s="44">
        <f>HLOOKUP(AH$4,Debug!$A$1:$AK$723,2+$C320,0)</f>
        <v>0</v>
      </c>
      <c r="AI320" s="208">
        <f t="shared" si="205"/>
        <v>0</v>
      </c>
      <c r="AJ320" s="196"/>
      <c r="AK320" s="55">
        <f t="shared" si="192"/>
        <v>0</v>
      </c>
      <c r="AL320" s="210">
        <f t="shared" si="193"/>
        <v>0</v>
      </c>
      <c r="AM320" s="210">
        <f t="shared" si="194"/>
        <v>0</v>
      </c>
      <c r="AN320" s="210">
        <f t="shared" si="195"/>
        <v>0</v>
      </c>
      <c r="AO320" s="210">
        <f t="shared" si="196"/>
        <v>0</v>
      </c>
      <c r="AP320" s="211">
        <f t="shared" si="197"/>
        <v>0</v>
      </c>
      <c r="AQ320" s="46">
        <f>HLOOKUP(AQ$4,Debug!$A$1:$AK$723,2+$C320,0)</f>
        <v>0</v>
      </c>
      <c r="AR320" s="46">
        <f>HLOOKUP(AR$4,Debug!$A$1:$AK$723,2+$C320,0)</f>
        <v>0</v>
      </c>
      <c r="AS320" s="46">
        <f>HLOOKUP(AS$4,Debug!$A$1:$AK$723,2+$C320,0)</f>
        <v>0</v>
      </c>
      <c r="AT320" s="46">
        <f>HLOOKUP(AT$4,Debug!$A$1:$AK$723,2+$C320,0)</f>
        <v>0</v>
      </c>
      <c r="AU320" s="46">
        <f>HLOOKUP(AU$4,Debug!$A$1:$AK$723,2+$C320,0)</f>
        <v>0</v>
      </c>
      <c r="AV320" s="46">
        <f>HLOOKUP(AV$4,Debug!$A$1:$AK$723,2+$C320,0)</f>
        <v>0</v>
      </c>
      <c r="AW320" s="47">
        <f t="shared" si="206"/>
        <v>0</v>
      </c>
      <c r="AX320" s="196"/>
      <c r="AY320" s="265">
        <f t="shared" si="207"/>
        <v>0</v>
      </c>
      <c r="AZ320" s="266">
        <f t="shared" si="208"/>
        <v>0</v>
      </c>
      <c r="BA320" s="266">
        <f t="shared" si="209"/>
        <v>1.7826096154749393E-10</v>
      </c>
      <c r="BB320" s="266">
        <f t="shared" si="210"/>
        <v>0</v>
      </c>
      <c r="BC320" s="267">
        <f t="shared" si="211"/>
        <v>0</v>
      </c>
      <c r="BD320" s="246">
        <f>HLOOKUP(BD$4,Debug!$A$1:$AK$723,2+$C320,0)</f>
        <v>0</v>
      </c>
      <c r="BE320" s="46">
        <f>HLOOKUP(BE$4,Debug!$A$1:$AK$723,2+$C320,0)</f>
        <v>0</v>
      </c>
      <c r="BF320" s="46">
        <f>HLOOKUP(BF$4,Debug!$A$1:$AK$723,2+$C320,0)</f>
        <v>0</v>
      </c>
      <c r="BG320" s="46">
        <f>HLOOKUP(BG$4,Debug!$A$1:$AK$723,2+$C320,0)</f>
        <v>0</v>
      </c>
      <c r="BH320" s="46">
        <f>HLOOKUP(BH$4,Debug!$A$1:$AK$723,2+$C320,0)</f>
        <v>0</v>
      </c>
      <c r="BI320" s="48">
        <f t="shared" si="212"/>
        <v>0</v>
      </c>
      <c r="BJ320" s="196"/>
      <c r="BK320" s="274">
        <f t="shared" si="213"/>
        <v>1.6821425527395739E-3</v>
      </c>
      <c r="BL320" s="275">
        <f t="shared" si="214"/>
        <v>0</v>
      </c>
      <c r="BM320" s="281">
        <f t="shared" si="215"/>
        <v>0</v>
      </c>
      <c r="BN320" s="281">
        <f t="shared" si="216"/>
        <v>0.8</v>
      </c>
      <c r="BO320" s="281">
        <f t="shared" si="217"/>
        <v>0</v>
      </c>
      <c r="BP320" s="281">
        <f t="shared" si="218"/>
        <v>1</v>
      </c>
      <c r="BQ320" s="275">
        <f t="shared" si="219"/>
        <v>0</v>
      </c>
      <c r="BR320" s="275">
        <f t="shared" si="220"/>
        <v>0</v>
      </c>
      <c r="BS320" s="276">
        <f t="shared" si="221"/>
        <v>0.80566083413772305</v>
      </c>
      <c r="BT320" s="41">
        <f>HLOOKUP(BT$4,Debug!$A$1:$AK$723,2+$C320,0)*IF(SUM(V320:W320)=0,0,1)</f>
        <v>0</v>
      </c>
      <c r="BU320" s="41">
        <f>HLOOKUP(BU$4,Debug!$A$1:$AK$723,2+$C320,0)*IF(SUM(X320:Y320)=0,0,1)</f>
        <v>0</v>
      </c>
      <c r="BV320" s="41">
        <f>HLOOKUP(BV$4,Debug!$A$1:$AK$723,2+$C320,0)</f>
        <v>0</v>
      </c>
      <c r="BW320" s="208">
        <f t="shared" si="222"/>
        <v>0</v>
      </c>
      <c r="BY320" s="251">
        <f t="shared" si="223"/>
        <v>0</v>
      </c>
      <c r="BZ320" s="43">
        <f>HLOOKUP(BZ$4,Debug!$A$1:$AK$723,2+$C320,0)</f>
        <v>0</v>
      </c>
      <c r="CA320" s="49">
        <f t="shared" si="224"/>
        <v>0</v>
      </c>
      <c r="CC320" s="224">
        <f t="shared" si="225"/>
        <v>0</v>
      </c>
      <c r="CD320" s="253">
        <f t="shared" si="236"/>
        <v>0</v>
      </c>
      <c r="CE320" s="253">
        <f t="shared" si="226"/>
        <v>0</v>
      </c>
      <c r="CF320" s="253">
        <f t="shared" si="237"/>
        <v>0</v>
      </c>
      <c r="CG320" s="255">
        <f t="shared" si="227"/>
        <v>0</v>
      </c>
      <c r="CI320" s="194" t="e">
        <f t="shared" si="238"/>
        <v>#DIV/0!</v>
      </c>
      <c r="CJ320" s="194"/>
    </row>
    <row r="321" spans="2:88">
      <c r="B321" s="108">
        <f t="shared" si="239"/>
        <v>27</v>
      </c>
      <c r="C321" s="3">
        <f t="shared" si="228"/>
        <v>315</v>
      </c>
      <c r="D321" s="3">
        <f t="shared" si="229"/>
        <v>26</v>
      </c>
      <c r="E321" s="3">
        <f t="shared" si="230"/>
        <v>2</v>
      </c>
      <c r="F321" s="7">
        <f t="shared" si="231"/>
        <v>2041</v>
      </c>
      <c r="G321" s="8">
        <f t="shared" si="232"/>
        <v>3</v>
      </c>
      <c r="H321" s="37">
        <f>HLOOKUP(H$4,Debug!$A$1:$AK$723,2+$C321,0)</f>
        <v>0</v>
      </c>
      <c r="I321" s="38">
        <f>HLOOKUP(I$4,Debug!$A$1:$AK$723,2+$C321,0)</f>
        <v>0</v>
      </c>
      <c r="J321" s="38">
        <f>HLOOKUP(J$4,Debug!$A$1:$AK$723,2+$C321,0)</f>
        <v>0</v>
      </c>
      <c r="K321" s="38">
        <f>HLOOKUP(K$4,Debug!$A$1:$AK$723,2+$C321,0)</f>
        <v>0</v>
      </c>
      <c r="L321" s="38">
        <f>HLOOKUP(L$4,Debug!$A$1:$AK$723,2+$C321,0)</f>
        <v>0</v>
      </c>
      <c r="M321" s="38">
        <f>HLOOKUP(M$4,Debug!$A$1:$AK$723,2+$C321,0)</f>
        <v>0</v>
      </c>
      <c r="N321" s="208">
        <f t="shared" si="198"/>
        <v>0</v>
      </c>
      <c r="O321" s="5"/>
      <c r="P321" s="100">
        <f>IF(Switch="Y",S321,HLOOKUP(P$3,Debug!$A$1:$AK$723,2+$C321,0))</f>
        <v>0</v>
      </c>
      <c r="Q321" s="207">
        <f t="shared" si="199"/>
        <v>-1.25E-3</v>
      </c>
      <c r="R321" s="101">
        <f>IF(Switch="Y",T321,HLOOKUP(R$3,Debug!$A$1:$AK$723,2+$C321,0))</f>
        <v>0</v>
      </c>
      <c r="S321" s="183">
        <v>-1.1854486263088715E-3</v>
      </c>
      <c r="T321" s="184">
        <v>0.32708599090700946</v>
      </c>
      <c r="U321" s="196"/>
      <c r="V321" s="55">
        <f t="shared" si="233"/>
        <v>0</v>
      </c>
      <c r="W321" s="210">
        <f t="shared" si="234"/>
        <v>0</v>
      </c>
      <c r="X321" s="210">
        <f t="shared" si="200"/>
        <v>0</v>
      </c>
      <c r="Y321" s="210">
        <f t="shared" si="235"/>
        <v>0</v>
      </c>
      <c r="Z321" s="210">
        <f t="shared" si="201"/>
        <v>0</v>
      </c>
      <c r="AA321" s="210">
        <f t="shared" si="202"/>
        <v>0</v>
      </c>
      <c r="AB321" s="210">
        <f t="shared" si="203"/>
        <v>0</v>
      </c>
      <c r="AC321" s="211">
        <f t="shared" si="204"/>
        <v>0</v>
      </c>
      <c r="AD321" s="43">
        <f>HLOOKUP(AD$4,Debug!$A$1:$AK$723,2+$C321,0)</f>
        <v>0</v>
      </c>
      <c r="AE321" s="44">
        <f>HLOOKUP(AE$4,Debug!$A$1:$AK$723,2+$C321,0)</f>
        <v>0</v>
      </c>
      <c r="AF321" s="44">
        <f>HLOOKUP(AF$4,Debug!$A$1:$AK$723,2+$C321,0)</f>
        <v>0</v>
      </c>
      <c r="AG321" s="44">
        <f>HLOOKUP(AG$4,Debug!$A$1:$AK$723,2+$C321,0)</f>
        <v>0</v>
      </c>
      <c r="AH321" s="44">
        <f>HLOOKUP(AH$4,Debug!$A$1:$AK$723,2+$C321,0)</f>
        <v>0</v>
      </c>
      <c r="AI321" s="208">
        <f t="shared" si="205"/>
        <v>0</v>
      </c>
      <c r="AJ321" s="196"/>
      <c r="AK321" s="55">
        <f t="shared" si="192"/>
        <v>0</v>
      </c>
      <c r="AL321" s="210">
        <f t="shared" si="193"/>
        <v>0</v>
      </c>
      <c r="AM321" s="210">
        <f t="shared" si="194"/>
        <v>0</v>
      </c>
      <c r="AN321" s="210">
        <f t="shared" si="195"/>
        <v>0</v>
      </c>
      <c r="AO321" s="210">
        <f t="shared" si="196"/>
        <v>0</v>
      </c>
      <c r="AP321" s="211">
        <f t="shared" si="197"/>
        <v>0</v>
      </c>
      <c r="AQ321" s="46">
        <f>HLOOKUP(AQ$4,Debug!$A$1:$AK$723,2+$C321,0)</f>
        <v>0</v>
      </c>
      <c r="AR321" s="46">
        <f>HLOOKUP(AR$4,Debug!$A$1:$AK$723,2+$C321,0)</f>
        <v>0</v>
      </c>
      <c r="AS321" s="46">
        <f>HLOOKUP(AS$4,Debug!$A$1:$AK$723,2+$C321,0)</f>
        <v>0</v>
      </c>
      <c r="AT321" s="46">
        <f>HLOOKUP(AT$4,Debug!$A$1:$AK$723,2+$C321,0)</f>
        <v>0</v>
      </c>
      <c r="AU321" s="46">
        <f>HLOOKUP(AU$4,Debug!$A$1:$AK$723,2+$C321,0)</f>
        <v>0</v>
      </c>
      <c r="AV321" s="46">
        <f>HLOOKUP(AV$4,Debug!$A$1:$AK$723,2+$C321,0)</f>
        <v>0</v>
      </c>
      <c r="AW321" s="47">
        <f t="shared" si="206"/>
        <v>0</v>
      </c>
      <c r="AX321" s="196"/>
      <c r="AY321" s="265">
        <f t="shared" si="207"/>
        <v>0</v>
      </c>
      <c r="AZ321" s="266">
        <f t="shared" si="208"/>
        <v>0</v>
      </c>
      <c r="BA321" s="266">
        <f t="shared" si="209"/>
        <v>1.7826096154749393E-10</v>
      </c>
      <c r="BB321" s="266">
        <f t="shared" si="210"/>
        <v>0</v>
      </c>
      <c r="BC321" s="267">
        <f t="shared" si="211"/>
        <v>0</v>
      </c>
      <c r="BD321" s="246">
        <f>HLOOKUP(BD$4,Debug!$A$1:$AK$723,2+$C321,0)</f>
        <v>0</v>
      </c>
      <c r="BE321" s="46">
        <f>HLOOKUP(BE$4,Debug!$A$1:$AK$723,2+$C321,0)</f>
        <v>0</v>
      </c>
      <c r="BF321" s="46">
        <f>HLOOKUP(BF$4,Debug!$A$1:$AK$723,2+$C321,0)</f>
        <v>0</v>
      </c>
      <c r="BG321" s="46">
        <f>HLOOKUP(BG$4,Debug!$A$1:$AK$723,2+$C321,0)</f>
        <v>0</v>
      </c>
      <c r="BH321" s="46">
        <f>HLOOKUP(BH$4,Debug!$A$1:$AK$723,2+$C321,0)</f>
        <v>0</v>
      </c>
      <c r="BI321" s="48">
        <f t="shared" si="212"/>
        <v>0</v>
      </c>
      <c r="BJ321" s="196"/>
      <c r="BK321" s="274">
        <f t="shared" si="213"/>
        <v>1.6821425527395739E-3</v>
      </c>
      <c r="BL321" s="275">
        <f t="shared" si="214"/>
        <v>0</v>
      </c>
      <c r="BM321" s="281">
        <f t="shared" si="215"/>
        <v>0</v>
      </c>
      <c r="BN321" s="281">
        <f t="shared" si="216"/>
        <v>0.8</v>
      </c>
      <c r="BO321" s="281">
        <f t="shared" si="217"/>
        <v>0</v>
      </c>
      <c r="BP321" s="281">
        <f t="shared" si="218"/>
        <v>1</v>
      </c>
      <c r="BQ321" s="275">
        <f t="shared" si="219"/>
        <v>0</v>
      </c>
      <c r="BR321" s="275">
        <f t="shared" si="220"/>
        <v>0</v>
      </c>
      <c r="BS321" s="276">
        <f t="shared" si="221"/>
        <v>0.80566083413772305</v>
      </c>
      <c r="BT321" s="41">
        <f>HLOOKUP(BT$4,Debug!$A$1:$AK$723,2+$C321,0)*IF(SUM(V321:W321)=0,0,1)</f>
        <v>0</v>
      </c>
      <c r="BU321" s="41">
        <f>HLOOKUP(BU$4,Debug!$A$1:$AK$723,2+$C321,0)*IF(SUM(X321:Y321)=0,0,1)</f>
        <v>0</v>
      </c>
      <c r="BV321" s="41">
        <f>HLOOKUP(BV$4,Debug!$A$1:$AK$723,2+$C321,0)</f>
        <v>0</v>
      </c>
      <c r="BW321" s="208">
        <f t="shared" si="222"/>
        <v>0</v>
      </c>
      <c r="BY321" s="251">
        <f t="shared" si="223"/>
        <v>0</v>
      </c>
      <c r="BZ321" s="43">
        <f>HLOOKUP(BZ$4,Debug!$A$1:$AK$723,2+$C321,0)</f>
        <v>0</v>
      </c>
      <c r="CA321" s="49">
        <f t="shared" si="224"/>
        <v>0</v>
      </c>
      <c r="CC321" s="224">
        <f t="shared" si="225"/>
        <v>0</v>
      </c>
      <c r="CD321" s="253">
        <f t="shared" si="236"/>
        <v>0</v>
      </c>
      <c r="CE321" s="253">
        <f t="shared" si="226"/>
        <v>0</v>
      </c>
      <c r="CF321" s="253">
        <f t="shared" si="237"/>
        <v>0</v>
      </c>
      <c r="CG321" s="255">
        <f t="shared" si="227"/>
        <v>0</v>
      </c>
      <c r="CI321" s="194" t="e">
        <f t="shared" si="238"/>
        <v>#DIV/0!</v>
      </c>
      <c r="CJ321" s="194"/>
    </row>
    <row r="322" spans="2:88">
      <c r="B322" s="108">
        <f t="shared" si="239"/>
        <v>27</v>
      </c>
      <c r="C322" s="3">
        <f t="shared" si="228"/>
        <v>316</v>
      </c>
      <c r="D322" s="3">
        <f t="shared" si="229"/>
        <v>26</v>
      </c>
      <c r="E322" s="3">
        <f t="shared" si="230"/>
        <v>3</v>
      </c>
      <c r="F322" s="7">
        <f t="shared" si="231"/>
        <v>2041</v>
      </c>
      <c r="G322" s="8">
        <f t="shared" si="232"/>
        <v>4</v>
      </c>
      <c r="H322" s="37">
        <f>HLOOKUP(H$4,Debug!$A$1:$AK$723,2+$C322,0)</f>
        <v>0</v>
      </c>
      <c r="I322" s="38">
        <f>HLOOKUP(I$4,Debug!$A$1:$AK$723,2+$C322,0)</f>
        <v>0</v>
      </c>
      <c r="J322" s="38">
        <f>HLOOKUP(J$4,Debug!$A$1:$AK$723,2+$C322,0)</f>
        <v>0</v>
      </c>
      <c r="K322" s="38">
        <f>HLOOKUP(K$4,Debug!$A$1:$AK$723,2+$C322,0)</f>
        <v>0</v>
      </c>
      <c r="L322" s="38">
        <f>HLOOKUP(L$4,Debug!$A$1:$AK$723,2+$C322,0)</f>
        <v>0</v>
      </c>
      <c r="M322" s="38">
        <f>HLOOKUP(M$4,Debug!$A$1:$AK$723,2+$C322,0)</f>
        <v>0</v>
      </c>
      <c r="N322" s="208">
        <f t="shared" si="198"/>
        <v>0</v>
      </c>
      <c r="O322" s="5"/>
      <c r="P322" s="100">
        <f>IF(Switch="Y",S322,HLOOKUP(P$3,Debug!$A$1:$AK$723,2+$C322,0))</f>
        <v>0</v>
      </c>
      <c r="Q322" s="207">
        <f t="shared" si="199"/>
        <v>-1.25E-3</v>
      </c>
      <c r="R322" s="101">
        <f>IF(Switch="Y",T322,HLOOKUP(R$3,Debug!$A$1:$AK$723,2+$C322,0))</f>
        <v>0</v>
      </c>
      <c r="S322" s="183">
        <v>4.4271771154391626E-3</v>
      </c>
      <c r="T322" s="184">
        <v>0.32535137948984905</v>
      </c>
      <c r="U322" s="196"/>
      <c r="V322" s="55">
        <f t="shared" si="233"/>
        <v>0</v>
      </c>
      <c r="W322" s="210">
        <f t="shared" si="234"/>
        <v>0</v>
      </c>
      <c r="X322" s="210">
        <f t="shared" si="200"/>
        <v>0</v>
      </c>
      <c r="Y322" s="210">
        <f t="shared" si="235"/>
        <v>0</v>
      </c>
      <c r="Z322" s="210">
        <f t="shared" si="201"/>
        <v>0</v>
      </c>
      <c r="AA322" s="210">
        <f t="shared" si="202"/>
        <v>0</v>
      </c>
      <c r="AB322" s="210">
        <f t="shared" si="203"/>
        <v>0</v>
      </c>
      <c r="AC322" s="211">
        <f t="shared" si="204"/>
        <v>0</v>
      </c>
      <c r="AD322" s="43">
        <f>HLOOKUP(AD$4,Debug!$A$1:$AK$723,2+$C322,0)</f>
        <v>0</v>
      </c>
      <c r="AE322" s="44">
        <f>HLOOKUP(AE$4,Debug!$A$1:$AK$723,2+$C322,0)</f>
        <v>0</v>
      </c>
      <c r="AF322" s="44">
        <f>HLOOKUP(AF$4,Debug!$A$1:$AK$723,2+$C322,0)</f>
        <v>0</v>
      </c>
      <c r="AG322" s="44">
        <f>HLOOKUP(AG$4,Debug!$A$1:$AK$723,2+$C322,0)</f>
        <v>0</v>
      </c>
      <c r="AH322" s="44">
        <f>HLOOKUP(AH$4,Debug!$A$1:$AK$723,2+$C322,0)</f>
        <v>0</v>
      </c>
      <c r="AI322" s="208">
        <f t="shared" si="205"/>
        <v>0</v>
      </c>
      <c r="AJ322" s="196"/>
      <c r="AK322" s="55">
        <f t="shared" si="192"/>
        <v>0</v>
      </c>
      <c r="AL322" s="210">
        <f t="shared" si="193"/>
        <v>0</v>
      </c>
      <c r="AM322" s="210">
        <f t="shared" si="194"/>
        <v>0</v>
      </c>
      <c r="AN322" s="210">
        <f t="shared" si="195"/>
        <v>0</v>
      </c>
      <c r="AO322" s="210">
        <f t="shared" si="196"/>
        <v>0</v>
      </c>
      <c r="AP322" s="211">
        <f t="shared" si="197"/>
        <v>0</v>
      </c>
      <c r="AQ322" s="46">
        <f>HLOOKUP(AQ$4,Debug!$A$1:$AK$723,2+$C322,0)</f>
        <v>0</v>
      </c>
      <c r="AR322" s="46">
        <f>HLOOKUP(AR$4,Debug!$A$1:$AK$723,2+$C322,0)</f>
        <v>0</v>
      </c>
      <c r="AS322" s="46">
        <f>HLOOKUP(AS$4,Debug!$A$1:$AK$723,2+$C322,0)</f>
        <v>0</v>
      </c>
      <c r="AT322" s="46">
        <f>HLOOKUP(AT$4,Debug!$A$1:$AK$723,2+$C322,0)</f>
        <v>0</v>
      </c>
      <c r="AU322" s="46">
        <f>HLOOKUP(AU$4,Debug!$A$1:$AK$723,2+$C322,0)</f>
        <v>0</v>
      </c>
      <c r="AV322" s="46">
        <f>HLOOKUP(AV$4,Debug!$A$1:$AK$723,2+$C322,0)</f>
        <v>0</v>
      </c>
      <c r="AW322" s="47">
        <f t="shared" si="206"/>
        <v>0</v>
      </c>
      <c r="AX322" s="196"/>
      <c r="AY322" s="265">
        <f t="shared" si="207"/>
        <v>0</v>
      </c>
      <c r="AZ322" s="266">
        <f t="shared" si="208"/>
        <v>0</v>
      </c>
      <c r="BA322" s="266">
        <f t="shared" si="209"/>
        <v>1.7826096154749393E-10</v>
      </c>
      <c r="BB322" s="266">
        <f t="shared" si="210"/>
        <v>0</v>
      </c>
      <c r="BC322" s="267">
        <f t="shared" si="211"/>
        <v>0</v>
      </c>
      <c r="BD322" s="246">
        <f>HLOOKUP(BD$4,Debug!$A$1:$AK$723,2+$C322,0)</f>
        <v>0</v>
      </c>
      <c r="BE322" s="46">
        <f>HLOOKUP(BE$4,Debug!$A$1:$AK$723,2+$C322,0)</f>
        <v>0</v>
      </c>
      <c r="BF322" s="46">
        <f>HLOOKUP(BF$4,Debug!$A$1:$AK$723,2+$C322,0)</f>
        <v>0</v>
      </c>
      <c r="BG322" s="46">
        <f>HLOOKUP(BG$4,Debug!$A$1:$AK$723,2+$C322,0)</f>
        <v>0</v>
      </c>
      <c r="BH322" s="46">
        <f>HLOOKUP(BH$4,Debug!$A$1:$AK$723,2+$C322,0)</f>
        <v>0</v>
      </c>
      <c r="BI322" s="48">
        <f t="shared" si="212"/>
        <v>0</v>
      </c>
      <c r="BJ322" s="196"/>
      <c r="BK322" s="274">
        <f t="shared" si="213"/>
        <v>1.6821425527395739E-3</v>
      </c>
      <c r="BL322" s="275">
        <f t="shared" si="214"/>
        <v>0</v>
      </c>
      <c r="BM322" s="281">
        <f t="shared" si="215"/>
        <v>0</v>
      </c>
      <c r="BN322" s="281">
        <f t="shared" si="216"/>
        <v>0.8</v>
      </c>
      <c r="BO322" s="281">
        <f t="shared" si="217"/>
        <v>0</v>
      </c>
      <c r="BP322" s="281">
        <f t="shared" si="218"/>
        <v>1</v>
      </c>
      <c r="BQ322" s="275">
        <f t="shared" si="219"/>
        <v>0</v>
      </c>
      <c r="BR322" s="275">
        <f t="shared" si="220"/>
        <v>0</v>
      </c>
      <c r="BS322" s="276">
        <f t="shared" si="221"/>
        <v>0.80566083413772305</v>
      </c>
      <c r="BT322" s="41">
        <f>HLOOKUP(BT$4,Debug!$A$1:$AK$723,2+$C322,0)*IF(SUM(V322:W322)=0,0,1)</f>
        <v>0</v>
      </c>
      <c r="BU322" s="41">
        <f>HLOOKUP(BU$4,Debug!$A$1:$AK$723,2+$C322,0)*IF(SUM(X322:Y322)=0,0,1)</f>
        <v>0</v>
      </c>
      <c r="BV322" s="41">
        <f>HLOOKUP(BV$4,Debug!$A$1:$AK$723,2+$C322,0)</f>
        <v>0</v>
      </c>
      <c r="BW322" s="208">
        <f t="shared" si="222"/>
        <v>0</v>
      </c>
      <c r="BY322" s="251">
        <f t="shared" si="223"/>
        <v>0</v>
      </c>
      <c r="BZ322" s="43">
        <f>HLOOKUP(BZ$4,Debug!$A$1:$AK$723,2+$C322,0)</f>
        <v>0</v>
      </c>
      <c r="CA322" s="49">
        <f t="shared" si="224"/>
        <v>0</v>
      </c>
      <c r="CC322" s="224">
        <f t="shared" si="225"/>
        <v>0</v>
      </c>
      <c r="CD322" s="253">
        <f t="shared" si="236"/>
        <v>0</v>
      </c>
      <c r="CE322" s="253">
        <f t="shared" si="226"/>
        <v>0</v>
      </c>
      <c r="CF322" s="253">
        <f t="shared" si="237"/>
        <v>0</v>
      </c>
      <c r="CG322" s="255">
        <f t="shared" si="227"/>
        <v>0</v>
      </c>
      <c r="CI322" s="194" t="e">
        <f t="shared" si="238"/>
        <v>#DIV/0!</v>
      </c>
      <c r="CJ322" s="194"/>
    </row>
    <row r="323" spans="2:88">
      <c r="B323" s="108">
        <f t="shared" si="239"/>
        <v>27</v>
      </c>
      <c r="C323" s="3">
        <f t="shared" si="228"/>
        <v>317</v>
      </c>
      <c r="D323" s="3">
        <f t="shared" si="229"/>
        <v>26</v>
      </c>
      <c r="E323" s="3">
        <f t="shared" si="230"/>
        <v>4</v>
      </c>
      <c r="F323" s="7">
        <f t="shared" si="231"/>
        <v>2041</v>
      </c>
      <c r="G323" s="8">
        <f t="shared" si="232"/>
        <v>5</v>
      </c>
      <c r="H323" s="37">
        <f>HLOOKUP(H$4,Debug!$A$1:$AK$723,2+$C323,0)</f>
        <v>0</v>
      </c>
      <c r="I323" s="38">
        <f>HLOOKUP(I$4,Debug!$A$1:$AK$723,2+$C323,0)</f>
        <v>0</v>
      </c>
      <c r="J323" s="38">
        <f>HLOOKUP(J$4,Debug!$A$1:$AK$723,2+$C323,0)</f>
        <v>0</v>
      </c>
      <c r="K323" s="38">
        <f>HLOOKUP(K$4,Debug!$A$1:$AK$723,2+$C323,0)</f>
        <v>0</v>
      </c>
      <c r="L323" s="38">
        <f>HLOOKUP(L$4,Debug!$A$1:$AK$723,2+$C323,0)</f>
        <v>0</v>
      </c>
      <c r="M323" s="38">
        <f>HLOOKUP(M$4,Debug!$A$1:$AK$723,2+$C323,0)</f>
        <v>0</v>
      </c>
      <c r="N323" s="208">
        <f t="shared" si="198"/>
        <v>0</v>
      </c>
      <c r="O323" s="5"/>
      <c r="P323" s="100">
        <f>IF(Switch="Y",S323,HLOOKUP(P$3,Debug!$A$1:$AK$723,2+$C323,0))</f>
        <v>0</v>
      </c>
      <c r="Q323" s="207">
        <f t="shared" si="199"/>
        <v>-1.25E-3</v>
      </c>
      <c r="R323" s="101">
        <f>IF(Switch="Y",T323,HLOOKUP(R$3,Debug!$A$1:$AK$723,2+$C323,0))</f>
        <v>0</v>
      </c>
      <c r="S323" s="183">
        <v>1.7304353959788354E-3</v>
      </c>
      <c r="T323" s="184">
        <v>0.3235722375020223</v>
      </c>
      <c r="U323" s="196"/>
      <c r="V323" s="55">
        <f t="shared" si="233"/>
        <v>0</v>
      </c>
      <c r="W323" s="210">
        <f t="shared" si="234"/>
        <v>0</v>
      </c>
      <c r="X323" s="210">
        <f t="shared" si="200"/>
        <v>0</v>
      </c>
      <c r="Y323" s="210">
        <f t="shared" si="235"/>
        <v>0</v>
      </c>
      <c r="Z323" s="210">
        <f t="shared" si="201"/>
        <v>0</v>
      </c>
      <c r="AA323" s="210">
        <f t="shared" si="202"/>
        <v>0</v>
      </c>
      <c r="AB323" s="210">
        <f t="shared" si="203"/>
        <v>0</v>
      </c>
      <c r="AC323" s="211">
        <f t="shared" si="204"/>
        <v>0</v>
      </c>
      <c r="AD323" s="43">
        <f>HLOOKUP(AD$4,Debug!$A$1:$AK$723,2+$C323,0)</f>
        <v>0</v>
      </c>
      <c r="AE323" s="44">
        <f>HLOOKUP(AE$4,Debug!$A$1:$AK$723,2+$C323,0)</f>
        <v>0</v>
      </c>
      <c r="AF323" s="44">
        <f>HLOOKUP(AF$4,Debug!$A$1:$AK$723,2+$C323,0)</f>
        <v>0</v>
      </c>
      <c r="AG323" s="44">
        <f>HLOOKUP(AG$4,Debug!$A$1:$AK$723,2+$C323,0)</f>
        <v>0</v>
      </c>
      <c r="AH323" s="44">
        <f>HLOOKUP(AH$4,Debug!$A$1:$AK$723,2+$C323,0)</f>
        <v>0</v>
      </c>
      <c r="AI323" s="208">
        <f t="shared" si="205"/>
        <v>0</v>
      </c>
      <c r="AJ323" s="196"/>
      <c r="AK323" s="55">
        <f t="shared" si="192"/>
        <v>0</v>
      </c>
      <c r="AL323" s="210">
        <f t="shared" si="193"/>
        <v>0</v>
      </c>
      <c r="AM323" s="210">
        <f t="shared" si="194"/>
        <v>0</v>
      </c>
      <c r="AN323" s="210">
        <f t="shared" si="195"/>
        <v>0</v>
      </c>
      <c r="AO323" s="210">
        <f t="shared" si="196"/>
        <v>0</v>
      </c>
      <c r="AP323" s="211">
        <f t="shared" si="197"/>
        <v>0</v>
      </c>
      <c r="AQ323" s="46">
        <f>HLOOKUP(AQ$4,Debug!$A$1:$AK$723,2+$C323,0)</f>
        <v>0</v>
      </c>
      <c r="AR323" s="46">
        <f>HLOOKUP(AR$4,Debug!$A$1:$AK$723,2+$C323,0)</f>
        <v>0</v>
      </c>
      <c r="AS323" s="46">
        <f>HLOOKUP(AS$4,Debug!$A$1:$AK$723,2+$C323,0)</f>
        <v>0</v>
      </c>
      <c r="AT323" s="46">
        <f>HLOOKUP(AT$4,Debug!$A$1:$AK$723,2+$C323,0)</f>
        <v>0</v>
      </c>
      <c r="AU323" s="46">
        <f>HLOOKUP(AU$4,Debug!$A$1:$AK$723,2+$C323,0)</f>
        <v>0</v>
      </c>
      <c r="AV323" s="46">
        <f>HLOOKUP(AV$4,Debug!$A$1:$AK$723,2+$C323,0)</f>
        <v>0</v>
      </c>
      <c r="AW323" s="47">
        <f t="shared" si="206"/>
        <v>0</v>
      </c>
      <c r="AX323" s="196"/>
      <c r="AY323" s="265">
        <f t="shared" si="207"/>
        <v>0</v>
      </c>
      <c r="AZ323" s="266">
        <f t="shared" si="208"/>
        <v>0</v>
      </c>
      <c r="BA323" s="266">
        <f t="shared" si="209"/>
        <v>1.7826096154749393E-10</v>
      </c>
      <c r="BB323" s="266">
        <f t="shared" si="210"/>
        <v>0</v>
      </c>
      <c r="BC323" s="267">
        <f t="shared" si="211"/>
        <v>0</v>
      </c>
      <c r="BD323" s="246">
        <f>HLOOKUP(BD$4,Debug!$A$1:$AK$723,2+$C323,0)</f>
        <v>0</v>
      </c>
      <c r="BE323" s="46">
        <f>HLOOKUP(BE$4,Debug!$A$1:$AK$723,2+$C323,0)</f>
        <v>0</v>
      </c>
      <c r="BF323" s="46">
        <f>HLOOKUP(BF$4,Debug!$A$1:$AK$723,2+$C323,0)</f>
        <v>0</v>
      </c>
      <c r="BG323" s="46">
        <f>HLOOKUP(BG$4,Debug!$A$1:$AK$723,2+$C323,0)</f>
        <v>0</v>
      </c>
      <c r="BH323" s="46">
        <f>HLOOKUP(BH$4,Debug!$A$1:$AK$723,2+$C323,0)</f>
        <v>0</v>
      </c>
      <c r="BI323" s="48">
        <f t="shared" si="212"/>
        <v>0</v>
      </c>
      <c r="BJ323" s="196"/>
      <c r="BK323" s="274">
        <f t="shared" si="213"/>
        <v>1.6821425527395739E-3</v>
      </c>
      <c r="BL323" s="275">
        <f t="shared" si="214"/>
        <v>0</v>
      </c>
      <c r="BM323" s="281">
        <f t="shared" si="215"/>
        <v>0</v>
      </c>
      <c r="BN323" s="281">
        <f t="shared" si="216"/>
        <v>0.8</v>
      </c>
      <c r="BO323" s="281">
        <f t="shared" si="217"/>
        <v>0</v>
      </c>
      <c r="BP323" s="281">
        <f t="shared" si="218"/>
        <v>1</v>
      </c>
      <c r="BQ323" s="275">
        <f t="shared" si="219"/>
        <v>0</v>
      </c>
      <c r="BR323" s="275">
        <f t="shared" si="220"/>
        <v>0</v>
      </c>
      <c r="BS323" s="276">
        <f t="shared" si="221"/>
        <v>0.80566083413772305</v>
      </c>
      <c r="BT323" s="41">
        <f>HLOOKUP(BT$4,Debug!$A$1:$AK$723,2+$C323,0)*IF(SUM(V323:W323)=0,0,1)</f>
        <v>0</v>
      </c>
      <c r="BU323" s="41">
        <f>HLOOKUP(BU$4,Debug!$A$1:$AK$723,2+$C323,0)*IF(SUM(X323:Y323)=0,0,1)</f>
        <v>0</v>
      </c>
      <c r="BV323" s="41">
        <f>HLOOKUP(BV$4,Debug!$A$1:$AK$723,2+$C323,0)</f>
        <v>0</v>
      </c>
      <c r="BW323" s="208">
        <f t="shared" si="222"/>
        <v>0</v>
      </c>
      <c r="BY323" s="251">
        <f t="shared" si="223"/>
        <v>0</v>
      </c>
      <c r="BZ323" s="43">
        <f>HLOOKUP(BZ$4,Debug!$A$1:$AK$723,2+$C323,0)</f>
        <v>0</v>
      </c>
      <c r="CA323" s="49">
        <f t="shared" si="224"/>
        <v>0</v>
      </c>
      <c r="CC323" s="224">
        <f t="shared" si="225"/>
        <v>0</v>
      </c>
      <c r="CD323" s="253">
        <f t="shared" si="236"/>
        <v>0</v>
      </c>
      <c r="CE323" s="253">
        <f t="shared" si="226"/>
        <v>0</v>
      </c>
      <c r="CF323" s="253">
        <f t="shared" si="237"/>
        <v>0</v>
      </c>
      <c r="CG323" s="255">
        <f t="shared" si="227"/>
        <v>0</v>
      </c>
      <c r="CI323" s="194" t="e">
        <f t="shared" si="238"/>
        <v>#DIV/0!</v>
      </c>
      <c r="CJ323" s="194"/>
    </row>
    <row r="324" spans="2:88">
      <c r="B324" s="108">
        <f t="shared" si="239"/>
        <v>27</v>
      </c>
      <c r="C324" s="3">
        <f t="shared" si="228"/>
        <v>318</v>
      </c>
      <c r="D324" s="3">
        <f t="shared" si="229"/>
        <v>26</v>
      </c>
      <c r="E324" s="3">
        <f t="shared" si="230"/>
        <v>5</v>
      </c>
      <c r="F324" s="7">
        <f t="shared" si="231"/>
        <v>2041</v>
      </c>
      <c r="G324" s="8">
        <f t="shared" si="232"/>
        <v>6</v>
      </c>
      <c r="H324" s="37">
        <f>HLOOKUP(H$4,Debug!$A$1:$AK$723,2+$C324,0)</f>
        <v>0</v>
      </c>
      <c r="I324" s="38">
        <f>HLOOKUP(I$4,Debug!$A$1:$AK$723,2+$C324,0)</f>
        <v>0</v>
      </c>
      <c r="J324" s="38">
        <f>HLOOKUP(J$4,Debug!$A$1:$AK$723,2+$C324,0)</f>
        <v>0</v>
      </c>
      <c r="K324" s="38">
        <f>HLOOKUP(K$4,Debug!$A$1:$AK$723,2+$C324,0)</f>
        <v>0</v>
      </c>
      <c r="L324" s="38">
        <f>HLOOKUP(L$4,Debug!$A$1:$AK$723,2+$C324,0)</f>
        <v>0</v>
      </c>
      <c r="M324" s="38">
        <f>HLOOKUP(M$4,Debug!$A$1:$AK$723,2+$C324,0)</f>
        <v>0</v>
      </c>
      <c r="N324" s="208">
        <f t="shared" si="198"/>
        <v>0</v>
      </c>
      <c r="O324" s="5"/>
      <c r="P324" s="100">
        <f>IF(Switch="Y",S324,HLOOKUP(P$3,Debug!$A$1:$AK$723,2+$C324,0))</f>
        <v>0</v>
      </c>
      <c r="Q324" s="207">
        <f t="shared" si="199"/>
        <v>-1.25E-3</v>
      </c>
      <c r="R324" s="101">
        <f>IF(Switch="Y",T324,HLOOKUP(R$3,Debug!$A$1:$AK$723,2+$C324,0))</f>
        <v>0</v>
      </c>
      <c r="S324" s="183">
        <v>4.1618566697384063E-2</v>
      </c>
      <c r="T324" s="184">
        <v>0.32183316168898041</v>
      </c>
      <c r="U324" s="196"/>
      <c r="V324" s="55">
        <f t="shared" si="233"/>
        <v>0</v>
      </c>
      <c r="W324" s="210">
        <f t="shared" si="234"/>
        <v>0</v>
      </c>
      <c r="X324" s="210">
        <f t="shared" si="200"/>
        <v>0</v>
      </c>
      <c r="Y324" s="210">
        <f t="shared" si="235"/>
        <v>0</v>
      </c>
      <c r="Z324" s="210">
        <f t="shared" si="201"/>
        <v>0</v>
      </c>
      <c r="AA324" s="210">
        <f t="shared" si="202"/>
        <v>0</v>
      </c>
      <c r="AB324" s="210">
        <f t="shared" si="203"/>
        <v>0</v>
      </c>
      <c r="AC324" s="211">
        <f t="shared" si="204"/>
        <v>0</v>
      </c>
      <c r="AD324" s="43">
        <f>HLOOKUP(AD$4,Debug!$A$1:$AK$723,2+$C324,0)</f>
        <v>0</v>
      </c>
      <c r="AE324" s="44">
        <f>HLOOKUP(AE$4,Debug!$A$1:$AK$723,2+$C324,0)</f>
        <v>0</v>
      </c>
      <c r="AF324" s="44">
        <f>HLOOKUP(AF$4,Debug!$A$1:$AK$723,2+$C324,0)</f>
        <v>0</v>
      </c>
      <c r="AG324" s="44">
        <f>HLOOKUP(AG$4,Debug!$A$1:$AK$723,2+$C324,0)</f>
        <v>0</v>
      </c>
      <c r="AH324" s="44">
        <f>HLOOKUP(AH$4,Debug!$A$1:$AK$723,2+$C324,0)</f>
        <v>0</v>
      </c>
      <c r="AI324" s="208">
        <f t="shared" si="205"/>
        <v>0</v>
      </c>
      <c r="AJ324" s="196"/>
      <c r="AK324" s="55">
        <f t="shared" si="192"/>
        <v>0</v>
      </c>
      <c r="AL324" s="210">
        <f t="shared" si="193"/>
        <v>0</v>
      </c>
      <c r="AM324" s="210">
        <f t="shared" si="194"/>
        <v>0</v>
      </c>
      <c r="AN324" s="210">
        <f t="shared" si="195"/>
        <v>0</v>
      </c>
      <c r="AO324" s="210">
        <f t="shared" si="196"/>
        <v>0</v>
      </c>
      <c r="AP324" s="211">
        <f t="shared" si="197"/>
        <v>0</v>
      </c>
      <c r="AQ324" s="46">
        <f>HLOOKUP(AQ$4,Debug!$A$1:$AK$723,2+$C324,0)</f>
        <v>0</v>
      </c>
      <c r="AR324" s="46">
        <f>HLOOKUP(AR$4,Debug!$A$1:$AK$723,2+$C324,0)</f>
        <v>0</v>
      </c>
      <c r="AS324" s="46">
        <f>HLOOKUP(AS$4,Debug!$A$1:$AK$723,2+$C324,0)</f>
        <v>0</v>
      </c>
      <c r="AT324" s="46">
        <f>HLOOKUP(AT$4,Debug!$A$1:$AK$723,2+$C324,0)</f>
        <v>0</v>
      </c>
      <c r="AU324" s="46">
        <f>HLOOKUP(AU$4,Debug!$A$1:$AK$723,2+$C324,0)</f>
        <v>0</v>
      </c>
      <c r="AV324" s="46">
        <f>HLOOKUP(AV$4,Debug!$A$1:$AK$723,2+$C324,0)</f>
        <v>0</v>
      </c>
      <c r="AW324" s="47">
        <f t="shared" si="206"/>
        <v>0</v>
      </c>
      <c r="AX324" s="196"/>
      <c r="AY324" s="265">
        <f t="shared" si="207"/>
        <v>0</v>
      </c>
      <c r="AZ324" s="266">
        <f t="shared" si="208"/>
        <v>0</v>
      </c>
      <c r="BA324" s="266">
        <f t="shared" si="209"/>
        <v>1.7826096154749393E-10</v>
      </c>
      <c r="BB324" s="266">
        <f t="shared" si="210"/>
        <v>0</v>
      </c>
      <c r="BC324" s="267">
        <f t="shared" si="211"/>
        <v>0</v>
      </c>
      <c r="BD324" s="246">
        <f>HLOOKUP(BD$4,Debug!$A$1:$AK$723,2+$C324,0)</f>
        <v>0</v>
      </c>
      <c r="BE324" s="46">
        <f>HLOOKUP(BE$4,Debug!$A$1:$AK$723,2+$C324,0)</f>
        <v>0</v>
      </c>
      <c r="BF324" s="46">
        <f>HLOOKUP(BF$4,Debug!$A$1:$AK$723,2+$C324,0)</f>
        <v>0</v>
      </c>
      <c r="BG324" s="46">
        <f>HLOOKUP(BG$4,Debug!$A$1:$AK$723,2+$C324,0)</f>
        <v>0</v>
      </c>
      <c r="BH324" s="46">
        <f>HLOOKUP(BH$4,Debug!$A$1:$AK$723,2+$C324,0)</f>
        <v>0</v>
      </c>
      <c r="BI324" s="48">
        <f t="shared" si="212"/>
        <v>0</v>
      </c>
      <c r="BJ324" s="196"/>
      <c r="BK324" s="274">
        <f t="shared" si="213"/>
        <v>1.6821425527395739E-3</v>
      </c>
      <c r="BL324" s="275">
        <f t="shared" si="214"/>
        <v>0</v>
      </c>
      <c r="BM324" s="281">
        <f t="shared" si="215"/>
        <v>0</v>
      </c>
      <c r="BN324" s="281">
        <f t="shared" si="216"/>
        <v>0.8</v>
      </c>
      <c r="BO324" s="281">
        <f t="shared" si="217"/>
        <v>0</v>
      </c>
      <c r="BP324" s="281">
        <f t="shared" si="218"/>
        <v>1</v>
      </c>
      <c r="BQ324" s="275">
        <f t="shared" si="219"/>
        <v>0</v>
      </c>
      <c r="BR324" s="275">
        <f t="shared" si="220"/>
        <v>0</v>
      </c>
      <c r="BS324" s="276">
        <f t="shared" si="221"/>
        <v>0.80566083413772305</v>
      </c>
      <c r="BT324" s="41">
        <f>HLOOKUP(BT$4,Debug!$A$1:$AK$723,2+$C324,0)*IF(SUM(V324:W324)=0,0,1)</f>
        <v>0</v>
      </c>
      <c r="BU324" s="41">
        <f>HLOOKUP(BU$4,Debug!$A$1:$AK$723,2+$C324,0)*IF(SUM(X324:Y324)=0,0,1)</f>
        <v>0</v>
      </c>
      <c r="BV324" s="41">
        <f>HLOOKUP(BV$4,Debug!$A$1:$AK$723,2+$C324,0)</f>
        <v>0</v>
      </c>
      <c r="BW324" s="208">
        <f t="shared" si="222"/>
        <v>0</v>
      </c>
      <c r="BY324" s="251">
        <f t="shared" si="223"/>
        <v>0</v>
      </c>
      <c r="BZ324" s="43">
        <f>HLOOKUP(BZ$4,Debug!$A$1:$AK$723,2+$C324,0)</f>
        <v>0</v>
      </c>
      <c r="CA324" s="49">
        <f t="shared" si="224"/>
        <v>0</v>
      </c>
      <c r="CC324" s="224">
        <f t="shared" si="225"/>
        <v>0</v>
      </c>
      <c r="CD324" s="253">
        <f t="shared" si="236"/>
        <v>0</v>
      </c>
      <c r="CE324" s="253">
        <f t="shared" si="226"/>
        <v>0</v>
      </c>
      <c r="CF324" s="253">
        <f t="shared" si="237"/>
        <v>0</v>
      </c>
      <c r="CG324" s="255">
        <f t="shared" si="227"/>
        <v>0</v>
      </c>
      <c r="CI324" s="194" t="e">
        <f t="shared" si="238"/>
        <v>#DIV/0!</v>
      </c>
      <c r="CJ324" s="194"/>
    </row>
    <row r="325" spans="2:88">
      <c r="B325" s="108">
        <f t="shared" si="239"/>
        <v>27</v>
      </c>
      <c r="C325" s="3">
        <f t="shared" si="228"/>
        <v>319</v>
      </c>
      <c r="D325" s="3">
        <f t="shared" si="229"/>
        <v>26</v>
      </c>
      <c r="E325" s="3">
        <f t="shared" si="230"/>
        <v>6</v>
      </c>
      <c r="F325" s="7">
        <f t="shared" si="231"/>
        <v>2041</v>
      </c>
      <c r="G325" s="8">
        <f t="shared" si="232"/>
        <v>7</v>
      </c>
      <c r="H325" s="37">
        <f>HLOOKUP(H$4,Debug!$A$1:$AK$723,2+$C325,0)</f>
        <v>0</v>
      </c>
      <c r="I325" s="38">
        <f>HLOOKUP(I$4,Debug!$A$1:$AK$723,2+$C325,0)</f>
        <v>0</v>
      </c>
      <c r="J325" s="38">
        <f>HLOOKUP(J$4,Debug!$A$1:$AK$723,2+$C325,0)</f>
        <v>0</v>
      </c>
      <c r="K325" s="38">
        <f>HLOOKUP(K$4,Debug!$A$1:$AK$723,2+$C325,0)</f>
        <v>0</v>
      </c>
      <c r="L325" s="38">
        <f>HLOOKUP(L$4,Debug!$A$1:$AK$723,2+$C325,0)</f>
        <v>0</v>
      </c>
      <c r="M325" s="38">
        <f>HLOOKUP(M$4,Debug!$A$1:$AK$723,2+$C325,0)</f>
        <v>0</v>
      </c>
      <c r="N325" s="208">
        <f t="shared" si="198"/>
        <v>0</v>
      </c>
      <c r="O325" s="5"/>
      <c r="P325" s="100">
        <f>IF(Switch="Y",S325,HLOOKUP(P$3,Debug!$A$1:$AK$723,2+$C325,0))</f>
        <v>0</v>
      </c>
      <c r="Q325" s="207">
        <f t="shared" si="199"/>
        <v>-1.25E-3</v>
      </c>
      <c r="R325" s="101">
        <f>IF(Switch="Y",T325,HLOOKUP(R$3,Debug!$A$1:$AK$723,2+$C325,0))</f>
        <v>0</v>
      </c>
      <c r="S325" s="183">
        <v>4.0000962535047924E-2</v>
      </c>
      <c r="T325" s="184">
        <v>0.32007169605991742</v>
      </c>
      <c r="U325" s="196"/>
      <c r="V325" s="55">
        <f t="shared" si="233"/>
        <v>0</v>
      </c>
      <c r="W325" s="210">
        <f t="shared" si="234"/>
        <v>0</v>
      </c>
      <c r="X325" s="210">
        <f t="shared" si="200"/>
        <v>0</v>
      </c>
      <c r="Y325" s="210">
        <f t="shared" si="235"/>
        <v>0</v>
      </c>
      <c r="Z325" s="210">
        <f t="shared" si="201"/>
        <v>0</v>
      </c>
      <c r="AA325" s="210">
        <f t="shared" si="202"/>
        <v>0</v>
      </c>
      <c r="AB325" s="210">
        <f t="shared" si="203"/>
        <v>0</v>
      </c>
      <c r="AC325" s="211">
        <f t="shared" si="204"/>
        <v>0</v>
      </c>
      <c r="AD325" s="43">
        <f>HLOOKUP(AD$4,Debug!$A$1:$AK$723,2+$C325,0)</f>
        <v>0</v>
      </c>
      <c r="AE325" s="44">
        <f>HLOOKUP(AE$4,Debug!$A$1:$AK$723,2+$C325,0)</f>
        <v>0</v>
      </c>
      <c r="AF325" s="44">
        <f>HLOOKUP(AF$4,Debug!$A$1:$AK$723,2+$C325,0)</f>
        <v>0</v>
      </c>
      <c r="AG325" s="44">
        <f>HLOOKUP(AG$4,Debug!$A$1:$AK$723,2+$C325,0)</f>
        <v>0</v>
      </c>
      <c r="AH325" s="44">
        <f>HLOOKUP(AH$4,Debug!$A$1:$AK$723,2+$C325,0)</f>
        <v>0</v>
      </c>
      <c r="AI325" s="208">
        <f t="shared" si="205"/>
        <v>0</v>
      </c>
      <c r="AJ325" s="196"/>
      <c r="AK325" s="55">
        <f t="shared" si="192"/>
        <v>0</v>
      </c>
      <c r="AL325" s="210">
        <f t="shared" si="193"/>
        <v>0</v>
      </c>
      <c r="AM325" s="210">
        <f t="shared" si="194"/>
        <v>0</v>
      </c>
      <c r="AN325" s="210">
        <f t="shared" si="195"/>
        <v>0</v>
      </c>
      <c r="AO325" s="210">
        <f t="shared" si="196"/>
        <v>0</v>
      </c>
      <c r="AP325" s="211">
        <f t="shared" si="197"/>
        <v>0</v>
      </c>
      <c r="AQ325" s="46">
        <f>HLOOKUP(AQ$4,Debug!$A$1:$AK$723,2+$C325,0)</f>
        <v>0</v>
      </c>
      <c r="AR325" s="46">
        <f>HLOOKUP(AR$4,Debug!$A$1:$AK$723,2+$C325,0)</f>
        <v>0</v>
      </c>
      <c r="AS325" s="46">
        <f>HLOOKUP(AS$4,Debug!$A$1:$AK$723,2+$C325,0)</f>
        <v>0</v>
      </c>
      <c r="AT325" s="46">
        <f>HLOOKUP(AT$4,Debug!$A$1:$AK$723,2+$C325,0)</f>
        <v>0</v>
      </c>
      <c r="AU325" s="46">
        <f>HLOOKUP(AU$4,Debug!$A$1:$AK$723,2+$C325,0)</f>
        <v>0</v>
      </c>
      <c r="AV325" s="46">
        <f>HLOOKUP(AV$4,Debug!$A$1:$AK$723,2+$C325,0)</f>
        <v>0</v>
      </c>
      <c r="AW325" s="47">
        <f t="shared" si="206"/>
        <v>0</v>
      </c>
      <c r="AX325" s="196"/>
      <c r="AY325" s="265">
        <f t="shared" si="207"/>
        <v>0</v>
      </c>
      <c r="AZ325" s="266">
        <f t="shared" si="208"/>
        <v>0</v>
      </c>
      <c r="BA325" s="266">
        <f t="shared" si="209"/>
        <v>1.7826096154749393E-10</v>
      </c>
      <c r="BB325" s="266">
        <f t="shared" si="210"/>
        <v>0</v>
      </c>
      <c r="BC325" s="267">
        <f t="shared" si="211"/>
        <v>0</v>
      </c>
      <c r="BD325" s="246">
        <f>HLOOKUP(BD$4,Debug!$A$1:$AK$723,2+$C325,0)</f>
        <v>0</v>
      </c>
      <c r="BE325" s="46">
        <f>HLOOKUP(BE$4,Debug!$A$1:$AK$723,2+$C325,0)</f>
        <v>0</v>
      </c>
      <c r="BF325" s="46">
        <f>HLOOKUP(BF$4,Debug!$A$1:$AK$723,2+$C325,0)</f>
        <v>0</v>
      </c>
      <c r="BG325" s="46">
        <f>HLOOKUP(BG$4,Debug!$A$1:$AK$723,2+$C325,0)</f>
        <v>0</v>
      </c>
      <c r="BH325" s="46">
        <f>HLOOKUP(BH$4,Debug!$A$1:$AK$723,2+$C325,0)</f>
        <v>0</v>
      </c>
      <c r="BI325" s="48">
        <f t="shared" si="212"/>
        <v>0</v>
      </c>
      <c r="BJ325" s="196"/>
      <c r="BK325" s="274">
        <f t="shared" si="213"/>
        <v>1.6821425527395739E-3</v>
      </c>
      <c r="BL325" s="275">
        <f t="shared" si="214"/>
        <v>0</v>
      </c>
      <c r="BM325" s="281">
        <f t="shared" si="215"/>
        <v>0</v>
      </c>
      <c r="BN325" s="281">
        <f t="shared" si="216"/>
        <v>0.8</v>
      </c>
      <c r="BO325" s="281">
        <f t="shared" si="217"/>
        <v>0</v>
      </c>
      <c r="BP325" s="281">
        <f t="shared" si="218"/>
        <v>1</v>
      </c>
      <c r="BQ325" s="275">
        <f t="shared" si="219"/>
        <v>0</v>
      </c>
      <c r="BR325" s="275">
        <f t="shared" si="220"/>
        <v>0</v>
      </c>
      <c r="BS325" s="276">
        <f t="shared" si="221"/>
        <v>0.80566083413772305</v>
      </c>
      <c r="BT325" s="41">
        <f>HLOOKUP(BT$4,Debug!$A$1:$AK$723,2+$C325,0)*IF(SUM(V325:W325)=0,0,1)</f>
        <v>0</v>
      </c>
      <c r="BU325" s="41">
        <f>HLOOKUP(BU$4,Debug!$A$1:$AK$723,2+$C325,0)*IF(SUM(X325:Y325)=0,0,1)</f>
        <v>0</v>
      </c>
      <c r="BV325" s="41">
        <f>HLOOKUP(BV$4,Debug!$A$1:$AK$723,2+$C325,0)</f>
        <v>0</v>
      </c>
      <c r="BW325" s="208">
        <f t="shared" si="222"/>
        <v>0</v>
      </c>
      <c r="BY325" s="251">
        <f t="shared" si="223"/>
        <v>0</v>
      </c>
      <c r="BZ325" s="43">
        <f>HLOOKUP(BZ$4,Debug!$A$1:$AK$723,2+$C325,0)</f>
        <v>0</v>
      </c>
      <c r="CA325" s="49">
        <f t="shared" si="224"/>
        <v>0</v>
      </c>
      <c r="CC325" s="224">
        <f t="shared" si="225"/>
        <v>0</v>
      </c>
      <c r="CD325" s="253">
        <f t="shared" si="236"/>
        <v>0</v>
      </c>
      <c r="CE325" s="253">
        <f t="shared" si="226"/>
        <v>0</v>
      </c>
      <c r="CF325" s="253">
        <f t="shared" si="237"/>
        <v>0</v>
      </c>
      <c r="CG325" s="255">
        <f t="shared" si="227"/>
        <v>0</v>
      </c>
      <c r="CI325" s="194" t="e">
        <f t="shared" si="238"/>
        <v>#DIV/0!</v>
      </c>
      <c r="CJ325" s="194"/>
    </row>
    <row r="326" spans="2:88">
      <c r="B326" s="108">
        <f t="shared" si="239"/>
        <v>27</v>
      </c>
      <c r="C326" s="3">
        <f t="shared" si="228"/>
        <v>320</v>
      </c>
      <c r="D326" s="3">
        <f t="shared" si="229"/>
        <v>26</v>
      </c>
      <c r="E326" s="3">
        <f t="shared" si="230"/>
        <v>7</v>
      </c>
      <c r="F326" s="7">
        <f t="shared" si="231"/>
        <v>2041</v>
      </c>
      <c r="G326" s="8">
        <f t="shared" si="232"/>
        <v>8</v>
      </c>
      <c r="H326" s="37">
        <f>HLOOKUP(H$4,Debug!$A$1:$AK$723,2+$C326,0)</f>
        <v>0</v>
      </c>
      <c r="I326" s="38">
        <f>HLOOKUP(I$4,Debug!$A$1:$AK$723,2+$C326,0)</f>
        <v>0</v>
      </c>
      <c r="J326" s="38">
        <f>HLOOKUP(J$4,Debug!$A$1:$AK$723,2+$C326,0)</f>
        <v>0</v>
      </c>
      <c r="K326" s="38">
        <f>HLOOKUP(K$4,Debug!$A$1:$AK$723,2+$C326,0)</f>
        <v>0</v>
      </c>
      <c r="L326" s="38">
        <f>HLOOKUP(L$4,Debug!$A$1:$AK$723,2+$C326,0)</f>
        <v>0</v>
      </c>
      <c r="M326" s="38">
        <f>HLOOKUP(M$4,Debug!$A$1:$AK$723,2+$C326,0)</f>
        <v>0</v>
      </c>
      <c r="N326" s="208">
        <f t="shared" si="198"/>
        <v>0</v>
      </c>
      <c r="O326" s="5"/>
      <c r="P326" s="100">
        <f>IF(Switch="Y",S326,HLOOKUP(P$3,Debug!$A$1:$AK$723,2+$C326,0))</f>
        <v>0</v>
      </c>
      <c r="Q326" s="207">
        <f t="shared" si="199"/>
        <v>-1.25E-3</v>
      </c>
      <c r="R326" s="101">
        <f>IF(Switch="Y",T326,HLOOKUP(R$3,Debug!$A$1:$AK$723,2+$C326,0))</f>
        <v>0</v>
      </c>
      <c r="S326" s="183">
        <v>6.5519150384010238E-3</v>
      </c>
      <c r="T326" s="184">
        <v>0.31836994587710921</v>
      </c>
      <c r="U326" s="196"/>
      <c r="V326" s="55">
        <f t="shared" si="233"/>
        <v>0</v>
      </c>
      <c r="W326" s="210">
        <f t="shared" si="234"/>
        <v>0</v>
      </c>
      <c r="X326" s="210">
        <f t="shared" si="200"/>
        <v>0</v>
      </c>
      <c r="Y326" s="210">
        <f t="shared" si="235"/>
        <v>0</v>
      </c>
      <c r="Z326" s="210">
        <f t="shared" si="201"/>
        <v>0</v>
      </c>
      <c r="AA326" s="210">
        <f t="shared" si="202"/>
        <v>0</v>
      </c>
      <c r="AB326" s="210">
        <f t="shared" si="203"/>
        <v>0</v>
      </c>
      <c r="AC326" s="211">
        <f t="shared" si="204"/>
        <v>0</v>
      </c>
      <c r="AD326" s="43">
        <f>HLOOKUP(AD$4,Debug!$A$1:$AK$723,2+$C326,0)</f>
        <v>0</v>
      </c>
      <c r="AE326" s="44">
        <f>HLOOKUP(AE$4,Debug!$A$1:$AK$723,2+$C326,0)</f>
        <v>0</v>
      </c>
      <c r="AF326" s="44">
        <f>HLOOKUP(AF$4,Debug!$A$1:$AK$723,2+$C326,0)</f>
        <v>0</v>
      </c>
      <c r="AG326" s="44">
        <f>HLOOKUP(AG$4,Debug!$A$1:$AK$723,2+$C326,0)</f>
        <v>0</v>
      </c>
      <c r="AH326" s="44">
        <f>HLOOKUP(AH$4,Debug!$A$1:$AK$723,2+$C326,0)</f>
        <v>0</v>
      </c>
      <c r="AI326" s="208">
        <f t="shared" si="205"/>
        <v>0</v>
      </c>
      <c r="AJ326" s="196"/>
      <c r="AK326" s="55">
        <f t="shared" ref="AK326:AK366" si="240">IF(C326&lt;=remaning_months,1,0)</f>
        <v>0</v>
      </c>
      <c r="AL326" s="210">
        <f t="shared" ref="AL326:AL366" si="241">IF(C326&lt;=Def_period_duration,1,0)*AK326</f>
        <v>0</v>
      </c>
      <c r="AM326" s="210">
        <f t="shared" ref="AM326:AM366" si="242">IF(ratchet_Y_N?="Y",IF(C326=Def_period_duration,1,0)*AK326,0)</f>
        <v>0</v>
      </c>
      <c r="AN326" s="210">
        <f t="shared" ref="AN326:AN366" si="243">IF(Feq_coupon=1,IF(E326+1=12,1,0),IF(Feq_coupon=2,IF(OR(E326+1=12,E326+1=6),1,0),IF(Feq_coupon=3,IF(OR(E326+1=12,E326+1=4,E326+1=8),1,0),IF(Feq_coupon=4,IF(OR(E326+1=12,E326+1=3,E326+1=6,E326+1=9),1,0),1))))*(1-AL326)*AK326</f>
        <v>0</v>
      </c>
      <c r="AO326" s="210">
        <f t="shared" ref="AO326:AO366" si="244">IF(Perf_Bonus_Y_N?="Y",IF(AND(MOD(11+MOD(C326,12),12)=Mod_Def_period_duration,C326&gt;Def_period_duration),1,0)*AK326,0)</f>
        <v>0</v>
      </c>
      <c r="AP326" s="211">
        <f t="shared" ref="AP326:AP366" si="245">IF(Perf_Bonus_Y_N?="N",0,AN326*AK326)</f>
        <v>0</v>
      </c>
      <c r="AQ326" s="46">
        <f>HLOOKUP(AQ$4,Debug!$A$1:$AK$723,2+$C326,0)</f>
        <v>0</v>
      </c>
      <c r="AR326" s="46">
        <f>HLOOKUP(AR$4,Debug!$A$1:$AK$723,2+$C326,0)</f>
        <v>0</v>
      </c>
      <c r="AS326" s="46">
        <f>HLOOKUP(AS$4,Debug!$A$1:$AK$723,2+$C326,0)</f>
        <v>0</v>
      </c>
      <c r="AT326" s="46">
        <f>HLOOKUP(AT$4,Debug!$A$1:$AK$723,2+$C326,0)</f>
        <v>0</v>
      </c>
      <c r="AU326" s="46">
        <f>HLOOKUP(AU$4,Debug!$A$1:$AK$723,2+$C326,0)</f>
        <v>0</v>
      </c>
      <c r="AV326" s="46">
        <f>HLOOKUP(AV$4,Debug!$A$1:$AK$723,2+$C326,0)</f>
        <v>0</v>
      </c>
      <c r="AW326" s="47">
        <f t="shared" si="206"/>
        <v>0</v>
      </c>
      <c r="AX326" s="196"/>
      <c r="AY326" s="265">
        <f t="shared" si="207"/>
        <v>0</v>
      </c>
      <c r="AZ326" s="266">
        <f t="shared" si="208"/>
        <v>0</v>
      </c>
      <c r="BA326" s="266">
        <f t="shared" si="209"/>
        <v>1.7826096154749393E-10</v>
      </c>
      <c r="BB326" s="266">
        <f t="shared" si="210"/>
        <v>0</v>
      </c>
      <c r="BC326" s="267">
        <f t="shared" si="211"/>
        <v>0</v>
      </c>
      <c r="BD326" s="246">
        <f>HLOOKUP(BD$4,Debug!$A$1:$AK$723,2+$C326,0)</f>
        <v>0</v>
      </c>
      <c r="BE326" s="46">
        <f>HLOOKUP(BE$4,Debug!$A$1:$AK$723,2+$C326,0)</f>
        <v>0</v>
      </c>
      <c r="BF326" s="46">
        <f>HLOOKUP(BF$4,Debug!$A$1:$AK$723,2+$C326,0)</f>
        <v>0</v>
      </c>
      <c r="BG326" s="46">
        <f>HLOOKUP(BG$4,Debug!$A$1:$AK$723,2+$C326,0)</f>
        <v>0</v>
      </c>
      <c r="BH326" s="46">
        <f>HLOOKUP(BH$4,Debug!$A$1:$AK$723,2+$C326,0)</f>
        <v>0</v>
      </c>
      <c r="BI326" s="48">
        <f t="shared" si="212"/>
        <v>0</v>
      </c>
      <c r="BJ326" s="196"/>
      <c r="BK326" s="274">
        <f t="shared" si="213"/>
        <v>1.6821425527395739E-3</v>
      </c>
      <c r="BL326" s="275">
        <f t="shared" si="214"/>
        <v>0</v>
      </c>
      <c r="BM326" s="281">
        <f t="shared" si="215"/>
        <v>0</v>
      </c>
      <c r="BN326" s="281">
        <f t="shared" si="216"/>
        <v>0.8</v>
      </c>
      <c r="BO326" s="281">
        <f t="shared" si="217"/>
        <v>0</v>
      </c>
      <c r="BP326" s="281">
        <f t="shared" si="218"/>
        <v>1</v>
      </c>
      <c r="BQ326" s="275">
        <f t="shared" si="219"/>
        <v>0</v>
      </c>
      <c r="BR326" s="275">
        <f t="shared" si="220"/>
        <v>0</v>
      </c>
      <c r="BS326" s="276">
        <f t="shared" si="221"/>
        <v>0.80566083413772305</v>
      </c>
      <c r="BT326" s="41">
        <f>HLOOKUP(BT$4,Debug!$A$1:$AK$723,2+$C326,0)*IF(SUM(V326:W326)=0,0,1)</f>
        <v>0</v>
      </c>
      <c r="BU326" s="41">
        <f>HLOOKUP(BU$4,Debug!$A$1:$AK$723,2+$C326,0)*IF(SUM(X326:Y326)=0,0,1)</f>
        <v>0</v>
      </c>
      <c r="BV326" s="41">
        <f>HLOOKUP(BV$4,Debug!$A$1:$AK$723,2+$C326,0)</f>
        <v>0</v>
      </c>
      <c r="BW326" s="208">
        <f t="shared" si="222"/>
        <v>0</v>
      </c>
      <c r="BY326" s="251">
        <f t="shared" si="223"/>
        <v>0</v>
      </c>
      <c r="BZ326" s="43">
        <f>HLOOKUP(BZ$4,Debug!$A$1:$AK$723,2+$C326,0)</f>
        <v>0</v>
      </c>
      <c r="CA326" s="49">
        <f t="shared" si="224"/>
        <v>0</v>
      </c>
      <c r="CC326" s="224">
        <f t="shared" si="225"/>
        <v>0</v>
      </c>
      <c r="CD326" s="253">
        <f t="shared" si="236"/>
        <v>0</v>
      </c>
      <c r="CE326" s="253">
        <f t="shared" si="226"/>
        <v>0</v>
      </c>
      <c r="CF326" s="253">
        <f t="shared" si="237"/>
        <v>0</v>
      </c>
      <c r="CG326" s="255">
        <f t="shared" si="227"/>
        <v>0</v>
      </c>
      <c r="CI326" s="194" t="e">
        <f t="shared" si="238"/>
        <v>#DIV/0!</v>
      </c>
      <c r="CJ326" s="194"/>
    </row>
    <row r="327" spans="2:88">
      <c r="B327" s="108">
        <f t="shared" si="239"/>
        <v>27</v>
      </c>
      <c r="C327" s="3">
        <f t="shared" si="228"/>
        <v>321</v>
      </c>
      <c r="D327" s="3">
        <f t="shared" si="229"/>
        <v>26</v>
      </c>
      <c r="E327" s="3">
        <f t="shared" si="230"/>
        <v>8</v>
      </c>
      <c r="F327" s="7">
        <f t="shared" si="231"/>
        <v>2041</v>
      </c>
      <c r="G327" s="8">
        <f t="shared" si="232"/>
        <v>9</v>
      </c>
      <c r="H327" s="37">
        <f>HLOOKUP(H$4,Debug!$A$1:$AK$723,2+$C327,0)</f>
        <v>0</v>
      </c>
      <c r="I327" s="38">
        <f>HLOOKUP(I$4,Debug!$A$1:$AK$723,2+$C327,0)</f>
        <v>0</v>
      </c>
      <c r="J327" s="38">
        <f>HLOOKUP(J$4,Debug!$A$1:$AK$723,2+$C327,0)</f>
        <v>0</v>
      </c>
      <c r="K327" s="38">
        <f>HLOOKUP(K$4,Debug!$A$1:$AK$723,2+$C327,0)</f>
        <v>0</v>
      </c>
      <c r="L327" s="38">
        <f>HLOOKUP(L$4,Debug!$A$1:$AK$723,2+$C327,0)</f>
        <v>0</v>
      </c>
      <c r="M327" s="38">
        <f>HLOOKUP(M$4,Debug!$A$1:$AK$723,2+$C327,0)</f>
        <v>0</v>
      </c>
      <c r="N327" s="208">
        <f t="shared" ref="N327:N366" si="246">IF($C327&gt;remaning_months,0,ABS(H327-B327)+ABS(I327-C327)+ABS(J327-D327)+ABS(K327-E327)+ABS(L327-F327)+ABS(M327-G327))</f>
        <v>0</v>
      </c>
      <c r="O327" s="5"/>
      <c r="P327" s="100">
        <f>IF(Switch="Y",S327,HLOOKUP(P$3,Debug!$A$1:$AK$723,2+$C327,0))</f>
        <v>0</v>
      </c>
      <c r="Q327" s="207">
        <f t="shared" ref="Q327:Q366" si="247">P327-fund_fees_p_m</f>
        <v>-1.25E-3</v>
      </c>
      <c r="R327" s="101">
        <f>IF(Switch="Y",T327,HLOOKUP(R$3,Debug!$A$1:$AK$723,2+$C327,0))</f>
        <v>0</v>
      </c>
      <c r="S327" s="183">
        <v>-2.2292480912548318E-2</v>
      </c>
      <c r="T327" s="184">
        <v>0.3168065895770632</v>
      </c>
      <c r="U327" s="196"/>
      <c r="V327" s="55">
        <f t="shared" si="233"/>
        <v>0</v>
      </c>
      <c r="W327" s="210">
        <f t="shared" si="234"/>
        <v>0</v>
      </c>
      <c r="X327" s="210">
        <f t="shared" ref="X327:X366" si="248">-MAX(SUM(V327:W327)*BR327,0)</f>
        <v>0</v>
      </c>
      <c r="Y327" s="210">
        <f t="shared" si="235"/>
        <v>0</v>
      </c>
      <c r="Z327" s="210">
        <f t="shared" ref="Z327:Z366" si="249">-MIN(BB327*AP327,SUM(V327:Y327))</f>
        <v>0</v>
      </c>
      <c r="AA327" s="210">
        <f t="shared" ref="AA327:AA366" si="250">-MAX(SUM(V327:Z327)*RRC_p_m,0)*(C327&lt;&gt;remaning_months)</f>
        <v>0</v>
      </c>
      <c r="AB327" s="210">
        <f t="shared" ref="AB327:AB366" si="251">-MIN(MAX(0,SUM(V327:AA327)),Fixed_fee*(AY327+AZ327)*Feq_coupon*(C327&lt;&gt;remaning_months))</f>
        <v>0</v>
      </c>
      <c r="AC327" s="211">
        <f t="shared" ref="AC327:AC366" si="252">MAX(SUM(V327:AB327),0)</f>
        <v>0</v>
      </c>
      <c r="AD327" s="43">
        <f>HLOOKUP(AD$4,Debug!$A$1:$AK$723,2+$C327,0)</f>
        <v>0</v>
      </c>
      <c r="AE327" s="44">
        <f>HLOOKUP(AE$4,Debug!$A$1:$AK$723,2+$C327,0)</f>
        <v>0</v>
      </c>
      <c r="AF327" s="44">
        <f>HLOOKUP(AF$4,Debug!$A$1:$AK$723,2+$C327,0)</f>
        <v>0</v>
      </c>
      <c r="AG327" s="44">
        <f>HLOOKUP(AG$4,Debug!$A$1:$AK$723,2+$C327,0)</f>
        <v>0</v>
      </c>
      <c r="AH327" s="44">
        <f>HLOOKUP(AH$4,Debug!$A$1:$AK$723,2+$C327,0)</f>
        <v>0</v>
      </c>
      <c r="AI327" s="208">
        <f t="shared" ref="AI327:AI366" si="253">IF($C327&gt;remaning_months,0,ABS(AD327-SUM(V327:X327))+ABS(AF327+AA327)+ABS(AG327+AB327)+ABS(AH327-AC327))</f>
        <v>0</v>
      </c>
      <c r="AJ327" s="196"/>
      <c r="AK327" s="55">
        <f t="shared" si="240"/>
        <v>0</v>
      </c>
      <c r="AL327" s="210">
        <f t="shared" si="241"/>
        <v>0</v>
      </c>
      <c r="AM327" s="210">
        <f t="shared" si="242"/>
        <v>0</v>
      </c>
      <c r="AN327" s="210">
        <f t="shared" si="243"/>
        <v>0</v>
      </c>
      <c r="AO327" s="210">
        <f t="shared" si="244"/>
        <v>0</v>
      </c>
      <c r="AP327" s="211">
        <f t="shared" si="245"/>
        <v>0</v>
      </c>
      <c r="AQ327" s="46">
        <f>HLOOKUP(AQ$4,Debug!$A$1:$AK$723,2+$C327,0)</f>
        <v>0</v>
      </c>
      <c r="AR327" s="46">
        <f>HLOOKUP(AR$4,Debug!$A$1:$AK$723,2+$C327,0)</f>
        <v>0</v>
      </c>
      <c r="AS327" s="46">
        <f>HLOOKUP(AS$4,Debug!$A$1:$AK$723,2+$C327,0)</f>
        <v>0</v>
      </c>
      <c r="AT327" s="46">
        <f>HLOOKUP(AT$4,Debug!$A$1:$AK$723,2+$C327,0)</f>
        <v>0</v>
      </c>
      <c r="AU327" s="46">
        <f>HLOOKUP(AU$4,Debug!$A$1:$AK$723,2+$C327,0)</f>
        <v>0</v>
      </c>
      <c r="AV327" s="46">
        <f>HLOOKUP(AV$4,Debug!$A$1:$AK$723,2+$C327,0)</f>
        <v>0</v>
      </c>
      <c r="AW327" s="47">
        <f t="shared" ref="AW327:AW366" si="254">IF($C327&gt;remaning_months,0,ABS(AQ327-AK327)+ABS(AR327-AL327)+ABS(AS327-AM327)+ABS(AT327-AN327)+ABS(AV327-AP327)+ABS(AO327-AU327))</f>
        <v>0</v>
      </c>
      <c r="AX327" s="196"/>
      <c r="AY327" s="265">
        <f t="shared" ref="AY327:AY366" si="255">(AY326+AZ326)*AK327*(1-BR327)</f>
        <v>0</v>
      </c>
      <c r="AZ327" s="266">
        <f t="shared" ref="AZ327:AZ366" si="256">IF(AM327=1,MAX(SUM(V327:Z327)/Nb_Coupons,AY327)-AY327,0)</f>
        <v>0</v>
      </c>
      <c r="BA327" s="266">
        <f t="shared" ref="BA327:BA366" si="257">BA326*(1-BR327)+AZ327*Nb_Coupons*AM327-AY327*AN327</f>
        <v>1.7826096154749393E-10</v>
      </c>
      <c r="BB327" s="266">
        <f t="shared" ref="BB327:BB366" si="258">IF(AP327=1,BC326*(1-BR327),0)</f>
        <v>0</v>
      </c>
      <c r="BC327" s="267">
        <f t="shared" ref="BC327:BC366" si="259">IF(AO327=1,MIN(MAX(SUM(V327:Z327)-BA327,0)*Perf_by_freq,Max_bonus_amount_by_freq*BS327),BC326*(1-BR327))</f>
        <v>0</v>
      </c>
      <c r="BD327" s="246">
        <f>HLOOKUP(BD$4,Debug!$A$1:$AK$723,2+$C327,0)</f>
        <v>0</v>
      </c>
      <c r="BE327" s="46">
        <f>HLOOKUP(BE$4,Debug!$A$1:$AK$723,2+$C327,0)</f>
        <v>0</v>
      </c>
      <c r="BF327" s="46">
        <f>HLOOKUP(BF$4,Debug!$A$1:$AK$723,2+$C327,0)</f>
        <v>0</v>
      </c>
      <c r="BG327" s="46">
        <f>HLOOKUP(BG$4,Debug!$A$1:$AK$723,2+$C327,0)</f>
        <v>0</v>
      </c>
      <c r="BH327" s="46">
        <f>HLOOKUP(BH$4,Debug!$A$1:$AK$723,2+$C327,0)</f>
        <v>0</v>
      </c>
      <c r="BI327" s="48">
        <f t="shared" ref="BI327:BI366" si="260">IF($C327&gt;remaning_months,0,ABS(BD327-AY327)+ABS(BE327-AZ327)+ABS(BF327-BA327)+ABS(BG327-BB327)+ABS(BH327-BC327))</f>
        <v>0</v>
      </c>
      <c r="BJ327" s="196"/>
      <c r="BK327" s="274">
        <f t="shared" ref="BK327:BK366" si="261">IF(Lapse_Y_N="Y",Base_lapse_p_m,0)</f>
        <v>1.6821425527395739E-3</v>
      </c>
      <c r="BL327" s="275">
        <f t="shared" ref="BL327:BL366" si="262">IF(Lapse_Y_N="Y",IF(AC326=0,0,IF(BA326=0,1000,AC326/BA326)),0)</f>
        <v>0</v>
      </c>
      <c r="BM327" s="281">
        <f t="shared" ref="BM327:BM366" si="263">IF(BL327&lt;x_1,x_1,IF(BL327&lt;x_2,x_1,IF(BL327&lt;x_3,x_2,IF(BL327&lt;x_4,x_3,x_4))))</f>
        <v>0</v>
      </c>
      <c r="BN327" s="281">
        <f t="shared" ref="BN327:BN366" si="264">IF(BL327&gt;=x_4,x_4,IF(BL327&gt;=x_3,x_4,IF(BL327&gt;=x_2,x_3,IF(BL327&gt;=x_1,x_2,x_1))))</f>
        <v>0.8</v>
      </c>
      <c r="BO327" s="281">
        <f t="shared" ref="BO327:BO366" si="265">VLOOKUP(BM327,moneyness_table,2,0)</f>
        <v>0</v>
      </c>
      <c r="BP327" s="281">
        <f t="shared" ref="BP327:BP366" si="266">VLOOKUP(BN327,moneyness_table,2,0)</f>
        <v>1</v>
      </c>
      <c r="BQ327" s="275">
        <f t="shared" ref="BQ327:BQ366" si="267">IF(Dyn_lapse_Y_N?="N",1,IF(BM327=BN327,BO327,BO327+(BP327-BO327)/(BN327-BM327)*(BL327-BM327)))</f>
        <v>0</v>
      </c>
      <c r="BR327" s="275">
        <f t="shared" ref="BR327:BR366" si="268">BK327*BQ327</f>
        <v>0</v>
      </c>
      <c r="BS327" s="276">
        <f t="shared" ref="BS327:BS366" si="269">BS326*(1-BR327)</f>
        <v>0.80566083413772305</v>
      </c>
      <c r="BT327" s="41">
        <f>HLOOKUP(BT$4,Debug!$A$1:$AK$723,2+$C327,0)*IF(SUM(V327:W327)=0,0,1)</f>
        <v>0</v>
      </c>
      <c r="BU327" s="41">
        <f>HLOOKUP(BU$4,Debug!$A$1:$AK$723,2+$C327,0)*IF(SUM(X327:Y327)=0,0,1)</f>
        <v>0</v>
      </c>
      <c r="BV327" s="41">
        <f>HLOOKUP(BV$4,Debug!$A$1:$AK$723,2+$C327,0)</f>
        <v>0</v>
      </c>
      <c r="BW327" s="208">
        <f t="shared" ref="BW327:BW366" si="270">IF($C327&gt;remaning_months,0,ABS(BT327-BL327)+ABS(BU327-BR327)+ABS(BV327-BS327))</f>
        <v>0</v>
      </c>
      <c r="BY327" s="251">
        <f t="shared" ref="BY327:BY366" si="271">MAX(AY327*AN327+BB327*AP327-SUM(V327:X327),0)</f>
        <v>0</v>
      </c>
      <c r="BZ327" s="43">
        <f>HLOOKUP(BZ$4,Debug!$A$1:$AK$723,2+$C327,0)</f>
        <v>0</v>
      </c>
      <c r="CA327" s="49">
        <f t="shared" ref="CA327:CA366" si="272">IF($C327&gt;remaning_months,0,ABS(BZ327-BY327))</f>
        <v>0</v>
      </c>
      <c r="CC327" s="224">
        <f t="shared" ref="CC327:CC366" si="273">BY327*R327</f>
        <v>0</v>
      </c>
      <c r="CD327" s="253">
        <f t="shared" si="236"/>
        <v>0</v>
      </c>
      <c r="CE327" s="253">
        <f t="shared" ref="CE327:CE366" si="274">V327*fund_fees_p_m*R327</f>
        <v>0</v>
      </c>
      <c r="CF327" s="253">
        <f t="shared" si="237"/>
        <v>0</v>
      </c>
      <c r="CG327" s="255">
        <f t="shared" ref="CG327:CG366" si="275">SUM(V327:Z327)*R327*(C327&lt;&gt;remaning_months)</f>
        <v>0</v>
      </c>
      <c r="CI327" s="194" t="e">
        <f t="shared" si="238"/>
        <v>#DIV/0!</v>
      </c>
      <c r="CJ327" s="194"/>
    </row>
    <row r="328" spans="2:88">
      <c r="B328" s="108">
        <f t="shared" si="239"/>
        <v>27</v>
      </c>
      <c r="C328" s="3">
        <f t="shared" ref="C328:C366" si="276">C327+1</f>
        <v>322</v>
      </c>
      <c r="D328" s="3">
        <f t="shared" ref="D328:D366" si="277">IF(E328=0,D327+1,D327)</f>
        <v>26</v>
      </c>
      <c r="E328" s="3">
        <f t="shared" ref="E328:E366" si="278">IF(E327=11,0,E327+1)</f>
        <v>9</v>
      </c>
      <c r="F328" s="7">
        <f t="shared" ref="F328:F366" si="279">IF(G327=12,F327+1,F327)</f>
        <v>2041</v>
      </c>
      <c r="G328" s="8">
        <f t="shared" ref="G328:G366" si="280">IF(G327=12,1,G327+1)</f>
        <v>10</v>
      </c>
      <c r="H328" s="37">
        <f>HLOOKUP(H$4,Debug!$A$1:$AK$723,2+$C328,0)</f>
        <v>0</v>
      </c>
      <c r="I328" s="38">
        <f>HLOOKUP(I$4,Debug!$A$1:$AK$723,2+$C328,0)</f>
        <v>0</v>
      </c>
      <c r="J328" s="38">
        <f>HLOOKUP(J$4,Debug!$A$1:$AK$723,2+$C328,0)</f>
        <v>0</v>
      </c>
      <c r="K328" s="38">
        <f>HLOOKUP(K$4,Debug!$A$1:$AK$723,2+$C328,0)</f>
        <v>0</v>
      </c>
      <c r="L328" s="38">
        <f>HLOOKUP(L$4,Debug!$A$1:$AK$723,2+$C328,0)</f>
        <v>0</v>
      </c>
      <c r="M328" s="38">
        <f>HLOOKUP(M$4,Debug!$A$1:$AK$723,2+$C328,0)</f>
        <v>0</v>
      </c>
      <c r="N328" s="208">
        <f t="shared" si="246"/>
        <v>0</v>
      </c>
      <c r="O328" s="5"/>
      <c r="P328" s="100">
        <f>IF(Switch="Y",S328,HLOOKUP(P$3,Debug!$A$1:$AK$723,2+$C328,0))</f>
        <v>0</v>
      </c>
      <c r="Q328" s="207">
        <f t="shared" si="247"/>
        <v>-1.25E-3</v>
      </c>
      <c r="R328" s="101">
        <f>IF(Switch="Y",T328,HLOOKUP(R$3,Debug!$A$1:$AK$723,2+$C328,0))</f>
        <v>0</v>
      </c>
      <c r="S328" s="183">
        <v>6.4873648844154808E-3</v>
      </c>
      <c r="T328" s="184">
        <v>0.31520882584712373</v>
      </c>
      <c r="U328" s="196"/>
      <c r="V328" s="55">
        <f t="shared" ref="V328:V366" si="281">AC327*AK328</f>
        <v>0</v>
      </c>
      <c r="W328" s="210">
        <f t="shared" ref="W328:W366" si="282">V328*Q328</f>
        <v>0</v>
      </c>
      <c r="X328" s="210">
        <f t="shared" si="248"/>
        <v>0</v>
      </c>
      <c r="Y328" s="210">
        <f t="shared" si="235"/>
        <v>0</v>
      </c>
      <c r="Z328" s="210">
        <f t="shared" si="249"/>
        <v>0</v>
      </c>
      <c r="AA328" s="210">
        <f t="shared" si="250"/>
        <v>0</v>
      </c>
      <c r="AB328" s="210">
        <f t="shared" si="251"/>
        <v>0</v>
      </c>
      <c r="AC328" s="211">
        <f t="shared" si="252"/>
        <v>0</v>
      </c>
      <c r="AD328" s="43">
        <f>HLOOKUP(AD$4,Debug!$A$1:$AK$723,2+$C328,0)</f>
        <v>0</v>
      </c>
      <c r="AE328" s="44">
        <f>HLOOKUP(AE$4,Debug!$A$1:$AK$723,2+$C328,0)</f>
        <v>0</v>
      </c>
      <c r="AF328" s="44">
        <f>HLOOKUP(AF$4,Debug!$A$1:$AK$723,2+$C328,0)</f>
        <v>0</v>
      </c>
      <c r="AG328" s="44">
        <f>HLOOKUP(AG$4,Debug!$A$1:$AK$723,2+$C328,0)</f>
        <v>0</v>
      </c>
      <c r="AH328" s="44">
        <f>HLOOKUP(AH$4,Debug!$A$1:$AK$723,2+$C328,0)</f>
        <v>0</v>
      </c>
      <c r="AI328" s="208">
        <f t="shared" si="253"/>
        <v>0</v>
      </c>
      <c r="AJ328" s="196"/>
      <c r="AK328" s="55">
        <f t="shared" si="240"/>
        <v>0</v>
      </c>
      <c r="AL328" s="210">
        <f t="shared" si="241"/>
        <v>0</v>
      </c>
      <c r="AM328" s="210">
        <f t="shared" si="242"/>
        <v>0</v>
      </c>
      <c r="AN328" s="210">
        <f t="shared" si="243"/>
        <v>0</v>
      </c>
      <c r="AO328" s="210">
        <f t="shared" si="244"/>
        <v>0</v>
      </c>
      <c r="AP328" s="211">
        <f t="shared" si="245"/>
        <v>0</v>
      </c>
      <c r="AQ328" s="46">
        <f>HLOOKUP(AQ$4,Debug!$A$1:$AK$723,2+$C328,0)</f>
        <v>0</v>
      </c>
      <c r="AR328" s="46">
        <f>HLOOKUP(AR$4,Debug!$A$1:$AK$723,2+$C328,0)</f>
        <v>0</v>
      </c>
      <c r="AS328" s="46">
        <f>HLOOKUP(AS$4,Debug!$A$1:$AK$723,2+$C328,0)</f>
        <v>0</v>
      </c>
      <c r="AT328" s="46">
        <f>HLOOKUP(AT$4,Debug!$A$1:$AK$723,2+$C328,0)</f>
        <v>0</v>
      </c>
      <c r="AU328" s="46">
        <f>HLOOKUP(AU$4,Debug!$A$1:$AK$723,2+$C328,0)</f>
        <v>0</v>
      </c>
      <c r="AV328" s="46">
        <f>HLOOKUP(AV$4,Debug!$A$1:$AK$723,2+$C328,0)</f>
        <v>0</v>
      </c>
      <c r="AW328" s="47">
        <f t="shared" si="254"/>
        <v>0</v>
      </c>
      <c r="AX328" s="196"/>
      <c r="AY328" s="265">
        <f t="shared" si="255"/>
        <v>0</v>
      </c>
      <c r="AZ328" s="266">
        <f t="shared" si="256"/>
        <v>0</v>
      </c>
      <c r="BA328" s="266">
        <f t="shared" si="257"/>
        <v>1.7826096154749393E-10</v>
      </c>
      <c r="BB328" s="266">
        <f t="shared" si="258"/>
        <v>0</v>
      </c>
      <c r="BC328" s="267">
        <f t="shared" si="259"/>
        <v>0</v>
      </c>
      <c r="BD328" s="246">
        <f>HLOOKUP(BD$4,Debug!$A$1:$AK$723,2+$C328,0)</f>
        <v>0</v>
      </c>
      <c r="BE328" s="46">
        <f>HLOOKUP(BE$4,Debug!$A$1:$AK$723,2+$C328,0)</f>
        <v>0</v>
      </c>
      <c r="BF328" s="46">
        <f>HLOOKUP(BF$4,Debug!$A$1:$AK$723,2+$C328,0)</f>
        <v>0</v>
      </c>
      <c r="BG328" s="46">
        <f>HLOOKUP(BG$4,Debug!$A$1:$AK$723,2+$C328,0)</f>
        <v>0</v>
      </c>
      <c r="BH328" s="46">
        <f>HLOOKUP(BH$4,Debug!$A$1:$AK$723,2+$C328,0)</f>
        <v>0</v>
      </c>
      <c r="BI328" s="48">
        <f t="shared" si="260"/>
        <v>0</v>
      </c>
      <c r="BJ328" s="196"/>
      <c r="BK328" s="274">
        <f t="shared" si="261"/>
        <v>1.6821425527395739E-3</v>
      </c>
      <c r="BL328" s="275">
        <f t="shared" si="262"/>
        <v>0</v>
      </c>
      <c r="BM328" s="281">
        <f t="shared" si="263"/>
        <v>0</v>
      </c>
      <c r="BN328" s="281">
        <f t="shared" si="264"/>
        <v>0.8</v>
      </c>
      <c r="BO328" s="281">
        <f t="shared" si="265"/>
        <v>0</v>
      </c>
      <c r="BP328" s="281">
        <f t="shared" si="266"/>
        <v>1</v>
      </c>
      <c r="BQ328" s="275">
        <f t="shared" si="267"/>
        <v>0</v>
      </c>
      <c r="BR328" s="275">
        <f t="shared" si="268"/>
        <v>0</v>
      </c>
      <c r="BS328" s="276">
        <f t="shared" si="269"/>
        <v>0.80566083413772305</v>
      </c>
      <c r="BT328" s="41">
        <f>HLOOKUP(BT$4,Debug!$A$1:$AK$723,2+$C328,0)*IF(SUM(V328:W328)=0,0,1)</f>
        <v>0</v>
      </c>
      <c r="BU328" s="41">
        <f>HLOOKUP(BU$4,Debug!$A$1:$AK$723,2+$C328,0)*IF(SUM(X328:Y328)=0,0,1)</f>
        <v>0</v>
      </c>
      <c r="BV328" s="41">
        <f>HLOOKUP(BV$4,Debug!$A$1:$AK$723,2+$C328,0)</f>
        <v>0</v>
      </c>
      <c r="BW328" s="208">
        <f t="shared" si="270"/>
        <v>0</v>
      </c>
      <c r="BY328" s="251">
        <f t="shared" si="271"/>
        <v>0</v>
      </c>
      <c r="BZ328" s="43">
        <f>HLOOKUP(BZ$4,Debug!$A$1:$AK$723,2+$C328,0)</f>
        <v>0</v>
      </c>
      <c r="CA328" s="49">
        <f t="shared" si="272"/>
        <v>0</v>
      </c>
      <c r="CC328" s="224">
        <f t="shared" si="273"/>
        <v>0</v>
      </c>
      <c r="CD328" s="253">
        <f t="shared" si="236"/>
        <v>0</v>
      </c>
      <c r="CE328" s="253">
        <f t="shared" si="274"/>
        <v>0</v>
      </c>
      <c r="CF328" s="253">
        <f t="shared" si="237"/>
        <v>0</v>
      </c>
      <c r="CG328" s="255">
        <f t="shared" si="275"/>
        <v>0</v>
      </c>
      <c r="CI328" s="194" t="e">
        <f t="shared" si="238"/>
        <v>#DIV/0!</v>
      </c>
      <c r="CJ328" s="194"/>
    </row>
    <row r="329" spans="2:88">
      <c r="B329" s="108">
        <f t="shared" si="239"/>
        <v>27</v>
      </c>
      <c r="C329" s="3">
        <f t="shared" si="276"/>
        <v>323</v>
      </c>
      <c r="D329" s="3">
        <f t="shared" si="277"/>
        <v>26</v>
      </c>
      <c r="E329" s="3">
        <f t="shared" si="278"/>
        <v>10</v>
      </c>
      <c r="F329" s="7">
        <f t="shared" si="279"/>
        <v>2041</v>
      </c>
      <c r="G329" s="8">
        <f t="shared" si="280"/>
        <v>11</v>
      </c>
      <c r="H329" s="37">
        <f>HLOOKUP(H$4,Debug!$A$1:$AK$723,2+$C329,0)</f>
        <v>0</v>
      </c>
      <c r="I329" s="38">
        <f>HLOOKUP(I$4,Debug!$A$1:$AK$723,2+$C329,0)</f>
        <v>0</v>
      </c>
      <c r="J329" s="38">
        <f>HLOOKUP(J$4,Debug!$A$1:$AK$723,2+$C329,0)</f>
        <v>0</v>
      </c>
      <c r="K329" s="38">
        <f>HLOOKUP(K$4,Debug!$A$1:$AK$723,2+$C329,0)</f>
        <v>0</v>
      </c>
      <c r="L329" s="38">
        <f>HLOOKUP(L$4,Debug!$A$1:$AK$723,2+$C329,0)</f>
        <v>0</v>
      </c>
      <c r="M329" s="38">
        <f>HLOOKUP(M$4,Debug!$A$1:$AK$723,2+$C329,0)</f>
        <v>0</v>
      </c>
      <c r="N329" s="208">
        <f t="shared" si="246"/>
        <v>0</v>
      </c>
      <c r="O329" s="5"/>
      <c r="P329" s="100">
        <f>IF(Switch="Y",S329,HLOOKUP(P$3,Debug!$A$1:$AK$723,2+$C329,0))</f>
        <v>0</v>
      </c>
      <c r="Q329" s="207">
        <f t="shared" si="247"/>
        <v>-1.25E-3</v>
      </c>
      <c r="R329" s="101">
        <f>IF(Switch="Y",T329,HLOOKUP(R$3,Debug!$A$1:$AK$723,2+$C329,0))</f>
        <v>0</v>
      </c>
      <c r="S329" s="183">
        <v>1.4880493903714154E-2</v>
      </c>
      <c r="T329" s="184">
        <v>0.3135680913110282</v>
      </c>
      <c r="U329" s="196"/>
      <c r="V329" s="55">
        <f t="shared" si="281"/>
        <v>0</v>
      </c>
      <c r="W329" s="210">
        <f t="shared" si="282"/>
        <v>0</v>
      </c>
      <c r="X329" s="210">
        <f t="shared" si="248"/>
        <v>0</v>
      </c>
      <c r="Y329" s="210">
        <f t="shared" ref="Y329:Y366" si="283">-MIN(AY329*AN329,SUM(V329:W329))</f>
        <v>0</v>
      </c>
      <c r="Z329" s="210">
        <f t="shared" si="249"/>
        <v>0</v>
      </c>
      <c r="AA329" s="210">
        <f t="shared" si="250"/>
        <v>0</v>
      </c>
      <c r="AB329" s="210">
        <f t="shared" si="251"/>
        <v>0</v>
      </c>
      <c r="AC329" s="211">
        <f t="shared" si="252"/>
        <v>0</v>
      </c>
      <c r="AD329" s="43">
        <f>HLOOKUP(AD$4,Debug!$A$1:$AK$723,2+$C329,0)</f>
        <v>0</v>
      </c>
      <c r="AE329" s="44">
        <f>HLOOKUP(AE$4,Debug!$A$1:$AK$723,2+$C329,0)</f>
        <v>0</v>
      </c>
      <c r="AF329" s="44">
        <f>HLOOKUP(AF$4,Debug!$A$1:$AK$723,2+$C329,0)</f>
        <v>0</v>
      </c>
      <c r="AG329" s="44">
        <f>HLOOKUP(AG$4,Debug!$A$1:$AK$723,2+$C329,0)</f>
        <v>0</v>
      </c>
      <c r="AH329" s="44">
        <f>HLOOKUP(AH$4,Debug!$A$1:$AK$723,2+$C329,0)</f>
        <v>0</v>
      </c>
      <c r="AI329" s="208">
        <f t="shared" si="253"/>
        <v>0</v>
      </c>
      <c r="AJ329" s="196"/>
      <c r="AK329" s="55">
        <f t="shared" si="240"/>
        <v>0</v>
      </c>
      <c r="AL329" s="210">
        <f t="shared" si="241"/>
        <v>0</v>
      </c>
      <c r="AM329" s="210">
        <f t="shared" si="242"/>
        <v>0</v>
      </c>
      <c r="AN329" s="210">
        <f t="shared" si="243"/>
        <v>0</v>
      </c>
      <c r="AO329" s="210">
        <f t="shared" si="244"/>
        <v>0</v>
      </c>
      <c r="AP329" s="211">
        <f t="shared" si="245"/>
        <v>0</v>
      </c>
      <c r="AQ329" s="46">
        <f>HLOOKUP(AQ$4,Debug!$A$1:$AK$723,2+$C329,0)</f>
        <v>0</v>
      </c>
      <c r="AR329" s="46">
        <f>HLOOKUP(AR$4,Debug!$A$1:$AK$723,2+$C329,0)</f>
        <v>0</v>
      </c>
      <c r="AS329" s="46">
        <f>HLOOKUP(AS$4,Debug!$A$1:$AK$723,2+$C329,0)</f>
        <v>0</v>
      </c>
      <c r="AT329" s="46">
        <f>HLOOKUP(AT$4,Debug!$A$1:$AK$723,2+$C329,0)</f>
        <v>0</v>
      </c>
      <c r="AU329" s="46">
        <f>HLOOKUP(AU$4,Debug!$A$1:$AK$723,2+$C329,0)</f>
        <v>0</v>
      </c>
      <c r="AV329" s="46">
        <f>HLOOKUP(AV$4,Debug!$A$1:$AK$723,2+$C329,0)</f>
        <v>0</v>
      </c>
      <c r="AW329" s="47">
        <f t="shared" si="254"/>
        <v>0</v>
      </c>
      <c r="AX329" s="196"/>
      <c r="AY329" s="265">
        <f t="shared" si="255"/>
        <v>0</v>
      </c>
      <c r="AZ329" s="266">
        <f t="shared" si="256"/>
        <v>0</v>
      </c>
      <c r="BA329" s="266">
        <f t="shared" si="257"/>
        <v>1.7826096154749393E-10</v>
      </c>
      <c r="BB329" s="266">
        <f t="shared" si="258"/>
        <v>0</v>
      </c>
      <c r="BC329" s="267">
        <f t="shared" si="259"/>
        <v>0</v>
      </c>
      <c r="BD329" s="246">
        <f>HLOOKUP(BD$4,Debug!$A$1:$AK$723,2+$C329,0)</f>
        <v>0</v>
      </c>
      <c r="BE329" s="46">
        <f>HLOOKUP(BE$4,Debug!$A$1:$AK$723,2+$C329,0)</f>
        <v>0</v>
      </c>
      <c r="BF329" s="46">
        <f>HLOOKUP(BF$4,Debug!$A$1:$AK$723,2+$C329,0)</f>
        <v>0</v>
      </c>
      <c r="BG329" s="46">
        <f>HLOOKUP(BG$4,Debug!$A$1:$AK$723,2+$C329,0)</f>
        <v>0</v>
      </c>
      <c r="BH329" s="46">
        <f>HLOOKUP(BH$4,Debug!$A$1:$AK$723,2+$C329,0)</f>
        <v>0</v>
      </c>
      <c r="BI329" s="48">
        <f t="shared" si="260"/>
        <v>0</v>
      </c>
      <c r="BJ329" s="196"/>
      <c r="BK329" s="274">
        <f t="shared" si="261"/>
        <v>1.6821425527395739E-3</v>
      </c>
      <c r="BL329" s="275">
        <f t="shared" si="262"/>
        <v>0</v>
      </c>
      <c r="BM329" s="281">
        <f t="shared" si="263"/>
        <v>0</v>
      </c>
      <c r="BN329" s="281">
        <f t="shared" si="264"/>
        <v>0.8</v>
      </c>
      <c r="BO329" s="281">
        <f t="shared" si="265"/>
        <v>0</v>
      </c>
      <c r="BP329" s="281">
        <f t="shared" si="266"/>
        <v>1</v>
      </c>
      <c r="BQ329" s="275">
        <f t="shared" si="267"/>
        <v>0</v>
      </c>
      <c r="BR329" s="275">
        <f t="shared" si="268"/>
        <v>0</v>
      </c>
      <c r="BS329" s="276">
        <f t="shared" si="269"/>
        <v>0.80566083413772305</v>
      </c>
      <c r="BT329" s="41">
        <f>HLOOKUP(BT$4,Debug!$A$1:$AK$723,2+$C329,0)*IF(SUM(V329:W329)=0,0,1)</f>
        <v>0</v>
      </c>
      <c r="BU329" s="41">
        <f>HLOOKUP(BU$4,Debug!$A$1:$AK$723,2+$C329,0)*IF(SUM(X329:Y329)=0,0,1)</f>
        <v>0</v>
      </c>
      <c r="BV329" s="41">
        <f>HLOOKUP(BV$4,Debug!$A$1:$AK$723,2+$C329,0)</f>
        <v>0</v>
      </c>
      <c r="BW329" s="208">
        <f t="shared" si="270"/>
        <v>0</v>
      </c>
      <c r="BY329" s="251">
        <f t="shared" si="271"/>
        <v>0</v>
      </c>
      <c r="BZ329" s="43">
        <f>HLOOKUP(BZ$4,Debug!$A$1:$AK$723,2+$C329,0)</f>
        <v>0</v>
      </c>
      <c r="CA329" s="49">
        <f t="shared" si="272"/>
        <v>0</v>
      </c>
      <c r="CC329" s="224">
        <f t="shared" si="273"/>
        <v>0</v>
      </c>
      <c r="CD329" s="253">
        <f t="shared" ref="CD329:CD366" si="284">-AA329*R329</f>
        <v>0</v>
      </c>
      <c r="CE329" s="253">
        <f t="shared" si="274"/>
        <v>0</v>
      </c>
      <c r="CF329" s="253">
        <f t="shared" ref="CF329:CF366" si="285">-AB329*R329</f>
        <v>0</v>
      </c>
      <c r="CG329" s="255">
        <f t="shared" si="275"/>
        <v>0</v>
      </c>
      <c r="CI329" s="194" t="e">
        <f t="shared" ref="CI329:CI366" si="286">CD329/CG329*12</f>
        <v>#DIV/0!</v>
      </c>
      <c r="CJ329" s="194"/>
    </row>
    <row r="330" spans="2:88">
      <c r="B330" s="108">
        <f t="shared" si="239"/>
        <v>27</v>
      </c>
      <c r="C330" s="3">
        <f t="shared" si="276"/>
        <v>324</v>
      </c>
      <c r="D330" s="3">
        <f t="shared" si="277"/>
        <v>26</v>
      </c>
      <c r="E330" s="3">
        <f t="shared" si="278"/>
        <v>11</v>
      </c>
      <c r="F330" s="7">
        <f t="shared" si="279"/>
        <v>2041</v>
      </c>
      <c r="G330" s="8">
        <f t="shared" si="280"/>
        <v>12</v>
      </c>
      <c r="H330" s="37">
        <f>HLOOKUP(H$4,Debug!$A$1:$AK$723,2+$C330,0)</f>
        <v>0</v>
      </c>
      <c r="I330" s="38">
        <f>HLOOKUP(I$4,Debug!$A$1:$AK$723,2+$C330,0)</f>
        <v>0</v>
      </c>
      <c r="J330" s="38">
        <f>HLOOKUP(J$4,Debug!$A$1:$AK$723,2+$C330,0)</f>
        <v>0</v>
      </c>
      <c r="K330" s="38">
        <f>HLOOKUP(K$4,Debug!$A$1:$AK$723,2+$C330,0)</f>
        <v>0</v>
      </c>
      <c r="L330" s="38">
        <f>HLOOKUP(L$4,Debug!$A$1:$AK$723,2+$C330,0)</f>
        <v>0</v>
      </c>
      <c r="M330" s="38">
        <f>HLOOKUP(M$4,Debug!$A$1:$AK$723,2+$C330,0)</f>
        <v>0</v>
      </c>
      <c r="N330" s="208">
        <f t="shared" si="246"/>
        <v>0</v>
      </c>
      <c r="O330" s="5"/>
      <c r="P330" s="100">
        <f>IF(Switch="Y",S330,HLOOKUP(P$3,Debug!$A$1:$AK$723,2+$C330,0))</f>
        <v>0</v>
      </c>
      <c r="Q330" s="207">
        <f t="shared" si="247"/>
        <v>-1.25E-3</v>
      </c>
      <c r="R330" s="101">
        <f>IF(Switch="Y",T330,HLOOKUP(R$3,Debug!$A$1:$AK$723,2+$C330,0))</f>
        <v>0</v>
      </c>
      <c r="S330" s="183">
        <v>2.6598233136125415E-2</v>
      </c>
      <c r="T330" s="184">
        <v>0.3118081756103645</v>
      </c>
      <c r="U330" s="196"/>
      <c r="V330" s="55">
        <f t="shared" si="281"/>
        <v>0</v>
      </c>
      <c r="W330" s="210">
        <f t="shared" si="282"/>
        <v>0</v>
      </c>
      <c r="X330" s="210">
        <f t="shared" si="248"/>
        <v>0</v>
      </c>
      <c r="Y330" s="210">
        <f t="shared" si="283"/>
        <v>0</v>
      </c>
      <c r="Z330" s="210">
        <f t="shared" si="249"/>
        <v>0</v>
      </c>
      <c r="AA330" s="210">
        <f t="shared" si="250"/>
        <v>0</v>
      </c>
      <c r="AB330" s="210">
        <f t="shared" si="251"/>
        <v>0</v>
      </c>
      <c r="AC330" s="211">
        <f t="shared" si="252"/>
        <v>0</v>
      </c>
      <c r="AD330" s="43">
        <f>HLOOKUP(AD$4,Debug!$A$1:$AK$723,2+$C330,0)</f>
        <v>0</v>
      </c>
      <c r="AE330" s="44">
        <f>HLOOKUP(AE$4,Debug!$A$1:$AK$723,2+$C330,0)</f>
        <v>0</v>
      </c>
      <c r="AF330" s="44">
        <f>HLOOKUP(AF$4,Debug!$A$1:$AK$723,2+$C330,0)</f>
        <v>0</v>
      </c>
      <c r="AG330" s="44">
        <f>HLOOKUP(AG$4,Debug!$A$1:$AK$723,2+$C330,0)</f>
        <v>0</v>
      </c>
      <c r="AH330" s="44">
        <f>HLOOKUP(AH$4,Debug!$A$1:$AK$723,2+$C330,0)</f>
        <v>0</v>
      </c>
      <c r="AI330" s="208">
        <f t="shared" si="253"/>
        <v>0</v>
      </c>
      <c r="AJ330" s="196"/>
      <c r="AK330" s="55">
        <f t="shared" si="240"/>
        <v>0</v>
      </c>
      <c r="AL330" s="210">
        <f t="shared" si="241"/>
        <v>0</v>
      </c>
      <c r="AM330" s="210">
        <f t="shared" si="242"/>
        <v>0</v>
      </c>
      <c r="AN330" s="210">
        <f t="shared" si="243"/>
        <v>0</v>
      </c>
      <c r="AO330" s="210">
        <f t="shared" si="244"/>
        <v>0</v>
      </c>
      <c r="AP330" s="211">
        <f t="shared" si="245"/>
        <v>0</v>
      </c>
      <c r="AQ330" s="46">
        <f>HLOOKUP(AQ$4,Debug!$A$1:$AK$723,2+$C330,0)</f>
        <v>0</v>
      </c>
      <c r="AR330" s="46">
        <f>HLOOKUP(AR$4,Debug!$A$1:$AK$723,2+$C330,0)</f>
        <v>0</v>
      </c>
      <c r="AS330" s="46">
        <f>HLOOKUP(AS$4,Debug!$A$1:$AK$723,2+$C330,0)</f>
        <v>0</v>
      </c>
      <c r="AT330" s="46">
        <f>HLOOKUP(AT$4,Debug!$A$1:$AK$723,2+$C330,0)</f>
        <v>0</v>
      </c>
      <c r="AU330" s="46">
        <f>HLOOKUP(AU$4,Debug!$A$1:$AK$723,2+$C330,0)</f>
        <v>0</v>
      </c>
      <c r="AV330" s="46">
        <f>HLOOKUP(AV$4,Debug!$A$1:$AK$723,2+$C330,0)</f>
        <v>0</v>
      </c>
      <c r="AW330" s="47">
        <f t="shared" si="254"/>
        <v>0</v>
      </c>
      <c r="AX330" s="196"/>
      <c r="AY330" s="265">
        <f t="shared" si="255"/>
        <v>0</v>
      </c>
      <c r="AZ330" s="266">
        <f t="shared" si="256"/>
        <v>0</v>
      </c>
      <c r="BA330" s="266">
        <f t="shared" si="257"/>
        <v>1.7826096154749393E-10</v>
      </c>
      <c r="BB330" s="266">
        <f t="shared" si="258"/>
        <v>0</v>
      </c>
      <c r="BC330" s="267">
        <f t="shared" si="259"/>
        <v>0</v>
      </c>
      <c r="BD330" s="246">
        <f>HLOOKUP(BD$4,Debug!$A$1:$AK$723,2+$C330,0)</f>
        <v>0</v>
      </c>
      <c r="BE330" s="46">
        <f>HLOOKUP(BE$4,Debug!$A$1:$AK$723,2+$C330,0)</f>
        <v>0</v>
      </c>
      <c r="BF330" s="46">
        <f>HLOOKUP(BF$4,Debug!$A$1:$AK$723,2+$C330,0)</f>
        <v>0</v>
      </c>
      <c r="BG330" s="46">
        <f>HLOOKUP(BG$4,Debug!$A$1:$AK$723,2+$C330,0)</f>
        <v>0</v>
      </c>
      <c r="BH330" s="46">
        <f>HLOOKUP(BH$4,Debug!$A$1:$AK$723,2+$C330,0)</f>
        <v>0</v>
      </c>
      <c r="BI330" s="48">
        <f t="shared" si="260"/>
        <v>0</v>
      </c>
      <c r="BJ330" s="196"/>
      <c r="BK330" s="274">
        <f t="shared" si="261"/>
        <v>1.6821425527395739E-3</v>
      </c>
      <c r="BL330" s="275">
        <f t="shared" si="262"/>
        <v>0</v>
      </c>
      <c r="BM330" s="281">
        <f t="shared" si="263"/>
        <v>0</v>
      </c>
      <c r="BN330" s="281">
        <f t="shared" si="264"/>
        <v>0.8</v>
      </c>
      <c r="BO330" s="281">
        <f t="shared" si="265"/>
        <v>0</v>
      </c>
      <c r="BP330" s="281">
        <f t="shared" si="266"/>
        <v>1</v>
      </c>
      <c r="BQ330" s="275">
        <f t="shared" si="267"/>
        <v>0</v>
      </c>
      <c r="BR330" s="275">
        <f t="shared" si="268"/>
        <v>0</v>
      </c>
      <c r="BS330" s="276">
        <f t="shared" si="269"/>
        <v>0.80566083413772305</v>
      </c>
      <c r="BT330" s="41">
        <f>HLOOKUP(BT$4,Debug!$A$1:$AK$723,2+$C330,0)*IF(SUM(V330:W330)=0,0,1)</f>
        <v>0</v>
      </c>
      <c r="BU330" s="41">
        <f>HLOOKUP(BU$4,Debug!$A$1:$AK$723,2+$C330,0)*IF(SUM(X330:Y330)=0,0,1)</f>
        <v>0</v>
      </c>
      <c r="BV330" s="41">
        <f>HLOOKUP(BV$4,Debug!$A$1:$AK$723,2+$C330,0)</f>
        <v>0</v>
      </c>
      <c r="BW330" s="208">
        <f t="shared" si="270"/>
        <v>0</v>
      </c>
      <c r="BY330" s="251">
        <f t="shared" si="271"/>
        <v>0</v>
      </c>
      <c r="BZ330" s="43">
        <f>HLOOKUP(BZ$4,Debug!$A$1:$AK$723,2+$C330,0)</f>
        <v>0</v>
      </c>
      <c r="CA330" s="49">
        <f t="shared" si="272"/>
        <v>0</v>
      </c>
      <c r="CC330" s="224">
        <f t="shared" si="273"/>
        <v>0</v>
      </c>
      <c r="CD330" s="253">
        <f t="shared" si="284"/>
        <v>0</v>
      </c>
      <c r="CE330" s="253">
        <f t="shared" si="274"/>
        <v>0</v>
      </c>
      <c r="CF330" s="253">
        <f t="shared" si="285"/>
        <v>0</v>
      </c>
      <c r="CG330" s="255">
        <f t="shared" si="275"/>
        <v>0</v>
      </c>
      <c r="CI330" s="194" t="e">
        <f t="shared" si="286"/>
        <v>#DIV/0!</v>
      </c>
      <c r="CJ330" s="194"/>
    </row>
    <row r="331" spans="2:88">
      <c r="B331" s="108">
        <f t="shared" si="239"/>
        <v>28</v>
      </c>
      <c r="C331" s="3">
        <f t="shared" si="276"/>
        <v>325</v>
      </c>
      <c r="D331" s="3">
        <f t="shared" si="277"/>
        <v>27</v>
      </c>
      <c r="E331" s="3">
        <f t="shared" si="278"/>
        <v>0</v>
      </c>
      <c r="F331" s="7">
        <f t="shared" si="279"/>
        <v>2042</v>
      </c>
      <c r="G331" s="8">
        <f t="shared" si="280"/>
        <v>1</v>
      </c>
      <c r="H331" s="37">
        <f>HLOOKUP(H$4,Debug!$A$1:$AK$723,2+$C331,0)</f>
        <v>0</v>
      </c>
      <c r="I331" s="38">
        <f>HLOOKUP(I$4,Debug!$A$1:$AK$723,2+$C331,0)</f>
        <v>0</v>
      </c>
      <c r="J331" s="38">
        <f>HLOOKUP(J$4,Debug!$A$1:$AK$723,2+$C331,0)</f>
        <v>0</v>
      </c>
      <c r="K331" s="38">
        <f>HLOOKUP(K$4,Debug!$A$1:$AK$723,2+$C331,0)</f>
        <v>0</v>
      </c>
      <c r="L331" s="38">
        <f>HLOOKUP(L$4,Debug!$A$1:$AK$723,2+$C331,0)</f>
        <v>0</v>
      </c>
      <c r="M331" s="38">
        <f>HLOOKUP(M$4,Debug!$A$1:$AK$723,2+$C331,0)</f>
        <v>0</v>
      </c>
      <c r="N331" s="208">
        <f t="shared" si="246"/>
        <v>0</v>
      </c>
      <c r="O331" s="5"/>
      <c r="P331" s="100">
        <f>IF(Switch="Y",S331,HLOOKUP(P$3,Debug!$A$1:$AK$723,2+$C331,0))</f>
        <v>0</v>
      </c>
      <c r="Q331" s="207">
        <f t="shared" si="247"/>
        <v>-1.25E-3</v>
      </c>
      <c r="R331" s="101">
        <f>IF(Switch="Y",T331,HLOOKUP(R$3,Debug!$A$1:$AK$723,2+$C331,0))</f>
        <v>0</v>
      </c>
      <c r="S331" s="183">
        <v>2.415151179617081E-2</v>
      </c>
      <c r="T331" s="184">
        <v>0.30996218461347719</v>
      </c>
      <c r="U331" s="196"/>
      <c r="V331" s="55">
        <f t="shared" si="281"/>
        <v>0</v>
      </c>
      <c r="W331" s="210">
        <f t="shared" si="282"/>
        <v>0</v>
      </c>
      <c r="X331" s="210">
        <f t="shared" si="248"/>
        <v>0</v>
      </c>
      <c r="Y331" s="210">
        <f t="shared" si="283"/>
        <v>0</v>
      </c>
      <c r="Z331" s="210">
        <f t="shared" si="249"/>
        <v>0</v>
      </c>
      <c r="AA331" s="210">
        <f t="shared" si="250"/>
        <v>0</v>
      </c>
      <c r="AB331" s="210">
        <f t="shared" si="251"/>
        <v>0</v>
      </c>
      <c r="AC331" s="211">
        <f t="shared" si="252"/>
        <v>0</v>
      </c>
      <c r="AD331" s="43">
        <f>HLOOKUP(AD$4,Debug!$A$1:$AK$723,2+$C331,0)</f>
        <v>0</v>
      </c>
      <c r="AE331" s="44">
        <f>HLOOKUP(AE$4,Debug!$A$1:$AK$723,2+$C331,0)</f>
        <v>0</v>
      </c>
      <c r="AF331" s="44">
        <f>HLOOKUP(AF$4,Debug!$A$1:$AK$723,2+$C331,0)</f>
        <v>0</v>
      </c>
      <c r="AG331" s="44">
        <f>HLOOKUP(AG$4,Debug!$A$1:$AK$723,2+$C331,0)</f>
        <v>0</v>
      </c>
      <c r="AH331" s="44">
        <f>HLOOKUP(AH$4,Debug!$A$1:$AK$723,2+$C331,0)</f>
        <v>0</v>
      </c>
      <c r="AI331" s="208">
        <f t="shared" si="253"/>
        <v>0</v>
      </c>
      <c r="AJ331" s="196"/>
      <c r="AK331" s="55">
        <f t="shared" si="240"/>
        <v>0</v>
      </c>
      <c r="AL331" s="210">
        <f t="shared" si="241"/>
        <v>0</v>
      </c>
      <c r="AM331" s="210">
        <f t="shared" si="242"/>
        <v>0</v>
      </c>
      <c r="AN331" s="210">
        <f t="shared" si="243"/>
        <v>0</v>
      </c>
      <c r="AO331" s="210">
        <f t="shared" si="244"/>
        <v>0</v>
      </c>
      <c r="AP331" s="211">
        <f t="shared" si="245"/>
        <v>0</v>
      </c>
      <c r="AQ331" s="46">
        <f>HLOOKUP(AQ$4,Debug!$A$1:$AK$723,2+$C331,0)</f>
        <v>0</v>
      </c>
      <c r="AR331" s="46">
        <f>HLOOKUP(AR$4,Debug!$A$1:$AK$723,2+$C331,0)</f>
        <v>0</v>
      </c>
      <c r="AS331" s="46">
        <f>HLOOKUP(AS$4,Debug!$A$1:$AK$723,2+$C331,0)</f>
        <v>0</v>
      </c>
      <c r="AT331" s="46">
        <f>HLOOKUP(AT$4,Debug!$A$1:$AK$723,2+$C331,0)</f>
        <v>0</v>
      </c>
      <c r="AU331" s="46">
        <f>HLOOKUP(AU$4,Debug!$A$1:$AK$723,2+$C331,0)</f>
        <v>0</v>
      </c>
      <c r="AV331" s="46">
        <f>HLOOKUP(AV$4,Debug!$A$1:$AK$723,2+$C331,0)</f>
        <v>0</v>
      </c>
      <c r="AW331" s="47">
        <f t="shared" si="254"/>
        <v>0</v>
      </c>
      <c r="AX331" s="196"/>
      <c r="AY331" s="265">
        <f t="shared" si="255"/>
        <v>0</v>
      </c>
      <c r="AZ331" s="266">
        <f t="shared" si="256"/>
        <v>0</v>
      </c>
      <c r="BA331" s="266">
        <f t="shared" si="257"/>
        <v>1.7826096154749393E-10</v>
      </c>
      <c r="BB331" s="266">
        <f t="shared" si="258"/>
        <v>0</v>
      </c>
      <c r="BC331" s="267">
        <f t="shared" si="259"/>
        <v>0</v>
      </c>
      <c r="BD331" s="246">
        <f>HLOOKUP(BD$4,Debug!$A$1:$AK$723,2+$C331,0)</f>
        <v>0</v>
      </c>
      <c r="BE331" s="46">
        <f>HLOOKUP(BE$4,Debug!$A$1:$AK$723,2+$C331,0)</f>
        <v>0</v>
      </c>
      <c r="BF331" s="46">
        <f>HLOOKUP(BF$4,Debug!$A$1:$AK$723,2+$C331,0)</f>
        <v>0</v>
      </c>
      <c r="BG331" s="46">
        <f>HLOOKUP(BG$4,Debug!$A$1:$AK$723,2+$C331,0)</f>
        <v>0</v>
      </c>
      <c r="BH331" s="46">
        <f>HLOOKUP(BH$4,Debug!$A$1:$AK$723,2+$C331,0)</f>
        <v>0</v>
      </c>
      <c r="BI331" s="48">
        <f t="shared" si="260"/>
        <v>0</v>
      </c>
      <c r="BJ331" s="196"/>
      <c r="BK331" s="274">
        <f t="shared" si="261"/>
        <v>1.6821425527395739E-3</v>
      </c>
      <c r="BL331" s="275">
        <f t="shared" si="262"/>
        <v>0</v>
      </c>
      <c r="BM331" s="281">
        <f t="shared" si="263"/>
        <v>0</v>
      </c>
      <c r="BN331" s="281">
        <f t="shared" si="264"/>
        <v>0.8</v>
      </c>
      <c r="BO331" s="281">
        <f t="shared" si="265"/>
        <v>0</v>
      </c>
      <c r="BP331" s="281">
        <f t="shared" si="266"/>
        <v>1</v>
      </c>
      <c r="BQ331" s="275">
        <f t="shared" si="267"/>
        <v>0</v>
      </c>
      <c r="BR331" s="275">
        <f t="shared" si="268"/>
        <v>0</v>
      </c>
      <c r="BS331" s="276">
        <f t="shared" si="269"/>
        <v>0.80566083413772305</v>
      </c>
      <c r="BT331" s="41">
        <f>HLOOKUP(BT$4,Debug!$A$1:$AK$723,2+$C331,0)*IF(SUM(V331:W331)=0,0,1)</f>
        <v>0</v>
      </c>
      <c r="BU331" s="41">
        <f>HLOOKUP(BU$4,Debug!$A$1:$AK$723,2+$C331,0)*IF(SUM(X331:Y331)=0,0,1)</f>
        <v>0</v>
      </c>
      <c r="BV331" s="41">
        <f>HLOOKUP(BV$4,Debug!$A$1:$AK$723,2+$C331,0)</f>
        <v>0</v>
      </c>
      <c r="BW331" s="208">
        <f t="shared" si="270"/>
        <v>0</v>
      </c>
      <c r="BY331" s="251">
        <f t="shared" si="271"/>
        <v>0</v>
      </c>
      <c r="BZ331" s="43">
        <f>HLOOKUP(BZ$4,Debug!$A$1:$AK$723,2+$C331,0)</f>
        <v>0</v>
      </c>
      <c r="CA331" s="49">
        <f t="shared" si="272"/>
        <v>0</v>
      </c>
      <c r="CC331" s="224">
        <f t="shared" si="273"/>
        <v>0</v>
      </c>
      <c r="CD331" s="253">
        <f t="shared" si="284"/>
        <v>0</v>
      </c>
      <c r="CE331" s="253">
        <f t="shared" si="274"/>
        <v>0</v>
      </c>
      <c r="CF331" s="253">
        <f t="shared" si="285"/>
        <v>0</v>
      </c>
      <c r="CG331" s="255">
        <f t="shared" si="275"/>
        <v>0</v>
      </c>
      <c r="CI331" s="194" t="e">
        <f t="shared" si="286"/>
        <v>#DIV/0!</v>
      </c>
      <c r="CJ331" s="194"/>
    </row>
    <row r="332" spans="2:88">
      <c r="B332" s="108">
        <f t="shared" si="239"/>
        <v>28</v>
      </c>
      <c r="C332" s="3">
        <f t="shared" si="276"/>
        <v>326</v>
      </c>
      <c r="D332" s="3">
        <f t="shared" si="277"/>
        <v>27</v>
      </c>
      <c r="E332" s="3">
        <f t="shared" si="278"/>
        <v>1</v>
      </c>
      <c r="F332" s="7">
        <f t="shared" si="279"/>
        <v>2042</v>
      </c>
      <c r="G332" s="8">
        <f t="shared" si="280"/>
        <v>2</v>
      </c>
      <c r="H332" s="37">
        <f>HLOOKUP(H$4,Debug!$A$1:$AK$723,2+$C332,0)</f>
        <v>0</v>
      </c>
      <c r="I332" s="38">
        <f>HLOOKUP(I$4,Debug!$A$1:$AK$723,2+$C332,0)</f>
        <v>0</v>
      </c>
      <c r="J332" s="38">
        <f>HLOOKUP(J$4,Debug!$A$1:$AK$723,2+$C332,0)</f>
        <v>0</v>
      </c>
      <c r="K332" s="38">
        <f>HLOOKUP(K$4,Debug!$A$1:$AK$723,2+$C332,0)</f>
        <v>0</v>
      </c>
      <c r="L332" s="38">
        <f>HLOOKUP(L$4,Debug!$A$1:$AK$723,2+$C332,0)</f>
        <v>0</v>
      </c>
      <c r="M332" s="38">
        <f>HLOOKUP(M$4,Debug!$A$1:$AK$723,2+$C332,0)</f>
        <v>0</v>
      </c>
      <c r="N332" s="208">
        <f t="shared" si="246"/>
        <v>0</v>
      </c>
      <c r="O332" s="5"/>
      <c r="P332" s="100">
        <f>IF(Switch="Y",S332,HLOOKUP(P$3,Debug!$A$1:$AK$723,2+$C332,0))</f>
        <v>0</v>
      </c>
      <c r="Q332" s="207">
        <f t="shared" si="247"/>
        <v>-1.25E-3</v>
      </c>
      <c r="R332" s="101">
        <f>IF(Switch="Y",T332,HLOOKUP(R$3,Debug!$A$1:$AK$723,2+$C332,0))</f>
        <v>0</v>
      </c>
      <c r="S332" s="183">
        <v>4.7038760431903359E-3</v>
      </c>
      <c r="T332" s="184">
        <v>0.30818540433925046</v>
      </c>
      <c r="U332" s="196"/>
      <c r="V332" s="55">
        <f t="shared" si="281"/>
        <v>0</v>
      </c>
      <c r="W332" s="210">
        <f t="shared" si="282"/>
        <v>0</v>
      </c>
      <c r="X332" s="210">
        <f t="shared" si="248"/>
        <v>0</v>
      </c>
      <c r="Y332" s="210">
        <f t="shared" si="283"/>
        <v>0</v>
      </c>
      <c r="Z332" s="210">
        <f t="shared" si="249"/>
        <v>0</v>
      </c>
      <c r="AA332" s="210">
        <f t="shared" si="250"/>
        <v>0</v>
      </c>
      <c r="AB332" s="210">
        <f t="shared" si="251"/>
        <v>0</v>
      </c>
      <c r="AC332" s="211">
        <f t="shared" si="252"/>
        <v>0</v>
      </c>
      <c r="AD332" s="43">
        <f>HLOOKUP(AD$4,Debug!$A$1:$AK$723,2+$C332,0)</f>
        <v>0</v>
      </c>
      <c r="AE332" s="44">
        <f>HLOOKUP(AE$4,Debug!$A$1:$AK$723,2+$C332,0)</f>
        <v>0</v>
      </c>
      <c r="AF332" s="44">
        <f>HLOOKUP(AF$4,Debug!$A$1:$AK$723,2+$C332,0)</f>
        <v>0</v>
      </c>
      <c r="AG332" s="44">
        <f>HLOOKUP(AG$4,Debug!$A$1:$AK$723,2+$C332,0)</f>
        <v>0</v>
      </c>
      <c r="AH332" s="44">
        <f>HLOOKUP(AH$4,Debug!$A$1:$AK$723,2+$C332,0)</f>
        <v>0</v>
      </c>
      <c r="AI332" s="208">
        <f t="shared" si="253"/>
        <v>0</v>
      </c>
      <c r="AJ332" s="196"/>
      <c r="AK332" s="55">
        <f t="shared" si="240"/>
        <v>0</v>
      </c>
      <c r="AL332" s="210">
        <f t="shared" si="241"/>
        <v>0</v>
      </c>
      <c r="AM332" s="210">
        <f t="shared" si="242"/>
        <v>0</v>
      </c>
      <c r="AN332" s="210">
        <f t="shared" si="243"/>
        <v>0</v>
      </c>
      <c r="AO332" s="210">
        <f t="shared" si="244"/>
        <v>0</v>
      </c>
      <c r="AP332" s="211">
        <f t="shared" si="245"/>
        <v>0</v>
      </c>
      <c r="AQ332" s="46">
        <f>HLOOKUP(AQ$4,Debug!$A$1:$AK$723,2+$C332,0)</f>
        <v>0</v>
      </c>
      <c r="AR332" s="46">
        <f>HLOOKUP(AR$4,Debug!$A$1:$AK$723,2+$C332,0)</f>
        <v>0</v>
      </c>
      <c r="AS332" s="46">
        <f>HLOOKUP(AS$4,Debug!$A$1:$AK$723,2+$C332,0)</f>
        <v>0</v>
      </c>
      <c r="AT332" s="46">
        <f>HLOOKUP(AT$4,Debug!$A$1:$AK$723,2+$C332,0)</f>
        <v>0</v>
      </c>
      <c r="AU332" s="46">
        <f>HLOOKUP(AU$4,Debug!$A$1:$AK$723,2+$C332,0)</f>
        <v>0</v>
      </c>
      <c r="AV332" s="46">
        <f>HLOOKUP(AV$4,Debug!$A$1:$AK$723,2+$C332,0)</f>
        <v>0</v>
      </c>
      <c r="AW332" s="47">
        <f t="shared" si="254"/>
        <v>0</v>
      </c>
      <c r="AX332" s="196"/>
      <c r="AY332" s="265">
        <f t="shared" si="255"/>
        <v>0</v>
      </c>
      <c r="AZ332" s="266">
        <f t="shared" si="256"/>
        <v>0</v>
      </c>
      <c r="BA332" s="266">
        <f t="shared" si="257"/>
        <v>1.7826096154749393E-10</v>
      </c>
      <c r="BB332" s="266">
        <f t="shared" si="258"/>
        <v>0</v>
      </c>
      <c r="BC332" s="267">
        <f t="shared" si="259"/>
        <v>0</v>
      </c>
      <c r="BD332" s="246">
        <f>HLOOKUP(BD$4,Debug!$A$1:$AK$723,2+$C332,0)</f>
        <v>0</v>
      </c>
      <c r="BE332" s="46">
        <f>HLOOKUP(BE$4,Debug!$A$1:$AK$723,2+$C332,0)</f>
        <v>0</v>
      </c>
      <c r="BF332" s="46">
        <f>HLOOKUP(BF$4,Debug!$A$1:$AK$723,2+$C332,0)</f>
        <v>0</v>
      </c>
      <c r="BG332" s="46">
        <f>HLOOKUP(BG$4,Debug!$A$1:$AK$723,2+$C332,0)</f>
        <v>0</v>
      </c>
      <c r="BH332" s="46">
        <f>HLOOKUP(BH$4,Debug!$A$1:$AK$723,2+$C332,0)</f>
        <v>0</v>
      </c>
      <c r="BI332" s="48">
        <f t="shared" si="260"/>
        <v>0</v>
      </c>
      <c r="BJ332" s="196"/>
      <c r="BK332" s="274">
        <f t="shared" si="261"/>
        <v>1.6821425527395739E-3</v>
      </c>
      <c r="BL332" s="275">
        <f t="shared" si="262"/>
        <v>0</v>
      </c>
      <c r="BM332" s="281">
        <f t="shared" si="263"/>
        <v>0</v>
      </c>
      <c r="BN332" s="281">
        <f t="shared" si="264"/>
        <v>0.8</v>
      </c>
      <c r="BO332" s="281">
        <f t="shared" si="265"/>
        <v>0</v>
      </c>
      <c r="BP332" s="281">
        <f t="shared" si="266"/>
        <v>1</v>
      </c>
      <c r="BQ332" s="275">
        <f t="shared" si="267"/>
        <v>0</v>
      </c>
      <c r="BR332" s="275">
        <f t="shared" si="268"/>
        <v>0</v>
      </c>
      <c r="BS332" s="276">
        <f t="shared" si="269"/>
        <v>0.80566083413772305</v>
      </c>
      <c r="BT332" s="41">
        <f>HLOOKUP(BT$4,Debug!$A$1:$AK$723,2+$C332,0)*IF(SUM(V332:W332)=0,0,1)</f>
        <v>0</v>
      </c>
      <c r="BU332" s="41">
        <f>HLOOKUP(BU$4,Debug!$A$1:$AK$723,2+$C332,0)*IF(SUM(X332:Y332)=0,0,1)</f>
        <v>0</v>
      </c>
      <c r="BV332" s="41">
        <f>HLOOKUP(BV$4,Debug!$A$1:$AK$723,2+$C332,0)</f>
        <v>0</v>
      </c>
      <c r="BW332" s="208">
        <f t="shared" si="270"/>
        <v>0</v>
      </c>
      <c r="BY332" s="251">
        <f t="shared" si="271"/>
        <v>0</v>
      </c>
      <c r="BZ332" s="43">
        <f>HLOOKUP(BZ$4,Debug!$A$1:$AK$723,2+$C332,0)</f>
        <v>0</v>
      </c>
      <c r="CA332" s="49">
        <f t="shared" si="272"/>
        <v>0</v>
      </c>
      <c r="CC332" s="224">
        <f t="shared" si="273"/>
        <v>0</v>
      </c>
      <c r="CD332" s="253">
        <f t="shared" si="284"/>
        <v>0</v>
      </c>
      <c r="CE332" s="253">
        <f t="shared" si="274"/>
        <v>0</v>
      </c>
      <c r="CF332" s="253">
        <f t="shared" si="285"/>
        <v>0</v>
      </c>
      <c r="CG332" s="255">
        <f t="shared" si="275"/>
        <v>0</v>
      </c>
      <c r="CI332" s="194" t="e">
        <f t="shared" si="286"/>
        <v>#DIV/0!</v>
      </c>
      <c r="CJ332" s="194"/>
    </row>
    <row r="333" spans="2:88">
      <c r="B333" s="108">
        <f t="shared" si="239"/>
        <v>28</v>
      </c>
      <c r="C333" s="3">
        <f t="shared" si="276"/>
        <v>327</v>
      </c>
      <c r="D333" s="3">
        <f t="shared" si="277"/>
        <v>27</v>
      </c>
      <c r="E333" s="3">
        <f t="shared" si="278"/>
        <v>2</v>
      </c>
      <c r="F333" s="7">
        <f t="shared" si="279"/>
        <v>2042</v>
      </c>
      <c r="G333" s="8">
        <f t="shared" si="280"/>
        <v>3</v>
      </c>
      <c r="H333" s="37">
        <f>HLOOKUP(H$4,Debug!$A$1:$AK$723,2+$C333,0)</f>
        <v>0</v>
      </c>
      <c r="I333" s="38">
        <f>HLOOKUP(I$4,Debug!$A$1:$AK$723,2+$C333,0)</f>
        <v>0</v>
      </c>
      <c r="J333" s="38">
        <f>HLOOKUP(J$4,Debug!$A$1:$AK$723,2+$C333,0)</f>
        <v>0</v>
      </c>
      <c r="K333" s="38">
        <f>HLOOKUP(K$4,Debug!$A$1:$AK$723,2+$C333,0)</f>
        <v>0</v>
      </c>
      <c r="L333" s="38">
        <f>HLOOKUP(L$4,Debug!$A$1:$AK$723,2+$C333,0)</f>
        <v>0</v>
      </c>
      <c r="M333" s="38">
        <f>HLOOKUP(M$4,Debug!$A$1:$AK$723,2+$C333,0)</f>
        <v>0</v>
      </c>
      <c r="N333" s="208">
        <f t="shared" si="246"/>
        <v>0</v>
      </c>
      <c r="O333" s="5"/>
      <c r="P333" s="100">
        <f>IF(Switch="Y",S333,HLOOKUP(P$3,Debug!$A$1:$AK$723,2+$C333,0))</f>
        <v>0</v>
      </c>
      <c r="Q333" s="207">
        <f t="shared" si="247"/>
        <v>-1.25E-3</v>
      </c>
      <c r="R333" s="101">
        <f>IF(Switch="Y",T333,HLOOKUP(R$3,Debug!$A$1:$AK$723,2+$C333,0))</f>
        <v>0</v>
      </c>
      <c r="S333" s="183">
        <v>2.0718912389243949E-2</v>
      </c>
      <c r="T333" s="184">
        <v>0.30642887785744932</v>
      </c>
      <c r="U333" s="196"/>
      <c r="V333" s="55">
        <f t="shared" si="281"/>
        <v>0</v>
      </c>
      <c r="W333" s="210">
        <f t="shared" si="282"/>
        <v>0</v>
      </c>
      <c r="X333" s="210">
        <f t="shared" si="248"/>
        <v>0</v>
      </c>
      <c r="Y333" s="210">
        <f t="shared" si="283"/>
        <v>0</v>
      </c>
      <c r="Z333" s="210">
        <f t="shared" si="249"/>
        <v>0</v>
      </c>
      <c r="AA333" s="210">
        <f t="shared" si="250"/>
        <v>0</v>
      </c>
      <c r="AB333" s="210">
        <f t="shared" si="251"/>
        <v>0</v>
      </c>
      <c r="AC333" s="211">
        <f t="shared" si="252"/>
        <v>0</v>
      </c>
      <c r="AD333" s="43">
        <f>HLOOKUP(AD$4,Debug!$A$1:$AK$723,2+$C333,0)</f>
        <v>0</v>
      </c>
      <c r="AE333" s="44">
        <f>HLOOKUP(AE$4,Debug!$A$1:$AK$723,2+$C333,0)</f>
        <v>0</v>
      </c>
      <c r="AF333" s="44">
        <f>HLOOKUP(AF$4,Debug!$A$1:$AK$723,2+$C333,0)</f>
        <v>0</v>
      </c>
      <c r="AG333" s="44">
        <f>HLOOKUP(AG$4,Debug!$A$1:$AK$723,2+$C333,0)</f>
        <v>0</v>
      </c>
      <c r="AH333" s="44">
        <f>HLOOKUP(AH$4,Debug!$A$1:$AK$723,2+$C333,0)</f>
        <v>0</v>
      </c>
      <c r="AI333" s="208">
        <f t="shared" si="253"/>
        <v>0</v>
      </c>
      <c r="AJ333" s="196"/>
      <c r="AK333" s="55">
        <f t="shared" si="240"/>
        <v>0</v>
      </c>
      <c r="AL333" s="210">
        <f t="shared" si="241"/>
        <v>0</v>
      </c>
      <c r="AM333" s="210">
        <f t="shared" si="242"/>
        <v>0</v>
      </c>
      <c r="AN333" s="210">
        <f t="shared" si="243"/>
        <v>0</v>
      </c>
      <c r="AO333" s="210">
        <f t="shared" si="244"/>
        <v>0</v>
      </c>
      <c r="AP333" s="211">
        <f t="shared" si="245"/>
        <v>0</v>
      </c>
      <c r="AQ333" s="46">
        <f>HLOOKUP(AQ$4,Debug!$A$1:$AK$723,2+$C333,0)</f>
        <v>0</v>
      </c>
      <c r="AR333" s="46">
        <f>HLOOKUP(AR$4,Debug!$A$1:$AK$723,2+$C333,0)</f>
        <v>0</v>
      </c>
      <c r="AS333" s="46">
        <f>HLOOKUP(AS$4,Debug!$A$1:$AK$723,2+$C333,0)</f>
        <v>0</v>
      </c>
      <c r="AT333" s="46">
        <f>HLOOKUP(AT$4,Debug!$A$1:$AK$723,2+$C333,0)</f>
        <v>0</v>
      </c>
      <c r="AU333" s="46">
        <f>HLOOKUP(AU$4,Debug!$A$1:$AK$723,2+$C333,0)</f>
        <v>0</v>
      </c>
      <c r="AV333" s="46">
        <f>HLOOKUP(AV$4,Debug!$A$1:$AK$723,2+$C333,0)</f>
        <v>0</v>
      </c>
      <c r="AW333" s="47">
        <f t="shared" si="254"/>
        <v>0</v>
      </c>
      <c r="AX333" s="196"/>
      <c r="AY333" s="265">
        <f t="shared" si="255"/>
        <v>0</v>
      </c>
      <c r="AZ333" s="266">
        <f t="shared" si="256"/>
        <v>0</v>
      </c>
      <c r="BA333" s="266">
        <f t="shared" si="257"/>
        <v>1.7826096154749393E-10</v>
      </c>
      <c r="BB333" s="266">
        <f t="shared" si="258"/>
        <v>0</v>
      </c>
      <c r="BC333" s="267">
        <f t="shared" si="259"/>
        <v>0</v>
      </c>
      <c r="BD333" s="246">
        <f>HLOOKUP(BD$4,Debug!$A$1:$AK$723,2+$C333,0)</f>
        <v>0</v>
      </c>
      <c r="BE333" s="46">
        <f>HLOOKUP(BE$4,Debug!$A$1:$AK$723,2+$C333,0)</f>
        <v>0</v>
      </c>
      <c r="BF333" s="46">
        <f>HLOOKUP(BF$4,Debug!$A$1:$AK$723,2+$C333,0)</f>
        <v>0</v>
      </c>
      <c r="BG333" s="46">
        <f>HLOOKUP(BG$4,Debug!$A$1:$AK$723,2+$C333,0)</f>
        <v>0</v>
      </c>
      <c r="BH333" s="46">
        <f>HLOOKUP(BH$4,Debug!$A$1:$AK$723,2+$C333,0)</f>
        <v>0</v>
      </c>
      <c r="BI333" s="48">
        <f t="shared" si="260"/>
        <v>0</v>
      </c>
      <c r="BJ333" s="196"/>
      <c r="BK333" s="274">
        <f t="shared" si="261"/>
        <v>1.6821425527395739E-3</v>
      </c>
      <c r="BL333" s="275">
        <f t="shared" si="262"/>
        <v>0</v>
      </c>
      <c r="BM333" s="281">
        <f t="shared" si="263"/>
        <v>0</v>
      </c>
      <c r="BN333" s="281">
        <f t="shared" si="264"/>
        <v>0.8</v>
      </c>
      <c r="BO333" s="281">
        <f t="shared" si="265"/>
        <v>0</v>
      </c>
      <c r="BP333" s="281">
        <f t="shared" si="266"/>
        <v>1</v>
      </c>
      <c r="BQ333" s="275">
        <f t="shared" si="267"/>
        <v>0</v>
      </c>
      <c r="BR333" s="275">
        <f t="shared" si="268"/>
        <v>0</v>
      </c>
      <c r="BS333" s="276">
        <f t="shared" si="269"/>
        <v>0.80566083413772305</v>
      </c>
      <c r="BT333" s="41">
        <f>HLOOKUP(BT$4,Debug!$A$1:$AK$723,2+$C333,0)*IF(SUM(V333:W333)=0,0,1)</f>
        <v>0</v>
      </c>
      <c r="BU333" s="41">
        <f>HLOOKUP(BU$4,Debug!$A$1:$AK$723,2+$C333,0)*IF(SUM(X333:Y333)=0,0,1)</f>
        <v>0</v>
      </c>
      <c r="BV333" s="41">
        <f>HLOOKUP(BV$4,Debug!$A$1:$AK$723,2+$C333,0)</f>
        <v>0</v>
      </c>
      <c r="BW333" s="208">
        <f t="shared" si="270"/>
        <v>0</v>
      </c>
      <c r="BY333" s="251">
        <f t="shared" si="271"/>
        <v>0</v>
      </c>
      <c r="BZ333" s="43">
        <f>HLOOKUP(BZ$4,Debug!$A$1:$AK$723,2+$C333,0)</f>
        <v>0</v>
      </c>
      <c r="CA333" s="49">
        <f t="shared" si="272"/>
        <v>0</v>
      </c>
      <c r="CC333" s="224">
        <f t="shared" si="273"/>
        <v>0</v>
      </c>
      <c r="CD333" s="253">
        <f t="shared" si="284"/>
        <v>0</v>
      </c>
      <c r="CE333" s="253">
        <f t="shared" si="274"/>
        <v>0</v>
      </c>
      <c r="CF333" s="253">
        <f t="shared" si="285"/>
        <v>0</v>
      </c>
      <c r="CG333" s="255">
        <f t="shared" si="275"/>
        <v>0</v>
      </c>
      <c r="CI333" s="194" t="e">
        <f t="shared" si="286"/>
        <v>#DIV/0!</v>
      </c>
      <c r="CJ333" s="194"/>
    </row>
    <row r="334" spans="2:88">
      <c r="B334" s="108">
        <f t="shared" si="239"/>
        <v>28</v>
      </c>
      <c r="C334" s="3">
        <f t="shared" si="276"/>
        <v>328</v>
      </c>
      <c r="D334" s="3">
        <f t="shared" si="277"/>
        <v>27</v>
      </c>
      <c r="E334" s="3">
        <f t="shared" si="278"/>
        <v>3</v>
      </c>
      <c r="F334" s="7">
        <f t="shared" si="279"/>
        <v>2042</v>
      </c>
      <c r="G334" s="8">
        <f t="shared" si="280"/>
        <v>4</v>
      </c>
      <c r="H334" s="37">
        <f>HLOOKUP(H$4,Debug!$A$1:$AK$723,2+$C334,0)</f>
        <v>0</v>
      </c>
      <c r="I334" s="38">
        <f>HLOOKUP(I$4,Debug!$A$1:$AK$723,2+$C334,0)</f>
        <v>0</v>
      </c>
      <c r="J334" s="38">
        <f>HLOOKUP(J$4,Debug!$A$1:$AK$723,2+$C334,0)</f>
        <v>0</v>
      </c>
      <c r="K334" s="38">
        <f>HLOOKUP(K$4,Debug!$A$1:$AK$723,2+$C334,0)</f>
        <v>0</v>
      </c>
      <c r="L334" s="38">
        <f>HLOOKUP(L$4,Debug!$A$1:$AK$723,2+$C334,0)</f>
        <v>0</v>
      </c>
      <c r="M334" s="38">
        <f>HLOOKUP(M$4,Debug!$A$1:$AK$723,2+$C334,0)</f>
        <v>0</v>
      </c>
      <c r="N334" s="208">
        <f t="shared" si="246"/>
        <v>0</v>
      </c>
      <c r="O334" s="5"/>
      <c r="P334" s="100">
        <f>IF(Switch="Y",S334,HLOOKUP(P$3,Debug!$A$1:$AK$723,2+$C334,0))</f>
        <v>0</v>
      </c>
      <c r="Q334" s="207">
        <f t="shared" si="247"/>
        <v>-1.25E-3</v>
      </c>
      <c r="R334" s="101">
        <f>IF(Switch="Y",T334,HLOOKUP(R$3,Debug!$A$1:$AK$723,2+$C334,0))</f>
        <v>0</v>
      </c>
      <c r="S334" s="183">
        <v>9.4790280145573558E-3</v>
      </c>
      <c r="T334" s="184">
        <v>0.30466441215001672</v>
      </c>
      <c r="U334" s="196"/>
      <c r="V334" s="55">
        <f t="shared" si="281"/>
        <v>0</v>
      </c>
      <c r="W334" s="210">
        <f t="shared" si="282"/>
        <v>0</v>
      </c>
      <c r="X334" s="210">
        <f t="shared" si="248"/>
        <v>0</v>
      </c>
      <c r="Y334" s="210">
        <f t="shared" si="283"/>
        <v>0</v>
      </c>
      <c r="Z334" s="210">
        <f t="shared" si="249"/>
        <v>0</v>
      </c>
      <c r="AA334" s="210">
        <f t="shared" si="250"/>
        <v>0</v>
      </c>
      <c r="AB334" s="210">
        <f t="shared" si="251"/>
        <v>0</v>
      </c>
      <c r="AC334" s="211">
        <f t="shared" si="252"/>
        <v>0</v>
      </c>
      <c r="AD334" s="43">
        <f>HLOOKUP(AD$4,Debug!$A$1:$AK$723,2+$C334,0)</f>
        <v>0</v>
      </c>
      <c r="AE334" s="44">
        <f>HLOOKUP(AE$4,Debug!$A$1:$AK$723,2+$C334,0)</f>
        <v>0</v>
      </c>
      <c r="AF334" s="44">
        <f>HLOOKUP(AF$4,Debug!$A$1:$AK$723,2+$C334,0)</f>
        <v>0</v>
      </c>
      <c r="AG334" s="44">
        <f>HLOOKUP(AG$4,Debug!$A$1:$AK$723,2+$C334,0)</f>
        <v>0</v>
      </c>
      <c r="AH334" s="44">
        <f>HLOOKUP(AH$4,Debug!$A$1:$AK$723,2+$C334,0)</f>
        <v>0</v>
      </c>
      <c r="AI334" s="208">
        <f t="shared" si="253"/>
        <v>0</v>
      </c>
      <c r="AJ334" s="196"/>
      <c r="AK334" s="55">
        <f t="shared" si="240"/>
        <v>0</v>
      </c>
      <c r="AL334" s="210">
        <f t="shared" si="241"/>
        <v>0</v>
      </c>
      <c r="AM334" s="210">
        <f t="shared" si="242"/>
        <v>0</v>
      </c>
      <c r="AN334" s="210">
        <f t="shared" si="243"/>
        <v>0</v>
      </c>
      <c r="AO334" s="210">
        <f t="shared" si="244"/>
        <v>0</v>
      </c>
      <c r="AP334" s="211">
        <f t="shared" si="245"/>
        <v>0</v>
      </c>
      <c r="AQ334" s="46">
        <f>HLOOKUP(AQ$4,Debug!$A$1:$AK$723,2+$C334,0)</f>
        <v>0</v>
      </c>
      <c r="AR334" s="46">
        <f>HLOOKUP(AR$4,Debug!$A$1:$AK$723,2+$C334,0)</f>
        <v>0</v>
      </c>
      <c r="AS334" s="46">
        <f>HLOOKUP(AS$4,Debug!$A$1:$AK$723,2+$C334,0)</f>
        <v>0</v>
      </c>
      <c r="AT334" s="46">
        <f>HLOOKUP(AT$4,Debug!$A$1:$AK$723,2+$C334,0)</f>
        <v>0</v>
      </c>
      <c r="AU334" s="46">
        <f>HLOOKUP(AU$4,Debug!$A$1:$AK$723,2+$C334,0)</f>
        <v>0</v>
      </c>
      <c r="AV334" s="46">
        <f>HLOOKUP(AV$4,Debug!$A$1:$AK$723,2+$C334,0)</f>
        <v>0</v>
      </c>
      <c r="AW334" s="47">
        <f t="shared" si="254"/>
        <v>0</v>
      </c>
      <c r="AX334" s="196"/>
      <c r="AY334" s="265">
        <f t="shared" si="255"/>
        <v>0</v>
      </c>
      <c r="AZ334" s="266">
        <f t="shared" si="256"/>
        <v>0</v>
      </c>
      <c r="BA334" s="266">
        <f t="shared" si="257"/>
        <v>1.7826096154749393E-10</v>
      </c>
      <c r="BB334" s="266">
        <f t="shared" si="258"/>
        <v>0</v>
      </c>
      <c r="BC334" s="267">
        <f t="shared" si="259"/>
        <v>0</v>
      </c>
      <c r="BD334" s="246">
        <f>HLOOKUP(BD$4,Debug!$A$1:$AK$723,2+$C334,0)</f>
        <v>0</v>
      </c>
      <c r="BE334" s="46">
        <f>HLOOKUP(BE$4,Debug!$A$1:$AK$723,2+$C334,0)</f>
        <v>0</v>
      </c>
      <c r="BF334" s="46">
        <f>HLOOKUP(BF$4,Debug!$A$1:$AK$723,2+$C334,0)</f>
        <v>0</v>
      </c>
      <c r="BG334" s="46">
        <f>HLOOKUP(BG$4,Debug!$A$1:$AK$723,2+$C334,0)</f>
        <v>0</v>
      </c>
      <c r="BH334" s="46">
        <f>HLOOKUP(BH$4,Debug!$A$1:$AK$723,2+$C334,0)</f>
        <v>0</v>
      </c>
      <c r="BI334" s="48">
        <f t="shared" si="260"/>
        <v>0</v>
      </c>
      <c r="BJ334" s="196"/>
      <c r="BK334" s="274">
        <f t="shared" si="261"/>
        <v>1.6821425527395739E-3</v>
      </c>
      <c r="BL334" s="275">
        <f t="shared" si="262"/>
        <v>0</v>
      </c>
      <c r="BM334" s="281">
        <f t="shared" si="263"/>
        <v>0</v>
      </c>
      <c r="BN334" s="281">
        <f t="shared" si="264"/>
        <v>0.8</v>
      </c>
      <c r="BO334" s="281">
        <f t="shared" si="265"/>
        <v>0</v>
      </c>
      <c r="BP334" s="281">
        <f t="shared" si="266"/>
        <v>1</v>
      </c>
      <c r="BQ334" s="275">
        <f t="shared" si="267"/>
        <v>0</v>
      </c>
      <c r="BR334" s="275">
        <f t="shared" si="268"/>
        <v>0</v>
      </c>
      <c r="BS334" s="276">
        <f t="shared" si="269"/>
        <v>0.80566083413772305</v>
      </c>
      <c r="BT334" s="41">
        <f>HLOOKUP(BT$4,Debug!$A$1:$AK$723,2+$C334,0)*IF(SUM(V334:W334)=0,0,1)</f>
        <v>0</v>
      </c>
      <c r="BU334" s="41">
        <f>HLOOKUP(BU$4,Debug!$A$1:$AK$723,2+$C334,0)*IF(SUM(X334:Y334)=0,0,1)</f>
        <v>0</v>
      </c>
      <c r="BV334" s="41">
        <f>HLOOKUP(BV$4,Debug!$A$1:$AK$723,2+$C334,0)</f>
        <v>0</v>
      </c>
      <c r="BW334" s="208">
        <f t="shared" si="270"/>
        <v>0</v>
      </c>
      <c r="BY334" s="251">
        <f t="shared" si="271"/>
        <v>0</v>
      </c>
      <c r="BZ334" s="43">
        <f>HLOOKUP(BZ$4,Debug!$A$1:$AK$723,2+$C334,0)</f>
        <v>0</v>
      </c>
      <c r="CA334" s="49">
        <f t="shared" si="272"/>
        <v>0</v>
      </c>
      <c r="CC334" s="224">
        <f t="shared" si="273"/>
        <v>0</v>
      </c>
      <c r="CD334" s="253">
        <f t="shared" si="284"/>
        <v>0</v>
      </c>
      <c r="CE334" s="253">
        <f t="shared" si="274"/>
        <v>0</v>
      </c>
      <c r="CF334" s="253">
        <f t="shared" si="285"/>
        <v>0</v>
      </c>
      <c r="CG334" s="255">
        <f t="shared" si="275"/>
        <v>0</v>
      </c>
      <c r="CI334" s="194" t="e">
        <f t="shared" si="286"/>
        <v>#DIV/0!</v>
      </c>
      <c r="CJ334" s="194"/>
    </row>
    <row r="335" spans="2:88">
      <c r="B335" s="108">
        <f t="shared" si="239"/>
        <v>28</v>
      </c>
      <c r="C335" s="3">
        <f t="shared" si="276"/>
        <v>329</v>
      </c>
      <c r="D335" s="3">
        <f t="shared" si="277"/>
        <v>27</v>
      </c>
      <c r="E335" s="3">
        <f t="shared" si="278"/>
        <v>4</v>
      </c>
      <c r="F335" s="7">
        <f t="shared" si="279"/>
        <v>2042</v>
      </c>
      <c r="G335" s="8">
        <f t="shared" si="280"/>
        <v>5</v>
      </c>
      <c r="H335" s="37">
        <f>HLOOKUP(H$4,Debug!$A$1:$AK$723,2+$C335,0)</f>
        <v>0</v>
      </c>
      <c r="I335" s="38">
        <f>HLOOKUP(I$4,Debug!$A$1:$AK$723,2+$C335,0)</f>
        <v>0</v>
      </c>
      <c r="J335" s="38">
        <f>HLOOKUP(J$4,Debug!$A$1:$AK$723,2+$C335,0)</f>
        <v>0</v>
      </c>
      <c r="K335" s="38">
        <f>HLOOKUP(K$4,Debug!$A$1:$AK$723,2+$C335,0)</f>
        <v>0</v>
      </c>
      <c r="L335" s="38">
        <f>HLOOKUP(L$4,Debug!$A$1:$AK$723,2+$C335,0)</f>
        <v>0</v>
      </c>
      <c r="M335" s="38">
        <f>HLOOKUP(M$4,Debug!$A$1:$AK$723,2+$C335,0)</f>
        <v>0</v>
      </c>
      <c r="N335" s="208">
        <f t="shared" si="246"/>
        <v>0</v>
      </c>
      <c r="O335" s="5"/>
      <c r="P335" s="100">
        <f>IF(Switch="Y",S335,HLOOKUP(P$3,Debug!$A$1:$AK$723,2+$C335,0))</f>
        <v>0</v>
      </c>
      <c r="Q335" s="207">
        <f t="shared" si="247"/>
        <v>-1.25E-3</v>
      </c>
      <c r="R335" s="101">
        <f>IF(Switch="Y",T335,HLOOKUP(R$3,Debug!$A$1:$AK$723,2+$C335,0))</f>
        <v>0</v>
      </c>
      <c r="S335" s="183">
        <v>-7.0677908096773434E-3</v>
      </c>
      <c r="T335" s="184">
        <v>0.30288345044826748</v>
      </c>
      <c r="U335" s="196"/>
      <c r="V335" s="55">
        <f t="shared" si="281"/>
        <v>0</v>
      </c>
      <c r="W335" s="210">
        <f t="shared" si="282"/>
        <v>0</v>
      </c>
      <c r="X335" s="210">
        <f t="shared" si="248"/>
        <v>0</v>
      </c>
      <c r="Y335" s="210">
        <f t="shared" si="283"/>
        <v>0</v>
      </c>
      <c r="Z335" s="210">
        <f t="shared" si="249"/>
        <v>0</v>
      </c>
      <c r="AA335" s="210">
        <f t="shared" si="250"/>
        <v>0</v>
      </c>
      <c r="AB335" s="210">
        <f t="shared" si="251"/>
        <v>0</v>
      </c>
      <c r="AC335" s="211">
        <f t="shared" si="252"/>
        <v>0</v>
      </c>
      <c r="AD335" s="43">
        <f>HLOOKUP(AD$4,Debug!$A$1:$AK$723,2+$C335,0)</f>
        <v>0</v>
      </c>
      <c r="AE335" s="44">
        <f>HLOOKUP(AE$4,Debug!$A$1:$AK$723,2+$C335,0)</f>
        <v>0</v>
      </c>
      <c r="AF335" s="44">
        <f>HLOOKUP(AF$4,Debug!$A$1:$AK$723,2+$C335,0)</f>
        <v>0</v>
      </c>
      <c r="AG335" s="44">
        <f>HLOOKUP(AG$4,Debug!$A$1:$AK$723,2+$C335,0)</f>
        <v>0</v>
      </c>
      <c r="AH335" s="44">
        <f>HLOOKUP(AH$4,Debug!$A$1:$AK$723,2+$C335,0)</f>
        <v>0</v>
      </c>
      <c r="AI335" s="208">
        <f t="shared" si="253"/>
        <v>0</v>
      </c>
      <c r="AJ335" s="196"/>
      <c r="AK335" s="55">
        <f t="shared" si="240"/>
        <v>0</v>
      </c>
      <c r="AL335" s="210">
        <f t="shared" si="241"/>
        <v>0</v>
      </c>
      <c r="AM335" s="210">
        <f t="shared" si="242"/>
        <v>0</v>
      </c>
      <c r="AN335" s="210">
        <f t="shared" si="243"/>
        <v>0</v>
      </c>
      <c r="AO335" s="210">
        <f t="shared" si="244"/>
        <v>0</v>
      </c>
      <c r="AP335" s="211">
        <f t="shared" si="245"/>
        <v>0</v>
      </c>
      <c r="AQ335" s="46">
        <f>HLOOKUP(AQ$4,Debug!$A$1:$AK$723,2+$C335,0)</f>
        <v>0</v>
      </c>
      <c r="AR335" s="46">
        <f>HLOOKUP(AR$4,Debug!$A$1:$AK$723,2+$C335,0)</f>
        <v>0</v>
      </c>
      <c r="AS335" s="46">
        <f>HLOOKUP(AS$4,Debug!$A$1:$AK$723,2+$C335,0)</f>
        <v>0</v>
      </c>
      <c r="AT335" s="46">
        <f>HLOOKUP(AT$4,Debug!$A$1:$AK$723,2+$C335,0)</f>
        <v>0</v>
      </c>
      <c r="AU335" s="46">
        <f>HLOOKUP(AU$4,Debug!$A$1:$AK$723,2+$C335,0)</f>
        <v>0</v>
      </c>
      <c r="AV335" s="46">
        <f>HLOOKUP(AV$4,Debug!$A$1:$AK$723,2+$C335,0)</f>
        <v>0</v>
      </c>
      <c r="AW335" s="47">
        <f t="shared" si="254"/>
        <v>0</v>
      </c>
      <c r="AX335" s="196"/>
      <c r="AY335" s="265">
        <f t="shared" si="255"/>
        <v>0</v>
      </c>
      <c r="AZ335" s="266">
        <f t="shared" si="256"/>
        <v>0</v>
      </c>
      <c r="BA335" s="266">
        <f t="shared" si="257"/>
        <v>1.7826096154749393E-10</v>
      </c>
      <c r="BB335" s="266">
        <f t="shared" si="258"/>
        <v>0</v>
      </c>
      <c r="BC335" s="267">
        <f t="shared" si="259"/>
        <v>0</v>
      </c>
      <c r="BD335" s="246">
        <f>HLOOKUP(BD$4,Debug!$A$1:$AK$723,2+$C335,0)</f>
        <v>0</v>
      </c>
      <c r="BE335" s="46">
        <f>HLOOKUP(BE$4,Debug!$A$1:$AK$723,2+$C335,0)</f>
        <v>0</v>
      </c>
      <c r="BF335" s="46">
        <f>HLOOKUP(BF$4,Debug!$A$1:$AK$723,2+$C335,0)</f>
        <v>0</v>
      </c>
      <c r="BG335" s="46">
        <f>HLOOKUP(BG$4,Debug!$A$1:$AK$723,2+$C335,0)</f>
        <v>0</v>
      </c>
      <c r="BH335" s="46">
        <f>HLOOKUP(BH$4,Debug!$A$1:$AK$723,2+$C335,0)</f>
        <v>0</v>
      </c>
      <c r="BI335" s="48">
        <f t="shared" si="260"/>
        <v>0</v>
      </c>
      <c r="BJ335" s="196"/>
      <c r="BK335" s="274">
        <f t="shared" si="261"/>
        <v>1.6821425527395739E-3</v>
      </c>
      <c r="BL335" s="275">
        <f t="shared" si="262"/>
        <v>0</v>
      </c>
      <c r="BM335" s="281">
        <f t="shared" si="263"/>
        <v>0</v>
      </c>
      <c r="BN335" s="281">
        <f t="shared" si="264"/>
        <v>0.8</v>
      </c>
      <c r="BO335" s="281">
        <f t="shared" si="265"/>
        <v>0</v>
      </c>
      <c r="BP335" s="281">
        <f t="shared" si="266"/>
        <v>1</v>
      </c>
      <c r="BQ335" s="275">
        <f t="shared" si="267"/>
        <v>0</v>
      </c>
      <c r="BR335" s="275">
        <f t="shared" si="268"/>
        <v>0</v>
      </c>
      <c r="BS335" s="276">
        <f t="shared" si="269"/>
        <v>0.80566083413772305</v>
      </c>
      <c r="BT335" s="41">
        <f>HLOOKUP(BT$4,Debug!$A$1:$AK$723,2+$C335,0)*IF(SUM(V335:W335)=0,0,1)</f>
        <v>0</v>
      </c>
      <c r="BU335" s="41">
        <f>HLOOKUP(BU$4,Debug!$A$1:$AK$723,2+$C335,0)*IF(SUM(X335:Y335)=0,0,1)</f>
        <v>0</v>
      </c>
      <c r="BV335" s="41">
        <f>HLOOKUP(BV$4,Debug!$A$1:$AK$723,2+$C335,0)</f>
        <v>0</v>
      </c>
      <c r="BW335" s="208">
        <f t="shared" si="270"/>
        <v>0</v>
      </c>
      <c r="BY335" s="251">
        <f t="shared" si="271"/>
        <v>0</v>
      </c>
      <c r="BZ335" s="43">
        <f>HLOOKUP(BZ$4,Debug!$A$1:$AK$723,2+$C335,0)</f>
        <v>0</v>
      </c>
      <c r="CA335" s="49">
        <f t="shared" si="272"/>
        <v>0</v>
      </c>
      <c r="CC335" s="224">
        <f t="shared" si="273"/>
        <v>0</v>
      </c>
      <c r="CD335" s="253">
        <f t="shared" si="284"/>
        <v>0</v>
      </c>
      <c r="CE335" s="253">
        <f t="shared" si="274"/>
        <v>0</v>
      </c>
      <c r="CF335" s="253">
        <f t="shared" si="285"/>
        <v>0</v>
      </c>
      <c r="CG335" s="255">
        <f t="shared" si="275"/>
        <v>0</v>
      </c>
      <c r="CI335" s="194" t="e">
        <f t="shared" si="286"/>
        <v>#DIV/0!</v>
      </c>
      <c r="CJ335" s="194"/>
    </row>
    <row r="336" spans="2:88">
      <c r="B336" s="108">
        <f t="shared" si="239"/>
        <v>28</v>
      </c>
      <c r="C336" s="3">
        <f t="shared" si="276"/>
        <v>330</v>
      </c>
      <c r="D336" s="3">
        <f t="shared" si="277"/>
        <v>27</v>
      </c>
      <c r="E336" s="3">
        <f t="shared" si="278"/>
        <v>5</v>
      </c>
      <c r="F336" s="7">
        <f t="shared" si="279"/>
        <v>2042</v>
      </c>
      <c r="G336" s="8">
        <f t="shared" si="280"/>
        <v>6</v>
      </c>
      <c r="H336" s="37">
        <f>HLOOKUP(H$4,Debug!$A$1:$AK$723,2+$C336,0)</f>
        <v>0</v>
      </c>
      <c r="I336" s="38">
        <f>HLOOKUP(I$4,Debug!$A$1:$AK$723,2+$C336,0)</f>
        <v>0</v>
      </c>
      <c r="J336" s="38">
        <f>HLOOKUP(J$4,Debug!$A$1:$AK$723,2+$C336,0)</f>
        <v>0</v>
      </c>
      <c r="K336" s="38">
        <f>HLOOKUP(K$4,Debug!$A$1:$AK$723,2+$C336,0)</f>
        <v>0</v>
      </c>
      <c r="L336" s="38">
        <f>HLOOKUP(L$4,Debug!$A$1:$AK$723,2+$C336,0)</f>
        <v>0</v>
      </c>
      <c r="M336" s="38">
        <f>HLOOKUP(M$4,Debug!$A$1:$AK$723,2+$C336,0)</f>
        <v>0</v>
      </c>
      <c r="N336" s="208">
        <f t="shared" si="246"/>
        <v>0</v>
      </c>
      <c r="O336" s="5"/>
      <c r="P336" s="100">
        <f>IF(Switch="Y",S336,HLOOKUP(P$3,Debug!$A$1:$AK$723,2+$C336,0))</f>
        <v>0</v>
      </c>
      <c r="Q336" s="207">
        <f t="shared" si="247"/>
        <v>-1.25E-3</v>
      </c>
      <c r="R336" s="101">
        <f>IF(Switch="Y",T336,HLOOKUP(R$3,Debug!$A$1:$AK$723,2+$C336,0))</f>
        <v>0</v>
      </c>
      <c r="S336" s="183">
        <v>-2.3167091694947795E-3</v>
      </c>
      <c r="T336" s="184">
        <v>0.30126833971017986</v>
      </c>
      <c r="U336" s="196"/>
      <c r="V336" s="55">
        <f t="shared" si="281"/>
        <v>0</v>
      </c>
      <c r="W336" s="210">
        <f t="shared" si="282"/>
        <v>0</v>
      </c>
      <c r="X336" s="210">
        <f t="shared" si="248"/>
        <v>0</v>
      </c>
      <c r="Y336" s="210">
        <f t="shared" si="283"/>
        <v>0</v>
      </c>
      <c r="Z336" s="210">
        <f t="shared" si="249"/>
        <v>0</v>
      </c>
      <c r="AA336" s="210">
        <f t="shared" si="250"/>
        <v>0</v>
      </c>
      <c r="AB336" s="210">
        <f t="shared" si="251"/>
        <v>0</v>
      </c>
      <c r="AC336" s="211">
        <f t="shared" si="252"/>
        <v>0</v>
      </c>
      <c r="AD336" s="43">
        <f>HLOOKUP(AD$4,Debug!$A$1:$AK$723,2+$C336,0)</f>
        <v>0</v>
      </c>
      <c r="AE336" s="44">
        <f>HLOOKUP(AE$4,Debug!$A$1:$AK$723,2+$C336,0)</f>
        <v>0</v>
      </c>
      <c r="AF336" s="44">
        <f>HLOOKUP(AF$4,Debug!$A$1:$AK$723,2+$C336,0)</f>
        <v>0</v>
      </c>
      <c r="AG336" s="44">
        <f>HLOOKUP(AG$4,Debug!$A$1:$AK$723,2+$C336,0)</f>
        <v>0</v>
      </c>
      <c r="AH336" s="44">
        <f>HLOOKUP(AH$4,Debug!$A$1:$AK$723,2+$C336,0)</f>
        <v>0</v>
      </c>
      <c r="AI336" s="208">
        <f t="shared" si="253"/>
        <v>0</v>
      </c>
      <c r="AJ336" s="196"/>
      <c r="AK336" s="55">
        <f t="shared" si="240"/>
        <v>0</v>
      </c>
      <c r="AL336" s="210">
        <f t="shared" si="241"/>
        <v>0</v>
      </c>
      <c r="AM336" s="210">
        <f t="shared" si="242"/>
        <v>0</v>
      </c>
      <c r="AN336" s="210">
        <f t="shared" si="243"/>
        <v>0</v>
      </c>
      <c r="AO336" s="210">
        <f t="shared" si="244"/>
        <v>0</v>
      </c>
      <c r="AP336" s="211">
        <f t="shared" si="245"/>
        <v>0</v>
      </c>
      <c r="AQ336" s="46">
        <f>HLOOKUP(AQ$4,Debug!$A$1:$AK$723,2+$C336,0)</f>
        <v>0</v>
      </c>
      <c r="AR336" s="46">
        <f>HLOOKUP(AR$4,Debug!$A$1:$AK$723,2+$C336,0)</f>
        <v>0</v>
      </c>
      <c r="AS336" s="46">
        <f>HLOOKUP(AS$4,Debug!$A$1:$AK$723,2+$C336,0)</f>
        <v>0</v>
      </c>
      <c r="AT336" s="46">
        <f>HLOOKUP(AT$4,Debug!$A$1:$AK$723,2+$C336,0)</f>
        <v>0</v>
      </c>
      <c r="AU336" s="46">
        <f>HLOOKUP(AU$4,Debug!$A$1:$AK$723,2+$C336,0)</f>
        <v>0</v>
      </c>
      <c r="AV336" s="46">
        <f>HLOOKUP(AV$4,Debug!$A$1:$AK$723,2+$C336,0)</f>
        <v>0</v>
      </c>
      <c r="AW336" s="47">
        <f t="shared" si="254"/>
        <v>0</v>
      </c>
      <c r="AX336" s="196"/>
      <c r="AY336" s="265">
        <f t="shared" si="255"/>
        <v>0</v>
      </c>
      <c r="AZ336" s="266">
        <f t="shared" si="256"/>
        <v>0</v>
      </c>
      <c r="BA336" s="266">
        <f t="shared" si="257"/>
        <v>1.7826096154749393E-10</v>
      </c>
      <c r="BB336" s="266">
        <f t="shared" si="258"/>
        <v>0</v>
      </c>
      <c r="BC336" s="267">
        <f t="shared" si="259"/>
        <v>0</v>
      </c>
      <c r="BD336" s="246">
        <f>HLOOKUP(BD$4,Debug!$A$1:$AK$723,2+$C336,0)</f>
        <v>0</v>
      </c>
      <c r="BE336" s="46">
        <f>HLOOKUP(BE$4,Debug!$A$1:$AK$723,2+$C336,0)</f>
        <v>0</v>
      </c>
      <c r="BF336" s="46">
        <f>HLOOKUP(BF$4,Debug!$A$1:$AK$723,2+$C336,0)</f>
        <v>0</v>
      </c>
      <c r="BG336" s="46">
        <f>HLOOKUP(BG$4,Debug!$A$1:$AK$723,2+$C336,0)</f>
        <v>0</v>
      </c>
      <c r="BH336" s="46">
        <f>HLOOKUP(BH$4,Debug!$A$1:$AK$723,2+$C336,0)</f>
        <v>0</v>
      </c>
      <c r="BI336" s="48">
        <f t="shared" si="260"/>
        <v>0</v>
      </c>
      <c r="BJ336" s="196"/>
      <c r="BK336" s="274">
        <f t="shared" si="261"/>
        <v>1.6821425527395739E-3</v>
      </c>
      <c r="BL336" s="275">
        <f t="shared" si="262"/>
        <v>0</v>
      </c>
      <c r="BM336" s="281">
        <f t="shared" si="263"/>
        <v>0</v>
      </c>
      <c r="BN336" s="281">
        <f t="shared" si="264"/>
        <v>0.8</v>
      </c>
      <c r="BO336" s="281">
        <f t="shared" si="265"/>
        <v>0</v>
      </c>
      <c r="BP336" s="281">
        <f t="shared" si="266"/>
        <v>1</v>
      </c>
      <c r="BQ336" s="275">
        <f t="shared" si="267"/>
        <v>0</v>
      </c>
      <c r="BR336" s="275">
        <f t="shared" si="268"/>
        <v>0</v>
      </c>
      <c r="BS336" s="276">
        <f t="shared" si="269"/>
        <v>0.80566083413772305</v>
      </c>
      <c r="BT336" s="41">
        <f>HLOOKUP(BT$4,Debug!$A$1:$AK$723,2+$C336,0)*IF(SUM(V336:W336)=0,0,1)</f>
        <v>0</v>
      </c>
      <c r="BU336" s="41">
        <f>HLOOKUP(BU$4,Debug!$A$1:$AK$723,2+$C336,0)*IF(SUM(X336:Y336)=0,0,1)</f>
        <v>0</v>
      </c>
      <c r="BV336" s="41">
        <f>HLOOKUP(BV$4,Debug!$A$1:$AK$723,2+$C336,0)</f>
        <v>0</v>
      </c>
      <c r="BW336" s="208">
        <f t="shared" si="270"/>
        <v>0</v>
      </c>
      <c r="BY336" s="251">
        <f t="shared" si="271"/>
        <v>0</v>
      </c>
      <c r="BZ336" s="43">
        <f>HLOOKUP(BZ$4,Debug!$A$1:$AK$723,2+$C336,0)</f>
        <v>0</v>
      </c>
      <c r="CA336" s="49">
        <f t="shared" si="272"/>
        <v>0</v>
      </c>
      <c r="CC336" s="224">
        <f t="shared" si="273"/>
        <v>0</v>
      </c>
      <c r="CD336" s="253">
        <f t="shared" si="284"/>
        <v>0</v>
      </c>
      <c r="CE336" s="253">
        <f t="shared" si="274"/>
        <v>0</v>
      </c>
      <c r="CF336" s="253">
        <f t="shared" si="285"/>
        <v>0</v>
      </c>
      <c r="CG336" s="255">
        <f t="shared" si="275"/>
        <v>0</v>
      </c>
      <c r="CI336" s="194" t="e">
        <f t="shared" si="286"/>
        <v>#DIV/0!</v>
      </c>
      <c r="CJ336" s="194"/>
    </row>
    <row r="337" spans="2:88">
      <c r="B337" s="108">
        <f t="shared" si="239"/>
        <v>28</v>
      </c>
      <c r="C337" s="3">
        <f t="shared" si="276"/>
        <v>331</v>
      </c>
      <c r="D337" s="3">
        <f t="shared" si="277"/>
        <v>27</v>
      </c>
      <c r="E337" s="3">
        <f t="shared" si="278"/>
        <v>6</v>
      </c>
      <c r="F337" s="7">
        <f t="shared" si="279"/>
        <v>2042</v>
      </c>
      <c r="G337" s="8">
        <f t="shared" si="280"/>
        <v>7</v>
      </c>
      <c r="H337" s="37">
        <f>HLOOKUP(H$4,Debug!$A$1:$AK$723,2+$C337,0)</f>
        <v>0</v>
      </c>
      <c r="I337" s="38">
        <f>HLOOKUP(I$4,Debug!$A$1:$AK$723,2+$C337,0)</f>
        <v>0</v>
      </c>
      <c r="J337" s="38">
        <f>HLOOKUP(J$4,Debug!$A$1:$AK$723,2+$C337,0)</f>
        <v>0</v>
      </c>
      <c r="K337" s="38">
        <f>HLOOKUP(K$4,Debug!$A$1:$AK$723,2+$C337,0)</f>
        <v>0</v>
      </c>
      <c r="L337" s="38">
        <f>HLOOKUP(L$4,Debug!$A$1:$AK$723,2+$C337,0)</f>
        <v>0</v>
      </c>
      <c r="M337" s="38">
        <f>HLOOKUP(M$4,Debug!$A$1:$AK$723,2+$C337,0)</f>
        <v>0</v>
      </c>
      <c r="N337" s="208">
        <f t="shared" si="246"/>
        <v>0</v>
      </c>
      <c r="O337" s="5"/>
      <c r="P337" s="100">
        <f>IF(Switch="Y",S337,HLOOKUP(P$3,Debug!$A$1:$AK$723,2+$C337,0))</f>
        <v>0</v>
      </c>
      <c r="Q337" s="207">
        <f t="shared" si="247"/>
        <v>-1.25E-3</v>
      </c>
      <c r="R337" s="101">
        <f>IF(Switch="Y",T337,HLOOKUP(R$3,Debug!$A$1:$AK$723,2+$C337,0))</f>
        <v>0</v>
      </c>
      <c r="S337" s="183">
        <v>8.5257409571459775E-4</v>
      </c>
      <c r="T337" s="184">
        <v>0.29971527049303159</v>
      </c>
      <c r="U337" s="196"/>
      <c r="V337" s="55">
        <f t="shared" si="281"/>
        <v>0</v>
      </c>
      <c r="W337" s="210">
        <f t="shared" si="282"/>
        <v>0</v>
      </c>
      <c r="X337" s="210">
        <f t="shared" si="248"/>
        <v>0</v>
      </c>
      <c r="Y337" s="210">
        <f t="shared" si="283"/>
        <v>0</v>
      </c>
      <c r="Z337" s="210">
        <f t="shared" si="249"/>
        <v>0</v>
      </c>
      <c r="AA337" s="210">
        <f t="shared" si="250"/>
        <v>0</v>
      </c>
      <c r="AB337" s="210">
        <f t="shared" si="251"/>
        <v>0</v>
      </c>
      <c r="AC337" s="211">
        <f t="shared" si="252"/>
        <v>0</v>
      </c>
      <c r="AD337" s="43">
        <f>HLOOKUP(AD$4,Debug!$A$1:$AK$723,2+$C337,0)</f>
        <v>0</v>
      </c>
      <c r="AE337" s="44">
        <f>HLOOKUP(AE$4,Debug!$A$1:$AK$723,2+$C337,0)</f>
        <v>0</v>
      </c>
      <c r="AF337" s="44">
        <f>HLOOKUP(AF$4,Debug!$A$1:$AK$723,2+$C337,0)</f>
        <v>0</v>
      </c>
      <c r="AG337" s="44">
        <f>HLOOKUP(AG$4,Debug!$A$1:$AK$723,2+$C337,0)</f>
        <v>0</v>
      </c>
      <c r="AH337" s="44">
        <f>HLOOKUP(AH$4,Debug!$A$1:$AK$723,2+$C337,0)</f>
        <v>0</v>
      </c>
      <c r="AI337" s="208">
        <f t="shared" si="253"/>
        <v>0</v>
      </c>
      <c r="AJ337" s="196"/>
      <c r="AK337" s="55">
        <f t="shared" si="240"/>
        <v>0</v>
      </c>
      <c r="AL337" s="210">
        <f t="shared" si="241"/>
        <v>0</v>
      </c>
      <c r="AM337" s="210">
        <f t="shared" si="242"/>
        <v>0</v>
      </c>
      <c r="AN337" s="210">
        <f t="shared" si="243"/>
        <v>0</v>
      </c>
      <c r="AO337" s="210">
        <f t="shared" si="244"/>
        <v>0</v>
      </c>
      <c r="AP337" s="211">
        <f t="shared" si="245"/>
        <v>0</v>
      </c>
      <c r="AQ337" s="46">
        <f>HLOOKUP(AQ$4,Debug!$A$1:$AK$723,2+$C337,0)</f>
        <v>0</v>
      </c>
      <c r="AR337" s="46">
        <f>HLOOKUP(AR$4,Debug!$A$1:$AK$723,2+$C337,0)</f>
        <v>0</v>
      </c>
      <c r="AS337" s="46">
        <f>HLOOKUP(AS$4,Debug!$A$1:$AK$723,2+$C337,0)</f>
        <v>0</v>
      </c>
      <c r="AT337" s="46">
        <f>HLOOKUP(AT$4,Debug!$A$1:$AK$723,2+$C337,0)</f>
        <v>0</v>
      </c>
      <c r="AU337" s="46">
        <f>HLOOKUP(AU$4,Debug!$A$1:$AK$723,2+$C337,0)</f>
        <v>0</v>
      </c>
      <c r="AV337" s="46">
        <f>HLOOKUP(AV$4,Debug!$A$1:$AK$723,2+$C337,0)</f>
        <v>0</v>
      </c>
      <c r="AW337" s="47">
        <f t="shared" si="254"/>
        <v>0</v>
      </c>
      <c r="AX337" s="196"/>
      <c r="AY337" s="265">
        <f t="shared" si="255"/>
        <v>0</v>
      </c>
      <c r="AZ337" s="266">
        <f t="shared" si="256"/>
        <v>0</v>
      </c>
      <c r="BA337" s="266">
        <f t="shared" si="257"/>
        <v>1.7826096154749393E-10</v>
      </c>
      <c r="BB337" s="266">
        <f t="shared" si="258"/>
        <v>0</v>
      </c>
      <c r="BC337" s="267">
        <f t="shared" si="259"/>
        <v>0</v>
      </c>
      <c r="BD337" s="246">
        <f>HLOOKUP(BD$4,Debug!$A$1:$AK$723,2+$C337,0)</f>
        <v>0</v>
      </c>
      <c r="BE337" s="46">
        <f>HLOOKUP(BE$4,Debug!$A$1:$AK$723,2+$C337,0)</f>
        <v>0</v>
      </c>
      <c r="BF337" s="46">
        <f>HLOOKUP(BF$4,Debug!$A$1:$AK$723,2+$C337,0)</f>
        <v>0</v>
      </c>
      <c r="BG337" s="46">
        <f>HLOOKUP(BG$4,Debug!$A$1:$AK$723,2+$C337,0)</f>
        <v>0</v>
      </c>
      <c r="BH337" s="46">
        <f>HLOOKUP(BH$4,Debug!$A$1:$AK$723,2+$C337,0)</f>
        <v>0</v>
      </c>
      <c r="BI337" s="48">
        <f t="shared" si="260"/>
        <v>0</v>
      </c>
      <c r="BJ337" s="196"/>
      <c r="BK337" s="274">
        <f t="shared" si="261"/>
        <v>1.6821425527395739E-3</v>
      </c>
      <c r="BL337" s="275">
        <f t="shared" si="262"/>
        <v>0</v>
      </c>
      <c r="BM337" s="281">
        <f t="shared" si="263"/>
        <v>0</v>
      </c>
      <c r="BN337" s="281">
        <f t="shared" si="264"/>
        <v>0.8</v>
      </c>
      <c r="BO337" s="281">
        <f t="shared" si="265"/>
        <v>0</v>
      </c>
      <c r="BP337" s="281">
        <f t="shared" si="266"/>
        <v>1</v>
      </c>
      <c r="BQ337" s="275">
        <f t="shared" si="267"/>
        <v>0</v>
      </c>
      <c r="BR337" s="275">
        <f t="shared" si="268"/>
        <v>0</v>
      </c>
      <c r="BS337" s="276">
        <f t="shared" si="269"/>
        <v>0.80566083413772305</v>
      </c>
      <c r="BT337" s="41">
        <f>HLOOKUP(BT$4,Debug!$A$1:$AK$723,2+$C337,0)*IF(SUM(V337:W337)=0,0,1)</f>
        <v>0</v>
      </c>
      <c r="BU337" s="41">
        <f>HLOOKUP(BU$4,Debug!$A$1:$AK$723,2+$C337,0)*IF(SUM(X337:Y337)=0,0,1)</f>
        <v>0</v>
      </c>
      <c r="BV337" s="41">
        <f>HLOOKUP(BV$4,Debug!$A$1:$AK$723,2+$C337,0)</f>
        <v>0</v>
      </c>
      <c r="BW337" s="208">
        <f t="shared" si="270"/>
        <v>0</v>
      </c>
      <c r="BY337" s="251">
        <f t="shared" si="271"/>
        <v>0</v>
      </c>
      <c r="BZ337" s="43">
        <f>HLOOKUP(BZ$4,Debug!$A$1:$AK$723,2+$C337,0)</f>
        <v>0</v>
      </c>
      <c r="CA337" s="49">
        <f t="shared" si="272"/>
        <v>0</v>
      </c>
      <c r="CC337" s="224">
        <f t="shared" si="273"/>
        <v>0</v>
      </c>
      <c r="CD337" s="253">
        <f t="shared" si="284"/>
        <v>0</v>
      </c>
      <c r="CE337" s="253">
        <f t="shared" si="274"/>
        <v>0</v>
      </c>
      <c r="CF337" s="253">
        <f t="shared" si="285"/>
        <v>0</v>
      </c>
      <c r="CG337" s="255">
        <f t="shared" si="275"/>
        <v>0</v>
      </c>
      <c r="CI337" s="194" t="e">
        <f t="shared" si="286"/>
        <v>#DIV/0!</v>
      </c>
      <c r="CJ337" s="194"/>
    </row>
    <row r="338" spans="2:88">
      <c r="B338" s="108">
        <f t="shared" si="239"/>
        <v>28</v>
      </c>
      <c r="C338" s="3">
        <f t="shared" si="276"/>
        <v>332</v>
      </c>
      <c r="D338" s="3">
        <f t="shared" si="277"/>
        <v>27</v>
      </c>
      <c r="E338" s="3">
        <f t="shared" si="278"/>
        <v>7</v>
      </c>
      <c r="F338" s="7">
        <f t="shared" si="279"/>
        <v>2042</v>
      </c>
      <c r="G338" s="8">
        <f t="shared" si="280"/>
        <v>8</v>
      </c>
      <c r="H338" s="37">
        <f>HLOOKUP(H$4,Debug!$A$1:$AK$723,2+$C338,0)</f>
        <v>0</v>
      </c>
      <c r="I338" s="38">
        <f>HLOOKUP(I$4,Debug!$A$1:$AK$723,2+$C338,0)</f>
        <v>0</v>
      </c>
      <c r="J338" s="38">
        <f>HLOOKUP(J$4,Debug!$A$1:$AK$723,2+$C338,0)</f>
        <v>0</v>
      </c>
      <c r="K338" s="38">
        <f>HLOOKUP(K$4,Debug!$A$1:$AK$723,2+$C338,0)</f>
        <v>0</v>
      </c>
      <c r="L338" s="38">
        <f>HLOOKUP(L$4,Debug!$A$1:$AK$723,2+$C338,0)</f>
        <v>0</v>
      </c>
      <c r="M338" s="38">
        <f>HLOOKUP(M$4,Debug!$A$1:$AK$723,2+$C338,0)</f>
        <v>0</v>
      </c>
      <c r="N338" s="208">
        <f t="shared" si="246"/>
        <v>0</v>
      </c>
      <c r="O338" s="5"/>
      <c r="P338" s="100">
        <f>IF(Switch="Y",S338,HLOOKUP(P$3,Debug!$A$1:$AK$723,2+$C338,0))</f>
        <v>0</v>
      </c>
      <c r="Q338" s="207">
        <f t="shared" si="247"/>
        <v>-1.25E-3</v>
      </c>
      <c r="R338" s="101">
        <f>IF(Switch="Y",T338,HLOOKUP(R$3,Debug!$A$1:$AK$723,2+$C338,0))</f>
        <v>0</v>
      </c>
      <c r="S338" s="183">
        <v>3.1127363131977503E-3</v>
      </c>
      <c r="T338" s="184">
        <v>0.29817813161582729</v>
      </c>
      <c r="U338" s="196"/>
      <c r="V338" s="55">
        <f t="shared" si="281"/>
        <v>0</v>
      </c>
      <c r="W338" s="210">
        <f t="shared" si="282"/>
        <v>0</v>
      </c>
      <c r="X338" s="210">
        <f t="shared" si="248"/>
        <v>0</v>
      </c>
      <c r="Y338" s="210">
        <f t="shared" si="283"/>
        <v>0</v>
      </c>
      <c r="Z338" s="210">
        <f t="shared" si="249"/>
        <v>0</v>
      </c>
      <c r="AA338" s="210">
        <f t="shared" si="250"/>
        <v>0</v>
      </c>
      <c r="AB338" s="210">
        <f t="shared" si="251"/>
        <v>0</v>
      </c>
      <c r="AC338" s="211">
        <f t="shared" si="252"/>
        <v>0</v>
      </c>
      <c r="AD338" s="43">
        <f>HLOOKUP(AD$4,Debug!$A$1:$AK$723,2+$C338,0)</f>
        <v>0</v>
      </c>
      <c r="AE338" s="44">
        <f>HLOOKUP(AE$4,Debug!$A$1:$AK$723,2+$C338,0)</f>
        <v>0</v>
      </c>
      <c r="AF338" s="44">
        <f>HLOOKUP(AF$4,Debug!$A$1:$AK$723,2+$C338,0)</f>
        <v>0</v>
      </c>
      <c r="AG338" s="44">
        <f>HLOOKUP(AG$4,Debug!$A$1:$AK$723,2+$C338,0)</f>
        <v>0</v>
      </c>
      <c r="AH338" s="44">
        <f>HLOOKUP(AH$4,Debug!$A$1:$AK$723,2+$C338,0)</f>
        <v>0</v>
      </c>
      <c r="AI338" s="208">
        <f t="shared" si="253"/>
        <v>0</v>
      </c>
      <c r="AJ338" s="196"/>
      <c r="AK338" s="55">
        <f t="shared" si="240"/>
        <v>0</v>
      </c>
      <c r="AL338" s="210">
        <f t="shared" si="241"/>
        <v>0</v>
      </c>
      <c r="AM338" s="210">
        <f t="shared" si="242"/>
        <v>0</v>
      </c>
      <c r="AN338" s="210">
        <f t="shared" si="243"/>
        <v>0</v>
      </c>
      <c r="AO338" s="210">
        <f t="shared" si="244"/>
        <v>0</v>
      </c>
      <c r="AP338" s="211">
        <f t="shared" si="245"/>
        <v>0</v>
      </c>
      <c r="AQ338" s="46">
        <f>HLOOKUP(AQ$4,Debug!$A$1:$AK$723,2+$C338,0)</f>
        <v>0</v>
      </c>
      <c r="AR338" s="46">
        <f>HLOOKUP(AR$4,Debug!$A$1:$AK$723,2+$C338,0)</f>
        <v>0</v>
      </c>
      <c r="AS338" s="46">
        <f>HLOOKUP(AS$4,Debug!$A$1:$AK$723,2+$C338,0)</f>
        <v>0</v>
      </c>
      <c r="AT338" s="46">
        <f>HLOOKUP(AT$4,Debug!$A$1:$AK$723,2+$C338,0)</f>
        <v>0</v>
      </c>
      <c r="AU338" s="46">
        <f>HLOOKUP(AU$4,Debug!$A$1:$AK$723,2+$C338,0)</f>
        <v>0</v>
      </c>
      <c r="AV338" s="46">
        <f>HLOOKUP(AV$4,Debug!$A$1:$AK$723,2+$C338,0)</f>
        <v>0</v>
      </c>
      <c r="AW338" s="47">
        <f t="shared" si="254"/>
        <v>0</v>
      </c>
      <c r="AX338" s="196"/>
      <c r="AY338" s="265">
        <f t="shared" si="255"/>
        <v>0</v>
      </c>
      <c r="AZ338" s="266">
        <f t="shared" si="256"/>
        <v>0</v>
      </c>
      <c r="BA338" s="266">
        <f t="shared" si="257"/>
        <v>1.7826096154749393E-10</v>
      </c>
      <c r="BB338" s="266">
        <f t="shared" si="258"/>
        <v>0</v>
      </c>
      <c r="BC338" s="267">
        <f t="shared" si="259"/>
        <v>0</v>
      </c>
      <c r="BD338" s="246">
        <f>HLOOKUP(BD$4,Debug!$A$1:$AK$723,2+$C338,0)</f>
        <v>0</v>
      </c>
      <c r="BE338" s="46">
        <f>HLOOKUP(BE$4,Debug!$A$1:$AK$723,2+$C338,0)</f>
        <v>0</v>
      </c>
      <c r="BF338" s="46">
        <f>HLOOKUP(BF$4,Debug!$A$1:$AK$723,2+$C338,0)</f>
        <v>0</v>
      </c>
      <c r="BG338" s="46">
        <f>HLOOKUP(BG$4,Debug!$A$1:$AK$723,2+$C338,0)</f>
        <v>0</v>
      </c>
      <c r="BH338" s="46">
        <f>HLOOKUP(BH$4,Debug!$A$1:$AK$723,2+$C338,0)</f>
        <v>0</v>
      </c>
      <c r="BI338" s="48">
        <f t="shared" si="260"/>
        <v>0</v>
      </c>
      <c r="BJ338" s="196"/>
      <c r="BK338" s="274">
        <f t="shared" si="261"/>
        <v>1.6821425527395739E-3</v>
      </c>
      <c r="BL338" s="275">
        <f t="shared" si="262"/>
        <v>0</v>
      </c>
      <c r="BM338" s="281">
        <f t="shared" si="263"/>
        <v>0</v>
      </c>
      <c r="BN338" s="281">
        <f t="shared" si="264"/>
        <v>0.8</v>
      </c>
      <c r="BO338" s="281">
        <f t="shared" si="265"/>
        <v>0</v>
      </c>
      <c r="BP338" s="281">
        <f t="shared" si="266"/>
        <v>1</v>
      </c>
      <c r="BQ338" s="275">
        <f t="shared" si="267"/>
        <v>0</v>
      </c>
      <c r="BR338" s="275">
        <f t="shared" si="268"/>
        <v>0</v>
      </c>
      <c r="BS338" s="276">
        <f t="shared" si="269"/>
        <v>0.80566083413772305</v>
      </c>
      <c r="BT338" s="41">
        <f>HLOOKUP(BT$4,Debug!$A$1:$AK$723,2+$C338,0)*IF(SUM(V338:W338)=0,0,1)</f>
        <v>0</v>
      </c>
      <c r="BU338" s="41">
        <f>HLOOKUP(BU$4,Debug!$A$1:$AK$723,2+$C338,0)*IF(SUM(X338:Y338)=0,0,1)</f>
        <v>0</v>
      </c>
      <c r="BV338" s="41">
        <f>HLOOKUP(BV$4,Debug!$A$1:$AK$723,2+$C338,0)</f>
        <v>0</v>
      </c>
      <c r="BW338" s="208">
        <f t="shared" si="270"/>
        <v>0</v>
      </c>
      <c r="BY338" s="251">
        <f t="shared" si="271"/>
        <v>0</v>
      </c>
      <c r="BZ338" s="43">
        <f>HLOOKUP(BZ$4,Debug!$A$1:$AK$723,2+$C338,0)</f>
        <v>0</v>
      </c>
      <c r="CA338" s="49">
        <f t="shared" si="272"/>
        <v>0</v>
      </c>
      <c r="CC338" s="224">
        <f t="shared" si="273"/>
        <v>0</v>
      </c>
      <c r="CD338" s="253">
        <f t="shared" si="284"/>
        <v>0</v>
      </c>
      <c r="CE338" s="253">
        <f t="shared" si="274"/>
        <v>0</v>
      </c>
      <c r="CF338" s="253">
        <f t="shared" si="285"/>
        <v>0</v>
      </c>
      <c r="CG338" s="255">
        <f t="shared" si="275"/>
        <v>0</v>
      </c>
      <c r="CI338" s="194" t="e">
        <f t="shared" si="286"/>
        <v>#DIV/0!</v>
      </c>
      <c r="CJ338" s="194"/>
    </row>
    <row r="339" spans="2:88">
      <c r="B339" s="108">
        <f t="shared" ref="B339:B366" si="287">B327+1</f>
        <v>28</v>
      </c>
      <c r="C339" s="3">
        <f t="shared" si="276"/>
        <v>333</v>
      </c>
      <c r="D339" s="3">
        <f t="shared" si="277"/>
        <v>27</v>
      </c>
      <c r="E339" s="3">
        <f t="shared" si="278"/>
        <v>8</v>
      </c>
      <c r="F339" s="7">
        <f t="shared" si="279"/>
        <v>2042</v>
      </c>
      <c r="G339" s="8">
        <f t="shared" si="280"/>
        <v>9</v>
      </c>
      <c r="H339" s="37">
        <f>HLOOKUP(H$4,Debug!$A$1:$AK$723,2+$C339,0)</f>
        <v>0</v>
      </c>
      <c r="I339" s="38">
        <f>HLOOKUP(I$4,Debug!$A$1:$AK$723,2+$C339,0)</f>
        <v>0</v>
      </c>
      <c r="J339" s="38">
        <f>HLOOKUP(J$4,Debug!$A$1:$AK$723,2+$C339,0)</f>
        <v>0</v>
      </c>
      <c r="K339" s="38">
        <f>HLOOKUP(K$4,Debug!$A$1:$AK$723,2+$C339,0)</f>
        <v>0</v>
      </c>
      <c r="L339" s="38">
        <f>HLOOKUP(L$4,Debug!$A$1:$AK$723,2+$C339,0)</f>
        <v>0</v>
      </c>
      <c r="M339" s="38">
        <f>HLOOKUP(M$4,Debug!$A$1:$AK$723,2+$C339,0)</f>
        <v>0</v>
      </c>
      <c r="N339" s="208">
        <f t="shared" si="246"/>
        <v>0</v>
      </c>
      <c r="O339" s="5"/>
      <c r="P339" s="100">
        <f>IF(Switch="Y",S339,HLOOKUP(P$3,Debug!$A$1:$AK$723,2+$C339,0))</f>
        <v>0</v>
      </c>
      <c r="Q339" s="207">
        <f t="shared" si="247"/>
        <v>-1.25E-3</v>
      </c>
      <c r="R339" s="101">
        <f>IF(Switch="Y",T339,HLOOKUP(R$3,Debug!$A$1:$AK$723,2+$C339,0))</f>
        <v>0</v>
      </c>
      <c r="S339" s="183">
        <v>1.200623954992408E-2</v>
      </c>
      <c r="T339" s="184">
        <v>0.29665667922513278</v>
      </c>
      <c r="U339" s="196"/>
      <c r="V339" s="55">
        <f t="shared" si="281"/>
        <v>0</v>
      </c>
      <c r="W339" s="210">
        <f t="shared" si="282"/>
        <v>0</v>
      </c>
      <c r="X339" s="210">
        <f t="shared" si="248"/>
        <v>0</v>
      </c>
      <c r="Y339" s="210">
        <f t="shared" si="283"/>
        <v>0</v>
      </c>
      <c r="Z339" s="210">
        <f t="shared" si="249"/>
        <v>0</v>
      </c>
      <c r="AA339" s="210">
        <f t="shared" si="250"/>
        <v>0</v>
      </c>
      <c r="AB339" s="210">
        <f t="shared" si="251"/>
        <v>0</v>
      </c>
      <c r="AC339" s="211">
        <f t="shared" si="252"/>
        <v>0</v>
      </c>
      <c r="AD339" s="43">
        <f>HLOOKUP(AD$4,Debug!$A$1:$AK$723,2+$C339,0)</f>
        <v>0</v>
      </c>
      <c r="AE339" s="44">
        <f>HLOOKUP(AE$4,Debug!$A$1:$AK$723,2+$C339,0)</f>
        <v>0</v>
      </c>
      <c r="AF339" s="44">
        <f>HLOOKUP(AF$4,Debug!$A$1:$AK$723,2+$C339,0)</f>
        <v>0</v>
      </c>
      <c r="AG339" s="44">
        <f>HLOOKUP(AG$4,Debug!$A$1:$AK$723,2+$C339,0)</f>
        <v>0</v>
      </c>
      <c r="AH339" s="44">
        <f>HLOOKUP(AH$4,Debug!$A$1:$AK$723,2+$C339,0)</f>
        <v>0</v>
      </c>
      <c r="AI339" s="208">
        <f t="shared" si="253"/>
        <v>0</v>
      </c>
      <c r="AJ339" s="196"/>
      <c r="AK339" s="55">
        <f t="shared" si="240"/>
        <v>0</v>
      </c>
      <c r="AL339" s="210">
        <f t="shared" si="241"/>
        <v>0</v>
      </c>
      <c r="AM339" s="210">
        <f t="shared" si="242"/>
        <v>0</v>
      </c>
      <c r="AN339" s="210">
        <f t="shared" si="243"/>
        <v>0</v>
      </c>
      <c r="AO339" s="210">
        <f t="shared" si="244"/>
        <v>0</v>
      </c>
      <c r="AP339" s="211">
        <f t="shared" si="245"/>
        <v>0</v>
      </c>
      <c r="AQ339" s="46">
        <f>HLOOKUP(AQ$4,Debug!$A$1:$AK$723,2+$C339,0)</f>
        <v>0</v>
      </c>
      <c r="AR339" s="46">
        <f>HLOOKUP(AR$4,Debug!$A$1:$AK$723,2+$C339,0)</f>
        <v>0</v>
      </c>
      <c r="AS339" s="46">
        <f>HLOOKUP(AS$4,Debug!$A$1:$AK$723,2+$C339,0)</f>
        <v>0</v>
      </c>
      <c r="AT339" s="46">
        <f>HLOOKUP(AT$4,Debug!$A$1:$AK$723,2+$C339,0)</f>
        <v>0</v>
      </c>
      <c r="AU339" s="46">
        <f>HLOOKUP(AU$4,Debug!$A$1:$AK$723,2+$C339,0)</f>
        <v>0</v>
      </c>
      <c r="AV339" s="46">
        <f>HLOOKUP(AV$4,Debug!$A$1:$AK$723,2+$C339,0)</f>
        <v>0</v>
      </c>
      <c r="AW339" s="47">
        <f t="shared" si="254"/>
        <v>0</v>
      </c>
      <c r="AX339" s="196"/>
      <c r="AY339" s="265">
        <f t="shared" si="255"/>
        <v>0</v>
      </c>
      <c r="AZ339" s="266">
        <f t="shared" si="256"/>
        <v>0</v>
      </c>
      <c r="BA339" s="266">
        <f t="shared" si="257"/>
        <v>1.7826096154749393E-10</v>
      </c>
      <c r="BB339" s="266">
        <f t="shared" si="258"/>
        <v>0</v>
      </c>
      <c r="BC339" s="267">
        <f t="shared" si="259"/>
        <v>0</v>
      </c>
      <c r="BD339" s="246">
        <f>HLOOKUP(BD$4,Debug!$A$1:$AK$723,2+$C339,0)</f>
        <v>0</v>
      </c>
      <c r="BE339" s="46">
        <f>HLOOKUP(BE$4,Debug!$A$1:$AK$723,2+$C339,0)</f>
        <v>0</v>
      </c>
      <c r="BF339" s="46">
        <f>HLOOKUP(BF$4,Debug!$A$1:$AK$723,2+$C339,0)</f>
        <v>0</v>
      </c>
      <c r="BG339" s="46">
        <f>HLOOKUP(BG$4,Debug!$A$1:$AK$723,2+$C339,0)</f>
        <v>0</v>
      </c>
      <c r="BH339" s="46">
        <f>HLOOKUP(BH$4,Debug!$A$1:$AK$723,2+$C339,0)</f>
        <v>0</v>
      </c>
      <c r="BI339" s="48">
        <f t="shared" si="260"/>
        <v>0</v>
      </c>
      <c r="BJ339" s="196"/>
      <c r="BK339" s="274">
        <f t="shared" si="261"/>
        <v>1.6821425527395739E-3</v>
      </c>
      <c r="BL339" s="275">
        <f t="shared" si="262"/>
        <v>0</v>
      </c>
      <c r="BM339" s="281">
        <f t="shared" si="263"/>
        <v>0</v>
      </c>
      <c r="BN339" s="281">
        <f t="shared" si="264"/>
        <v>0.8</v>
      </c>
      <c r="BO339" s="281">
        <f t="shared" si="265"/>
        <v>0</v>
      </c>
      <c r="BP339" s="281">
        <f t="shared" si="266"/>
        <v>1</v>
      </c>
      <c r="BQ339" s="275">
        <f t="shared" si="267"/>
        <v>0</v>
      </c>
      <c r="BR339" s="275">
        <f t="shared" si="268"/>
        <v>0</v>
      </c>
      <c r="BS339" s="276">
        <f t="shared" si="269"/>
        <v>0.80566083413772305</v>
      </c>
      <c r="BT339" s="41">
        <f>HLOOKUP(BT$4,Debug!$A$1:$AK$723,2+$C339,0)*IF(SUM(V339:W339)=0,0,1)</f>
        <v>0</v>
      </c>
      <c r="BU339" s="41">
        <f>HLOOKUP(BU$4,Debug!$A$1:$AK$723,2+$C339,0)*IF(SUM(X339:Y339)=0,0,1)</f>
        <v>0</v>
      </c>
      <c r="BV339" s="41">
        <f>HLOOKUP(BV$4,Debug!$A$1:$AK$723,2+$C339,0)</f>
        <v>0</v>
      </c>
      <c r="BW339" s="208">
        <f t="shared" si="270"/>
        <v>0</v>
      </c>
      <c r="BY339" s="251">
        <f t="shared" si="271"/>
        <v>0</v>
      </c>
      <c r="BZ339" s="43">
        <f>HLOOKUP(BZ$4,Debug!$A$1:$AK$723,2+$C339,0)</f>
        <v>0</v>
      </c>
      <c r="CA339" s="49">
        <f t="shared" si="272"/>
        <v>0</v>
      </c>
      <c r="CC339" s="224">
        <f t="shared" si="273"/>
        <v>0</v>
      </c>
      <c r="CD339" s="253">
        <f t="shared" si="284"/>
        <v>0</v>
      </c>
      <c r="CE339" s="253">
        <f t="shared" si="274"/>
        <v>0</v>
      </c>
      <c r="CF339" s="253">
        <f t="shared" si="285"/>
        <v>0</v>
      </c>
      <c r="CG339" s="255">
        <f t="shared" si="275"/>
        <v>0</v>
      </c>
      <c r="CI339" s="194" t="e">
        <f t="shared" si="286"/>
        <v>#DIV/0!</v>
      </c>
      <c r="CJ339" s="194"/>
    </row>
    <row r="340" spans="2:88">
      <c r="B340" s="108">
        <f t="shared" si="287"/>
        <v>28</v>
      </c>
      <c r="C340" s="3">
        <f t="shared" si="276"/>
        <v>334</v>
      </c>
      <c r="D340" s="3">
        <f t="shared" si="277"/>
        <v>27</v>
      </c>
      <c r="E340" s="3">
        <f t="shared" si="278"/>
        <v>9</v>
      </c>
      <c r="F340" s="7">
        <f t="shared" si="279"/>
        <v>2042</v>
      </c>
      <c r="G340" s="8">
        <f t="shared" si="280"/>
        <v>10</v>
      </c>
      <c r="H340" s="37">
        <f>HLOOKUP(H$4,Debug!$A$1:$AK$723,2+$C340,0)</f>
        <v>0</v>
      </c>
      <c r="I340" s="38">
        <f>HLOOKUP(I$4,Debug!$A$1:$AK$723,2+$C340,0)</f>
        <v>0</v>
      </c>
      <c r="J340" s="38">
        <f>HLOOKUP(J$4,Debug!$A$1:$AK$723,2+$C340,0)</f>
        <v>0</v>
      </c>
      <c r="K340" s="38">
        <f>HLOOKUP(K$4,Debug!$A$1:$AK$723,2+$C340,0)</f>
        <v>0</v>
      </c>
      <c r="L340" s="38">
        <f>HLOOKUP(L$4,Debug!$A$1:$AK$723,2+$C340,0)</f>
        <v>0</v>
      </c>
      <c r="M340" s="38">
        <f>HLOOKUP(M$4,Debug!$A$1:$AK$723,2+$C340,0)</f>
        <v>0</v>
      </c>
      <c r="N340" s="208">
        <f t="shared" si="246"/>
        <v>0</v>
      </c>
      <c r="O340" s="5"/>
      <c r="P340" s="100">
        <f>IF(Switch="Y",S340,HLOOKUP(P$3,Debug!$A$1:$AK$723,2+$C340,0))</f>
        <v>0</v>
      </c>
      <c r="Q340" s="207">
        <f t="shared" si="247"/>
        <v>-1.25E-3</v>
      </c>
      <c r="R340" s="101">
        <f>IF(Switch="Y",T340,HLOOKUP(R$3,Debug!$A$1:$AK$723,2+$C340,0))</f>
        <v>0</v>
      </c>
      <c r="S340" s="183">
        <v>7.9909384581471343E-3</v>
      </c>
      <c r="T340" s="184">
        <v>0.29515067441929105</v>
      </c>
      <c r="U340" s="196"/>
      <c r="V340" s="55">
        <f t="shared" si="281"/>
        <v>0</v>
      </c>
      <c r="W340" s="210">
        <f t="shared" si="282"/>
        <v>0</v>
      </c>
      <c r="X340" s="210">
        <f t="shared" si="248"/>
        <v>0</v>
      </c>
      <c r="Y340" s="210">
        <f t="shared" si="283"/>
        <v>0</v>
      </c>
      <c r="Z340" s="210">
        <f t="shared" si="249"/>
        <v>0</v>
      </c>
      <c r="AA340" s="210">
        <f t="shared" si="250"/>
        <v>0</v>
      </c>
      <c r="AB340" s="210">
        <f t="shared" si="251"/>
        <v>0</v>
      </c>
      <c r="AC340" s="211">
        <f t="shared" si="252"/>
        <v>0</v>
      </c>
      <c r="AD340" s="43">
        <f>HLOOKUP(AD$4,Debug!$A$1:$AK$723,2+$C340,0)</f>
        <v>0</v>
      </c>
      <c r="AE340" s="44">
        <f>HLOOKUP(AE$4,Debug!$A$1:$AK$723,2+$C340,0)</f>
        <v>0</v>
      </c>
      <c r="AF340" s="44">
        <f>HLOOKUP(AF$4,Debug!$A$1:$AK$723,2+$C340,0)</f>
        <v>0</v>
      </c>
      <c r="AG340" s="44">
        <f>HLOOKUP(AG$4,Debug!$A$1:$AK$723,2+$C340,0)</f>
        <v>0</v>
      </c>
      <c r="AH340" s="44">
        <f>HLOOKUP(AH$4,Debug!$A$1:$AK$723,2+$C340,0)</f>
        <v>0</v>
      </c>
      <c r="AI340" s="208">
        <f t="shared" si="253"/>
        <v>0</v>
      </c>
      <c r="AJ340" s="196"/>
      <c r="AK340" s="55">
        <f t="shared" si="240"/>
        <v>0</v>
      </c>
      <c r="AL340" s="210">
        <f t="shared" si="241"/>
        <v>0</v>
      </c>
      <c r="AM340" s="210">
        <f t="shared" si="242"/>
        <v>0</v>
      </c>
      <c r="AN340" s="210">
        <f t="shared" si="243"/>
        <v>0</v>
      </c>
      <c r="AO340" s="210">
        <f t="shared" si="244"/>
        <v>0</v>
      </c>
      <c r="AP340" s="211">
        <f t="shared" si="245"/>
        <v>0</v>
      </c>
      <c r="AQ340" s="46">
        <f>HLOOKUP(AQ$4,Debug!$A$1:$AK$723,2+$C340,0)</f>
        <v>0</v>
      </c>
      <c r="AR340" s="46">
        <f>HLOOKUP(AR$4,Debug!$A$1:$AK$723,2+$C340,0)</f>
        <v>0</v>
      </c>
      <c r="AS340" s="46">
        <f>HLOOKUP(AS$4,Debug!$A$1:$AK$723,2+$C340,0)</f>
        <v>0</v>
      </c>
      <c r="AT340" s="46">
        <f>HLOOKUP(AT$4,Debug!$A$1:$AK$723,2+$C340,0)</f>
        <v>0</v>
      </c>
      <c r="AU340" s="46">
        <f>HLOOKUP(AU$4,Debug!$A$1:$AK$723,2+$C340,0)</f>
        <v>0</v>
      </c>
      <c r="AV340" s="46">
        <f>HLOOKUP(AV$4,Debug!$A$1:$AK$723,2+$C340,0)</f>
        <v>0</v>
      </c>
      <c r="AW340" s="47">
        <f t="shared" si="254"/>
        <v>0</v>
      </c>
      <c r="AX340" s="196"/>
      <c r="AY340" s="265">
        <f t="shared" si="255"/>
        <v>0</v>
      </c>
      <c r="AZ340" s="266">
        <f t="shared" si="256"/>
        <v>0</v>
      </c>
      <c r="BA340" s="266">
        <f t="shared" si="257"/>
        <v>1.7826096154749393E-10</v>
      </c>
      <c r="BB340" s="266">
        <f t="shared" si="258"/>
        <v>0</v>
      </c>
      <c r="BC340" s="267">
        <f t="shared" si="259"/>
        <v>0</v>
      </c>
      <c r="BD340" s="246">
        <f>HLOOKUP(BD$4,Debug!$A$1:$AK$723,2+$C340,0)</f>
        <v>0</v>
      </c>
      <c r="BE340" s="46">
        <f>HLOOKUP(BE$4,Debug!$A$1:$AK$723,2+$C340,0)</f>
        <v>0</v>
      </c>
      <c r="BF340" s="46">
        <f>HLOOKUP(BF$4,Debug!$A$1:$AK$723,2+$C340,0)</f>
        <v>0</v>
      </c>
      <c r="BG340" s="46">
        <f>HLOOKUP(BG$4,Debug!$A$1:$AK$723,2+$C340,0)</f>
        <v>0</v>
      </c>
      <c r="BH340" s="46">
        <f>HLOOKUP(BH$4,Debug!$A$1:$AK$723,2+$C340,0)</f>
        <v>0</v>
      </c>
      <c r="BI340" s="48">
        <f t="shared" si="260"/>
        <v>0</v>
      </c>
      <c r="BJ340" s="196"/>
      <c r="BK340" s="274">
        <f t="shared" si="261"/>
        <v>1.6821425527395739E-3</v>
      </c>
      <c r="BL340" s="275">
        <f t="shared" si="262"/>
        <v>0</v>
      </c>
      <c r="BM340" s="281">
        <f t="shared" si="263"/>
        <v>0</v>
      </c>
      <c r="BN340" s="281">
        <f t="shared" si="264"/>
        <v>0.8</v>
      </c>
      <c r="BO340" s="281">
        <f t="shared" si="265"/>
        <v>0</v>
      </c>
      <c r="BP340" s="281">
        <f t="shared" si="266"/>
        <v>1</v>
      </c>
      <c r="BQ340" s="275">
        <f t="shared" si="267"/>
        <v>0</v>
      </c>
      <c r="BR340" s="275">
        <f t="shared" si="268"/>
        <v>0</v>
      </c>
      <c r="BS340" s="276">
        <f t="shared" si="269"/>
        <v>0.80566083413772305</v>
      </c>
      <c r="BT340" s="41">
        <f>HLOOKUP(BT$4,Debug!$A$1:$AK$723,2+$C340,0)*IF(SUM(V340:W340)=0,0,1)</f>
        <v>0</v>
      </c>
      <c r="BU340" s="41">
        <f>HLOOKUP(BU$4,Debug!$A$1:$AK$723,2+$C340,0)*IF(SUM(X340:Y340)=0,0,1)</f>
        <v>0</v>
      </c>
      <c r="BV340" s="41">
        <f>HLOOKUP(BV$4,Debug!$A$1:$AK$723,2+$C340,0)</f>
        <v>0</v>
      </c>
      <c r="BW340" s="208">
        <f t="shared" si="270"/>
        <v>0</v>
      </c>
      <c r="BY340" s="251">
        <f t="shared" si="271"/>
        <v>0</v>
      </c>
      <c r="BZ340" s="43">
        <f>HLOOKUP(BZ$4,Debug!$A$1:$AK$723,2+$C340,0)</f>
        <v>0</v>
      </c>
      <c r="CA340" s="49">
        <f t="shared" si="272"/>
        <v>0</v>
      </c>
      <c r="CC340" s="224">
        <f t="shared" si="273"/>
        <v>0</v>
      </c>
      <c r="CD340" s="253">
        <f t="shared" si="284"/>
        <v>0</v>
      </c>
      <c r="CE340" s="253">
        <f t="shared" si="274"/>
        <v>0</v>
      </c>
      <c r="CF340" s="253">
        <f t="shared" si="285"/>
        <v>0</v>
      </c>
      <c r="CG340" s="255">
        <f t="shared" si="275"/>
        <v>0</v>
      </c>
      <c r="CI340" s="194" t="e">
        <f t="shared" si="286"/>
        <v>#DIV/0!</v>
      </c>
      <c r="CJ340" s="194"/>
    </row>
    <row r="341" spans="2:88">
      <c r="B341" s="108">
        <f t="shared" si="287"/>
        <v>28</v>
      </c>
      <c r="C341" s="3">
        <f t="shared" si="276"/>
        <v>335</v>
      </c>
      <c r="D341" s="3">
        <f t="shared" si="277"/>
        <v>27</v>
      </c>
      <c r="E341" s="3">
        <f t="shared" si="278"/>
        <v>10</v>
      </c>
      <c r="F341" s="7">
        <f t="shared" si="279"/>
        <v>2042</v>
      </c>
      <c r="G341" s="8">
        <f t="shared" si="280"/>
        <v>11</v>
      </c>
      <c r="H341" s="37">
        <f>HLOOKUP(H$4,Debug!$A$1:$AK$723,2+$C341,0)</f>
        <v>0</v>
      </c>
      <c r="I341" s="38">
        <f>HLOOKUP(I$4,Debug!$A$1:$AK$723,2+$C341,0)</f>
        <v>0</v>
      </c>
      <c r="J341" s="38">
        <f>HLOOKUP(J$4,Debug!$A$1:$AK$723,2+$C341,0)</f>
        <v>0</v>
      </c>
      <c r="K341" s="38">
        <f>HLOOKUP(K$4,Debug!$A$1:$AK$723,2+$C341,0)</f>
        <v>0</v>
      </c>
      <c r="L341" s="38">
        <f>HLOOKUP(L$4,Debug!$A$1:$AK$723,2+$C341,0)</f>
        <v>0</v>
      </c>
      <c r="M341" s="38">
        <f>HLOOKUP(M$4,Debug!$A$1:$AK$723,2+$C341,0)</f>
        <v>0</v>
      </c>
      <c r="N341" s="208">
        <f t="shared" si="246"/>
        <v>0</v>
      </c>
      <c r="O341" s="5"/>
      <c r="P341" s="100">
        <f>IF(Switch="Y",S341,HLOOKUP(P$3,Debug!$A$1:$AK$723,2+$C341,0))</f>
        <v>0</v>
      </c>
      <c r="Q341" s="207">
        <f t="shared" si="247"/>
        <v>-1.25E-3</v>
      </c>
      <c r="R341" s="101">
        <f>IF(Switch="Y",T341,HLOOKUP(R$3,Debug!$A$1:$AK$723,2+$C341,0))</f>
        <v>0</v>
      </c>
      <c r="S341" s="183">
        <v>5.7425281616891866E-3</v>
      </c>
      <c r="T341" s="184">
        <v>0.29361677138998177</v>
      </c>
      <c r="U341" s="196"/>
      <c r="V341" s="55">
        <f t="shared" si="281"/>
        <v>0</v>
      </c>
      <c r="W341" s="210">
        <f t="shared" si="282"/>
        <v>0</v>
      </c>
      <c r="X341" s="210">
        <f t="shared" si="248"/>
        <v>0</v>
      </c>
      <c r="Y341" s="210">
        <f t="shared" si="283"/>
        <v>0</v>
      </c>
      <c r="Z341" s="210">
        <f t="shared" si="249"/>
        <v>0</v>
      </c>
      <c r="AA341" s="210">
        <f t="shared" si="250"/>
        <v>0</v>
      </c>
      <c r="AB341" s="210">
        <f t="shared" si="251"/>
        <v>0</v>
      </c>
      <c r="AC341" s="211">
        <f t="shared" si="252"/>
        <v>0</v>
      </c>
      <c r="AD341" s="43">
        <f>HLOOKUP(AD$4,Debug!$A$1:$AK$723,2+$C341,0)</f>
        <v>0</v>
      </c>
      <c r="AE341" s="44">
        <f>HLOOKUP(AE$4,Debug!$A$1:$AK$723,2+$C341,0)</f>
        <v>0</v>
      </c>
      <c r="AF341" s="44">
        <f>HLOOKUP(AF$4,Debug!$A$1:$AK$723,2+$C341,0)</f>
        <v>0</v>
      </c>
      <c r="AG341" s="44">
        <f>HLOOKUP(AG$4,Debug!$A$1:$AK$723,2+$C341,0)</f>
        <v>0</v>
      </c>
      <c r="AH341" s="44">
        <f>HLOOKUP(AH$4,Debug!$A$1:$AK$723,2+$C341,0)</f>
        <v>0</v>
      </c>
      <c r="AI341" s="208">
        <f t="shared" si="253"/>
        <v>0</v>
      </c>
      <c r="AJ341" s="196"/>
      <c r="AK341" s="55">
        <f t="shared" si="240"/>
        <v>0</v>
      </c>
      <c r="AL341" s="210">
        <f t="shared" si="241"/>
        <v>0</v>
      </c>
      <c r="AM341" s="210">
        <f t="shared" si="242"/>
        <v>0</v>
      </c>
      <c r="AN341" s="210">
        <f t="shared" si="243"/>
        <v>0</v>
      </c>
      <c r="AO341" s="210">
        <f t="shared" si="244"/>
        <v>0</v>
      </c>
      <c r="AP341" s="211">
        <f t="shared" si="245"/>
        <v>0</v>
      </c>
      <c r="AQ341" s="46">
        <f>HLOOKUP(AQ$4,Debug!$A$1:$AK$723,2+$C341,0)</f>
        <v>0</v>
      </c>
      <c r="AR341" s="46">
        <f>HLOOKUP(AR$4,Debug!$A$1:$AK$723,2+$C341,0)</f>
        <v>0</v>
      </c>
      <c r="AS341" s="46">
        <f>HLOOKUP(AS$4,Debug!$A$1:$AK$723,2+$C341,0)</f>
        <v>0</v>
      </c>
      <c r="AT341" s="46">
        <f>HLOOKUP(AT$4,Debug!$A$1:$AK$723,2+$C341,0)</f>
        <v>0</v>
      </c>
      <c r="AU341" s="46">
        <f>HLOOKUP(AU$4,Debug!$A$1:$AK$723,2+$C341,0)</f>
        <v>0</v>
      </c>
      <c r="AV341" s="46">
        <f>HLOOKUP(AV$4,Debug!$A$1:$AK$723,2+$C341,0)</f>
        <v>0</v>
      </c>
      <c r="AW341" s="47">
        <f t="shared" si="254"/>
        <v>0</v>
      </c>
      <c r="AX341" s="196"/>
      <c r="AY341" s="265">
        <f t="shared" si="255"/>
        <v>0</v>
      </c>
      <c r="AZ341" s="266">
        <f t="shared" si="256"/>
        <v>0</v>
      </c>
      <c r="BA341" s="266">
        <f t="shared" si="257"/>
        <v>1.7826096154749393E-10</v>
      </c>
      <c r="BB341" s="266">
        <f t="shared" si="258"/>
        <v>0</v>
      </c>
      <c r="BC341" s="267">
        <f t="shared" si="259"/>
        <v>0</v>
      </c>
      <c r="BD341" s="246">
        <f>HLOOKUP(BD$4,Debug!$A$1:$AK$723,2+$C341,0)</f>
        <v>0</v>
      </c>
      <c r="BE341" s="46">
        <f>HLOOKUP(BE$4,Debug!$A$1:$AK$723,2+$C341,0)</f>
        <v>0</v>
      </c>
      <c r="BF341" s="46">
        <f>HLOOKUP(BF$4,Debug!$A$1:$AK$723,2+$C341,0)</f>
        <v>0</v>
      </c>
      <c r="BG341" s="46">
        <f>HLOOKUP(BG$4,Debug!$A$1:$AK$723,2+$C341,0)</f>
        <v>0</v>
      </c>
      <c r="BH341" s="46">
        <f>HLOOKUP(BH$4,Debug!$A$1:$AK$723,2+$C341,0)</f>
        <v>0</v>
      </c>
      <c r="BI341" s="48">
        <f t="shared" si="260"/>
        <v>0</v>
      </c>
      <c r="BJ341" s="196"/>
      <c r="BK341" s="274">
        <f t="shared" si="261"/>
        <v>1.6821425527395739E-3</v>
      </c>
      <c r="BL341" s="275">
        <f t="shared" si="262"/>
        <v>0</v>
      </c>
      <c r="BM341" s="281">
        <f t="shared" si="263"/>
        <v>0</v>
      </c>
      <c r="BN341" s="281">
        <f t="shared" si="264"/>
        <v>0.8</v>
      </c>
      <c r="BO341" s="281">
        <f t="shared" si="265"/>
        <v>0</v>
      </c>
      <c r="BP341" s="281">
        <f t="shared" si="266"/>
        <v>1</v>
      </c>
      <c r="BQ341" s="275">
        <f t="shared" si="267"/>
        <v>0</v>
      </c>
      <c r="BR341" s="275">
        <f t="shared" si="268"/>
        <v>0</v>
      </c>
      <c r="BS341" s="276">
        <f t="shared" si="269"/>
        <v>0.80566083413772305</v>
      </c>
      <c r="BT341" s="41">
        <f>HLOOKUP(BT$4,Debug!$A$1:$AK$723,2+$C341,0)*IF(SUM(V341:W341)=0,0,1)</f>
        <v>0</v>
      </c>
      <c r="BU341" s="41">
        <f>HLOOKUP(BU$4,Debug!$A$1:$AK$723,2+$C341,0)*IF(SUM(X341:Y341)=0,0,1)</f>
        <v>0</v>
      </c>
      <c r="BV341" s="41">
        <f>HLOOKUP(BV$4,Debug!$A$1:$AK$723,2+$C341,0)</f>
        <v>0</v>
      </c>
      <c r="BW341" s="208">
        <f t="shared" si="270"/>
        <v>0</v>
      </c>
      <c r="BY341" s="251">
        <f t="shared" si="271"/>
        <v>0</v>
      </c>
      <c r="BZ341" s="43">
        <f>HLOOKUP(BZ$4,Debug!$A$1:$AK$723,2+$C341,0)</f>
        <v>0</v>
      </c>
      <c r="CA341" s="49">
        <f t="shared" si="272"/>
        <v>0</v>
      </c>
      <c r="CC341" s="224">
        <f t="shared" si="273"/>
        <v>0</v>
      </c>
      <c r="CD341" s="253">
        <f t="shared" si="284"/>
        <v>0</v>
      </c>
      <c r="CE341" s="253">
        <f t="shared" si="274"/>
        <v>0</v>
      </c>
      <c r="CF341" s="253">
        <f t="shared" si="285"/>
        <v>0</v>
      </c>
      <c r="CG341" s="255">
        <f t="shared" si="275"/>
        <v>0</v>
      </c>
      <c r="CI341" s="194" t="e">
        <f t="shared" si="286"/>
        <v>#DIV/0!</v>
      </c>
      <c r="CJ341" s="194"/>
    </row>
    <row r="342" spans="2:88">
      <c r="B342" s="108">
        <f t="shared" si="287"/>
        <v>28</v>
      </c>
      <c r="C342" s="3">
        <f t="shared" si="276"/>
        <v>336</v>
      </c>
      <c r="D342" s="3">
        <f t="shared" si="277"/>
        <v>27</v>
      </c>
      <c r="E342" s="3">
        <f t="shared" si="278"/>
        <v>11</v>
      </c>
      <c r="F342" s="7">
        <f t="shared" si="279"/>
        <v>2042</v>
      </c>
      <c r="G342" s="8">
        <f t="shared" si="280"/>
        <v>12</v>
      </c>
      <c r="H342" s="37">
        <f>HLOOKUP(H$4,Debug!$A$1:$AK$723,2+$C342,0)</f>
        <v>0</v>
      </c>
      <c r="I342" s="38">
        <f>HLOOKUP(I$4,Debug!$A$1:$AK$723,2+$C342,0)</f>
        <v>0</v>
      </c>
      <c r="J342" s="38">
        <f>HLOOKUP(J$4,Debug!$A$1:$AK$723,2+$C342,0)</f>
        <v>0</v>
      </c>
      <c r="K342" s="38">
        <f>HLOOKUP(K$4,Debug!$A$1:$AK$723,2+$C342,0)</f>
        <v>0</v>
      </c>
      <c r="L342" s="38">
        <f>HLOOKUP(L$4,Debug!$A$1:$AK$723,2+$C342,0)</f>
        <v>0</v>
      </c>
      <c r="M342" s="38">
        <f>HLOOKUP(M$4,Debug!$A$1:$AK$723,2+$C342,0)</f>
        <v>0</v>
      </c>
      <c r="N342" s="208">
        <f t="shared" si="246"/>
        <v>0</v>
      </c>
      <c r="O342" s="5"/>
      <c r="P342" s="100">
        <f>IF(Switch="Y",S342,HLOOKUP(P$3,Debug!$A$1:$AK$723,2+$C342,0))</f>
        <v>0</v>
      </c>
      <c r="Q342" s="207">
        <f t="shared" si="247"/>
        <v>-1.25E-3</v>
      </c>
      <c r="R342" s="101">
        <f>IF(Switch="Y",T342,HLOOKUP(R$3,Debug!$A$1:$AK$723,2+$C342,0))</f>
        <v>0</v>
      </c>
      <c r="S342" s="183">
        <v>1.5636047409987031E-2</v>
      </c>
      <c r="T342" s="184">
        <v>0.29213286202564931</v>
      </c>
      <c r="U342" s="196"/>
      <c r="V342" s="55">
        <f t="shared" si="281"/>
        <v>0</v>
      </c>
      <c r="W342" s="210">
        <f t="shared" si="282"/>
        <v>0</v>
      </c>
      <c r="X342" s="210">
        <f t="shared" si="248"/>
        <v>0</v>
      </c>
      <c r="Y342" s="210">
        <f t="shared" si="283"/>
        <v>0</v>
      </c>
      <c r="Z342" s="210">
        <f t="shared" si="249"/>
        <v>0</v>
      </c>
      <c r="AA342" s="210">
        <f t="shared" si="250"/>
        <v>0</v>
      </c>
      <c r="AB342" s="210">
        <f t="shared" si="251"/>
        <v>0</v>
      </c>
      <c r="AC342" s="211">
        <f t="shared" si="252"/>
        <v>0</v>
      </c>
      <c r="AD342" s="43">
        <f>HLOOKUP(AD$4,Debug!$A$1:$AK$723,2+$C342,0)</f>
        <v>0</v>
      </c>
      <c r="AE342" s="44">
        <f>HLOOKUP(AE$4,Debug!$A$1:$AK$723,2+$C342,0)</f>
        <v>0</v>
      </c>
      <c r="AF342" s="44">
        <f>HLOOKUP(AF$4,Debug!$A$1:$AK$723,2+$C342,0)</f>
        <v>0</v>
      </c>
      <c r="AG342" s="44">
        <f>HLOOKUP(AG$4,Debug!$A$1:$AK$723,2+$C342,0)</f>
        <v>0</v>
      </c>
      <c r="AH342" s="44">
        <f>HLOOKUP(AH$4,Debug!$A$1:$AK$723,2+$C342,0)</f>
        <v>0</v>
      </c>
      <c r="AI342" s="208">
        <f t="shared" si="253"/>
        <v>0</v>
      </c>
      <c r="AJ342" s="196"/>
      <c r="AK342" s="55">
        <f t="shared" si="240"/>
        <v>0</v>
      </c>
      <c r="AL342" s="210">
        <f t="shared" si="241"/>
        <v>0</v>
      </c>
      <c r="AM342" s="210">
        <f t="shared" si="242"/>
        <v>0</v>
      </c>
      <c r="AN342" s="210">
        <f t="shared" si="243"/>
        <v>0</v>
      </c>
      <c r="AO342" s="210">
        <f t="shared" si="244"/>
        <v>0</v>
      </c>
      <c r="AP342" s="211">
        <f t="shared" si="245"/>
        <v>0</v>
      </c>
      <c r="AQ342" s="46">
        <f>HLOOKUP(AQ$4,Debug!$A$1:$AK$723,2+$C342,0)</f>
        <v>0</v>
      </c>
      <c r="AR342" s="46">
        <f>HLOOKUP(AR$4,Debug!$A$1:$AK$723,2+$C342,0)</f>
        <v>0</v>
      </c>
      <c r="AS342" s="46">
        <f>HLOOKUP(AS$4,Debug!$A$1:$AK$723,2+$C342,0)</f>
        <v>0</v>
      </c>
      <c r="AT342" s="46">
        <f>HLOOKUP(AT$4,Debug!$A$1:$AK$723,2+$C342,0)</f>
        <v>0</v>
      </c>
      <c r="AU342" s="46">
        <f>HLOOKUP(AU$4,Debug!$A$1:$AK$723,2+$C342,0)</f>
        <v>0</v>
      </c>
      <c r="AV342" s="46">
        <f>HLOOKUP(AV$4,Debug!$A$1:$AK$723,2+$C342,0)</f>
        <v>0</v>
      </c>
      <c r="AW342" s="47">
        <f t="shared" si="254"/>
        <v>0</v>
      </c>
      <c r="AX342" s="196"/>
      <c r="AY342" s="265">
        <f t="shared" si="255"/>
        <v>0</v>
      </c>
      <c r="AZ342" s="266">
        <f t="shared" si="256"/>
        <v>0</v>
      </c>
      <c r="BA342" s="266">
        <f t="shared" si="257"/>
        <v>1.7826096154749393E-10</v>
      </c>
      <c r="BB342" s="266">
        <f t="shared" si="258"/>
        <v>0</v>
      </c>
      <c r="BC342" s="267">
        <f t="shared" si="259"/>
        <v>0</v>
      </c>
      <c r="BD342" s="246">
        <f>HLOOKUP(BD$4,Debug!$A$1:$AK$723,2+$C342,0)</f>
        <v>0</v>
      </c>
      <c r="BE342" s="46">
        <f>HLOOKUP(BE$4,Debug!$A$1:$AK$723,2+$C342,0)</f>
        <v>0</v>
      </c>
      <c r="BF342" s="46">
        <f>HLOOKUP(BF$4,Debug!$A$1:$AK$723,2+$C342,0)</f>
        <v>0</v>
      </c>
      <c r="BG342" s="46">
        <f>HLOOKUP(BG$4,Debug!$A$1:$AK$723,2+$C342,0)</f>
        <v>0</v>
      </c>
      <c r="BH342" s="46">
        <f>HLOOKUP(BH$4,Debug!$A$1:$AK$723,2+$C342,0)</f>
        <v>0</v>
      </c>
      <c r="BI342" s="48">
        <f t="shared" si="260"/>
        <v>0</v>
      </c>
      <c r="BJ342" s="196"/>
      <c r="BK342" s="274">
        <f t="shared" si="261"/>
        <v>1.6821425527395739E-3</v>
      </c>
      <c r="BL342" s="275">
        <f t="shared" si="262"/>
        <v>0</v>
      </c>
      <c r="BM342" s="281">
        <f t="shared" si="263"/>
        <v>0</v>
      </c>
      <c r="BN342" s="281">
        <f t="shared" si="264"/>
        <v>0.8</v>
      </c>
      <c r="BO342" s="281">
        <f t="shared" si="265"/>
        <v>0</v>
      </c>
      <c r="BP342" s="281">
        <f t="shared" si="266"/>
        <v>1</v>
      </c>
      <c r="BQ342" s="275">
        <f t="shared" si="267"/>
        <v>0</v>
      </c>
      <c r="BR342" s="275">
        <f t="shared" si="268"/>
        <v>0</v>
      </c>
      <c r="BS342" s="276">
        <f t="shared" si="269"/>
        <v>0.80566083413772305</v>
      </c>
      <c r="BT342" s="41">
        <f>HLOOKUP(BT$4,Debug!$A$1:$AK$723,2+$C342,0)*IF(SUM(V342:W342)=0,0,1)</f>
        <v>0</v>
      </c>
      <c r="BU342" s="41">
        <f>HLOOKUP(BU$4,Debug!$A$1:$AK$723,2+$C342,0)*IF(SUM(X342:Y342)=0,0,1)</f>
        <v>0</v>
      </c>
      <c r="BV342" s="41">
        <f>HLOOKUP(BV$4,Debug!$A$1:$AK$723,2+$C342,0)</f>
        <v>0</v>
      </c>
      <c r="BW342" s="208">
        <f t="shared" si="270"/>
        <v>0</v>
      </c>
      <c r="BY342" s="251">
        <f t="shared" si="271"/>
        <v>0</v>
      </c>
      <c r="BZ342" s="43">
        <f>HLOOKUP(BZ$4,Debug!$A$1:$AK$723,2+$C342,0)</f>
        <v>0</v>
      </c>
      <c r="CA342" s="49">
        <f t="shared" si="272"/>
        <v>0</v>
      </c>
      <c r="CC342" s="224">
        <f t="shared" si="273"/>
        <v>0</v>
      </c>
      <c r="CD342" s="253">
        <f t="shared" si="284"/>
        <v>0</v>
      </c>
      <c r="CE342" s="253">
        <f t="shared" si="274"/>
        <v>0</v>
      </c>
      <c r="CF342" s="253">
        <f t="shared" si="285"/>
        <v>0</v>
      </c>
      <c r="CG342" s="255">
        <f t="shared" si="275"/>
        <v>0</v>
      </c>
      <c r="CI342" s="194" t="e">
        <f t="shared" si="286"/>
        <v>#DIV/0!</v>
      </c>
      <c r="CJ342" s="194"/>
    </row>
    <row r="343" spans="2:88">
      <c r="B343" s="108">
        <f t="shared" si="287"/>
        <v>29</v>
      </c>
      <c r="C343" s="3">
        <f t="shared" si="276"/>
        <v>337</v>
      </c>
      <c r="D343" s="3">
        <f t="shared" si="277"/>
        <v>28</v>
      </c>
      <c r="E343" s="3">
        <f t="shared" si="278"/>
        <v>0</v>
      </c>
      <c r="F343" s="7">
        <f t="shared" si="279"/>
        <v>2043</v>
      </c>
      <c r="G343" s="8">
        <f t="shared" si="280"/>
        <v>1</v>
      </c>
      <c r="H343" s="37">
        <f>HLOOKUP(H$4,Debug!$A$1:$AK$723,2+$C343,0)</f>
        <v>0</v>
      </c>
      <c r="I343" s="38">
        <f>HLOOKUP(I$4,Debug!$A$1:$AK$723,2+$C343,0)</f>
        <v>0</v>
      </c>
      <c r="J343" s="38">
        <f>HLOOKUP(J$4,Debug!$A$1:$AK$723,2+$C343,0)</f>
        <v>0</v>
      </c>
      <c r="K343" s="38">
        <f>HLOOKUP(K$4,Debug!$A$1:$AK$723,2+$C343,0)</f>
        <v>0</v>
      </c>
      <c r="L343" s="38">
        <f>HLOOKUP(L$4,Debug!$A$1:$AK$723,2+$C343,0)</f>
        <v>0</v>
      </c>
      <c r="M343" s="38">
        <f>HLOOKUP(M$4,Debug!$A$1:$AK$723,2+$C343,0)</f>
        <v>0</v>
      </c>
      <c r="N343" s="208">
        <f t="shared" si="246"/>
        <v>0</v>
      </c>
      <c r="O343" s="5"/>
      <c r="P343" s="100">
        <f>IF(Switch="Y",S343,HLOOKUP(P$3,Debug!$A$1:$AK$723,2+$C343,0))</f>
        <v>0</v>
      </c>
      <c r="Q343" s="207">
        <f t="shared" si="247"/>
        <v>-1.25E-3</v>
      </c>
      <c r="R343" s="101">
        <f>IF(Switch="Y",T343,HLOOKUP(R$3,Debug!$A$1:$AK$723,2+$C343,0))</f>
        <v>0</v>
      </c>
      <c r="S343" s="183">
        <v>-7.9596703716600103E-4</v>
      </c>
      <c r="T343" s="184">
        <v>0.2907061251780575</v>
      </c>
      <c r="U343" s="196"/>
      <c r="V343" s="55">
        <f t="shared" si="281"/>
        <v>0</v>
      </c>
      <c r="W343" s="210">
        <f t="shared" si="282"/>
        <v>0</v>
      </c>
      <c r="X343" s="210">
        <f t="shared" si="248"/>
        <v>0</v>
      </c>
      <c r="Y343" s="210">
        <f t="shared" si="283"/>
        <v>0</v>
      </c>
      <c r="Z343" s="210">
        <f t="shared" si="249"/>
        <v>0</v>
      </c>
      <c r="AA343" s="210">
        <f t="shared" si="250"/>
        <v>0</v>
      </c>
      <c r="AB343" s="210">
        <f t="shared" si="251"/>
        <v>0</v>
      </c>
      <c r="AC343" s="211">
        <f t="shared" si="252"/>
        <v>0</v>
      </c>
      <c r="AD343" s="43">
        <f>HLOOKUP(AD$4,Debug!$A$1:$AK$723,2+$C343,0)</f>
        <v>0</v>
      </c>
      <c r="AE343" s="44">
        <f>HLOOKUP(AE$4,Debug!$A$1:$AK$723,2+$C343,0)</f>
        <v>0</v>
      </c>
      <c r="AF343" s="44">
        <f>HLOOKUP(AF$4,Debug!$A$1:$AK$723,2+$C343,0)</f>
        <v>0</v>
      </c>
      <c r="AG343" s="44">
        <f>HLOOKUP(AG$4,Debug!$A$1:$AK$723,2+$C343,0)</f>
        <v>0</v>
      </c>
      <c r="AH343" s="44">
        <f>HLOOKUP(AH$4,Debug!$A$1:$AK$723,2+$C343,0)</f>
        <v>0</v>
      </c>
      <c r="AI343" s="208">
        <f t="shared" si="253"/>
        <v>0</v>
      </c>
      <c r="AJ343" s="196"/>
      <c r="AK343" s="55">
        <f t="shared" si="240"/>
        <v>0</v>
      </c>
      <c r="AL343" s="210">
        <f t="shared" si="241"/>
        <v>0</v>
      </c>
      <c r="AM343" s="210">
        <f t="shared" si="242"/>
        <v>0</v>
      </c>
      <c r="AN343" s="210">
        <f t="shared" si="243"/>
        <v>0</v>
      </c>
      <c r="AO343" s="210">
        <f t="shared" si="244"/>
        <v>0</v>
      </c>
      <c r="AP343" s="211">
        <f t="shared" si="245"/>
        <v>0</v>
      </c>
      <c r="AQ343" s="46">
        <f>HLOOKUP(AQ$4,Debug!$A$1:$AK$723,2+$C343,0)</f>
        <v>0</v>
      </c>
      <c r="AR343" s="46">
        <f>HLOOKUP(AR$4,Debug!$A$1:$AK$723,2+$C343,0)</f>
        <v>0</v>
      </c>
      <c r="AS343" s="46">
        <f>HLOOKUP(AS$4,Debug!$A$1:$AK$723,2+$C343,0)</f>
        <v>0</v>
      </c>
      <c r="AT343" s="46">
        <f>HLOOKUP(AT$4,Debug!$A$1:$AK$723,2+$C343,0)</f>
        <v>0</v>
      </c>
      <c r="AU343" s="46">
        <f>HLOOKUP(AU$4,Debug!$A$1:$AK$723,2+$C343,0)</f>
        <v>0</v>
      </c>
      <c r="AV343" s="46">
        <f>HLOOKUP(AV$4,Debug!$A$1:$AK$723,2+$C343,0)</f>
        <v>0</v>
      </c>
      <c r="AW343" s="47">
        <f t="shared" si="254"/>
        <v>0</v>
      </c>
      <c r="AX343" s="196"/>
      <c r="AY343" s="265">
        <f t="shared" si="255"/>
        <v>0</v>
      </c>
      <c r="AZ343" s="266">
        <f t="shared" si="256"/>
        <v>0</v>
      </c>
      <c r="BA343" s="266">
        <f t="shared" si="257"/>
        <v>1.7826096154749393E-10</v>
      </c>
      <c r="BB343" s="266">
        <f t="shared" si="258"/>
        <v>0</v>
      </c>
      <c r="BC343" s="267">
        <f t="shared" si="259"/>
        <v>0</v>
      </c>
      <c r="BD343" s="246">
        <f>HLOOKUP(BD$4,Debug!$A$1:$AK$723,2+$C343,0)</f>
        <v>0</v>
      </c>
      <c r="BE343" s="46">
        <f>HLOOKUP(BE$4,Debug!$A$1:$AK$723,2+$C343,0)</f>
        <v>0</v>
      </c>
      <c r="BF343" s="46">
        <f>HLOOKUP(BF$4,Debug!$A$1:$AK$723,2+$C343,0)</f>
        <v>0</v>
      </c>
      <c r="BG343" s="46">
        <f>HLOOKUP(BG$4,Debug!$A$1:$AK$723,2+$C343,0)</f>
        <v>0</v>
      </c>
      <c r="BH343" s="46">
        <f>HLOOKUP(BH$4,Debug!$A$1:$AK$723,2+$C343,0)</f>
        <v>0</v>
      </c>
      <c r="BI343" s="48">
        <f t="shared" si="260"/>
        <v>0</v>
      </c>
      <c r="BJ343" s="196"/>
      <c r="BK343" s="274">
        <f t="shared" si="261"/>
        <v>1.6821425527395739E-3</v>
      </c>
      <c r="BL343" s="275">
        <f t="shared" si="262"/>
        <v>0</v>
      </c>
      <c r="BM343" s="281">
        <f t="shared" si="263"/>
        <v>0</v>
      </c>
      <c r="BN343" s="281">
        <f t="shared" si="264"/>
        <v>0.8</v>
      </c>
      <c r="BO343" s="281">
        <f t="shared" si="265"/>
        <v>0</v>
      </c>
      <c r="BP343" s="281">
        <f t="shared" si="266"/>
        <v>1</v>
      </c>
      <c r="BQ343" s="275">
        <f t="shared" si="267"/>
        <v>0</v>
      </c>
      <c r="BR343" s="275">
        <f t="shared" si="268"/>
        <v>0</v>
      </c>
      <c r="BS343" s="276">
        <f t="shared" si="269"/>
        <v>0.80566083413772305</v>
      </c>
      <c r="BT343" s="41">
        <f>HLOOKUP(BT$4,Debug!$A$1:$AK$723,2+$C343,0)*IF(SUM(V343:W343)=0,0,1)</f>
        <v>0</v>
      </c>
      <c r="BU343" s="41">
        <f>HLOOKUP(BU$4,Debug!$A$1:$AK$723,2+$C343,0)*IF(SUM(X343:Y343)=0,0,1)</f>
        <v>0</v>
      </c>
      <c r="BV343" s="41">
        <f>HLOOKUP(BV$4,Debug!$A$1:$AK$723,2+$C343,0)</f>
        <v>0</v>
      </c>
      <c r="BW343" s="208">
        <f t="shared" si="270"/>
        <v>0</v>
      </c>
      <c r="BY343" s="251">
        <f t="shared" si="271"/>
        <v>0</v>
      </c>
      <c r="BZ343" s="43">
        <f>HLOOKUP(BZ$4,Debug!$A$1:$AK$723,2+$C343,0)</f>
        <v>0</v>
      </c>
      <c r="CA343" s="49">
        <f t="shared" si="272"/>
        <v>0</v>
      </c>
      <c r="CC343" s="224">
        <f t="shared" si="273"/>
        <v>0</v>
      </c>
      <c r="CD343" s="253">
        <f t="shared" si="284"/>
        <v>0</v>
      </c>
      <c r="CE343" s="253">
        <f t="shared" si="274"/>
        <v>0</v>
      </c>
      <c r="CF343" s="253">
        <f t="shared" si="285"/>
        <v>0</v>
      </c>
      <c r="CG343" s="255">
        <f t="shared" si="275"/>
        <v>0</v>
      </c>
      <c r="CI343" s="194" t="e">
        <f t="shared" si="286"/>
        <v>#DIV/0!</v>
      </c>
      <c r="CJ343" s="194"/>
    </row>
    <row r="344" spans="2:88">
      <c r="B344" s="108">
        <f t="shared" si="287"/>
        <v>29</v>
      </c>
      <c r="C344" s="3">
        <f t="shared" si="276"/>
        <v>338</v>
      </c>
      <c r="D344" s="3">
        <f t="shared" si="277"/>
        <v>28</v>
      </c>
      <c r="E344" s="3">
        <f t="shared" si="278"/>
        <v>1</v>
      </c>
      <c r="F344" s="7">
        <f t="shared" si="279"/>
        <v>2043</v>
      </c>
      <c r="G344" s="8">
        <f t="shared" si="280"/>
        <v>2</v>
      </c>
      <c r="H344" s="37">
        <f>HLOOKUP(H$4,Debug!$A$1:$AK$723,2+$C344,0)</f>
        <v>0</v>
      </c>
      <c r="I344" s="38">
        <f>HLOOKUP(I$4,Debug!$A$1:$AK$723,2+$C344,0)</f>
        <v>0</v>
      </c>
      <c r="J344" s="38">
        <f>HLOOKUP(J$4,Debug!$A$1:$AK$723,2+$C344,0)</f>
        <v>0</v>
      </c>
      <c r="K344" s="38">
        <f>HLOOKUP(K$4,Debug!$A$1:$AK$723,2+$C344,0)</f>
        <v>0</v>
      </c>
      <c r="L344" s="38">
        <f>HLOOKUP(L$4,Debug!$A$1:$AK$723,2+$C344,0)</f>
        <v>0</v>
      </c>
      <c r="M344" s="38">
        <f>HLOOKUP(M$4,Debug!$A$1:$AK$723,2+$C344,0)</f>
        <v>0</v>
      </c>
      <c r="N344" s="208">
        <f t="shared" si="246"/>
        <v>0</v>
      </c>
      <c r="O344" s="5"/>
      <c r="P344" s="100">
        <f>IF(Switch="Y",S344,HLOOKUP(P$3,Debug!$A$1:$AK$723,2+$C344,0))</f>
        <v>0</v>
      </c>
      <c r="Q344" s="207">
        <f t="shared" si="247"/>
        <v>-1.25E-3</v>
      </c>
      <c r="R344" s="101">
        <f>IF(Switch="Y",T344,HLOOKUP(R$3,Debug!$A$1:$AK$723,2+$C344,0))</f>
        <v>0</v>
      </c>
      <c r="S344" s="183">
        <v>-9.7496106677630312E-4</v>
      </c>
      <c r="T344" s="184">
        <v>0.28930999566035004</v>
      </c>
      <c r="U344" s="196"/>
      <c r="V344" s="55">
        <f t="shared" si="281"/>
        <v>0</v>
      </c>
      <c r="W344" s="210">
        <f t="shared" si="282"/>
        <v>0</v>
      </c>
      <c r="X344" s="210">
        <f t="shared" si="248"/>
        <v>0</v>
      </c>
      <c r="Y344" s="210">
        <f t="shared" si="283"/>
        <v>0</v>
      </c>
      <c r="Z344" s="210">
        <f t="shared" si="249"/>
        <v>0</v>
      </c>
      <c r="AA344" s="210">
        <f t="shared" si="250"/>
        <v>0</v>
      </c>
      <c r="AB344" s="210">
        <f t="shared" si="251"/>
        <v>0</v>
      </c>
      <c r="AC344" s="211">
        <f t="shared" si="252"/>
        <v>0</v>
      </c>
      <c r="AD344" s="43">
        <f>HLOOKUP(AD$4,Debug!$A$1:$AK$723,2+$C344,0)</f>
        <v>0</v>
      </c>
      <c r="AE344" s="44">
        <f>HLOOKUP(AE$4,Debug!$A$1:$AK$723,2+$C344,0)</f>
        <v>0</v>
      </c>
      <c r="AF344" s="44">
        <f>HLOOKUP(AF$4,Debug!$A$1:$AK$723,2+$C344,0)</f>
        <v>0</v>
      </c>
      <c r="AG344" s="44">
        <f>HLOOKUP(AG$4,Debug!$A$1:$AK$723,2+$C344,0)</f>
        <v>0</v>
      </c>
      <c r="AH344" s="44">
        <f>HLOOKUP(AH$4,Debug!$A$1:$AK$723,2+$C344,0)</f>
        <v>0</v>
      </c>
      <c r="AI344" s="208">
        <f t="shared" si="253"/>
        <v>0</v>
      </c>
      <c r="AJ344" s="196"/>
      <c r="AK344" s="55">
        <f t="shared" si="240"/>
        <v>0</v>
      </c>
      <c r="AL344" s="210">
        <f t="shared" si="241"/>
        <v>0</v>
      </c>
      <c r="AM344" s="210">
        <f t="shared" si="242"/>
        <v>0</v>
      </c>
      <c r="AN344" s="210">
        <f t="shared" si="243"/>
        <v>0</v>
      </c>
      <c r="AO344" s="210">
        <f t="shared" si="244"/>
        <v>0</v>
      </c>
      <c r="AP344" s="211">
        <f t="shared" si="245"/>
        <v>0</v>
      </c>
      <c r="AQ344" s="46">
        <f>HLOOKUP(AQ$4,Debug!$A$1:$AK$723,2+$C344,0)</f>
        <v>0</v>
      </c>
      <c r="AR344" s="46">
        <f>HLOOKUP(AR$4,Debug!$A$1:$AK$723,2+$C344,0)</f>
        <v>0</v>
      </c>
      <c r="AS344" s="46">
        <f>HLOOKUP(AS$4,Debug!$A$1:$AK$723,2+$C344,0)</f>
        <v>0</v>
      </c>
      <c r="AT344" s="46">
        <f>HLOOKUP(AT$4,Debug!$A$1:$AK$723,2+$C344,0)</f>
        <v>0</v>
      </c>
      <c r="AU344" s="46">
        <f>HLOOKUP(AU$4,Debug!$A$1:$AK$723,2+$C344,0)</f>
        <v>0</v>
      </c>
      <c r="AV344" s="46">
        <f>HLOOKUP(AV$4,Debug!$A$1:$AK$723,2+$C344,0)</f>
        <v>0</v>
      </c>
      <c r="AW344" s="47">
        <f t="shared" si="254"/>
        <v>0</v>
      </c>
      <c r="AX344" s="196"/>
      <c r="AY344" s="265">
        <f t="shared" si="255"/>
        <v>0</v>
      </c>
      <c r="AZ344" s="266">
        <f t="shared" si="256"/>
        <v>0</v>
      </c>
      <c r="BA344" s="266">
        <f t="shared" si="257"/>
        <v>1.7826096154749393E-10</v>
      </c>
      <c r="BB344" s="266">
        <f t="shared" si="258"/>
        <v>0</v>
      </c>
      <c r="BC344" s="267">
        <f t="shared" si="259"/>
        <v>0</v>
      </c>
      <c r="BD344" s="246">
        <f>HLOOKUP(BD$4,Debug!$A$1:$AK$723,2+$C344,0)</f>
        <v>0</v>
      </c>
      <c r="BE344" s="46">
        <f>HLOOKUP(BE$4,Debug!$A$1:$AK$723,2+$C344,0)</f>
        <v>0</v>
      </c>
      <c r="BF344" s="46">
        <f>HLOOKUP(BF$4,Debug!$A$1:$AK$723,2+$C344,0)</f>
        <v>0</v>
      </c>
      <c r="BG344" s="46">
        <f>HLOOKUP(BG$4,Debug!$A$1:$AK$723,2+$C344,0)</f>
        <v>0</v>
      </c>
      <c r="BH344" s="46">
        <f>HLOOKUP(BH$4,Debug!$A$1:$AK$723,2+$C344,0)</f>
        <v>0</v>
      </c>
      <c r="BI344" s="48">
        <f t="shared" si="260"/>
        <v>0</v>
      </c>
      <c r="BJ344" s="196"/>
      <c r="BK344" s="274">
        <f t="shared" si="261"/>
        <v>1.6821425527395739E-3</v>
      </c>
      <c r="BL344" s="275">
        <f t="shared" si="262"/>
        <v>0</v>
      </c>
      <c r="BM344" s="281">
        <f t="shared" si="263"/>
        <v>0</v>
      </c>
      <c r="BN344" s="281">
        <f t="shared" si="264"/>
        <v>0.8</v>
      </c>
      <c r="BO344" s="281">
        <f t="shared" si="265"/>
        <v>0</v>
      </c>
      <c r="BP344" s="281">
        <f t="shared" si="266"/>
        <v>1</v>
      </c>
      <c r="BQ344" s="275">
        <f t="shared" si="267"/>
        <v>0</v>
      </c>
      <c r="BR344" s="275">
        <f t="shared" si="268"/>
        <v>0</v>
      </c>
      <c r="BS344" s="276">
        <f t="shared" si="269"/>
        <v>0.80566083413772305</v>
      </c>
      <c r="BT344" s="41">
        <f>HLOOKUP(BT$4,Debug!$A$1:$AK$723,2+$C344,0)*IF(SUM(V344:W344)=0,0,1)</f>
        <v>0</v>
      </c>
      <c r="BU344" s="41">
        <f>HLOOKUP(BU$4,Debug!$A$1:$AK$723,2+$C344,0)*IF(SUM(X344:Y344)=0,0,1)</f>
        <v>0</v>
      </c>
      <c r="BV344" s="41">
        <f>HLOOKUP(BV$4,Debug!$A$1:$AK$723,2+$C344,0)</f>
        <v>0</v>
      </c>
      <c r="BW344" s="208">
        <f t="shared" si="270"/>
        <v>0</v>
      </c>
      <c r="BY344" s="251">
        <f t="shared" si="271"/>
        <v>0</v>
      </c>
      <c r="BZ344" s="43">
        <f>HLOOKUP(BZ$4,Debug!$A$1:$AK$723,2+$C344,0)</f>
        <v>0</v>
      </c>
      <c r="CA344" s="49">
        <f t="shared" si="272"/>
        <v>0</v>
      </c>
      <c r="CC344" s="224">
        <f t="shared" si="273"/>
        <v>0</v>
      </c>
      <c r="CD344" s="253">
        <f t="shared" si="284"/>
        <v>0</v>
      </c>
      <c r="CE344" s="253">
        <f t="shared" si="274"/>
        <v>0</v>
      </c>
      <c r="CF344" s="253">
        <f t="shared" si="285"/>
        <v>0</v>
      </c>
      <c r="CG344" s="255">
        <f t="shared" si="275"/>
        <v>0</v>
      </c>
      <c r="CI344" s="194" t="e">
        <f t="shared" si="286"/>
        <v>#DIV/0!</v>
      </c>
      <c r="CJ344" s="194"/>
    </row>
    <row r="345" spans="2:88">
      <c r="B345" s="108">
        <f t="shared" si="287"/>
        <v>29</v>
      </c>
      <c r="C345" s="3">
        <f t="shared" si="276"/>
        <v>339</v>
      </c>
      <c r="D345" s="3">
        <f t="shared" si="277"/>
        <v>28</v>
      </c>
      <c r="E345" s="3">
        <f t="shared" si="278"/>
        <v>2</v>
      </c>
      <c r="F345" s="7">
        <f t="shared" si="279"/>
        <v>2043</v>
      </c>
      <c r="G345" s="8">
        <f t="shared" si="280"/>
        <v>3</v>
      </c>
      <c r="H345" s="37">
        <f>HLOOKUP(H$4,Debug!$A$1:$AK$723,2+$C345,0)</f>
        <v>0</v>
      </c>
      <c r="I345" s="38">
        <f>HLOOKUP(I$4,Debug!$A$1:$AK$723,2+$C345,0)</f>
        <v>0</v>
      </c>
      <c r="J345" s="38">
        <f>HLOOKUP(J$4,Debug!$A$1:$AK$723,2+$C345,0)</f>
        <v>0</v>
      </c>
      <c r="K345" s="38">
        <f>HLOOKUP(K$4,Debug!$A$1:$AK$723,2+$C345,0)</f>
        <v>0</v>
      </c>
      <c r="L345" s="38">
        <f>HLOOKUP(L$4,Debug!$A$1:$AK$723,2+$C345,0)</f>
        <v>0</v>
      </c>
      <c r="M345" s="38">
        <f>HLOOKUP(M$4,Debug!$A$1:$AK$723,2+$C345,0)</f>
        <v>0</v>
      </c>
      <c r="N345" s="208">
        <f t="shared" si="246"/>
        <v>0</v>
      </c>
      <c r="O345" s="5"/>
      <c r="P345" s="100">
        <f>IF(Switch="Y",S345,HLOOKUP(P$3,Debug!$A$1:$AK$723,2+$C345,0))</f>
        <v>0</v>
      </c>
      <c r="Q345" s="207">
        <f t="shared" si="247"/>
        <v>-1.25E-3</v>
      </c>
      <c r="R345" s="101">
        <f>IF(Switch="Y",T345,HLOOKUP(R$3,Debug!$A$1:$AK$723,2+$C345,0))</f>
        <v>0</v>
      </c>
      <c r="S345" s="183">
        <v>1.5068018941860828E-2</v>
      </c>
      <c r="T345" s="184">
        <v>0.28795208477309375</v>
      </c>
      <c r="U345" s="196"/>
      <c r="V345" s="55">
        <f t="shared" si="281"/>
        <v>0</v>
      </c>
      <c r="W345" s="210">
        <f t="shared" si="282"/>
        <v>0</v>
      </c>
      <c r="X345" s="210">
        <f t="shared" si="248"/>
        <v>0</v>
      </c>
      <c r="Y345" s="210">
        <f t="shared" si="283"/>
        <v>0</v>
      </c>
      <c r="Z345" s="210">
        <f t="shared" si="249"/>
        <v>0</v>
      </c>
      <c r="AA345" s="210">
        <f t="shared" si="250"/>
        <v>0</v>
      </c>
      <c r="AB345" s="210">
        <f t="shared" si="251"/>
        <v>0</v>
      </c>
      <c r="AC345" s="211">
        <f t="shared" si="252"/>
        <v>0</v>
      </c>
      <c r="AD345" s="43">
        <f>HLOOKUP(AD$4,Debug!$A$1:$AK$723,2+$C345,0)</f>
        <v>0</v>
      </c>
      <c r="AE345" s="44">
        <f>HLOOKUP(AE$4,Debug!$A$1:$AK$723,2+$C345,0)</f>
        <v>0</v>
      </c>
      <c r="AF345" s="44">
        <f>HLOOKUP(AF$4,Debug!$A$1:$AK$723,2+$C345,0)</f>
        <v>0</v>
      </c>
      <c r="AG345" s="44">
        <f>HLOOKUP(AG$4,Debug!$A$1:$AK$723,2+$C345,0)</f>
        <v>0</v>
      </c>
      <c r="AH345" s="44">
        <f>HLOOKUP(AH$4,Debug!$A$1:$AK$723,2+$C345,0)</f>
        <v>0</v>
      </c>
      <c r="AI345" s="208">
        <f t="shared" si="253"/>
        <v>0</v>
      </c>
      <c r="AJ345" s="196"/>
      <c r="AK345" s="55">
        <f t="shared" si="240"/>
        <v>0</v>
      </c>
      <c r="AL345" s="210">
        <f t="shared" si="241"/>
        <v>0</v>
      </c>
      <c r="AM345" s="210">
        <f t="shared" si="242"/>
        <v>0</v>
      </c>
      <c r="AN345" s="210">
        <f t="shared" si="243"/>
        <v>0</v>
      </c>
      <c r="AO345" s="210">
        <f t="shared" si="244"/>
        <v>0</v>
      </c>
      <c r="AP345" s="211">
        <f t="shared" si="245"/>
        <v>0</v>
      </c>
      <c r="AQ345" s="46">
        <f>HLOOKUP(AQ$4,Debug!$A$1:$AK$723,2+$C345,0)</f>
        <v>0</v>
      </c>
      <c r="AR345" s="46">
        <f>HLOOKUP(AR$4,Debug!$A$1:$AK$723,2+$C345,0)</f>
        <v>0</v>
      </c>
      <c r="AS345" s="46">
        <f>HLOOKUP(AS$4,Debug!$A$1:$AK$723,2+$C345,0)</f>
        <v>0</v>
      </c>
      <c r="AT345" s="46">
        <f>HLOOKUP(AT$4,Debug!$A$1:$AK$723,2+$C345,0)</f>
        <v>0</v>
      </c>
      <c r="AU345" s="46">
        <f>HLOOKUP(AU$4,Debug!$A$1:$AK$723,2+$C345,0)</f>
        <v>0</v>
      </c>
      <c r="AV345" s="46">
        <f>HLOOKUP(AV$4,Debug!$A$1:$AK$723,2+$C345,0)</f>
        <v>0</v>
      </c>
      <c r="AW345" s="47">
        <f t="shared" si="254"/>
        <v>0</v>
      </c>
      <c r="AX345" s="196"/>
      <c r="AY345" s="265">
        <f t="shared" si="255"/>
        <v>0</v>
      </c>
      <c r="AZ345" s="266">
        <f t="shared" si="256"/>
        <v>0</v>
      </c>
      <c r="BA345" s="266">
        <f t="shared" si="257"/>
        <v>1.7826096154749393E-10</v>
      </c>
      <c r="BB345" s="266">
        <f t="shared" si="258"/>
        <v>0</v>
      </c>
      <c r="BC345" s="267">
        <f t="shared" si="259"/>
        <v>0</v>
      </c>
      <c r="BD345" s="246">
        <f>HLOOKUP(BD$4,Debug!$A$1:$AK$723,2+$C345,0)</f>
        <v>0</v>
      </c>
      <c r="BE345" s="46">
        <f>HLOOKUP(BE$4,Debug!$A$1:$AK$723,2+$C345,0)</f>
        <v>0</v>
      </c>
      <c r="BF345" s="46">
        <f>HLOOKUP(BF$4,Debug!$A$1:$AK$723,2+$C345,0)</f>
        <v>0</v>
      </c>
      <c r="BG345" s="46">
        <f>HLOOKUP(BG$4,Debug!$A$1:$AK$723,2+$C345,0)</f>
        <v>0</v>
      </c>
      <c r="BH345" s="46">
        <f>HLOOKUP(BH$4,Debug!$A$1:$AK$723,2+$C345,0)</f>
        <v>0</v>
      </c>
      <c r="BI345" s="48">
        <f t="shared" si="260"/>
        <v>0</v>
      </c>
      <c r="BJ345" s="196"/>
      <c r="BK345" s="274">
        <f t="shared" si="261"/>
        <v>1.6821425527395739E-3</v>
      </c>
      <c r="BL345" s="275">
        <f t="shared" si="262"/>
        <v>0</v>
      </c>
      <c r="BM345" s="281">
        <f t="shared" si="263"/>
        <v>0</v>
      </c>
      <c r="BN345" s="281">
        <f t="shared" si="264"/>
        <v>0.8</v>
      </c>
      <c r="BO345" s="281">
        <f t="shared" si="265"/>
        <v>0</v>
      </c>
      <c r="BP345" s="281">
        <f t="shared" si="266"/>
        <v>1</v>
      </c>
      <c r="BQ345" s="275">
        <f t="shared" si="267"/>
        <v>0</v>
      </c>
      <c r="BR345" s="275">
        <f t="shared" si="268"/>
        <v>0</v>
      </c>
      <c r="BS345" s="276">
        <f t="shared" si="269"/>
        <v>0.80566083413772305</v>
      </c>
      <c r="BT345" s="41">
        <f>HLOOKUP(BT$4,Debug!$A$1:$AK$723,2+$C345,0)*IF(SUM(V345:W345)=0,0,1)</f>
        <v>0</v>
      </c>
      <c r="BU345" s="41">
        <f>HLOOKUP(BU$4,Debug!$A$1:$AK$723,2+$C345,0)*IF(SUM(X345:Y345)=0,0,1)</f>
        <v>0</v>
      </c>
      <c r="BV345" s="41">
        <f>HLOOKUP(BV$4,Debug!$A$1:$AK$723,2+$C345,0)</f>
        <v>0</v>
      </c>
      <c r="BW345" s="208">
        <f t="shared" si="270"/>
        <v>0</v>
      </c>
      <c r="BY345" s="251">
        <f t="shared" si="271"/>
        <v>0</v>
      </c>
      <c r="BZ345" s="43">
        <f>HLOOKUP(BZ$4,Debug!$A$1:$AK$723,2+$C345,0)</f>
        <v>0</v>
      </c>
      <c r="CA345" s="49">
        <f t="shared" si="272"/>
        <v>0</v>
      </c>
      <c r="CC345" s="224">
        <f t="shared" si="273"/>
        <v>0</v>
      </c>
      <c r="CD345" s="253">
        <f t="shared" si="284"/>
        <v>0</v>
      </c>
      <c r="CE345" s="253">
        <f t="shared" si="274"/>
        <v>0</v>
      </c>
      <c r="CF345" s="253">
        <f t="shared" si="285"/>
        <v>0</v>
      </c>
      <c r="CG345" s="255">
        <f t="shared" si="275"/>
        <v>0</v>
      </c>
      <c r="CI345" s="194" t="e">
        <f t="shared" si="286"/>
        <v>#DIV/0!</v>
      </c>
      <c r="CJ345" s="194"/>
    </row>
    <row r="346" spans="2:88">
      <c r="B346" s="108">
        <f t="shared" si="287"/>
        <v>29</v>
      </c>
      <c r="C346" s="3">
        <f t="shared" si="276"/>
        <v>340</v>
      </c>
      <c r="D346" s="3">
        <f t="shared" si="277"/>
        <v>28</v>
      </c>
      <c r="E346" s="3">
        <f t="shared" si="278"/>
        <v>3</v>
      </c>
      <c r="F346" s="7">
        <f t="shared" si="279"/>
        <v>2043</v>
      </c>
      <c r="G346" s="8">
        <f t="shared" si="280"/>
        <v>4</v>
      </c>
      <c r="H346" s="37">
        <f>HLOOKUP(H$4,Debug!$A$1:$AK$723,2+$C346,0)</f>
        <v>0</v>
      </c>
      <c r="I346" s="38">
        <f>HLOOKUP(I$4,Debug!$A$1:$AK$723,2+$C346,0)</f>
        <v>0</v>
      </c>
      <c r="J346" s="38">
        <f>HLOOKUP(J$4,Debug!$A$1:$AK$723,2+$C346,0)</f>
        <v>0</v>
      </c>
      <c r="K346" s="38">
        <f>HLOOKUP(K$4,Debug!$A$1:$AK$723,2+$C346,0)</f>
        <v>0</v>
      </c>
      <c r="L346" s="38">
        <f>HLOOKUP(L$4,Debug!$A$1:$AK$723,2+$C346,0)</f>
        <v>0</v>
      </c>
      <c r="M346" s="38">
        <f>HLOOKUP(M$4,Debug!$A$1:$AK$723,2+$C346,0)</f>
        <v>0</v>
      </c>
      <c r="N346" s="208">
        <f t="shared" si="246"/>
        <v>0</v>
      </c>
      <c r="O346" s="5"/>
      <c r="P346" s="100">
        <f>IF(Switch="Y",S346,HLOOKUP(P$3,Debug!$A$1:$AK$723,2+$C346,0))</f>
        <v>0</v>
      </c>
      <c r="Q346" s="207">
        <f t="shared" si="247"/>
        <v>-1.25E-3</v>
      </c>
      <c r="R346" s="101">
        <f>IF(Switch="Y",T346,HLOOKUP(R$3,Debug!$A$1:$AK$723,2+$C346,0))</f>
        <v>0</v>
      </c>
      <c r="S346" s="183">
        <v>3.6741690952812878E-3</v>
      </c>
      <c r="T346" s="184">
        <v>0.28659043361132602</v>
      </c>
      <c r="U346" s="196"/>
      <c r="V346" s="55">
        <f t="shared" si="281"/>
        <v>0</v>
      </c>
      <c r="W346" s="210">
        <f t="shared" si="282"/>
        <v>0</v>
      </c>
      <c r="X346" s="210">
        <f t="shared" si="248"/>
        <v>0</v>
      </c>
      <c r="Y346" s="210">
        <f t="shared" si="283"/>
        <v>0</v>
      </c>
      <c r="Z346" s="210">
        <f t="shared" si="249"/>
        <v>0</v>
      </c>
      <c r="AA346" s="210">
        <f t="shared" si="250"/>
        <v>0</v>
      </c>
      <c r="AB346" s="210">
        <f t="shared" si="251"/>
        <v>0</v>
      </c>
      <c r="AC346" s="211">
        <f t="shared" si="252"/>
        <v>0</v>
      </c>
      <c r="AD346" s="43">
        <f>HLOOKUP(AD$4,Debug!$A$1:$AK$723,2+$C346,0)</f>
        <v>0</v>
      </c>
      <c r="AE346" s="44">
        <f>HLOOKUP(AE$4,Debug!$A$1:$AK$723,2+$C346,0)</f>
        <v>0</v>
      </c>
      <c r="AF346" s="44">
        <f>HLOOKUP(AF$4,Debug!$A$1:$AK$723,2+$C346,0)</f>
        <v>0</v>
      </c>
      <c r="AG346" s="44">
        <f>HLOOKUP(AG$4,Debug!$A$1:$AK$723,2+$C346,0)</f>
        <v>0</v>
      </c>
      <c r="AH346" s="44">
        <f>HLOOKUP(AH$4,Debug!$A$1:$AK$723,2+$C346,0)</f>
        <v>0</v>
      </c>
      <c r="AI346" s="208">
        <f t="shared" si="253"/>
        <v>0</v>
      </c>
      <c r="AJ346" s="196"/>
      <c r="AK346" s="55">
        <f t="shared" si="240"/>
        <v>0</v>
      </c>
      <c r="AL346" s="210">
        <f t="shared" si="241"/>
        <v>0</v>
      </c>
      <c r="AM346" s="210">
        <f t="shared" si="242"/>
        <v>0</v>
      </c>
      <c r="AN346" s="210">
        <f t="shared" si="243"/>
        <v>0</v>
      </c>
      <c r="AO346" s="210">
        <f t="shared" si="244"/>
        <v>0</v>
      </c>
      <c r="AP346" s="211">
        <f t="shared" si="245"/>
        <v>0</v>
      </c>
      <c r="AQ346" s="46">
        <f>HLOOKUP(AQ$4,Debug!$A$1:$AK$723,2+$C346,0)</f>
        <v>0</v>
      </c>
      <c r="AR346" s="46">
        <f>HLOOKUP(AR$4,Debug!$A$1:$AK$723,2+$C346,0)</f>
        <v>0</v>
      </c>
      <c r="AS346" s="46">
        <f>HLOOKUP(AS$4,Debug!$A$1:$AK$723,2+$C346,0)</f>
        <v>0</v>
      </c>
      <c r="AT346" s="46">
        <f>HLOOKUP(AT$4,Debug!$A$1:$AK$723,2+$C346,0)</f>
        <v>0</v>
      </c>
      <c r="AU346" s="46">
        <f>HLOOKUP(AU$4,Debug!$A$1:$AK$723,2+$C346,0)</f>
        <v>0</v>
      </c>
      <c r="AV346" s="46">
        <f>HLOOKUP(AV$4,Debug!$A$1:$AK$723,2+$C346,0)</f>
        <v>0</v>
      </c>
      <c r="AW346" s="47">
        <f t="shared" si="254"/>
        <v>0</v>
      </c>
      <c r="AX346" s="196"/>
      <c r="AY346" s="265">
        <f t="shared" si="255"/>
        <v>0</v>
      </c>
      <c r="AZ346" s="266">
        <f t="shared" si="256"/>
        <v>0</v>
      </c>
      <c r="BA346" s="266">
        <f t="shared" si="257"/>
        <v>1.7826096154749393E-10</v>
      </c>
      <c r="BB346" s="266">
        <f t="shared" si="258"/>
        <v>0</v>
      </c>
      <c r="BC346" s="267">
        <f t="shared" si="259"/>
        <v>0</v>
      </c>
      <c r="BD346" s="246">
        <f>HLOOKUP(BD$4,Debug!$A$1:$AK$723,2+$C346,0)</f>
        <v>0</v>
      </c>
      <c r="BE346" s="46">
        <f>HLOOKUP(BE$4,Debug!$A$1:$AK$723,2+$C346,0)</f>
        <v>0</v>
      </c>
      <c r="BF346" s="46">
        <f>HLOOKUP(BF$4,Debug!$A$1:$AK$723,2+$C346,0)</f>
        <v>0</v>
      </c>
      <c r="BG346" s="46">
        <f>HLOOKUP(BG$4,Debug!$A$1:$AK$723,2+$C346,0)</f>
        <v>0</v>
      </c>
      <c r="BH346" s="46">
        <f>HLOOKUP(BH$4,Debug!$A$1:$AK$723,2+$C346,0)</f>
        <v>0</v>
      </c>
      <c r="BI346" s="48">
        <f t="shared" si="260"/>
        <v>0</v>
      </c>
      <c r="BJ346" s="196"/>
      <c r="BK346" s="274">
        <f t="shared" si="261"/>
        <v>1.6821425527395739E-3</v>
      </c>
      <c r="BL346" s="275">
        <f t="shared" si="262"/>
        <v>0</v>
      </c>
      <c r="BM346" s="281">
        <f t="shared" si="263"/>
        <v>0</v>
      </c>
      <c r="BN346" s="281">
        <f t="shared" si="264"/>
        <v>0.8</v>
      </c>
      <c r="BO346" s="281">
        <f t="shared" si="265"/>
        <v>0</v>
      </c>
      <c r="BP346" s="281">
        <f t="shared" si="266"/>
        <v>1</v>
      </c>
      <c r="BQ346" s="275">
        <f t="shared" si="267"/>
        <v>0</v>
      </c>
      <c r="BR346" s="275">
        <f t="shared" si="268"/>
        <v>0</v>
      </c>
      <c r="BS346" s="276">
        <f t="shared" si="269"/>
        <v>0.80566083413772305</v>
      </c>
      <c r="BT346" s="41">
        <f>HLOOKUP(BT$4,Debug!$A$1:$AK$723,2+$C346,0)*IF(SUM(V346:W346)=0,0,1)</f>
        <v>0</v>
      </c>
      <c r="BU346" s="41">
        <f>HLOOKUP(BU$4,Debug!$A$1:$AK$723,2+$C346,0)*IF(SUM(X346:Y346)=0,0,1)</f>
        <v>0</v>
      </c>
      <c r="BV346" s="41">
        <f>HLOOKUP(BV$4,Debug!$A$1:$AK$723,2+$C346,0)</f>
        <v>0</v>
      </c>
      <c r="BW346" s="208">
        <f t="shared" si="270"/>
        <v>0</v>
      </c>
      <c r="BY346" s="251">
        <f t="shared" si="271"/>
        <v>0</v>
      </c>
      <c r="BZ346" s="43">
        <f>HLOOKUP(BZ$4,Debug!$A$1:$AK$723,2+$C346,0)</f>
        <v>0</v>
      </c>
      <c r="CA346" s="49">
        <f t="shared" si="272"/>
        <v>0</v>
      </c>
      <c r="CC346" s="224">
        <f t="shared" si="273"/>
        <v>0</v>
      </c>
      <c r="CD346" s="253">
        <f t="shared" si="284"/>
        <v>0</v>
      </c>
      <c r="CE346" s="253">
        <f t="shared" si="274"/>
        <v>0</v>
      </c>
      <c r="CF346" s="253">
        <f t="shared" si="285"/>
        <v>0</v>
      </c>
      <c r="CG346" s="255">
        <f t="shared" si="275"/>
        <v>0</v>
      </c>
      <c r="CI346" s="194" t="e">
        <f t="shared" si="286"/>
        <v>#DIV/0!</v>
      </c>
      <c r="CJ346" s="194"/>
    </row>
    <row r="347" spans="2:88">
      <c r="B347" s="108">
        <f t="shared" si="287"/>
        <v>29</v>
      </c>
      <c r="C347" s="3">
        <f t="shared" si="276"/>
        <v>341</v>
      </c>
      <c r="D347" s="3">
        <f t="shared" si="277"/>
        <v>28</v>
      </c>
      <c r="E347" s="3">
        <f t="shared" si="278"/>
        <v>4</v>
      </c>
      <c r="F347" s="7">
        <f t="shared" si="279"/>
        <v>2043</v>
      </c>
      <c r="G347" s="8">
        <f t="shared" si="280"/>
        <v>5</v>
      </c>
      <c r="H347" s="37">
        <f>HLOOKUP(H$4,Debug!$A$1:$AK$723,2+$C347,0)</f>
        <v>0</v>
      </c>
      <c r="I347" s="38">
        <f>HLOOKUP(I$4,Debug!$A$1:$AK$723,2+$C347,0)</f>
        <v>0</v>
      </c>
      <c r="J347" s="38">
        <f>HLOOKUP(J$4,Debug!$A$1:$AK$723,2+$C347,0)</f>
        <v>0</v>
      </c>
      <c r="K347" s="38">
        <f>HLOOKUP(K$4,Debug!$A$1:$AK$723,2+$C347,0)</f>
        <v>0</v>
      </c>
      <c r="L347" s="38">
        <f>HLOOKUP(L$4,Debug!$A$1:$AK$723,2+$C347,0)</f>
        <v>0</v>
      </c>
      <c r="M347" s="38">
        <f>HLOOKUP(M$4,Debug!$A$1:$AK$723,2+$C347,0)</f>
        <v>0</v>
      </c>
      <c r="N347" s="208">
        <f t="shared" si="246"/>
        <v>0</v>
      </c>
      <c r="O347" s="5"/>
      <c r="P347" s="100">
        <f>IF(Switch="Y",S347,HLOOKUP(P$3,Debug!$A$1:$AK$723,2+$C347,0))</f>
        <v>0</v>
      </c>
      <c r="Q347" s="207">
        <f t="shared" si="247"/>
        <v>-1.25E-3</v>
      </c>
      <c r="R347" s="101">
        <f>IF(Switch="Y",T347,HLOOKUP(R$3,Debug!$A$1:$AK$723,2+$C347,0))</f>
        <v>0</v>
      </c>
      <c r="S347" s="183">
        <v>-1.8906193930765536E-3</v>
      </c>
      <c r="T347" s="184">
        <v>0.28520905823968967</v>
      </c>
      <c r="U347" s="196"/>
      <c r="V347" s="55">
        <f t="shared" si="281"/>
        <v>0</v>
      </c>
      <c r="W347" s="210">
        <f t="shared" si="282"/>
        <v>0</v>
      </c>
      <c r="X347" s="210">
        <f t="shared" si="248"/>
        <v>0</v>
      </c>
      <c r="Y347" s="210">
        <f t="shared" si="283"/>
        <v>0</v>
      </c>
      <c r="Z347" s="210">
        <f t="shared" si="249"/>
        <v>0</v>
      </c>
      <c r="AA347" s="210">
        <f t="shared" si="250"/>
        <v>0</v>
      </c>
      <c r="AB347" s="210">
        <f t="shared" si="251"/>
        <v>0</v>
      </c>
      <c r="AC347" s="211">
        <f t="shared" si="252"/>
        <v>0</v>
      </c>
      <c r="AD347" s="43">
        <f>HLOOKUP(AD$4,Debug!$A$1:$AK$723,2+$C347,0)</f>
        <v>0</v>
      </c>
      <c r="AE347" s="44">
        <f>HLOOKUP(AE$4,Debug!$A$1:$AK$723,2+$C347,0)</f>
        <v>0</v>
      </c>
      <c r="AF347" s="44">
        <f>HLOOKUP(AF$4,Debug!$A$1:$AK$723,2+$C347,0)</f>
        <v>0</v>
      </c>
      <c r="AG347" s="44">
        <f>HLOOKUP(AG$4,Debug!$A$1:$AK$723,2+$C347,0)</f>
        <v>0</v>
      </c>
      <c r="AH347" s="44">
        <f>HLOOKUP(AH$4,Debug!$A$1:$AK$723,2+$C347,0)</f>
        <v>0</v>
      </c>
      <c r="AI347" s="208">
        <f t="shared" si="253"/>
        <v>0</v>
      </c>
      <c r="AJ347" s="196"/>
      <c r="AK347" s="55">
        <f t="shared" si="240"/>
        <v>0</v>
      </c>
      <c r="AL347" s="210">
        <f t="shared" si="241"/>
        <v>0</v>
      </c>
      <c r="AM347" s="210">
        <f t="shared" si="242"/>
        <v>0</v>
      </c>
      <c r="AN347" s="210">
        <f t="shared" si="243"/>
        <v>0</v>
      </c>
      <c r="AO347" s="210">
        <f t="shared" si="244"/>
        <v>0</v>
      </c>
      <c r="AP347" s="211">
        <f t="shared" si="245"/>
        <v>0</v>
      </c>
      <c r="AQ347" s="46">
        <f>HLOOKUP(AQ$4,Debug!$A$1:$AK$723,2+$C347,0)</f>
        <v>0</v>
      </c>
      <c r="AR347" s="46">
        <f>HLOOKUP(AR$4,Debug!$A$1:$AK$723,2+$C347,0)</f>
        <v>0</v>
      </c>
      <c r="AS347" s="46">
        <f>HLOOKUP(AS$4,Debug!$A$1:$AK$723,2+$C347,0)</f>
        <v>0</v>
      </c>
      <c r="AT347" s="46">
        <f>HLOOKUP(AT$4,Debug!$A$1:$AK$723,2+$C347,0)</f>
        <v>0</v>
      </c>
      <c r="AU347" s="46">
        <f>HLOOKUP(AU$4,Debug!$A$1:$AK$723,2+$C347,0)</f>
        <v>0</v>
      </c>
      <c r="AV347" s="46">
        <f>HLOOKUP(AV$4,Debug!$A$1:$AK$723,2+$C347,0)</f>
        <v>0</v>
      </c>
      <c r="AW347" s="47">
        <f t="shared" si="254"/>
        <v>0</v>
      </c>
      <c r="AX347" s="196"/>
      <c r="AY347" s="265">
        <f t="shared" si="255"/>
        <v>0</v>
      </c>
      <c r="AZ347" s="266">
        <f t="shared" si="256"/>
        <v>0</v>
      </c>
      <c r="BA347" s="266">
        <f t="shared" si="257"/>
        <v>1.7826096154749393E-10</v>
      </c>
      <c r="BB347" s="266">
        <f t="shared" si="258"/>
        <v>0</v>
      </c>
      <c r="BC347" s="267">
        <f t="shared" si="259"/>
        <v>0</v>
      </c>
      <c r="BD347" s="246">
        <f>HLOOKUP(BD$4,Debug!$A$1:$AK$723,2+$C347,0)</f>
        <v>0</v>
      </c>
      <c r="BE347" s="46">
        <f>HLOOKUP(BE$4,Debug!$A$1:$AK$723,2+$C347,0)</f>
        <v>0</v>
      </c>
      <c r="BF347" s="46">
        <f>HLOOKUP(BF$4,Debug!$A$1:$AK$723,2+$C347,0)</f>
        <v>0</v>
      </c>
      <c r="BG347" s="46">
        <f>HLOOKUP(BG$4,Debug!$A$1:$AK$723,2+$C347,0)</f>
        <v>0</v>
      </c>
      <c r="BH347" s="46">
        <f>HLOOKUP(BH$4,Debug!$A$1:$AK$723,2+$C347,0)</f>
        <v>0</v>
      </c>
      <c r="BI347" s="48">
        <f t="shared" si="260"/>
        <v>0</v>
      </c>
      <c r="BJ347" s="196"/>
      <c r="BK347" s="274">
        <f t="shared" si="261"/>
        <v>1.6821425527395739E-3</v>
      </c>
      <c r="BL347" s="275">
        <f t="shared" si="262"/>
        <v>0</v>
      </c>
      <c r="BM347" s="281">
        <f t="shared" si="263"/>
        <v>0</v>
      </c>
      <c r="BN347" s="281">
        <f t="shared" si="264"/>
        <v>0.8</v>
      </c>
      <c r="BO347" s="281">
        <f t="shared" si="265"/>
        <v>0</v>
      </c>
      <c r="BP347" s="281">
        <f t="shared" si="266"/>
        <v>1</v>
      </c>
      <c r="BQ347" s="275">
        <f t="shared" si="267"/>
        <v>0</v>
      </c>
      <c r="BR347" s="275">
        <f t="shared" si="268"/>
        <v>0</v>
      </c>
      <c r="BS347" s="276">
        <f t="shared" si="269"/>
        <v>0.80566083413772305</v>
      </c>
      <c r="BT347" s="41">
        <f>HLOOKUP(BT$4,Debug!$A$1:$AK$723,2+$C347,0)*IF(SUM(V347:W347)=0,0,1)</f>
        <v>0</v>
      </c>
      <c r="BU347" s="41">
        <f>HLOOKUP(BU$4,Debug!$A$1:$AK$723,2+$C347,0)*IF(SUM(X347:Y347)=0,0,1)</f>
        <v>0</v>
      </c>
      <c r="BV347" s="41">
        <f>HLOOKUP(BV$4,Debug!$A$1:$AK$723,2+$C347,0)</f>
        <v>0</v>
      </c>
      <c r="BW347" s="208">
        <f t="shared" si="270"/>
        <v>0</v>
      </c>
      <c r="BY347" s="251">
        <f t="shared" si="271"/>
        <v>0</v>
      </c>
      <c r="BZ347" s="43">
        <f>HLOOKUP(BZ$4,Debug!$A$1:$AK$723,2+$C347,0)</f>
        <v>0</v>
      </c>
      <c r="CA347" s="49">
        <f t="shared" si="272"/>
        <v>0</v>
      </c>
      <c r="CC347" s="224">
        <f t="shared" si="273"/>
        <v>0</v>
      </c>
      <c r="CD347" s="253">
        <f t="shared" si="284"/>
        <v>0</v>
      </c>
      <c r="CE347" s="253">
        <f t="shared" si="274"/>
        <v>0</v>
      </c>
      <c r="CF347" s="253">
        <f t="shared" si="285"/>
        <v>0</v>
      </c>
      <c r="CG347" s="255">
        <f t="shared" si="275"/>
        <v>0</v>
      </c>
      <c r="CI347" s="194" t="e">
        <f t="shared" si="286"/>
        <v>#DIV/0!</v>
      </c>
      <c r="CJ347" s="194"/>
    </row>
    <row r="348" spans="2:88">
      <c r="B348" s="108">
        <f t="shared" si="287"/>
        <v>29</v>
      </c>
      <c r="C348" s="3">
        <f t="shared" si="276"/>
        <v>342</v>
      </c>
      <c r="D348" s="3">
        <f t="shared" si="277"/>
        <v>28</v>
      </c>
      <c r="E348" s="3">
        <f t="shared" si="278"/>
        <v>5</v>
      </c>
      <c r="F348" s="7">
        <f t="shared" si="279"/>
        <v>2043</v>
      </c>
      <c r="G348" s="8">
        <f t="shared" si="280"/>
        <v>6</v>
      </c>
      <c r="H348" s="37">
        <f>HLOOKUP(H$4,Debug!$A$1:$AK$723,2+$C348,0)</f>
        <v>0</v>
      </c>
      <c r="I348" s="38">
        <f>HLOOKUP(I$4,Debug!$A$1:$AK$723,2+$C348,0)</f>
        <v>0</v>
      </c>
      <c r="J348" s="38">
        <f>HLOOKUP(J$4,Debug!$A$1:$AK$723,2+$C348,0)</f>
        <v>0</v>
      </c>
      <c r="K348" s="38">
        <f>HLOOKUP(K$4,Debug!$A$1:$AK$723,2+$C348,0)</f>
        <v>0</v>
      </c>
      <c r="L348" s="38">
        <f>HLOOKUP(L$4,Debug!$A$1:$AK$723,2+$C348,0)</f>
        <v>0</v>
      </c>
      <c r="M348" s="38">
        <f>HLOOKUP(M$4,Debug!$A$1:$AK$723,2+$C348,0)</f>
        <v>0</v>
      </c>
      <c r="N348" s="208">
        <f t="shared" si="246"/>
        <v>0</v>
      </c>
      <c r="O348" s="5"/>
      <c r="P348" s="100">
        <f>IF(Switch="Y",S348,HLOOKUP(P$3,Debug!$A$1:$AK$723,2+$C348,0))</f>
        <v>0</v>
      </c>
      <c r="Q348" s="207">
        <f t="shared" si="247"/>
        <v>-1.25E-3</v>
      </c>
      <c r="R348" s="101">
        <f>IF(Switch="Y",T348,HLOOKUP(R$3,Debug!$A$1:$AK$723,2+$C348,0))</f>
        <v>0</v>
      </c>
      <c r="S348" s="183">
        <v>2.1892581175266823E-2</v>
      </c>
      <c r="T348" s="184">
        <v>0.28376844494892167</v>
      </c>
      <c r="U348" s="196"/>
      <c r="V348" s="55">
        <f t="shared" si="281"/>
        <v>0</v>
      </c>
      <c r="W348" s="210">
        <f t="shared" si="282"/>
        <v>0</v>
      </c>
      <c r="X348" s="210">
        <f t="shared" si="248"/>
        <v>0</v>
      </c>
      <c r="Y348" s="210">
        <f t="shared" si="283"/>
        <v>0</v>
      </c>
      <c r="Z348" s="210">
        <f t="shared" si="249"/>
        <v>0</v>
      </c>
      <c r="AA348" s="210">
        <f t="shared" si="250"/>
        <v>0</v>
      </c>
      <c r="AB348" s="210">
        <f t="shared" si="251"/>
        <v>0</v>
      </c>
      <c r="AC348" s="211">
        <f t="shared" si="252"/>
        <v>0</v>
      </c>
      <c r="AD348" s="43">
        <f>HLOOKUP(AD$4,Debug!$A$1:$AK$723,2+$C348,0)</f>
        <v>0</v>
      </c>
      <c r="AE348" s="44">
        <f>HLOOKUP(AE$4,Debug!$A$1:$AK$723,2+$C348,0)</f>
        <v>0</v>
      </c>
      <c r="AF348" s="44">
        <f>HLOOKUP(AF$4,Debug!$A$1:$AK$723,2+$C348,0)</f>
        <v>0</v>
      </c>
      <c r="AG348" s="44">
        <f>HLOOKUP(AG$4,Debug!$A$1:$AK$723,2+$C348,0)</f>
        <v>0</v>
      </c>
      <c r="AH348" s="44">
        <f>HLOOKUP(AH$4,Debug!$A$1:$AK$723,2+$C348,0)</f>
        <v>0</v>
      </c>
      <c r="AI348" s="208">
        <f t="shared" si="253"/>
        <v>0</v>
      </c>
      <c r="AJ348" s="196"/>
      <c r="AK348" s="55">
        <f t="shared" si="240"/>
        <v>0</v>
      </c>
      <c r="AL348" s="210">
        <f t="shared" si="241"/>
        <v>0</v>
      </c>
      <c r="AM348" s="210">
        <f t="shared" si="242"/>
        <v>0</v>
      </c>
      <c r="AN348" s="210">
        <f t="shared" si="243"/>
        <v>0</v>
      </c>
      <c r="AO348" s="210">
        <f t="shared" si="244"/>
        <v>0</v>
      </c>
      <c r="AP348" s="211">
        <f t="shared" si="245"/>
        <v>0</v>
      </c>
      <c r="AQ348" s="46">
        <f>HLOOKUP(AQ$4,Debug!$A$1:$AK$723,2+$C348,0)</f>
        <v>0</v>
      </c>
      <c r="AR348" s="46">
        <f>HLOOKUP(AR$4,Debug!$A$1:$AK$723,2+$C348,0)</f>
        <v>0</v>
      </c>
      <c r="AS348" s="46">
        <f>HLOOKUP(AS$4,Debug!$A$1:$AK$723,2+$C348,0)</f>
        <v>0</v>
      </c>
      <c r="AT348" s="46">
        <f>HLOOKUP(AT$4,Debug!$A$1:$AK$723,2+$C348,0)</f>
        <v>0</v>
      </c>
      <c r="AU348" s="46">
        <f>HLOOKUP(AU$4,Debug!$A$1:$AK$723,2+$C348,0)</f>
        <v>0</v>
      </c>
      <c r="AV348" s="46">
        <f>HLOOKUP(AV$4,Debug!$A$1:$AK$723,2+$C348,0)</f>
        <v>0</v>
      </c>
      <c r="AW348" s="47">
        <f t="shared" si="254"/>
        <v>0</v>
      </c>
      <c r="AX348" s="196"/>
      <c r="AY348" s="265">
        <f t="shared" si="255"/>
        <v>0</v>
      </c>
      <c r="AZ348" s="266">
        <f t="shared" si="256"/>
        <v>0</v>
      </c>
      <c r="BA348" s="266">
        <f t="shared" si="257"/>
        <v>1.7826096154749393E-10</v>
      </c>
      <c r="BB348" s="266">
        <f t="shared" si="258"/>
        <v>0</v>
      </c>
      <c r="BC348" s="267">
        <f t="shared" si="259"/>
        <v>0</v>
      </c>
      <c r="BD348" s="246">
        <f>HLOOKUP(BD$4,Debug!$A$1:$AK$723,2+$C348,0)</f>
        <v>0</v>
      </c>
      <c r="BE348" s="46">
        <f>HLOOKUP(BE$4,Debug!$A$1:$AK$723,2+$C348,0)</f>
        <v>0</v>
      </c>
      <c r="BF348" s="46">
        <f>HLOOKUP(BF$4,Debug!$A$1:$AK$723,2+$C348,0)</f>
        <v>0</v>
      </c>
      <c r="BG348" s="46">
        <f>HLOOKUP(BG$4,Debug!$A$1:$AK$723,2+$C348,0)</f>
        <v>0</v>
      </c>
      <c r="BH348" s="46">
        <f>HLOOKUP(BH$4,Debug!$A$1:$AK$723,2+$C348,0)</f>
        <v>0</v>
      </c>
      <c r="BI348" s="48">
        <f t="shared" si="260"/>
        <v>0</v>
      </c>
      <c r="BJ348" s="196"/>
      <c r="BK348" s="274">
        <f t="shared" si="261"/>
        <v>1.6821425527395739E-3</v>
      </c>
      <c r="BL348" s="275">
        <f t="shared" si="262"/>
        <v>0</v>
      </c>
      <c r="BM348" s="281">
        <f t="shared" si="263"/>
        <v>0</v>
      </c>
      <c r="BN348" s="281">
        <f t="shared" si="264"/>
        <v>0.8</v>
      </c>
      <c r="BO348" s="281">
        <f t="shared" si="265"/>
        <v>0</v>
      </c>
      <c r="BP348" s="281">
        <f t="shared" si="266"/>
        <v>1</v>
      </c>
      <c r="BQ348" s="275">
        <f t="shared" si="267"/>
        <v>0</v>
      </c>
      <c r="BR348" s="275">
        <f t="shared" si="268"/>
        <v>0</v>
      </c>
      <c r="BS348" s="276">
        <f t="shared" si="269"/>
        <v>0.80566083413772305</v>
      </c>
      <c r="BT348" s="41">
        <f>HLOOKUP(BT$4,Debug!$A$1:$AK$723,2+$C348,0)*IF(SUM(V348:W348)=0,0,1)</f>
        <v>0</v>
      </c>
      <c r="BU348" s="41">
        <f>HLOOKUP(BU$4,Debug!$A$1:$AK$723,2+$C348,0)*IF(SUM(X348:Y348)=0,0,1)</f>
        <v>0</v>
      </c>
      <c r="BV348" s="41">
        <f>HLOOKUP(BV$4,Debug!$A$1:$AK$723,2+$C348,0)</f>
        <v>0</v>
      </c>
      <c r="BW348" s="208">
        <f t="shared" si="270"/>
        <v>0</v>
      </c>
      <c r="BY348" s="251">
        <f t="shared" si="271"/>
        <v>0</v>
      </c>
      <c r="BZ348" s="43">
        <f>HLOOKUP(BZ$4,Debug!$A$1:$AK$723,2+$C348,0)</f>
        <v>0</v>
      </c>
      <c r="CA348" s="49">
        <f t="shared" si="272"/>
        <v>0</v>
      </c>
      <c r="CC348" s="224">
        <f t="shared" si="273"/>
        <v>0</v>
      </c>
      <c r="CD348" s="253">
        <f t="shared" si="284"/>
        <v>0</v>
      </c>
      <c r="CE348" s="253">
        <f t="shared" si="274"/>
        <v>0</v>
      </c>
      <c r="CF348" s="253">
        <f t="shared" si="285"/>
        <v>0</v>
      </c>
      <c r="CG348" s="255">
        <f t="shared" si="275"/>
        <v>0</v>
      </c>
      <c r="CI348" s="194" t="e">
        <f t="shared" si="286"/>
        <v>#DIV/0!</v>
      </c>
      <c r="CJ348" s="194"/>
    </row>
    <row r="349" spans="2:88">
      <c r="B349" s="108">
        <f t="shared" si="287"/>
        <v>29</v>
      </c>
      <c r="C349" s="3">
        <f t="shared" si="276"/>
        <v>343</v>
      </c>
      <c r="D349" s="3">
        <f t="shared" si="277"/>
        <v>28</v>
      </c>
      <c r="E349" s="3">
        <f t="shared" si="278"/>
        <v>6</v>
      </c>
      <c r="F349" s="7">
        <f t="shared" si="279"/>
        <v>2043</v>
      </c>
      <c r="G349" s="8">
        <f t="shared" si="280"/>
        <v>7</v>
      </c>
      <c r="H349" s="37">
        <f>HLOOKUP(H$4,Debug!$A$1:$AK$723,2+$C349,0)</f>
        <v>0</v>
      </c>
      <c r="I349" s="38">
        <f>HLOOKUP(I$4,Debug!$A$1:$AK$723,2+$C349,0)</f>
        <v>0</v>
      </c>
      <c r="J349" s="38">
        <f>HLOOKUP(J$4,Debug!$A$1:$AK$723,2+$C349,0)</f>
        <v>0</v>
      </c>
      <c r="K349" s="38">
        <f>HLOOKUP(K$4,Debug!$A$1:$AK$723,2+$C349,0)</f>
        <v>0</v>
      </c>
      <c r="L349" s="38">
        <f>HLOOKUP(L$4,Debug!$A$1:$AK$723,2+$C349,0)</f>
        <v>0</v>
      </c>
      <c r="M349" s="38">
        <f>HLOOKUP(M$4,Debug!$A$1:$AK$723,2+$C349,0)</f>
        <v>0</v>
      </c>
      <c r="N349" s="208">
        <f t="shared" si="246"/>
        <v>0</v>
      </c>
      <c r="O349" s="5"/>
      <c r="P349" s="100">
        <f>IF(Switch="Y",S349,HLOOKUP(P$3,Debug!$A$1:$AK$723,2+$C349,0))</f>
        <v>0</v>
      </c>
      <c r="Q349" s="207">
        <f t="shared" si="247"/>
        <v>-1.25E-3</v>
      </c>
      <c r="R349" s="101">
        <f>IF(Switch="Y",T349,HLOOKUP(R$3,Debug!$A$1:$AK$723,2+$C349,0))</f>
        <v>0</v>
      </c>
      <c r="S349" s="183">
        <v>-1.599169169853043E-2</v>
      </c>
      <c r="T349" s="184">
        <v>0.28226261713898609</v>
      </c>
      <c r="U349" s="196"/>
      <c r="V349" s="55">
        <f t="shared" si="281"/>
        <v>0</v>
      </c>
      <c r="W349" s="210">
        <f t="shared" si="282"/>
        <v>0</v>
      </c>
      <c r="X349" s="210">
        <f t="shared" si="248"/>
        <v>0</v>
      </c>
      <c r="Y349" s="210">
        <f t="shared" si="283"/>
        <v>0</v>
      </c>
      <c r="Z349" s="210">
        <f t="shared" si="249"/>
        <v>0</v>
      </c>
      <c r="AA349" s="210">
        <f t="shared" si="250"/>
        <v>0</v>
      </c>
      <c r="AB349" s="210">
        <f t="shared" si="251"/>
        <v>0</v>
      </c>
      <c r="AC349" s="211">
        <f t="shared" si="252"/>
        <v>0</v>
      </c>
      <c r="AD349" s="43">
        <f>HLOOKUP(AD$4,Debug!$A$1:$AK$723,2+$C349,0)</f>
        <v>0</v>
      </c>
      <c r="AE349" s="44">
        <f>HLOOKUP(AE$4,Debug!$A$1:$AK$723,2+$C349,0)</f>
        <v>0</v>
      </c>
      <c r="AF349" s="44">
        <f>HLOOKUP(AF$4,Debug!$A$1:$AK$723,2+$C349,0)</f>
        <v>0</v>
      </c>
      <c r="AG349" s="44">
        <f>HLOOKUP(AG$4,Debug!$A$1:$AK$723,2+$C349,0)</f>
        <v>0</v>
      </c>
      <c r="AH349" s="44">
        <f>HLOOKUP(AH$4,Debug!$A$1:$AK$723,2+$C349,0)</f>
        <v>0</v>
      </c>
      <c r="AI349" s="208">
        <f t="shared" si="253"/>
        <v>0</v>
      </c>
      <c r="AJ349" s="196"/>
      <c r="AK349" s="55">
        <f t="shared" si="240"/>
        <v>0</v>
      </c>
      <c r="AL349" s="210">
        <f t="shared" si="241"/>
        <v>0</v>
      </c>
      <c r="AM349" s="210">
        <f t="shared" si="242"/>
        <v>0</v>
      </c>
      <c r="AN349" s="210">
        <f t="shared" si="243"/>
        <v>0</v>
      </c>
      <c r="AO349" s="210">
        <f t="shared" si="244"/>
        <v>0</v>
      </c>
      <c r="AP349" s="211">
        <f t="shared" si="245"/>
        <v>0</v>
      </c>
      <c r="AQ349" s="46">
        <f>HLOOKUP(AQ$4,Debug!$A$1:$AK$723,2+$C349,0)</f>
        <v>0</v>
      </c>
      <c r="AR349" s="46">
        <f>HLOOKUP(AR$4,Debug!$A$1:$AK$723,2+$C349,0)</f>
        <v>0</v>
      </c>
      <c r="AS349" s="46">
        <f>HLOOKUP(AS$4,Debug!$A$1:$AK$723,2+$C349,0)</f>
        <v>0</v>
      </c>
      <c r="AT349" s="46">
        <f>HLOOKUP(AT$4,Debug!$A$1:$AK$723,2+$C349,0)</f>
        <v>0</v>
      </c>
      <c r="AU349" s="46">
        <f>HLOOKUP(AU$4,Debug!$A$1:$AK$723,2+$C349,0)</f>
        <v>0</v>
      </c>
      <c r="AV349" s="46">
        <f>HLOOKUP(AV$4,Debug!$A$1:$AK$723,2+$C349,0)</f>
        <v>0</v>
      </c>
      <c r="AW349" s="47">
        <f t="shared" si="254"/>
        <v>0</v>
      </c>
      <c r="AX349" s="196"/>
      <c r="AY349" s="265">
        <f t="shared" si="255"/>
        <v>0</v>
      </c>
      <c r="AZ349" s="266">
        <f t="shared" si="256"/>
        <v>0</v>
      </c>
      <c r="BA349" s="266">
        <f t="shared" si="257"/>
        <v>1.7826096154749393E-10</v>
      </c>
      <c r="BB349" s="266">
        <f t="shared" si="258"/>
        <v>0</v>
      </c>
      <c r="BC349" s="267">
        <f t="shared" si="259"/>
        <v>0</v>
      </c>
      <c r="BD349" s="246">
        <f>HLOOKUP(BD$4,Debug!$A$1:$AK$723,2+$C349,0)</f>
        <v>0</v>
      </c>
      <c r="BE349" s="46">
        <f>HLOOKUP(BE$4,Debug!$A$1:$AK$723,2+$C349,0)</f>
        <v>0</v>
      </c>
      <c r="BF349" s="46">
        <f>HLOOKUP(BF$4,Debug!$A$1:$AK$723,2+$C349,0)</f>
        <v>0</v>
      </c>
      <c r="BG349" s="46">
        <f>HLOOKUP(BG$4,Debug!$A$1:$AK$723,2+$C349,0)</f>
        <v>0</v>
      </c>
      <c r="BH349" s="46">
        <f>HLOOKUP(BH$4,Debug!$A$1:$AK$723,2+$C349,0)</f>
        <v>0</v>
      </c>
      <c r="BI349" s="48">
        <f t="shared" si="260"/>
        <v>0</v>
      </c>
      <c r="BJ349" s="196"/>
      <c r="BK349" s="274">
        <f t="shared" si="261"/>
        <v>1.6821425527395739E-3</v>
      </c>
      <c r="BL349" s="275">
        <f t="shared" si="262"/>
        <v>0</v>
      </c>
      <c r="BM349" s="281">
        <f t="shared" si="263"/>
        <v>0</v>
      </c>
      <c r="BN349" s="281">
        <f t="shared" si="264"/>
        <v>0.8</v>
      </c>
      <c r="BO349" s="281">
        <f t="shared" si="265"/>
        <v>0</v>
      </c>
      <c r="BP349" s="281">
        <f t="shared" si="266"/>
        <v>1</v>
      </c>
      <c r="BQ349" s="275">
        <f t="shared" si="267"/>
        <v>0</v>
      </c>
      <c r="BR349" s="275">
        <f t="shared" si="268"/>
        <v>0</v>
      </c>
      <c r="BS349" s="276">
        <f t="shared" si="269"/>
        <v>0.80566083413772305</v>
      </c>
      <c r="BT349" s="41">
        <f>HLOOKUP(BT$4,Debug!$A$1:$AK$723,2+$C349,0)*IF(SUM(V349:W349)=0,0,1)</f>
        <v>0</v>
      </c>
      <c r="BU349" s="41">
        <f>HLOOKUP(BU$4,Debug!$A$1:$AK$723,2+$C349,0)*IF(SUM(X349:Y349)=0,0,1)</f>
        <v>0</v>
      </c>
      <c r="BV349" s="41">
        <f>HLOOKUP(BV$4,Debug!$A$1:$AK$723,2+$C349,0)</f>
        <v>0</v>
      </c>
      <c r="BW349" s="208">
        <f t="shared" si="270"/>
        <v>0</v>
      </c>
      <c r="BY349" s="251">
        <f t="shared" si="271"/>
        <v>0</v>
      </c>
      <c r="BZ349" s="43">
        <f>HLOOKUP(BZ$4,Debug!$A$1:$AK$723,2+$C349,0)</f>
        <v>0</v>
      </c>
      <c r="CA349" s="49">
        <f t="shared" si="272"/>
        <v>0</v>
      </c>
      <c r="CC349" s="224">
        <f t="shared" si="273"/>
        <v>0</v>
      </c>
      <c r="CD349" s="253">
        <f t="shared" si="284"/>
        <v>0</v>
      </c>
      <c r="CE349" s="253">
        <f t="shared" si="274"/>
        <v>0</v>
      </c>
      <c r="CF349" s="253">
        <f t="shared" si="285"/>
        <v>0</v>
      </c>
      <c r="CG349" s="255">
        <f t="shared" si="275"/>
        <v>0</v>
      </c>
      <c r="CI349" s="194" t="e">
        <f t="shared" si="286"/>
        <v>#DIV/0!</v>
      </c>
      <c r="CJ349" s="194"/>
    </row>
    <row r="350" spans="2:88">
      <c r="B350" s="108">
        <f t="shared" si="287"/>
        <v>29</v>
      </c>
      <c r="C350" s="3">
        <f t="shared" si="276"/>
        <v>344</v>
      </c>
      <c r="D350" s="3">
        <f t="shared" si="277"/>
        <v>28</v>
      </c>
      <c r="E350" s="3">
        <f t="shared" si="278"/>
        <v>7</v>
      </c>
      <c r="F350" s="7">
        <f t="shared" si="279"/>
        <v>2043</v>
      </c>
      <c r="G350" s="8">
        <f t="shared" si="280"/>
        <v>8</v>
      </c>
      <c r="H350" s="37">
        <f>HLOOKUP(H$4,Debug!$A$1:$AK$723,2+$C350,0)</f>
        <v>0</v>
      </c>
      <c r="I350" s="38">
        <f>HLOOKUP(I$4,Debug!$A$1:$AK$723,2+$C350,0)</f>
        <v>0</v>
      </c>
      <c r="J350" s="38">
        <f>HLOOKUP(J$4,Debug!$A$1:$AK$723,2+$C350,0)</f>
        <v>0</v>
      </c>
      <c r="K350" s="38">
        <f>HLOOKUP(K$4,Debug!$A$1:$AK$723,2+$C350,0)</f>
        <v>0</v>
      </c>
      <c r="L350" s="38">
        <f>HLOOKUP(L$4,Debug!$A$1:$AK$723,2+$C350,0)</f>
        <v>0</v>
      </c>
      <c r="M350" s="38">
        <f>HLOOKUP(M$4,Debug!$A$1:$AK$723,2+$C350,0)</f>
        <v>0</v>
      </c>
      <c r="N350" s="208">
        <f t="shared" si="246"/>
        <v>0</v>
      </c>
      <c r="O350" s="5"/>
      <c r="P350" s="100">
        <f>IF(Switch="Y",S350,HLOOKUP(P$3,Debug!$A$1:$AK$723,2+$C350,0))</f>
        <v>0</v>
      </c>
      <c r="Q350" s="207">
        <f t="shared" si="247"/>
        <v>-1.25E-3</v>
      </c>
      <c r="R350" s="101">
        <f>IF(Switch="Y",T350,HLOOKUP(R$3,Debug!$A$1:$AK$723,2+$C350,0))</f>
        <v>0</v>
      </c>
      <c r="S350" s="183">
        <v>2.1100527527892377E-2</v>
      </c>
      <c r="T350" s="184">
        <v>0.28075692065809421</v>
      </c>
      <c r="U350" s="196"/>
      <c r="V350" s="55">
        <f t="shared" si="281"/>
        <v>0</v>
      </c>
      <c r="W350" s="210">
        <f t="shared" si="282"/>
        <v>0</v>
      </c>
      <c r="X350" s="210">
        <f t="shared" si="248"/>
        <v>0</v>
      </c>
      <c r="Y350" s="210">
        <f t="shared" si="283"/>
        <v>0</v>
      </c>
      <c r="Z350" s="210">
        <f t="shared" si="249"/>
        <v>0</v>
      </c>
      <c r="AA350" s="210">
        <f t="shared" si="250"/>
        <v>0</v>
      </c>
      <c r="AB350" s="210">
        <f t="shared" si="251"/>
        <v>0</v>
      </c>
      <c r="AC350" s="211">
        <f t="shared" si="252"/>
        <v>0</v>
      </c>
      <c r="AD350" s="43">
        <f>HLOOKUP(AD$4,Debug!$A$1:$AK$723,2+$C350,0)</f>
        <v>0</v>
      </c>
      <c r="AE350" s="44">
        <f>HLOOKUP(AE$4,Debug!$A$1:$AK$723,2+$C350,0)</f>
        <v>0</v>
      </c>
      <c r="AF350" s="44">
        <f>HLOOKUP(AF$4,Debug!$A$1:$AK$723,2+$C350,0)</f>
        <v>0</v>
      </c>
      <c r="AG350" s="44">
        <f>HLOOKUP(AG$4,Debug!$A$1:$AK$723,2+$C350,0)</f>
        <v>0</v>
      </c>
      <c r="AH350" s="44">
        <f>HLOOKUP(AH$4,Debug!$A$1:$AK$723,2+$C350,0)</f>
        <v>0</v>
      </c>
      <c r="AI350" s="208">
        <f t="shared" si="253"/>
        <v>0</v>
      </c>
      <c r="AJ350" s="196"/>
      <c r="AK350" s="55">
        <f t="shared" si="240"/>
        <v>0</v>
      </c>
      <c r="AL350" s="210">
        <f t="shared" si="241"/>
        <v>0</v>
      </c>
      <c r="AM350" s="210">
        <f t="shared" si="242"/>
        <v>0</v>
      </c>
      <c r="AN350" s="210">
        <f t="shared" si="243"/>
        <v>0</v>
      </c>
      <c r="AO350" s="210">
        <f t="shared" si="244"/>
        <v>0</v>
      </c>
      <c r="AP350" s="211">
        <f t="shared" si="245"/>
        <v>0</v>
      </c>
      <c r="AQ350" s="46">
        <f>HLOOKUP(AQ$4,Debug!$A$1:$AK$723,2+$C350,0)</f>
        <v>0</v>
      </c>
      <c r="AR350" s="46">
        <f>HLOOKUP(AR$4,Debug!$A$1:$AK$723,2+$C350,0)</f>
        <v>0</v>
      </c>
      <c r="AS350" s="46">
        <f>HLOOKUP(AS$4,Debug!$A$1:$AK$723,2+$C350,0)</f>
        <v>0</v>
      </c>
      <c r="AT350" s="46">
        <f>HLOOKUP(AT$4,Debug!$A$1:$AK$723,2+$C350,0)</f>
        <v>0</v>
      </c>
      <c r="AU350" s="46">
        <f>HLOOKUP(AU$4,Debug!$A$1:$AK$723,2+$C350,0)</f>
        <v>0</v>
      </c>
      <c r="AV350" s="46">
        <f>HLOOKUP(AV$4,Debug!$A$1:$AK$723,2+$C350,0)</f>
        <v>0</v>
      </c>
      <c r="AW350" s="47">
        <f t="shared" si="254"/>
        <v>0</v>
      </c>
      <c r="AX350" s="196"/>
      <c r="AY350" s="265">
        <f t="shared" si="255"/>
        <v>0</v>
      </c>
      <c r="AZ350" s="266">
        <f t="shared" si="256"/>
        <v>0</v>
      </c>
      <c r="BA350" s="266">
        <f t="shared" si="257"/>
        <v>1.7826096154749393E-10</v>
      </c>
      <c r="BB350" s="266">
        <f t="shared" si="258"/>
        <v>0</v>
      </c>
      <c r="BC350" s="267">
        <f t="shared" si="259"/>
        <v>0</v>
      </c>
      <c r="BD350" s="246">
        <f>HLOOKUP(BD$4,Debug!$A$1:$AK$723,2+$C350,0)</f>
        <v>0</v>
      </c>
      <c r="BE350" s="46">
        <f>HLOOKUP(BE$4,Debug!$A$1:$AK$723,2+$C350,0)</f>
        <v>0</v>
      </c>
      <c r="BF350" s="46">
        <f>HLOOKUP(BF$4,Debug!$A$1:$AK$723,2+$C350,0)</f>
        <v>0</v>
      </c>
      <c r="BG350" s="46">
        <f>HLOOKUP(BG$4,Debug!$A$1:$AK$723,2+$C350,0)</f>
        <v>0</v>
      </c>
      <c r="BH350" s="46">
        <f>HLOOKUP(BH$4,Debug!$A$1:$AK$723,2+$C350,0)</f>
        <v>0</v>
      </c>
      <c r="BI350" s="48">
        <f t="shared" si="260"/>
        <v>0</v>
      </c>
      <c r="BJ350" s="196"/>
      <c r="BK350" s="274">
        <f t="shared" si="261"/>
        <v>1.6821425527395739E-3</v>
      </c>
      <c r="BL350" s="275">
        <f t="shared" si="262"/>
        <v>0</v>
      </c>
      <c r="BM350" s="281">
        <f t="shared" si="263"/>
        <v>0</v>
      </c>
      <c r="BN350" s="281">
        <f t="shared" si="264"/>
        <v>0.8</v>
      </c>
      <c r="BO350" s="281">
        <f t="shared" si="265"/>
        <v>0</v>
      </c>
      <c r="BP350" s="281">
        <f t="shared" si="266"/>
        <v>1</v>
      </c>
      <c r="BQ350" s="275">
        <f t="shared" si="267"/>
        <v>0</v>
      </c>
      <c r="BR350" s="275">
        <f t="shared" si="268"/>
        <v>0</v>
      </c>
      <c r="BS350" s="276">
        <f t="shared" si="269"/>
        <v>0.80566083413772305</v>
      </c>
      <c r="BT350" s="41">
        <f>HLOOKUP(BT$4,Debug!$A$1:$AK$723,2+$C350,0)*IF(SUM(V350:W350)=0,0,1)</f>
        <v>0</v>
      </c>
      <c r="BU350" s="41">
        <f>HLOOKUP(BU$4,Debug!$A$1:$AK$723,2+$C350,0)*IF(SUM(X350:Y350)=0,0,1)</f>
        <v>0</v>
      </c>
      <c r="BV350" s="41">
        <f>HLOOKUP(BV$4,Debug!$A$1:$AK$723,2+$C350,0)</f>
        <v>0</v>
      </c>
      <c r="BW350" s="208">
        <f t="shared" si="270"/>
        <v>0</v>
      </c>
      <c r="BY350" s="251">
        <f t="shared" si="271"/>
        <v>0</v>
      </c>
      <c r="BZ350" s="43">
        <f>HLOOKUP(BZ$4,Debug!$A$1:$AK$723,2+$C350,0)</f>
        <v>0</v>
      </c>
      <c r="CA350" s="49">
        <f t="shared" si="272"/>
        <v>0</v>
      </c>
      <c r="CC350" s="224">
        <f t="shared" si="273"/>
        <v>0</v>
      </c>
      <c r="CD350" s="253">
        <f t="shared" si="284"/>
        <v>0</v>
      </c>
      <c r="CE350" s="253">
        <f t="shared" si="274"/>
        <v>0</v>
      </c>
      <c r="CF350" s="253">
        <f t="shared" si="285"/>
        <v>0</v>
      </c>
      <c r="CG350" s="255">
        <f t="shared" si="275"/>
        <v>0</v>
      </c>
      <c r="CI350" s="194" t="e">
        <f t="shared" si="286"/>
        <v>#DIV/0!</v>
      </c>
      <c r="CJ350" s="194"/>
    </row>
    <row r="351" spans="2:88">
      <c r="B351" s="108">
        <f t="shared" si="287"/>
        <v>29</v>
      </c>
      <c r="C351" s="3">
        <f t="shared" si="276"/>
        <v>345</v>
      </c>
      <c r="D351" s="3">
        <f t="shared" si="277"/>
        <v>28</v>
      </c>
      <c r="E351" s="3">
        <f t="shared" si="278"/>
        <v>8</v>
      </c>
      <c r="F351" s="7">
        <f t="shared" si="279"/>
        <v>2043</v>
      </c>
      <c r="G351" s="8">
        <f t="shared" si="280"/>
        <v>9</v>
      </c>
      <c r="H351" s="37">
        <f>HLOOKUP(H$4,Debug!$A$1:$AK$723,2+$C351,0)</f>
        <v>0</v>
      </c>
      <c r="I351" s="38">
        <f>HLOOKUP(I$4,Debug!$A$1:$AK$723,2+$C351,0)</f>
        <v>0</v>
      </c>
      <c r="J351" s="38">
        <f>HLOOKUP(J$4,Debug!$A$1:$AK$723,2+$C351,0)</f>
        <v>0</v>
      </c>
      <c r="K351" s="38">
        <f>HLOOKUP(K$4,Debug!$A$1:$AK$723,2+$C351,0)</f>
        <v>0</v>
      </c>
      <c r="L351" s="38">
        <f>HLOOKUP(L$4,Debug!$A$1:$AK$723,2+$C351,0)</f>
        <v>0</v>
      </c>
      <c r="M351" s="38">
        <f>HLOOKUP(M$4,Debug!$A$1:$AK$723,2+$C351,0)</f>
        <v>0</v>
      </c>
      <c r="N351" s="208">
        <f t="shared" si="246"/>
        <v>0</v>
      </c>
      <c r="O351" s="5"/>
      <c r="P351" s="100">
        <f>IF(Switch="Y",S351,HLOOKUP(P$3,Debug!$A$1:$AK$723,2+$C351,0))</f>
        <v>0</v>
      </c>
      <c r="Q351" s="207">
        <f t="shared" si="247"/>
        <v>-1.25E-3</v>
      </c>
      <c r="R351" s="101">
        <f>IF(Switch="Y",T351,HLOOKUP(R$3,Debug!$A$1:$AK$723,2+$C351,0))</f>
        <v>0</v>
      </c>
      <c r="S351" s="183">
        <v>-8.4248737198659995E-3</v>
      </c>
      <c r="T351" s="184">
        <v>0.27920482465937013</v>
      </c>
      <c r="U351" s="196"/>
      <c r="V351" s="55">
        <f t="shared" si="281"/>
        <v>0</v>
      </c>
      <c r="W351" s="210">
        <f t="shared" si="282"/>
        <v>0</v>
      </c>
      <c r="X351" s="210">
        <f t="shared" si="248"/>
        <v>0</v>
      </c>
      <c r="Y351" s="210">
        <f t="shared" si="283"/>
        <v>0</v>
      </c>
      <c r="Z351" s="210">
        <f t="shared" si="249"/>
        <v>0</v>
      </c>
      <c r="AA351" s="210">
        <f t="shared" si="250"/>
        <v>0</v>
      </c>
      <c r="AB351" s="210">
        <f t="shared" si="251"/>
        <v>0</v>
      </c>
      <c r="AC351" s="211">
        <f t="shared" si="252"/>
        <v>0</v>
      </c>
      <c r="AD351" s="43">
        <f>HLOOKUP(AD$4,Debug!$A$1:$AK$723,2+$C351,0)</f>
        <v>0</v>
      </c>
      <c r="AE351" s="44">
        <f>HLOOKUP(AE$4,Debug!$A$1:$AK$723,2+$C351,0)</f>
        <v>0</v>
      </c>
      <c r="AF351" s="44">
        <f>HLOOKUP(AF$4,Debug!$A$1:$AK$723,2+$C351,0)</f>
        <v>0</v>
      </c>
      <c r="AG351" s="44">
        <f>HLOOKUP(AG$4,Debug!$A$1:$AK$723,2+$C351,0)</f>
        <v>0</v>
      </c>
      <c r="AH351" s="44">
        <f>HLOOKUP(AH$4,Debug!$A$1:$AK$723,2+$C351,0)</f>
        <v>0</v>
      </c>
      <c r="AI351" s="208">
        <f t="shared" si="253"/>
        <v>0</v>
      </c>
      <c r="AJ351" s="196"/>
      <c r="AK351" s="55">
        <f t="shared" si="240"/>
        <v>0</v>
      </c>
      <c r="AL351" s="210">
        <f t="shared" si="241"/>
        <v>0</v>
      </c>
      <c r="AM351" s="210">
        <f t="shared" si="242"/>
        <v>0</v>
      </c>
      <c r="AN351" s="210">
        <f t="shared" si="243"/>
        <v>0</v>
      </c>
      <c r="AO351" s="210">
        <f t="shared" si="244"/>
        <v>0</v>
      </c>
      <c r="AP351" s="211">
        <f t="shared" si="245"/>
        <v>0</v>
      </c>
      <c r="AQ351" s="46">
        <f>HLOOKUP(AQ$4,Debug!$A$1:$AK$723,2+$C351,0)</f>
        <v>0</v>
      </c>
      <c r="AR351" s="46">
        <f>HLOOKUP(AR$4,Debug!$A$1:$AK$723,2+$C351,0)</f>
        <v>0</v>
      </c>
      <c r="AS351" s="46">
        <f>HLOOKUP(AS$4,Debug!$A$1:$AK$723,2+$C351,0)</f>
        <v>0</v>
      </c>
      <c r="AT351" s="46">
        <f>HLOOKUP(AT$4,Debug!$A$1:$AK$723,2+$C351,0)</f>
        <v>0</v>
      </c>
      <c r="AU351" s="46">
        <f>HLOOKUP(AU$4,Debug!$A$1:$AK$723,2+$C351,0)</f>
        <v>0</v>
      </c>
      <c r="AV351" s="46">
        <f>HLOOKUP(AV$4,Debug!$A$1:$AK$723,2+$C351,0)</f>
        <v>0</v>
      </c>
      <c r="AW351" s="47">
        <f t="shared" si="254"/>
        <v>0</v>
      </c>
      <c r="AX351" s="196"/>
      <c r="AY351" s="265">
        <f t="shared" si="255"/>
        <v>0</v>
      </c>
      <c r="AZ351" s="266">
        <f t="shared" si="256"/>
        <v>0</v>
      </c>
      <c r="BA351" s="266">
        <f t="shared" si="257"/>
        <v>1.7826096154749393E-10</v>
      </c>
      <c r="BB351" s="266">
        <f t="shared" si="258"/>
        <v>0</v>
      </c>
      <c r="BC351" s="267">
        <f t="shared" si="259"/>
        <v>0</v>
      </c>
      <c r="BD351" s="246">
        <f>HLOOKUP(BD$4,Debug!$A$1:$AK$723,2+$C351,0)</f>
        <v>0</v>
      </c>
      <c r="BE351" s="46">
        <f>HLOOKUP(BE$4,Debug!$A$1:$AK$723,2+$C351,0)</f>
        <v>0</v>
      </c>
      <c r="BF351" s="46">
        <f>HLOOKUP(BF$4,Debug!$A$1:$AK$723,2+$C351,0)</f>
        <v>0</v>
      </c>
      <c r="BG351" s="46">
        <f>HLOOKUP(BG$4,Debug!$A$1:$AK$723,2+$C351,0)</f>
        <v>0</v>
      </c>
      <c r="BH351" s="46">
        <f>HLOOKUP(BH$4,Debug!$A$1:$AK$723,2+$C351,0)</f>
        <v>0</v>
      </c>
      <c r="BI351" s="48">
        <f t="shared" si="260"/>
        <v>0</v>
      </c>
      <c r="BJ351" s="196"/>
      <c r="BK351" s="274">
        <f t="shared" si="261"/>
        <v>1.6821425527395739E-3</v>
      </c>
      <c r="BL351" s="275">
        <f t="shared" si="262"/>
        <v>0</v>
      </c>
      <c r="BM351" s="281">
        <f t="shared" si="263"/>
        <v>0</v>
      </c>
      <c r="BN351" s="281">
        <f t="shared" si="264"/>
        <v>0.8</v>
      </c>
      <c r="BO351" s="281">
        <f t="shared" si="265"/>
        <v>0</v>
      </c>
      <c r="BP351" s="281">
        <f t="shared" si="266"/>
        <v>1</v>
      </c>
      <c r="BQ351" s="275">
        <f t="shared" si="267"/>
        <v>0</v>
      </c>
      <c r="BR351" s="275">
        <f t="shared" si="268"/>
        <v>0</v>
      </c>
      <c r="BS351" s="276">
        <f t="shared" si="269"/>
        <v>0.80566083413772305</v>
      </c>
      <c r="BT351" s="41">
        <f>HLOOKUP(BT$4,Debug!$A$1:$AK$723,2+$C351,0)*IF(SUM(V351:W351)=0,0,1)</f>
        <v>0</v>
      </c>
      <c r="BU351" s="41">
        <f>HLOOKUP(BU$4,Debug!$A$1:$AK$723,2+$C351,0)*IF(SUM(X351:Y351)=0,0,1)</f>
        <v>0</v>
      </c>
      <c r="BV351" s="41">
        <f>HLOOKUP(BV$4,Debug!$A$1:$AK$723,2+$C351,0)</f>
        <v>0</v>
      </c>
      <c r="BW351" s="208">
        <f t="shared" si="270"/>
        <v>0</v>
      </c>
      <c r="BY351" s="251">
        <f t="shared" si="271"/>
        <v>0</v>
      </c>
      <c r="BZ351" s="43">
        <f>HLOOKUP(BZ$4,Debug!$A$1:$AK$723,2+$C351,0)</f>
        <v>0</v>
      </c>
      <c r="CA351" s="49">
        <f t="shared" si="272"/>
        <v>0</v>
      </c>
      <c r="CC351" s="224">
        <f t="shared" si="273"/>
        <v>0</v>
      </c>
      <c r="CD351" s="253">
        <f t="shared" si="284"/>
        <v>0</v>
      </c>
      <c r="CE351" s="253">
        <f t="shared" si="274"/>
        <v>0</v>
      </c>
      <c r="CF351" s="253">
        <f t="shared" si="285"/>
        <v>0</v>
      </c>
      <c r="CG351" s="255">
        <f t="shared" si="275"/>
        <v>0</v>
      </c>
      <c r="CI351" s="194" t="e">
        <f t="shared" si="286"/>
        <v>#DIV/0!</v>
      </c>
      <c r="CJ351" s="194"/>
    </row>
    <row r="352" spans="2:88">
      <c r="B352" s="108">
        <f t="shared" si="287"/>
        <v>29</v>
      </c>
      <c r="C352" s="3">
        <f t="shared" si="276"/>
        <v>346</v>
      </c>
      <c r="D352" s="3">
        <f t="shared" si="277"/>
        <v>28</v>
      </c>
      <c r="E352" s="3">
        <f t="shared" si="278"/>
        <v>9</v>
      </c>
      <c r="F352" s="7">
        <f t="shared" si="279"/>
        <v>2043</v>
      </c>
      <c r="G352" s="8">
        <f t="shared" si="280"/>
        <v>10</v>
      </c>
      <c r="H352" s="37">
        <f>HLOOKUP(H$4,Debug!$A$1:$AK$723,2+$C352,0)</f>
        <v>0</v>
      </c>
      <c r="I352" s="38">
        <f>HLOOKUP(I$4,Debug!$A$1:$AK$723,2+$C352,0)</f>
        <v>0</v>
      </c>
      <c r="J352" s="38">
        <f>HLOOKUP(J$4,Debug!$A$1:$AK$723,2+$C352,0)</f>
        <v>0</v>
      </c>
      <c r="K352" s="38">
        <f>HLOOKUP(K$4,Debug!$A$1:$AK$723,2+$C352,0)</f>
        <v>0</v>
      </c>
      <c r="L352" s="38">
        <f>HLOOKUP(L$4,Debug!$A$1:$AK$723,2+$C352,0)</f>
        <v>0</v>
      </c>
      <c r="M352" s="38">
        <f>HLOOKUP(M$4,Debug!$A$1:$AK$723,2+$C352,0)</f>
        <v>0</v>
      </c>
      <c r="N352" s="208">
        <f t="shared" si="246"/>
        <v>0</v>
      </c>
      <c r="O352" s="5"/>
      <c r="P352" s="100">
        <f>IF(Switch="Y",S352,HLOOKUP(P$3,Debug!$A$1:$AK$723,2+$C352,0))</f>
        <v>0</v>
      </c>
      <c r="Q352" s="207">
        <f t="shared" si="247"/>
        <v>-1.25E-3</v>
      </c>
      <c r="R352" s="101">
        <f>IF(Switch="Y",T352,HLOOKUP(R$3,Debug!$A$1:$AK$723,2+$C352,0))</f>
        <v>0</v>
      </c>
      <c r="S352" s="183">
        <v>-1.5924055831840533E-2</v>
      </c>
      <c r="T352" s="184">
        <v>0.2776158352072402</v>
      </c>
      <c r="U352" s="196"/>
      <c r="V352" s="55">
        <f t="shared" si="281"/>
        <v>0</v>
      </c>
      <c r="W352" s="210">
        <f t="shared" si="282"/>
        <v>0</v>
      </c>
      <c r="X352" s="210">
        <f t="shared" si="248"/>
        <v>0</v>
      </c>
      <c r="Y352" s="210">
        <f t="shared" si="283"/>
        <v>0</v>
      </c>
      <c r="Z352" s="210">
        <f t="shared" si="249"/>
        <v>0</v>
      </c>
      <c r="AA352" s="210">
        <f t="shared" si="250"/>
        <v>0</v>
      </c>
      <c r="AB352" s="210">
        <f t="shared" si="251"/>
        <v>0</v>
      </c>
      <c r="AC352" s="211">
        <f t="shared" si="252"/>
        <v>0</v>
      </c>
      <c r="AD352" s="43">
        <f>HLOOKUP(AD$4,Debug!$A$1:$AK$723,2+$C352,0)</f>
        <v>0</v>
      </c>
      <c r="AE352" s="44">
        <f>HLOOKUP(AE$4,Debug!$A$1:$AK$723,2+$C352,0)</f>
        <v>0</v>
      </c>
      <c r="AF352" s="44">
        <f>HLOOKUP(AF$4,Debug!$A$1:$AK$723,2+$C352,0)</f>
        <v>0</v>
      </c>
      <c r="AG352" s="44">
        <f>HLOOKUP(AG$4,Debug!$A$1:$AK$723,2+$C352,0)</f>
        <v>0</v>
      </c>
      <c r="AH352" s="44">
        <f>HLOOKUP(AH$4,Debug!$A$1:$AK$723,2+$C352,0)</f>
        <v>0</v>
      </c>
      <c r="AI352" s="208">
        <f t="shared" si="253"/>
        <v>0</v>
      </c>
      <c r="AJ352" s="196"/>
      <c r="AK352" s="55">
        <f t="shared" si="240"/>
        <v>0</v>
      </c>
      <c r="AL352" s="210">
        <f t="shared" si="241"/>
        <v>0</v>
      </c>
      <c r="AM352" s="210">
        <f t="shared" si="242"/>
        <v>0</v>
      </c>
      <c r="AN352" s="210">
        <f t="shared" si="243"/>
        <v>0</v>
      </c>
      <c r="AO352" s="210">
        <f t="shared" si="244"/>
        <v>0</v>
      </c>
      <c r="AP352" s="211">
        <f t="shared" si="245"/>
        <v>0</v>
      </c>
      <c r="AQ352" s="46">
        <f>HLOOKUP(AQ$4,Debug!$A$1:$AK$723,2+$C352,0)</f>
        <v>0</v>
      </c>
      <c r="AR352" s="46">
        <f>HLOOKUP(AR$4,Debug!$A$1:$AK$723,2+$C352,0)</f>
        <v>0</v>
      </c>
      <c r="AS352" s="46">
        <f>HLOOKUP(AS$4,Debug!$A$1:$AK$723,2+$C352,0)</f>
        <v>0</v>
      </c>
      <c r="AT352" s="46">
        <f>HLOOKUP(AT$4,Debug!$A$1:$AK$723,2+$C352,0)</f>
        <v>0</v>
      </c>
      <c r="AU352" s="46">
        <f>HLOOKUP(AU$4,Debug!$A$1:$AK$723,2+$C352,0)</f>
        <v>0</v>
      </c>
      <c r="AV352" s="46">
        <f>HLOOKUP(AV$4,Debug!$A$1:$AK$723,2+$C352,0)</f>
        <v>0</v>
      </c>
      <c r="AW352" s="47">
        <f t="shared" si="254"/>
        <v>0</v>
      </c>
      <c r="AX352" s="196"/>
      <c r="AY352" s="265">
        <f t="shared" si="255"/>
        <v>0</v>
      </c>
      <c r="AZ352" s="266">
        <f t="shared" si="256"/>
        <v>0</v>
      </c>
      <c r="BA352" s="266">
        <f t="shared" si="257"/>
        <v>1.7826096154749393E-10</v>
      </c>
      <c r="BB352" s="266">
        <f t="shared" si="258"/>
        <v>0</v>
      </c>
      <c r="BC352" s="267">
        <f t="shared" si="259"/>
        <v>0</v>
      </c>
      <c r="BD352" s="246">
        <f>HLOOKUP(BD$4,Debug!$A$1:$AK$723,2+$C352,0)</f>
        <v>0</v>
      </c>
      <c r="BE352" s="46">
        <f>HLOOKUP(BE$4,Debug!$A$1:$AK$723,2+$C352,0)</f>
        <v>0</v>
      </c>
      <c r="BF352" s="46">
        <f>HLOOKUP(BF$4,Debug!$A$1:$AK$723,2+$C352,0)</f>
        <v>0</v>
      </c>
      <c r="BG352" s="46">
        <f>HLOOKUP(BG$4,Debug!$A$1:$AK$723,2+$C352,0)</f>
        <v>0</v>
      </c>
      <c r="BH352" s="46">
        <f>HLOOKUP(BH$4,Debug!$A$1:$AK$723,2+$C352,0)</f>
        <v>0</v>
      </c>
      <c r="BI352" s="48">
        <f t="shared" si="260"/>
        <v>0</v>
      </c>
      <c r="BJ352" s="196"/>
      <c r="BK352" s="274">
        <f t="shared" si="261"/>
        <v>1.6821425527395739E-3</v>
      </c>
      <c r="BL352" s="275">
        <f t="shared" si="262"/>
        <v>0</v>
      </c>
      <c r="BM352" s="281">
        <f t="shared" si="263"/>
        <v>0</v>
      </c>
      <c r="BN352" s="281">
        <f t="shared" si="264"/>
        <v>0.8</v>
      </c>
      <c r="BO352" s="281">
        <f t="shared" si="265"/>
        <v>0</v>
      </c>
      <c r="BP352" s="281">
        <f t="shared" si="266"/>
        <v>1</v>
      </c>
      <c r="BQ352" s="275">
        <f t="shared" si="267"/>
        <v>0</v>
      </c>
      <c r="BR352" s="275">
        <f t="shared" si="268"/>
        <v>0</v>
      </c>
      <c r="BS352" s="276">
        <f t="shared" si="269"/>
        <v>0.80566083413772305</v>
      </c>
      <c r="BT352" s="41">
        <f>HLOOKUP(BT$4,Debug!$A$1:$AK$723,2+$C352,0)*IF(SUM(V352:W352)=0,0,1)</f>
        <v>0</v>
      </c>
      <c r="BU352" s="41">
        <f>HLOOKUP(BU$4,Debug!$A$1:$AK$723,2+$C352,0)*IF(SUM(X352:Y352)=0,0,1)</f>
        <v>0</v>
      </c>
      <c r="BV352" s="41">
        <f>HLOOKUP(BV$4,Debug!$A$1:$AK$723,2+$C352,0)</f>
        <v>0</v>
      </c>
      <c r="BW352" s="208">
        <f t="shared" si="270"/>
        <v>0</v>
      </c>
      <c r="BY352" s="251">
        <f t="shared" si="271"/>
        <v>0</v>
      </c>
      <c r="BZ352" s="43">
        <f>HLOOKUP(BZ$4,Debug!$A$1:$AK$723,2+$C352,0)</f>
        <v>0</v>
      </c>
      <c r="CA352" s="49">
        <f t="shared" si="272"/>
        <v>0</v>
      </c>
      <c r="CC352" s="224">
        <f t="shared" si="273"/>
        <v>0</v>
      </c>
      <c r="CD352" s="253">
        <f t="shared" si="284"/>
        <v>0</v>
      </c>
      <c r="CE352" s="253">
        <f t="shared" si="274"/>
        <v>0</v>
      </c>
      <c r="CF352" s="253">
        <f t="shared" si="285"/>
        <v>0</v>
      </c>
      <c r="CG352" s="255">
        <f t="shared" si="275"/>
        <v>0</v>
      </c>
      <c r="CI352" s="194" t="e">
        <f t="shared" si="286"/>
        <v>#DIV/0!</v>
      </c>
      <c r="CJ352" s="194"/>
    </row>
    <row r="353" spans="2:88">
      <c r="B353" s="108">
        <f t="shared" si="287"/>
        <v>29</v>
      </c>
      <c r="C353" s="3">
        <f t="shared" si="276"/>
        <v>347</v>
      </c>
      <c r="D353" s="3">
        <f t="shared" si="277"/>
        <v>28</v>
      </c>
      <c r="E353" s="3">
        <f t="shared" si="278"/>
        <v>10</v>
      </c>
      <c r="F353" s="7">
        <f t="shared" si="279"/>
        <v>2043</v>
      </c>
      <c r="G353" s="8">
        <f t="shared" si="280"/>
        <v>11</v>
      </c>
      <c r="H353" s="37">
        <f>HLOOKUP(H$4,Debug!$A$1:$AK$723,2+$C353,0)</f>
        <v>0</v>
      </c>
      <c r="I353" s="38">
        <f>HLOOKUP(I$4,Debug!$A$1:$AK$723,2+$C353,0)</f>
        <v>0</v>
      </c>
      <c r="J353" s="38">
        <f>HLOOKUP(J$4,Debug!$A$1:$AK$723,2+$C353,0)</f>
        <v>0</v>
      </c>
      <c r="K353" s="38">
        <f>HLOOKUP(K$4,Debug!$A$1:$AK$723,2+$C353,0)</f>
        <v>0</v>
      </c>
      <c r="L353" s="38">
        <f>HLOOKUP(L$4,Debug!$A$1:$AK$723,2+$C353,0)</f>
        <v>0</v>
      </c>
      <c r="M353" s="38">
        <f>HLOOKUP(M$4,Debug!$A$1:$AK$723,2+$C353,0)</f>
        <v>0</v>
      </c>
      <c r="N353" s="208">
        <f t="shared" si="246"/>
        <v>0</v>
      </c>
      <c r="O353" s="5"/>
      <c r="P353" s="100">
        <f>IF(Switch="Y",S353,HLOOKUP(P$3,Debug!$A$1:$AK$723,2+$C353,0))</f>
        <v>0</v>
      </c>
      <c r="Q353" s="207">
        <f t="shared" si="247"/>
        <v>-1.25E-3</v>
      </c>
      <c r="R353" s="101">
        <f>IF(Switch="Y",T353,HLOOKUP(R$3,Debug!$A$1:$AK$723,2+$C353,0))</f>
        <v>0</v>
      </c>
      <c r="S353" s="183">
        <v>8.3893694956334031E-3</v>
      </c>
      <c r="T353" s="184">
        <v>0.27604482968034011</v>
      </c>
      <c r="U353" s="196"/>
      <c r="V353" s="55">
        <f t="shared" si="281"/>
        <v>0</v>
      </c>
      <c r="W353" s="210">
        <f t="shared" si="282"/>
        <v>0</v>
      </c>
      <c r="X353" s="210">
        <f t="shared" si="248"/>
        <v>0</v>
      </c>
      <c r="Y353" s="210">
        <f t="shared" si="283"/>
        <v>0</v>
      </c>
      <c r="Z353" s="210">
        <f t="shared" si="249"/>
        <v>0</v>
      </c>
      <c r="AA353" s="210">
        <f t="shared" si="250"/>
        <v>0</v>
      </c>
      <c r="AB353" s="210">
        <f t="shared" si="251"/>
        <v>0</v>
      </c>
      <c r="AC353" s="211">
        <f t="shared" si="252"/>
        <v>0</v>
      </c>
      <c r="AD353" s="43">
        <f>HLOOKUP(AD$4,Debug!$A$1:$AK$723,2+$C353,0)</f>
        <v>0</v>
      </c>
      <c r="AE353" s="44">
        <f>HLOOKUP(AE$4,Debug!$A$1:$AK$723,2+$C353,0)</f>
        <v>0</v>
      </c>
      <c r="AF353" s="44">
        <f>HLOOKUP(AF$4,Debug!$A$1:$AK$723,2+$C353,0)</f>
        <v>0</v>
      </c>
      <c r="AG353" s="44">
        <f>HLOOKUP(AG$4,Debug!$A$1:$AK$723,2+$C353,0)</f>
        <v>0</v>
      </c>
      <c r="AH353" s="44">
        <f>HLOOKUP(AH$4,Debug!$A$1:$AK$723,2+$C353,0)</f>
        <v>0</v>
      </c>
      <c r="AI353" s="208">
        <f t="shared" si="253"/>
        <v>0</v>
      </c>
      <c r="AJ353" s="196"/>
      <c r="AK353" s="55">
        <f t="shared" si="240"/>
        <v>0</v>
      </c>
      <c r="AL353" s="210">
        <f t="shared" si="241"/>
        <v>0</v>
      </c>
      <c r="AM353" s="210">
        <f t="shared" si="242"/>
        <v>0</v>
      </c>
      <c r="AN353" s="210">
        <f t="shared" si="243"/>
        <v>0</v>
      </c>
      <c r="AO353" s="210">
        <f t="shared" si="244"/>
        <v>0</v>
      </c>
      <c r="AP353" s="211">
        <f t="shared" si="245"/>
        <v>0</v>
      </c>
      <c r="AQ353" s="46">
        <f>HLOOKUP(AQ$4,Debug!$A$1:$AK$723,2+$C353,0)</f>
        <v>0</v>
      </c>
      <c r="AR353" s="46">
        <f>HLOOKUP(AR$4,Debug!$A$1:$AK$723,2+$C353,0)</f>
        <v>0</v>
      </c>
      <c r="AS353" s="46">
        <f>HLOOKUP(AS$4,Debug!$A$1:$AK$723,2+$C353,0)</f>
        <v>0</v>
      </c>
      <c r="AT353" s="46">
        <f>HLOOKUP(AT$4,Debug!$A$1:$AK$723,2+$C353,0)</f>
        <v>0</v>
      </c>
      <c r="AU353" s="46">
        <f>HLOOKUP(AU$4,Debug!$A$1:$AK$723,2+$C353,0)</f>
        <v>0</v>
      </c>
      <c r="AV353" s="46">
        <f>HLOOKUP(AV$4,Debug!$A$1:$AK$723,2+$C353,0)</f>
        <v>0</v>
      </c>
      <c r="AW353" s="47">
        <f t="shared" si="254"/>
        <v>0</v>
      </c>
      <c r="AX353" s="196"/>
      <c r="AY353" s="265">
        <f t="shared" si="255"/>
        <v>0</v>
      </c>
      <c r="AZ353" s="266">
        <f t="shared" si="256"/>
        <v>0</v>
      </c>
      <c r="BA353" s="266">
        <f t="shared" si="257"/>
        <v>1.7826096154749393E-10</v>
      </c>
      <c r="BB353" s="266">
        <f t="shared" si="258"/>
        <v>0</v>
      </c>
      <c r="BC353" s="267">
        <f t="shared" si="259"/>
        <v>0</v>
      </c>
      <c r="BD353" s="246">
        <f>HLOOKUP(BD$4,Debug!$A$1:$AK$723,2+$C353,0)</f>
        <v>0</v>
      </c>
      <c r="BE353" s="46">
        <f>HLOOKUP(BE$4,Debug!$A$1:$AK$723,2+$C353,0)</f>
        <v>0</v>
      </c>
      <c r="BF353" s="46">
        <f>HLOOKUP(BF$4,Debug!$A$1:$AK$723,2+$C353,0)</f>
        <v>0</v>
      </c>
      <c r="BG353" s="46">
        <f>HLOOKUP(BG$4,Debug!$A$1:$AK$723,2+$C353,0)</f>
        <v>0</v>
      </c>
      <c r="BH353" s="46">
        <f>HLOOKUP(BH$4,Debug!$A$1:$AK$723,2+$C353,0)</f>
        <v>0</v>
      </c>
      <c r="BI353" s="48">
        <f t="shared" si="260"/>
        <v>0</v>
      </c>
      <c r="BJ353" s="196"/>
      <c r="BK353" s="274">
        <f t="shared" si="261"/>
        <v>1.6821425527395739E-3</v>
      </c>
      <c r="BL353" s="275">
        <f t="shared" si="262"/>
        <v>0</v>
      </c>
      <c r="BM353" s="281">
        <f t="shared" si="263"/>
        <v>0</v>
      </c>
      <c r="BN353" s="281">
        <f t="shared" si="264"/>
        <v>0.8</v>
      </c>
      <c r="BO353" s="281">
        <f t="shared" si="265"/>
        <v>0</v>
      </c>
      <c r="BP353" s="281">
        <f t="shared" si="266"/>
        <v>1</v>
      </c>
      <c r="BQ353" s="275">
        <f t="shared" si="267"/>
        <v>0</v>
      </c>
      <c r="BR353" s="275">
        <f t="shared" si="268"/>
        <v>0</v>
      </c>
      <c r="BS353" s="276">
        <f t="shared" si="269"/>
        <v>0.80566083413772305</v>
      </c>
      <c r="BT353" s="41">
        <f>HLOOKUP(BT$4,Debug!$A$1:$AK$723,2+$C353,0)*IF(SUM(V353:W353)=0,0,1)</f>
        <v>0</v>
      </c>
      <c r="BU353" s="41">
        <f>HLOOKUP(BU$4,Debug!$A$1:$AK$723,2+$C353,0)*IF(SUM(X353:Y353)=0,0,1)</f>
        <v>0</v>
      </c>
      <c r="BV353" s="41">
        <f>HLOOKUP(BV$4,Debug!$A$1:$AK$723,2+$C353,0)</f>
        <v>0</v>
      </c>
      <c r="BW353" s="208">
        <f t="shared" si="270"/>
        <v>0</v>
      </c>
      <c r="BY353" s="251">
        <f t="shared" si="271"/>
        <v>0</v>
      </c>
      <c r="BZ353" s="43">
        <f>HLOOKUP(BZ$4,Debug!$A$1:$AK$723,2+$C353,0)</f>
        <v>0</v>
      </c>
      <c r="CA353" s="49">
        <f t="shared" si="272"/>
        <v>0</v>
      </c>
      <c r="CC353" s="224">
        <f t="shared" si="273"/>
        <v>0</v>
      </c>
      <c r="CD353" s="253">
        <f t="shared" si="284"/>
        <v>0</v>
      </c>
      <c r="CE353" s="253">
        <f t="shared" si="274"/>
        <v>0</v>
      </c>
      <c r="CF353" s="253">
        <f t="shared" si="285"/>
        <v>0</v>
      </c>
      <c r="CG353" s="255">
        <f t="shared" si="275"/>
        <v>0</v>
      </c>
      <c r="CI353" s="194" t="e">
        <f t="shared" si="286"/>
        <v>#DIV/0!</v>
      </c>
      <c r="CJ353" s="194"/>
    </row>
    <row r="354" spans="2:88">
      <c r="B354" s="108">
        <f t="shared" si="287"/>
        <v>29</v>
      </c>
      <c r="C354" s="3">
        <f t="shared" si="276"/>
        <v>348</v>
      </c>
      <c r="D354" s="3">
        <f t="shared" si="277"/>
        <v>28</v>
      </c>
      <c r="E354" s="3">
        <f t="shared" si="278"/>
        <v>11</v>
      </c>
      <c r="F354" s="7">
        <f t="shared" si="279"/>
        <v>2043</v>
      </c>
      <c r="G354" s="8">
        <f t="shared" si="280"/>
        <v>12</v>
      </c>
      <c r="H354" s="37">
        <f>HLOOKUP(H$4,Debug!$A$1:$AK$723,2+$C354,0)</f>
        <v>0</v>
      </c>
      <c r="I354" s="38">
        <f>HLOOKUP(I$4,Debug!$A$1:$AK$723,2+$C354,0)</f>
        <v>0</v>
      </c>
      <c r="J354" s="38">
        <f>HLOOKUP(J$4,Debug!$A$1:$AK$723,2+$C354,0)</f>
        <v>0</v>
      </c>
      <c r="K354" s="38">
        <f>HLOOKUP(K$4,Debug!$A$1:$AK$723,2+$C354,0)</f>
        <v>0</v>
      </c>
      <c r="L354" s="38">
        <f>HLOOKUP(L$4,Debug!$A$1:$AK$723,2+$C354,0)</f>
        <v>0</v>
      </c>
      <c r="M354" s="38">
        <f>HLOOKUP(M$4,Debug!$A$1:$AK$723,2+$C354,0)</f>
        <v>0</v>
      </c>
      <c r="N354" s="208">
        <f t="shared" si="246"/>
        <v>0</v>
      </c>
      <c r="O354" s="5"/>
      <c r="P354" s="100">
        <f>IF(Switch="Y",S354,HLOOKUP(P$3,Debug!$A$1:$AK$723,2+$C354,0))</f>
        <v>0</v>
      </c>
      <c r="Q354" s="207">
        <f t="shared" si="247"/>
        <v>-1.25E-3</v>
      </c>
      <c r="R354" s="101">
        <f>IF(Switch="Y",T354,HLOOKUP(R$3,Debug!$A$1:$AK$723,2+$C354,0))</f>
        <v>0</v>
      </c>
      <c r="S354" s="183">
        <v>-1.0372300771116505E-3</v>
      </c>
      <c r="T354" s="184">
        <v>0.27450657443245763</v>
      </c>
      <c r="U354" s="196"/>
      <c r="V354" s="55">
        <f t="shared" si="281"/>
        <v>0</v>
      </c>
      <c r="W354" s="210">
        <f t="shared" si="282"/>
        <v>0</v>
      </c>
      <c r="X354" s="210">
        <f t="shared" si="248"/>
        <v>0</v>
      </c>
      <c r="Y354" s="210">
        <f t="shared" si="283"/>
        <v>0</v>
      </c>
      <c r="Z354" s="210">
        <f t="shared" si="249"/>
        <v>0</v>
      </c>
      <c r="AA354" s="210">
        <f t="shared" si="250"/>
        <v>0</v>
      </c>
      <c r="AB354" s="210">
        <f t="shared" si="251"/>
        <v>0</v>
      </c>
      <c r="AC354" s="211">
        <f t="shared" si="252"/>
        <v>0</v>
      </c>
      <c r="AD354" s="43">
        <f>HLOOKUP(AD$4,Debug!$A$1:$AK$723,2+$C354,0)</f>
        <v>0</v>
      </c>
      <c r="AE354" s="44">
        <f>HLOOKUP(AE$4,Debug!$A$1:$AK$723,2+$C354,0)</f>
        <v>0</v>
      </c>
      <c r="AF354" s="44">
        <f>HLOOKUP(AF$4,Debug!$A$1:$AK$723,2+$C354,0)</f>
        <v>0</v>
      </c>
      <c r="AG354" s="44">
        <f>HLOOKUP(AG$4,Debug!$A$1:$AK$723,2+$C354,0)</f>
        <v>0</v>
      </c>
      <c r="AH354" s="44">
        <f>HLOOKUP(AH$4,Debug!$A$1:$AK$723,2+$C354,0)</f>
        <v>0</v>
      </c>
      <c r="AI354" s="208">
        <f t="shared" si="253"/>
        <v>0</v>
      </c>
      <c r="AJ354" s="196"/>
      <c r="AK354" s="55">
        <f t="shared" si="240"/>
        <v>0</v>
      </c>
      <c r="AL354" s="210">
        <f t="shared" si="241"/>
        <v>0</v>
      </c>
      <c r="AM354" s="210">
        <f t="shared" si="242"/>
        <v>0</v>
      </c>
      <c r="AN354" s="210">
        <f t="shared" si="243"/>
        <v>0</v>
      </c>
      <c r="AO354" s="210">
        <f t="shared" si="244"/>
        <v>0</v>
      </c>
      <c r="AP354" s="211">
        <f t="shared" si="245"/>
        <v>0</v>
      </c>
      <c r="AQ354" s="46">
        <f>HLOOKUP(AQ$4,Debug!$A$1:$AK$723,2+$C354,0)</f>
        <v>0</v>
      </c>
      <c r="AR354" s="46">
        <f>HLOOKUP(AR$4,Debug!$A$1:$AK$723,2+$C354,0)</f>
        <v>0</v>
      </c>
      <c r="AS354" s="46">
        <f>HLOOKUP(AS$4,Debug!$A$1:$AK$723,2+$C354,0)</f>
        <v>0</v>
      </c>
      <c r="AT354" s="46">
        <f>HLOOKUP(AT$4,Debug!$A$1:$AK$723,2+$C354,0)</f>
        <v>0</v>
      </c>
      <c r="AU354" s="46">
        <f>HLOOKUP(AU$4,Debug!$A$1:$AK$723,2+$C354,0)</f>
        <v>0</v>
      </c>
      <c r="AV354" s="46">
        <f>HLOOKUP(AV$4,Debug!$A$1:$AK$723,2+$C354,0)</f>
        <v>0</v>
      </c>
      <c r="AW354" s="47">
        <f t="shared" si="254"/>
        <v>0</v>
      </c>
      <c r="AX354" s="196"/>
      <c r="AY354" s="265">
        <f t="shared" si="255"/>
        <v>0</v>
      </c>
      <c r="AZ354" s="266">
        <f t="shared" si="256"/>
        <v>0</v>
      </c>
      <c r="BA354" s="266">
        <f t="shared" si="257"/>
        <v>1.7826096154749393E-10</v>
      </c>
      <c r="BB354" s="266">
        <f t="shared" si="258"/>
        <v>0</v>
      </c>
      <c r="BC354" s="267">
        <f t="shared" si="259"/>
        <v>0</v>
      </c>
      <c r="BD354" s="246">
        <f>HLOOKUP(BD$4,Debug!$A$1:$AK$723,2+$C354,0)</f>
        <v>0</v>
      </c>
      <c r="BE354" s="46">
        <f>HLOOKUP(BE$4,Debug!$A$1:$AK$723,2+$C354,0)</f>
        <v>0</v>
      </c>
      <c r="BF354" s="46">
        <f>HLOOKUP(BF$4,Debug!$A$1:$AK$723,2+$C354,0)</f>
        <v>0</v>
      </c>
      <c r="BG354" s="46">
        <f>HLOOKUP(BG$4,Debug!$A$1:$AK$723,2+$C354,0)</f>
        <v>0</v>
      </c>
      <c r="BH354" s="46">
        <f>HLOOKUP(BH$4,Debug!$A$1:$AK$723,2+$C354,0)</f>
        <v>0</v>
      </c>
      <c r="BI354" s="48">
        <f t="shared" si="260"/>
        <v>0</v>
      </c>
      <c r="BJ354" s="196"/>
      <c r="BK354" s="274">
        <f t="shared" si="261"/>
        <v>1.6821425527395739E-3</v>
      </c>
      <c r="BL354" s="275">
        <f t="shared" si="262"/>
        <v>0</v>
      </c>
      <c r="BM354" s="281">
        <f t="shared" si="263"/>
        <v>0</v>
      </c>
      <c r="BN354" s="281">
        <f t="shared" si="264"/>
        <v>0.8</v>
      </c>
      <c r="BO354" s="281">
        <f t="shared" si="265"/>
        <v>0</v>
      </c>
      <c r="BP354" s="281">
        <f t="shared" si="266"/>
        <v>1</v>
      </c>
      <c r="BQ354" s="275">
        <f t="shared" si="267"/>
        <v>0</v>
      </c>
      <c r="BR354" s="275">
        <f t="shared" si="268"/>
        <v>0</v>
      </c>
      <c r="BS354" s="276">
        <f t="shared" si="269"/>
        <v>0.80566083413772305</v>
      </c>
      <c r="BT354" s="41">
        <f>HLOOKUP(BT$4,Debug!$A$1:$AK$723,2+$C354,0)*IF(SUM(V354:W354)=0,0,1)</f>
        <v>0</v>
      </c>
      <c r="BU354" s="41">
        <f>HLOOKUP(BU$4,Debug!$A$1:$AK$723,2+$C354,0)*IF(SUM(X354:Y354)=0,0,1)</f>
        <v>0</v>
      </c>
      <c r="BV354" s="41">
        <f>HLOOKUP(BV$4,Debug!$A$1:$AK$723,2+$C354,0)</f>
        <v>0</v>
      </c>
      <c r="BW354" s="208">
        <f t="shared" si="270"/>
        <v>0</v>
      </c>
      <c r="BY354" s="251">
        <f t="shared" si="271"/>
        <v>0</v>
      </c>
      <c r="BZ354" s="43">
        <f>HLOOKUP(BZ$4,Debug!$A$1:$AK$723,2+$C354,0)</f>
        <v>0</v>
      </c>
      <c r="CA354" s="49">
        <f t="shared" si="272"/>
        <v>0</v>
      </c>
      <c r="CC354" s="224">
        <f t="shared" si="273"/>
        <v>0</v>
      </c>
      <c r="CD354" s="253">
        <f t="shared" si="284"/>
        <v>0</v>
      </c>
      <c r="CE354" s="253">
        <f t="shared" si="274"/>
        <v>0</v>
      </c>
      <c r="CF354" s="253">
        <f t="shared" si="285"/>
        <v>0</v>
      </c>
      <c r="CG354" s="255">
        <f t="shared" si="275"/>
        <v>0</v>
      </c>
      <c r="CI354" s="194" t="e">
        <f t="shared" si="286"/>
        <v>#DIV/0!</v>
      </c>
      <c r="CJ354" s="194"/>
    </row>
    <row r="355" spans="2:88">
      <c r="B355" s="108">
        <f t="shared" si="287"/>
        <v>30</v>
      </c>
      <c r="C355" s="3">
        <f t="shared" si="276"/>
        <v>349</v>
      </c>
      <c r="D355" s="3">
        <f t="shared" si="277"/>
        <v>29</v>
      </c>
      <c r="E355" s="3">
        <f t="shared" si="278"/>
        <v>0</v>
      </c>
      <c r="F355" s="7">
        <f t="shared" si="279"/>
        <v>2044</v>
      </c>
      <c r="G355" s="8">
        <f t="shared" si="280"/>
        <v>1</v>
      </c>
      <c r="H355" s="37">
        <f>HLOOKUP(H$4,Debug!$A$1:$AK$723,2+$C355,0)</f>
        <v>0</v>
      </c>
      <c r="I355" s="38">
        <f>HLOOKUP(I$4,Debug!$A$1:$AK$723,2+$C355,0)</f>
        <v>0</v>
      </c>
      <c r="J355" s="38">
        <f>HLOOKUP(J$4,Debug!$A$1:$AK$723,2+$C355,0)</f>
        <v>0</v>
      </c>
      <c r="K355" s="38">
        <f>HLOOKUP(K$4,Debug!$A$1:$AK$723,2+$C355,0)</f>
        <v>0</v>
      </c>
      <c r="L355" s="38">
        <f>HLOOKUP(L$4,Debug!$A$1:$AK$723,2+$C355,0)</f>
        <v>0</v>
      </c>
      <c r="M355" s="38">
        <f>HLOOKUP(M$4,Debug!$A$1:$AK$723,2+$C355,0)</f>
        <v>0</v>
      </c>
      <c r="N355" s="208">
        <f t="shared" si="246"/>
        <v>0</v>
      </c>
      <c r="O355" s="5"/>
      <c r="P355" s="100">
        <f>IF(Switch="Y",S355,HLOOKUP(P$3,Debug!$A$1:$AK$723,2+$C355,0))</f>
        <v>0</v>
      </c>
      <c r="Q355" s="207">
        <f t="shared" si="247"/>
        <v>-1.25E-3</v>
      </c>
      <c r="R355" s="101">
        <f>IF(Switch="Y",T355,HLOOKUP(R$3,Debug!$A$1:$AK$723,2+$C355,0))</f>
        <v>0</v>
      </c>
      <c r="S355" s="183">
        <v>8.6459459232040015E-3</v>
      </c>
      <c r="T355" s="184">
        <v>0.27302263357632345</v>
      </c>
      <c r="U355" s="196"/>
      <c r="V355" s="55">
        <f t="shared" si="281"/>
        <v>0</v>
      </c>
      <c r="W355" s="210">
        <f t="shared" si="282"/>
        <v>0</v>
      </c>
      <c r="X355" s="210">
        <f t="shared" si="248"/>
        <v>0</v>
      </c>
      <c r="Y355" s="210">
        <f t="shared" si="283"/>
        <v>0</v>
      </c>
      <c r="Z355" s="210">
        <f t="shared" si="249"/>
        <v>0</v>
      </c>
      <c r="AA355" s="210">
        <f t="shared" si="250"/>
        <v>0</v>
      </c>
      <c r="AB355" s="210">
        <f t="shared" si="251"/>
        <v>0</v>
      </c>
      <c r="AC355" s="211">
        <f t="shared" si="252"/>
        <v>0</v>
      </c>
      <c r="AD355" s="43">
        <f>HLOOKUP(AD$4,Debug!$A$1:$AK$723,2+$C355,0)</f>
        <v>0</v>
      </c>
      <c r="AE355" s="44">
        <f>HLOOKUP(AE$4,Debug!$A$1:$AK$723,2+$C355,0)</f>
        <v>0</v>
      </c>
      <c r="AF355" s="44">
        <f>HLOOKUP(AF$4,Debug!$A$1:$AK$723,2+$C355,0)</f>
        <v>0</v>
      </c>
      <c r="AG355" s="44">
        <f>HLOOKUP(AG$4,Debug!$A$1:$AK$723,2+$C355,0)</f>
        <v>0</v>
      </c>
      <c r="AH355" s="44">
        <f>HLOOKUP(AH$4,Debug!$A$1:$AK$723,2+$C355,0)</f>
        <v>0</v>
      </c>
      <c r="AI355" s="208">
        <f t="shared" si="253"/>
        <v>0</v>
      </c>
      <c r="AJ355" s="196"/>
      <c r="AK355" s="55">
        <f t="shared" si="240"/>
        <v>0</v>
      </c>
      <c r="AL355" s="210">
        <f t="shared" si="241"/>
        <v>0</v>
      </c>
      <c r="AM355" s="210">
        <f t="shared" si="242"/>
        <v>0</v>
      </c>
      <c r="AN355" s="210">
        <f t="shared" si="243"/>
        <v>0</v>
      </c>
      <c r="AO355" s="210">
        <f t="shared" si="244"/>
        <v>0</v>
      </c>
      <c r="AP355" s="211">
        <f t="shared" si="245"/>
        <v>0</v>
      </c>
      <c r="AQ355" s="46">
        <f>HLOOKUP(AQ$4,Debug!$A$1:$AK$723,2+$C355,0)</f>
        <v>0</v>
      </c>
      <c r="AR355" s="46">
        <f>HLOOKUP(AR$4,Debug!$A$1:$AK$723,2+$C355,0)</f>
        <v>0</v>
      </c>
      <c r="AS355" s="46">
        <f>HLOOKUP(AS$4,Debug!$A$1:$AK$723,2+$C355,0)</f>
        <v>0</v>
      </c>
      <c r="AT355" s="46">
        <f>HLOOKUP(AT$4,Debug!$A$1:$AK$723,2+$C355,0)</f>
        <v>0</v>
      </c>
      <c r="AU355" s="46">
        <f>HLOOKUP(AU$4,Debug!$A$1:$AK$723,2+$C355,0)</f>
        <v>0</v>
      </c>
      <c r="AV355" s="46">
        <f>HLOOKUP(AV$4,Debug!$A$1:$AK$723,2+$C355,0)</f>
        <v>0</v>
      </c>
      <c r="AW355" s="47">
        <f t="shared" si="254"/>
        <v>0</v>
      </c>
      <c r="AX355" s="196"/>
      <c r="AY355" s="265">
        <f t="shared" si="255"/>
        <v>0</v>
      </c>
      <c r="AZ355" s="266">
        <f t="shared" si="256"/>
        <v>0</v>
      </c>
      <c r="BA355" s="266">
        <f t="shared" si="257"/>
        <v>1.7826096154749393E-10</v>
      </c>
      <c r="BB355" s="266">
        <f t="shared" si="258"/>
        <v>0</v>
      </c>
      <c r="BC355" s="267">
        <f t="shared" si="259"/>
        <v>0</v>
      </c>
      <c r="BD355" s="246">
        <f>HLOOKUP(BD$4,Debug!$A$1:$AK$723,2+$C355,0)</f>
        <v>0</v>
      </c>
      <c r="BE355" s="46">
        <f>HLOOKUP(BE$4,Debug!$A$1:$AK$723,2+$C355,0)</f>
        <v>0</v>
      </c>
      <c r="BF355" s="46">
        <f>HLOOKUP(BF$4,Debug!$A$1:$AK$723,2+$C355,0)</f>
        <v>0</v>
      </c>
      <c r="BG355" s="46">
        <f>HLOOKUP(BG$4,Debug!$A$1:$AK$723,2+$C355,0)</f>
        <v>0</v>
      </c>
      <c r="BH355" s="46">
        <f>HLOOKUP(BH$4,Debug!$A$1:$AK$723,2+$C355,0)</f>
        <v>0</v>
      </c>
      <c r="BI355" s="48">
        <f t="shared" si="260"/>
        <v>0</v>
      </c>
      <c r="BJ355" s="196"/>
      <c r="BK355" s="274">
        <f t="shared" si="261"/>
        <v>1.6821425527395739E-3</v>
      </c>
      <c r="BL355" s="275">
        <f t="shared" si="262"/>
        <v>0</v>
      </c>
      <c r="BM355" s="281">
        <f t="shared" si="263"/>
        <v>0</v>
      </c>
      <c r="BN355" s="281">
        <f t="shared" si="264"/>
        <v>0.8</v>
      </c>
      <c r="BO355" s="281">
        <f t="shared" si="265"/>
        <v>0</v>
      </c>
      <c r="BP355" s="281">
        <f t="shared" si="266"/>
        <v>1</v>
      </c>
      <c r="BQ355" s="275">
        <f t="shared" si="267"/>
        <v>0</v>
      </c>
      <c r="BR355" s="275">
        <f t="shared" si="268"/>
        <v>0</v>
      </c>
      <c r="BS355" s="276">
        <f t="shared" si="269"/>
        <v>0.80566083413772305</v>
      </c>
      <c r="BT355" s="41">
        <f>HLOOKUP(BT$4,Debug!$A$1:$AK$723,2+$C355,0)*IF(SUM(V355:W355)=0,0,1)</f>
        <v>0</v>
      </c>
      <c r="BU355" s="41">
        <f>HLOOKUP(BU$4,Debug!$A$1:$AK$723,2+$C355,0)*IF(SUM(X355:Y355)=0,0,1)</f>
        <v>0</v>
      </c>
      <c r="BV355" s="41">
        <f>HLOOKUP(BV$4,Debug!$A$1:$AK$723,2+$C355,0)</f>
        <v>0</v>
      </c>
      <c r="BW355" s="208">
        <f t="shared" si="270"/>
        <v>0</v>
      </c>
      <c r="BY355" s="251">
        <f t="shared" si="271"/>
        <v>0</v>
      </c>
      <c r="BZ355" s="43">
        <f>HLOOKUP(BZ$4,Debug!$A$1:$AK$723,2+$C355,0)</f>
        <v>0</v>
      </c>
      <c r="CA355" s="49">
        <f t="shared" si="272"/>
        <v>0</v>
      </c>
      <c r="CC355" s="224">
        <f t="shared" si="273"/>
        <v>0</v>
      </c>
      <c r="CD355" s="253">
        <f t="shared" si="284"/>
        <v>0</v>
      </c>
      <c r="CE355" s="253">
        <f t="shared" si="274"/>
        <v>0</v>
      </c>
      <c r="CF355" s="253">
        <f t="shared" si="285"/>
        <v>0</v>
      </c>
      <c r="CG355" s="255">
        <f t="shared" si="275"/>
        <v>0</v>
      </c>
      <c r="CI355" s="194" t="e">
        <f t="shared" si="286"/>
        <v>#DIV/0!</v>
      </c>
      <c r="CJ355" s="194"/>
    </row>
    <row r="356" spans="2:88">
      <c r="B356" s="108">
        <f t="shared" si="287"/>
        <v>30</v>
      </c>
      <c r="C356" s="3">
        <f t="shared" si="276"/>
        <v>350</v>
      </c>
      <c r="D356" s="3">
        <f t="shared" si="277"/>
        <v>29</v>
      </c>
      <c r="E356" s="3">
        <f t="shared" si="278"/>
        <v>1</v>
      </c>
      <c r="F356" s="7">
        <f t="shared" si="279"/>
        <v>2044</v>
      </c>
      <c r="G356" s="8">
        <f t="shared" si="280"/>
        <v>2</v>
      </c>
      <c r="H356" s="37">
        <f>HLOOKUP(H$4,Debug!$A$1:$AK$723,2+$C356,0)</f>
        <v>0</v>
      </c>
      <c r="I356" s="38">
        <f>HLOOKUP(I$4,Debug!$A$1:$AK$723,2+$C356,0)</f>
        <v>0</v>
      </c>
      <c r="J356" s="38">
        <f>HLOOKUP(J$4,Debug!$A$1:$AK$723,2+$C356,0)</f>
        <v>0</v>
      </c>
      <c r="K356" s="38">
        <f>HLOOKUP(K$4,Debug!$A$1:$AK$723,2+$C356,0)</f>
        <v>0</v>
      </c>
      <c r="L356" s="38">
        <f>HLOOKUP(L$4,Debug!$A$1:$AK$723,2+$C356,0)</f>
        <v>0</v>
      </c>
      <c r="M356" s="38">
        <f>HLOOKUP(M$4,Debug!$A$1:$AK$723,2+$C356,0)</f>
        <v>0</v>
      </c>
      <c r="N356" s="208">
        <f t="shared" si="246"/>
        <v>0</v>
      </c>
      <c r="O356" s="5"/>
      <c r="P356" s="100">
        <f>IF(Switch="Y",S356,HLOOKUP(P$3,Debug!$A$1:$AK$723,2+$C356,0))</f>
        <v>0</v>
      </c>
      <c r="Q356" s="207">
        <f t="shared" si="247"/>
        <v>-1.25E-3</v>
      </c>
      <c r="R356" s="101">
        <f>IF(Switch="Y",T356,HLOOKUP(R$3,Debug!$A$1:$AK$723,2+$C356,0))</f>
        <v>0</v>
      </c>
      <c r="S356" s="183">
        <v>3.7054034630470856E-2</v>
      </c>
      <c r="T356" s="184">
        <v>0.27156202476645669</v>
      </c>
      <c r="U356" s="196"/>
      <c r="V356" s="55">
        <f t="shared" si="281"/>
        <v>0</v>
      </c>
      <c r="W356" s="210">
        <f t="shared" si="282"/>
        <v>0</v>
      </c>
      <c r="X356" s="210">
        <f t="shared" si="248"/>
        <v>0</v>
      </c>
      <c r="Y356" s="210">
        <f t="shared" si="283"/>
        <v>0</v>
      </c>
      <c r="Z356" s="210">
        <f t="shared" si="249"/>
        <v>0</v>
      </c>
      <c r="AA356" s="210">
        <f t="shared" si="250"/>
        <v>0</v>
      </c>
      <c r="AB356" s="210">
        <f t="shared" si="251"/>
        <v>0</v>
      </c>
      <c r="AC356" s="211">
        <f t="shared" si="252"/>
        <v>0</v>
      </c>
      <c r="AD356" s="43">
        <f>HLOOKUP(AD$4,Debug!$A$1:$AK$723,2+$C356,0)</f>
        <v>0</v>
      </c>
      <c r="AE356" s="44">
        <f>HLOOKUP(AE$4,Debug!$A$1:$AK$723,2+$C356,0)</f>
        <v>0</v>
      </c>
      <c r="AF356" s="44">
        <f>HLOOKUP(AF$4,Debug!$A$1:$AK$723,2+$C356,0)</f>
        <v>0</v>
      </c>
      <c r="AG356" s="44">
        <f>HLOOKUP(AG$4,Debug!$A$1:$AK$723,2+$C356,0)</f>
        <v>0</v>
      </c>
      <c r="AH356" s="44">
        <f>HLOOKUP(AH$4,Debug!$A$1:$AK$723,2+$C356,0)</f>
        <v>0</v>
      </c>
      <c r="AI356" s="208">
        <f t="shared" si="253"/>
        <v>0</v>
      </c>
      <c r="AJ356" s="196"/>
      <c r="AK356" s="55">
        <f t="shared" si="240"/>
        <v>0</v>
      </c>
      <c r="AL356" s="210">
        <f t="shared" si="241"/>
        <v>0</v>
      </c>
      <c r="AM356" s="210">
        <f t="shared" si="242"/>
        <v>0</v>
      </c>
      <c r="AN356" s="210">
        <f t="shared" si="243"/>
        <v>0</v>
      </c>
      <c r="AO356" s="210">
        <f t="shared" si="244"/>
        <v>0</v>
      </c>
      <c r="AP356" s="211">
        <f t="shared" si="245"/>
        <v>0</v>
      </c>
      <c r="AQ356" s="46">
        <f>HLOOKUP(AQ$4,Debug!$A$1:$AK$723,2+$C356,0)</f>
        <v>0</v>
      </c>
      <c r="AR356" s="46">
        <f>HLOOKUP(AR$4,Debug!$A$1:$AK$723,2+$C356,0)</f>
        <v>0</v>
      </c>
      <c r="AS356" s="46">
        <f>HLOOKUP(AS$4,Debug!$A$1:$AK$723,2+$C356,0)</f>
        <v>0</v>
      </c>
      <c r="AT356" s="46">
        <f>HLOOKUP(AT$4,Debug!$A$1:$AK$723,2+$C356,0)</f>
        <v>0</v>
      </c>
      <c r="AU356" s="46">
        <f>HLOOKUP(AU$4,Debug!$A$1:$AK$723,2+$C356,0)</f>
        <v>0</v>
      </c>
      <c r="AV356" s="46">
        <f>HLOOKUP(AV$4,Debug!$A$1:$AK$723,2+$C356,0)</f>
        <v>0</v>
      </c>
      <c r="AW356" s="47">
        <f t="shared" si="254"/>
        <v>0</v>
      </c>
      <c r="AX356" s="196"/>
      <c r="AY356" s="265">
        <f t="shared" si="255"/>
        <v>0</v>
      </c>
      <c r="AZ356" s="266">
        <f t="shared" si="256"/>
        <v>0</v>
      </c>
      <c r="BA356" s="266">
        <f t="shared" si="257"/>
        <v>1.7826096154749393E-10</v>
      </c>
      <c r="BB356" s="266">
        <f t="shared" si="258"/>
        <v>0</v>
      </c>
      <c r="BC356" s="267">
        <f t="shared" si="259"/>
        <v>0</v>
      </c>
      <c r="BD356" s="246">
        <f>HLOOKUP(BD$4,Debug!$A$1:$AK$723,2+$C356,0)</f>
        <v>0</v>
      </c>
      <c r="BE356" s="46">
        <f>HLOOKUP(BE$4,Debug!$A$1:$AK$723,2+$C356,0)</f>
        <v>0</v>
      </c>
      <c r="BF356" s="46">
        <f>HLOOKUP(BF$4,Debug!$A$1:$AK$723,2+$C356,0)</f>
        <v>0</v>
      </c>
      <c r="BG356" s="46">
        <f>HLOOKUP(BG$4,Debug!$A$1:$AK$723,2+$C356,0)</f>
        <v>0</v>
      </c>
      <c r="BH356" s="46">
        <f>HLOOKUP(BH$4,Debug!$A$1:$AK$723,2+$C356,0)</f>
        <v>0</v>
      </c>
      <c r="BI356" s="48">
        <f t="shared" si="260"/>
        <v>0</v>
      </c>
      <c r="BJ356" s="196"/>
      <c r="BK356" s="274">
        <f t="shared" si="261"/>
        <v>1.6821425527395739E-3</v>
      </c>
      <c r="BL356" s="275">
        <f t="shared" si="262"/>
        <v>0</v>
      </c>
      <c r="BM356" s="281">
        <f t="shared" si="263"/>
        <v>0</v>
      </c>
      <c r="BN356" s="281">
        <f t="shared" si="264"/>
        <v>0.8</v>
      </c>
      <c r="BO356" s="281">
        <f t="shared" si="265"/>
        <v>0</v>
      </c>
      <c r="BP356" s="281">
        <f t="shared" si="266"/>
        <v>1</v>
      </c>
      <c r="BQ356" s="275">
        <f t="shared" si="267"/>
        <v>0</v>
      </c>
      <c r="BR356" s="275">
        <f t="shared" si="268"/>
        <v>0</v>
      </c>
      <c r="BS356" s="276">
        <f t="shared" si="269"/>
        <v>0.80566083413772305</v>
      </c>
      <c r="BT356" s="41">
        <f>HLOOKUP(BT$4,Debug!$A$1:$AK$723,2+$C356,0)*IF(SUM(V356:W356)=0,0,1)</f>
        <v>0</v>
      </c>
      <c r="BU356" s="41">
        <f>HLOOKUP(BU$4,Debug!$A$1:$AK$723,2+$C356,0)*IF(SUM(X356:Y356)=0,0,1)</f>
        <v>0</v>
      </c>
      <c r="BV356" s="41">
        <f>HLOOKUP(BV$4,Debug!$A$1:$AK$723,2+$C356,0)</f>
        <v>0</v>
      </c>
      <c r="BW356" s="208">
        <f t="shared" si="270"/>
        <v>0</v>
      </c>
      <c r="BY356" s="251">
        <f t="shared" si="271"/>
        <v>0</v>
      </c>
      <c r="BZ356" s="43">
        <f>HLOOKUP(BZ$4,Debug!$A$1:$AK$723,2+$C356,0)</f>
        <v>0</v>
      </c>
      <c r="CA356" s="49">
        <f t="shared" si="272"/>
        <v>0</v>
      </c>
      <c r="CC356" s="224">
        <f t="shared" si="273"/>
        <v>0</v>
      </c>
      <c r="CD356" s="253">
        <f t="shared" si="284"/>
        <v>0</v>
      </c>
      <c r="CE356" s="253">
        <f t="shared" si="274"/>
        <v>0</v>
      </c>
      <c r="CF356" s="253">
        <f t="shared" si="285"/>
        <v>0</v>
      </c>
      <c r="CG356" s="255">
        <f t="shared" si="275"/>
        <v>0</v>
      </c>
      <c r="CI356" s="194" t="e">
        <f t="shared" si="286"/>
        <v>#DIV/0!</v>
      </c>
      <c r="CJ356" s="194"/>
    </row>
    <row r="357" spans="2:88">
      <c r="B357" s="108">
        <f t="shared" si="287"/>
        <v>30</v>
      </c>
      <c r="C357" s="3">
        <f t="shared" si="276"/>
        <v>351</v>
      </c>
      <c r="D357" s="3">
        <f t="shared" si="277"/>
        <v>29</v>
      </c>
      <c r="E357" s="3">
        <f t="shared" si="278"/>
        <v>2</v>
      </c>
      <c r="F357" s="7">
        <f t="shared" si="279"/>
        <v>2044</v>
      </c>
      <c r="G357" s="8">
        <f t="shared" si="280"/>
        <v>3</v>
      </c>
      <c r="H357" s="37">
        <f>HLOOKUP(H$4,Debug!$A$1:$AK$723,2+$C357,0)</f>
        <v>0</v>
      </c>
      <c r="I357" s="38">
        <f>HLOOKUP(I$4,Debug!$A$1:$AK$723,2+$C357,0)</f>
        <v>0</v>
      </c>
      <c r="J357" s="38">
        <f>HLOOKUP(J$4,Debug!$A$1:$AK$723,2+$C357,0)</f>
        <v>0</v>
      </c>
      <c r="K357" s="38">
        <f>HLOOKUP(K$4,Debug!$A$1:$AK$723,2+$C357,0)</f>
        <v>0</v>
      </c>
      <c r="L357" s="38">
        <f>HLOOKUP(L$4,Debug!$A$1:$AK$723,2+$C357,0)</f>
        <v>0</v>
      </c>
      <c r="M357" s="38">
        <f>HLOOKUP(M$4,Debug!$A$1:$AK$723,2+$C357,0)</f>
        <v>0</v>
      </c>
      <c r="N357" s="208">
        <f t="shared" si="246"/>
        <v>0</v>
      </c>
      <c r="O357" s="5"/>
      <c r="P357" s="100">
        <f>IF(Switch="Y",S357,HLOOKUP(P$3,Debug!$A$1:$AK$723,2+$C357,0))</f>
        <v>0</v>
      </c>
      <c r="Q357" s="207">
        <f t="shared" si="247"/>
        <v>-1.25E-3</v>
      </c>
      <c r="R357" s="101">
        <f>IF(Switch="Y",T357,HLOOKUP(R$3,Debug!$A$1:$AK$723,2+$C357,0))</f>
        <v>0</v>
      </c>
      <c r="S357" s="183">
        <v>1.0195114183155551E-2</v>
      </c>
      <c r="T357" s="184">
        <v>0.27000756021168593</v>
      </c>
      <c r="U357" s="196"/>
      <c r="V357" s="55">
        <f t="shared" si="281"/>
        <v>0</v>
      </c>
      <c r="W357" s="210">
        <f t="shared" si="282"/>
        <v>0</v>
      </c>
      <c r="X357" s="210">
        <f t="shared" si="248"/>
        <v>0</v>
      </c>
      <c r="Y357" s="210">
        <f t="shared" si="283"/>
        <v>0</v>
      </c>
      <c r="Z357" s="210">
        <f t="shared" si="249"/>
        <v>0</v>
      </c>
      <c r="AA357" s="210">
        <f t="shared" si="250"/>
        <v>0</v>
      </c>
      <c r="AB357" s="210">
        <f t="shared" si="251"/>
        <v>0</v>
      </c>
      <c r="AC357" s="211">
        <f t="shared" si="252"/>
        <v>0</v>
      </c>
      <c r="AD357" s="43">
        <f>HLOOKUP(AD$4,Debug!$A$1:$AK$723,2+$C357,0)</f>
        <v>0</v>
      </c>
      <c r="AE357" s="44">
        <f>HLOOKUP(AE$4,Debug!$A$1:$AK$723,2+$C357,0)</f>
        <v>0</v>
      </c>
      <c r="AF357" s="44">
        <f>HLOOKUP(AF$4,Debug!$A$1:$AK$723,2+$C357,0)</f>
        <v>0</v>
      </c>
      <c r="AG357" s="44">
        <f>HLOOKUP(AG$4,Debug!$A$1:$AK$723,2+$C357,0)</f>
        <v>0</v>
      </c>
      <c r="AH357" s="44">
        <f>HLOOKUP(AH$4,Debug!$A$1:$AK$723,2+$C357,0)</f>
        <v>0</v>
      </c>
      <c r="AI357" s="208">
        <f t="shared" si="253"/>
        <v>0</v>
      </c>
      <c r="AJ357" s="196"/>
      <c r="AK357" s="55">
        <f t="shared" si="240"/>
        <v>0</v>
      </c>
      <c r="AL357" s="210">
        <f t="shared" si="241"/>
        <v>0</v>
      </c>
      <c r="AM357" s="210">
        <f t="shared" si="242"/>
        <v>0</v>
      </c>
      <c r="AN357" s="210">
        <f t="shared" si="243"/>
        <v>0</v>
      </c>
      <c r="AO357" s="210">
        <f t="shared" si="244"/>
        <v>0</v>
      </c>
      <c r="AP357" s="211">
        <f t="shared" si="245"/>
        <v>0</v>
      </c>
      <c r="AQ357" s="46">
        <f>HLOOKUP(AQ$4,Debug!$A$1:$AK$723,2+$C357,0)</f>
        <v>0</v>
      </c>
      <c r="AR357" s="46">
        <f>HLOOKUP(AR$4,Debug!$A$1:$AK$723,2+$C357,0)</f>
        <v>0</v>
      </c>
      <c r="AS357" s="46">
        <f>HLOOKUP(AS$4,Debug!$A$1:$AK$723,2+$C357,0)</f>
        <v>0</v>
      </c>
      <c r="AT357" s="46">
        <f>HLOOKUP(AT$4,Debug!$A$1:$AK$723,2+$C357,0)</f>
        <v>0</v>
      </c>
      <c r="AU357" s="46">
        <f>HLOOKUP(AU$4,Debug!$A$1:$AK$723,2+$C357,0)</f>
        <v>0</v>
      </c>
      <c r="AV357" s="46">
        <f>HLOOKUP(AV$4,Debug!$A$1:$AK$723,2+$C357,0)</f>
        <v>0</v>
      </c>
      <c r="AW357" s="47">
        <f t="shared" si="254"/>
        <v>0</v>
      </c>
      <c r="AX357" s="196"/>
      <c r="AY357" s="265">
        <f t="shared" si="255"/>
        <v>0</v>
      </c>
      <c r="AZ357" s="266">
        <f t="shared" si="256"/>
        <v>0</v>
      </c>
      <c r="BA357" s="266">
        <f t="shared" si="257"/>
        <v>1.7826096154749393E-10</v>
      </c>
      <c r="BB357" s="266">
        <f t="shared" si="258"/>
        <v>0</v>
      </c>
      <c r="BC357" s="267">
        <f t="shared" si="259"/>
        <v>0</v>
      </c>
      <c r="BD357" s="246">
        <f>HLOOKUP(BD$4,Debug!$A$1:$AK$723,2+$C357,0)</f>
        <v>0</v>
      </c>
      <c r="BE357" s="46">
        <f>HLOOKUP(BE$4,Debug!$A$1:$AK$723,2+$C357,0)</f>
        <v>0</v>
      </c>
      <c r="BF357" s="46">
        <f>HLOOKUP(BF$4,Debug!$A$1:$AK$723,2+$C357,0)</f>
        <v>0</v>
      </c>
      <c r="BG357" s="46">
        <f>HLOOKUP(BG$4,Debug!$A$1:$AK$723,2+$C357,0)</f>
        <v>0</v>
      </c>
      <c r="BH357" s="46">
        <f>HLOOKUP(BH$4,Debug!$A$1:$AK$723,2+$C357,0)</f>
        <v>0</v>
      </c>
      <c r="BI357" s="48">
        <f t="shared" si="260"/>
        <v>0</v>
      </c>
      <c r="BJ357" s="196"/>
      <c r="BK357" s="274">
        <f t="shared" si="261"/>
        <v>1.6821425527395739E-3</v>
      </c>
      <c r="BL357" s="275">
        <f t="shared" si="262"/>
        <v>0</v>
      </c>
      <c r="BM357" s="281">
        <f t="shared" si="263"/>
        <v>0</v>
      </c>
      <c r="BN357" s="281">
        <f t="shared" si="264"/>
        <v>0.8</v>
      </c>
      <c r="BO357" s="281">
        <f t="shared" si="265"/>
        <v>0</v>
      </c>
      <c r="BP357" s="281">
        <f t="shared" si="266"/>
        <v>1</v>
      </c>
      <c r="BQ357" s="275">
        <f t="shared" si="267"/>
        <v>0</v>
      </c>
      <c r="BR357" s="275">
        <f t="shared" si="268"/>
        <v>0</v>
      </c>
      <c r="BS357" s="276">
        <f t="shared" si="269"/>
        <v>0.80566083413772305</v>
      </c>
      <c r="BT357" s="41">
        <f>HLOOKUP(BT$4,Debug!$A$1:$AK$723,2+$C357,0)*IF(SUM(V357:W357)=0,0,1)</f>
        <v>0</v>
      </c>
      <c r="BU357" s="41">
        <f>HLOOKUP(BU$4,Debug!$A$1:$AK$723,2+$C357,0)*IF(SUM(X357:Y357)=0,0,1)</f>
        <v>0</v>
      </c>
      <c r="BV357" s="41">
        <f>HLOOKUP(BV$4,Debug!$A$1:$AK$723,2+$C357,0)</f>
        <v>0</v>
      </c>
      <c r="BW357" s="208">
        <f t="shared" si="270"/>
        <v>0</v>
      </c>
      <c r="BY357" s="251">
        <f t="shared" si="271"/>
        <v>0</v>
      </c>
      <c r="BZ357" s="43">
        <f>HLOOKUP(BZ$4,Debug!$A$1:$AK$723,2+$C357,0)</f>
        <v>0</v>
      </c>
      <c r="CA357" s="49">
        <f t="shared" si="272"/>
        <v>0</v>
      </c>
      <c r="CC357" s="224">
        <f t="shared" si="273"/>
        <v>0</v>
      </c>
      <c r="CD357" s="253">
        <f t="shared" si="284"/>
        <v>0</v>
      </c>
      <c r="CE357" s="253">
        <f t="shared" si="274"/>
        <v>0</v>
      </c>
      <c r="CF357" s="253">
        <f t="shared" si="285"/>
        <v>0</v>
      </c>
      <c r="CG357" s="255">
        <f t="shared" si="275"/>
        <v>0</v>
      </c>
      <c r="CI357" s="194" t="e">
        <f t="shared" si="286"/>
        <v>#DIV/0!</v>
      </c>
      <c r="CJ357" s="194"/>
    </row>
    <row r="358" spans="2:88">
      <c r="B358" s="108">
        <f t="shared" si="287"/>
        <v>30</v>
      </c>
      <c r="C358" s="3">
        <f t="shared" si="276"/>
        <v>352</v>
      </c>
      <c r="D358" s="3">
        <f t="shared" si="277"/>
        <v>29</v>
      </c>
      <c r="E358" s="3">
        <f t="shared" si="278"/>
        <v>3</v>
      </c>
      <c r="F358" s="7">
        <f t="shared" si="279"/>
        <v>2044</v>
      </c>
      <c r="G358" s="8">
        <f t="shared" si="280"/>
        <v>4</v>
      </c>
      <c r="H358" s="37">
        <f>HLOOKUP(H$4,Debug!$A$1:$AK$723,2+$C358,0)</f>
        <v>0</v>
      </c>
      <c r="I358" s="38">
        <f>HLOOKUP(I$4,Debug!$A$1:$AK$723,2+$C358,0)</f>
        <v>0</v>
      </c>
      <c r="J358" s="38">
        <f>HLOOKUP(J$4,Debug!$A$1:$AK$723,2+$C358,0)</f>
        <v>0</v>
      </c>
      <c r="K358" s="38">
        <f>HLOOKUP(K$4,Debug!$A$1:$AK$723,2+$C358,0)</f>
        <v>0</v>
      </c>
      <c r="L358" s="38">
        <f>HLOOKUP(L$4,Debug!$A$1:$AK$723,2+$C358,0)</f>
        <v>0</v>
      </c>
      <c r="M358" s="38">
        <f>HLOOKUP(M$4,Debug!$A$1:$AK$723,2+$C358,0)</f>
        <v>0</v>
      </c>
      <c r="N358" s="208">
        <f t="shared" si="246"/>
        <v>0</v>
      </c>
      <c r="O358" s="5"/>
      <c r="P358" s="100">
        <f>IF(Switch="Y",S358,HLOOKUP(P$3,Debug!$A$1:$AK$723,2+$C358,0))</f>
        <v>0</v>
      </c>
      <c r="Q358" s="207">
        <f t="shared" si="247"/>
        <v>-1.25E-3</v>
      </c>
      <c r="R358" s="101">
        <f>IF(Switch="Y",T358,HLOOKUP(R$3,Debug!$A$1:$AK$723,2+$C358,0))</f>
        <v>0</v>
      </c>
      <c r="S358" s="183">
        <v>1.8195622787673393E-2</v>
      </c>
      <c r="T358" s="184">
        <v>0.26846358291497757</v>
      </c>
      <c r="U358" s="196"/>
      <c r="V358" s="55">
        <f t="shared" si="281"/>
        <v>0</v>
      </c>
      <c r="W358" s="210">
        <f t="shared" si="282"/>
        <v>0</v>
      </c>
      <c r="X358" s="210">
        <f t="shared" si="248"/>
        <v>0</v>
      </c>
      <c r="Y358" s="210">
        <f t="shared" si="283"/>
        <v>0</v>
      </c>
      <c r="Z358" s="210">
        <f t="shared" si="249"/>
        <v>0</v>
      </c>
      <c r="AA358" s="210">
        <f t="shared" si="250"/>
        <v>0</v>
      </c>
      <c r="AB358" s="210">
        <f t="shared" si="251"/>
        <v>0</v>
      </c>
      <c r="AC358" s="211">
        <f t="shared" si="252"/>
        <v>0</v>
      </c>
      <c r="AD358" s="43">
        <f>HLOOKUP(AD$4,Debug!$A$1:$AK$723,2+$C358,0)</f>
        <v>0</v>
      </c>
      <c r="AE358" s="44">
        <f>HLOOKUP(AE$4,Debug!$A$1:$AK$723,2+$C358,0)</f>
        <v>0</v>
      </c>
      <c r="AF358" s="44">
        <f>HLOOKUP(AF$4,Debug!$A$1:$AK$723,2+$C358,0)</f>
        <v>0</v>
      </c>
      <c r="AG358" s="44">
        <f>HLOOKUP(AG$4,Debug!$A$1:$AK$723,2+$C358,0)</f>
        <v>0</v>
      </c>
      <c r="AH358" s="44">
        <f>HLOOKUP(AH$4,Debug!$A$1:$AK$723,2+$C358,0)</f>
        <v>0</v>
      </c>
      <c r="AI358" s="208">
        <f t="shared" si="253"/>
        <v>0</v>
      </c>
      <c r="AJ358" s="196"/>
      <c r="AK358" s="55">
        <f t="shared" si="240"/>
        <v>0</v>
      </c>
      <c r="AL358" s="210">
        <f t="shared" si="241"/>
        <v>0</v>
      </c>
      <c r="AM358" s="210">
        <f t="shared" si="242"/>
        <v>0</v>
      </c>
      <c r="AN358" s="210">
        <f t="shared" si="243"/>
        <v>0</v>
      </c>
      <c r="AO358" s="210">
        <f t="shared" si="244"/>
        <v>0</v>
      </c>
      <c r="AP358" s="211">
        <f t="shared" si="245"/>
        <v>0</v>
      </c>
      <c r="AQ358" s="46">
        <f>HLOOKUP(AQ$4,Debug!$A$1:$AK$723,2+$C358,0)</f>
        <v>0</v>
      </c>
      <c r="AR358" s="46">
        <f>HLOOKUP(AR$4,Debug!$A$1:$AK$723,2+$C358,0)</f>
        <v>0</v>
      </c>
      <c r="AS358" s="46">
        <f>HLOOKUP(AS$4,Debug!$A$1:$AK$723,2+$C358,0)</f>
        <v>0</v>
      </c>
      <c r="AT358" s="46">
        <f>HLOOKUP(AT$4,Debug!$A$1:$AK$723,2+$C358,0)</f>
        <v>0</v>
      </c>
      <c r="AU358" s="46">
        <f>HLOOKUP(AU$4,Debug!$A$1:$AK$723,2+$C358,0)</f>
        <v>0</v>
      </c>
      <c r="AV358" s="46">
        <f>HLOOKUP(AV$4,Debug!$A$1:$AK$723,2+$C358,0)</f>
        <v>0</v>
      </c>
      <c r="AW358" s="47">
        <f t="shared" si="254"/>
        <v>0</v>
      </c>
      <c r="AX358" s="196"/>
      <c r="AY358" s="265">
        <f t="shared" si="255"/>
        <v>0</v>
      </c>
      <c r="AZ358" s="266">
        <f t="shared" si="256"/>
        <v>0</v>
      </c>
      <c r="BA358" s="266">
        <f t="shared" si="257"/>
        <v>1.7826096154749393E-10</v>
      </c>
      <c r="BB358" s="266">
        <f t="shared" si="258"/>
        <v>0</v>
      </c>
      <c r="BC358" s="267">
        <f t="shared" si="259"/>
        <v>0</v>
      </c>
      <c r="BD358" s="246">
        <f>HLOOKUP(BD$4,Debug!$A$1:$AK$723,2+$C358,0)</f>
        <v>0</v>
      </c>
      <c r="BE358" s="46">
        <f>HLOOKUP(BE$4,Debug!$A$1:$AK$723,2+$C358,0)</f>
        <v>0</v>
      </c>
      <c r="BF358" s="46">
        <f>HLOOKUP(BF$4,Debug!$A$1:$AK$723,2+$C358,0)</f>
        <v>0</v>
      </c>
      <c r="BG358" s="46">
        <f>HLOOKUP(BG$4,Debug!$A$1:$AK$723,2+$C358,0)</f>
        <v>0</v>
      </c>
      <c r="BH358" s="46">
        <f>HLOOKUP(BH$4,Debug!$A$1:$AK$723,2+$C358,0)</f>
        <v>0</v>
      </c>
      <c r="BI358" s="48">
        <f t="shared" si="260"/>
        <v>0</v>
      </c>
      <c r="BJ358" s="196"/>
      <c r="BK358" s="274">
        <f t="shared" si="261"/>
        <v>1.6821425527395739E-3</v>
      </c>
      <c r="BL358" s="275">
        <f t="shared" si="262"/>
        <v>0</v>
      </c>
      <c r="BM358" s="281">
        <f t="shared" si="263"/>
        <v>0</v>
      </c>
      <c r="BN358" s="281">
        <f t="shared" si="264"/>
        <v>0.8</v>
      </c>
      <c r="BO358" s="281">
        <f t="shared" si="265"/>
        <v>0</v>
      </c>
      <c r="BP358" s="281">
        <f t="shared" si="266"/>
        <v>1</v>
      </c>
      <c r="BQ358" s="275">
        <f t="shared" si="267"/>
        <v>0</v>
      </c>
      <c r="BR358" s="275">
        <f t="shared" si="268"/>
        <v>0</v>
      </c>
      <c r="BS358" s="276">
        <f t="shared" si="269"/>
        <v>0.80566083413772305</v>
      </c>
      <c r="BT358" s="41">
        <f>HLOOKUP(BT$4,Debug!$A$1:$AK$723,2+$C358,0)*IF(SUM(V358:W358)=0,0,1)</f>
        <v>0</v>
      </c>
      <c r="BU358" s="41">
        <f>HLOOKUP(BU$4,Debug!$A$1:$AK$723,2+$C358,0)*IF(SUM(X358:Y358)=0,0,1)</f>
        <v>0</v>
      </c>
      <c r="BV358" s="41">
        <f>HLOOKUP(BV$4,Debug!$A$1:$AK$723,2+$C358,0)</f>
        <v>0</v>
      </c>
      <c r="BW358" s="208">
        <f t="shared" si="270"/>
        <v>0</v>
      </c>
      <c r="BY358" s="251">
        <f t="shared" si="271"/>
        <v>0</v>
      </c>
      <c r="BZ358" s="43">
        <f>HLOOKUP(BZ$4,Debug!$A$1:$AK$723,2+$C358,0)</f>
        <v>0</v>
      </c>
      <c r="CA358" s="49">
        <f t="shared" si="272"/>
        <v>0</v>
      </c>
      <c r="CC358" s="224">
        <f t="shared" si="273"/>
        <v>0</v>
      </c>
      <c r="CD358" s="253">
        <f t="shared" si="284"/>
        <v>0</v>
      </c>
      <c r="CE358" s="253">
        <f t="shared" si="274"/>
        <v>0</v>
      </c>
      <c r="CF358" s="253">
        <f t="shared" si="285"/>
        <v>0</v>
      </c>
      <c r="CG358" s="255">
        <f t="shared" si="275"/>
        <v>0</v>
      </c>
      <c r="CI358" s="194" t="e">
        <f t="shared" si="286"/>
        <v>#DIV/0!</v>
      </c>
      <c r="CJ358" s="194"/>
    </row>
    <row r="359" spans="2:88">
      <c r="B359" s="108">
        <f t="shared" si="287"/>
        <v>30</v>
      </c>
      <c r="C359" s="3">
        <f t="shared" si="276"/>
        <v>353</v>
      </c>
      <c r="D359" s="3">
        <f t="shared" si="277"/>
        <v>29</v>
      </c>
      <c r="E359" s="3">
        <f t="shared" si="278"/>
        <v>4</v>
      </c>
      <c r="F359" s="7">
        <f t="shared" si="279"/>
        <v>2044</v>
      </c>
      <c r="G359" s="8">
        <f t="shared" si="280"/>
        <v>5</v>
      </c>
      <c r="H359" s="37">
        <f>HLOOKUP(H$4,Debug!$A$1:$AK$723,2+$C359,0)</f>
        <v>0</v>
      </c>
      <c r="I359" s="38">
        <f>HLOOKUP(I$4,Debug!$A$1:$AK$723,2+$C359,0)</f>
        <v>0</v>
      </c>
      <c r="J359" s="38">
        <f>HLOOKUP(J$4,Debug!$A$1:$AK$723,2+$C359,0)</f>
        <v>0</v>
      </c>
      <c r="K359" s="38">
        <f>HLOOKUP(K$4,Debug!$A$1:$AK$723,2+$C359,0)</f>
        <v>0</v>
      </c>
      <c r="L359" s="38">
        <f>HLOOKUP(L$4,Debug!$A$1:$AK$723,2+$C359,0)</f>
        <v>0</v>
      </c>
      <c r="M359" s="38">
        <f>HLOOKUP(M$4,Debug!$A$1:$AK$723,2+$C359,0)</f>
        <v>0</v>
      </c>
      <c r="N359" s="208">
        <f t="shared" si="246"/>
        <v>0</v>
      </c>
      <c r="O359" s="5"/>
      <c r="P359" s="100">
        <f>IF(Switch="Y",S359,HLOOKUP(P$3,Debug!$A$1:$AK$723,2+$C359,0))</f>
        <v>0</v>
      </c>
      <c r="Q359" s="207">
        <f t="shared" si="247"/>
        <v>-1.25E-3</v>
      </c>
      <c r="R359" s="101">
        <f>IF(Switch="Y",T359,HLOOKUP(R$3,Debug!$A$1:$AK$723,2+$C359,0))</f>
        <v>0</v>
      </c>
      <c r="S359" s="183">
        <v>2.1867623566168115E-2</v>
      </c>
      <c r="T359" s="184">
        <v>0.26700130830641072</v>
      </c>
      <c r="U359" s="196"/>
      <c r="V359" s="55">
        <f t="shared" si="281"/>
        <v>0</v>
      </c>
      <c r="W359" s="210">
        <f t="shared" si="282"/>
        <v>0</v>
      </c>
      <c r="X359" s="210">
        <f t="shared" si="248"/>
        <v>0</v>
      </c>
      <c r="Y359" s="210">
        <f t="shared" si="283"/>
        <v>0</v>
      </c>
      <c r="Z359" s="210">
        <f t="shared" si="249"/>
        <v>0</v>
      </c>
      <c r="AA359" s="210">
        <f t="shared" si="250"/>
        <v>0</v>
      </c>
      <c r="AB359" s="210">
        <f t="shared" si="251"/>
        <v>0</v>
      </c>
      <c r="AC359" s="211">
        <f t="shared" si="252"/>
        <v>0</v>
      </c>
      <c r="AD359" s="43">
        <f>HLOOKUP(AD$4,Debug!$A$1:$AK$723,2+$C359,0)</f>
        <v>0</v>
      </c>
      <c r="AE359" s="44">
        <f>HLOOKUP(AE$4,Debug!$A$1:$AK$723,2+$C359,0)</f>
        <v>0</v>
      </c>
      <c r="AF359" s="44">
        <f>HLOOKUP(AF$4,Debug!$A$1:$AK$723,2+$C359,0)</f>
        <v>0</v>
      </c>
      <c r="AG359" s="44">
        <f>HLOOKUP(AG$4,Debug!$A$1:$AK$723,2+$C359,0)</f>
        <v>0</v>
      </c>
      <c r="AH359" s="44">
        <f>HLOOKUP(AH$4,Debug!$A$1:$AK$723,2+$C359,0)</f>
        <v>0</v>
      </c>
      <c r="AI359" s="208">
        <f t="shared" si="253"/>
        <v>0</v>
      </c>
      <c r="AJ359" s="196"/>
      <c r="AK359" s="55">
        <f t="shared" si="240"/>
        <v>0</v>
      </c>
      <c r="AL359" s="210">
        <f t="shared" si="241"/>
        <v>0</v>
      </c>
      <c r="AM359" s="210">
        <f t="shared" si="242"/>
        <v>0</v>
      </c>
      <c r="AN359" s="210">
        <f t="shared" si="243"/>
        <v>0</v>
      </c>
      <c r="AO359" s="210">
        <f t="shared" si="244"/>
        <v>0</v>
      </c>
      <c r="AP359" s="211">
        <f t="shared" si="245"/>
        <v>0</v>
      </c>
      <c r="AQ359" s="46">
        <f>HLOOKUP(AQ$4,Debug!$A$1:$AK$723,2+$C359,0)</f>
        <v>0</v>
      </c>
      <c r="AR359" s="46">
        <f>HLOOKUP(AR$4,Debug!$A$1:$AK$723,2+$C359,0)</f>
        <v>0</v>
      </c>
      <c r="AS359" s="46">
        <f>HLOOKUP(AS$4,Debug!$A$1:$AK$723,2+$C359,0)</f>
        <v>0</v>
      </c>
      <c r="AT359" s="46">
        <f>HLOOKUP(AT$4,Debug!$A$1:$AK$723,2+$C359,0)</f>
        <v>0</v>
      </c>
      <c r="AU359" s="46">
        <f>HLOOKUP(AU$4,Debug!$A$1:$AK$723,2+$C359,0)</f>
        <v>0</v>
      </c>
      <c r="AV359" s="46">
        <f>HLOOKUP(AV$4,Debug!$A$1:$AK$723,2+$C359,0)</f>
        <v>0</v>
      </c>
      <c r="AW359" s="47">
        <f t="shared" si="254"/>
        <v>0</v>
      </c>
      <c r="AX359" s="196"/>
      <c r="AY359" s="265">
        <f t="shared" si="255"/>
        <v>0</v>
      </c>
      <c r="AZ359" s="266">
        <f t="shared" si="256"/>
        <v>0</v>
      </c>
      <c r="BA359" s="266">
        <f t="shared" si="257"/>
        <v>1.7826096154749393E-10</v>
      </c>
      <c r="BB359" s="266">
        <f t="shared" si="258"/>
        <v>0</v>
      </c>
      <c r="BC359" s="267">
        <f t="shared" si="259"/>
        <v>0</v>
      </c>
      <c r="BD359" s="246">
        <f>HLOOKUP(BD$4,Debug!$A$1:$AK$723,2+$C359,0)</f>
        <v>0</v>
      </c>
      <c r="BE359" s="46">
        <f>HLOOKUP(BE$4,Debug!$A$1:$AK$723,2+$C359,0)</f>
        <v>0</v>
      </c>
      <c r="BF359" s="46">
        <f>HLOOKUP(BF$4,Debug!$A$1:$AK$723,2+$C359,0)</f>
        <v>0</v>
      </c>
      <c r="BG359" s="46">
        <f>HLOOKUP(BG$4,Debug!$A$1:$AK$723,2+$C359,0)</f>
        <v>0</v>
      </c>
      <c r="BH359" s="46">
        <f>HLOOKUP(BH$4,Debug!$A$1:$AK$723,2+$C359,0)</f>
        <v>0</v>
      </c>
      <c r="BI359" s="48">
        <f t="shared" si="260"/>
        <v>0</v>
      </c>
      <c r="BJ359" s="196"/>
      <c r="BK359" s="274">
        <f t="shared" si="261"/>
        <v>1.6821425527395739E-3</v>
      </c>
      <c r="BL359" s="275">
        <f t="shared" si="262"/>
        <v>0</v>
      </c>
      <c r="BM359" s="281">
        <f t="shared" si="263"/>
        <v>0</v>
      </c>
      <c r="BN359" s="281">
        <f t="shared" si="264"/>
        <v>0.8</v>
      </c>
      <c r="BO359" s="281">
        <f t="shared" si="265"/>
        <v>0</v>
      </c>
      <c r="BP359" s="281">
        <f t="shared" si="266"/>
        <v>1</v>
      </c>
      <c r="BQ359" s="275">
        <f t="shared" si="267"/>
        <v>0</v>
      </c>
      <c r="BR359" s="275">
        <f t="shared" si="268"/>
        <v>0</v>
      </c>
      <c r="BS359" s="276">
        <f t="shared" si="269"/>
        <v>0.80566083413772305</v>
      </c>
      <c r="BT359" s="41">
        <f>HLOOKUP(BT$4,Debug!$A$1:$AK$723,2+$C359,0)*IF(SUM(V359:W359)=0,0,1)</f>
        <v>0</v>
      </c>
      <c r="BU359" s="41">
        <f>HLOOKUP(BU$4,Debug!$A$1:$AK$723,2+$C359,0)*IF(SUM(X359:Y359)=0,0,1)</f>
        <v>0</v>
      </c>
      <c r="BV359" s="41">
        <f>HLOOKUP(BV$4,Debug!$A$1:$AK$723,2+$C359,0)</f>
        <v>0</v>
      </c>
      <c r="BW359" s="208">
        <f t="shared" si="270"/>
        <v>0</v>
      </c>
      <c r="BY359" s="251">
        <f t="shared" si="271"/>
        <v>0</v>
      </c>
      <c r="BZ359" s="43">
        <f>HLOOKUP(BZ$4,Debug!$A$1:$AK$723,2+$C359,0)</f>
        <v>0</v>
      </c>
      <c r="CA359" s="49">
        <f t="shared" si="272"/>
        <v>0</v>
      </c>
      <c r="CC359" s="224">
        <f t="shared" si="273"/>
        <v>0</v>
      </c>
      <c r="CD359" s="253">
        <f t="shared" si="284"/>
        <v>0</v>
      </c>
      <c r="CE359" s="253">
        <f t="shared" si="274"/>
        <v>0</v>
      </c>
      <c r="CF359" s="253">
        <f t="shared" si="285"/>
        <v>0</v>
      </c>
      <c r="CG359" s="255">
        <f t="shared" si="275"/>
        <v>0</v>
      </c>
      <c r="CI359" s="194" t="e">
        <f t="shared" si="286"/>
        <v>#DIV/0!</v>
      </c>
      <c r="CJ359" s="194"/>
    </row>
    <row r="360" spans="2:88">
      <c r="B360" s="108">
        <f t="shared" si="287"/>
        <v>30</v>
      </c>
      <c r="C360" s="3">
        <f t="shared" si="276"/>
        <v>354</v>
      </c>
      <c r="D360" s="3">
        <f t="shared" si="277"/>
        <v>29</v>
      </c>
      <c r="E360" s="3">
        <f t="shared" si="278"/>
        <v>5</v>
      </c>
      <c r="F360" s="7">
        <f t="shared" si="279"/>
        <v>2044</v>
      </c>
      <c r="G360" s="8">
        <f t="shared" si="280"/>
        <v>6</v>
      </c>
      <c r="H360" s="37">
        <f>HLOOKUP(H$4,Debug!$A$1:$AK$723,2+$C360,0)</f>
        <v>0</v>
      </c>
      <c r="I360" s="38">
        <f>HLOOKUP(I$4,Debug!$A$1:$AK$723,2+$C360,0)</f>
        <v>0</v>
      </c>
      <c r="J360" s="38">
        <f>HLOOKUP(J$4,Debug!$A$1:$AK$723,2+$C360,0)</f>
        <v>0</v>
      </c>
      <c r="K360" s="38">
        <f>HLOOKUP(K$4,Debug!$A$1:$AK$723,2+$C360,0)</f>
        <v>0</v>
      </c>
      <c r="L360" s="38">
        <f>HLOOKUP(L$4,Debug!$A$1:$AK$723,2+$C360,0)</f>
        <v>0</v>
      </c>
      <c r="M360" s="38">
        <f>HLOOKUP(M$4,Debug!$A$1:$AK$723,2+$C360,0)</f>
        <v>0</v>
      </c>
      <c r="N360" s="208">
        <f t="shared" si="246"/>
        <v>0</v>
      </c>
      <c r="O360" s="5"/>
      <c r="P360" s="100">
        <f>IF(Switch="Y",S360,HLOOKUP(P$3,Debug!$A$1:$AK$723,2+$C360,0))</f>
        <v>0</v>
      </c>
      <c r="Q360" s="207">
        <f t="shared" si="247"/>
        <v>-1.25E-3</v>
      </c>
      <c r="R360" s="101">
        <f>IF(Switch="Y",T360,HLOOKUP(R$3,Debug!$A$1:$AK$723,2+$C360,0))</f>
        <v>0</v>
      </c>
      <c r="S360" s="183">
        <v>3.0484519383442654E-2</v>
      </c>
      <c r="T360" s="184">
        <v>0.2656465837849325</v>
      </c>
      <c r="U360" s="196"/>
      <c r="V360" s="55">
        <f t="shared" si="281"/>
        <v>0</v>
      </c>
      <c r="W360" s="210">
        <f t="shared" si="282"/>
        <v>0</v>
      </c>
      <c r="X360" s="210">
        <f t="shared" si="248"/>
        <v>0</v>
      </c>
      <c r="Y360" s="210">
        <f t="shared" si="283"/>
        <v>0</v>
      </c>
      <c r="Z360" s="210">
        <f t="shared" si="249"/>
        <v>0</v>
      </c>
      <c r="AA360" s="210">
        <f t="shared" si="250"/>
        <v>0</v>
      </c>
      <c r="AB360" s="210">
        <f t="shared" si="251"/>
        <v>0</v>
      </c>
      <c r="AC360" s="211">
        <f t="shared" si="252"/>
        <v>0</v>
      </c>
      <c r="AD360" s="43">
        <f>HLOOKUP(AD$4,Debug!$A$1:$AK$723,2+$C360,0)</f>
        <v>0</v>
      </c>
      <c r="AE360" s="44">
        <f>HLOOKUP(AE$4,Debug!$A$1:$AK$723,2+$C360,0)</f>
        <v>0</v>
      </c>
      <c r="AF360" s="44">
        <f>HLOOKUP(AF$4,Debug!$A$1:$AK$723,2+$C360,0)</f>
        <v>0</v>
      </c>
      <c r="AG360" s="44">
        <f>HLOOKUP(AG$4,Debug!$A$1:$AK$723,2+$C360,0)</f>
        <v>0</v>
      </c>
      <c r="AH360" s="44">
        <f>HLOOKUP(AH$4,Debug!$A$1:$AK$723,2+$C360,0)</f>
        <v>0</v>
      </c>
      <c r="AI360" s="208">
        <f t="shared" si="253"/>
        <v>0</v>
      </c>
      <c r="AJ360" s="196"/>
      <c r="AK360" s="55">
        <f t="shared" si="240"/>
        <v>0</v>
      </c>
      <c r="AL360" s="210">
        <f t="shared" si="241"/>
        <v>0</v>
      </c>
      <c r="AM360" s="210">
        <f t="shared" si="242"/>
        <v>0</v>
      </c>
      <c r="AN360" s="210">
        <f t="shared" si="243"/>
        <v>0</v>
      </c>
      <c r="AO360" s="210">
        <f t="shared" si="244"/>
        <v>0</v>
      </c>
      <c r="AP360" s="211">
        <f t="shared" si="245"/>
        <v>0</v>
      </c>
      <c r="AQ360" s="46">
        <f>HLOOKUP(AQ$4,Debug!$A$1:$AK$723,2+$C360,0)</f>
        <v>0</v>
      </c>
      <c r="AR360" s="46">
        <f>HLOOKUP(AR$4,Debug!$A$1:$AK$723,2+$C360,0)</f>
        <v>0</v>
      </c>
      <c r="AS360" s="46">
        <f>HLOOKUP(AS$4,Debug!$A$1:$AK$723,2+$C360,0)</f>
        <v>0</v>
      </c>
      <c r="AT360" s="46">
        <f>HLOOKUP(AT$4,Debug!$A$1:$AK$723,2+$C360,0)</f>
        <v>0</v>
      </c>
      <c r="AU360" s="46">
        <f>HLOOKUP(AU$4,Debug!$A$1:$AK$723,2+$C360,0)</f>
        <v>0</v>
      </c>
      <c r="AV360" s="46">
        <f>HLOOKUP(AV$4,Debug!$A$1:$AK$723,2+$C360,0)</f>
        <v>0</v>
      </c>
      <c r="AW360" s="47">
        <f t="shared" si="254"/>
        <v>0</v>
      </c>
      <c r="AX360" s="196"/>
      <c r="AY360" s="265">
        <f t="shared" si="255"/>
        <v>0</v>
      </c>
      <c r="AZ360" s="266">
        <f t="shared" si="256"/>
        <v>0</v>
      </c>
      <c r="BA360" s="266">
        <f t="shared" si="257"/>
        <v>1.7826096154749393E-10</v>
      </c>
      <c r="BB360" s="266">
        <f t="shared" si="258"/>
        <v>0</v>
      </c>
      <c r="BC360" s="267">
        <f t="shared" si="259"/>
        <v>0</v>
      </c>
      <c r="BD360" s="246">
        <f>HLOOKUP(BD$4,Debug!$A$1:$AK$723,2+$C360,0)</f>
        <v>0</v>
      </c>
      <c r="BE360" s="46">
        <f>HLOOKUP(BE$4,Debug!$A$1:$AK$723,2+$C360,0)</f>
        <v>0</v>
      </c>
      <c r="BF360" s="46">
        <f>HLOOKUP(BF$4,Debug!$A$1:$AK$723,2+$C360,0)</f>
        <v>0</v>
      </c>
      <c r="BG360" s="46">
        <f>HLOOKUP(BG$4,Debug!$A$1:$AK$723,2+$C360,0)</f>
        <v>0</v>
      </c>
      <c r="BH360" s="46">
        <f>HLOOKUP(BH$4,Debug!$A$1:$AK$723,2+$C360,0)</f>
        <v>0</v>
      </c>
      <c r="BI360" s="48">
        <f t="shared" si="260"/>
        <v>0</v>
      </c>
      <c r="BJ360" s="196"/>
      <c r="BK360" s="274">
        <f t="shared" si="261"/>
        <v>1.6821425527395739E-3</v>
      </c>
      <c r="BL360" s="275">
        <f t="shared" si="262"/>
        <v>0</v>
      </c>
      <c r="BM360" s="281">
        <f t="shared" si="263"/>
        <v>0</v>
      </c>
      <c r="BN360" s="281">
        <f t="shared" si="264"/>
        <v>0.8</v>
      </c>
      <c r="BO360" s="281">
        <f t="shared" si="265"/>
        <v>0</v>
      </c>
      <c r="BP360" s="281">
        <f t="shared" si="266"/>
        <v>1</v>
      </c>
      <c r="BQ360" s="275">
        <f t="shared" si="267"/>
        <v>0</v>
      </c>
      <c r="BR360" s="275">
        <f t="shared" si="268"/>
        <v>0</v>
      </c>
      <c r="BS360" s="276">
        <f t="shared" si="269"/>
        <v>0.80566083413772305</v>
      </c>
      <c r="BT360" s="41">
        <f>HLOOKUP(BT$4,Debug!$A$1:$AK$723,2+$C360,0)*IF(SUM(V360:W360)=0,0,1)</f>
        <v>0</v>
      </c>
      <c r="BU360" s="41">
        <f>HLOOKUP(BU$4,Debug!$A$1:$AK$723,2+$C360,0)*IF(SUM(X360:Y360)=0,0,1)</f>
        <v>0</v>
      </c>
      <c r="BV360" s="41">
        <f>HLOOKUP(BV$4,Debug!$A$1:$AK$723,2+$C360,0)</f>
        <v>0</v>
      </c>
      <c r="BW360" s="208">
        <f t="shared" si="270"/>
        <v>0</v>
      </c>
      <c r="BY360" s="251">
        <f t="shared" si="271"/>
        <v>0</v>
      </c>
      <c r="BZ360" s="43">
        <f>HLOOKUP(BZ$4,Debug!$A$1:$AK$723,2+$C360,0)</f>
        <v>0</v>
      </c>
      <c r="CA360" s="49">
        <f t="shared" si="272"/>
        <v>0</v>
      </c>
      <c r="CC360" s="224">
        <f t="shared" si="273"/>
        <v>0</v>
      </c>
      <c r="CD360" s="253">
        <f t="shared" si="284"/>
        <v>0</v>
      </c>
      <c r="CE360" s="253">
        <f t="shared" si="274"/>
        <v>0</v>
      </c>
      <c r="CF360" s="253">
        <f t="shared" si="285"/>
        <v>0</v>
      </c>
      <c r="CG360" s="255">
        <f t="shared" si="275"/>
        <v>0</v>
      </c>
      <c r="CI360" s="194" t="e">
        <f t="shared" si="286"/>
        <v>#DIV/0!</v>
      </c>
      <c r="CJ360" s="194"/>
    </row>
    <row r="361" spans="2:88">
      <c r="B361" s="108">
        <f t="shared" si="287"/>
        <v>30</v>
      </c>
      <c r="C361" s="3">
        <f t="shared" si="276"/>
        <v>355</v>
      </c>
      <c r="D361" s="3">
        <f t="shared" si="277"/>
        <v>29</v>
      </c>
      <c r="E361" s="3">
        <f t="shared" si="278"/>
        <v>6</v>
      </c>
      <c r="F361" s="7">
        <f t="shared" si="279"/>
        <v>2044</v>
      </c>
      <c r="G361" s="8">
        <f t="shared" si="280"/>
        <v>7</v>
      </c>
      <c r="H361" s="37">
        <f>HLOOKUP(H$4,Debug!$A$1:$AK$723,2+$C361,0)</f>
        <v>0</v>
      </c>
      <c r="I361" s="38">
        <f>HLOOKUP(I$4,Debug!$A$1:$AK$723,2+$C361,0)</f>
        <v>0</v>
      </c>
      <c r="J361" s="38">
        <f>HLOOKUP(J$4,Debug!$A$1:$AK$723,2+$C361,0)</f>
        <v>0</v>
      </c>
      <c r="K361" s="38">
        <f>HLOOKUP(K$4,Debug!$A$1:$AK$723,2+$C361,0)</f>
        <v>0</v>
      </c>
      <c r="L361" s="38">
        <f>HLOOKUP(L$4,Debug!$A$1:$AK$723,2+$C361,0)</f>
        <v>0</v>
      </c>
      <c r="M361" s="38">
        <f>HLOOKUP(M$4,Debug!$A$1:$AK$723,2+$C361,0)</f>
        <v>0</v>
      </c>
      <c r="N361" s="208">
        <f t="shared" si="246"/>
        <v>0</v>
      </c>
      <c r="O361" s="5"/>
      <c r="P361" s="100">
        <f>IF(Switch="Y",S361,HLOOKUP(P$3,Debug!$A$1:$AK$723,2+$C361,0))</f>
        <v>0</v>
      </c>
      <c r="Q361" s="207">
        <f t="shared" si="247"/>
        <v>-1.25E-3</v>
      </c>
      <c r="R361" s="101">
        <f>IF(Switch="Y",T361,HLOOKUP(R$3,Debug!$A$1:$AK$723,2+$C361,0))</f>
        <v>0</v>
      </c>
      <c r="S361" s="183">
        <v>1.3132800607008832E-2</v>
      </c>
      <c r="T361" s="184">
        <v>0.2642915664561144</v>
      </c>
      <c r="U361" s="196"/>
      <c r="V361" s="55">
        <f t="shared" si="281"/>
        <v>0</v>
      </c>
      <c r="W361" s="210">
        <f t="shared" si="282"/>
        <v>0</v>
      </c>
      <c r="X361" s="210">
        <f t="shared" si="248"/>
        <v>0</v>
      </c>
      <c r="Y361" s="210">
        <f t="shared" si="283"/>
        <v>0</v>
      </c>
      <c r="Z361" s="210">
        <f t="shared" si="249"/>
        <v>0</v>
      </c>
      <c r="AA361" s="210">
        <f t="shared" si="250"/>
        <v>0</v>
      </c>
      <c r="AB361" s="210">
        <f t="shared" si="251"/>
        <v>0</v>
      </c>
      <c r="AC361" s="211">
        <f t="shared" si="252"/>
        <v>0</v>
      </c>
      <c r="AD361" s="43">
        <f>HLOOKUP(AD$4,Debug!$A$1:$AK$723,2+$C361,0)</f>
        <v>0</v>
      </c>
      <c r="AE361" s="44">
        <f>HLOOKUP(AE$4,Debug!$A$1:$AK$723,2+$C361,0)</f>
        <v>0</v>
      </c>
      <c r="AF361" s="44">
        <f>HLOOKUP(AF$4,Debug!$A$1:$AK$723,2+$C361,0)</f>
        <v>0</v>
      </c>
      <c r="AG361" s="44">
        <f>HLOOKUP(AG$4,Debug!$A$1:$AK$723,2+$C361,0)</f>
        <v>0</v>
      </c>
      <c r="AH361" s="44">
        <f>HLOOKUP(AH$4,Debug!$A$1:$AK$723,2+$C361,0)</f>
        <v>0</v>
      </c>
      <c r="AI361" s="208">
        <f t="shared" si="253"/>
        <v>0</v>
      </c>
      <c r="AJ361" s="196"/>
      <c r="AK361" s="55">
        <f t="shared" si="240"/>
        <v>0</v>
      </c>
      <c r="AL361" s="210">
        <f t="shared" si="241"/>
        <v>0</v>
      </c>
      <c r="AM361" s="210">
        <f t="shared" si="242"/>
        <v>0</v>
      </c>
      <c r="AN361" s="210">
        <f t="shared" si="243"/>
        <v>0</v>
      </c>
      <c r="AO361" s="210">
        <f t="shared" si="244"/>
        <v>0</v>
      </c>
      <c r="AP361" s="211">
        <f t="shared" si="245"/>
        <v>0</v>
      </c>
      <c r="AQ361" s="46">
        <f>HLOOKUP(AQ$4,Debug!$A$1:$AK$723,2+$C361,0)</f>
        <v>0</v>
      </c>
      <c r="AR361" s="46">
        <f>HLOOKUP(AR$4,Debug!$A$1:$AK$723,2+$C361,0)</f>
        <v>0</v>
      </c>
      <c r="AS361" s="46">
        <f>HLOOKUP(AS$4,Debug!$A$1:$AK$723,2+$C361,0)</f>
        <v>0</v>
      </c>
      <c r="AT361" s="46">
        <f>HLOOKUP(AT$4,Debug!$A$1:$AK$723,2+$C361,0)</f>
        <v>0</v>
      </c>
      <c r="AU361" s="46">
        <f>HLOOKUP(AU$4,Debug!$A$1:$AK$723,2+$C361,0)</f>
        <v>0</v>
      </c>
      <c r="AV361" s="46">
        <f>HLOOKUP(AV$4,Debug!$A$1:$AK$723,2+$C361,0)</f>
        <v>0</v>
      </c>
      <c r="AW361" s="47">
        <f t="shared" si="254"/>
        <v>0</v>
      </c>
      <c r="AX361" s="196"/>
      <c r="AY361" s="265">
        <f t="shared" si="255"/>
        <v>0</v>
      </c>
      <c r="AZ361" s="266">
        <f t="shared" si="256"/>
        <v>0</v>
      </c>
      <c r="BA361" s="266">
        <f t="shared" si="257"/>
        <v>1.7826096154749393E-10</v>
      </c>
      <c r="BB361" s="266">
        <f t="shared" si="258"/>
        <v>0</v>
      </c>
      <c r="BC361" s="267">
        <f t="shared" si="259"/>
        <v>0</v>
      </c>
      <c r="BD361" s="246">
        <f>HLOOKUP(BD$4,Debug!$A$1:$AK$723,2+$C361,0)</f>
        <v>0</v>
      </c>
      <c r="BE361" s="46">
        <f>HLOOKUP(BE$4,Debug!$A$1:$AK$723,2+$C361,0)</f>
        <v>0</v>
      </c>
      <c r="BF361" s="46">
        <f>HLOOKUP(BF$4,Debug!$A$1:$AK$723,2+$C361,0)</f>
        <v>0</v>
      </c>
      <c r="BG361" s="46">
        <f>HLOOKUP(BG$4,Debug!$A$1:$AK$723,2+$C361,0)</f>
        <v>0</v>
      </c>
      <c r="BH361" s="46">
        <f>HLOOKUP(BH$4,Debug!$A$1:$AK$723,2+$C361,0)</f>
        <v>0</v>
      </c>
      <c r="BI361" s="48">
        <f t="shared" si="260"/>
        <v>0</v>
      </c>
      <c r="BJ361" s="196"/>
      <c r="BK361" s="274">
        <f t="shared" si="261"/>
        <v>1.6821425527395739E-3</v>
      </c>
      <c r="BL361" s="275">
        <f t="shared" si="262"/>
        <v>0</v>
      </c>
      <c r="BM361" s="281">
        <f t="shared" si="263"/>
        <v>0</v>
      </c>
      <c r="BN361" s="281">
        <f t="shared" si="264"/>
        <v>0.8</v>
      </c>
      <c r="BO361" s="281">
        <f t="shared" si="265"/>
        <v>0</v>
      </c>
      <c r="BP361" s="281">
        <f t="shared" si="266"/>
        <v>1</v>
      </c>
      <c r="BQ361" s="275">
        <f t="shared" si="267"/>
        <v>0</v>
      </c>
      <c r="BR361" s="275">
        <f t="shared" si="268"/>
        <v>0</v>
      </c>
      <c r="BS361" s="276">
        <f t="shared" si="269"/>
        <v>0.80566083413772305</v>
      </c>
      <c r="BT361" s="41">
        <f>HLOOKUP(BT$4,Debug!$A$1:$AK$723,2+$C361,0)*IF(SUM(V361:W361)=0,0,1)</f>
        <v>0</v>
      </c>
      <c r="BU361" s="41">
        <f>HLOOKUP(BU$4,Debug!$A$1:$AK$723,2+$C361,0)*IF(SUM(X361:Y361)=0,0,1)</f>
        <v>0</v>
      </c>
      <c r="BV361" s="41">
        <f>HLOOKUP(BV$4,Debug!$A$1:$AK$723,2+$C361,0)</f>
        <v>0</v>
      </c>
      <c r="BW361" s="208">
        <f t="shared" si="270"/>
        <v>0</v>
      </c>
      <c r="BY361" s="251">
        <f t="shared" si="271"/>
        <v>0</v>
      </c>
      <c r="BZ361" s="43">
        <f>HLOOKUP(BZ$4,Debug!$A$1:$AK$723,2+$C361,0)</f>
        <v>0</v>
      </c>
      <c r="CA361" s="49">
        <f t="shared" si="272"/>
        <v>0</v>
      </c>
      <c r="CC361" s="224">
        <f t="shared" si="273"/>
        <v>0</v>
      </c>
      <c r="CD361" s="253">
        <f t="shared" si="284"/>
        <v>0</v>
      </c>
      <c r="CE361" s="253">
        <f t="shared" si="274"/>
        <v>0</v>
      </c>
      <c r="CF361" s="253">
        <f t="shared" si="285"/>
        <v>0</v>
      </c>
      <c r="CG361" s="255">
        <f t="shared" si="275"/>
        <v>0</v>
      </c>
      <c r="CI361" s="194" t="e">
        <f t="shared" si="286"/>
        <v>#DIV/0!</v>
      </c>
      <c r="CJ361" s="194"/>
    </row>
    <row r="362" spans="2:88">
      <c r="B362" s="108">
        <f t="shared" si="287"/>
        <v>30</v>
      </c>
      <c r="C362" s="3">
        <f t="shared" si="276"/>
        <v>356</v>
      </c>
      <c r="D362" s="3">
        <f t="shared" si="277"/>
        <v>29</v>
      </c>
      <c r="E362" s="3">
        <f t="shared" si="278"/>
        <v>7</v>
      </c>
      <c r="F362" s="7">
        <f t="shared" si="279"/>
        <v>2044</v>
      </c>
      <c r="G362" s="8">
        <f t="shared" si="280"/>
        <v>8</v>
      </c>
      <c r="H362" s="37">
        <f>HLOOKUP(H$4,Debug!$A$1:$AK$723,2+$C362,0)</f>
        <v>0</v>
      </c>
      <c r="I362" s="38">
        <f>HLOOKUP(I$4,Debug!$A$1:$AK$723,2+$C362,0)</f>
        <v>0</v>
      </c>
      <c r="J362" s="38">
        <f>HLOOKUP(J$4,Debug!$A$1:$AK$723,2+$C362,0)</f>
        <v>0</v>
      </c>
      <c r="K362" s="38">
        <f>HLOOKUP(K$4,Debug!$A$1:$AK$723,2+$C362,0)</f>
        <v>0</v>
      </c>
      <c r="L362" s="38">
        <f>HLOOKUP(L$4,Debug!$A$1:$AK$723,2+$C362,0)</f>
        <v>0</v>
      </c>
      <c r="M362" s="38">
        <f>HLOOKUP(M$4,Debug!$A$1:$AK$723,2+$C362,0)</f>
        <v>0</v>
      </c>
      <c r="N362" s="208">
        <f t="shared" si="246"/>
        <v>0</v>
      </c>
      <c r="O362" s="5"/>
      <c r="P362" s="100">
        <f>IF(Switch="Y",S362,HLOOKUP(P$3,Debug!$A$1:$AK$723,2+$C362,0))</f>
        <v>0</v>
      </c>
      <c r="Q362" s="207">
        <f t="shared" si="247"/>
        <v>-1.25E-3</v>
      </c>
      <c r="R362" s="101">
        <f>IF(Switch="Y",T362,HLOOKUP(R$3,Debug!$A$1:$AK$723,2+$C362,0))</f>
        <v>0</v>
      </c>
      <c r="S362" s="183">
        <v>1.3167446213688372E-2</v>
      </c>
      <c r="T362" s="184">
        <v>0.26295721686081674</v>
      </c>
      <c r="U362" s="196"/>
      <c r="V362" s="55">
        <f t="shared" si="281"/>
        <v>0</v>
      </c>
      <c r="W362" s="210">
        <f t="shared" si="282"/>
        <v>0</v>
      </c>
      <c r="X362" s="210">
        <f t="shared" si="248"/>
        <v>0</v>
      </c>
      <c r="Y362" s="210">
        <f t="shared" si="283"/>
        <v>0</v>
      </c>
      <c r="Z362" s="210">
        <f t="shared" si="249"/>
        <v>0</v>
      </c>
      <c r="AA362" s="210">
        <f t="shared" si="250"/>
        <v>0</v>
      </c>
      <c r="AB362" s="210">
        <f t="shared" si="251"/>
        <v>0</v>
      </c>
      <c r="AC362" s="211">
        <f t="shared" si="252"/>
        <v>0</v>
      </c>
      <c r="AD362" s="43">
        <f>HLOOKUP(AD$4,Debug!$A$1:$AK$723,2+$C362,0)</f>
        <v>0</v>
      </c>
      <c r="AE362" s="44">
        <f>HLOOKUP(AE$4,Debug!$A$1:$AK$723,2+$C362,0)</f>
        <v>0</v>
      </c>
      <c r="AF362" s="44">
        <f>HLOOKUP(AF$4,Debug!$A$1:$AK$723,2+$C362,0)</f>
        <v>0</v>
      </c>
      <c r="AG362" s="44">
        <f>HLOOKUP(AG$4,Debug!$A$1:$AK$723,2+$C362,0)</f>
        <v>0</v>
      </c>
      <c r="AH362" s="44">
        <f>HLOOKUP(AH$4,Debug!$A$1:$AK$723,2+$C362,0)</f>
        <v>0</v>
      </c>
      <c r="AI362" s="208">
        <f t="shared" si="253"/>
        <v>0</v>
      </c>
      <c r="AJ362" s="196"/>
      <c r="AK362" s="55">
        <f t="shared" si="240"/>
        <v>0</v>
      </c>
      <c r="AL362" s="210">
        <f t="shared" si="241"/>
        <v>0</v>
      </c>
      <c r="AM362" s="210">
        <f t="shared" si="242"/>
        <v>0</v>
      </c>
      <c r="AN362" s="210">
        <f t="shared" si="243"/>
        <v>0</v>
      </c>
      <c r="AO362" s="210">
        <f t="shared" si="244"/>
        <v>0</v>
      </c>
      <c r="AP362" s="211">
        <f t="shared" si="245"/>
        <v>0</v>
      </c>
      <c r="AQ362" s="46">
        <f>HLOOKUP(AQ$4,Debug!$A$1:$AK$723,2+$C362,0)</f>
        <v>0</v>
      </c>
      <c r="AR362" s="46">
        <f>HLOOKUP(AR$4,Debug!$A$1:$AK$723,2+$C362,0)</f>
        <v>0</v>
      </c>
      <c r="AS362" s="46">
        <f>HLOOKUP(AS$4,Debug!$A$1:$AK$723,2+$C362,0)</f>
        <v>0</v>
      </c>
      <c r="AT362" s="46">
        <f>HLOOKUP(AT$4,Debug!$A$1:$AK$723,2+$C362,0)</f>
        <v>0</v>
      </c>
      <c r="AU362" s="46">
        <f>HLOOKUP(AU$4,Debug!$A$1:$AK$723,2+$C362,0)</f>
        <v>0</v>
      </c>
      <c r="AV362" s="46">
        <f>HLOOKUP(AV$4,Debug!$A$1:$AK$723,2+$C362,0)</f>
        <v>0</v>
      </c>
      <c r="AW362" s="47">
        <f t="shared" si="254"/>
        <v>0</v>
      </c>
      <c r="AX362" s="196"/>
      <c r="AY362" s="265">
        <f t="shared" si="255"/>
        <v>0</v>
      </c>
      <c r="AZ362" s="266">
        <f t="shared" si="256"/>
        <v>0</v>
      </c>
      <c r="BA362" s="266">
        <f t="shared" si="257"/>
        <v>1.7826096154749393E-10</v>
      </c>
      <c r="BB362" s="266">
        <f t="shared" si="258"/>
        <v>0</v>
      </c>
      <c r="BC362" s="267">
        <f t="shared" si="259"/>
        <v>0</v>
      </c>
      <c r="BD362" s="246">
        <f>HLOOKUP(BD$4,Debug!$A$1:$AK$723,2+$C362,0)</f>
        <v>0</v>
      </c>
      <c r="BE362" s="46">
        <f>HLOOKUP(BE$4,Debug!$A$1:$AK$723,2+$C362,0)</f>
        <v>0</v>
      </c>
      <c r="BF362" s="46">
        <f>HLOOKUP(BF$4,Debug!$A$1:$AK$723,2+$C362,0)</f>
        <v>0</v>
      </c>
      <c r="BG362" s="46">
        <f>HLOOKUP(BG$4,Debug!$A$1:$AK$723,2+$C362,0)</f>
        <v>0</v>
      </c>
      <c r="BH362" s="46">
        <f>HLOOKUP(BH$4,Debug!$A$1:$AK$723,2+$C362,0)</f>
        <v>0</v>
      </c>
      <c r="BI362" s="48">
        <f t="shared" si="260"/>
        <v>0</v>
      </c>
      <c r="BJ362" s="196"/>
      <c r="BK362" s="274">
        <f t="shared" si="261"/>
        <v>1.6821425527395739E-3</v>
      </c>
      <c r="BL362" s="275">
        <f t="shared" si="262"/>
        <v>0</v>
      </c>
      <c r="BM362" s="281">
        <f t="shared" si="263"/>
        <v>0</v>
      </c>
      <c r="BN362" s="281">
        <f t="shared" si="264"/>
        <v>0.8</v>
      </c>
      <c r="BO362" s="281">
        <f t="shared" si="265"/>
        <v>0</v>
      </c>
      <c r="BP362" s="281">
        <f t="shared" si="266"/>
        <v>1</v>
      </c>
      <c r="BQ362" s="275">
        <f t="shared" si="267"/>
        <v>0</v>
      </c>
      <c r="BR362" s="275">
        <f t="shared" si="268"/>
        <v>0</v>
      </c>
      <c r="BS362" s="276">
        <f t="shared" si="269"/>
        <v>0.80566083413772305</v>
      </c>
      <c r="BT362" s="41">
        <f>HLOOKUP(BT$4,Debug!$A$1:$AK$723,2+$C362,0)*IF(SUM(V362:W362)=0,0,1)</f>
        <v>0</v>
      </c>
      <c r="BU362" s="41">
        <f>HLOOKUP(BU$4,Debug!$A$1:$AK$723,2+$C362,0)*IF(SUM(X362:Y362)=0,0,1)</f>
        <v>0</v>
      </c>
      <c r="BV362" s="41">
        <f>HLOOKUP(BV$4,Debug!$A$1:$AK$723,2+$C362,0)</f>
        <v>0</v>
      </c>
      <c r="BW362" s="208">
        <f t="shared" si="270"/>
        <v>0</v>
      </c>
      <c r="BY362" s="251">
        <f t="shared" si="271"/>
        <v>0</v>
      </c>
      <c r="BZ362" s="43">
        <f>HLOOKUP(BZ$4,Debug!$A$1:$AK$723,2+$C362,0)</f>
        <v>0</v>
      </c>
      <c r="CA362" s="49">
        <f t="shared" si="272"/>
        <v>0</v>
      </c>
      <c r="CC362" s="224">
        <f t="shared" si="273"/>
        <v>0</v>
      </c>
      <c r="CD362" s="253">
        <f t="shared" si="284"/>
        <v>0</v>
      </c>
      <c r="CE362" s="253">
        <f t="shared" si="274"/>
        <v>0</v>
      </c>
      <c r="CF362" s="253">
        <f t="shared" si="285"/>
        <v>0</v>
      </c>
      <c r="CG362" s="255">
        <f t="shared" si="275"/>
        <v>0</v>
      </c>
      <c r="CI362" s="194" t="e">
        <f t="shared" si="286"/>
        <v>#DIV/0!</v>
      </c>
      <c r="CJ362" s="194"/>
    </row>
    <row r="363" spans="2:88">
      <c r="B363" s="108">
        <f t="shared" si="287"/>
        <v>30</v>
      </c>
      <c r="C363" s="3">
        <f t="shared" si="276"/>
        <v>357</v>
      </c>
      <c r="D363" s="3">
        <f t="shared" si="277"/>
        <v>29</v>
      </c>
      <c r="E363" s="3">
        <f t="shared" si="278"/>
        <v>8</v>
      </c>
      <c r="F363" s="7">
        <f t="shared" si="279"/>
        <v>2044</v>
      </c>
      <c r="G363" s="8">
        <f t="shared" si="280"/>
        <v>9</v>
      </c>
      <c r="H363" s="37">
        <f>HLOOKUP(H$4,Debug!$A$1:$AK$723,2+$C363,0)</f>
        <v>0</v>
      </c>
      <c r="I363" s="38">
        <f>HLOOKUP(I$4,Debug!$A$1:$AK$723,2+$C363,0)</f>
        <v>0</v>
      </c>
      <c r="J363" s="38">
        <f>HLOOKUP(J$4,Debug!$A$1:$AK$723,2+$C363,0)</f>
        <v>0</v>
      </c>
      <c r="K363" s="38">
        <f>HLOOKUP(K$4,Debug!$A$1:$AK$723,2+$C363,0)</f>
        <v>0</v>
      </c>
      <c r="L363" s="38">
        <f>HLOOKUP(L$4,Debug!$A$1:$AK$723,2+$C363,0)</f>
        <v>0</v>
      </c>
      <c r="M363" s="38">
        <f>HLOOKUP(M$4,Debug!$A$1:$AK$723,2+$C363,0)</f>
        <v>0</v>
      </c>
      <c r="N363" s="208">
        <f t="shared" si="246"/>
        <v>0</v>
      </c>
      <c r="O363" s="5"/>
      <c r="P363" s="100">
        <f>IF(Switch="Y",S363,HLOOKUP(P$3,Debug!$A$1:$AK$723,2+$C363,0))</f>
        <v>0</v>
      </c>
      <c r="Q363" s="207">
        <f t="shared" si="247"/>
        <v>-1.25E-3</v>
      </c>
      <c r="R363" s="101">
        <f>IF(Switch="Y",T363,HLOOKUP(R$3,Debug!$A$1:$AK$723,2+$C363,0))</f>
        <v>0</v>
      </c>
      <c r="S363" s="183">
        <v>-1.4163725192147036E-2</v>
      </c>
      <c r="T363" s="184">
        <v>0.26171159382360637</v>
      </c>
      <c r="U363" s="196"/>
      <c r="V363" s="55">
        <f t="shared" si="281"/>
        <v>0</v>
      </c>
      <c r="W363" s="210">
        <f t="shared" si="282"/>
        <v>0</v>
      </c>
      <c r="X363" s="210">
        <f t="shared" si="248"/>
        <v>0</v>
      </c>
      <c r="Y363" s="210">
        <f t="shared" si="283"/>
        <v>0</v>
      </c>
      <c r="Z363" s="210">
        <f t="shared" si="249"/>
        <v>0</v>
      </c>
      <c r="AA363" s="210">
        <f t="shared" si="250"/>
        <v>0</v>
      </c>
      <c r="AB363" s="210">
        <f t="shared" si="251"/>
        <v>0</v>
      </c>
      <c r="AC363" s="211">
        <f t="shared" si="252"/>
        <v>0</v>
      </c>
      <c r="AD363" s="43">
        <f>HLOOKUP(AD$4,Debug!$A$1:$AK$723,2+$C363,0)</f>
        <v>0</v>
      </c>
      <c r="AE363" s="44">
        <f>HLOOKUP(AE$4,Debug!$A$1:$AK$723,2+$C363,0)</f>
        <v>0</v>
      </c>
      <c r="AF363" s="44">
        <f>HLOOKUP(AF$4,Debug!$A$1:$AK$723,2+$C363,0)</f>
        <v>0</v>
      </c>
      <c r="AG363" s="44">
        <f>HLOOKUP(AG$4,Debug!$A$1:$AK$723,2+$C363,0)</f>
        <v>0</v>
      </c>
      <c r="AH363" s="44">
        <f>HLOOKUP(AH$4,Debug!$A$1:$AK$723,2+$C363,0)</f>
        <v>0</v>
      </c>
      <c r="AI363" s="208">
        <f t="shared" si="253"/>
        <v>0</v>
      </c>
      <c r="AJ363" s="196"/>
      <c r="AK363" s="55">
        <f t="shared" si="240"/>
        <v>0</v>
      </c>
      <c r="AL363" s="210">
        <f t="shared" si="241"/>
        <v>0</v>
      </c>
      <c r="AM363" s="210">
        <f t="shared" si="242"/>
        <v>0</v>
      </c>
      <c r="AN363" s="210">
        <f t="shared" si="243"/>
        <v>0</v>
      </c>
      <c r="AO363" s="210">
        <f t="shared" si="244"/>
        <v>0</v>
      </c>
      <c r="AP363" s="211">
        <f t="shared" si="245"/>
        <v>0</v>
      </c>
      <c r="AQ363" s="46">
        <f>HLOOKUP(AQ$4,Debug!$A$1:$AK$723,2+$C363,0)</f>
        <v>0</v>
      </c>
      <c r="AR363" s="46">
        <f>HLOOKUP(AR$4,Debug!$A$1:$AK$723,2+$C363,0)</f>
        <v>0</v>
      </c>
      <c r="AS363" s="46">
        <f>HLOOKUP(AS$4,Debug!$A$1:$AK$723,2+$C363,0)</f>
        <v>0</v>
      </c>
      <c r="AT363" s="46">
        <f>HLOOKUP(AT$4,Debug!$A$1:$AK$723,2+$C363,0)</f>
        <v>0</v>
      </c>
      <c r="AU363" s="46">
        <f>HLOOKUP(AU$4,Debug!$A$1:$AK$723,2+$C363,0)</f>
        <v>0</v>
      </c>
      <c r="AV363" s="46">
        <f>HLOOKUP(AV$4,Debug!$A$1:$AK$723,2+$C363,0)</f>
        <v>0</v>
      </c>
      <c r="AW363" s="47">
        <f t="shared" si="254"/>
        <v>0</v>
      </c>
      <c r="AX363" s="196"/>
      <c r="AY363" s="265">
        <f t="shared" si="255"/>
        <v>0</v>
      </c>
      <c r="AZ363" s="266">
        <f t="shared" si="256"/>
        <v>0</v>
      </c>
      <c r="BA363" s="266">
        <f t="shared" si="257"/>
        <v>1.7826096154749393E-10</v>
      </c>
      <c r="BB363" s="266">
        <f t="shared" si="258"/>
        <v>0</v>
      </c>
      <c r="BC363" s="267">
        <f t="shared" si="259"/>
        <v>0</v>
      </c>
      <c r="BD363" s="246">
        <f>HLOOKUP(BD$4,Debug!$A$1:$AK$723,2+$C363,0)</f>
        <v>0</v>
      </c>
      <c r="BE363" s="46">
        <f>HLOOKUP(BE$4,Debug!$A$1:$AK$723,2+$C363,0)</f>
        <v>0</v>
      </c>
      <c r="BF363" s="46">
        <f>HLOOKUP(BF$4,Debug!$A$1:$AK$723,2+$C363,0)</f>
        <v>0</v>
      </c>
      <c r="BG363" s="46">
        <f>HLOOKUP(BG$4,Debug!$A$1:$AK$723,2+$C363,0)</f>
        <v>0</v>
      </c>
      <c r="BH363" s="46">
        <f>HLOOKUP(BH$4,Debug!$A$1:$AK$723,2+$C363,0)</f>
        <v>0</v>
      </c>
      <c r="BI363" s="48">
        <f t="shared" si="260"/>
        <v>0</v>
      </c>
      <c r="BJ363" s="196"/>
      <c r="BK363" s="274">
        <f t="shared" si="261"/>
        <v>1.6821425527395739E-3</v>
      </c>
      <c r="BL363" s="275">
        <f t="shared" si="262"/>
        <v>0</v>
      </c>
      <c r="BM363" s="281">
        <f t="shared" si="263"/>
        <v>0</v>
      </c>
      <c r="BN363" s="281">
        <f t="shared" si="264"/>
        <v>0.8</v>
      </c>
      <c r="BO363" s="281">
        <f t="shared" si="265"/>
        <v>0</v>
      </c>
      <c r="BP363" s="281">
        <f t="shared" si="266"/>
        <v>1</v>
      </c>
      <c r="BQ363" s="275">
        <f t="shared" si="267"/>
        <v>0</v>
      </c>
      <c r="BR363" s="275">
        <f t="shared" si="268"/>
        <v>0</v>
      </c>
      <c r="BS363" s="276">
        <f t="shared" si="269"/>
        <v>0.80566083413772305</v>
      </c>
      <c r="BT363" s="41">
        <f>HLOOKUP(BT$4,Debug!$A$1:$AK$723,2+$C363,0)*IF(SUM(V363:W363)=0,0,1)</f>
        <v>0</v>
      </c>
      <c r="BU363" s="41">
        <f>HLOOKUP(BU$4,Debug!$A$1:$AK$723,2+$C363,0)*IF(SUM(X363:Y363)=0,0,1)</f>
        <v>0</v>
      </c>
      <c r="BV363" s="41">
        <f>HLOOKUP(BV$4,Debug!$A$1:$AK$723,2+$C363,0)</f>
        <v>0</v>
      </c>
      <c r="BW363" s="208">
        <f t="shared" si="270"/>
        <v>0</v>
      </c>
      <c r="BY363" s="251">
        <f t="shared" si="271"/>
        <v>0</v>
      </c>
      <c r="BZ363" s="43">
        <f>HLOOKUP(BZ$4,Debug!$A$1:$AK$723,2+$C363,0)</f>
        <v>0</v>
      </c>
      <c r="CA363" s="49">
        <f t="shared" si="272"/>
        <v>0</v>
      </c>
      <c r="CC363" s="224">
        <f t="shared" si="273"/>
        <v>0</v>
      </c>
      <c r="CD363" s="253">
        <f t="shared" si="284"/>
        <v>0</v>
      </c>
      <c r="CE363" s="253">
        <f t="shared" si="274"/>
        <v>0</v>
      </c>
      <c r="CF363" s="253">
        <f t="shared" si="285"/>
        <v>0</v>
      </c>
      <c r="CG363" s="255">
        <f t="shared" si="275"/>
        <v>0</v>
      </c>
      <c r="CI363" s="194" t="e">
        <f t="shared" si="286"/>
        <v>#DIV/0!</v>
      </c>
      <c r="CJ363" s="194"/>
    </row>
    <row r="364" spans="2:88">
      <c r="B364" s="108">
        <f t="shared" si="287"/>
        <v>30</v>
      </c>
      <c r="C364" s="3">
        <f t="shared" si="276"/>
        <v>358</v>
      </c>
      <c r="D364" s="3">
        <f t="shared" si="277"/>
        <v>29</v>
      </c>
      <c r="E364" s="3">
        <f t="shared" si="278"/>
        <v>9</v>
      </c>
      <c r="F364" s="7">
        <f t="shared" si="279"/>
        <v>2044</v>
      </c>
      <c r="G364" s="8">
        <f t="shared" si="280"/>
        <v>10</v>
      </c>
      <c r="H364" s="37">
        <f>HLOOKUP(H$4,Debug!$A$1:$AK$723,2+$C364,0)</f>
        <v>0</v>
      </c>
      <c r="I364" s="38">
        <f>HLOOKUP(I$4,Debug!$A$1:$AK$723,2+$C364,0)</f>
        <v>0</v>
      </c>
      <c r="J364" s="38">
        <f>HLOOKUP(J$4,Debug!$A$1:$AK$723,2+$C364,0)</f>
        <v>0</v>
      </c>
      <c r="K364" s="38">
        <f>HLOOKUP(K$4,Debug!$A$1:$AK$723,2+$C364,0)</f>
        <v>0</v>
      </c>
      <c r="L364" s="38">
        <f>HLOOKUP(L$4,Debug!$A$1:$AK$723,2+$C364,0)</f>
        <v>0</v>
      </c>
      <c r="M364" s="38">
        <f>HLOOKUP(M$4,Debug!$A$1:$AK$723,2+$C364,0)</f>
        <v>0</v>
      </c>
      <c r="N364" s="208">
        <f t="shared" si="246"/>
        <v>0</v>
      </c>
      <c r="O364" s="5"/>
      <c r="P364" s="100">
        <f>IF(Switch="Y",S364,HLOOKUP(P$3,Debug!$A$1:$AK$723,2+$C364,0))</f>
        <v>0</v>
      </c>
      <c r="Q364" s="207">
        <f t="shared" si="247"/>
        <v>-1.25E-3</v>
      </c>
      <c r="R364" s="101">
        <f>IF(Switch="Y",T364,HLOOKUP(R$3,Debug!$A$1:$AK$723,2+$C364,0))</f>
        <v>0</v>
      </c>
      <c r="S364" s="183">
        <v>2.7598646859007703E-2</v>
      </c>
      <c r="T364" s="184">
        <v>0.26051164487052569</v>
      </c>
      <c r="U364" s="196"/>
      <c r="V364" s="55">
        <f t="shared" si="281"/>
        <v>0</v>
      </c>
      <c r="W364" s="210">
        <f t="shared" si="282"/>
        <v>0</v>
      </c>
      <c r="X364" s="210">
        <f t="shared" si="248"/>
        <v>0</v>
      </c>
      <c r="Y364" s="210">
        <f t="shared" si="283"/>
        <v>0</v>
      </c>
      <c r="Z364" s="210">
        <f t="shared" si="249"/>
        <v>0</v>
      </c>
      <c r="AA364" s="210">
        <f t="shared" si="250"/>
        <v>0</v>
      </c>
      <c r="AB364" s="210">
        <f t="shared" si="251"/>
        <v>0</v>
      </c>
      <c r="AC364" s="211">
        <f t="shared" si="252"/>
        <v>0</v>
      </c>
      <c r="AD364" s="43">
        <f>HLOOKUP(AD$4,Debug!$A$1:$AK$723,2+$C364,0)</f>
        <v>0</v>
      </c>
      <c r="AE364" s="44">
        <f>HLOOKUP(AE$4,Debug!$A$1:$AK$723,2+$C364,0)</f>
        <v>0</v>
      </c>
      <c r="AF364" s="44">
        <f>HLOOKUP(AF$4,Debug!$A$1:$AK$723,2+$C364,0)</f>
        <v>0</v>
      </c>
      <c r="AG364" s="44">
        <f>HLOOKUP(AG$4,Debug!$A$1:$AK$723,2+$C364,0)</f>
        <v>0</v>
      </c>
      <c r="AH364" s="44">
        <f>HLOOKUP(AH$4,Debug!$A$1:$AK$723,2+$C364,0)</f>
        <v>0</v>
      </c>
      <c r="AI364" s="208">
        <f t="shared" si="253"/>
        <v>0</v>
      </c>
      <c r="AJ364" s="196"/>
      <c r="AK364" s="55">
        <f t="shared" si="240"/>
        <v>0</v>
      </c>
      <c r="AL364" s="210">
        <f t="shared" si="241"/>
        <v>0</v>
      </c>
      <c r="AM364" s="210">
        <f t="shared" si="242"/>
        <v>0</v>
      </c>
      <c r="AN364" s="210">
        <f t="shared" si="243"/>
        <v>0</v>
      </c>
      <c r="AO364" s="210">
        <f t="shared" si="244"/>
        <v>0</v>
      </c>
      <c r="AP364" s="211">
        <f t="shared" si="245"/>
        <v>0</v>
      </c>
      <c r="AQ364" s="46">
        <f>HLOOKUP(AQ$4,Debug!$A$1:$AK$723,2+$C364,0)</f>
        <v>0</v>
      </c>
      <c r="AR364" s="46">
        <f>HLOOKUP(AR$4,Debug!$A$1:$AK$723,2+$C364,0)</f>
        <v>0</v>
      </c>
      <c r="AS364" s="46">
        <f>HLOOKUP(AS$4,Debug!$A$1:$AK$723,2+$C364,0)</f>
        <v>0</v>
      </c>
      <c r="AT364" s="46">
        <f>HLOOKUP(AT$4,Debug!$A$1:$AK$723,2+$C364,0)</f>
        <v>0</v>
      </c>
      <c r="AU364" s="46">
        <f>HLOOKUP(AU$4,Debug!$A$1:$AK$723,2+$C364,0)</f>
        <v>0</v>
      </c>
      <c r="AV364" s="46">
        <f>HLOOKUP(AV$4,Debug!$A$1:$AK$723,2+$C364,0)</f>
        <v>0</v>
      </c>
      <c r="AW364" s="47">
        <f t="shared" si="254"/>
        <v>0</v>
      </c>
      <c r="AX364" s="196"/>
      <c r="AY364" s="265">
        <f t="shared" si="255"/>
        <v>0</v>
      </c>
      <c r="AZ364" s="266">
        <f t="shared" si="256"/>
        <v>0</v>
      </c>
      <c r="BA364" s="266">
        <f t="shared" si="257"/>
        <v>1.7826096154749393E-10</v>
      </c>
      <c r="BB364" s="266">
        <f t="shared" si="258"/>
        <v>0</v>
      </c>
      <c r="BC364" s="267">
        <f t="shared" si="259"/>
        <v>0</v>
      </c>
      <c r="BD364" s="246">
        <f>HLOOKUP(BD$4,Debug!$A$1:$AK$723,2+$C364,0)</f>
        <v>0</v>
      </c>
      <c r="BE364" s="46">
        <f>HLOOKUP(BE$4,Debug!$A$1:$AK$723,2+$C364,0)</f>
        <v>0</v>
      </c>
      <c r="BF364" s="46">
        <f>HLOOKUP(BF$4,Debug!$A$1:$AK$723,2+$C364,0)</f>
        <v>0</v>
      </c>
      <c r="BG364" s="46">
        <f>HLOOKUP(BG$4,Debug!$A$1:$AK$723,2+$C364,0)</f>
        <v>0</v>
      </c>
      <c r="BH364" s="46">
        <f>HLOOKUP(BH$4,Debug!$A$1:$AK$723,2+$C364,0)</f>
        <v>0</v>
      </c>
      <c r="BI364" s="48">
        <f t="shared" si="260"/>
        <v>0</v>
      </c>
      <c r="BJ364" s="196"/>
      <c r="BK364" s="274">
        <f t="shared" si="261"/>
        <v>1.6821425527395739E-3</v>
      </c>
      <c r="BL364" s="275">
        <f t="shared" si="262"/>
        <v>0</v>
      </c>
      <c r="BM364" s="281">
        <f t="shared" si="263"/>
        <v>0</v>
      </c>
      <c r="BN364" s="281">
        <f t="shared" si="264"/>
        <v>0.8</v>
      </c>
      <c r="BO364" s="281">
        <f t="shared" si="265"/>
        <v>0</v>
      </c>
      <c r="BP364" s="281">
        <f t="shared" si="266"/>
        <v>1</v>
      </c>
      <c r="BQ364" s="275">
        <f t="shared" si="267"/>
        <v>0</v>
      </c>
      <c r="BR364" s="275">
        <f t="shared" si="268"/>
        <v>0</v>
      </c>
      <c r="BS364" s="276">
        <f t="shared" si="269"/>
        <v>0.80566083413772305</v>
      </c>
      <c r="BT364" s="41">
        <f>HLOOKUP(BT$4,Debug!$A$1:$AK$723,2+$C364,0)*IF(SUM(V364:W364)=0,0,1)</f>
        <v>0</v>
      </c>
      <c r="BU364" s="41">
        <f>HLOOKUP(BU$4,Debug!$A$1:$AK$723,2+$C364,0)*IF(SUM(X364:Y364)=0,0,1)</f>
        <v>0</v>
      </c>
      <c r="BV364" s="41">
        <f>HLOOKUP(BV$4,Debug!$A$1:$AK$723,2+$C364,0)</f>
        <v>0</v>
      </c>
      <c r="BW364" s="208">
        <f t="shared" si="270"/>
        <v>0</v>
      </c>
      <c r="BY364" s="251">
        <f t="shared" si="271"/>
        <v>0</v>
      </c>
      <c r="BZ364" s="43">
        <f>HLOOKUP(BZ$4,Debug!$A$1:$AK$723,2+$C364,0)</f>
        <v>0</v>
      </c>
      <c r="CA364" s="49">
        <f t="shared" si="272"/>
        <v>0</v>
      </c>
      <c r="CC364" s="224">
        <f t="shared" si="273"/>
        <v>0</v>
      </c>
      <c r="CD364" s="253">
        <f t="shared" si="284"/>
        <v>0</v>
      </c>
      <c r="CE364" s="253">
        <f t="shared" si="274"/>
        <v>0</v>
      </c>
      <c r="CF364" s="253">
        <f t="shared" si="285"/>
        <v>0</v>
      </c>
      <c r="CG364" s="255">
        <f t="shared" si="275"/>
        <v>0</v>
      </c>
      <c r="CI364" s="194" t="e">
        <f t="shared" si="286"/>
        <v>#DIV/0!</v>
      </c>
      <c r="CJ364" s="194"/>
    </row>
    <row r="365" spans="2:88">
      <c r="B365" s="108">
        <f t="shared" si="287"/>
        <v>30</v>
      </c>
      <c r="C365" s="3">
        <f t="shared" si="276"/>
        <v>359</v>
      </c>
      <c r="D365" s="3">
        <f t="shared" si="277"/>
        <v>29</v>
      </c>
      <c r="E365" s="3">
        <f t="shared" si="278"/>
        <v>10</v>
      </c>
      <c r="F365" s="7">
        <f t="shared" si="279"/>
        <v>2044</v>
      </c>
      <c r="G365" s="8">
        <f t="shared" si="280"/>
        <v>11</v>
      </c>
      <c r="H365" s="37">
        <f>HLOOKUP(H$4,Debug!$A$1:$AK$723,2+$C365,0)</f>
        <v>0</v>
      </c>
      <c r="I365" s="38">
        <f>HLOOKUP(I$4,Debug!$A$1:$AK$723,2+$C365,0)</f>
        <v>0</v>
      </c>
      <c r="J365" s="38">
        <f>HLOOKUP(J$4,Debug!$A$1:$AK$723,2+$C365,0)</f>
        <v>0</v>
      </c>
      <c r="K365" s="38">
        <f>HLOOKUP(K$4,Debug!$A$1:$AK$723,2+$C365,0)</f>
        <v>0</v>
      </c>
      <c r="L365" s="38">
        <f>HLOOKUP(L$4,Debug!$A$1:$AK$723,2+$C365,0)</f>
        <v>0</v>
      </c>
      <c r="M365" s="38">
        <f>HLOOKUP(M$4,Debug!$A$1:$AK$723,2+$C365,0)</f>
        <v>0</v>
      </c>
      <c r="N365" s="208">
        <f t="shared" si="246"/>
        <v>0</v>
      </c>
      <c r="O365" s="5"/>
      <c r="P365" s="100">
        <f>IF(Switch="Y",S365,HLOOKUP(P$3,Debug!$A$1:$AK$723,2+$C365,0))</f>
        <v>0</v>
      </c>
      <c r="Q365" s="207">
        <f t="shared" si="247"/>
        <v>-1.25E-3</v>
      </c>
      <c r="R365" s="101">
        <f>IF(Switch="Y",T365,HLOOKUP(R$3,Debug!$A$1:$AK$723,2+$C365,0))</f>
        <v>0</v>
      </c>
      <c r="S365" s="183">
        <v>4.4322573485546801E-3</v>
      </c>
      <c r="T365" s="184">
        <v>0.25925541843824534</v>
      </c>
      <c r="U365" s="196"/>
      <c r="V365" s="55">
        <f t="shared" si="281"/>
        <v>0</v>
      </c>
      <c r="W365" s="210">
        <f t="shared" si="282"/>
        <v>0</v>
      </c>
      <c r="X365" s="210">
        <f t="shared" si="248"/>
        <v>0</v>
      </c>
      <c r="Y365" s="210">
        <f t="shared" si="283"/>
        <v>0</v>
      </c>
      <c r="Z365" s="210">
        <f t="shared" si="249"/>
        <v>0</v>
      </c>
      <c r="AA365" s="210">
        <f t="shared" si="250"/>
        <v>0</v>
      </c>
      <c r="AB365" s="210">
        <f t="shared" si="251"/>
        <v>0</v>
      </c>
      <c r="AC365" s="211">
        <f t="shared" si="252"/>
        <v>0</v>
      </c>
      <c r="AD365" s="43">
        <f>HLOOKUP(AD$4,Debug!$A$1:$AK$723,2+$C365,0)</f>
        <v>0</v>
      </c>
      <c r="AE365" s="44">
        <f>HLOOKUP(AE$4,Debug!$A$1:$AK$723,2+$C365,0)</f>
        <v>0</v>
      </c>
      <c r="AF365" s="44">
        <f>HLOOKUP(AF$4,Debug!$A$1:$AK$723,2+$C365,0)</f>
        <v>0</v>
      </c>
      <c r="AG365" s="44">
        <f>HLOOKUP(AG$4,Debug!$A$1:$AK$723,2+$C365,0)</f>
        <v>0</v>
      </c>
      <c r="AH365" s="44">
        <f>HLOOKUP(AH$4,Debug!$A$1:$AK$723,2+$C365,0)</f>
        <v>0</v>
      </c>
      <c r="AI365" s="208">
        <f t="shared" si="253"/>
        <v>0</v>
      </c>
      <c r="AJ365" s="196"/>
      <c r="AK365" s="55">
        <f t="shared" si="240"/>
        <v>0</v>
      </c>
      <c r="AL365" s="210">
        <f t="shared" si="241"/>
        <v>0</v>
      </c>
      <c r="AM365" s="210">
        <f t="shared" si="242"/>
        <v>0</v>
      </c>
      <c r="AN365" s="210">
        <f t="shared" si="243"/>
        <v>0</v>
      </c>
      <c r="AO365" s="210">
        <f t="shared" si="244"/>
        <v>0</v>
      </c>
      <c r="AP365" s="211">
        <f t="shared" si="245"/>
        <v>0</v>
      </c>
      <c r="AQ365" s="46">
        <f>HLOOKUP(AQ$4,Debug!$A$1:$AK$723,2+$C365,0)</f>
        <v>0</v>
      </c>
      <c r="AR365" s="46">
        <f>HLOOKUP(AR$4,Debug!$A$1:$AK$723,2+$C365,0)</f>
        <v>0</v>
      </c>
      <c r="AS365" s="46">
        <f>HLOOKUP(AS$4,Debug!$A$1:$AK$723,2+$C365,0)</f>
        <v>0</v>
      </c>
      <c r="AT365" s="46">
        <f>HLOOKUP(AT$4,Debug!$A$1:$AK$723,2+$C365,0)</f>
        <v>0</v>
      </c>
      <c r="AU365" s="46">
        <f>HLOOKUP(AU$4,Debug!$A$1:$AK$723,2+$C365,0)</f>
        <v>0</v>
      </c>
      <c r="AV365" s="46">
        <f>HLOOKUP(AV$4,Debug!$A$1:$AK$723,2+$C365,0)</f>
        <v>0</v>
      </c>
      <c r="AW365" s="47">
        <f t="shared" si="254"/>
        <v>0</v>
      </c>
      <c r="AX365" s="196"/>
      <c r="AY365" s="265">
        <f t="shared" si="255"/>
        <v>0</v>
      </c>
      <c r="AZ365" s="266">
        <f t="shared" si="256"/>
        <v>0</v>
      </c>
      <c r="BA365" s="266">
        <f t="shared" si="257"/>
        <v>1.7826096154749393E-10</v>
      </c>
      <c r="BB365" s="266">
        <f t="shared" si="258"/>
        <v>0</v>
      </c>
      <c r="BC365" s="267">
        <f t="shared" si="259"/>
        <v>0</v>
      </c>
      <c r="BD365" s="246">
        <f>HLOOKUP(BD$4,Debug!$A$1:$AK$723,2+$C365,0)</f>
        <v>0</v>
      </c>
      <c r="BE365" s="46">
        <f>HLOOKUP(BE$4,Debug!$A$1:$AK$723,2+$C365,0)</f>
        <v>0</v>
      </c>
      <c r="BF365" s="46">
        <f>HLOOKUP(BF$4,Debug!$A$1:$AK$723,2+$C365,0)</f>
        <v>0</v>
      </c>
      <c r="BG365" s="46">
        <f>HLOOKUP(BG$4,Debug!$A$1:$AK$723,2+$C365,0)</f>
        <v>0</v>
      </c>
      <c r="BH365" s="46">
        <f>HLOOKUP(BH$4,Debug!$A$1:$AK$723,2+$C365,0)</f>
        <v>0</v>
      </c>
      <c r="BI365" s="48">
        <f t="shared" si="260"/>
        <v>0</v>
      </c>
      <c r="BJ365" s="196"/>
      <c r="BK365" s="274">
        <f t="shared" si="261"/>
        <v>1.6821425527395739E-3</v>
      </c>
      <c r="BL365" s="275">
        <f t="shared" si="262"/>
        <v>0</v>
      </c>
      <c r="BM365" s="281">
        <f t="shared" si="263"/>
        <v>0</v>
      </c>
      <c r="BN365" s="281">
        <f t="shared" si="264"/>
        <v>0.8</v>
      </c>
      <c r="BO365" s="281">
        <f t="shared" si="265"/>
        <v>0</v>
      </c>
      <c r="BP365" s="281">
        <f t="shared" si="266"/>
        <v>1</v>
      </c>
      <c r="BQ365" s="275">
        <f t="shared" si="267"/>
        <v>0</v>
      </c>
      <c r="BR365" s="275">
        <f t="shared" si="268"/>
        <v>0</v>
      </c>
      <c r="BS365" s="276">
        <f t="shared" si="269"/>
        <v>0.80566083413772305</v>
      </c>
      <c r="BT365" s="41">
        <f>HLOOKUP(BT$4,Debug!$A$1:$AK$723,2+$C365,0)*IF(SUM(V365:W365)=0,0,1)</f>
        <v>0</v>
      </c>
      <c r="BU365" s="41">
        <f>HLOOKUP(BU$4,Debug!$A$1:$AK$723,2+$C365,0)*IF(SUM(X365:Y365)=0,0,1)</f>
        <v>0</v>
      </c>
      <c r="BV365" s="41">
        <f>HLOOKUP(BV$4,Debug!$A$1:$AK$723,2+$C365,0)</f>
        <v>0</v>
      </c>
      <c r="BW365" s="208">
        <f t="shared" si="270"/>
        <v>0</v>
      </c>
      <c r="BY365" s="251">
        <f t="shared" si="271"/>
        <v>0</v>
      </c>
      <c r="BZ365" s="43">
        <f>HLOOKUP(BZ$4,Debug!$A$1:$AK$723,2+$C365,0)</f>
        <v>0</v>
      </c>
      <c r="CA365" s="49">
        <f t="shared" si="272"/>
        <v>0</v>
      </c>
      <c r="CC365" s="224">
        <f t="shared" si="273"/>
        <v>0</v>
      </c>
      <c r="CD365" s="253">
        <f t="shared" si="284"/>
        <v>0</v>
      </c>
      <c r="CE365" s="253">
        <f t="shared" si="274"/>
        <v>0</v>
      </c>
      <c r="CF365" s="253">
        <f t="shared" si="285"/>
        <v>0</v>
      </c>
      <c r="CG365" s="255">
        <f t="shared" si="275"/>
        <v>0</v>
      </c>
      <c r="CI365" s="194" t="e">
        <f t="shared" si="286"/>
        <v>#DIV/0!</v>
      </c>
      <c r="CJ365" s="194"/>
    </row>
    <row r="366" spans="2:88">
      <c r="B366" s="111">
        <f t="shared" si="287"/>
        <v>30</v>
      </c>
      <c r="C366" s="59">
        <f t="shared" si="276"/>
        <v>360</v>
      </c>
      <c r="D366" s="59">
        <f t="shared" si="277"/>
        <v>29</v>
      </c>
      <c r="E366" s="59">
        <f t="shared" si="278"/>
        <v>11</v>
      </c>
      <c r="F366" s="60">
        <f t="shared" si="279"/>
        <v>2044</v>
      </c>
      <c r="G366" s="61">
        <f t="shared" si="280"/>
        <v>12</v>
      </c>
      <c r="H366" s="66">
        <f>HLOOKUP(H$4,Debug!$A$1:$AK$723,2+$C366,0)</f>
        <v>0</v>
      </c>
      <c r="I366" s="67">
        <f>HLOOKUP(I$4,Debug!$A$1:$AK$723,2+$C366,0)</f>
        <v>0</v>
      </c>
      <c r="J366" s="67">
        <f>HLOOKUP(J$4,Debug!$A$1:$AK$723,2+$C366,0)</f>
        <v>0</v>
      </c>
      <c r="K366" s="67">
        <f>HLOOKUP(K$4,Debug!$A$1:$AK$723,2+$C366,0)</f>
        <v>0</v>
      </c>
      <c r="L366" s="67">
        <f>HLOOKUP(L$4,Debug!$A$1:$AK$723,2+$C366,0)</f>
        <v>0</v>
      </c>
      <c r="M366" s="67">
        <f>HLOOKUP(M$4,Debug!$A$1:$AK$723,2+$C366,0)</f>
        <v>0</v>
      </c>
      <c r="N366" s="68">
        <f t="shared" si="246"/>
        <v>0</v>
      </c>
      <c r="O366" s="5"/>
      <c r="P366" s="104">
        <f>IF(Switch="Y",S366,HLOOKUP(P$3,Debug!$A$1:$AK$723,2+$C366,0))</f>
        <v>0</v>
      </c>
      <c r="Q366" s="236">
        <f t="shared" si="247"/>
        <v>-1.25E-3</v>
      </c>
      <c r="R366" s="105">
        <f>IF(Switch="Y",T366,HLOOKUP(R$3,Debug!$A$1:$AK$723,2+$C366,0))</f>
        <v>0</v>
      </c>
      <c r="S366" s="183">
        <v>1.4050109647364861E-2</v>
      </c>
      <c r="T366" s="184">
        <v>0.25805119735755572</v>
      </c>
      <c r="U366" s="196"/>
      <c r="V366" s="58">
        <f t="shared" si="281"/>
        <v>0</v>
      </c>
      <c r="W366" s="239">
        <f t="shared" si="282"/>
        <v>0</v>
      </c>
      <c r="X366" s="239">
        <f t="shared" si="248"/>
        <v>0</v>
      </c>
      <c r="Y366" s="210">
        <f t="shared" si="283"/>
        <v>0</v>
      </c>
      <c r="Z366" s="239">
        <f t="shared" si="249"/>
        <v>0</v>
      </c>
      <c r="AA366" s="210">
        <f t="shared" si="250"/>
        <v>0</v>
      </c>
      <c r="AB366" s="210">
        <f t="shared" si="251"/>
        <v>0</v>
      </c>
      <c r="AC366" s="240">
        <f t="shared" si="252"/>
        <v>0</v>
      </c>
      <c r="AD366" s="71">
        <f>HLOOKUP(AD$4,Debug!$A$1:$AK$723,2+$C366,0)</f>
        <v>0</v>
      </c>
      <c r="AE366" s="44">
        <f>HLOOKUP(AE$4,Debug!$A$1:$AK$723,2+$C366,0)</f>
        <v>0</v>
      </c>
      <c r="AF366" s="72">
        <f>HLOOKUP(AF$4,Debug!$A$1:$AK$723,2+$C366,0)</f>
        <v>0</v>
      </c>
      <c r="AG366" s="72">
        <f>HLOOKUP(AG$4,Debug!$A$1:$AK$723,2+$C366,0)</f>
        <v>0</v>
      </c>
      <c r="AH366" s="72">
        <f>HLOOKUP(AH$4,Debug!$A$1:$AK$723,2+$C366,0)</f>
        <v>0</v>
      </c>
      <c r="AI366" s="68">
        <f t="shared" si="253"/>
        <v>0</v>
      </c>
      <c r="AJ366" s="196"/>
      <c r="AK366" s="58">
        <f t="shared" si="240"/>
        <v>0</v>
      </c>
      <c r="AL366" s="239">
        <f t="shared" si="241"/>
        <v>0</v>
      </c>
      <c r="AM366" s="239">
        <f t="shared" si="242"/>
        <v>0</v>
      </c>
      <c r="AN366" s="210">
        <f t="shared" si="243"/>
        <v>0</v>
      </c>
      <c r="AO366" s="210">
        <f t="shared" si="244"/>
        <v>0</v>
      </c>
      <c r="AP366" s="240">
        <f t="shared" si="245"/>
        <v>0</v>
      </c>
      <c r="AQ366" s="242">
        <f>HLOOKUP(AQ$4,Debug!$A$1:$AK$723,2+$C366,0)</f>
        <v>0</v>
      </c>
      <c r="AR366" s="242">
        <f>HLOOKUP(AR$4,Debug!$A$1:$AK$723,2+$C366,0)</f>
        <v>0</v>
      </c>
      <c r="AS366" s="242">
        <f>HLOOKUP(AS$4,Debug!$A$1:$AK$723,2+$C366,0)</f>
        <v>0</v>
      </c>
      <c r="AT366" s="242">
        <f>HLOOKUP(AT$4,Debug!$A$1:$AK$723,2+$C366,0)</f>
        <v>0</v>
      </c>
      <c r="AU366" s="242">
        <f>HLOOKUP(AU$4,Debug!$A$1:$AK$723,2+$C366,0)</f>
        <v>0</v>
      </c>
      <c r="AV366" s="242">
        <f>HLOOKUP(AV$4,Debug!$A$1:$AK$723,2+$C366,0)</f>
        <v>0</v>
      </c>
      <c r="AW366" s="243">
        <f t="shared" si="254"/>
        <v>0</v>
      </c>
      <c r="AX366" s="196"/>
      <c r="AY366" s="268">
        <f t="shared" si="255"/>
        <v>0</v>
      </c>
      <c r="AZ366" s="269">
        <f t="shared" si="256"/>
        <v>0</v>
      </c>
      <c r="BA366" s="266">
        <f t="shared" si="257"/>
        <v>1.7826096154749393E-10</v>
      </c>
      <c r="BB366" s="269">
        <f t="shared" si="258"/>
        <v>0</v>
      </c>
      <c r="BC366" s="270">
        <f t="shared" si="259"/>
        <v>0</v>
      </c>
      <c r="BD366" s="247">
        <f>HLOOKUP(BD$4,Debug!$A$1:$AK$723,2+$C366,0)</f>
        <v>0</v>
      </c>
      <c r="BE366" s="242">
        <f>HLOOKUP(BE$4,Debug!$A$1:$AK$723,2+$C366,0)</f>
        <v>0</v>
      </c>
      <c r="BF366" s="242">
        <f>HLOOKUP(BF$4,Debug!$A$1:$AK$723,2+$C366,0)</f>
        <v>0</v>
      </c>
      <c r="BG366" s="242">
        <f>HLOOKUP(BG$4,Debug!$A$1:$AK$723,2+$C366,0)</f>
        <v>0</v>
      </c>
      <c r="BH366" s="242">
        <f>HLOOKUP(BH$4,Debug!$A$1:$AK$723,2+$C366,0)</f>
        <v>0</v>
      </c>
      <c r="BI366" s="248">
        <f t="shared" si="260"/>
        <v>0</v>
      </c>
      <c r="BJ366" s="196"/>
      <c r="BK366" s="279">
        <f t="shared" si="261"/>
        <v>1.6821425527395739E-3</v>
      </c>
      <c r="BL366" s="275">
        <f t="shared" si="262"/>
        <v>0</v>
      </c>
      <c r="BM366" s="281">
        <f t="shared" si="263"/>
        <v>0</v>
      </c>
      <c r="BN366" s="282">
        <f t="shared" si="264"/>
        <v>0.8</v>
      </c>
      <c r="BO366" s="282">
        <f t="shared" si="265"/>
        <v>0</v>
      </c>
      <c r="BP366" s="282">
        <f t="shared" si="266"/>
        <v>1</v>
      </c>
      <c r="BQ366" s="277">
        <f t="shared" si="267"/>
        <v>0</v>
      </c>
      <c r="BR366" s="277">
        <f t="shared" si="268"/>
        <v>0</v>
      </c>
      <c r="BS366" s="278">
        <f t="shared" si="269"/>
        <v>0.80566083413772305</v>
      </c>
      <c r="BT366" s="70">
        <f>HLOOKUP(BT$4,Debug!$A$1:$AK$723,2+$C366,0)*IF(SUM(V366:W366)=0,0,1)</f>
        <v>0</v>
      </c>
      <c r="BU366" s="70">
        <f>HLOOKUP(BU$4,Debug!$A$1:$AK$723,2+$C366,0)*IF(SUM(X366:Y366)=0,0,1)</f>
        <v>0</v>
      </c>
      <c r="BV366" s="70">
        <f>HLOOKUP(BV$4,Debug!$A$1:$AK$723,2+$C366,0)</f>
        <v>0</v>
      </c>
      <c r="BW366" s="208">
        <f t="shared" si="270"/>
        <v>0</v>
      </c>
      <c r="BY366" s="252">
        <f t="shared" si="271"/>
        <v>0</v>
      </c>
      <c r="BZ366" s="71">
        <f>HLOOKUP(BZ$4,Debug!$A$1:$AK$723,2+$C366,0)</f>
        <v>0</v>
      </c>
      <c r="CA366" s="249">
        <f t="shared" si="272"/>
        <v>0</v>
      </c>
      <c r="CC366" s="225">
        <f t="shared" si="273"/>
        <v>0</v>
      </c>
      <c r="CD366" s="253">
        <f t="shared" si="284"/>
        <v>0</v>
      </c>
      <c r="CE366" s="256">
        <f t="shared" si="274"/>
        <v>0</v>
      </c>
      <c r="CF366" s="253">
        <f t="shared" si="285"/>
        <v>0</v>
      </c>
      <c r="CG366" s="257">
        <f t="shared" si="275"/>
        <v>0</v>
      </c>
      <c r="CI366" s="194" t="e">
        <f t="shared" si="286"/>
        <v>#DIV/0!</v>
      </c>
      <c r="CJ366" s="194"/>
    </row>
    <row r="367" spans="2:88">
      <c r="S367" s="1">
        <v>-1.6442575850755148E-2</v>
      </c>
      <c r="T367" s="1">
        <v>0.25689110386107328</v>
      </c>
    </row>
    <row r="368" spans="2:88">
      <c r="S368" s="1">
        <v>-9.4490757971188444E-5</v>
      </c>
      <c r="T368" s="1">
        <v>0.2557217747091165</v>
      </c>
    </row>
    <row r="369" spans="19:20">
      <c r="S369" s="1">
        <v>2.1108474979691039E-2</v>
      </c>
      <c r="T369" s="1">
        <v>0.25451121121885417</v>
      </c>
    </row>
    <row r="370" spans="19:20">
      <c r="S370" s="1">
        <v>-2.3213255742549066E-3</v>
      </c>
      <c r="T370" s="1">
        <v>0.25325431798612169</v>
      </c>
    </row>
    <row r="371" spans="19:20">
      <c r="S371" s="1">
        <v>-1.7322940964477507E-2</v>
      </c>
      <c r="T371" s="1">
        <v>0.25197167838334972</v>
      </c>
    </row>
    <row r="372" spans="19:20">
      <c r="S372" s="1">
        <v>-1.7239185256898715E-3</v>
      </c>
      <c r="T372" s="1">
        <v>0.25070196550340956</v>
      </c>
    </row>
    <row r="373" spans="19:20">
      <c r="S373" s="1">
        <v>-1.0798847109898757E-2</v>
      </c>
      <c r="T373" s="1">
        <v>0.2495944090852365</v>
      </c>
    </row>
    <row r="374" spans="19:20">
      <c r="S374" s="1">
        <v>1.4333436794214727E-2</v>
      </c>
      <c r="T374" s="1">
        <v>0.24852747471232947</v>
      </c>
    </row>
    <row r="375" spans="19:20">
      <c r="S375" s="1">
        <v>-1.7264383075370926E-2</v>
      </c>
      <c r="T375" s="1">
        <v>0.24746349913387772</v>
      </c>
    </row>
    <row r="376" spans="19:20">
      <c r="S376" s="1">
        <v>3.1664106868000585E-2</v>
      </c>
      <c r="T376" s="1">
        <v>0.24640859473178425</v>
      </c>
    </row>
    <row r="377" spans="19:20">
      <c r="S377" s="1">
        <v>-1.0265175870512011E-2</v>
      </c>
      <c r="T377" s="1">
        <v>0.24526635926616303</v>
      </c>
    </row>
    <row r="378" spans="19:20">
      <c r="S378" s="1">
        <v>-3.0828207118304141E-3</v>
      </c>
      <c r="T378" s="1">
        <v>0.24411678547016893</v>
      </c>
    </row>
    <row r="379" spans="19:20">
      <c r="S379" s="1">
        <v>-4.4760657349121047E-3</v>
      </c>
      <c r="T379" s="1">
        <v>0.24290711232024875</v>
      </c>
    </row>
    <row r="380" spans="19:20">
      <c r="S380" s="1">
        <v>1.8529884816466557E-2</v>
      </c>
      <c r="T380" s="1">
        <v>0.24163344206838228</v>
      </c>
    </row>
    <row r="381" spans="19:20">
      <c r="S381" s="1">
        <v>-2.1242576089524401E-2</v>
      </c>
      <c r="T381" s="1">
        <v>0.24032684450853162</v>
      </c>
    </row>
    <row r="382" spans="19:20">
      <c r="S382" s="1">
        <v>-1.9490880624595253E-4</v>
      </c>
      <c r="T382" s="1">
        <v>0.2390571585666133</v>
      </c>
    </row>
    <row r="383" spans="19:20">
      <c r="S383" s="1">
        <v>6.3458469918089566E-3</v>
      </c>
      <c r="T383" s="1">
        <v>0.23773297831875237</v>
      </c>
    </row>
    <row r="384" spans="19:20">
      <c r="S384" s="1">
        <v>1.3671219653452304E-2</v>
      </c>
      <c r="T384" s="1">
        <v>0.2363339871906979</v>
      </c>
    </row>
    <row r="385" spans="19:20">
      <c r="S385" s="1">
        <v>2.2038397823960221E-3</v>
      </c>
      <c r="T385" s="1">
        <v>0.23501762632197415</v>
      </c>
    </row>
    <row r="386" spans="19:20">
      <c r="S386" s="1">
        <v>1.5523565136071005E-2</v>
      </c>
      <c r="T386" s="1">
        <v>0.23369946249123627</v>
      </c>
    </row>
    <row r="387" spans="19:20">
      <c r="S387" s="1">
        <v>3.4555625849441718E-3</v>
      </c>
      <c r="T387" s="1">
        <v>0.2323474058412138</v>
      </c>
    </row>
    <row r="388" spans="19:20">
      <c r="S388" s="1">
        <v>-7.6195170772597187E-4</v>
      </c>
      <c r="T388" s="1">
        <v>0.23103225210239348</v>
      </c>
    </row>
    <row r="389" spans="19:20">
      <c r="S389" s="1">
        <v>1.3399524181187283E-2</v>
      </c>
      <c r="T389" s="1">
        <v>0.2296949650863653</v>
      </c>
    </row>
    <row r="390" spans="19:20">
      <c r="S390" s="1">
        <v>3.1387505438586372E-2</v>
      </c>
      <c r="T390" s="1">
        <v>0.22836263987211694</v>
      </c>
    </row>
    <row r="391" spans="19:20">
      <c r="S391" s="1">
        <v>2.50689466462517E-3</v>
      </c>
      <c r="T391" s="1">
        <v>0.22701990964607599</v>
      </c>
    </row>
    <row r="392" spans="19:20">
      <c r="S392" s="1">
        <v>5.3256216591281991E-3</v>
      </c>
      <c r="T392" s="1">
        <v>0.22568778352027805</v>
      </c>
    </row>
    <row r="393" spans="19:20">
      <c r="S393" s="1">
        <v>-4.2004851866256687E-2</v>
      </c>
      <c r="T393" s="1">
        <v>0.22436616558223021</v>
      </c>
    </row>
    <row r="394" spans="19:20">
      <c r="S394" s="1">
        <v>-1.1694450398996747E-2</v>
      </c>
      <c r="T394" s="1">
        <v>0.22303008675870375</v>
      </c>
    </row>
    <row r="395" spans="19:20">
      <c r="S395" s="1">
        <v>4.8539617230380916E-3</v>
      </c>
      <c r="T395" s="1">
        <v>0.22163611782176024</v>
      </c>
    </row>
    <row r="396" spans="19:20">
      <c r="S396" s="1">
        <v>-1.3919355377936093E-2</v>
      </c>
      <c r="T396" s="1">
        <v>0.22020126395525511</v>
      </c>
    </row>
    <row r="397" spans="19:20">
      <c r="S397" s="1">
        <v>-2.0155902659494407E-2</v>
      </c>
      <c r="T397" s="1">
        <v>0.21880880486630783</v>
      </c>
    </row>
    <row r="398" spans="19:20">
      <c r="S398" s="1">
        <v>-3.3375043366741242E-3</v>
      </c>
      <c r="T398" s="1">
        <v>0.21742439066814515</v>
      </c>
    </row>
    <row r="399" spans="19:20">
      <c r="S399" s="1">
        <v>1.089382537335748E-2</v>
      </c>
      <c r="T399" s="1">
        <v>0.21609473593223269</v>
      </c>
    </row>
    <row r="400" spans="19:20">
      <c r="S400" s="1">
        <v>-3.9049521162276557E-3</v>
      </c>
      <c r="T400" s="1">
        <v>0.21479047189466674</v>
      </c>
    </row>
    <row r="401" spans="19:20">
      <c r="S401" s="1">
        <v>-7.539228446233448E-3</v>
      </c>
      <c r="T401" s="1">
        <v>0.21347451114336949</v>
      </c>
    </row>
    <row r="402" spans="19:20">
      <c r="S402" s="1">
        <v>1.4475130308756023E-2</v>
      </c>
      <c r="T402" s="1">
        <v>0.21213856891321412</v>
      </c>
    </row>
    <row r="403" spans="19:20">
      <c r="S403" s="1">
        <v>7.5320103094960178E-3</v>
      </c>
      <c r="T403" s="1">
        <v>0.21072595090085344</v>
      </c>
    </row>
    <row r="404" spans="19:20">
      <c r="S404" s="1">
        <v>2.4481814094878818E-3</v>
      </c>
      <c r="T404" s="1">
        <v>0.2092487968194183</v>
      </c>
    </row>
    <row r="405" spans="19:20">
      <c r="S405" s="1">
        <v>1.5213717416577843E-3</v>
      </c>
      <c r="T405" s="1">
        <v>0.20775335521668675</v>
      </c>
    </row>
    <row r="406" spans="19:20">
      <c r="S406" s="1">
        <v>3.2607983116249573E-2</v>
      </c>
      <c r="T406" s="1">
        <v>0.20624935547076417</v>
      </c>
    </row>
    <row r="407" spans="19:20">
      <c r="S407" s="1">
        <v>-5.1759161263406073E-3</v>
      </c>
      <c r="T407" s="1">
        <v>0.20477116821951472</v>
      </c>
    </row>
    <row r="408" spans="19:20">
      <c r="S408" s="1">
        <v>2.2099208884486021E-2</v>
      </c>
      <c r="T408" s="1">
        <v>0.20330575151971048</v>
      </c>
    </row>
    <row r="409" spans="19:20">
      <c r="S409" s="1">
        <v>2.0758841072832102E-3</v>
      </c>
      <c r="T409" s="1">
        <v>0.20190191604918331</v>
      </c>
    </row>
    <row r="410" spans="19:20">
      <c r="S410" s="1">
        <v>1.4979611220029554E-2</v>
      </c>
      <c r="T410" s="1">
        <v>0.20055352773655288</v>
      </c>
    </row>
    <row r="411" spans="19:20">
      <c r="S411" s="1">
        <v>1.565431284293628E-2</v>
      </c>
      <c r="T411" s="1">
        <v>0.19919128338943889</v>
      </c>
    </row>
    <row r="412" spans="19:20">
      <c r="S412" s="1">
        <v>-1.6567669600549229E-2</v>
      </c>
      <c r="T412" s="1">
        <v>0.1978356776861139</v>
      </c>
    </row>
    <row r="413" spans="19:20">
      <c r="S413" s="1">
        <v>6.817936170211647E-3</v>
      </c>
      <c r="T413" s="1">
        <v>0.19647909462433197</v>
      </c>
    </row>
    <row r="414" spans="19:20">
      <c r="S414" s="1">
        <v>6.8650964441649975E-3</v>
      </c>
      <c r="T414" s="1">
        <v>0.19511814403621394</v>
      </c>
    </row>
    <row r="415" spans="19:20">
      <c r="S415" s="1">
        <v>1.0343319391547867E-2</v>
      </c>
      <c r="T415" s="1">
        <v>0.19382474366677649</v>
      </c>
    </row>
    <row r="416" spans="19:20">
      <c r="S416" s="1">
        <v>-6.1753152158108282E-3</v>
      </c>
      <c r="T416" s="1">
        <v>0.19255208533908424</v>
      </c>
    </row>
    <row r="417" spans="19:20">
      <c r="S417" s="1">
        <v>4.0356261583129882E-3</v>
      </c>
      <c r="T417" s="1">
        <v>0.19131798963056498</v>
      </c>
    </row>
    <row r="418" spans="19:20">
      <c r="S418" s="1">
        <v>-1.4355989218242882E-2</v>
      </c>
      <c r="T418" s="1">
        <v>0.19011768284568148</v>
      </c>
    </row>
    <row r="419" spans="19:20">
      <c r="S419" s="1">
        <v>1.0120146659544638E-3</v>
      </c>
      <c r="T419" s="1">
        <v>0.18897518755787365</v>
      </c>
    </row>
    <row r="420" spans="19:20">
      <c r="S420" s="1">
        <v>1.0564066253587301E-2</v>
      </c>
      <c r="T420" s="1">
        <v>0.18789928598271327</v>
      </c>
    </row>
    <row r="421" spans="19:20">
      <c r="S421" s="1">
        <v>-1.4330590629284434E-2</v>
      </c>
      <c r="T421" s="1">
        <v>0.18682509434667266</v>
      </c>
    </row>
    <row r="422" spans="19:20">
      <c r="S422" s="1">
        <v>3.1895658105785429E-2</v>
      </c>
      <c r="T422" s="1">
        <v>0.18576311487591021</v>
      </c>
    </row>
    <row r="423" spans="19:20">
      <c r="S423" s="1">
        <v>2.4034147164732511E-2</v>
      </c>
      <c r="T423" s="1">
        <v>0.18473702684228999</v>
      </c>
    </row>
    <row r="424" spans="19:20">
      <c r="S424" s="1">
        <v>2.1323956025982582E-3</v>
      </c>
      <c r="T424" s="1">
        <v>0.18372558746256593</v>
      </c>
    </row>
    <row r="425" spans="19:20">
      <c r="S425" s="1">
        <v>1.2750836211147032E-2</v>
      </c>
      <c r="T425" s="1">
        <v>0.1827184856291911</v>
      </c>
    </row>
    <row r="426" spans="19:20">
      <c r="S426" s="1">
        <v>1.3694183590209796E-2</v>
      </c>
      <c r="T426" s="1">
        <v>0.18171245820613463</v>
      </c>
    </row>
    <row r="427" spans="19:20">
      <c r="S427" s="1">
        <v>2.4996899019688712E-2</v>
      </c>
      <c r="T427" s="1">
        <v>0.18069132500948629</v>
      </c>
    </row>
    <row r="428" spans="19:20">
      <c r="S428" s="1">
        <v>1.3397364660134414E-2</v>
      </c>
      <c r="T428" s="1">
        <v>0.17964932451853982</v>
      </c>
    </row>
    <row r="429" spans="19:20">
      <c r="S429" s="1">
        <v>1.6174063271628958E-2</v>
      </c>
      <c r="T429" s="1">
        <v>0.17860013216409781</v>
      </c>
    </row>
    <row r="430" spans="19:20">
      <c r="S430" s="1">
        <v>9.7415678297501085E-3</v>
      </c>
      <c r="T430" s="1">
        <v>0.17750323943411966</v>
      </c>
    </row>
    <row r="431" spans="19:20">
      <c r="S431" s="1">
        <v>6.5049810426931476E-3</v>
      </c>
      <c r="T431" s="1">
        <v>0.17639795378373613</v>
      </c>
    </row>
    <row r="432" spans="19:20">
      <c r="S432" s="1">
        <v>1.517117203725693E-2</v>
      </c>
      <c r="T432" s="1">
        <v>0.17525718992621672</v>
      </c>
    </row>
    <row r="433" spans="19:20">
      <c r="S433" s="1">
        <v>-4.0863509029820388E-3</v>
      </c>
      <c r="T433" s="1">
        <v>0.17416141279738062</v>
      </c>
    </row>
    <row r="434" spans="19:20">
      <c r="S434" s="1">
        <v>-2.6052582446529637E-3</v>
      </c>
      <c r="T434" s="1">
        <v>0.17309423250017311</v>
      </c>
    </row>
    <row r="435" spans="19:20">
      <c r="S435" s="1">
        <v>8.8428250118963714E-3</v>
      </c>
      <c r="T435" s="1">
        <v>0.17204301075268819</v>
      </c>
    </row>
    <row r="436" spans="19:20">
      <c r="S436" s="1">
        <v>3.5397656720292936E-3</v>
      </c>
      <c r="T436" s="1">
        <v>0.17101617813045114</v>
      </c>
    </row>
    <row r="437" spans="19:20">
      <c r="S437" s="1">
        <v>1.1427081265002359E-2</v>
      </c>
      <c r="T437" s="1">
        <v>0.17002176278563658</v>
      </c>
    </row>
    <row r="438" spans="19:20">
      <c r="S438" s="1">
        <v>2.1690099839811516E-2</v>
      </c>
      <c r="T438" s="1">
        <v>0.16912175074836375</v>
      </c>
    </row>
    <row r="439" spans="19:20">
      <c r="S439" s="1">
        <v>3.85950542868434E-2</v>
      </c>
      <c r="T439" s="1">
        <v>0.16825669240994062</v>
      </c>
    </row>
    <row r="440" spans="19:20">
      <c r="S440" s="1">
        <v>1.9329250535653264E-2</v>
      </c>
      <c r="T440" s="1">
        <v>0.16740884588341648</v>
      </c>
    </row>
    <row r="441" spans="19:20">
      <c r="S441" s="1">
        <v>-7.2280823928116966E-4</v>
      </c>
      <c r="T441" s="1">
        <v>0.16660280225913399</v>
      </c>
    </row>
    <row r="442" spans="19:20">
      <c r="S442" s="1">
        <v>-2.1555506850729933E-2</v>
      </c>
      <c r="T442" s="1">
        <v>0.16586773706646321</v>
      </c>
    </row>
    <row r="443" spans="19:20">
      <c r="S443" s="1">
        <v>-1.3653351427160954E-2</v>
      </c>
      <c r="T443" s="1">
        <v>0.16516640515319184</v>
      </c>
    </row>
    <row r="444" spans="19:20">
      <c r="S444" s="1">
        <v>-4.8737597419138856E-2</v>
      </c>
      <c r="T444" s="1">
        <v>0.16450344634720099</v>
      </c>
    </row>
    <row r="445" spans="19:20">
      <c r="S445" s="1">
        <v>-2.3309010888130643E-3</v>
      </c>
      <c r="T445" s="1">
        <v>0.16390218317707991</v>
      </c>
    </row>
    <row r="446" spans="19:20">
      <c r="S446" s="1">
        <v>-1.0467036792457418E-2</v>
      </c>
      <c r="T446" s="1">
        <v>0.16333997582568358</v>
      </c>
    </row>
    <row r="447" spans="19:20">
      <c r="S447" s="1">
        <v>9.2405920221325655E-3</v>
      </c>
      <c r="T447" s="1">
        <v>0.16271009941587075</v>
      </c>
    </row>
    <row r="448" spans="19:20">
      <c r="S448" s="1">
        <v>-1.7143350537493829E-2</v>
      </c>
      <c r="T448" s="1">
        <v>0.16203516163007373</v>
      </c>
    </row>
    <row r="449" spans="19:20">
      <c r="S449" s="1">
        <v>6.8272155212325547E-3</v>
      </c>
      <c r="T449" s="1">
        <v>0.16134497168395748</v>
      </c>
    </row>
    <row r="450" spans="19:20">
      <c r="S450" s="1">
        <v>9.0060888402176964E-4</v>
      </c>
      <c r="T450" s="1">
        <v>0.1606425702811245</v>
      </c>
    </row>
    <row r="451" spans="19:20">
      <c r="S451" s="1">
        <v>-2.8970514453203755E-3</v>
      </c>
      <c r="T451" s="1">
        <v>0.15991812192157617</v>
      </c>
    </row>
    <row r="452" spans="19:20">
      <c r="S452" s="1">
        <v>7.3680427466327192E-3</v>
      </c>
      <c r="T452" s="1">
        <v>0.15916723701593263</v>
      </c>
    </row>
    <row r="453" spans="19:20">
      <c r="S453" s="1">
        <v>2.3512234528837661E-2</v>
      </c>
      <c r="T453" s="1">
        <v>0.15840078566789689</v>
      </c>
    </row>
    <row r="454" spans="19:20">
      <c r="S454" s="1">
        <v>3.886424060378868E-3</v>
      </c>
      <c r="T454" s="1">
        <v>0.15763174072731287</v>
      </c>
    </row>
    <row r="455" spans="19:20">
      <c r="S455" s="1">
        <v>-1.0679666962402412E-2</v>
      </c>
      <c r="T455" s="1">
        <v>0.15689227776208856</v>
      </c>
    </row>
    <row r="456" spans="19:20">
      <c r="S456" s="1">
        <v>4.0270157719566324E-3</v>
      </c>
      <c r="T456" s="1">
        <v>0.15619386782874903</v>
      </c>
    </row>
    <row r="457" spans="19:20">
      <c r="S457" s="1">
        <v>1.4002922876715562E-2</v>
      </c>
      <c r="T457" s="1">
        <v>0.15549681231534754</v>
      </c>
    </row>
    <row r="458" spans="19:20">
      <c r="S458" s="1">
        <v>-5.1888866656527588E-3</v>
      </c>
      <c r="T458" s="1">
        <v>0.15482272797646696</v>
      </c>
    </row>
    <row r="459" spans="19:20">
      <c r="S459" s="1">
        <v>-8.1705134562206627E-3</v>
      </c>
      <c r="T459" s="1">
        <v>0.15415921563791085</v>
      </c>
    </row>
    <row r="460" spans="19:20">
      <c r="S460" s="1">
        <v>2.5026110962614867E-2</v>
      </c>
      <c r="T460" s="1">
        <v>0.15348251834116095</v>
      </c>
    </row>
    <row r="461" spans="19:20">
      <c r="S461" s="1">
        <v>8.0268148440645337E-3</v>
      </c>
      <c r="T461" s="1">
        <v>0.15280006112002445</v>
      </c>
    </row>
    <row r="462" spans="19:20">
      <c r="S462" s="1">
        <v>2.33643318797363E-2</v>
      </c>
      <c r="T462" s="1">
        <v>0.15215836642777802</v>
      </c>
    </row>
    <row r="463" spans="19:20">
      <c r="S463" s="1">
        <v>2.334946402684035E-2</v>
      </c>
      <c r="T463" s="1">
        <v>0.15152203888055518</v>
      </c>
    </row>
    <row r="464" spans="19:20">
      <c r="S464" s="1">
        <v>8.5063602359447543E-3</v>
      </c>
      <c r="T464" s="1">
        <v>0.15090239633005373</v>
      </c>
    </row>
    <row r="465" spans="19:20">
      <c r="S465" s="1">
        <v>-1.4285672292290719E-2</v>
      </c>
      <c r="T465" s="1">
        <v>0.15028328399032176</v>
      </c>
    </row>
    <row r="466" spans="19:20">
      <c r="S466" s="1">
        <v>2.9267581463383596E-3</v>
      </c>
      <c r="T466" s="1">
        <v>0.14968267273380434</v>
      </c>
    </row>
    <row r="467" spans="19:20">
      <c r="S467" s="1">
        <v>-3.9166106226982134E-3</v>
      </c>
      <c r="T467" s="1">
        <v>0.14911352012286955</v>
      </c>
    </row>
    <row r="468" spans="19:20">
      <c r="S468" s="1">
        <v>-5.5144647407590064E-3</v>
      </c>
      <c r="T468" s="1">
        <v>0.14851779243153329</v>
      </c>
    </row>
    <row r="469" spans="19:20">
      <c r="S469" s="1">
        <v>-1.1469001986609162E-2</v>
      </c>
      <c r="T469" s="1">
        <v>0.14793118241394104</v>
      </c>
    </row>
    <row r="470" spans="19:20">
      <c r="S470" s="1">
        <v>-1.6569672523838119E-2</v>
      </c>
      <c r="T470" s="1">
        <v>0.14736004479745363</v>
      </c>
    </row>
    <row r="471" spans="19:20">
      <c r="S471" s="1">
        <v>-1.0528806972156413E-2</v>
      </c>
      <c r="T471" s="1">
        <v>0.14678468155063337</v>
      </c>
    </row>
    <row r="472" spans="19:20">
      <c r="S472" s="1">
        <v>1.2983965045286094E-2</v>
      </c>
      <c r="T472" s="1">
        <v>0.14617532268202482</v>
      </c>
    </row>
    <row r="473" spans="19:20">
      <c r="S473" s="1">
        <v>-1.6256759702056534E-2</v>
      </c>
      <c r="T473" s="1">
        <v>0.14554981442398662</v>
      </c>
    </row>
    <row r="474" spans="19:20">
      <c r="S474" s="1">
        <v>5.8962311214121321E-3</v>
      </c>
      <c r="T474" s="1">
        <v>0.14494854326714016</v>
      </c>
    </row>
    <row r="475" spans="19:20">
      <c r="S475" s="1">
        <v>1.9047310972184928E-2</v>
      </c>
      <c r="T475" s="1">
        <v>0.14439599156727409</v>
      </c>
    </row>
    <row r="476" spans="19:20">
      <c r="S476" s="1">
        <v>1.587321668144126E-2</v>
      </c>
      <c r="T476" s="1">
        <v>0.14385591391662111</v>
      </c>
    </row>
    <row r="477" spans="19:20">
      <c r="S477" s="1">
        <v>6.3662881800703452E-3</v>
      </c>
      <c r="T477" s="1">
        <v>0.14329727018700292</v>
      </c>
    </row>
    <row r="478" spans="19:20">
      <c r="S478" s="1">
        <v>2.9949363431575504E-2</v>
      </c>
      <c r="T478" s="1">
        <v>0.14272257585704906</v>
      </c>
    </row>
    <row r="479" spans="19:20">
      <c r="S479" s="1">
        <v>8.8278449902512435E-4</v>
      </c>
      <c r="T479" s="1">
        <v>0.14210601108426887</v>
      </c>
    </row>
    <row r="480" spans="19:20">
      <c r="S480" s="1">
        <v>2.348254369096936E-2</v>
      </c>
      <c r="T480" s="1">
        <v>0.1414847408706971</v>
      </c>
    </row>
    <row r="481" spans="19:20">
      <c r="S481" s="1">
        <v>-1.4005928221235364E-2</v>
      </c>
      <c r="T481" s="1">
        <v>0.14083911947382505</v>
      </c>
    </row>
    <row r="482" spans="19:20">
      <c r="S482" s="1">
        <v>1.4361223033140025E-2</v>
      </c>
      <c r="T482" s="1">
        <v>0.14013256540687491</v>
      </c>
    </row>
    <row r="483" spans="19:20">
      <c r="S483" s="1">
        <v>-7.1398058453996383E-3</v>
      </c>
      <c r="T483" s="1">
        <v>0.13940585225767776</v>
      </c>
    </row>
    <row r="484" spans="19:20">
      <c r="S484" s="1">
        <v>1.0616758921180969E-2</v>
      </c>
      <c r="T484" s="1">
        <v>0.13870395028850421</v>
      </c>
    </row>
    <row r="485" spans="19:20">
      <c r="S485" s="1">
        <v>-1.2042256101358562E-2</v>
      </c>
      <c r="T485" s="1">
        <v>0.13801289040396372</v>
      </c>
    </row>
    <row r="486" spans="19:20">
      <c r="S486" s="1">
        <v>-9.9288140788806878E-3</v>
      </c>
      <c r="T486" s="1">
        <v>0.13734565781702812</v>
      </c>
    </row>
    <row r="487" spans="19:20">
      <c r="S487" s="1">
        <v>1.4326310768693062E-2</v>
      </c>
      <c r="T487" s="1">
        <v>0.13665869490946361</v>
      </c>
    </row>
    <row r="488" spans="19:20">
      <c r="S488" s="1">
        <v>-1.0303457254645543E-2</v>
      </c>
      <c r="T488" s="1">
        <v>0.13596193065941536</v>
      </c>
    </row>
    <row r="489" spans="19:20">
      <c r="S489" s="1">
        <v>-2.7933469234572517E-2</v>
      </c>
      <c r="T489" s="1">
        <v>0.13529236680466489</v>
      </c>
    </row>
    <row r="490" spans="19:20">
      <c r="S490" s="1">
        <v>1.9692409682499079E-2</v>
      </c>
      <c r="T490" s="1">
        <v>0.13466743875998222</v>
      </c>
    </row>
    <row r="491" spans="19:20">
      <c r="S491" s="1">
        <v>3.0696892033338141E-2</v>
      </c>
      <c r="T491" s="1">
        <v>0.13405005429027197</v>
      </c>
    </row>
    <row r="492" spans="19:20">
      <c r="S492" s="1">
        <v>-2.6966378701978044E-3</v>
      </c>
      <c r="T492" s="1">
        <v>0.1334329632792485</v>
      </c>
    </row>
    <row r="493" spans="19:20">
      <c r="S493" s="1">
        <v>1.2204805072007163E-2</v>
      </c>
      <c r="T493" s="1">
        <v>0.13281447146481079</v>
      </c>
    </row>
    <row r="494" spans="19:20">
      <c r="S494" s="1">
        <v>1.2796494843403172E-2</v>
      </c>
      <c r="T494" s="1">
        <v>0.13218421191772856</v>
      </c>
    </row>
    <row r="495" spans="19:20">
      <c r="S495" s="1">
        <v>1.5544666003780794E-2</v>
      </c>
      <c r="T495" s="1">
        <v>0.13153394891221423</v>
      </c>
    </row>
    <row r="496" spans="19:20">
      <c r="S496" s="1">
        <v>1.4731715683320434E-3</v>
      </c>
      <c r="T496" s="1">
        <v>0.13091575571119984</v>
      </c>
    </row>
    <row r="497" spans="19:20">
      <c r="S497" s="1">
        <v>2.4326961952861881E-2</v>
      </c>
      <c r="T497" s="1">
        <v>0.13031183622408424</v>
      </c>
    </row>
    <row r="498" spans="19:20">
      <c r="S498" s="1">
        <v>1.2246361977397591E-2</v>
      </c>
      <c r="T498" s="1">
        <v>0.12972187629721876</v>
      </c>
    </row>
    <row r="499" spans="19:20">
      <c r="S499" s="1">
        <v>-8.8554940360278112E-3</v>
      </c>
      <c r="T499" s="1">
        <v>0.1291522446660123</v>
      </c>
    </row>
    <row r="500" spans="19:20">
      <c r="S500" s="1">
        <v>1.0110104832209865E-2</v>
      </c>
      <c r="T500" s="1">
        <v>0.12860578468819528</v>
      </c>
    </row>
    <row r="501" spans="19:20">
      <c r="S501" s="1">
        <v>1.9284008700299005E-2</v>
      </c>
      <c r="T501" s="1">
        <v>0.12810002049600328</v>
      </c>
    </row>
    <row r="502" spans="19:20">
      <c r="S502" s="1">
        <v>2.6846385675005413E-2</v>
      </c>
      <c r="T502" s="1">
        <v>0.12757217395741641</v>
      </c>
    </row>
    <row r="503" spans="19:20">
      <c r="S503" s="1">
        <v>-3.6796879300704521E-4</v>
      </c>
      <c r="T503" s="1">
        <v>0.12705350222978895</v>
      </c>
    </row>
    <row r="504" spans="19:20">
      <c r="S504" s="1">
        <v>-7.5635943671287231E-3</v>
      </c>
      <c r="T504" s="1">
        <v>0.12649741312790153</v>
      </c>
    </row>
    <row r="505" spans="19:20">
      <c r="S505" s="1">
        <v>3.0964811008136861E-2</v>
      </c>
      <c r="T505" s="1">
        <v>0.12591286829513976</v>
      </c>
    </row>
    <row r="506" spans="19:20">
      <c r="S506" s="1">
        <v>-3.4871948575541101E-3</v>
      </c>
      <c r="T506" s="1">
        <v>0.12530700215528043</v>
      </c>
    </row>
    <row r="507" spans="19:20">
      <c r="S507" s="1">
        <v>5.3539147092045436E-3</v>
      </c>
      <c r="T507" s="1">
        <v>0.12469294362632018</v>
      </c>
    </row>
    <row r="508" spans="19:20">
      <c r="S508" s="1">
        <v>-9.0698741511955339E-3</v>
      </c>
      <c r="T508" s="1">
        <v>0.12403716153359548</v>
      </c>
    </row>
    <row r="509" spans="19:20">
      <c r="S509" s="1">
        <v>3.9177842637187377E-2</v>
      </c>
      <c r="T509" s="1">
        <v>0.12336845221939845</v>
      </c>
    </row>
    <row r="510" spans="19:20">
      <c r="S510" s="1">
        <v>-1.8198808531629695E-2</v>
      </c>
      <c r="T510" s="1">
        <v>0.12268734357363693</v>
      </c>
    </row>
    <row r="511" spans="19:20">
      <c r="S511" s="1">
        <v>2.7467607902170732E-2</v>
      </c>
      <c r="T511" s="1">
        <v>0.12201222562500763</v>
      </c>
    </row>
    <row r="512" spans="19:20">
      <c r="S512" s="1">
        <v>7.8003292270638624E-3</v>
      </c>
      <c r="T512" s="1">
        <v>0.12134155220113577</v>
      </c>
    </row>
    <row r="513" spans="19:20">
      <c r="S513" s="1">
        <v>-7.4895206380618529E-3</v>
      </c>
      <c r="T513" s="1">
        <v>0.12062871687233864</v>
      </c>
    </row>
    <row r="514" spans="19:20">
      <c r="S514" s="1">
        <v>3.7884172821166295E-2</v>
      </c>
      <c r="T514" s="1">
        <v>0.11990695220508885</v>
      </c>
    </row>
    <row r="515" spans="19:20">
      <c r="S515" s="1">
        <v>2.8557285775094199E-2</v>
      </c>
      <c r="T515" s="1">
        <v>0.1191639457565719</v>
      </c>
    </row>
    <row r="516" spans="19:20">
      <c r="S516" s="1">
        <v>-6.4158764424325776E-3</v>
      </c>
      <c r="T516" s="1">
        <v>0.11844552098262404</v>
      </c>
    </row>
    <row r="517" spans="19:20">
      <c r="S517" s="1">
        <v>-2.423466690691356E-2</v>
      </c>
      <c r="T517" s="1">
        <v>0.11773570688518413</v>
      </c>
    </row>
    <row r="518" spans="19:20">
      <c r="S518" s="1">
        <v>4.2782520708395388E-4</v>
      </c>
      <c r="T518" s="1">
        <v>0.11704119850187265</v>
      </c>
    </row>
    <row r="519" spans="19:20">
      <c r="S519" s="1">
        <v>1.6265365685501632E-3</v>
      </c>
      <c r="T519" s="1">
        <v>0.11638462791834454</v>
      </c>
    </row>
    <row r="520" spans="19:20">
      <c r="S520" s="1">
        <v>1.9872450389194052E-2</v>
      </c>
      <c r="T520" s="1">
        <v>0.11574341998657377</v>
      </c>
    </row>
    <row r="521" spans="19:20">
      <c r="S521" s="1">
        <v>-8.0512233672136446E-4</v>
      </c>
      <c r="T521" s="1">
        <v>0.11510923866749545</v>
      </c>
    </row>
    <row r="522" spans="19:20">
      <c r="S522" s="1">
        <v>2.3679230245954308E-2</v>
      </c>
      <c r="T522" s="1">
        <v>0.11445445285048815</v>
      </c>
    </row>
    <row r="523" spans="19:20">
      <c r="S523" s="1">
        <v>-1.7707548706339282E-2</v>
      </c>
      <c r="T523" s="1">
        <v>0.11382780130219006</v>
      </c>
    </row>
    <row r="524" spans="19:20">
      <c r="S524" s="1">
        <v>2.8415952119069665E-2</v>
      </c>
      <c r="T524" s="1">
        <v>0.1132387412381524</v>
      </c>
    </row>
    <row r="525" spans="19:20">
      <c r="S525" s="1">
        <v>-1.5441152201491892E-2</v>
      </c>
      <c r="T525" s="1">
        <v>0.11263417546151853</v>
      </c>
    </row>
    <row r="526" spans="19:20">
      <c r="S526" s="1">
        <v>1.9882516969707442E-2</v>
      </c>
      <c r="T526" s="1">
        <v>0.11198835321126602</v>
      </c>
    </row>
    <row r="527" spans="19:20">
      <c r="S527" s="1">
        <v>2.1859083897226128E-2</v>
      </c>
      <c r="T527" s="1">
        <v>0.11132138483802738</v>
      </c>
    </row>
    <row r="528" spans="19:20">
      <c r="S528" s="1">
        <v>4.4177303055605854E-3</v>
      </c>
      <c r="T528" s="1">
        <v>0.11066843736166446</v>
      </c>
    </row>
    <row r="529" spans="19:20">
      <c r="S529" s="1">
        <v>1.5782771277429219E-2</v>
      </c>
      <c r="T529" s="1">
        <v>0.10997591527455487</v>
      </c>
    </row>
    <row r="530" spans="19:20">
      <c r="S530" s="1">
        <v>2.4647552052870614E-2</v>
      </c>
      <c r="T530" s="1">
        <v>0.10927648042311854</v>
      </c>
    </row>
    <row r="531" spans="19:20">
      <c r="S531" s="1">
        <v>-1.6160008541949877E-2</v>
      </c>
      <c r="T531" s="1">
        <v>0.10857056000694852</v>
      </c>
    </row>
    <row r="532" spans="19:20">
      <c r="S532" s="1">
        <v>1.2665981487224975E-2</v>
      </c>
      <c r="T532" s="1">
        <v>0.10785159620362381</v>
      </c>
    </row>
    <row r="533" spans="19:20">
      <c r="S533" s="1">
        <v>-9.3318704666269792E-3</v>
      </c>
      <c r="T533" s="1">
        <v>0.10716390719605637</v>
      </c>
    </row>
    <row r="534" spans="19:20">
      <c r="S534" s="1">
        <v>1.4003638008027508E-2</v>
      </c>
      <c r="T534" s="1">
        <v>0.10650874969378735</v>
      </c>
    </row>
    <row r="535" spans="19:20">
      <c r="S535" s="1">
        <v>2.2218384674270064E-2</v>
      </c>
      <c r="T535" s="1">
        <v>0.105830184885333</v>
      </c>
    </row>
    <row r="536" spans="19:20">
      <c r="S536" s="1">
        <v>-2.7894783867977724E-2</v>
      </c>
      <c r="T536" s="1">
        <v>0.10517458981909972</v>
      </c>
    </row>
    <row r="537" spans="19:20">
      <c r="S537" s="1">
        <v>1.7045863238477121E-2</v>
      </c>
      <c r="T537" s="1">
        <v>0.10451505016722408</v>
      </c>
    </row>
    <row r="538" spans="19:20">
      <c r="S538" s="1">
        <v>4.3333801708471675E-3</v>
      </c>
      <c r="T538" s="1">
        <v>0.10384755179396646</v>
      </c>
    </row>
    <row r="539" spans="19:20">
      <c r="S539" s="1">
        <v>4.3662644930219985E-2</v>
      </c>
      <c r="T539" s="1">
        <v>0.10316510543473777</v>
      </c>
    </row>
    <row r="540" spans="19:20">
      <c r="S540" s="1">
        <v>-3.8039166161771831E-3</v>
      </c>
      <c r="T540" s="1">
        <v>0.10247791600910003</v>
      </c>
    </row>
    <row r="541" spans="19:20">
      <c r="S541" s="1">
        <v>1.8024614792979898E-2</v>
      </c>
      <c r="T541" s="1">
        <v>0.10178117048346057</v>
      </c>
    </row>
    <row r="542" spans="19:20">
      <c r="S542" s="1">
        <v>-3.3893508629534996E-2</v>
      </c>
      <c r="T542" s="1">
        <v>0.10110201193003741</v>
      </c>
    </row>
    <row r="543" spans="19:20">
      <c r="S543" s="1">
        <v>-1.4850741502856368E-2</v>
      </c>
      <c r="T543" s="1">
        <v>0.1004348830435787</v>
      </c>
    </row>
    <row r="544" spans="19:20">
      <c r="S544" s="1">
        <v>1.4424183298717974E-3</v>
      </c>
      <c r="T544" s="1">
        <v>9.9750623441396499E-2</v>
      </c>
    </row>
    <row r="545" spans="19:20">
      <c r="S545" s="1">
        <v>-7.0307691463273869E-3</v>
      </c>
      <c r="T545" s="1">
        <v>9.9078569305459233E-2</v>
      </c>
    </row>
    <row r="546" spans="19:20">
      <c r="S546" s="1">
        <v>-4.1778412202337911E-3</v>
      </c>
      <c r="T546" s="1">
        <v>9.8415510284420832E-2</v>
      </c>
    </row>
    <row r="547" spans="19:20">
      <c r="S547" s="1">
        <v>6.8393545850991E-3</v>
      </c>
      <c r="T547" s="1">
        <v>9.7770825185764576E-2</v>
      </c>
    </row>
    <row r="548" spans="19:20">
      <c r="S548" s="1">
        <v>-2.0385346643650992E-3</v>
      </c>
      <c r="T548" s="1">
        <v>9.7143967359626965E-2</v>
      </c>
    </row>
    <row r="549" spans="19:20">
      <c r="S549" s="1">
        <v>-1.067685359189241E-2</v>
      </c>
      <c r="T549" s="1">
        <v>9.6534414518775938E-2</v>
      </c>
    </row>
    <row r="550" spans="19:20">
      <c r="S550" s="1">
        <v>-1.5020977109732048E-3</v>
      </c>
      <c r="T550" s="1">
        <v>9.5969289827255277E-2</v>
      </c>
    </row>
    <row r="551" spans="19:20">
      <c r="S551" s="1">
        <v>7.2866027123008603E-3</v>
      </c>
      <c r="T551" s="1">
        <v>9.5419847328244267E-2</v>
      </c>
    </row>
    <row r="552" spans="19:20">
      <c r="S552" s="1">
        <v>1.3008546717763636E-2</v>
      </c>
      <c r="T552" s="1">
        <v>9.4858660595712394E-2</v>
      </c>
    </row>
    <row r="553" spans="19:20">
      <c r="S553" s="1">
        <v>2.2390983869193137E-2</v>
      </c>
      <c r="T553" s="1">
        <v>9.428625306430323E-2</v>
      </c>
    </row>
    <row r="554" spans="19:20">
      <c r="S554" s="1">
        <v>4.9074838862834591E-2</v>
      </c>
      <c r="T554" s="1">
        <v>9.3747070404049879E-2</v>
      </c>
    </row>
    <row r="555" spans="19:20">
      <c r="S555" s="1">
        <v>2.4939083183992627E-2</v>
      </c>
      <c r="T555" s="1">
        <v>9.3214019388516034E-2</v>
      </c>
    </row>
    <row r="556" spans="19:20">
      <c r="S556" s="1">
        <v>2.7416254798535045E-2</v>
      </c>
      <c r="T556" s="1">
        <v>9.2669817440459643E-2</v>
      </c>
    </row>
    <row r="557" spans="19:20">
      <c r="S557" s="1">
        <v>6.8766895116416649E-3</v>
      </c>
      <c r="T557" s="1">
        <v>9.2123445416858588E-2</v>
      </c>
    </row>
    <row r="558" spans="19:20">
      <c r="S558" s="1">
        <v>8.7315645405039444E-3</v>
      </c>
      <c r="T558" s="1">
        <v>9.1583478340507368E-2</v>
      </c>
    </row>
    <row r="559" spans="19:20">
      <c r="S559" s="1">
        <v>2.5902013204903263E-2</v>
      </c>
      <c r="T559" s="1">
        <v>9.1082976591675024E-2</v>
      </c>
    </row>
    <row r="560" spans="19:20">
      <c r="S560" s="1">
        <v>2.9544921011364078E-2</v>
      </c>
      <c r="T560" s="1">
        <v>9.0546903295907283E-2</v>
      </c>
    </row>
    <row r="561" spans="19:20">
      <c r="S561" s="1">
        <v>9.7790122914975797E-3</v>
      </c>
      <c r="T561" s="1">
        <v>9.0025207057976231E-2</v>
      </c>
    </row>
    <row r="562" spans="19:20">
      <c r="S562" s="1">
        <v>-9.5390544355410389E-3</v>
      </c>
      <c r="T562" s="1">
        <v>8.9517500671381256E-2</v>
      </c>
    </row>
    <row r="563" spans="19:20">
      <c r="S563" s="1">
        <v>7.8443100043896763E-3</v>
      </c>
      <c r="T563" s="1">
        <v>8.9039266316445556E-2</v>
      </c>
    </row>
    <row r="564" spans="19:20">
      <c r="S564" s="1">
        <v>4.8447960134923029E-3</v>
      </c>
      <c r="T564" s="1">
        <v>8.8573959255978746E-2</v>
      </c>
    </row>
    <row r="565" spans="19:20">
      <c r="S565" s="1">
        <v>2.9377805325836448E-2</v>
      </c>
      <c r="T565" s="1">
        <v>8.8113490175345838E-2</v>
      </c>
    </row>
    <row r="566" spans="19:20">
      <c r="S566" s="1">
        <v>1.2323593375362485E-2</v>
      </c>
      <c r="T566" s="1">
        <v>8.7657784011220194E-2</v>
      </c>
    </row>
    <row r="567" spans="19:20">
      <c r="S567" s="1">
        <v>-5.5692997507754693E-3</v>
      </c>
      <c r="T567" s="1">
        <v>8.7229588276343334E-2</v>
      </c>
    </row>
    <row r="568" spans="19:20">
      <c r="S568" s="1">
        <v>6.7812735337635655E-3</v>
      </c>
      <c r="T568" s="1">
        <v>8.6790487762541224E-2</v>
      </c>
    </row>
    <row r="569" spans="19:20">
      <c r="S569" s="1">
        <v>-3.9396710446440997E-3</v>
      </c>
      <c r="T569" s="1">
        <v>8.6340873769642543E-2</v>
      </c>
    </row>
    <row r="570" spans="19:20">
      <c r="S570" s="1">
        <v>2.6644422009007629E-2</v>
      </c>
      <c r="T570" s="1">
        <v>8.5873765564620008E-2</v>
      </c>
    </row>
    <row r="571" spans="19:20">
      <c r="S571" s="1">
        <v>2.2799418628851598E-3</v>
      </c>
      <c r="T571" s="1">
        <v>8.5411684318414755E-2</v>
      </c>
    </row>
    <row r="572" spans="19:20">
      <c r="S572" s="1">
        <v>6.3337200221587064E-3</v>
      </c>
      <c r="T572" s="1">
        <v>8.4961767204757857E-2</v>
      </c>
    </row>
    <row r="573" spans="19:20">
      <c r="S573" s="1">
        <v>2.071404031026125E-3</v>
      </c>
      <c r="T573" s="1">
        <v>8.4537999830923999E-2</v>
      </c>
    </row>
    <row r="574" spans="19:20">
      <c r="S574" s="1">
        <v>2.3854928958886523E-2</v>
      </c>
      <c r="T574" s="1">
        <v>8.4118438761776576E-2</v>
      </c>
    </row>
    <row r="575" spans="19:20">
      <c r="S575" s="1">
        <v>1.7139920176213908E-2</v>
      </c>
      <c r="T575" s="1">
        <v>8.3724045545880768E-2</v>
      </c>
    </row>
    <row r="576" spans="19:20">
      <c r="S576" s="1">
        <v>-2.5141954176773673E-2</v>
      </c>
      <c r="T576" s="1">
        <v>8.335417187630241E-2</v>
      </c>
    </row>
    <row r="577" spans="19:20">
      <c r="S577" s="1">
        <v>2.1662454518652119E-2</v>
      </c>
      <c r="T577" s="1">
        <v>8.3015108749792468E-2</v>
      </c>
    </row>
    <row r="578" spans="19:20">
      <c r="S578" s="1">
        <v>8.963016213846986E-3</v>
      </c>
      <c r="T578" s="1">
        <v>8.2692466716282151E-2</v>
      </c>
    </row>
    <row r="579" spans="19:20">
      <c r="S579" s="1">
        <v>1.4049394876473498E-2</v>
      </c>
      <c r="T579" s="1">
        <v>8.2372322899505759E-2</v>
      </c>
    </row>
    <row r="580" spans="19:20">
      <c r="S580" s="1">
        <v>-1.0022794246175248E-2</v>
      </c>
      <c r="T580" s="1">
        <v>8.2041184674706696E-2</v>
      </c>
    </row>
    <row r="581" spans="19:20">
      <c r="S581" s="1">
        <v>1.4226488543606086E-2</v>
      </c>
      <c r="T581" s="1">
        <v>8.1706021733801773E-2</v>
      </c>
    </row>
    <row r="582" spans="19:20">
      <c r="S582" s="1">
        <v>-1.0088918303688743E-2</v>
      </c>
      <c r="T582" s="1">
        <v>8.140670791273201E-2</v>
      </c>
    </row>
    <row r="583" spans="19:20">
      <c r="S583" s="1">
        <v>1.4216500374751195E-2</v>
      </c>
      <c r="T583" s="1">
        <v>8.1103000811030002E-2</v>
      </c>
    </row>
    <row r="584" spans="19:20">
      <c r="S584" s="1">
        <v>-4.0764137667758105E-3</v>
      </c>
      <c r="T584" s="1">
        <v>8.0801551389786688E-2</v>
      </c>
    </row>
    <row r="585" spans="19:20">
      <c r="S585" s="1">
        <v>-9.0754014122541582E-3</v>
      </c>
      <c r="T585" s="1">
        <v>8.0495854463495123E-2</v>
      </c>
    </row>
    <row r="586" spans="19:20">
      <c r="S586" s="1">
        <v>3.220586160069594E-3</v>
      </c>
      <c r="T586" s="1">
        <v>8.0192461908580592E-2</v>
      </c>
    </row>
    <row r="587" spans="19:20">
      <c r="S587" s="1">
        <v>5.2368346599682702E-3</v>
      </c>
      <c r="T587" s="1">
        <v>7.9897730904442313E-2</v>
      </c>
    </row>
    <row r="588" spans="19:20">
      <c r="S588" s="1">
        <v>-3.5924723769160671E-3</v>
      </c>
      <c r="T588" s="1">
        <v>7.9592486469277302E-2</v>
      </c>
    </row>
    <row r="589" spans="19:20">
      <c r="S589" s="1">
        <v>5.6871129936464371E-3</v>
      </c>
      <c r="T589" s="1">
        <v>7.9270709472849782E-2</v>
      </c>
    </row>
    <row r="590" spans="19:20">
      <c r="S590" s="1">
        <v>2.7374780483671923E-2</v>
      </c>
      <c r="T590" s="1">
        <v>7.8926598263614839E-2</v>
      </c>
    </row>
    <row r="591" spans="19:20">
      <c r="S591" s="1">
        <v>-3.0355025526827006E-3</v>
      </c>
      <c r="T591" s="1">
        <v>7.8603993082848614E-2</v>
      </c>
    </row>
    <row r="592" spans="19:20">
      <c r="S592" s="1">
        <v>-2.4459799193490506E-2</v>
      </c>
      <c r="T592" s="1">
        <v>7.826563356030368E-2</v>
      </c>
    </row>
    <row r="593" spans="19:20">
      <c r="S593" s="1">
        <v>1.9710363118319307E-5</v>
      </c>
      <c r="T593" s="1">
        <v>7.792410192472532E-2</v>
      </c>
    </row>
    <row r="594" spans="19:20">
      <c r="S594" s="1">
        <v>8.9977591575471916E-3</v>
      </c>
      <c r="T594" s="1">
        <v>7.7585538055706421E-2</v>
      </c>
    </row>
    <row r="595" spans="19:20">
      <c r="S595" s="1">
        <v>1.3280675284680576E-2</v>
      </c>
      <c r="T595" s="1">
        <v>7.7249903437620698E-2</v>
      </c>
    </row>
    <row r="596" spans="19:20">
      <c r="S596" s="1">
        <v>-1.9783453625852765E-2</v>
      </c>
      <c r="T596" s="1">
        <v>7.6923076923076927E-2</v>
      </c>
    </row>
    <row r="597" spans="19:20">
      <c r="S597" s="1">
        <v>3.0482123707303188E-2</v>
      </c>
      <c r="T597" s="1">
        <v>7.6599004212945229E-2</v>
      </c>
    </row>
    <row r="598" spans="19:20">
      <c r="S598" s="1">
        <v>9.7129439342436008E-4</v>
      </c>
      <c r="T598" s="1">
        <v>7.6283469372187052E-2</v>
      </c>
    </row>
    <row r="599" spans="19:20">
      <c r="S599" s="1">
        <v>8.5989353498430177E-3</v>
      </c>
      <c r="T599" s="1">
        <v>7.5935910091882455E-2</v>
      </c>
    </row>
    <row r="600" spans="19:20">
      <c r="S600" s="1">
        <v>2.092683833263842E-2</v>
      </c>
      <c r="T600" s="1">
        <v>7.5580077091678632E-2</v>
      </c>
    </row>
    <row r="601" spans="19:20">
      <c r="S601" s="1">
        <v>1.4643597349161874E-2</v>
      </c>
      <c r="T601" s="1">
        <v>7.5193623580720362E-2</v>
      </c>
    </row>
    <row r="602" spans="19:20">
      <c r="S602" s="1">
        <v>-2.5599658570082395E-2</v>
      </c>
      <c r="T602" s="1">
        <v>7.4816699087236274E-2</v>
      </c>
    </row>
    <row r="603" spans="19:20">
      <c r="S603" s="1">
        <v>7.3192950911455945E-3</v>
      </c>
      <c r="T603" s="1">
        <v>7.4443534579021808E-2</v>
      </c>
    </row>
    <row r="604" spans="19:20">
      <c r="S604" s="1">
        <v>1.2153014945319951E-2</v>
      </c>
      <c r="T604" s="1">
        <v>7.4079561448996217E-2</v>
      </c>
    </row>
    <row r="605" spans="19:20">
      <c r="S605" s="1">
        <v>9.3303040925962755E-4</v>
      </c>
      <c r="T605" s="1">
        <v>7.3735437251142899E-2</v>
      </c>
    </row>
    <row r="606" spans="19:20">
      <c r="S606" s="1">
        <v>2.540124104665531E-2</v>
      </c>
      <c r="T606" s="1">
        <v>7.3399882560187896E-2</v>
      </c>
    </row>
    <row r="607" spans="19:20">
      <c r="S607" s="1">
        <v>-9.6013739217515326E-4</v>
      </c>
      <c r="T607" s="1">
        <v>7.3056691992986561E-2</v>
      </c>
    </row>
    <row r="608" spans="19:20">
      <c r="S608" s="1">
        <v>3.8091740344610159E-3</v>
      </c>
      <c r="T608" s="1">
        <v>7.2706121855460229E-2</v>
      </c>
    </row>
    <row r="609" spans="19:20">
      <c r="S609" s="1">
        <v>4.7987955487927003E-3</v>
      </c>
      <c r="T609" s="1">
        <v>7.2369373281227389E-2</v>
      </c>
    </row>
    <row r="610" spans="19:20">
      <c r="S610" s="1">
        <v>5.4274356761112585E-3</v>
      </c>
      <c r="T610" s="1">
        <v>7.2035729721942082E-2</v>
      </c>
    </row>
    <row r="611" spans="19:20">
      <c r="S611" s="1">
        <v>1.8704040926436738E-2</v>
      </c>
      <c r="T611" s="1">
        <v>7.1710290426676232E-2</v>
      </c>
    </row>
    <row r="612" spans="19:20">
      <c r="S612" s="1">
        <v>-6.8440008860697343E-3</v>
      </c>
      <c r="T612" s="1">
        <v>7.1387778412335817E-2</v>
      </c>
    </row>
    <row r="613" spans="19:20">
      <c r="S613" s="1">
        <v>2.0274263631958389E-2</v>
      </c>
      <c r="T613" s="1">
        <v>7.1078257161134403E-2</v>
      </c>
    </row>
    <row r="614" spans="19:20">
      <c r="S614" s="1">
        <v>1.3015775372876348E-2</v>
      </c>
      <c r="T614" s="1">
        <v>7.0771408351026188E-2</v>
      </c>
    </row>
    <row r="615" spans="19:20">
      <c r="S615" s="1">
        <v>-4.3942446424130033E-3</v>
      </c>
      <c r="T615" s="1">
        <v>7.0442378134685832E-2</v>
      </c>
    </row>
    <row r="616" spans="19:20">
      <c r="S616" s="1">
        <v>4.4291616151399538E-3</v>
      </c>
      <c r="T616" s="1">
        <v>7.0121309866068307E-2</v>
      </c>
    </row>
    <row r="617" spans="19:20">
      <c r="S617" s="1">
        <v>1.6542817931004539E-3</v>
      </c>
      <c r="T617" s="1">
        <v>6.9798282962239125E-2</v>
      </c>
    </row>
    <row r="618" spans="19:20">
      <c r="S618" s="1">
        <v>-1.6394586318934312E-2</v>
      </c>
      <c r="T618" s="1">
        <v>6.9497532837584267E-2</v>
      </c>
    </row>
    <row r="619" spans="19:20">
      <c r="S619" s="1">
        <v>1.2097545305878032E-2</v>
      </c>
      <c r="T619" s="1">
        <v>6.9194575145308607E-2</v>
      </c>
    </row>
    <row r="620" spans="19:20">
      <c r="S620" s="1">
        <v>2.9870995254210886E-3</v>
      </c>
      <c r="T620" s="1">
        <v>6.8884755803540684E-2</v>
      </c>
    </row>
    <row r="621" spans="19:20">
      <c r="S621" s="1">
        <v>-3.808969413804375E-4</v>
      </c>
      <c r="T621" s="1">
        <v>6.860122110173561E-2</v>
      </c>
    </row>
    <row r="622" spans="19:20">
      <c r="S622" s="1">
        <v>-6.5957552521400675E-3</v>
      </c>
      <c r="T622" s="1">
        <v>6.8310676958808658E-2</v>
      </c>
    </row>
    <row r="623" spans="19:20">
      <c r="S623" s="1">
        <v>2.5370248675685492E-2</v>
      </c>
      <c r="T623" s="1">
        <v>6.8008705114254622E-2</v>
      </c>
    </row>
    <row r="624" spans="19:20">
      <c r="S624" s="1">
        <v>-2.568393909596034E-2</v>
      </c>
      <c r="T624" s="1">
        <v>6.7700223410737254E-2</v>
      </c>
    </row>
    <row r="625" spans="19:20">
      <c r="S625" s="1">
        <v>-2.0022557625283821E-2</v>
      </c>
      <c r="T625" s="1">
        <v>6.7394527564361775E-2</v>
      </c>
    </row>
    <row r="626" spans="19:20">
      <c r="S626" s="1">
        <v>1.450785262857468E-2</v>
      </c>
      <c r="T626" s="1">
        <v>6.7087079028579091E-2</v>
      </c>
    </row>
    <row r="627" spans="19:20">
      <c r="S627" s="1">
        <v>8.5981769172456257E-3</v>
      </c>
      <c r="T627" s="1">
        <v>6.6777963272120197E-2</v>
      </c>
    </row>
    <row r="628" spans="19:20">
      <c r="S628" s="1">
        <v>6.4361268235415547E-3</v>
      </c>
      <c r="T628" s="1">
        <v>6.6467264872050513E-2</v>
      </c>
    </row>
    <row r="629" spans="19:20">
      <c r="S629" s="1">
        <v>-1.3602957900676005E-2</v>
      </c>
      <c r="T629" s="1">
        <v>6.6163821622336902E-2</v>
      </c>
    </row>
    <row r="630" spans="19:20">
      <c r="S630" s="1">
        <v>2.0931483112099691E-2</v>
      </c>
      <c r="T630" s="1">
        <v>6.5850125115237718E-2</v>
      </c>
    </row>
    <row r="631" spans="19:20">
      <c r="S631" s="1">
        <v>9.6561372996675221E-3</v>
      </c>
      <c r="T631" s="1">
        <v>6.5530799475753604E-2</v>
      </c>
    </row>
    <row r="632" spans="19:20">
      <c r="S632" s="1">
        <v>-1.0209183674075195E-2</v>
      </c>
      <c r="T632" s="1">
        <v>6.5231572080887146E-2</v>
      </c>
    </row>
    <row r="633" spans="19:20">
      <c r="S633" s="1">
        <v>3.8982414609951554E-3</v>
      </c>
      <c r="T633" s="1">
        <v>6.4935064935064929E-2</v>
      </c>
    </row>
    <row r="634" spans="19:20">
      <c r="S634" s="1">
        <v>1.7690581119626847E-2</v>
      </c>
      <c r="T634" s="1">
        <v>6.464124111182934E-2</v>
      </c>
    </row>
    <row r="635" spans="19:20">
      <c r="S635" s="1">
        <v>-9.896269575755956E-3</v>
      </c>
      <c r="T635" s="1">
        <v>6.4341783554240126E-2</v>
      </c>
    </row>
    <row r="636" spans="19:20">
      <c r="S636" s="1">
        <v>1.8742773332073526E-2</v>
      </c>
      <c r="T636" s="1">
        <v>6.4036885245901634E-2</v>
      </c>
    </row>
    <row r="637" spans="19:20">
      <c r="S637" s="1">
        <v>-1.354871960160986E-2</v>
      </c>
      <c r="T637" s="1">
        <v>6.3742988271290157E-2</v>
      </c>
    </row>
    <row r="638" spans="19:20">
      <c r="S638" s="1">
        <v>1.2778966881725751E-3</v>
      </c>
      <c r="T638" s="1">
        <v>6.3463857333248719E-2</v>
      </c>
    </row>
    <row r="639" spans="19:20">
      <c r="S639" s="1">
        <v>3.2076602279346167E-2</v>
      </c>
      <c r="T639" s="1">
        <v>6.3195146612740144E-2</v>
      </c>
    </row>
    <row r="640" spans="19:20">
      <c r="S640" s="1">
        <v>1.1393245489423887E-2</v>
      </c>
      <c r="T640" s="1">
        <v>6.2920782734537217E-2</v>
      </c>
    </row>
    <row r="641" spans="19:20">
      <c r="S641" s="1">
        <v>-4.1317792465409564E-3</v>
      </c>
      <c r="T641" s="1">
        <v>6.2648790878336053E-2</v>
      </c>
    </row>
    <row r="642" spans="19:20">
      <c r="S642" s="1">
        <v>4.4066433373588954E-2</v>
      </c>
      <c r="T642" s="1">
        <v>6.237135907191417E-2</v>
      </c>
    </row>
    <row r="643" spans="19:20">
      <c r="S643" s="1">
        <v>2.8924000284907603E-2</v>
      </c>
      <c r="T643" s="1">
        <v>6.2084807847519713E-2</v>
      </c>
    </row>
    <row r="644" spans="19:20">
      <c r="S644" s="1">
        <v>6.23722547903105E-4</v>
      </c>
      <c r="T644" s="1">
        <v>6.1774153694094398E-2</v>
      </c>
    </row>
    <row r="645" spans="19:20">
      <c r="S645" s="1">
        <v>1.1655514473891682E-2</v>
      </c>
      <c r="T645" s="1">
        <v>6.1459037551471939E-2</v>
      </c>
    </row>
    <row r="646" spans="19:20">
      <c r="S646" s="1">
        <v>1.8317188211764091E-2</v>
      </c>
      <c r="T646" s="1">
        <v>6.1132167746668298E-2</v>
      </c>
    </row>
    <row r="647" spans="19:20">
      <c r="S647" s="1">
        <v>-1.4642710638876122E-2</v>
      </c>
      <c r="T647" s="1">
        <v>6.0793969238251561E-2</v>
      </c>
    </row>
    <row r="648" spans="19:20">
      <c r="S648" s="1">
        <v>-5.5426989858398112E-4</v>
      </c>
      <c r="T648" s="1">
        <v>6.048143220031451E-2</v>
      </c>
    </row>
    <row r="649" spans="19:20">
      <c r="S649" s="1">
        <v>1.0224802943492595E-3</v>
      </c>
      <c r="T649" s="1">
        <v>6.0168471720818288E-2</v>
      </c>
    </row>
    <row r="650" spans="19:20">
      <c r="S650" s="1">
        <v>4.1620574345084815E-3</v>
      </c>
      <c r="T650" s="1">
        <v>5.9844404548174746E-2</v>
      </c>
    </row>
    <row r="651" spans="19:20">
      <c r="S651" s="1">
        <v>1.2834888545100176E-2</v>
      </c>
      <c r="T651" s="1">
        <v>5.9506099375185958E-2</v>
      </c>
    </row>
    <row r="652" spans="19:20">
      <c r="S652" s="1">
        <v>1.678463048668144E-2</v>
      </c>
      <c r="T652" s="1">
        <v>5.9171597633136098E-2</v>
      </c>
    </row>
    <row r="653" spans="19:20">
      <c r="S653" s="1">
        <v>-6.7176388122413E-3</v>
      </c>
      <c r="T653" s="1">
        <v>5.8865081233812101E-2</v>
      </c>
    </row>
    <row r="654" spans="19:20">
      <c r="S654" s="1">
        <v>-8.2563768363588252E-3</v>
      </c>
      <c r="T654" s="1">
        <v>5.855829478245593E-2</v>
      </c>
    </row>
    <row r="655" spans="19:20">
      <c r="S655" s="1">
        <v>8.2341645041110745E-3</v>
      </c>
      <c r="T655" s="1">
        <v>5.8247903075489285E-2</v>
      </c>
    </row>
    <row r="656" spans="19:20">
      <c r="S656" s="1">
        <v>-1.8347838994499766E-2</v>
      </c>
      <c r="T656" s="1">
        <v>5.7950857672693555E-2</v>
      </c>
    </row>
    <row r="657" spans="19:20">
      <c r="S657" s="1">
        <v>-1.4253462132596151E-2</v>
      </c>
      <c r="T657" s="1">
        <v>5.7660151069595801E-2</v>
      </c>
    </row>
    <row r="658" spans="19:20">
      <c r="S658" s="1">
        <v>-2.7144911502351765E-2</v>
      </c>
      <c r="T658" s="1">
        <v>5.7362473469856019E-2</v>
      </c>
    </row>
    <row r="659" spans="19:20">
      <c r="S659" s="1">
        <v>-1.6003445256622673E-3</v>
      </c>
      <c r="T659" s="1">
        <v>5.7084142025345355E-2</v>
      </c>
    </row>
    <row r="660" spans="19:20">
      <c r="S660" s="1">
        <v>2.2209222730212641E-2</v>
      </c>
      <c r="T660" s="1">
        <v>5.6808498551383285E-2</v>
      </c>
    </row>
    <row r="661" spans="19:20">
      <c r="S661" s="1">
        <v>2.4897128363403853E-2</v>
      </c>
      <c r="T661" s="1">
        <v>5.6525917133005484E-2</v>
      </c>
    </row>
    <row r="662" spans="19:20">
      <c r="S662" s="1">
        <v>5.3881690133883442E-3</v>
      </c>
      <c r="T662" s="1">
        <v>5.6242969628796394E-2</v>
      </c>
    </row>
    <row r="663" spans="19:20">
      <c r="S663" s="1">
        <v>4.2933880393924762E-2</v>
      </c>
      <c r="T663" s="1">
        <v>5.5934668307416939E-2</v>
      </c>
    </row>
    <row r="664" spans="19:20">
      <c r="S664" s="1">
        <v>9.9241523819388888E-3</v>
      </c>
      <c r="T664" s="1">
        <v>5.5620446075977534E-2</v>
      </c>
    </row>
    <row r="665" spans="19:20">
      <c r="S665" s="1">
        <v>1.2063224970614295E-2</v>
      </c>
      <c r="T665" s="1">
        <v>5.531279384921732E-2</v>
      </c>
    </row>
    <row r="666" spans="19:20">
      <c r="S666" s="1">
        <v>2.3510298458616852E-2</v>
      </c>
      <c r="T666" s="1">
        <v>5.4999450005499946E-2</v>
      </c>
    </row>
    <row r="667" spans="19:20">
      <c r="S667" s="1">
        <v>1.3436947838727509E-2</v>
      </c>
      <c r="T667" s="1">
        <v>5.4698610655289352E-2</v>
      </c>
    </row>
    <row r="668" spans="19:20">
      <c r="S668" s="1">
        <v>1.6436328588242954E-2</v>
      </c>
      <c r="T668" s="1">
        <v>5.4409924370205122E-2</v>
      </c>
    </row>
    <row r="669" spans="19:20">
      <c r="S669" s="1">
        <v>-1.1286594758623703E-2</v>
      </c>
      <c r="T669" s="1">
        <v>5.4138920469925828E-2</v>
      </c>
    </row>
    <row r="670" spans="19:20">
      <c r="S670" s="1">
        <v>-1.6951318012897731E-3</v>
      </c>
      <c r="T670" s="1">
        <v>5.387350501023596E-2</v>
      </c>
    </row>
    <row r="671" spans="19:20">
      <c r="S671" s="1">
        <v>8.6997510253510324E-3</v>
      </c>
      <c r="T671" s="1">
        <v>5.3630805534699129E-2</v>
      </c>
    </row>
    <row r="672" spans="19:20">
      <c r="S672" s="1">
        <v>4.2390733249600299E-2</v>
      </c>
      <c r="T672" s="1">
        <v>5.3387432598366341E-2</v>
      </c>
    </row>
    <row r="673" spans="19:20">
      <c r="S673" s="1">
        <v>-7.8067078454305827E-3</v>
      </c>
      <c r="T673" s="1">
        <v>5.3143434128713397E-2</v>
      </c>
    </row>
    <row r="674" spans="19:20">
      <c r="S674" s="1">
        <v>-8.1454359768066142E-3</v>
      </c>
      <c r="T674" s="1">
        <v>5.2910052910052914E-2</v>
      </c>
    </row>
    <row r="675" spans="19:20">
      <c r="S675" s="1">
        <v>1.222376318130669E-2</v>
      </c>
      <c r="T675" s="1">
        <v>5.2687038988408853E-2</v>
      </c>
    </row>
    <row r="676" spans="19:20">
      <c r="S676" s="1">
        <v>-2.2353370615601054E-2</v>
      </c>
      <c r="T676" s="1">
        <v>5.2468649981635973E-2</v>
      </c>
    </row>
    <row r="677" spans="19:20">
      <c r="S677" s="1">
        <v>5.1604040624619874E-3</v>
      </c>
      <c r="T677" s="1">
        <v>5.2246603970741899E-2</v>
      </c>
    </row>
    <row r="678" spans="19:20">
      <c r="S678" s="1">
        <v>-1.5748243044529375E-2</v>
      </c>
      <c r="T678" s="1">
        <v>5.2029136316337155E-2</v>
      </c>
    </row>
    <row r="679" spans="19:20">
      <c r="S679" s="1">
        <v>2.4375568453053109E-2</v>
      </c>
      <c r="T679" s="1">
        <v>5.181347150259067E-2</v>
      </c>
    </row>
    <row r="680" spans="19:20">
      <c r="S680" s="1">
        <v>1.8112894371857591E-2</v>
      </c>
      <c r="T680" s="1">
        <v>5.1596924823280529E-2</v>
      </c>
    </row>
    <row r="681" spans="19:20">
      <c r="S681" s="1">
        <v>-7.6767467100546938E-4</v>
      </c>
      <c r="T681" s="1">
        <v>5.1400668208686717E-2</v>
      </c>
    </row>
    <row r="682" spans="19:20">
      <c r="S682" s="1">
        <v>2.10096846356711E-3</v>
      </c>
      <c r="T682" s="1">
        <v>5.121901249743905E-2</v>
      </c>
    </row>
    <row r="683" spans="19:20">
      <c r="S683" s="1">
        <v>2.7230405346911901E-2</v>
      </c>
      <c r="T683" s="1">
        <v>5.1059484299208577E-2</v>
      </c>
    </row>
    <row r="684" spans="19:20">
      <c r="S684" s="1">
        <v>-1.5698164401628523E-3</v>
      </c>
      <c r="T684" s="1">
        <v>5.0890585241730284E-2</v>
      </c>
    </row>
    <row r="685" spans="19:20">
      <c r="S685" s="1">
        <v>-8.000670156877554E-3</v>
      </c>
      <c r="T685" s="1">
        <v>5.0727946025465424E-2</v>
      </c>
    </row>
    <row r="686" spans="19:20">
      <c r="S686" s="1">
        <v>5.1277185403297842E-3</v>
      </c>
      <c r="T686" s="1">
        <v>5.0568900126422255E-2</v>
      </c>
    </row>
    <row r="687" spans="19:20">
      <c r="S687" s="1">
        <v>-1.0223178456999715E-2</v>
      </c>
      <c r="T687" s="1">
        <v>5.0405766419678415E-2</v>
      </c>
    </row>
    <row r="688" spans="19:20">
      <c r="S688" s="1">
        <v>1.7596202696663621E-3</v>
      </c>
      <c r="T688" s="1">
        <v>5.0251256281407038E-2</v>
      </c>
    </row>
    <row r="689" spans="19:20">
      <c r="S689" s="1">
        <v>1.8205189899784813E-2</v>
      </c>
      <c r="T689" s="1">
        <v>5.0087653393438521E-2</v>
      </c>
    </row>
    <row r="690" spans="19:20">
      <c r="S690" s="1">
        <v>1.3547761389578472E-3</v>
      </c>
      <c r="T690" s="1">
        <v>4.9917635900763736E-2</v>
      </c>
    </row>
    <row r="691" spans="19:20">
      <c r="S691" s="1">
        <v>2.3779840357200932E-3</v>
      </c>
      <c r="T691" s="1">
        <v>4.9741345005968961E-2</v>
      </c>
    </row>
    <row r="692" spans="19:20">
      <c r="S692" s="1">
        <v>7.1732813896161485E-3</v>
      </c>
      <c r="T692" s="1">
        <v>4.9561381771323784E-2</v>
      </c>
    </row>
    <row r="693" spans="19:20">
      <c r="S693" s="1">
        <v>1.5595288418366549E-2</v>
      </c>
      <c r="T693" s="1">
        <v>4.9380277517159642E-2</v>
      </c>
    </row>
    <row r="694" spans="19:20">
      <c r="S694" s="1">
        <v>2.100112692523548E-2</v>
      </c>
      <c r="T694" s="1">
        <v>4.9195651104442364E-2</v>
      </c>
    </row>
    <row r="695" spans="19:20">
      <c r="S695" s="1">
        <v>-1.2804329267041448E-2</v>
      </c>
      <c r="T695" s="1">
        <v>4.9014802470346043E-2</v>
      </c>
    </row>
    <row r="696" spans="19:20">
      <c r="S696" s="1">
        <v>1.3751568409344994E-2</v>
      </c>
      <c r="T696" s="1">
        <v>4.8854365137525037E-2</v>
      </c>
    </row>
    <row r="697" spans="19:20">
      <c r="S697" s="1">
        <v>2.2290515718843551E-3</v>
      </c>
      <c r="T697" s="1">
        <v>4.8702089319631811E-2</v>
      </c>
    </row>
    <row r="698" spans="19:20">
      <c r="S698" s="1">
        <v>-1.8041279387052134E-3</v>
      </c>
      <c r="T698" s="1">
        <v>4.8567265662943178E-2</v>
      </c>
    </row>
    <row r="699" spans="19:20">
      <c r="S699" s="1">
        <v>2.232172118605269E-2</v>
      </c>
      <c r="T699" s="1">
        <v>4.8435532306500044E-2</v>
      </c>
    </row>
    <row r="700" spans="19:20">
      <c r="S700" s="1">
        <v>8.7474671602421061E-3</v>
      </c>
      <c r="T700" s="1">
        <v>4.8316181089046721E-2</v>
      </c>
    </row>
    <row r="701" spans="19:20">
      <c r="S701" s="1">
        <v>1.2066146348671314E-2</v>
      </c>
      <c r="T701" s="1">
        <v>4.8206710374084076E-2</v>
      </c>
    </row>
    <row r="702" spans="19:20">
      <c r="S702" s="1">
        <v>-9.4011870315812152E-3</v>
      </c>
      <c r="T702" s="1">
        <v>4.8083858248785881E-2</v>
      </c>
    </row>
    <row r="703" spans="19:20">
      <c r="S703" s="1">
        <v>8.755038867153786E-3</v>
      </c>
      <c r="T703" s="1">
        <v>4.7940936765904399E-2</v>
      </c>
    </row>
    <row r="704" spans="19:20">
      <c r="S704" s="1">
        <v>6.610064278858685E-3</v>
      </c>
      <c r="T704" s="1">
        <v>4.7821720625508102E-2</v>
      </c>
    </row>
    <row r="705" spans="19:20">
      <c r="S705" s="1">
        <v>1.1703919361104154E-2</v>
      </c>
      <c r="T705" s="1">
        <v>4.7714476572192008E-2</v>
      </c>
    </row>
    <row r="706" spans="19:20">
      <c r="S706" s="1">
        <v>2.207102963065144E-2</v>
      </c>
      <c r="T706" s="1">
        <v>4.7605446063029612E-2</v>
      </c>
    </row>
    <row r="707" spans="19:20">
      <c r="S707" s="1">
        <v>6.2421717344118832E-3</v>
      </c>
      <c r="T707" s="1">
        <v>4.7485635595232438E-2</v>
      </c>
    </row>
    <row r="708" spans="19:20">
      <c r="S708" s="1">
        <v>3.5669346520750267E-3</v>
      </c>
      <c r="T708" s="1">
        <v>4.736418320466064E-2</v>
      </c>
    </row>
    <row r="709" spans="19:20">
      <c r="S709" s="1">
        <v>-9.3498065403707642E-5</v>
      </c>
      <c r="T709" s="1">
        <v>4.725227992250626E-2</v>
      </c>
    </row>
    <row r="710" spans="19:20">
      <c r="S710" s="1">
        <v>-1.2623025776425156E-2</v>
      </c>
      <c r="T710" s="1">
        <v>4.7156465151372257E-2</v>
      </c>
    </row>
    <row r="711" spans="19:20">
      <c r="S711" s="1">
        <v>5.1742623444654967E-3</v>
      </c>
      <c r="T711" s="1">
        <v>4.7072114479382414E-2</v>
      </c>
    </row>
    <row r="712" spans="19:20">
      <c r="S712" s="1">
        <v>-2.1313299712999445E-4</v>
      </c>
      <c r="T712" s="1">
        <v>4.6970408642555195E-2</v>
      </c>
    </row>
    <row r="713" spans="19:20">
      <c r="S713" s="1">
        <v>1.0538822439602358E-2</v>
      </c>
      <c r="T713" s="1">
        <v>4.6871338176704941E-2</v>
      </c>
    </row>
    <row r="714" spans="19:20">
      <c r="S714" s="1">
        <v>1.9078454353594454E-2</v>
      </c>
      <c r="T714" s="1">
        <v>4.6781437125748497E-2</v>
      </c>
    </row>
    <row r="715" spans="19:20">
      <c r="S715" s="1">
        <v>-4.1909312841371671E-3</v>
      </c>
      <c r="T715" s="1">
        <v>4.6689700252124385E-2</v>
      </c>
    </row>
    <row r="716" spans="19:20">
      <c r="S716" s="1">
        <v>2.4976572265557495E-2</v>
      </c>
      <c r="T716" s="1">
        <v>4.6593980057776534E-2</v>
      </c>
    </row>
    <row r="717" spans="19:20">
      <c r="S717" s="1">
        <v>-5.9164435577103713E-3</v>
      </c>
      <c r="T717" s="1">
        <v>4.6498651539105366E-2</v>
      </c>
    </row>
    <row r="718" spans="19:20">
      <c r="S718" s="1">
        <v>1.5573496059105185E-2</v>
      </c>
      <c r="T718" s="1">
        <v>4.6405865701424659E-2</v>
      </c>
    </row>
    <row r="719" spans="19:20">
      <c r="S719" s="1">
        <v>-1.2914825703138955E-2</v>
      </c>
      <c r="T719" s="1">
        <v>4.63070155128502E-2</v>
      </c>
    </row>
    <row r="720" spans="19:20">
      <c r="S720" s="1">
        <v>-7.099239621872977E-3</v>
      </c>
      <c r="T720" s="1">
        <v>4.6210720887245843E-2</v>
      </c>
    </row>
    <row r="721" spans="19:20">
      <c r="S721" s="1">
        <v>1.4152978842306041E-2</v>
      </c>
      <c r="T721" s="1">
        <v>4.6121206530762848E-2</v>
      </c>
    </row>
    <row r="722" spans="19:20">
      <c r="S722" s="1">
        <v>5.369393587897564E-3</v>
      </c>
      <c r="T722" s="1">
        <v>4.6027800791678175E-2</v>
      </c>
    </row>
    <row r="723" spans="19:20">
      <c r="S723" s="1">
        <v>9.0687147134977941E-3</v>
      </c>
      <c r="T723" s="1">
        <v>4.5917898796951052E-2</v>
      </c>
    </row>
    <row r="724" spans="19:20">
      <c r="S724" s="1">
        <v>4.2823510281133625E-3</v>
      </c>
      <c r="T724" s="1">
        <v>4.580222598818303E-2</v>
      </c>
    </row>
    <row r="725" spans="19:20">
      <c r="S725" s="1">
        <v>2.0318883632777229E-3</v>
      </c>
      <c r="T725" s="1">
        <v>4.568087341829976E-2</v>
      </c>
    </row>
    <row r="726" spans="19:20">
      <c r="S726" s="1">
        <v>-1.0688107602004449E-2</v>
      </c>
      <c r="T726" s="1">
        <v>4.5560162194177405E-2</v>
      </c>
    </row>
  </sheetData>
  <mergeCells count="7">
    <mergeCell ref="CD4:CG4"/>
    <mergeCell ref="CC3:CG3"/>
    <mergeCell ref="P4:R4"/>
    <mergeCell ref="AY4:BC4"/>
    <mergeCell ref="AK4:AP4"/>
    <mergeCell ref="BK4:BS4"/>
    <mergeCell ref="V4:AC4"/>
  </mergeCells>
  <conditionalFormatting sqref="B7:B306 B9:G366 BZ7:BZ366 BD7:BH366 N8:N366 B307:O366 C8:O306 U8:U366 AF7:AH366 AQ7:AW366 AJ8:AJ366 H7:N306 BT6:BU6 BS7:BW366">
    <cfRule type="expression" dxfId="39" priority="93" stopIfTrue="1">
      <formula>$F6=12</formula>
    </cfRule>
  </conditionalFormatting>
  <conditionalFormatting sqref="E7">
    <cfRule type="expression" dxfId="38" priority="86" stopIfTrue="1">
      <formula>$F7=12</formula>
    </cfRule>
  </conditionalFormatting>
  <conditionalFormatting sqref="D7">
    <cfRule type="expression" dxfId="37" priority="85" stopIfTrue="1">
      <formula>$F7=12</formula>
    </cfRule>
  </conditionalFormatting>
  <conditionalFormatting sqref="BV6:BV306">
    <cfRule type="expression" dxfId="36" priority="77" stopIfTrue="1">
      <formula>$F6=12</formula>
    </cfRule>
  </conditionalFormatting>
  <conditionalFormatting sqref="BV6:BV306">
    <cfRule type="expression" dxfId="35" priority="75" stopIfTrue="1">
      <formula>$F6=12</formula>
    </cfRule>
  </conditionalFormatting>
  <conditionalFormatting sqref="BV6:BV306">
    <cfRule type="expression" dxfId="34" priority="74" stopIfTrue="1">
      <formula>$F6=12</formula>
    </cfRule>
  </conditionalFormatting>
  <conditionalFormatting sqref="BW7:BW366">
    <cfRule type="cellIs" dxfId="33" priority="72" operator="lessThan">
      <formula>0.00001</formula>
    </cfRule>
    <cfRule type="cellIs" dxfId="32" priority="73" operator="greaterThan">
      <formula>0.00001</formula>
    </cfRule>
  </conditionalFormatting>
  <conditionalFormatting sqref="CA7:CA366 AW7:AW366 BI7:BI366 AI7:AI366">
    <cfRule type="cellIs" dxfId="31" priority="64" operator="greaterThan">
      <formula>0.00001</formula>
    </cfRule>
    <cfRule type="cellIs" dxfId="30" priority="65" operator="lessThan">
      <formula>0.00001</formula>
    </cfRule>
  </conditionalFormatting>
  <conditionalFormatting sqref="N5">
    <cfRule type="expression" dxfId="29" priority="100">
      <formula>SUM($N$7:$N$306)=0</formula>
    </cfRule>
    <cfRule type="expression" dxfId="28" priority="101">
      <formula>SUM($N$7:$N$306)&gt;0</formula>
    </cfRule>
  </conditionalFormatting>
  <conditionalFormatting sqref="BW5">
    <cfRule type="expression" dxfId="27" priority="105">
      <formula>SUM($BW$7:$BW$306)&lt;0.0001</formula>
    </cfRule>
    <cfRule type="expression" dxfId="26" priority="106">
      <formula>SUM($BW$7:$BW$306)&gt;0.0001</formula>
    </cfRule>
  </conditionalFormatting>
  <conditionalFormatting sqref="AI5">
    <cfRule type="expression" dxfId="25" priority="119">
      <formula>SUM($AI$7:$AI$306)&lt;0.00001</formula>
    </cfRule>
    <cfRule type="expression" dxfId="24" priority="120">
      <formula>SUM($AI$7:$AI$306)&gt;0.00001</formula>
    </cfRule>
  </conditionalFormatting>
  <conditionalFormatting sqref="AW5">
    <cfRule type="expression" dxfId="23" priority="125">
      <formula>SUM($AW$7:$AW$306)&lt;0.00001</formula>
    </cfRule>
    <cfRule type="expression" dxfId="22" priority="126">
      <formula>SUM($AW$7:$AW$306)&gt;0.00001</formula>
    </cfRule>
  </conditionalFormatting>
  <conditionalFormatting sqref="BI5">
    <cfRule type="expression" dxfId="21" priority="135">
      <formula>SUM($BI$7:$BI$306)&lt;0.00001</formula>
    </cfRule>
    <cfRule type="expression" dxfId="20" priority="136">
      <formula>SUM($BI$7:$BI$306)&gt;0.00001</formula>
    </cfRule>
  </conditionalFormatting>
  <conditionalFormatting sqref="CA5">
    <cfRule type="expression" dxfId="19" priority="139">
      <formula>SUM($CA$7:$CA$306)&gt;0.00001</formula>
    </cfRule>
    <cfRule type="expression" dxfId="18" priority="140">
      <formula>SUM($CA$7:$CA$306)&lt;0.00001</formula>
    </cfRule>
  </conditionalFormatting>
  <conditionalFormatting sqref="D6">
    <cfRule type="expression" dxfId="17" priority="22" stopIfTrue="1">
      <formula>$F6=12</formula>
    </cfRule>
  </conditionalFormatting>
  <conditionalFormatting sqref="AD7:AE366">
    <cfRule type="expression" dxfId="16" priority="21" stopIfTrue="1">
      <formula>$F7=12</formula>
    </cfRule>
  </conditionalFormatting>
  <conditionalFormatting sqref="AD7:AE366">
    <cfRule type="expression" dxfId="15" priority="20" stopIfTrue="1">
      <formula>$F7=12</formula>
    </cfRule>
  </conditionalFormatting>
  <conditionalFormatting sqref="BE6">
    <cfRule type="expression" dxfId="14" priority="19" stopIfTrue="1">
      <formula>$F6=12</formula>
    </cfRule>
  </conditionalFormatting>
  <conditionalFormatting sqref="BF6">
    <cfRule type="expression" dxfId="13" priority="18" stopIfTrue="1">
      <formula>$F6=12</formula>
    </cfRule>
  </conditionalFormatting>
  <conditionalFormatting sqref="BG6:BH6">
    <cfRule type="expression" dxfId="12" priority="17" stopIfTrue="1">
      <formula>$F6=12</formula>
    </cfRule>
  </conditionalFormatting>
  <conditionalFormatting sqref="AX8:AX366 BJ8:BJ366">
    <cfRule type="expression" dxfId="11" priority="8" stopIfTrue="1">
      <formula>$F8=12</formula>
    </cfRule>
  </conditionalFormatting>
  <conditionalFormatting sqref="BD6">
    <cfRule type="expression" dxfId="10" priority="7" stopIfTrue="1">
      <formula>$F6=12</formula>
    </cfRule>
  </conditionalFormatting>
  <conditionalFormatting sqref="K6">
    <cfRule type="expression" dxfId="9" priority="6" stopIfTrue="1">
      <formula>$F6=12</formula>
    </cfRule>
  </conditionalFormatting>
  <conditionalFormatting sqref="AE7:AE366">
    <cfRule type="expression" dxfId="8" priority="5" stopIfTrue="1">
      <formula>$F7=12</formula>
    </cfRule>
  </conditionalFormatting>
  <conditionalFormatting sqref="AF6:AH6">
    <cfRule type="expression" dxfId="7" priority="4" stopIfTrue="1">
      <formula>$F6=12</formula>
    </cfRule>
  </conditionalFormatting>
  <conditionalFormatting sqref="AD6:AE6">
    <cfRule type="expression" dxfId="6" priority="3" stopIfTrue="1">
      <formula>$F6=12</formula>
    </cfRule>
  </conditionalFormatting>
  <conditionalFormatting sqref="AD6:AE6">
    <cfRule type="expression" dxfId="5" priority="2" stopIfTrue="1">
      <formula>$F6=12</formula>
    </cfRule>
  </conditionalFormatting>
  <conditionalFormatting sqref="AE6">
    <cfRule type="expression" dxfId="4" priority="1" stopIfTrue="1">
      <formula>$F6=12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FFC000"/>
  </sheetPr>
  <dimension ref="A1:AE722"/>
  <sheetViews>
    <sheetView zoomScale="70" zoomScaleNormal="70" workbookViewId="0">
      <selection sqref="A1:AE242"/>
    </sheetView>
  </sheetViews>
  <sheetFormatPr defaultColWidth="11.42578125" defaultRowHeight="15"/>
  <cols>
    <col min="1" max="1" width="5.85546875" bestFit="1" customWidth="1"/>
    <col min="2" max="2" width="28.85546875" bestFit="1" customWidth="1"/>
    <col min="3" max="3" width="34.5703125" bestFit="1" customWidth="1"/>
    <col min="4" max="5" width="32.5703125" bestFit="1" customWidth="1"/>
    <col min="6" max="6" width="30" bestFit="1" customWidth="1"/>
    <col min="7" max="7" width="41.7109375" bestFit="1" customWidth="1"/>
    <col min="8" max="8" width="39.7109375" bestFit="1" customWidth="1"/>
    <col min="9" max="9" width="16.42578125" bestFit="1" customWidth="1"/>
    <col min="10" max="10" width="21.7109375" bestFit="1" customWidth="1"/>
    <col min="11" max="11" width="14.85546875" bestFit="1" customWidth="1"/>
    <col min="12" max="12" width="16.85546875" bestFit="1" customWidth="1"/>
    <col min="13" max="13" width="27.140625" bestFit="1" customWidth="1"/>
    <col min="14" max="14" width="21.7109375" bestFit="1" customWidth="1"/>
    <col min="15" max="15" width="23.5703125" bestFit="1" customWidth="1"/>
    <col min="16" max="16" width="33.42578125" bestFit="1" customWidth="1"/>
    <col min="17" max="17" width="43.85546875" bestFit="1" customWidth="1"/>
    <col min="18" max="18" width="34" bestFit="1" customWidth="1"/>
    <col min="19" max="19" width="27.28515625" bestFit="1" customWidth="1"/>
    <col min="20" max="20" width="21.7109375" bestFit="1" customWidth="1"/>
    <col min="21" max="21" width="25.7109375" bestFit="1" customWidth="1"/>
    <col min="22" max="22" width="26.85546875" bestFit="1" customWidth="1"/>
    <col min="23" max="23" width="35.28515625" bestFit="1" customWidth="1"/>
    <col min="24" max="24" width="39.7109375" bestFit="1" customWidth="1"/>
    <col min="25" max="25" width="22.42578125" bestFit="1" customWidth="1"/>
    <col min="26" max="26" width="27.140625" bestFit="1" customWidth="1"/>
    <col min="27" max="27" width="23" bestFit="1" customWidth="1"/>
    <col min="28" max="28" width="18.140625" bestFit="1" customWidth="1"/>
    <col min="29" max="29" width="21.7109375" bestFit="1" customWidth="1"/>
    <col min="30" max="30" width="30.140625" bestFit="1" customWidth="1"/>
    <col min="31" max="31" width="33.5703125" bestFit="1" customWidth="1"/>
    <col min="33" max="33" width="12.85546875" bestFit="1" customWidth="1"/>
    <col min="34" max="34" width="12.42578125" bestFit="1" customWidth="1"/>
    <col min="35" max="35" width="12.85546875" bestFit="1" customWidth="1"/>
  </cols>
  <sheetData>
    <row r="1" spans="1:31">
      <c r="A1" t="s">
        <v>220</v>
      </c>
      <c r="B1" t="s">
        <v>221</v>
      </c>
      <c r="C1" t="s">
        <v>222</v>
      </c>
      <c r="D1" t="s">
        <v>223</v>
      </c>
      <c r="E1" t="s">
        <v>224</v>
      </c>
      <c r="F1" t="s">
        <v>225</v>
      </c>
      <c r="G1" t="s">
        <v>226</v>
      </c>
      <c r="H1" t="s">
        <v>227</v>
      </c>
      <c r="I1" t="s">
        <v>277</v>
      </c>
      <c r="J1" t="s">
        <v>278</v>
      </c>
      <c r="K1" t="s">
        <v>228</v>
      </c>
      <c r="L1" t="s">
        <v>229</v>
      </c>
      <c r="M1" t="s">
        <v>230</v>
      </c>
      <c r="N1" t="s">
        <v>231</v>
      </c>
      <c r="O1" t="s">
        <v>232</v>
      </c>
      <c r="P1" t="s">
        <v>233</v>
      </c>
      <c r="Q1" t="s">
        <v>234</v>
      </c>
      <c r="R1" t="s">
        <v>263</v>
      </c>
      <c r="S1" t="s">
        <v>235</v>
      </c>
      <c r="T1" t="s">
        <v>236</v>
      </c>
      <c r="U1" t="s">
        <v>237</v>
      </c>
      <c r="V1" t="s">
        <v>238</v>
      </c>
      <c r="W1" t="s">
        <v>239</v>
      </c>
      <c r="X1" t="s">
        <v>240</v>
      </c>
      <c r="Y1" t="s">
        <v>241</v>
      </c>
      <c r="Z1" t="s">
        <v>264</v>
      </c>
      <c r="AA1" t="s">
        <v>242</v>
      </c>
      <c r="AB1" t="s">
        <v>243</v>
      </c>
      <c r="AC1" t="s">
        <v>244</v>
      </c>
      <c r="AD1" t="s">
        <v>245</v>
      </c>
      <c r="AE1" t="s">
        <v>246</v>
      </c>
    </row>
    <row r="2" spans="1:31">
      <c r="A2">
        <v>0</v>
      </c>
      <c r="B2">
        <v>11</v>
      </c>
      <c r="C2">
        <v>1</v>
      </c>
      <c r="D2">
        <v>1</v>
      </c>
      <c r="E2">
        <v>1</v>
      </c>
      <c r="F2">
        <v>0</v>
      </c>
      <c r="G2">
        <v>0</v>
      </c>
      <c r="H2">
        <v>0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311639.72629999998</v>
      </c>
      <c r="Q2">
        <v>0</v>
      </c>
      <c r="R2">
        <v>1</v>
      </c>
      <c r="S2">
        <v>1</v>
      </c>
      <c r="T2">
        <v>0</v>
      </c>
      <c r="U2">
        <v>327000</v>
      </c>
      <c r="V2">
        <v>16350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-1030.60129999998</v>
      </c>
      <c r="AE2">
        <v>40.875</v>
      </c>
    </row>
    <row r="3" spans="1:31">
      <c r="A3">
        <v>1</v>
      </c>
      <c r="B3">
        <v>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-5.8286882801572596E-3</v>
      </c>
      <c r="J3">
        <v>1</v>
      </c>
      <c r="K3">
        <v>1</v>
      </c>
      <c r="L3">
        <v>1</v>
      </c>
      <c r="M3">
        <v>0</v>
      </c>
      <c r="N3">
        <v>2015</v>
      </c>
      <c r="O3">
        <v>1</v>
      </c>
      <c r="P3">
        <v>308537.75195989502</v>
      </c>
      <c r="Q3">
        <v>308913.21418435097</v>
      </c>
      <c r="R3">
        <v>0.99831785744725998</v>
      </c>
      <c r="S3">
        <v>0.99831785744725998</v>
      </c>
      <c r="T3">
        <v>0</v>
      </c>
      <c r="U3">
        <v>326449.93938525399</v>
      </c>
      <c r="V3">
        <v>16322.4969692627</v>
      </c>
      <c r="W3">
        <v>0</v>
      </c>
      <c r="X3">
        <v>0</v>
      </c>
      <c r="Y3">
        <v>0</v>
      </c>
      <c r="Z3">
        <v>389.54965787499998</v>
      </c>
      <c r="AA3">
        <v>1.68214255273957E-3</v>
      </c>
      <c r="AB3">
        <v>0.953026685932722</v>
      </c>
      <c r="AC3">
        <v>520.51163745761505</v>
      </c>
      <c r="AD3">
        <v>334.655982033047</v>
      </c>
      <c r="AE3">
        <v>40.806242423156803</v>
      </c>
    </row>
    <row r="4" spans="1:31">
      <c r="A4">
        <v>2</v>
      </c>
      <c r="B4">
        <v>1</v>
      </c>
      <c r="C4">
        <v>1</v>
      </c>
      <c r="D4">
        <v>0</v>
      </c>
      <c r="E4">
        <v>0</v>
      </c>
      <c r="F4">
        <v>0</v>
      </c>
      <c r="G4">
        <v>0</v>
      </c>
      <c r="H4">
        <v>0</v>
      </c>
      <c r="I4">
        <v>-2.6321965241324099E-2</v>
      </c>
      <c r="J4">
        <v>1.0001300169022</v>
      </c>
      <c r="K4">
        <v>1</v>
      </c>
      <c r="L4">
        <v>2</v>
      </c>
      <c r="M4">
        <v>0</v>
      </c>
      <c r="N4">
        <v>2015</v>
      </c>
      <c r="O4">
        <v>2</v>
      </c>
      <c r="P4">
        <v>299160.84110782598</v>
      </c>
      <c r="Q4">
        <v>299526.06527905201</v>
      </c>
      <c r="R4">
        <v>0.99831785744725998</v>
      </c>
      <c r="S4">
        <v>0.99663854449808897</v>
      </c>
      <c r="T4">
        <v>0</v>
      </c>
      <c r="U4">
        <v>325900.80405087501</v>
      </c>
      <c r="V4">
        <v>16295.0402025437</v>
      </c>
      <c r="W4">
        <v>0</v>
      </c>
      <c r="X4">
        <v>0</v>
      </c>
      <c r="Y4">
        <v>0</v>
      </c>
      <c r="Z4">
        <v>385.67218994986899</v>
      </c>
      <c r="AA4">
        <v>1.68214255273957E-3</v>
      </c>
      <c r="AB4">
        <v>0.94513036988430699</v>
      </c>
      <c r="AC4">
        <v>504.69450816886899</v>
      </c>
      <c r="AD4">
        <v>324.48657071897298</v>
      </c>
      <c r="AE4">
        <v>40.737600506359399</v>
      </c>
    </row>
    <row r="5" spans="1:31">
      <c r="A5">
        <v>3</v>
      </c>
      <c r="B5">
        <v>2</v>
      </c>
      <c r="C5">
        <v>1</v>
      </c>
      <c r="D5">
        <v>0</v>
      </c>
      <c r="E5">
        <v>0</v>
      </c>
      <c r="F5">
        <v>0</v>
      </c>
      <c r="G5">
        <v>0</v>
      </c>
      <c r="H5">
        <v>0</v>
      </c>
      <c r="I5">
        <v>5.9516758737558897E-3</v>
      </c>
      <c r="J5">
        <v>1.00022004841065</v>
      </c>
      <c r="K5">
        <v>1</v>
      </c>
      <c r="L5">
        <v>3</v>
      </c>
      <c r="M5">
        <v>0</v>
      </c>
      <c r="N5">
        <v>2015</v>
      </c>
      <c r="O5">
        <v>3</v>
      </c>
      <c r="P5">
        <v>299696.06518063101</v>
      </c>
      <c r="Q5">
        <v>300061.801205992</v>
      </c>
      <c r="R5">
        <v>0.99831785744725998</v>
      </c>
      <c r="S5">
        <v>0.99496205639268798</v>
      </c>
      <c r="T5">
        <v>0</v>
      </c>
      <c r="U5">
        <v>325352.592440409</v>
      </c>
      <c r="V5">
        <v>16267.6296220204</v>
      </c>
      <c r="W5">
        <v>0</v>
      </c>
      <c r="X5">
        <v>0</v>
      </c>
      <c r="Y5">
        <v>0</v>
      </c>
      <c r="Z5">
        <v>373.951051384783</v>
      </c>
      <c r="AA5">
        <v>1.68214255273957E-3</v>
      </c>
      <c r="AB5">
        <v>0.91795060763681202</v>
      </c>
      <c r="AC5">
        <v>505.59721084318801</v>
      </c>
      <c r="AD5">
        <v>325.066951306492</v>
      </c>
      <c r="AE5">
        <v>40.669074055051098</v>
      </c>
    </row>
    <row r="6" spans="1:31">
      <c r="A6">
        <v>4</v>
      </c>
      <c r="B6">
        <v>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-1.41123569295409E-3</v>
      </c>
      <c r="J6">
        <v>1.0003501225428899</v>
      </c>
      <c r="K6">
        <v>1</v>
      </c>
      <c r="L6">
        <v>4</v>
      </c>
      <c r="M6">
        <v>0</v>
      </c>
      <c r="N6">
        <v>2015</v>
      </c>
      <c r="O6">
        <v>4</v>
      </c>
      <c r="P6">
        <v>298031.85073780699</v>
      </c>
      <c r="Q6">
        <v>298395.71342355799</v>
      </c>
      <c r="R6">
        <v>0.99831785744725998</v>
      </c>
      <c r="S6">
        <v>0.99328838837926903</v>
      </c>
      <c r="T6">
        <v>0</v>
      </c>
      <c r="U6">
        <v>324805.30300002103</v>
      </c>
      <c r="V6">
        <v>16240.265150001</v>
      </c>
      <c r="W6">
        <v>0</v>
      </c>
      <c r="X6">
        <v>0</v>
      </c>
      <c r="Y6">
        <v>0</v>
      </c>
      <c r="Z6">
        <v>374.62008147578803</v>
      </c>
      <c r="AA6">
        <v>1.68214255273957E-3</v>
      </c>
      <c r="AB6">
        <v>0.92114239180535396</v>
      </c>
      <c r="AC6">
        <v>502.78989137622102</v>
      </c>
      <c r="AD6">
        <v>323.26202287552098</v>
      </c>
      <c r="AE6">
        <v>40.600662875002598</v>
      </c>
    </row>
    <row r="7" spans="1:31">
      <c r="A7">
        <v>5</v>
      </c>
      <c r="B7">
        <v>4</v>
      </c>
      <c r="C7">
        <v>1</v>
      </c>
      <c r="D7">
        <v>0</v>
      </c>
      <c r="E7">
        <v>0</v>
      </c>
      <c r="F7">
        <v>0</v>
      </c>
      <c r="G7">
        <v>0</v>
      </c>
      <c r="H7">
        <v>0</v>
      </c>
      <c r="I7">
        <v>6.5475582734064703E-5</v>
      </c>
      <c r="J7">
        <v>1.0004201764741201</v>
      </c>
      <c r="K7">
        <v>1</v>
      </c>
      <c r="L7">
        <v>5</v>
      </c>
      <c r="M7">
        <v>0</v>
      </c>
      <c r="N7">
        <v>2015</v>
      </c>
      <c r="O7">
        <v>5</v>
      </c>
      <c r="P7">
        <v>296815.61122152099</v>
      </c>
      <c r="Q7">
        <v>297178.08651535201</v>
      </c>
      <c r="R7">
        <v>0.99831785744725998</v>
      </c>
      <c r="S7">
        <v>0.99161753571403399</v>
      </c>
      <c r="T7">
        <v>0</v>
      </c>
      <c r="U7">
        <v>324258.93417848903</v>
      </c>
      <c r="V7">
        <v>16212.946708924401</v>
      </c>
      <c r="W7">
        <v>0</v>
      </c>
      <c r="X7">
        <v>0</v>
      </c>
      <c r="Y7">
        <v>0</v>
      </c>
      <c r="Z7">
        <v>372.53981342225899</v>
      </c>
      <c r="AA7">
        <v>1.68214255273957E-3</v>
      </c>
      <c r="AB7">
        <v>0.91757076619462796</v>
      </c>
      <c r="AC7">
        <v>500.73821813370199</v>
      </c>
      <c r="AD7">
        <v>321.94292705829798</v>
      </c>
      <c r="AE7">
        <v>40.5323667723111</v>
      </c>
    </row>
    <row r="8" spans="1:31">
      <c r="A8">
        <v>6</v>
      </c>
      <c r="B8">
        <v>5</v>
      </c>
      <c r="C8">
        <v>1</v>
      </c>
      <c r="D8">
        <v>0</v>
      </c>
      <c r="E8">
        <v>0</v>
      </c>
      <c r="F8">
        <v>0</v>
      </c>
      <c r="G8">
        <v>0</v>
      </c>
      <c r="H8">
        <v>0</v>
      </c>
      <c r="I8">
        <v>1.6113972291719399E-2</v>
      </c>
      <c r="J8">
        <v>1.00046021169738</v>
      </c>
      <c r="K8">
        <v>1</v>
      </c>
      <c r="L8">
        <v>6</v>
      </c>
      <c r="M8">
        <v>0</v>
      </c>
      <c r="N8">
        <v>2015</v>
      </c>
      <c r="O8">
        <v>6</v>
      </c>
      <c r="P8">
        <v>300354.51768491103</v>
      </c>
      <c r="Q8">
        <v>300720.76269671897</v>
      </c>
      <c r="R8">
        <v>0.99831785744725998</v>
      </c>
      <c r="S8">
        <v>0.98994949366116602</v>
      </c>
      <c r="T8">
        <v>0</v>
      </c>
      <c r="U8">
        <v>323713.48442720098</v>
      </c>
      <c r="V8">
        <v>16185.674221360099</v>
      </c>
      <c r="W8">
        <v>0</v>
      </c>
      <c r="X8">
        <v>0</v>
      </c>
      <c r="Y8">
        <v>0</v>
      </c>
      <c r="Z8">
        <v>371.01951402690202</v>
      </c>
      <c r="AA8">
        <v>1.68214255273957E-3</v>
      </c>
      <c r="AB8">
        <v>0.91536602367951603</v>
      </c>
      <c r="AC8">
        <v>506.70754574894897</v>
      </c>
      <c r="AD8">
        <v>325.78082625477902</v>
      </c>
      <c r="AE8">
        <v>40.464185553400199</v>
      </c>
    </row>
    <row r="9" spans="1:31">
      <c r="A9">
        <v>7</v>
      </c>
      <c r="B9">
        <v>6</v>
      </c>
      <c r="C9">
        <v>1</v>
      </c>
      <c r="D9">
        <v>0</v>
      </c>
      <c r="E9">
        <v>0</v>
      </c>
      <c r="F9">
        <v>0</v>
      </c>
      <c r="G9">
        <v>0</v>
      </c>
      <c r="H9">
        <v>0</v>
      </c>
      <c r="I9">
        <v>1.4185466562679501E-3</v>
      </c>
      <c r="J9">
        <v>1.0005002501250599</v>
      </c>
      <c r="K9">
        <v>1</v>
      </c>
      <c r="L9">
        <v>7</v>
      </c>
      <c r="M9">
        <v>0</v>
      </c>
      <c r="N9">
        <v>2015</v>
      </c>
      <c r="O9">
        <v>7</v>
      </c>
      <c r="P9">
        <v>299534.52957547398</v>
      </c>
      <c r="Q9">
        <v>299899.81716309203</v>
      </c>
      <c r="R9">
        <v>0.99831785744725998</v>
      </c>
      <c r="S9">
        <v>0.98828425749281601</v>
      </c>
      <c r="T9">
        <v>0</v>
      </c>
      <c r="U9">
        <v>323168.95220015099</v>
      </c>
      <c r="V9">
        <v>16158.447610007501</v>
      </c>
      <c r="W9">
        <v>0</v>
      </c>
      <c r="X9">
        <v>0</v>
      </c>
      <c r="Y9">
        <v>0</v>
      </c>
      <c r="Z9">
        <v>375.44314710613799</v>
      </c>
      <c r="AA9">
        <v>1.68214255273957E-3</v>
      </c>
      <c r="AB9">
        <v>0.92784061256013595</v>
      </c>
      <c r="AC9">
        <v>505.324271468826</v>
      </c>
      <c r="AD9">
        <v>324.89146859335</v>
      </c>
      <c r="AE9">
        <v>40.396119025018798</v>
      </c>
    </row>
    <row r="10" spans="1:31">
      <c r="A10">
        <v>8</v>
      </c>
      <c r="B10">
        <v>7</v>
      </c>
      <c r="C10">
        <v>1</v>
      </c>
      <c r="D10">
        <v>0</v>
      </c>
      <c r="E10">
        <v>0</v>
      </c>
      <c r="F10">
        <v>0</v>
      </c>
      <c r="G10">
        <v>0</v>
      </c>
      <c r="H10">
        <v>0</v>
      </c>
      <c r="I10">
        <v>-3.1677442407456201E-2</v>
      </c>
      <c r="J10">
        <v>1.0007105044581699</v>
      </c>
      <c r="K10">
        <v>1</v>
      </c>
      <c r="L10">
        <v>8</v>
      </c>
      <c r="M10">
        <v>0</v>
      </c>
      <c r="N10">
        <v>2015</v>
      </c>
      <c r="O10">
        <v>8</v>
      </c>
      <c r="P10">
        <v>288830.74342159397</v>
      </c>
      <c r="Q10">
        <v>289184.35463944799</v>
      </c>
      <c r="R10">
        <v>0.99831785744725998</v>
      </c>
      <c r="S10">
        <v>0.98662182248908503</v>
      </c>
      <c r="T10">
        <v>0</v>
      </c>
      <c r="U10">
        <v>322625.33595393097</v>
      </c>
      <c r="V10">
        <v>16131.2667976965</v>
      </c>
      <c r="W10">
        <v>0</v>
      </c>
      <c r="X10">
        <v>0</v>
      </c>
      <c r="Y10">
        <v>0</v>
      </c>
      <c r="Z10">
        <v>374.41816196934298</v>
      </c>
      <c r="AA10">
        <v>1.68214255273957E-3</v>
      </c>
      <c r="AB10">
        <v>0.92686666691285702</v>
      </c>
      <c r="AC10">
        <v>487.268964385169</v>
      </c>
      <c r="AD10">
        <v>313.28305085940201</v>
      </c>
      <c r="AE10">
        <v>40.3281669942413</v>
      </c>
    </row>
    <row r="11" spans="1:31">
      <c r="A11">
        <v>9</v>
      </c>
      <c r="B11">
        <v>8</v>
      </c>
      <c r="C11">
        <v>1</v>
      </c>
      <c r="D11">
        <v>0</v>
      </c>
      <c r="E11">
        <v>0</v>
      </c>
      <c r="F11">
        <v>0</v>
      </c>
      <c r="G11">
        <v>0</v>
      </c>
      <c r="H11">
        <v>0</v>
      </c>
      <c r="I11">
        <v>4.9292279754773504E-3</v>
      </c>
      <c r="J11">
        <v>1.00085072311465</v>
      </c>
      <c r="K11">
        <v>1</v>
      </c>
      <c r="L11">
        <v>9</v>
      </c>
      <c r="M11">
        <v>0</v>
      </c>
      <c r="N11">
        <v>2015</v>
      </c>
      <c r="O11">
        <v>9</v>
      </c>
      <c r="P11">
        <v>289051.99226676201</v>
      </c>
      <c r="Q11">
        <v>289405.77551950997</v>
      </c>
      <c r="R11">
        <v>0.99831785744725998</v>
      </c>
      <c r="S11">
        <v>0.98496218393801405</v>
      </c>
      <c r="T11">
        <v>0</v>
      </c>
      <c r="U11">
        <v>322082.63414773101</v>
      </c>
      <c r="V11">
        <v>16104.131707386499</v>
      </c>
      <c r="W11">
        <v>0</v>
      </c>
      <c r="X11">
        <v>0</v>
      </c>
      <c r="Y11">
        <v>0</v>
      </c>
      <c r="Z11">
        <v>361.03842927699299</v>
      </c>
      <c r="AA11">
        <v>1.68214255273957E-3</v>
      </c>
      <c r="AB11">
        <v>0.895251275190731</v>
      </c>
      <c r="AC11">
        <v>487.64205345859301</v>
      </c>
      <c r="AD11">
        <v>313.52292347947002</v>
      </c>
      <c r="AE11">
        <v>40.2603292684663</v>
      </c>
    </row>
    <row r="12" spans="1:31">
      <c r="A12">
        <v>10</v>
      </c>
      <c r="B12">
        <v>9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  <c r="I12">
        <v>4.1743168123806696E-3</v>
      </c>
      <c r="J12">
        <v>1.0009108288542601</v>
      </c>
      <c r="K12">
        <v>1</v>
      </c>
      <c r="L12">
        <v>10</v>
      </c>
      <c r="M12">
        <v>0</v>
      </c>
      <c r="N12">
        <v>2015</v>
      </c>
      <c r="O12">
        <v>10</v>
      </c>
      <c r="P12">
        <v>289055.90363287198</v>
      </c>
      <c r="Q12">
        <v>289409.62333046901</v>
      </c>
      <c r="R12">
        <v>0.99831785744725998</v>
      </c>
      <c r="S12">
        <v>0.983305337135573</v>
      </c>
      <c r="T12">
        <v>0</v>
      </c>
      <c r="U12">
        <v>321540.84524333198</v>
      </c>
      <c r="V12">
        <v>16077.0422621666</v>
      </c>
      <c r="W12">
        <v>0</v>
      </c>
      <c r="X12">
        <v>0</v>
      </c>
      <c r="Y12">
        <v>0</v>
      </c>
      <c r="Z12">
        <v>361.31499033345301</v>
      </c>
      <c r="AA12">
        <v>1.68214255273957E-3</v>
      </c>
      <c r="AB12">
        <v>0.89744668485970602</v>
      </c>
      <c r="AC12">
        <v>487.64853693126702</v>
      </c>
      <c r="AD12">
        <v>313.52709194134201</v>
      </c>
      <c r="AE12">
        <v>40.1926056554165</v>
      </c>
    </row>
    <row r="13" spans="1:31">
      <c r="A13">
        <v>11</v>
      </c>
      <c r="B13">
        <v>10</v>
      </c>
      <c r="C13">
        <v>1</v>
      </c>
      <c r="D13">
        <v>0</v>
      </c>
      <c r="E13">
        <v>0</v>
      </c>
      <c r="F13">
        <v>0</v>
      </c>
      <c r="G13">
        <v>0</v>
      </c>
      <c r="H13">
        <v>0</v>
      </c>
      <c r="I13">
        <v>1.52967782587348E-2</v>
      </c>
      <c r="J13">
        <v>1.00102104146229</v>
      </c>
      <c r="K13">
        <v>1</v>
      </c>
      <c r="L13">
        <v>11</v>
      </c>
      <c r="M13">
        <v>0</v>
      </c>
      <c r="N13">
        <v>2015</v>
      </c>
      <c r="O13">
        <v>11</v>
      </c>
      <c r="P13">
        <v>292266.01116693701</v>
      </c>
      <c r="Q13">
        <v>292623.144569517</v>
      </c>
      <c r="R13">
        <v>0.99831785744725998</v>
      </c>
      <c r="S13">
        <v>0.98165127738564095</v>
      </c>
      <c r="T13">
        <v>0</v>
      </c>
      <c r="U13">
        <v>320999.96770510502</v>
      </c>
      <c r="V13">
        <v>16049.9983852552</v>
      </c>
      <c r="W13">
        <v>0</v>
      </c>
      <c r="X13">
        <v>0</v>
      </c>
      <c r="Y13">
        <v>0</v>
      </c>
      <c r="Z13">
        <v>361.31987954109002</v>
      </c>
      <c r="AA13">
        <v>1.68214255273957E-3</v>
      </c>
      <c r="AB13">
        <v>0.898971026259895</v>
      </c>
      <c r="AC13">
        <v>493.06324606424602</v>
      </c>
      <c r="AD13">
        <v>317.00840661697703</v>
      </c>
      <c r="AE13">
        <v>40.124995963138097</v>
      </c>
    </row>
    <row r="14" spans="1:31">
      <c r="A14">
        <v>12</v>
      </c>
      <c r="B14">
        <v>11</v>
      </c>
      <c r="C14">
        <v>1</v>
      </c>
      <c r="D14">
        <v>0</v>
      </c>
      <c r="E14">
        <v>0</v>
      </c>
      <c r="F14">
        <v>1</v>
      </c>
      <c r="G14">
        <v>1</v>
      </c>
      <c r="H14">
        <v>1</v>
      </c>
      <c r="I14">
        <v>-2.27313915613226E-2</v>
      </c>
      <c r="J14">
        <v>1.00134179800933</v>
      </c>
      <c r="K14">
        <v>1</v>
      </c>
      <c r="L14">
        <v>12</v>
      </c>
      <c r="M14">
        <v>0</v>
      </c>
      <c r="N14">
        <v>2015</v>
      </c>
      <c r="O14">
        <v>12</v>
      </c>
      <c r="P14">
        <v>268423.01455703803</v>
      </c>
      <c r="Q14">
        <v>284777.22246470797</v>
      </c>
      <c r="R14">
        <v>0.99831785744725998</v>
      </c>
      <c r="S14">
        <v>0.98</v>
      </c>
      <c r="T14">
        <v>0</v>
      </c>
      <c r="U14">
        <v>304437</v>
      </c>
      <c r="V14">
        <v>16023</v>
      </c>
      <c r="W14">
        <v>0</v>
      </c>
      <c r="X14">
        <v>0</v>
      </c>
      <c r="Y14">
        <v>0</v>
      </c>
      <c r="Z14">
        <v>365.33251395867097</v>
      </c>
      <c r="AA14">
        <v>1.68214255273957E-3</v>
      </c>
      <c r="AB14">
        <v>0.91048610769779104</v>
      </c>
      <c r="AC14">
        <v>479.84304836916698</v>
      </c>
      <c r="AD14">
        <v>291.15040767009998</v>
      </c>
      <c r="AE14">
        <v>40.057499999999997</v>
      </c>
    </row>
    <row r="15" spans="1:31">
      <c r="A15">
        <v>13</v>
      </c>
      <c r="B15">
        <v>0</v>
      </c>
      <c r="C15">
        <v>1</v>
      </c>
      <c r="D15">
        <v>0</v>
      </c>
      <c r="E15">
        <v>0</v>
      </c>
      <c r="F15">
        <v>0</v>
      </c>
      <c r="G15">
        <v>0</v>
      </c>
      <c r="H15">
        <v>0</v>
      </c>
      <c r="I15">
        <v>1.52876105546758E-2</v>
      </c>
      <c r="J15">
        <v>1.00172296349722</v>
      </c>
      <c r="K15">
        <v>2</v>
      </c>
      <c r="L15">
        <v>13</v>
      </c>
      <c r="M15">
        <v>1</v>
      </c>
      <c r="N15">
        <v>2016</v>
      </c>
      <c r="O15">
        <v>1</v>
      </c>
      <c r="P15">
        <v>271398.800464959</v>
      </c>
      <c r="Q15">
        <v>271733.16818139702</v>
      </c>
      <c r="R15">
        <v>0.99831785744725998</v>
      </c>
      <c r="S15">
        <v>0.97835150029831497</v>
      </c>
      <c r="T15">
        <v>0</v>
      </c>
      <c r="U15">
        <v>303924.89356767101</v>
      </c>
      <c r="V15">
        <v>15996.0470298774</v>
      </c>
      <c r="W15">
        <v>0</v>
      </c>
      <c r="X15">
        <v>0</v>
      </c>
      <c r="Y15">
        <v>0</v>
      </c>
      <c r="Z15">
        <v>335.52876819629699</v>
      </c>
      <c r="AA15">
        <v>1.68214255273957E-3</v>
      </c>
      <c r="AB15">
        <v>0.88170299456714496</v>
      </c>
      <c r="AC15">
        <v>457.864117904767</v>
      </c>
      <c r="AD15">
        <v>294.37759886318003</v>
      </c>
      <c r="AE15">
        <v>39.990117574693599</v>
      </c>
    </row>
    <row r="16" spans="1:31">
      <c r="A16">
        <v>14</v>
      </c>
      <c r="B16">
        <v>1</v>
      </c>
      <c r="C16">
        <v>1</v>
      </c>
      <c r="D16">
        <v>0</v>
      </c>
      <c r="E16">
        <v>0</v>
      </c>
      <c r="F16">
        <v>0</v>
      </c>
      <c r="G16">
        <v>0</v>
      </c>
      <c r="H16">
        <v>0</v>
      </c>
      <c r="I16">
        <v>-1.19860979350318E-2</v>
      </c>
      <c r="J16">
        <v>1.0022751646237</v>
      </c>
      <c r="K16">
        <v>2</v>
      </c>
      <c r="L16">
        <v>14</v>
      </c>
      <c r="M16">
        <v>1</v>
      </c>
      <c r="N16">
        <v>2016</v>
      </c>
      <c r="O16">
        <v>2</v>
      </c>
      <c r="P16">
        <v>267026.492016826</v>
      </c>
      <c r="Q16">
        <v>267356.05058679101</v>
      </c>
      <c r="R16">
        <v>0.99831785744725998</v>
      </c>
      <c r="S16">
        <v>0.97670577360812605</v>
      </c>
      <c r="T16">
        <v>0</v>
      </c>
      <c r="U16">
        <v>303413.648571364</v>
      </c>
      <c r="V16">
        <v>15969.1393984929</v>
      </c>
      <c r="W16">
        <v>0</v>
      </c>
      <c r="X16">
        <v>0</v>
      </c>
      <c r="Y16">
        <v>0</v>
      </c>
      <c r="Z16">
        <v>339.24850058119898</v>
      </c>
      <c r="AA16">
        <v>1.68214255273957E-3</v>
      </c>
      <c r="AB16">
        <v>0.89297983221808597</v>
      </c>
      <c r="AC16">
        <v>450.48877576367897</v>
      </c>
      <c r="AD16">
        <v>289.635721469023</v>
      </c>
      <c r="AE16">
        <v>39.922848496232199</v>
      </c>
    </row>
    <row r="17" spans="1:31">
      <c r="A17">
        <v>15</v>
      </c>
      <c r="B17">
        <v>2</v>
      </c>
      <c r="C17">
        <v>1</v>
      </c>
      <c r="D17">
        <v>0</v>
      </c>
      <c r="E17">
        <v>0</v>
      </c>
      <c r="F17">
        <v>0</v>
      </c>
      <c r="G17">
        <v>0</v>
      </c>
      <c r="H17">
        <v>0</v>
      </c>
      <c r="I17">
        <v>4.9088577131037904E-3</v>
      </c>
      <c r="J17">
        <v>1.0027475282273399</v>
      </c>
      <c r="K17">
        <v>2</v>
      </c>
      <c r="L17">
        <v>15</v>
      </c>
      <c r="M17">
        <v>1</v>
      </c>
      <c r="N17">
        <v>2016</v>
      </c>
      <c r="O17">
        <v>3</v>
      </c>
      <c r="P17">
        <v>267222.97942503501</v>
      </c>
      <c r="Q17">
        <v>267552.68385845498</v>
      </c>
      <c r="R17">
        <v>0.99831785744725998</v>
      </c>
      <c r="S17">
        <v>0.97506281526483396</v>
      </c>
      <c r="T17">
        <v>0</v>
      </c>
      <c r="U17">
        <v>302903.26356202102</v>
      </c>
      <c r="V17">
        <v>15942.27702958</v>
      </c>
      <c r="W17">
        <v>0</v>
      </c>
      <c r="X17">
        <v>0</v>
      </c>
      <c r="Y17">
        <v>0</v>
      </c>
      <c r="Z17">
        <v>333.78311502103202</v>
      </c>
      <c r="AA17">
        <v>1.68214255273957E-3</v>
      </c>
      <c r="AB17">
        <v>0.88007409447178997</v>
      </c>
      <c r="AC17">
        <v>450.82009828894797</v>
      </c>
      <c r="AD17">
        <v>289.84874084666001</v>
      </c>
      <c r="AE17">
        <v>39.855692573950101</v>
      </c>
    </row>
    <row r="18" spans="1:31">
      <c r="A18">
        <v>16</v>
      </c>
      <c r="B18">
        <v>3</v>
      </c>
      <c r="C18">
        <v>1</v>
      </c>
      <c r="D18">
        <v>0</v>
      </c>
      <c r="E18">
        <v>0</v>
      </c>
      <c r="F18">
        <v>0</v>
      </c>
      <c r="G18">
        <v>0</v>
      </c>
      <c r="H18">
        <v>0</v>
      </c>
      <c r="I18">
        <v>-3.690147570939E-3</v>
      </c>
      <c r="J18">
        <v>1.0032304018941001</v>
      </c>
      <c r="K18">
        <v>2</v>
      </c>
      <c r="L18">
        <v>16</v>
      </c>
      <c r="M18">
        <v>1</v>
      </c>
      <c r="N18">
        <v>2016</v>
      </c>
      <c r="O18">
        <v>4</v>
      </c>
      <c r="P18">
        <v>265128.20643995801</v>
      </c>
      <c r="Q18">
        <v>265455.57195919799</v>
      </c>
      <c r="R18">
        <v>0.99831785744725998</v>
      </c>
      <c r="S18">
        <v>0.97342262061168305</v>
      </c>
      <c r="T18">
        <v>0</v>
      </c>
      <c r="U18">
        <v>302393.73709301901</v>
      </c>
      <c r="V18">
        <v>15915.459847001001</v>
      </c>
      <c r="W18">
        <v>0</v>
      </c>
      <c r="X18">
        <v>0</v>
      </c>
      <c r="Y18">
        <v>0</v>
      </c>
      <c r="Z18">
        <v>334.02872428129399</v>
      </c>
      <c r="AA18">
        <v>1.68214255273957E-3</v>
      </c>
      <c r="AB18">
        <v>0.88220567940602601</v>
      </c>
      <c r="AC18">
        <v>447.28651313139301</v>
      </c>
      <c r="AD18">
        <v>287.57686962246402</v>
      </c>
      <c r="AE18">
        <v>39.7886496175025</v>
      </c>
    </row>
    <row r="19" spans="1:31">
      <c r="A19">
        <v>17</v>
      </c>
      <c r="B19">
        <v>4</v>
      </c>
      <c r="C19">
        <v>1</v>
      </c>
      <c r="D19">
        <v>0</v>
      </c>
      <c r="E19">
        <v>0</v>
      </c>
      <c r="F19">
        <v>0</v>
      </c>
      <c r="G19">
        <v>0</v>
      </c>
      <c r="H19">
        <v>0</v>
      </c>
      <c r="I19">
        <v>2.4629699561709E-2</v>
      </c>
      <c r="J19">
        <v>1.00350222275742</v>
      </c>
      <c r="K19">
        <v>2</v>
      </c>
      <c r="L19">
        <v>17</v>
      </c>
      <c r="M19">
        <v>1</v>
      </c>
      <c r="N19">
        <v>2016</v>
      </c>
      <c r="O19">
        <v>5</v>
      </c>
      <c r="P19">
        <v>270537.24918730499</v>
      </c>
      <c r="Q19">
        <v>270870.41385508497</v>
      </c>
      <c r="R19">
        <v>0.99831785744725998</v>
      </c>
      <c r="S19">
        <v>0.97178518499975297</v>
      </c>
      <c r="T19">
        <v>0</v>
      </c>
      <c r="U19">
        <v>301885.06772017298</v>
      </c>
      <c r="V19">
        <v>15888.687774746</v>
      </c>
      <c r="W19">
        <v>0</v>
      </c>
      <c r="X19">
        <v>0</v>
      </c>
      <c r="Y19">
        <v>0</v>
      </c>
      <c r="Z19">
        <v>331.410258049947</v>
      </c>
      <c r="AA19">
        <v>1.68214255273957E-3</v>
      </c>
      <c r="AB19">
        <v>0.87676487280687898</v>
      </c>
      <c r="AC19">
        <v>456.410396773743</v>
      </c>
      <c r="AD19">
        <v>293.44294834300899</v>
      </c>
      <c r="AE19">
        <v>39.721719436864902</v>
      </c>
    </row>
    <row r="20" spans="1:31">
      <c r="A20">
        <v>18</v>
      </c>
      <c r="B20">
        <v>5</v>
      </c>
      <c r="C20">
        <v>1</v>
      </c>
      <c r="D20">
        <v>0</v>
      </c>
      <c r="E20">
        <v>0</v>
      </c>
      <c r="F20">
        <v>0</v>
      </c>
      <c r="G20">
        <v>0</v>
      </c>
      <c r="H20">
        <v>0</v>
      </c>
      <c r="I20">
        <v>-3.86728973773165E-3</v>
      </c>
      <c r="J20">
        <v>1.0036331520102799</v>
      </c>
      <c r="K20">
        <v>2</v>
      </c>
      <c r="L20">
        <v>18</v>
      </c>
      <c r="M20">
        <v>1</v>
      </c>
      <c r="N20">
        <v>2016</v>
      </c>
      <c r="O20">
        <v>6</v>
      </c>
      <c r="P20">
        <v>268369.33161367598</v>
      </c>
      <c r="Q20">
        <v>268700.078266975</v>
      </c>
      <c r="R20">
        <v>0.99831785744725998</v>
      </c>
      <c r="S20">
        <v>0.97015050378794299</v>
      </c>
      <c r="T20">
        <v>0</v>
      </c>
      <c r="U20">
        <v>301377.25400172401</v>
      </c>
      <c r="V20">
        <v>15861.960736932901</v>
      </c>
      <c r="W20">
        <v>0</v>
      </c>
      <c r="X20">
        <v>0</v>
      </c>
      <c r="Y20">
        <v>0</v>
      </c>
      <c r="Z20">
        <v>338.17156148413102</v>
      </c>
      <c r="AA20">
        <v>1.68214255273957E-3</v>
      </c>
      <c r="AB20">
        <v>0.89615975785219903</v>
      </c>
      <c r="AC20">
        <v>452.75343139017201</v>
      </c>
      <c r="AD20">
        <v>291.09175145588898</v>
      </c>
      <c r="AE20">
        <v>39.654901842332201</v>
      </c>
    </row>
    <row r="21" spans="1:31">
      <c r="A21">
        <v>19</v>
      </c>
      <c r="B21">
        <v>6</v>
      </c>
      <c r="C21">
        <v>1</v>
      </c>
      <c r="D21">
        <v>0</v>
      </c>
      <c r="E21">
        <v>0</v>
      </c>
      <c r="F21">
        <v>0</v>
      </c>
      <c r="G21">
        <v>0</v>
      </c>
      <c r="H21">
        <v>0</v>
      </c>
      <c r="I21">
        <v>-4.2421336515086099E-4</v>
      </c>
      <c r="J21">
        <v>1.0032807279805001</v>
      </c>
      <c r="K21">
        <v>2</v>
      </c>
      <c r="L21">
        <v>19</v>
      </c>
      <c r="M21">
        <v>1</v>
      </c>
      <c r="N21">
        <v>2016</v>
      </c>
      <c r="O21">
        <v>7</v>
      </c>
      <c r="P21">
        <v>267139.99776553799</v>
      </c>
      <c r="Q21">
        <v>267469.344418636</v>
      </c>
      <c r="R21">
        <v>0.99831785744725998</v>
      </c>
      <c r="S21">
        <v>0.96851857234295902</v>
      </c>
      <c r="T21">
        <v>0</v>
      </c>
      <c r="U21">
        <v>300870.29449833999</v>
      </c>
      <c r="V21">
        <v>15835.278657807399</v>
      </c>
      <c r="W21">
        <v>0</v>
      </c>
      <c r="X21">
        <v>0</v>
      </c>
      <c r="Y21">
        <v>0</v>
      </c>
      <c r="Z21">
        <v>335.46166451709502</v>
      </c>
      <c r="AA21">
        <v>1.68214255273957E-3</v>
      </c>
      <c r="AB21">
        <v>0.89047639810315904</v>
      </c>
      <c r="AC21">
        <v>450.67967325598403</v>
      </c>
      <c r="AD21">
        <v>289.75845645352302</v>
      </c>
      <c r="AE21">
        <v>39.588196644518497</v>
      </c>
    </row>
    <row r="22" spans="1:31">
      <c r="A22">
        <v>20</v>
      </c>
      <c r="B22">
        <v>7</v>
      </c>
      <c r="C22">
        <v>1</v>
      </c>
      <c r="D22">
        <v>0</v>
      </c>
      <c r="E22">
        <v>0</v>
      </c>
      <c r="F22">
        <v>0</v>
      </c>
      <c r="G22">
        <v>0</v>
      </c>
      <c r="H22">
        <v>0</v>
      </c>
      <c r="I22">
        <v>1.30027633851129E-2</v>
      </c>
      <c r="J22">
        <v>1.00277769421297</v>
      </c>
      <c r="K22">
        <v>2</v>
      </c>
      <c r="L22">
        <v>20</v>
      </c>
      <c r="M22">
        <v>1</v>
      </c>
      <c r="N22">
        <v>2016</v>
      </c>
      <c r="O22">
        <v>8</v>
      </c>
      <c r="P22">
        <v>269493.15008070698</v>
      </c>
      <c r="Q22">
        <v>269824.98208161601</v>
      </c>
      <c r="R22">
        <v>0.99831785744725998</v>
      </c>
      <c r="S22">
        <v>0.96688938603930197</v>
      </c>
      <c r="T22">
        <v>0</v>
      </c>
      <c r="U22">
        <v>300364.18777310901</v>
      </c>
      <c r="V22">
        <v>15808.6414617426</v>
      </c>
      <c r="W22">
        <v>0</v>
      </c>
      <c r="X22">
        <v>0</v>
      </c>
      <c r="Y22">
        <v>0</v>
      </c>
      <c r="Z22">
        <v>333.92499720692302</v>
      </c>
      <c r="AA22">
        <v>1.68214255273957E-3</v>
      </c>
      <c r="AB22">
        <v>0.88789090398890103</v>
      </c>
      <c r="AC22">
        <v>454.64886835970299</v>
      </c>
      <c r="AD22">
        <v>292.31039725508401</v>
      </c>
      <c r="AE22">
        <v>39.521603654356497</v>
      </c>
    </row>
    <row r="23" spans="1:31">
      <c r="A23">
        <v>21</v>
      </c>
      <c r="B23">
        <v>8</v>
      </c>
      <c r="C23">
        <v>1</v>
      </c>
      <c r="D23">
        <v>0</v>
      </c>
      <c r="E23">
        <v>0</v>
      </c>
      <c r="F23">
        <v>0</v>
      </c>
      <c r="G23">
        <v>0</v>
      </c>
      <c r="H23">
        <v>0</v>
      </c>
      <c r="I23">
        <v>-1.46632959236048E-2</v>
      </c>
      <c r="J23">
        <v>1.0025062656641599</v>
      </c>
      <c r="K23">
        <v>2</v>
      </c>
      <c r="L23">
        <v>21</v>
      </c>
      <c r="M23">
        <v>1</v>
      </c>
      <c r="N23">
        <v>2016</v>
      </c>
      <c r="O23">
        <v>9</v>
      </c>
      <c r="P23">
        <v>264432.23700177099</v>
      </c>
      <c r="Q23">
        <v>264758.51384778903</v>
      </c>
      <c r="R23">
        <v>0.99831785744725998</v>
      </c>
      <c r="S23">
        <v>0.96526294025925297</v>
      </c>
      <c r="T23">
        <v>0</v>
      </c>
      <c r="U23">
        <v>299858.932391537</v>
      </c>
      <c r="V23">
        <v>15782.049073238801</v>
      </c>
      <c r="W23">
        <v>0</v>
      </c>
      <c r="X23">
        <v>0</v>
      </c>
      <c r="Y23">
        <v>0</v>
      </c>
      <c r="Z23">
        <v>336.86643760088401</v>
      </c>
      <c r="AA23">
        <v>1.68214255273957E-3</v>
      </c>
      <c r="AB23">
        <v>0.89722131016590501</v>
      </c>
      <c r="AC23">
        <v>446.11198629889702</v>
      </c>
      <c r="AD23">
        <v>286.82172333510499</v>
      </c>
      <c r="AE23">
        <v>39.455122683097002</v>
      </c>
    </row>
    <row r="24" spans="1:31">
      <c r="A24">
        <v>22</v>
      </c>
      <c r="B24">
        <v>9</v>
      </c>
      <c r="C24">
        <v>1</v>
      </c>
      <c r="D24">
        <v>0</v>
      </c>
      <c r="E24">
        <v>0</v>
      </c>
      <c r="F24">
        <v>0</v>
      </c>
      <c r="G24">
        <v>0</v>
      </c>
      <c r="H24">
        <v>0</v>
      </c>
      <c r="I24">
        <v>6.9155542176173599E-3</v>
      </c>
      <c r="J24">
        <v>1.00255651912377</v>
      </c>
      <c r="K24">
        <v>2</v>
      </c>
      <c r="L24">
        <v>22</v>
      </c>
      <c r="M24">
        <v>1</v>
      </c>
      <c r="N24">
        <v>2016</v>
      </c>
      <c r="O24">
        <v>10</v>
      </c>
      <c r="P24">
        <v>265156.06394747202</v>
      </c>
      <c r="Q24">
        <v>265483.05934864201</v>
      </c>
      <c r="R24">
        <v>0.99831785744725998</v>
      </c>
      <c r="S24">
        <v>0.96363923039286103</v>
      </c>
      <c r="T24">
        <v>0</v>
      </c>
      <c r="U24">
        <v>299354.52692154201</v>
      </c>
      <c r="V24">
        <v>15755.5014169233</v>
      </c>
      <c r="W24">
        <v>0</v>
      </c>
      <c r="X24">
        <v>0</v>
      </c>
      <c r="Y24">
        <v>0</v>
      </c>
      <c r="Z24">
        <v>330.54029625221398</v>
      </c>
      <c r="AA24">
        <v>1.68214255273957E-3</v>
      </c>
      <c r="AB24">
        <v>0.88185546080879196</v>
      </c>
      <c r="AC24">
        <v>447.33282874831201</v>
      </c>
      <c r="AD24">
        <v>287.60664762769602</v>
      </c>
      <c r="AE24">
        <v>39.388753542308201</v>
      </c>
    </row>
    <row r="25" spans="1:31">
      <c r="A25">
        <v>23</v>
      </c>
      <c r="B25">
        <v>10</v>
      </c>
      <c r="C25">
        <v>1</v>
      </c>
      <c r="D25">
        <v>0</v>
      </c>
      <c r="E25">
        <v>0</v>
      </c>
      <c r="F25">
        <v>0</v>
      </c>
      <c r="G25">
        <v>0</v>
      </c>
      <c r="H25">
        <v>0</v>
      </c>
      <c r="I25">
        <v>-2.7658488405424099E-2</v>
      </c>
      <c r="J25">
        <v>1.00270730973629</v>
      </c>
      <c r="K25">
        <v>2</v>
      </c>
      <c r="L25">
        <v>23</v>
      </c>
      <c r="M25">
        <v>1</v>
      </c>
      <c r="N25">
        <v>2016</v>
      </c>
      <c r="O25">
        <v>11</v>
      </c>
      <c r="P25">
        <v>256739.865075662</v>
      </c>
      <c r="Q25">
        <v>257057.66671064199</v>
      </c>
      <c r="R25">
        <v>0.99831785744725998</v>
      </c>
      <c r="S25">
        <v>0.962018251837928</v>
      </c>
      <c r="T25">
        <v>0</v>
      </c>
      <c r="U25">
        <v>298850.96993345203</v>
      </c>
      <c r="V25">
        <v>15728.998417550099</v>
      </c>
      <c r="W25">
        <v>0</v>
      </c>
      <c r="X25">
        <v>0</v>
      </c>
      <c r="Y25">
        <v>0</v>
      </c>
      <c r="Z25">
        <v>331.44507993434001</v>
      </c>
      <c r="AA25">
        <v>1.68214255273957E-3</v>
      </c>
      <c r="AB25">
        <v>0.88575932582094197</v>
      </c>
      <c r="AC25">
        <v>433.13623657659701</v>
      </c>
      <c r="AD25">
        <v>278.47913893652901</v>
      </c>
      <c r="AE25">
        <v>39.322496043875297</v>
      </c>
    </row>
    <row r="26" spans="1:31">
      <c r="A26">
        <v>24</v>
      </c>
      <c r="B26">
        <v>11</v>
      </c>
      <c r="C26">
        <v>1</v>
      </c>
      <c r="D26">
        <v>0</v>
      </c>
      <c r="E26">
        <v>0</v>
      </c>
      <c r="F26">
        <v>1</v>
      </c>
      <c r="G26">
        <v>1</v>
      </c>
      <c r="H26">
        <v>1</v>
      </c>
      <c r="I26">
        <v>3.9371162986363596E-3</v>
      </c>
      <c r="J26">
        <v>1.0031297648663799</v>
      </c>
      <c r="K26">
        <v>2</v>
      </c>
      <c r="L26">
        <v>24</v>
      </c>
      <c r="M26">
        <v>1</v>
      </c>
      <c r="N26">
        <v>2016</v>
      </c>
      <c r="O26">
        <v>12</v>
      </c>
      <c r="P26">
        <v>240993.52302661401</v>
      </c>
      <c r="Q26">
        <v>256996.72140647101</v>
      </c>
      <c r="R26">
        <v>0.99831785744725998</v>
      </c>
      <c r="S26">
        <v>0.96039999999999903</v>
      </c>
      <c r="T26">
        <v>0</v>
      </c>
      <c r="U26">
        <v>282645.71999999997</v>
      </c>
      <c r="V26">
        <v>15702.54</v>
      </c>
      <c r="W26">
        <v>0</v>
      </c>
      <c r="X26">
        <v>0</v>
      </c>
      <c r="Y26">
        <v>0</v>
      </c>
      <c r="Z26">
        <v>320.924831344577</v>
      </c>
      <c r="AA26">
        <v>1.68214255273957E-3</v>
      </c>
      <c r="AB26">
        <v>0.85908995086357698</v>
      </c>
      <c r="AC26">
        <v>433.03354514543503</v>
      </c>
      <c r="AD26">
        <v>261.40202985701001</v>
      </c>
      <c r="AE26">
        <v>39.256349999999998</v>
      </c>
    </row>
    <row r="27" spans="1:31">
      <c r="A27">
        <v>25</v>
      </c>
      <c r="B27">
        <v>0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1.0695370651564199E-2</v>
      </c>
      <c r="J27">
        <v>1.0035525761194599</v>
      </c>
      <c r="K27">
        <v>3</v>
      </c>
      <c r="L27">
        <v>25</v>
      </c>
      <c r="M27">
        <v>2</v>
      </c>
      <c r="N27">
        <v>2017</v>
      </c>
      <c r="O27">
        <v>1</v>
      </c>
      <c r="P27">
        <v>242558.29242155</v>
      </c>
      <c r="Q27">
        <v>242860.581700282</v>
      </c>
      <c r="R27">
        <v>0.99831785744725998</v>
      </c>
      <c r="S27">
        <v>0.95878447029234803</v>
      </c>
      <c r="T27">
        <v>0</v>
      </c>
      <c r="U27">
        <v>282170.269607038</v>
      </c>
      <c r="V27">
        <v>15676.1260892799</v>
      </c>
      <c r="W27">
        <v>0</v>
      </c>
      <c r="X27">
        <v>0</v>
      </c>
      <c r="Y27">
        <v>0</v>
      </c>
      <c r="Z27">
        <v>301.24190378326699</v>
      </c>
      <c r="AA27">
        <v>1.68214255273957E-3</v>
      </c>
      <c r="AB27">
        <v>0.85263460924373502</v>
      </c>
      <c r="AC27">
        <v>409.21447594431402</v>
      </c>
      <c r="AD27">
        <v>263.09896350863897</v>
      </c>
      <c r="AE27">
        <v>39.190315223199697</v>
      </c>
    </row>
    <row r="28" spans="1:31">
      <c r="A28">
        <v>26</v>
      </c>
      <c r="B28">
        <v>1</v>
      </c>
      <c r="C28">
        <v>1</v>
      </c>
      <c r="D28">
        <v>0</v>
      </c>
      <c r="E28">
        <v>0</v>
      </c>
      <c r="F28">
        <v>0</v>
      </c>
      <c r="G28">
        <v>0</v>
      </c>
      <c r="H28">
        <v>0</v>
      </c>
      <c r="I28">
        <v>2.6144105013570199E-3</v>
      </c>
      <c r="J28">
        <v>1.00385480244137</v>
      </c>
      <c r="K28">
        <v>3</v>
      </c>
      <c r="L28">
        <v>26</v>
      </c>
      <c r="M28">
        <v>2</v>
      </c>
      <c r="N28">
        <v>2017</v>
      </c>
      <c r="O28">
        <v>2</v>
      </c>
      <c r="P28">
        <v>242178.85539322201</v>
      </c>
      <c r="Q28">
        <v>242480.66717418699</v>
      </c>
      <c r="R28">
        <v>0.99831785744725998</v>
      </c>
      <c r="S28">
        <v>0.95717165813596305</v>
      </c>
      <c r="T28">
        <v>0</v>
      </c>
      <c r="U28">
        <v>281695.61898941401</v>
      </c>
      <c r="V28">
        <v>15649.756610523</v>
      </c>
      <c r="W28">
        <v>0</v>
      </c>
      <c r="X28">
        <v>0</v>
      </c>
      <c r="Y28">
        <v>0</v>
      </c>
      <c r="Z28">
        <v>303.19786552693802</v>
      </c>
      <c r="AA28">
        <v>1.68214255273957E-3</v>
      </c>
      <c r="AB28">
        <v>0.85961675820541705</v>
      </c>
      <c r="AC28">
        <v>408.57432873470299</v>
      </c>
      <c r="AD28">
        <v>262.68738943870198</v>
      </c>
      <c r="AE28">
        <v>39.124391526307498</v>
      </c>
    </row>
    <row r="29" spans="1:31">
      <c r="A29">
        <v>27</v>
      </c>
      <c r="B29">
        <v>2</v>
      </c>
      <c r="C29">
        <v>1</v>
      </c>
      <c r="D29">
        <v>0</v>
      </c>
      <c r="E29">
        <v>0</v>
      </c>
      <c r="F29">
        <v>0</v>
      </c>
      <c r="G29">
        <v>0</v>
      </c>
      <c r="H29">
        <v>0</v>
      </c>
      <c r="I29">
        <v>1.9257663725974501E-2</v>
      </c>
      <c r="J29">
        <v>1.0045506142827001</v>
      </c>
      <c r="K29">
        <v>3</v>
      </c>
      <c r="L29">
        <v>27</v>
      </c>
      <c r="M29">
        <v>2</v>
      </c>
      <c r="N29">
        <v>2017</v>
      </c>
      <c r="O29">
        <v>3</v>
      </c>
      <c r="P29">
        <v>245819.521245346</v>
      </c>
      <c r="Q29">
        <v>246125.21547416499</v>
      </c>
      <c r="R29">
        <v>0.99831785744725998</v>
      </c>
      <c r="S29">
        <v>0.95556155895953598</v>
      </c>
      <c r="T29">
        <v>0</v>
      </c>
      <c r="U29">
        <v>281221.76680179202</v>
      </c>
      <c r="V29">
        <v>15623.431488988401</v>
      </c>
      <c r="W29">
        <v>0</v>
      </c>
      <c r="X29">
        <v>0</v>
      </c>
      <c r="Y29">
        <v>0</v>
      </c>
      <c r="Z29">
        <v>302.723569241527</v>
      </c>
      <c r="AA29">
        <v>1.68214255273957E-3</v>
      </c>
      <c r="AB29">
        <v>0.85971821735120002</v>
      </c>
      <c r="AC29">
        <v>414.71530851902298</v>
      </c>
      <c r="AD29">
        <v>266.63565009701199</v>
      </c>
      <c r="AE29">
        <v>39.058578722471097</v>
      </c>
    </row>
    <row r="30" spans="1:31">
      <c r="A30">
        <v>28</v>
      </c>
      <c r="B30">
        <v>3</v>
      </c>
      <c r="C30">
        <v>1</v>
      </c>
      <c r="D30">
        <v>0</v>
      </c>
      <c r="E30">
        <v>0</v>
      </c>
      <c r="F30">
        <v>0</v>
      </c>
      <c r="G30">
        <v>0</v>
      </c>
      <c r="H30">
        <v>0</v>
      </c>
      <c r="I30">
        <v>-1.1530517907903199E-2</v>
      </c>
      <c r="J30">
        <v>1.00530802637928</v>
      </c>
      <c r="K30">
        <v>3</v>
      </c>
      <c r="L30">
        <v>28</v>
      </c>
      <c r="M30">
        <v>2</v>
      </c>
      <c r="N30">
        <v>2017</v>
      </c>
      <c r="O30">
        <v>4</v>
      </c>
      <c r="P30">
        <v>241968.15015170001</v>
      </c>
      <c r="Q30">
        <v>242269.60176356899</v>
      </c>
      <c r="R30">
        <v>0.99831785744725998</v>
      </c>
      <c r="S30">
        <v>0.953954168199448</v>
      </c>
      <c r="T30">
        <v>0</v>
      </c>
      <c r="U30">
        <v>280748.71170109801</v>
      </c>
      <c r="V30">
        <v>15597.150650060999</v>
      </c>
      <c r="W30">
        <v>0</v>
      </c>
      <c r="X30">
        <v>0</v>
      </c>
      <c r="Y30">
        <v>0</v>
      </c>
      <c r="Z30">
        <v>307.27440155668199</v>
      </c>
      <c r="AA30">
        <v>1.68214255273957E-3</v>
      </c>
      <c r="AB30">
        <v>0.87411271197439799</v>
      </c>
      <c r="AC30">
        <v>408.218688388332</v>
      </c>
      <c r="AD30">
        <v>262.45873524386701</v>
      </c>
      <c r="AE30">
        <v>38.992876625152498</v>
      </c>
    </row>
    <row r="31" spans="1:31">
      <c r="A31">
        <v>29</v>
      </c>
      <c r="B31">
        <v>4</v>
      </c>
      <c r="C31">
        <v>1</v>
      </c>
      <c r="D31">
        <v>0</v>
      </c>
      <c r="E31">
        <v>0</v>
      </c>
      <c r="F31">
        <v>0</v>
      </c>
      <c r="G31">
        <v>0</v>
      </c>
      <c r="H31">
        <v>0</v>
      </c>
      <c r="I31">
        <v>-3.0779608775974202E-2</v>
      </c>
      <c r="J31">
        <v>1.0058641882173101</v>
      </c>
      <c r="K31">
        <v>3</v>
      </c>
      <c r="L31">
        <v>29</v>
      </c>
      <c r="M31">
        <v>2</v>
      </c>
      <c r="N31">
        <v>2017</v>
      </c>
      <c r="O31">
        <v>5</v>
      </c>
      <c r="P31">
        <v>233531.78025664101</v>
      </c>
      <c r="Q31">
        <v>233824.01689332401</v>
      </c>
      <c r="R31">
        <v>0.99831785744725998</v>
      </c>
      <c r="S31">
        <v>0.95234948129975705</v>
      </c>
      <c r="T31">
        <v>0</v>
      </c>
      <c r="U31">
        <v>280276.45234651898</v>
      </c>
      <c r="V31">
        <v>15570.914019251</v>
      </c>
      <c r="W31">
        <v>0</v>
      </c>
      <c r="X31">
        <v>0</v>
      </c>
      <c r="Y31">
        <v>0</v>
      </c>
      <c r="Z31">
        <v>302.460187689625</v>
      </c>
      <c r="AA31">
        <v>1.68214255273957E-3</v>
      </c>
      <c r="AB31">
        <v>0.86186735705955597</v>
      </c>
      <c r="AC31">
        <v>393.988072771237</v>
      </c>
      <c r="AD31">
        <v>253.30935163443399</v>
      </c>
      <c r="AE31">
        <v>38.927285048127601</v>
      </c>
    </row>
    <row r="32" spans="1:31">
      <c r="A32">
        <v>30</v>
      </c>
      <c r="B32">
        <v>5</v>
      </c>
      <c r="C32">
        <v>1</v>
      </c>
      <c r="D32">
        <v>0</v>
      </c>
      <c r="E32">
        <v>0</v>
      </c>
      <c r="F32">
        <v>0</v>
      </c>
      <c r="G32">
        <v>0</v>
      </c>
      <c r="H32">
        <v>0</v>
      </c>
      <c r="I32">
        <v>1.0165295301570501E-2</v>
      </c>
      <c r="J32">
        <v>1.0062893081761</v>
      </c>
      <c r="K32">
        <v>3</v>
      </c>
      <c r="L32">
        <v>30</v>
      </c>
      <c r="M32">
        <v>2</v>
      </c>
      <c r="N32">
        <v>2017</v>
      </c>
      <c r="O32">
        <v>6</v>
      </c>
      <c r="P32">
        <v>234923.768359143</v>
      </c>
      <c r="Q32">
        <v>235217.449066103</v>
      </c>
      <c r="R32">
        <v>0.99831785744725998</v>
      </c>
      <c r="S32">
        <v>0.95074749371218303</v>
      </c>
      <c r="T32">
        <v>0</v>
      </c>
      <c r="U32">
        <v>279804.98739949602</v>
      </c>
      <c r="V32">
        <v>15544.721522194201</v>
      </c>
      <c r="W32">
        <v>0</v>
      </c>
      <c r="X32">
        <v>0</v>
      </c>
      <c r="Y32">
        <v>0</v>
      </c>
      <c r="Z32">
        <v>291.91472532080201</v>
      </c>
      <c r="AA32">
        <v>1.68214255273957E-3</v>
      </c>
      <c r="AB32">
        <v>0.83321940998423705</v>
      </c>
      <c r="AC32">
        <v>396.33597382770199</v>
      </c>
      <c r="AD32">
        <v>254.81890315494499</v>
      </c>
      <c r="AE32">
        <v>38.861803805485501</v>
      </c>
    </row>
    <row r="33" spans="1:31">
      <c r="A33">
        <v>31</v>
      </c>
      <c r="B33">
        <v>6</v>
      </c>
      <c r="C33">
        <v>1</v>
      </c>
      <c r="D33">
        <v>0</v>
      </c>
      <c r="E33">
        <v>0</v>
      </c>
      <c r="F33">
        <v>0</v>
      </c>
      <c r="G33">
        <v>0</v>
      </c>
      <c r="H33">
        <v>0</v>
      </c>
      <c r="I33">
        <v>-4.1491985848955602E-2</v>
      </c>
      <c r="J33">
        <v>1.0068871078174699</v>
      </c>
      <c r="K33">
        <v>3</v>
      </c>
      <c r="L33">
        <v>31</v>
      </c>
      <c r="M33">
        <v>2</v>
      </c>
      <c r="N33">
        <v>2017</v>
      </c>
      <c r="O33">
        <v>7</v>
      </c>
      <c r="P33">
        <v>224222.36577869701</v>
      </c>
      <c r="Q33">
        <v>224504.37528463299</v>
      </c>
      <c r="R33">
        <v>0.99831785744725998</v>
      </c>
      <c r="S33">
        <v>0.94914820089609897</v>
      </c>
      <c r="T33">
        <v>0</v>
      </c>
      <c r="U33">
        <v>279334.31552372198</v>
      </c>
      <c r="V33">
        <v>15518.5730846512</v>
      </c>
      <c r="W33">
        <v>0</v>
      </c>
      <c r="X33">
        <v>0</v>
      </c>
      <c r="Y33">
        <v>0</v>
      </c>
      <c r="Z33">
        <v>293.65471044892797</v>
      </c>
      <c r="AA33">
        <v>1.68214255273957E-3</v>
      </c>
      <c r="AB33">
        <v>0.83959821639536003</v>
      </c>
      <c r="AC33">
        <v>378.28469171948802</v>
      </c>
      <c r="AD33">
        <v>243.213073225019</v>
      </c>
      <c r="AE33">
        <v>38.7964327116281</v>
      </c>
    </row>
    <row r="34" spans="1:31">
      <c r="A34">
        <v>32</v>
      </c>
      <c r="B34">
        <v>7</v>
      </c>
      <c r="C34">
        <v>1</v>
      </c>
      <c r="D34">
        <v>0</v>
      </c>
      <c r="E34">
        <v>0</v>
      </c>
      <c r="F34">
        <v>0</v>
      </c>
      <c r="G34">
        <v>0</v>
      </c>
      <c r="H34">
        <v>0</v>
      </c>
      <c r="I34">
        <v>-3.2919540701398199E-3</v>
      </c>
      <c r="J34">
        <v>1.0074856181428</v>
      </c>
      <c r="K34">
        <v>3</v>
      </c>
      <c r="L34">
        <v>32</v>
      </c>
      <c r="M34">
        <v>2</v>
      </c>
      <c r="N34">
        <v>2017</v>
      </c>
      <c r="O34">
        <v>8</v>
      </c>
      <c r="P34">
        <v>222548.36850575401</v>
      </c>
      <c r="Q34">
        <v>222828.49721598599</v>
      </c>
      <c r="R34">
        <v>0.99831785744725998</v>
      </c>
      <c r="S34">
        <v>0.94755159831851599</v>
      </c>
      <c r="T34">
        <v>0</v>
      </c>
      <c r="U34">
        <v>278864.43538513902</v>
      </c>
      <c r="V34">
        <v>15492.4686325077</v>
      </c>
      <c r="W34">
        <v>0</v>
      </c>
      <c r="X34">
        <v>0</v>
      </c>
      <c r="Y34">
        <v>0</v>
      </c>
      <c r="Z34">
        <v>280.277957223371</v>
      </c>
      <c r="AA34">
        <v>1.68214255273957E-3</v>
      </c>
      <c r="AB34">
        <v>0.80270254429107202</v>
      </c>
      <c r="AC34">
        <v>375.46087584617101</v>
      </c>
      <c r="AD34">
        <v>241.397538650651</v>
      </c>
      <c r="AE34">
        <v>38.731171581269301</v>
      </c>
    </row>
    <row r="35" spans="1:31">
      <c r="A35">
        <v>33</v>
      </c>
      <c r="B35">
        <v>8</v>
      </c>
      <c r="C35">
        <v>1</v>
      </c>
      <c r="D35">
        <v>0</v>
      </c>
      <c r="E35">
        <v>0</v>
      </c>
      <c r="F35">
        <v>0</v>
      </c>
      <c r="G35">
        <v>0</v>
      </c>
      <c r="H35">
        <v>0</v>
      </c>
      <c r="I35">
        <v>-6.7562381695803796E-3</v>
      </c>
      <c r="J35">
        <v>1.0078613182825999</v>
      </c>
      <c r="K35">
        <v>3</v>
      </c>
      <c r="L35">
        <v>33</v>
      </c>
      <c r="M35">
        <v>2</v>
      </c>
      <c r="N35">
        <v>2017</v>
      </c>
      <c r="O35">
        <v>9</v>
      </c>
      <c r="P35">
        <v>220118.707906002</v>
      </c>
      <c r="Q35">
        <v>220396.13656614101</v>
      </c>
      <c r="R35">
        <v>0.99832195310156102</v>
      </c>
      <c r="S35">
        <v>0.945961562297847</v>
      </c>
      <c r="T35">
        <v>0</v>
      </c>
      <c r="U35">
        <v>278396.48778425599</v>
      </c>
      <c r="V35">
        <v>15466.4715435698</v>
      </c>
      <c r="W35">
        <v>0</v>
      </c>
      <c r="X35">
        <v>0</v>
      </c>
      <c r="Y35">
        <v>0</v>
      </c>
      <c r="Z35">
        <v>278.18546063219202</v>
      </c>
      <c r="AA35">
        <v>1.67804689843862E-3</v>
      </c>
      <c r="AB35">
        <v>0.79805217254897498</v>
      </c>
      <c r="AC35">
        <v>370.45669710424897</v>
      </c>
      <c r="AD35">
        <v>238.76248127998599</v>
      </c>
      <c r="AE35">
        <v>38.666178858924503</v>
      </c>
    </row>
    <row r="36" spans="1:31">
      <c r="A36">
        <v>34</v>
      </c>
      <c r="B36">
        <v>9</v>
      </c>
      <c r="C36">
        <v>1</v>
      </c>
      <c r="D36">
        <v>0</v>
      </c>
      <c r="E36">
        <v>0</v>
      </c>
      <c r="F36">
        <v>0</v>
      </c>
      <c r="G36">
        <v>0</v>
      </c>
      <c r="H36">
        <v>0</v>
      </c>
      <c r="I36">
        <v>4.6398909442602098E-4</v>
      </c>
      <c r="J36">
        <v>1.0084203095850399</v>
      </c>
      <c r="K36">
        <v>3</v>
      </c>
      <c r="L36">
        <v>34</v>
      </c>
      <c r="M36">
        <v>2</v>
      </c>
      <c r="N36">
        <v>2017</v>
      </c>
      <c r="O36">
        <v>10</v>
      </c>
      <c r="P36">
        <v>219303.548557317</v>
      </c>
      <c r="Q36">
        <v>219580.02881756099</v>
      </c>
      <c r="R36">
        <v>0.99833748331305405</v>
      </c>
      <c r="S36">
        <v>0.94438888541531696</v>
      </c>
      <c r="T36">
        <v>0</v>
      </c>
      <c r="U36">
        <v>277933.64897772798</v>
      </c>
      <c r="V36">
        <v>15440.7582765404</v>
      </c>
      <c r="W36">
        <v>0</v>
      </c>
      <c r="X36">
        <v>0</v>
      </c>
      <c r="Y36">
        <v>0</v>
      </c>
      <c r="Z36">
        <v>275.148384882502</v>
      </c>
      <c r="AA36">
        <v>1.6625166869457799E-3</v>
      </c>
      <c r="AB36">
        <v>0.79066625322005901</v>
      </c>
      <c r="AC36">
        <v>365.66338350611397</v>
      </c>
      <c r="AD36">
        <v>237.87836455235799</v>
      </c>
      <c r="AE36">
        <v>38.601895691351103</v>
      </c>
    </row>
    <row r="37" spans="1:31">
      <c r="A37">
        <v>35</v>
      </c>
      <c r="B37">
        <v>10</v>
      </c>
      <c r="C37">
        <v>1</v>
      </c>
      <c r="D37">
        <v>0</v>
      </c>
      <c r="E37">
        <v>0</v>
      </c>
      <c r="F37">
        <v>0</v>
      </c>
      <c r="G37">
        <v>0</v>
      </c>
      <c r="H37">
        <v>0</v>
      </c>
      <c r="I37">
        <v>-9.8367900408490305E-3</v>
      </c>
      <c r="J37">
        <v>1.0091021009505701</v>
      </c>
      <c r="K37">
        <v>3</v>
      </c>
      <c r="L37">
        <v>35</v>
      </c>
      <c r="M37">
        <v>2</v>
      </c>
      <c r="N37">
        <v>2017</v>
      </c>
      <c r="O37">
        <v>11</v>
      </c>
      <c r="P37">
        <v>216239.266667519</v>
      </c>
      <c r="Q37">
        <v>216512.359574306</v>
      </c>
      <c r="R37">
        <v>0.99834088175202995</v>
      </c>
      <c r="S37">
        <v>0.94282203258234498</v>
      </c>
      <c r="T37">
        <v>0</v>
      </c>
      <c r="U37">
        <v>277472.52418898401</v>
      </c>
      <c r="V37">
        <v>15415.1402327213</v>
      </c>
      <c r="W37">
        <v>0</v>
      </c>
      <c r="X37">
        <v>0</v>
      </c>
      <c r="Y37">
        <v>0</v>
      </c>
      <c r="Z37">
        <v>274.129435696646</v>
      </c>
      <c r="AA37">
        <v>1.65911824796992E-3</v>
      </c>
      <c r="AB37">
        <v>0.78905001018747001</v>
      </c>
      <c r="AC37">
        <v>359.81658494275803</v>
      </c>
      <c r="AD37">
        <v>234.555056205498</v>
      </c>
      <c r="AE37">
        <v>38.537850581803298</v>
      </c>
    </row>
    <row r="38" spans="1:31">
      <c r="A38">
        <v>36</v>
      </c>
      <c r="B38">
        <v>11</v>
      </c>
      <c r="C38">
        <v>1</v>
      </c>
      <c r="D38">
        <v>0</v>
      </c>
      <c r="E38">
        <v>0</v>
      </c>
      <c r="F38">
        <v>1</v>
      </c>
      <c r="G38">
        <v>1</v>
      </c>
      <c r="H38">
        <v>1</v>
      </c>
      <c r="I38">
        <v>-1.1954702740284999E-2</v>
      </c>
      <c r="J38">
        <v>1.0099275881919301</v>
      </c>
      <c r="K38">
        <v>3</v>
      </c>
      <c r="L38">
        <v>36</v>
      </c>
      <c r="M38">
        <v>2</v>
      </c>
      <c r="N38">
        <v>2017</v>
      </c>
      <c r="O38">
        <v>12</v>
      </c>
      <c r="P38">
        <v>197391.759408465</v>
      </c>
      <c r="Q38">
        <v>213034.22896443299</v>
      </c>
      <c r="R38">
        <v>0.99836134553728395</v>
      </c>
      <c r="S38">
        <v>0.94127707305110697</v>
      </c>
      <c r="T38">
        <v>0</v>
      </c>
      <c r="U38">
        <v>261627.962454555</v>
      </c>
      <c r="V38">
        <v>15389.880144385599</v>
      </c>
      <c r="W38">
        <v>0</v>
      </c>
      <c r="X38">
        <v>0</v>
      </c>
      <c r="Y38">
        <v>0</v>
      </c>
      <c r="Z38">
        <v>270.29908333439897</v>
      </c>
      <c r="AA38">
        <v>1.63865446271578E-3</v>
      </c>
      <c r="AB38">
        <v>0.77931776236064398</v>
      </c>
      <c r="AC38">
        <v>349.66246596408001</v>
      </c>
      <c r="AD38">
        <v>214.11471122171801</v>
      </c>
      <c r="AE38">
        <v>38.474700360964</v>
      </c>
    </row>
    <row r="39" spans="1:31">
      <c r="A39">
        <v>37</v>
      </c>
      <c r="B39">
        <v>0</v>
      </c>
      <c r="C39">
        <v>1</v>
      </c>
      <c r="D39">
        <v>0</v>
      </c>
      <c r="E39">
        <v>0</v>
      </c>
      <c r="F39">
        <v>0</v>
      </c>
      <c r="G39">
        <v>0</v>
      </c>
      <c r="H39">
        <v>0</v>
      </c>
      <c r="I39">
        <v>-1.07481527847054E-2</v>
      </c>
      <c r="J39">
        <v>1.01076464345277</v>
      </c>
      <c r="K39">
        <v>4</v>
      </c>
      <c r="L39">
        <v>37</v>
      </c>
      <c r="M39">
        <v>3</v>
      </c>
      <c r="N39">
        <v>2018</v>
      </c>
      <c r="O39">
        <v>1</v>
      </c>
      <c r="P39">
        <v>194464.680356158</v>
      </c>
      <c r="Q39">
        <v>194714.03422329799</v>
      </c>
      <c r="R39">
        <v>0.99841358185232798</v>
      </c>
      <c r="S39">
        <v>0.93978381402043099</v>
      </c>
      <c r="T39">
        <v>0</v>
      </c>
      <c r="U39">
        <v>261212.91110697901</v>
      </c>
      <c r="V39">
        <v>15365.465359234</v>
      </c>
      <c r="W39">
        <v>0</v>
      </c>
      <c r="X39">
        <v>0</v>
      </c>
      <c r="Y39">
        <v>0</v>
      </c>
      <c r="Z39">
        <v>246.73969926058101</v>
      </c>
      <c r="AA39">
        <v>1.58641814767213E-3</v>
      </c>
      <c r="AB39">
        <v>0.75447500930926503</v>
      </c>
      <c r="AC39">
        <v>309.38869734244003</v>
      </c>
      <c r="AD39">
        <v>210.940203741906</v>
      </c>
      <c r="AE39">
        <v>38.413663398085099</v>
      </c>
    </row>
    <row r="40" spans="1:31">
      <c r="A40">
        <v>38</v>
      </c>
      <c r="B40">
        <v>1</v>
      </c>
      <c r="C40">
        <v>1</v>
      </c>
      <c r="D40">
        <v>0</v>
      </c>
      <c r="E40">
        <v>0</v>
      </c>
      <c r="F40">
        <v>0</v>
      </c>
      <c r="G40">
        <v>0</v>
      </c>
      <c r="H40">
        <v>0</v>
      </c>
      <c r="I40">
        <v>-4.3201881566195003E-3</v>
      </c>
      <c r="J40">
        <v>1.01163378856854</v>
      </c>
      <c r="K40">
        <v>4</v>
      </c>
      <c r="L40">
        <v>38</v>
      </c>
      <c r="M40">
        <v>3</v>
      </c>
      <c r="N40">
        <v>2018</v>
      </c>
      <c r="O40">
        <v>2</v>
      </c>
      <c r="P40">
        <v>192831.238424168</v>
      </c>
      <c r="Q40">
        <v>193078.760613038</v>
      </c>
      <c r="R40">
        <v>0.99843462315642395</v>
      </c>
      <c r="S40">
        <v>0.93831269819999596</v>
      </c>
      <c r="T40">
        <v>0</v>
      </c>
      <c r="U40">
        <v>260804.01446468901</v>
      </c>
      <c r="V40">
        <v>15341.4126155699</v>
      </c>
      <c r="W40">
        <v>0</v>
      </c>
      <c r="X40">
        <v>0</v>
      </c>
      <c r="Y40">
        <v>0</v>
      </c>
      <c r="Z40">
        <v>243.080850445197</v>
      </c>
      <c r="AA40">
        <v>1.5653768435761901E-3</v>
      </c>
      <c r="AB40">
        <v>0.74446810279035303</v>
      </c>
      <c r="AC40">
        <v>302.71488371921998</v>
      </c>
      <c r="AD40">
        <v>209.16865733079101</v>
      </c>
      <c r="AE40">
        <v>38.353531538924798</v>
      </c>
    </row>
    <row r="41" spans="1:31">
      <c r="A41">
        <v>39</v>
      </c>
      <c r="B41">
        <v>2</v>
      </c>
      <c r="C41">
        <v>1</v>
      </c>
      <c r="D41">
        <v>0</v>
      </c>
      <c r="E41">
        <v>0</v>
      </c>
      <c r="F41">
        <v>0</v>
      </c>
      <c r="G41">
        <v>0</v>
      </c>
      <c r="H41">
        <v>0</v>
      </c>
      <c r="I41">
        <v>-4.9763867505278102E-3</v>
      </c>
      <c r="J41">
        <v>1.0121150167505</v>
      </c>
      <c r="K41">
        <v>4</v>
      </c>
      <c r="L41">
        <v>39</v>
      </c>
      <c r="M41">
        <v>3</v>
      </c>
      <c r="N41">
        <v>2018</v>
      </c>
      <c r="O41">
        <v>3</v>
      </c>
      <c r="P41">
        <v>191087.10481704801</v>
      </c>
      <c r="Q41">
        <v>191332.67578725301</v>
      </c>
      <c r="R41">
        <v>0.99844533819620995</v>
      </c>
      <c r="S41">
        <v>0.93685393928809302</v>
      </c>
      <c r="T41">
        <v>0</v>
      </c>
      <c r="U41">
        <v>260398.552425125</v>
      </c>
      <c r="V41">
        <v>15317.561907360299</v>
      </c>
      <c r="W41">
        <v>0</v>
      </c>
      <c r="X41">
        <v>0</v>
      </c>
      <c r="Y41">
        <v>0</v>
      </c>
      <c r="Z41">
        <v>241.03904803021001</v>
      </c>
      <c r="AA41">
        <v>1.55466180379041E-3</v>
      </c>
      <c r="AB41">
        <v>0.73937220184268404</v>
      </c>
      <c r="AC41">
        <v>297.92076890342702</v>
      </c>
      <c r="AD41">
        <v>207.27706543618999</v>
      </c>
      <c r="AE41">
        <v>38.2939047684008</v>
      </c>
    </row>
    <row r="42" spans="1:31">
      <c r="A42">
        <v>40</v>
      </c>
      <c r="B42">
        <v>3</v>
      </c>
      <c r="C42">
        <v>1</v>
      </c>
      <c r="D42">
        <v>0</v>
      </c>
      <c r="E42">
        <v>0</v>
      </c>
      <c r="F42">
        <v>0</v>
      </c>
      <c r="G42">
        <v>0</v>
      </c>
      <c r="H42">
        <v>0</v>
      </c>
      <c r="I42">
        <v>-1.42300438315841E-2</v>
      </c>
      <c r="J42">
        <v>1.0122891907760201</v>
      </c>
      <c r="K42">
        <v>4</v>
      </c>
      <c r="L42">
        <v>40</v>
      </c>
      <c r="M42">
        <v>3</v>
      </c>
      <c r="N42">
        <v>2018</v>
      </c>
      <c r="O42">
        <v>4</v>
      </c>
      <c r="P42">
        <v>187597.058273526</v>
      </c>
      <c r="Q42">
        <v>187838.78510804099</v>
      </c>
      <c r="R42">
        <v>0.99845700106961499</v>
      </c>
      <c r="S42">
        <v>0.93540837466184401</v>
      </c>
      <c r="T42">
        <v>0</v>
      </c>
      <c r="U42">
        <v>259996.75773725999</v>
      </c>
      <c r="V42">
        <v>15293.9269257212</v>
      </c>
      <c r="W42">
        <v>0</v>
      </c>
      <c r="X42">
        <v>0</v>
      </c>
      <c r="Y42">
        <v>0</v>
      </c>
      <c r="Z42">
        <v>238.85888102131</v>
      </c>
      <c r="AA42">
        <v>1.54299893038475E-3</v>
      </c>
      <c r="AB42">
        <v>0.73382552643795096</v>
      </c>
      <c r="AC42">
        <v>290.28295078905302</v>
      </c>
      <c r="AD42">
        <v>203.49201720037701</v>
      </c>
      <c r="AE42">
        <v>38.234817314302902</v>
      </c>
    </row>
    <row r="43" spans="1:31">
      <c r="A43">
        <v>41</v>
      </c>
      <c r="B43">
        <v>4</v>
      </c>
      <c r="C43">
        <v>1</v>
      </c>
      <c r="D43">
        <v>0</v>
      </c>
      <c r="E43">
        <v>0</v>
      </c>
      <c r="F43">
        <v>0</v>
      </c>
      <c r="G43">
        <v>0</v>
      </c>
      <c r="H43">
        <v>0</v>
      </c>
      <c r="I43">
        <v>1.48868689346942E-2</v>
      </c>
      <c r="J43">
        <v>1.0122584498274101</v>
      </c>
      <c r="K43">
        <v>4</v>
      </c>
      <c r="L43">
        <v>41</v>
      </c>
      <c r="M43">
        <v>3</v>
      </c>
      <c r="N43">
        <v>2018</v>
      </c>
      <c r="O43">
        <v>5</v>
      </c>
      <c r="P43">
        <v>189622.933241577</v>
      </c>
      <c r="Q43">
        <v>189866.79908296</v>
      </c>
      <c r="R43">
        <v>0.99848284168407997</v>
      </c>
      <c r="S43">
        <v>0.93398921206744501</v>
      </c>
      <c r="T43">
        <v>0</v>
      </c>
      <c r="U43">
        <v>259602.301494146</v>
      </c>
      <c r="V43">
        <v>15270.723617302699</v>
      </c>
      <c r="W43">
        <v>0</v>
      </c>
      <c r="X43">
        <v>0</v>
      </c>
      <c r="Y43">
        <v>0</v>
      </c>
      <c r="Z43">
        <v>234.49632284190699</v>
      </c>
      <c r="AA43">
        <v>1.5171583159200299E-3</v>
      </c>
      <c r="AB43">
        <v>0.72153614493570895</v>
      </c>
      <c r="AC43">
        <v>288.49568677613001</v>
      </c>
      <c r="AD43">
        <v>205.68903233987299</v>
      </c>
      <c r="AE43">
        <v>38.176809043256803</v>
      </c>
    </row>
    <row r="44" spans="1:31">
      <c r="A44">
        <v>42</v>
      </c>
      <c r="B44">
        <v>5</v>
      </c>
      <c r="C44">
        <v>1</v>
      </c>
      <c r="D44">
        <v>0</v>
      </c>
      <c r="E44">
        <v>0</v>
      </c>
      <c r="F44">
        <v>0</v>
      </c>
      <c r="G44">
        <v>0</v>
      </c>
      <c r="H44">
        <v>0</v>
      </c>
      <c r="I44">
        <v>-1.58117739017716E-2</v>
      </c>
      <c r="J44">
        <v>1.0121559934817199</v>
      </c>
      <c r="K44">
        <v>4</v>
      </c>
      <c r="L44">
        <v>42</v>
      </c>
      <c r="M44">
        <v>3</v>
      </c>
      <c r="N44">
        <v>2018</v>
      </c>
      <c r="O44">
        <v>6</v>
      </c>
      <c r="P44">
        <v>185861.63403138099</v>
      </c>
      <c r="Q44">
        <v>186101.36201456701</v>
      </c>
      <c r="R44">
        <v>0.998464127613926</v>
      </c>
      <c r="S44">
        <v>0.93255472382773896</v>
      </c>
      <c r="T44">
        <v>0</v>
      </c>
      <c r="U44">
        <v>259203.58548792001</v>
      </c>
      <c r="V44">
        <v>15247.2697345835</v>
      </c>
      <c r="W44">
        <v>0</v>
      </c>
      <c r="X44">
        <v>0</v>
      </c>
      <c r="Y44">
        <v>0</v>
      </c>
      <c r="Z44">
        <v>237.02866655197101</v>
      </c>
      <c r="AA44">
        <v>1.5358723860742799E-3</v>
      </c>
      <c r="AB44">
        <v>0.73043625634363896</v>
      </c>
      <c r="AC44">
        <v>286.26761345151402</v>
      </c>
      <c r="AD44">
        <v>201.60980884911399</v>
      </c>
      <c r="AE44">
        <v>38.1181743364588</v>
      </c>
    </row>
    <row r="45" spans="1:31">
      <c r="A45">
        <v>43</v>
      </c>
      <c r="B45">
        <v>6</v>
      </c>
      <c r="C45">
        <v>1</v>
      </c>
      <c r="D45">
        <v>0</v>
      </c>
      <c r="E45">
        <v>0</v>
      </c>
      <c r="F45">
        <v>0</v>
      </c>
      <c r="G45">
        <v>0</v>
      </c>
      <c r="H45">
        <v>0</v>
      </c>
      <c r="I45">
        <v>8.7497387379589196E-3</v>
      </c>
      <c r="J45">
        <v>1.0121969735310501</v>
      </c>
      <c r="K45">
        <v>4</v>
      </c>
      <c r="L45">
        <v>43</v>
      </c>
      <c r="M45">
        <v>3</v>
      </c>
      <c r="N45">
        <v>2018</v>
      </c>
      <c r="O45">
        <v>7</v>
      </c>
      <c r="P45">
        <v>186732.60321164801</v>
      </c>
      <c r="Q45">
        <v>186973.21823408999</v>
      </c>
      <c r="R45">
        <v>0.99849227701201804</v>
      </c>
      <c r="S45">
        <v>0.93114868963307296</v>
      </c>
      <c r="T45">
        <v>0</v>
      </c>
      <c r="U45">
        <v>258812.77828351301</v>
      </c>
      <c r="V45">
        <v>15224.281075500799</v>
      </c>
      <c r="W45">
        <v>0</v>
      </c>
      <c r="X45">
        <v>0</v>
      </c>
      <c r="Y45">
        <v>0</v>
      </c>
      <c r="Z45">
        <v>232.32704253922699</v>
      </c>
      <c r="AA45">
        <v>1.5077229879815199E-3</v>
      </c>
      <c r="AB45">
        <v>0.717048854403455</v>
      </c>
      <c r="AC45">
        <v>282.32949393661698</v>
      </c>
      <c r="AD45">
        <v>202.55431975359801</v>
      </c>
      <c r="AE45">
        <v>38.060702688751903</v>
      </c>
    </row>
    <row r="46" spans="1:31">
      <c r="A46">
        <v>44</v>
      </c>
      <c r="B46">
        <v>7</v>
      </c>
      <c r="C46">
        <v>1</v>
      </c>
      <c r="D46">
        <v>0</v>
      </c>
      <c r="E46">
        <v>0</v>
      </c>
      <c r="F46">
        <v>0</v>
      </c>
      <c r="G46">
        <v>0</v>
      </c>
      <c r="H46">
        <v>0</v>
      </c>
      <c r="I46">
        <v>-2.7035057877906601E-3</v>
      </c>
      <c r="J46">
        <v>1.01217648309159</v>
      </c>
      <c r="K46">
        <v>4</v>
      </c>
      <c r="L46">
        <v>44</v>
      </c>
      <c r="M46">
        <v>3</v>
      </c>
      <c r="N46">
        <v>2018</v>
      </c>
      <c r="O46">
        <v>8</v>
      </c>
      <c r="P46">
        <v>185472.996106718</v>
      </c>
      <c r="Q46">
        <v>185712.18727131799</v>
      </c>
      <c r="R46">
        <v>0.99848292431729302</v>
      </c>
      <c r="S46">
        <v>0.92973606659904695</v>
      </c>
      <c r="T46">
        <v>0</v>
      </c>
      <c r="U46">
        <v>258420.139711205</v>
      </c>
      <c r="V46">
        <v>15201.1846888944</v>
      </c>
      <c r="W46">
        <v>0</v>
      </c>
      <c r="X46">
        <v>0</v>
      </c>
      <c r="Y46">
        <v>0</v>
      </c>
      <c r="Z46">
        <v>233.41575401456001</v>
      </c>
      <c r="AA46">
        <v>1.51707568270672E-3</v>
      </c>
      <c r="AB46">
        <v>0.72149684590570795</v>
      </c>
      <c r="AC46">
        <v>282.16751276365699</v>
      </c>
      <c r="AD46">
        <v>201.18820287726101</v>
      </c>
      <c r="AE46">
        <v>38.002961722236002</v>
      </c>
    </row>
    <row r="47" spans="1:31">
      <c r="A47">
        <v>45</v>
      </c>
      <c r="B47">
        <v>8</v>
      </c>
      <c r="C47">
        <v>1</v>
      </c>
      <c r="D47">
        <v>0</v>
      </c>
      <c r="E47">
        <v>0</v>
      </c>
      <c r="F47">
        <v>0</v>
      </c>
      <c r="G47">
        <v>0</v>
      </c>
      <c r="H47">
        <v>0</v>
      </c>
      <c r="I47">
        <v>-7.1161850713247201E-3</v>
      </c>
      <c r="J47">
        <v>1.01197162431565</v>
      </c>
      <c r="K47">
        <v>4</v>
      </c>
      <c r="L47">
        <v>45</v>
      </c>
      <c r="M47">
        <v>3</v>
      </c>
      <c r="N47">
        <v>2018</v>
      </c>
      <c r="O47">
        <v>9</v>
      </c>
      <c r="P47">
        <v>183406.840252097</v>
      </c>
      <c r="Q47">
        <v>183643.733240022</v>
      </c>
      <c r="R47">
        <v>0.99849086830324096</v>
      </c>
      <c r="S47">
        <v>0.92833297243132196</v>
      </c>
      <c r="T47">
        <v>0</v>
      </c>
      <c r="U47">
        <v>258030.149687286</v>
      </c>
      <c r="V47">
        <v>15178.244099252101</v>
      </c>
      <c r="W47">
        <v>0</v>
      </c>
      <c r="X47">
        <v>0</v>
      </c>
      <c r="Y47">
        <v>0</v>
      </c>
      <c r="Z47">
        <v>231.84124513339799</v>
      </c>
      <c r="AA47">
        <v>1.5091316967587899E-3</v>
      </c>
      <c r="AB47">
        <v>0.71771881368840595</v>
      </c>
      <c r="AC47">
        <v>277.56145553397897</v>
      </c>
      <c r="AD47">
        <v>198.94737767669099</v>
      </c>
      <c r="AE47">
        <v>37.945610248130301</v>
      </c>
    </row>
    <row r="48" spans="1:31">
      <c r="A48">
        <v>46</v>
      </c>
      <c r="B48">
        <v>9</v>
      </c>
      <c r="C48">
        <v>1</v>
      </c>
      <c r="D48">
        <v>0</v>
      </c>
      <c r="E48">
        <v>0</v>
      </c>
      <c r="F48">
        <v>0</v>
      </c>
      <c r="G48">
        <v>0</v>
      </c>
      <c r="H48">
        <v>0</v>
      </c>
      <c r="I48">
        <v>2.24014341317311E-2</v>
      </c>
      <c r="J48">
        <v>1.0119204225779701</v>
      </c>
      <c r="K48">
        <v>4</v>
      </c>
      <c r="L48">
        <v>46</v>
      </c>
      <c r="M48">
        <v>3</v>
      </c>
      <c r="N48">
        <v>2018</v>
      </c>
      <c r="O48">
        <v>10</v>
      </c>
      <c r="P48">
        <v>186765.76563706301</v>
      </c>
      <c r="Q48">
        <v>187006.24463308</v>
      </c>
      <c r="R48">
        <v>0.99850542441055101</v>
      </c>
      <c r="S48">
        <v>0.92694550863184599</v>
      </c>
      <c r="T48">
        <v>0</v>
      </c>
      <c r="U48">
        <v>257644.504124222</v>
      </c>
      <c r="V48">
        <v>15155.5590661307</v>
      </c>
      <c r="W48">
        <v>0</v>
      </c>
      <c r="X48">
        <v>0</v>
      </c>
      <c r="Y48">
        <v>0</v>
      </c>
      <c r="Z48">
        <v>229.25855031512199</v>
      </c>
      <c r="AA48">
        <v>1.4945755894488601E-3</v>
      </c>
      <c r="AB48">
        <v>0.71079616267468504</v>
      </c>
      <c r="AC48">
        <v>279.913319918215</v>
      </c>
      <c r="AD48">
        <v>202.59009835250399</v>
      </c>
      <c r="AE48">
        <v>37.888897665326702</v>
      </c>
    </row>
    <row r="49" spans="1:31">
      <c r="A49">
        <v>47</v>
      </c>
      <c r="B49">
        <v>10</v>
      </c>
      <c r="C49">
        <v>1</v>
      </c>
      <c r="D49">
        <v>0</v>
      </c>
      <c r="E49">
        <v>0</v>
      </c>
      <c r="F49">
        <v>0</v>
      </c>
      <c r="G49">
        <v>0</v>
      </c>
      <c r="H49">
        <v>0</v>
      </c>
      <c r="I49">
        <v>-1.7371431710338101E-2</v>
      </c>
      <c r="J49">
        <v>1.0118897040222601</v>
      </c>
      <c r="K49">
        <v>4</v>
      </c>
      <c r="L49">
        <v>47</v>
      </c>
      <c r="M49">
        <v>3</v>
      </c>
      <c r="N49">
        <v>2018</v>
      </c>
      <c r="O49">
        <v>11</v>
      </c>
      <c r="P49">
        <v>182772.45717394401</v>
      </c>
      <c r="Q49">
        <v>183008.54758026701</v>
      </c>
      <c r="R49">
        <v>0.99847577458113701</v>
      </c>
      <c r="S49">
        <v>0.92553263472568903</v>
      </c>
      <c r="T49">
        <v>0</v>
      </c>
      <c r="U49">
        <v>257251.79582200499</v>
      </c>
      <c r="V49">
        <v>15132.458577765001</v>
      </c>
      <c r="W49">
        <v>0</v>
      </c>
      <c r="X49">
        <v>0</v>
      </c>
      <c r="Y49">
        <v>0</v>
      </c>
      <c r="Z49">
        <v>233.45720704632799</v>
      </c>
      <c r="AA49">
        <v>1.5242254188625E-3</v>
      </c>
      <c r="AB49">
        <v>0.72489714566942498</v>
      </c>
      <c r="AC49">
        <v>279.37210615647399</v>
      </c>
      <c r="AD49">
        <v>198.259259878622</v>
      </c>
      <c r="AE49">
        <v>37.831146444412497</v>
      </c>
    </row>
    <row r="50" spans="1:31">
      <c r="A50">
        <v>48</v>
      </c>
      <c r="B50">
        <v>11</v>
      </c>
      <c r="C50">
        <v>1</v>
      </c>
      <c r="D50">
        <v>0</v>
      </c>
      <c r="E50">
        <v>0</v>
      </c>
      <c r="F50">
        <v>1</v>
      </c>
      <c r="G50">
        <v>1</v>
      </c>
      <c r="H50">
        <v>1</v>
      </c>
      <c r="I50">
        <v>9.9727305205161692E-3</v>
      </c>
      <c r="J50">
        <v>1.0120228312350701</v>
      </c>
      <c r="K50">
        <v>4</v>
      </c>
      <c r="L50">
        <v>48</v>
      </c>
      <c r="M50">
        <v>3</v>
      </c>
      <c r="N50">
        <v>2018</v>
      </c>
      <c r="O50">
        <v>12</v>
      </c>
      <c r="P50">
        <v>168760.61442916901</v>
      </c>
      <c r="Q50">
        <v>184091.30430873699</v>
      </c>
      <c r="R50">
        <v>0.99850608755374004</v>
      </c>
      <c r="S50">
        <v>0.92414997000325205</v>
      </c>
      <c r="T50">
        <v>0</v>
      </c>
      <c r="U50">
        <v>241757.632152851</v>
      </c>
      <c r="V50">
        <v>15109.8520095532</v>
      </c>
      <c r="W50">
        <v>0</v>
      </c>
      <c r="X50">
        <v>0</v>
      </c>
      <c r="Y50">
        <v>0</v>
      </c>
      <c r="Z50">
        <v>228.46557146742899</v>
      </c>
      <c r="AA50">
        <v>1.49391244626038E-3</v>
      </c>
      <c r="AB50">
        <v>0.71048078241757096</v>
      </c>
      <c r="AC50">
        <v>275.427755707426</v>
      </c>
      <c r="AD50">
        <v>183.06323999078199</v>
      </c>
      <c r="AE50">
        <v>37.774630023882899</v>
      </c>
    </row>
    <row r="51" spans="1:31">
      <c r="A51">
        <v>49</v>
      </c>
      <c r="B51">
        <v>0</v>
      </c>
      <c r="C51">
        <v>1</v>
      </c>
      <c r="D51">
        <v>0</v>
      </c>
      <c r="E51">
        <v>0</v>
      </c>
      <c r="F51">
        <v>0</v>
      </c>
      <c r="G51">
        <v>0</v>
      </c>
      <c r="H51">
        <v>0</v>
      </c>
      <c r="I51">
        <v>4.5296796223854904E-3</v>
      </c>
      <c r="J51">
        <v>1.01218672820762</v>
      </c>
      <c r="K51">
        <v>5</v>
      </c>
      <c r="L51">
        <v>49</v>
      </c>
      <c r="M51">
        <v>4</v>
      </c>
      <c r="N51">
        <v>2019</v>
      </c>
      <c r="O51">
        <v>1</v>
      </c>
      <c r="P51">
        <v>168844.70420095301</v>
      </c>
      <c r="Q51">
        <v>169065.57776168801</v>
      </c>
      <c r="R51">
        <v>0.99853221070918297</v>
      </c>
      <c r="S51">
        <v>0.92279351257417197</v>
      </c>
      <c r="T51">
        <v>0</v>
      </c>
      <c r="U51">
        <v>241402.78288940401</v>
      </c>
      <c r="V51">
        <v>15087.6739305877</v>
      </c>
      <c r="W51">
        <v>0</v>
      </c>
      <c r="X51">
        <v>0</v>
      </c>
      <c r="Y51">
        <v>0</v>
      </c>
      <c r="Z51">
        <v>210.950768036461</v>
      </c>
      <c r="AA51">
        <v>1.46778929081699E-3</v>
      </c>
      <c r="AB51">
        <v>0.69805702896060196</v>
      </c>
      <c r="AC51">
        <v>248.517415685717</v>
      </c>
      <c r="AD51">
        <v>183.15437590849501</v>
      </c>
      <c r="AE51">
        <v>37.719184826469302</v>
      </c>
    </row>
    <row r="52" spans="1:31">
      <c r="A52">
        <v>50</v>
      </c>
      <c r="B52">
        <v>1</v>
      </c>
      <c r="C52">
        <v>1</v>
      </c>
      <c r="D52">
        <v>0</v>
      </c>
      <c r="E52">
        <v>0</v>
      </c>
      <c r="F52">
        <v>0</v>
      </c>
      <c r="G52">
        <v>0</v>
      </c>
      <c r="H52">
        <v>0</v>
      </c>
      <c r="I52">
        <v>-2.1817404921480299E-3</v>
      </c>
      <c r="J52">
        <v>1.0123711757678799</v>
      </c>
      <c r="K52">
        <v>5</v>
      </c>
      <c r="L52">
        <v>50</v>
      </c>
      <c r="M52">
        <v>4</v>
      </c>
      <c r="N52">
        <v>2019</v>
      </c>
      <c r="O52">
        <v>2</v>
      </c>
      <c r="P52">
        <v>167798.12573297301</v>
      </c>
      <c r="Q52">
        <v>168017.808737774</v>
      </c>
      <c r="R52">
        <v>0.99852932069412303</v>
      </c>
      <c r="S52">
        <v>0.92143637925163202</v>
      </c>
      <c r="T52">
        <v>0</v>
      </c>
      <c r="U52">
        <v>241047.75681222699</v>
      </c>
      <c r="V52">
        <v>15065.484800764199</v>
      </c>
      <c r="W52">
        <v>0</v>
      </c>
      <c r="X52">
        <v>0</v>
      </c>
      <c r="Y52">
        <v>0</v>
      </c>
      <c r="Z52">
        <v>211.05588025119101</v>
      </c>
      <c r="AA52">
        <v>1.4706793058764699E-3</v>
      </c>
      <c r="AB52">
        <v>0.69943147373867598</v>
      </c>
      <c r="AC52">
        <v>247.46425488796299</v>
      </c>
      <c r="AD52">
        <v>182.019292799255</v>
      </c>
      <c r="AE52">
        <v>37.663712001910497</v>
      </c>
    </row>
    <row r="53" spans="1:31">
      <c r="A53">
        <v>51</v>
      </c>
      <c r="B53">
        <v>2</v>
      </c>
      <c r="C53">
        <v>1</v>
      </c>
      <c r="D53">
        <v>0</v>
      </c>
      <c r="E53">
        <v>0</v>
      </c>
      <c r="F53">
        <v>0</v>
      </c>
      <c r="G53">
        <v>0</v>
      </c>
      <c r="H53">
        <v>0</v>
      </c>
      <c r="I53">
        <v>1.7601209721286801E-2</v>
      </c>
      <c r="J53">
        <v>1.0123916740908701</v>
      </c>
      <c r="K53">
        <v>5</v>
      </c>
      <c r="L53">
        <v>51</v>
      </c>
      <c r="M53">
        <v>4</v>
      </c>
      <c r="N53">
        <v>2019</v>
      </c>
      <c r="O53">
        <v>3</v>
      </c>
      <c r="P53">
        <v>170070.11147126701</v>
      </c>
      <c r="Q53">
        <v>170292.20327450399</v>
      </c>
      <c r="R53">
        <v>0.99853628399565797</v>
      </c>
      <c r="S53">
        <v>0.92008765807633897</v>
      </c>
      <c r="T53">
        <v>0</v>
      </c>
      <c r="U53">
        <v>240694.93135277001</v>
      </c>
      <c r="V53">
        <v>15043.4332095481</v>
      </c>
      <c r="W53">
        <v>0</v>
      </c>
      <c r="X53">
        <v>0</v>
      </c>
      <c r="Y53">
        <v>0</v>
      </c>
      <c r="Z53">
        <v>209.74765716621599</v>
      </c>
      <c r="AA53">
        <v>1.4637160043417001E-3</v>
      </c>
      <c r="AB53">
        <v>0.69611983928846599</v>
      </c>
      <c r="AC53">
        <v>249.62480316697901</v>
      </c>
      <c r="AD53">
        <v>184.48322021404701</v>
      </c>
      <c r="AE53">
        <v>37.608583023870402</v>
      </c>
    </row>
    <row r="54" spans="1:31">
      <c r="A54">
        <v>52</v>
      </c>
      <c r="B54">
        <v>3</v>
      </c>
      <c r="C54">
        <v>1</v>
      </c>
      <c r="D54">
        <v>0</v>
      </c>
      <c r="E54">
        <v>0</v>
      </c>
      <c r="F54">
        <v>0</v>
      </c>
      <c r="G54">
        <v>0</v>
      </c>
      <c r="H54">
        <v>0</v>
      </c>
      <c r="I54">
        <v>-2.7952818270378901E-2</v>
      </c>
      <c r="J54">
        <v>1.0119613835536001</v>
      </c>
      <c r="K54">
        <v>5</v>
      </c>
      <c r="L54">
        <v>52</v>
      </c>
      <c r="M54">
        <v>4</v>
      </c>
      <c r="N54">
        <v>2019</v>
      </c>
      <c r="O54">
        <v>4</v>
      </c>
      <c r="P54">
        <v>164642.13978265101</v>
      </c>
      <c r="Q54">
        <v>164858.28896996801</v>
      </c>
      <c r="R54">
        <v>0.99851429063209196</v>
      </c>
      <c r="S54">
        <v>0.91872067522343903</v>
      </c>
      <c r="T54">
        <v>0</v>
      </c>
      <c r="U54">
        <v>240337.32863845199</v>
      </c>
      <c r="V54">
        <v>15021.0830399032</v>
      </c>
      <c r="W54">
        <v>0</v>
      </c>
      <c r="X54">
        <v>0</v>
      </c>
      <c r="Y54">
        <v>0</v>
      </c>
      <c r="Z54">
        <v>212.58763933908301</v>
      </c>
      <c r="AA54">
        <v>1.48570936790776E-3</v>
      </c>
      <c r="AB54">
        <v>0.70657953001098395</v>
      </c>
      <c r="AC54">
        <v>245.29594278002301</v>
      </c>
      <c r="AD54">
        <v>178.596479717465</v>
      </c>
      <c r="AE54">
        <v>37.552707599758101</v>
      </c>
    </row>
    <row r="55" spans="1:31">
      <c r="A55">
        <v>53</v>
      </c>
      <c r="B55">
        <v>4</v>
      </c>
      <c r="C55">
        <v>1</v>
      </c>
      <c r="D55">
        <v>0</v>
      </c>
      <c r="E55">
        <v>0</v>
      </c>
      <c r="F55">
        <v>0</v>
      </c>
      <c r="G55">
        <v>0</v>
      </c>
      <c r="H55">
        <v>0</v>
      </c>
      <c r="I55">
        <v>5.1638918804797196E-4</v>
      </c>
      <c r="J55">
        <v>1.01157238812009</v>
      </c>
      <c r="K55">
        <v>5</v>
      </c>
      <c r="L55">
        <v>53</v>
      </c>
      <c r="M55">
        <v>4</v>
      </c>
      <c r="N55">
        <v>2019</v>
      </c>
      <c r="O55">
        <v>5</v>
      </c>
      <c r="P55">
        <v>164068.90144474499</v>
      </c>
      <c r="Q55">
        <v>164284.37479961201</v>
      </c>
      <c r="R55">
        <v>0.99855956859223904</v>
      </c>
      <c r="S55">
        <v>0.91739732110788796</v>
      </c>
      <c r="T55">
        <v>0</v>
      </c>
      <c r="U55">
        <v>239991.139201824</v>
      </c>
      <c r="V55">
        <v>14999.446200114</v>
      </c>
      <c r="W55">
        <v>0</v>
      </c>
      <c r="X55">
        <v>0</v>
      </c>
      <c r="Y55">
        <v>0</v>
      </c>
      <c r="Z55">
        <v>205.802674728314</v>
      </c>
      <c r="AA55">
        <v>1.44043140776064E-3</v>
      </c>
      <c r="AB55">
        <v>0.68504605886806702</v>
      </c>
      <c r="AC55">
        <v>236.98172919147501</v>
      </c>
      <c r="AD55">
        <v>177.97473936624601</v>
      </c>
      <c r="AE55">
        <v>37.498615500284899</v>
      </c>
    </row>
    <row r="56" spans="1:31">
      <c r="A56">
        <v>54</v>
      </c>
      <c r="B56">
        <v>5</v>
      </c>
      <c r="C56">
        <v>1</v>
      </c>
      <c r="D56">
        <v>0</v>
      </c>
      <c r="E56">
        <v>0</v>
      </c>
      <c r="F56">
        <v>0</v>
      </c>
      <c r="G56">
        <v>0</v>
      </c>
      <c r="H56">
        <v>0</v>
      </c>
      <c r="I56">
        <v>-8.5405548736909899E-3</v>
      </c>
      <c r="J56">
        <v>1.0111018988493701</v>
      </c>
      <c r="K56">
        <v>5</v>
      </c>
      <c r="L56">
        <v>54</v>
      </c>
      <c r="M56">
        <v>4</v>
      </c>
      <c r="N56">
        <v>2019</v>
      </c>
      <c r="O56">
        <v>6</v>
      </c>
      <c r="P56">
        <v>162015.84521333201</v>
      </c>
      <c r="Q56">
        <v>162229.03804962101</v>
      </c>
      <c r="R56">
        <v>0.99856251317434397</v>
      </c>
      <c r="S56">
        <v>0.91607857454490305</v>
      </c>
      <c r="T56">
        <v>0</v>
      </c>
      <c r="U56">
        <v>239646.15510094701</v>
      </c>
      <c r="V56">
        <v>14977.884693809199</v>
      </c>
      <c r="W56">
        <v>0</v>
      </c>
      <c r="X56">
        <v>0</v>
      </c>
      <c r="Y56">
        <v>0</v>
      </c>
      <c r="Z56">
        <v>205.086126805932</v>
      </c>
      <c r="AA56">
        <v>1.4374868256560201E-3</v>
      </c>
      <c r="AB56">
        <v>0.68364566287911799</v>
      </c>
      <c r="AC56">
        <v>233.537812463888</v>
      </c>
      <c r="AD56">
        <v>175.74812455375601</v>
      </c>
      <c r="AE56">
        <v>37.444711734522897</v>
      </c>
    </row>
    <row r="57" spans="1:31">
      <c r="A57">
        <v>55</v>
      </c>
      <c r="B57">
        <v>6</v>
      </c>
      <c r="C57">
        <v>1</v>
      </c>
      <c r="D57">
        <v>0</v>
      </c>
      <c r="E57">
        <v>0</v>
      </c>
      <c r="F57">
        <v>0</v>
      </c>
      <c r="G57">
        <v>0</v>
      </c>
      <c r="H57">
        <v>0</v>
      </c>
      <c r="I57">
        <v>2.0325035977586399E-2</v>
      </c>
      <c r="J57">
        <v>1.0106114199090499</v>
      </c>
      <c r="K57">
        <v>5</v>
      </c>
      <c r="L57">
        <v>55</v>
      </c>
      <c r="M57">
        <v>4</v>
      </c>
      <c r="N57">
        <v>2019</v>
      </c>
      <c r="O57">
        <v>7</v>
      </c>
      <c r="P57">
        <v>164655.59528958399</v>
      </c>
      <c r="Q57">
        <v>164871.597669546</v>
      </c>
      <c r="R57">
        <v>0.99857845754224295</v>
      </c>
      <c r="S57">
        <v>0.91477632995654601</v>
      </c>
      <c r="T57">
        <v>0</v>
      </c>
      <c r="U57">
        <v>239305.487916632</v>
      </c>
      <c r="V57">
        <v>14956.5929947895</v>
      </c>
      <c r="W57">
        <v>0</v>
      </c>
      <c r="X57">
        <v>0</v>
      </c>
      <c r="Y57">
        <v>0</v>
      </c>
      <c r="Z57">
        <v>202.519806516665</v>
      </c>
      <c r="AA57">
        <v>1.42154245775722E-3</v>
      </c>
      <c r="AB57">
        <v>0.67606277741066201</v>
      </c>
      <c r="AC57">
        <v>234.70562016967099</v>
      </c>
      <c r="AD57">
        <v>178.61089747534101</v>
      </c>
      <c r="AE57">
        <v>37.3914824869738</v>
      </c>
    </row>
    <row r="58" spans="1:31">
      <c r="A58">
        <v>56</v>
      </c>
      <c r="B58">
        <v>7</v>
      </c>
      <c r="C58">
        <v>1</v>
      </c>
      <c r="D58">
        <v>0</v>
      </c>
      <c r="E58">
        <v>0</v>
      </c>
      <c r="F58">
        <v>0</v>
      </c>
      <c r="G58">
        <v>0</v>
      </c>
      <c r="H58">
        <v>0</v>
      </c>
      <c r="I58">
        <v>1.8752284077102201E-2</v>
      </c>
      <c r="J58">
        <v>1.0098459984852299</v>
      </c>
      <c r="K58">
        <v>5</v>
      </c>
      <c r="L58">
        <v>56</v>
      </c>
      <c r="M58">
        <v>4</v>
      </c>
      <c r="N58">
        <v>2019</v>
      </c>
      <c r="O58">
        <v>8</v>
      </c>
      <c r="P58">
        <v>167076.484036724</v>
      </c>
      <c r="Q58">
        <v>167295.057735237</v>
      </c>
      <c r="R58">
        <v>0.99855323949215202</v>
      </c>
      <c r="S58">
        <v>0.91345286768885103</v>
      </c>
      <c r="T58">
        <v>0</v>
      </c>
      <c r="U58">
        <v>238959.27018740299</v>
      </c>
      <c r="V58">
        <v>14934.954386712699</v>
      </c>
      <c r="W58">
        <v>0</v>
      </c>
      <c r="X58">
        <v>0</v>
      </c>
      <c r="Y58">
        <v>0</v>
      </c>
      <c r="Z58">
        <v>205.81949411197999</v>
      </c>
      <c r="AA58">
        <v>1.4467605078480499E-3</v>
      </c>
      <c r="AB58">
        <v>0.68805607728872997</v>
      </c>
      <c r="AC58">
        <v>242.38655798923301</v>
      </c>
      <c r="AD58">
        <v>181.23631254650701</v>
      </c>
      <c r="AE58">
        <v>37.337385966781802</v>
      </c>
    </row>
    <row r="59" spans="1:31">
      <c r="A59">
        <v>57</v>
      </c>
      <c r="B59">
        <v>8</v>
      </c>
      <c r="C59">
        <v>1</v>
      </c>
      <c r="D59">
        <v>0</v>
      </c>
      <c r="E59">
        <v>0</v>
      </c>
      <c r="F59">
        <v>0</v>
      </c>
      <c r="G59">
        <v>0</v>
      </c>
      <c r="H59">
        <v>0</v>
      </c>
      <c r="I59">
        <v>1.0041443366979499E-2</v>
      </c>
      <c r="J59">
        <v>1.0089697409974701</v>
      </c>
      <c r="K59">
        <v>5</v>
      </c>
      <c r="L59">
        <v>57</v>
      </c>
      <c r="M59">
        <v>4</v>
      </c>
      <c r="N59">
        <v>2019</v>
      </c>
      <c r="O59">
        <v>9</v>
      </c>
      <c r="P59">
        <v>168077.934255867</v>
      </c>
      <c r="Q59">
        <v>168297.53908395401</v>
      </c>
      <c r="R59">
        <v>0.99852984117785104</v>
      </c>
      <c r="S59">
        <v>0.91210994689680003</v>
      </c>
      <c r="T59">
        <v>0</v>
      </c>
      <c r="U59">
        <v>238607.96210820301</v>
      </c>
      <c r="V59">
        <v>14912.997631762701</v>
      </c>
      <c r="W59">
        <v>0</v>
      </c>
      <c r="X59">
        <v>0</v>
      </c>
      <c r="Y59">
        <v>0</v>
      </c>
      <c r="Z59">
        <v>208.84560504590499</v>
      </c>
      <c r="AA59">
        <v>1.47015882214926E-3</v>
      </c>
      <c r="AB59">
        <v>0.69918394003168105</v>
      </c>
      <c r="AC59">
        <v>247.78840013276599</v>
      </c>
      <c r="AD59">
        <v>182.322334007617</v>
      </c>
      <c r="AE59">
        <v>37.282494079406703</v>
      </c>
    </row>
    <row r="60" spans="1:31">
      <c r="A60">
        <v>58</v>
      </c>
      <c r="B60">
        <v>9</v>
      </c>
      <c r="C60">
        <v>1</v>
      </c>
      <c r="D60">
        <v>0</v>
      </c>
      <c r="E60">
        <v>0</v>
      </c>
      <c r="F60">
        <v>0</v>
      </c>
      <c r="G60">
        <v>0</v>
      </c>
      <c r="H60">
        <v>0</v>
      </c>
      <c r="I60">
        <v>-3.10138163735665E-2</v>
      </c>
      <c r="J60">
        <v>1.0081051655308699</v>
      </c>
      <c r="K60">
        <v>5</v>
      </c>
      <c r="L60">
        <v>58</v>
      </c>
      <c r="M60">
        <v>4</v>
      </c>
      <c r="N60">
        <v>2019</v>
      </c>
      <c r="O60">
        <v>10</v>
      </c>
      <c r="P60">
        <v>162201.00633509899</v>
      </c>
      <c r="Q60">
        <v>162414.18230576901</v>
      </c>
      <c r="R60">
        <v>0.99851885157723597</v>
      </c>
      <c r="S60">
        <v>0.910758976687567</v>
      </c>
      <c r="T60">
        <v>0</v>
      </c>
      <c r="U60">
        <v>238254.54830146799</v>
      </c>
      <c r="V60">
        <v>14890.9092688417</v>
      </c>
      <c r="W60">
        <v>0</v>
      </c>
      <c r="X60">
        <v>0</v>
      </c>
      <c r="Y60">
        <v>0</v>
      </c>
      <c r="Z60">
        <v>210.09741781983399</v>
      </c>
      <c r="AA60">
        <v>1.48114842276379E-3</v>
      </c>
      <c r="AB60">
        <v>0.70441041770285795</v>
      </c>
      <c r="AC60">
        <v>240.916342817844</v>
      </c>
      <c r="AD60">
        <v>175.94869749791701</v>
      </c>
      <c r="AE60">
        <v>37.227273172104297</v>
      </c>
    </row>
    <row r="61" spans="1:31">
      <c r="A61">
        <v>59</v>
      </c>
      <c r="B61">
        <v>10</v>
      </c>
      <c r="C61">
        <v>1</v>
      </c>
      <c r="D61">
        <v>0</v>
      </c>
      <c r="E61">
        <v>0</v>
      </c>
      <c r="F61">
        <v>0</v>
      </c>
      <c r="G61">
        <v>0</v>
      </c>
      <c r="H61">
        <v>0</v>
      </c>
      <c r="I61">
        <v>-4.00427148707461E-3</v>
      </c>
      <c r="J61">
        <v>1.00717105793248</v>
      </c>
      <c r="K61">
        <v>5</v>
      </c>
      <c r="L61">
        <v>59</v>
      </c>
      <c r="M61">
        <v>4</v>
      </c>
      <c r="N61">
        <v>2019</v>
      </c>
      <c r="O61">
        <v>11</v>
      </c>
      <c r="P61">
        <v>160906.072504752</v>
      </c>
      <c r="Q61">
        <v>161117.790761168</v>
      </c>
      <c r="R61">
        <v>0.99856852042910305</v>
      </c>
      <c r="S61">
        <v>0.90945524381842802</v>
      </c>
      <c r="T61">
        <v>0</v>
      </c>
      <c r="U61">
        <v>237913.49178290099</v>
      </c>
      <c r="V61">
        <v>14869.593236431299</v>
      </c>
      <c r="W61">
        <v>0</v>
      </c>
      <c r="X61">
        <v>0</v>
      </c>
      <c r="Y61">
        <v>0</v>
      </c>
      <c r="Z61">
        <v>202.75125791887399</v>
      </c>
      <c r="AA61">
        <v>1.4314795708968799E-3</v>
      </c>
      <c r="AB61">
        <v>0.68078870893101995</v>
      </c>
      <c r="AC61">
        <v>230.96745117054201</v>
      </c>
      <c r="AD61">
        <v>174.54427332459801</v>
      </c>
      <c r="AE61">
        <v>37.173983091078199</v>
      </c>
    </row>
    <row r="62" spans="1:31">
      <c r="A62">
        <v>60</v>
      </c>
      <c r="B62">
        <v>11</v>
      </c>
      <c r="C62">
        <v>1</v>
      </c>
      <c r="D62">
        <v>0</v>
      </c>
      <c r="E62">
        <v>0</v>
      </c>
      <c r="F62">
        <v>1</v>
      </c>
      <c r="G62">
        <v>1</v>
      </c>
      <c r="H62">
        <v>1</v>
      </c>
      <c r="I62">
        <v>-9.9483464305943903E-3</v>
      </c>
      <c r="J62">
        <v>1.00613743837408</v>
      </c>
      <c r="K62">
        <v>5</v>
      </c>
      <c r="L62">
        <v>60</v>
      </c>
      <c r="M62">
        <v>4</v>
      </c>
      <c r="N62">
        <v>2019</v>
      </c>
      <c r="O62">
        <v>12</v>
      </c>
      <c r="P62">
        <v>143836.33011783101</v>
      </c>
      <c r="Q62">
        <v>158877.930557232</v>
      </c>
      <c r="R62">
        <v>0.99857791297623499</v>
      </c>
      <c r="S62">
        <v>0.90816191931749901</v>
      </c>
      <c r="T62">
        <v>0</v>
      </c>
      <c r="U62">
        <v>222726.710712617</v>
      </c>
      <c r="V62">
        <v>14848.4473808411</v>
      </c>
      <c r="W62">
        <v>0</v>
      </c>
      <c r="X62">
        <v>0</v>
      </c>
      <c r="Y62">
        <v>0</v>
      </c>
      <c r="Z62">
        <v>201.13259063094</v>
      </c>
      <c r="AA62">
        <v>1.4220870237648699E-3</v>
      </c>
      <c r="AB62">
        <v>0.67632176426371304</v>
      </c>
      <c r="AC62">
        <v>226.26000482491401</v>
      </c>
      <c r="AD62">
        <v>156.03194010775701</v>
      </c>
      <c r="AE62">
        <v>37.121118452102699</v>
      </c>
    </row>
    <row r="63" spans="1:31">
      <c r="A63">
        <v>61</v>
      </c>
      <c r="B63">
        <v>0</v>
      </c>
      <c r="C63">
        <v>1</v>
      </c>
      <c r="D63">
        <v>0</v>
      </c>
      <c r="E63">
        <v>0</v>
      </c>
      <c r="F63">
        <v>0</v>
      </c>
      <c r="G63">
        <v>0</v>
      </c>
      <c r="H63">
        <v>0</v>
      </c>
      <c r="I63">
        <v>-8.2844986688805893E-3</v>
      </c>
      <c r="J63">
        <v>1.0051766597979599</v>
      </c>
      <c r="K63">
        <v>6</v>
      </c>
      <c r="L63">
        <v>61</v>
      </c>
      <c r="M63">
        <v>5</v>
      </c>
      <c r="N63">
        <v>2020</v>
      </c>
      <c r="O63">
        <v>1</v>
      </c>
      <c r="P63">
        <v>142080.270980097</v>
      </c>
      <c r="Q63">
        <v>142271.46911650599</v>
      </c>
      <c r="R63">
        <v>0.99864209589665398</v>
      </c>
      <c r="S63">
        <v>0.90692872252075496</v>
      </c>
      <c r="T63">
        <v>0</v>
      </c>
      <c r="U63">
        <v>222424.26919821501</v>
      </c>
      <c r="V63">
        <v>14828.2846132143</v>
      </c>
      <c r="W63">
        <v>0</v>
      </c>
      <c r="X63">
        <v>0</v>
      </c>
      <c r="Y63">
        <v>0</v>
      </c>
      <c r="Z63">
        <v>179.795412647289</v>
      </c>
      <c r="AA63">
        <v>1.35790410334581E-3</v>
      </c>
      <c r="AB63">
        <v>0.645797397436641</v>
      </c>
      <c r="AC63">
        <v>193.45370327983099</v>
      </c>
      <c r="AD63">
        <v>154.127424876215</v>
      </c>
      <c r="AE63">
        <v>37.070711533035897</v>
      </c>
    </row>
    <row r="64" spans="1:31">
      <c r="A64">
        <v>62</v>
      </c>
      <c r="B64">
        <v>1</v>
      </c>
      <c r="C64">
        <v>1</v>
      </c>
      <c r="D64">
        <v>0</v>
      </c>
      <c r="E64">
        <v>0</v>
      </c>
      <c r="F64">
        <v>0</v>
      </c>
      <c r="G64">
        <v>0</v>
      </c>
      <c r="H64">
        <v>0</v>
      </c>
      <c r="I64">
        <v>-7.0538270851057102E-3</v>
      </c>
      <c r="J64">
        <v>1.00441944556047</v>
      </c>
      <c r="K64">
        <v>6</v>
      </c>
      <c r="L64">
        <v>62</v>
      </c>
      <c r="M64">
        <v>5</v>
      </c>
      <c r="N64">
        <v>2020</v>
      </c>
      <c r="O64">
        <v>2</v>
      </c>
      <c r="P64">
        <v>140521.752503069</v>
      </c>
      <c r="Q64">
        <v>140711.21056786901</v>
      </c>
      <c r="R64">
        <v>0.99865685031481799</v>
      </c>
      <c r="S64">
        <v>0.90571058149261796</v>
      </c>
      <c r="T64">
        <v>0</v>
      </c>
      <c r="U64">
        <v>222125.52011106501</v>
      </c>
      <c r="V64">
        <v>14808.3680074043</v>
      </c>
      <c r="W64">
        <v>0</v>
      </c>
      <c r="X64">
        <v>0</v>
      </c>
      <c r="Y64">
        <v>0</v>
      </c>
      <c r="Z64">
        <v>177.60033872512099</v>
      </c>
      <c r="AA64">
        <v>1.3431496851823101E-3</v>
      </c>
      <c r="AB64">
        <v>0.63878043296382003</v>
      </c>
      <c r="AC64">
        <v>189.25040980420499</v>
      </c>
      <c r="AD64">
        <v>152.437144781858</v>
      </c>
      <c r="AE64">
        <v>37.0209200185108</v>
      </c>
    </row>
    <row r="65" spans="1:31">
      <c r="A65">
        <v>63</v>
      </c>
      <c r="B65">
        <v>2</v>
      </c>
      <c r="C65">
        <v>1</v>
      </c>
      <c r="D65">
        <v>0</v>
      </c>
      <c r="E65">
        <v>0</v>
      </c>
      <c r="F65">
        <v>0</v>
      </c>
      <c r="G65">
        <v>0</v>
      </c>
      <c r="H65">
        <v>0</v>
      </c>
      <c r="I65">
        <v>1.3674188906125399E-3</v>
      </c>
      <c r="J65">
        <v>1.00383464835672</v>
      </c>
      <c r="K65">
        <v>6</v>
      </c>
      <c r="L65">
        <v>63</v>
      </c>
      <c r="M65">
        <v>5</v>
      </c>
      <c r="N65">
        <v>2020</v>
      </c>
      <c r="O65">
        <v>3</v>
      </c>
      <c r="P65">
        <v>140162.289086979</v>
      </c>
      <c r="Q65">
        <v>140351.30801200701</v>
      </c>
      <c r="R65">
        <v>0.99866979704002101</v>
      </c>
      <c r="S65">
        <v>0.90450580259623203</v>
      </c>
      <c r="T65">
        <v>0</v>
      </c>
      <c r="U65">
        <v>221830.04808672599</v>
      </c>
      <c r="V65">
        <v>14788.669872448399</v>
      </c>
      <c r="W65">
        <v>0</v>
      </c>
      <c r="X65">
        <v>0</v>
      </c>
      <c r="Y65">
        <v>0</v>
      </c>
      <c r="Z65">
        <v>175.652190628836</v>
      </c>
      <c r="AA65">
        <v>1.3302029599793401E-3</v>
      </c>
      <c r="AB65">
        <v>0.63262317824987802</v>
      </c>
      <c r="AC65">
        <v>186.94439934790799</v>
      </c>
      <c r="AD65">
        <v>152.047250346341</v>
      </c>
      <c r="AE65">
        <v>36.971674681121002</v>
      </c>
    </row>
    <row r="66" spans="1:31">
      <c r="A66">
        <v>64</v>
      </c>
      <c r="B66">
        <v>3</v>
      </c>
      <c r="C66">
        <v>1</v>
      </c>
      <c r="D66">
        <v>0</v>
      </c>
      <c r="E66">
        <v>0</v>
      </c>
      <c r="F66">
        <v>0</v>
      </c>
      <c r="G66">
        <v>0</v>
      </c>
      <c r="H66">
        <v>0</v>
      </c>
      <c r="I66">
        <v>-7.30803460942575E-3</v>
      </c>
      <c r="J66">
        <v>1.00338139530217</v>
      </c>
      <c r="K66">
        <v>6</v>
      </c>
      <c r="L66">
        <v>64</v>
      </c>
      <c r="M66">
        <v>5</v>
      </c>
      <c r="N66">
        <v>2020</v>
      </c>
      <c r="O66">
        <v>4</v>
      </c>
      <c r="P66">
        <v>138590.88838603601</v>
      </c>
      <c r="Q66">
        <v>138778.15394145501</v>
      </c>
      <c r="R66">
        <v>0.99867143251784396</v>
      </c>
      <c r="S66">
        <v>0.90330410559948104</v>
      </c>
      <c r="T66">
        <v>0</v>
      </c>
      <c r="U66">
        <v>221535.331898273</v>
      </c>
      <c r="V66">
        <v>14769.022126551499</v>
      </c>
      <c r="W66">
        <v>0</v>
      </c>
      <c r="X66">
        <v>0</v>
      </c>
      <c r="Y66">
        <v>0</v>
      </c>
      <c r="Z66">
        <v>175.20286135872399</v>
      </c>
      <c r="AA66">
        <v>1.3285674821565199E-3</v>
      </c>
      <c r="AB66">
        <v>0.631845371246469</v>
      </c>
      <c r="AC66">
        <v>184.62142458153801</v>
      </c>
      <c r="AD66">
        <v>150.34300010324301</v>
      </c>
      <c r="AE66">
        <v>36.922555316378798</v>
      </c>
    </row>
    <row r="67" spans="1:31">
      <c r="A67">
        <v>65</v>
      </c>
      <c r="B67">
        <v>4</v>
      </c>
      <c r="C67">
        <v>1</v>
      </c>
      <c r="D67">
        <v>0</v>
      </c>
      <c r="E67">
        <v>0</v>
      </c>
      <c r="F67">
        <v>0</v>
      </c>
      <c r="G67">
        <v>0</v>
      </c>
      <c r="H67">
        <v>0</v>
      </c>
      <c r="I67">
        <v>-1.90720263519891E-2</v>
      </c>
      <c r="J67">
        <v>1.0034418053925001</v>
      </c>
      <c r="K67">
        <v>6</v>
      </c>
      <c r="L67">
        <v>65</v>
      </c>
      <c r="M67">
        <v>5</v>
      </c>
      <c r="N67">
        <v>2020</v>
      </c>
      <c r="O67">
        <v>5</v>
      </c>
      <c r="P67">
        <v>135412.07078533401</v>
      </c>
      <c r="Q67">
        <v>135595.840265598</v>
      </c>
      <c r="R67">
        <v>0.99868457985472003</v>
      </c>
      <c r="S67">
        <v>0.90211588118166197</v>
      </c>
      <c r="T67">
        <v>0</v>
      </c>
      <c r="U67">
        <v>221243.91985980299</v>
      </c>
      <c r="V67">
        <v>14749.5946573202</v>
      </c>
      <c r="W67">
        <v>0</v>
      </c>
      <c r="X67">
        <v>0</v>
      </c>
      <c r="Y67">
        <v>0</v>
      </c>
      <c r="Z67">
        <v>173.238610482544</v>
      </c>
      <c r="AA67">
        <v>1.3154201452794799E-3</v>
      </c>
      <c r="AB67">
        <v>0.62559270884011997</v>
      </c>
      <c r="AC67">
        <v>178.600434510978</v>
      </c>
      <c r="AD67">
        <v>146.89549362106399</v>
      </c>
      <c r="AE67">
        <v>36.873986643300398</v>
      </c>
    </row>
    <row r="68" spans="1:31">
      <c r="A68">
        <v>66</v>
      </c>
      <c r="B68">
        <v>5</v>
      </c>
      <c r="C68">
        <v>1</v>
      </c>
      <c r="D68">
        <v>0</v>
      </c>
      <c r="E68">
        <v>0</v>
      </c>
      <c r="F68">
        <v>0</v>
      </c>
      <c r="G68">
        <v>0</v>
      </c>
      <c r="H68">
        <v>0</v>
      </c>
      <c r="I68">
        <v>-3.9404543319070404E-3</v>
      </c>
      <c r="J68">
        <v>1.00375404011001</v>
      </c>
      <c r="K68">
        <v>6</v>
      </c>
      <c r="L68">
        <v>66</v>
      </c>
      <c r="M68">
        <v>5</v>
      </c>
      <c r="N68">
        <v>2020</v>
      </c>
      <c r="O68">
        <v>6</v>
      </c>
      <c r="P68">
        <v>134353.28400253199</v>
      </c>
      <c r="Q68">
        <v>134535.85771369701</v>
      </c>
      <c r="R68">
        <v>0.99871305838276303</v>
      </c>
      <c r="S68">
        <v>0.90095491071059897</v>
      </c>
      <c r="T68">
        <v>0</v>
      </c>
      <c r="U68">
        <v>220959.191851774</v>
      </c>
      <c r="V68">
        <v>14730.612790118301</v>
      </c>
      <c r="W68">
        <v>0</v>
      </c>
      <c r="X68">
        <v>0</v>
      </c>
      <c r="Y68">
        <v>0</v>
      </c>
      <c r="Z68">
        <v>169.26508848166699</v>
      </c>
      <c r="AA68">
        <v>1.2869416172370601E-3</v>
      </c>
      <c r="AB68">
        <v>0.612048777978356</v>
      </c>
      <c r="AC68">
        <v>173.36290223621299</v>
      </c>
      <c r="AD68">
        <v>145.74717918983899</v>
      </c>
      <c r="AE68">
        <v>36.826531975295701</v>
      </c>
    </row>
    <row r="69" spans="1:31">
      <c r="A69">
        <v>67</v>
      </c>
      <c r="B69">
        <v>6</v>
      </c>
      <c r="C69">
        <v>1</v>
      </c>
      <c r="D69">
        <v>0</v>
      </c>
      <c r="E69">
        <v>0</v>
      </c>
      <c r="F69">
        <v>0</v>
      </c>
      <c r="G69">
        <v>0</v>
      </c>
      <c r="H69">
        <v>0</v>
      </c>
      <c r="I69">
        <v>-8.0984003189393805E-3</v>
      </c>
      <c r="J69">
        <v>1.00408663259466</v>
      </c>
      <c r="K69">
        <v>6</v>
      </c>
      <c r="L69">
        <v>67</v>
      </c>
      <c r="M69">
        <v>5</v>
      </c>
      <c r="N69">
        <v>2020</v>
      </c>
      <c r="O69">
        <v>7</v>
      </c>
      <c r="P69">
        <v>132746.34374161201</v>
      </c>
      <c r="Q69">
        <v>132927.12757817699</v>
      </c>
      <c r="R69">
        <v>0.99872147559111002</v>
      </c>
      <c r="S69">
        <v>0.89980301786594497</v>
      </c>
      <c r="T69">
        <v>0</v>
      </c>
      <c r="U69">
        <v>220676.69013162301</v>
      </c>
      <c r="V69">
        <v>14711.779342108201</v>
      </c>
      <c r="W69">
        <v>0</v>
      </c>
      <c r="X69">
        <v>0</v>
      </c>
      <c r="Y69">
        <v>0</v>
      </c>
      <c r="Z69">
        <v>167.94160500316499</v>
      </c>
      <c r="AA69">
        <v>1.2785244088904699E-3</v>
      </c>
      <c r="AB69">
        <v>0.60804568878338405</v>
      </c>
      <c r="AC69">
        <v>170.16814133470899</v>
      </c>
      <c r="AD69">
        <v>144.004388209692</v>
      </c>
      <c r="AE69">
        <v>36.779448355270503</v>
      </c>
    </row>
    <row r="70" spans="1:31">
      <c r="A70">
        <v>68</v>
      </c>
      <c r="B70">
        <v>7</v>
      </c>
      <c r="C70">
        <v>1</v>
      </c>
      <c r="D70">
        <v>0</v>
      </c>
      <c r="E70">
        <v>0</v>
      </c>
      <c r="F70">
        <v>0</v>
      </c>
      <c r="G70">
        <v>0</v>
      </c>
      <c r="H70">
        <v>0</v>
      </c>
      <c r="I70">
        <v>2.0663031793745502E-2</v>
      </c>
      <c r="J70">
        <v>1.0045405231647</v>
      </c>
      <c r="K70">
        <v>6</v>
      </c>
      <c r="L70">
        <v>68</v>
      </c>
      <c r="M70">
        <v>5</v>
      </c>
      <c r="N70">
        <v>2020</v>
      </c>
      <c r="O70">
        <v>8</v>
      </c>
      <c r="P70">
        <v>134969.04123381499</v>
      </c>
      <c r="Q70">
        <v>135152.18903314901</v>
      </c>
      <c r="R70">
        <v>0.99873515031540505</v>
      </c>
      <c r="S70">
        <v>0.89866490230259999</v>
      </c>
      <c r="T70">
        <v>0</v>
      </c>
      <c r="U70">
        <v>220397.56728971301</v>
      </c>
      <c r="V70">
        <v>14693.171152647499</v>
      </c>
      <c r="W70">
        <v>0</v>
      </c>
      <c r="X70">
        <v>0</v>
      </c>
      <c r="Y70">
        <v>0</v>
      </c>
      <c r="Z70">
        <v>165.93292967701601</v>
      </c>
      <c r="AA70">
        <v>1.264849684595E-3</v>
      </c>
      <c r="AB70">
        <v>0.60154220938530301</v>
      </c>
      <c r="AC70">
        <v>171.16370002289</v>
      </c>
      <c r="AD70">
        <v>146.41487145257801</v>
      </c>
      <c r="AE70">
        <v>36.732927881618799</v>
      </c>
    </row>
    <row r="71" spans="1:31">
      <c r="A71">
        <v>69</v>
      </c>
      <c r="B71">
        <v>8</v>
      </c>
      <c r="C71">
        <v>1</v>
      </c>
      <c r="D71">
        <v>0</v>
      </c>
      <c r="E71">
        <v>0</v>
      </c>
      <c r="F71">
        <v>0</v>
      </c>
      <c r="G71">
        <v>0</v>
      </c>
      <c r="H71">
        <v>0</v>
      </c>
      <c r="I71">
        <v>3.0580894525965598E-2</v>
      </c>
      <c r="J71">
        <v>1.0047020053852</v>
      </c>
      <c r="K71">
        <v>6</v>
      </c>
      <c r="L71">
        <v>69</v>
      </c>
      <c r="M71">
        <v>5</v>
      </c>
      <c r="N71">
        <v>2020</v>
      </c>
      <c r="O71">
        <v>9</v>
      </c>
      <c r="P71">
        <v>138561.91564366</v>
      </c>
      <c r="Q71">
        <v>138748.912594108</v>
      </c>
      <c r="R71">
        <v>0.99871234304923495</v>
      </c>
      <c r="S71">
        <v>0.89750773019474195</v>
      </c>
      <c r="T71">
        <v>0</v>
      </c>
      <c r="U71">
        <v>220113.77083026001</v>
      </c>
      <c r="V71">
        <v>14674.251388684001</v>
      </c>
      <c r="W71">
        <v>0</v>
      </c>
      <c r="X71">
        <v>0</v>
      </c>
      <c r="Y71">
        <v>0</v>
      </c>
      <c r="Z71">
        <v>168.71130154226901</v>
      </c>
      <c r="AA71">
        <v>1.2876569507651501E-3</v>
      </c>
      <c r="AB71">
        <v>0.61238897912334</v>
      </c>
      <c r="AC71">
        <v>178.891352406267</v>
      </c>
      <c r="AD71">
        <v>150.31132197695101</v>
      </c>
      <c r="AE71">
        <v>36.685628471710103</v>
      </c>
    </row>
    <row r="72" spans="1:31">
      <c r="A72">
        <v>70</v>
      </c>
      <c r="B72">
        <v>9</v>
      </c>
      <c r="C72">
        <v>1</v>
      </c>
      <c r="D72">
        <v>0</v>
      </c>
      <c r="E72">
        <v>0</v>
      </c>
      <c r="F72">
        <v>0</v>
      </c>
      <c r="G72">
        <v>0</v>
      </c>
      <c r="H72">
        <v>0</v>
      </c>
      <c r="I72">
        <v>1.7602585319997699E-2</v>
      </c>
      <c r="J72">
        <v>1.00439926879733</v>
      </c>
      <c r="K72">
        <v>6</v>
      </c>
      <c r="L72">
        <v>70</v>
      </c>
      <c r="M72">
        <v>5</v>
      </c>
      <c r="N72">
        <v>2020</v>
      </c>
      <c r="O72">
        <v>10</v>
      </c>
      <c r="P72">
        <v>140452.35756941899</v>
      </c>
      <c r="Q72">
        <v>140641.35610848901</v>
      </c>
      <c r="R72">
        <v>0.99867636124256298</v>
      </c>
      <c r="S72">
        <v>0.89631975417795595</v>
      </c>
      <c r="T72">
        <v>0</v>
      </c>
      <c r="U72">
        <v>219822.41971214401</v>
      </c>
      <c r="V72">
        <v>14654.827980809599</v>
      </c>
      <c r="W72">
        <v>0</v>
      </c>
      <c r="X72">
        <v>0</v>
      </c>
      <c r="Y72">
        <v>0</v>
      </c>
      <c r="Z72">
        <v>173.202394554574</v>
      </c>
      <c r="AA72">
        <v>1.32363875743746E-3</v>
      </c>
      <c r="AB72">
        <v>0.62950134887521803</v>
      </c>
      <c r="AC72">
        <v>186.40508283598399</v>
      </c>
      <c r="AD72">
        <v>152.36146911752999</v>
      </c>
      <c r="AE72">
        <v>36.6370699520239</v>
      </c>
    </row>
    <row r="73" spans="1:31">
      <c r="A73">
        <v>71</v>
      </c>
      <c r="B73">
        <v>10</v>
      </c>
      <c r="C73">
        <v>1</v>
      </c>
      <c r="D73">
        <v>0</v>
      </c>
      <c r="E73">
        <v>0</v>
      </c>
      <c r="F73">
        <v>0</v>
      </c>
      <c r="G73">
        <v>0</v>
      </c>
      <c r="H73">
        <v>0</v>
      </c>
      <c r="I73">
        <v>-8.1654974023391801E-3</v>
      </c>
      <c r="J73">
        <v>1.0041168792047399</v>
      </c>
      <c r="K73">
        <v>6</v>
      </c>
      <c r="L73">
        <v>71</v>
      </c>
      <c r="M73">
        <v>5</v>
      </c>
      <c r="N73">
        <v>2020</v>
      </c>
      <c r="O73">
        <v>11</v>
      </c>
      <c r="P73">
        <v>138755.90161994399</v>
      </c>
      <c r="Q73">
        <v>138943.01106419699</v>
      </c>
      <c r="R73">
        <v>0.99865652416385997</v>
      </c>
      <c r="S73">
        <v>0.89511557024676303</v>
      </c>
      <c r="T73">
        <v>0</v>
      </c>
      <c r="U73">
        <v>219527.09360301899</v>
      </c>
      <c r="V73">
        <v>14635.1395735346</v>
      </c>
      <c r="W73">
        <v>0</v>
      </c>
      <c r="X73">
        <v>0</v>
      </c>
      <c r="Y73">
        <v>0</v>
      </c>
      <c r="Z73">
        <v>175.565446961774</v>
      </c>
      <c r="AA73">
        <v>1.34347583614024E-3</v>
      </c>
      <c r="AB73">
        <v>0.63893554512474604</v>
      </c>
      <c r="AC73">
        <v>186.917697375085</v>
      </c>
      <c r="AD73">
        <v>150.521595319547</v>
      </c>
      <c r="AE73">
        <v>36.587848933836398</v>
      </c>
    </row>
    <row r="74" spans="1:31">
      <c r="A74">
        <v>72</v>
      </c>
      <c r="B74">
        <v>11</v>
      </c>
      <c r="C74">
        <v>1</v>
      </c>
      <c r="D74">
        <v>0</v>
      </c>
      <c r="E74">
        <v>0</v>
      </c>
      <c r="F74">
        <v>1</v>
      </c>
      <c r="G74">
        <v>1</v>
      </c>
      <c r="H74">
        <v>1</v>
      </c>
      <c r="I74">
        <v>-9.3485015771581602E-3</v>
      </c>
      <c r="J74">
        <v>1.00388503508578</v>
      </c>
      <c r="K74">
        <v>6</v>
      </c>
      <c r="L74">
        <v>72</v>
      </c>
      <c r="M74">
        <v>5</v>
      </c>
      <c r="N74">
        <v>2020</v>
      </c>
      <c r="O74">
        <v>12</v>
      </c>
      <c r="P74">
        <v>122317.917518167</v>
      </c>
      <c r="Q74">
        <v>137102.84012733799</v>
      </c>
      <c r="R74">
        <v>0.99867096583200798</v>
      </c>
      <c r="S74">
        <v>0.89392593106960405</v>
      </c>
      <c r="T74">
        <v>0</v>
      </c>
      <c r="U74">
        <v>204619.64562183199</v>
      </c>
      <c r="V74">
        <v>14615.688972988</v>
      </c>
      <c r="W74">
        <v>0</v>
      </c>
      <c r="X74">
        <v>0</v>
      </c>
      <c r="Y74">
        <v>0</v>
      </c>
      <c r="Z74">
        <v>173.44487702492901</v>
      </c>
      <c r="AA74">
        <v>1.3290341679916601E-3</v>
      </c>
      <c r="AB74">
        <v>0.63206731953943895</v>
      </c>
      <c r="AC74">
        <v>182.456850446358</v>
      </c>
      <c r="AD74">
        <v>132.694413750546</v>
      </c>
      <c r="AE74">
        <v>36.539222432469998</v>
      </c>
    </row>
    <row r="75" spans="1:31">
      <c r="A75">
        <v>73</v>
      </c>
      <c r="B75">
        <v>0</v>
      </c>
      <c r="C75">
        <v>1</v>
      </c>
      <c r="D75">
        <v>0</v>
      </c>
      <c r="E75">
        <v>0</v>
      </c>
      <c r="F75">
        <v>0</v>
      </c>
      <c r="G75">
        <v>0</v>
      </c>
      <c r="H75">
        <v>0</v>
      </c>
      <c r="I75">
        <v>-5.0305440017962598E-3</v>
      </c>
      <c r="J75">
        <v>1.0031297648663799</v>
      </c>
      <c r="K75">
        <v>7</v>
      </c>
      <c r="L75">
        <v>73</v>
      </c>
      <c r="M75">
        <v>6</v>
      </c>
      <c r="N75">
        <v>2021</v>
      </c>
      <c r="O75">
        <v>1</v>
      </c>
      <c r="P75">
        <v>121228.906807936</v>
      </c>
      <c r="Q75">
        <v>121396.91342552799</v>
      </c>
      <c r="R75">
        <v>0.99874305706696398</v>
      </c>
      <c r="S75">
        <v>0.89280231718788805</v>
      </c>
      <c r="T75">
        <v>0</v>
      </c>
      <c r="U75">
        <v>204362.45040430801</v>
      </c>
      <c r="V75">
        <v>14597.317886022</v>
      </c>
      <c r="W75">
        <v>0</v>
      </c>
      <c r="X75">
        <v>0</v>
      </c>
      <c r="Y75">
        <v>0</v>
      </c>
      <c r="Z75">
        <v>152.897396897709</v>
      </c>
      <c r="AA75">
        <v>1.25694293303627E-3</v>
      </c>
      <c r="AB75">
        <v>0.59778188524590103</v>
      </c>
      <c r="AC75">
        <v>152.78102945791301</v>
      </c>
      <c r="AD75">
        <v>131.51332287765601</v>
      </c>
      <c r="AE75">
        <v>36.493294715054901</v>
      </c>
    </row>
    <row r="76" spans="1:31">
      <c r="A76">
        <v>74</v>
      </c>
      <c r="B76">
        <v>1</v>
      </c>
      <c r="C76">
        <v>1</v>
      </c>
      <c r="D76">
        <v>0</v>
      </c>
      <c r="E76">
        <v>0</v>
      </c>
      <c r="F76">
        <v>0</v>
      </c>
      <c r="G76">
        <v>0</v>
      </c>
      <c r="H76">
        <v>0</v>
      </c>
      <c r="I76">
        <v>5.0708257280722702E-3</v>
      </c>
      <c r="J76">
        <v>1.0027475282273399</v>
      </c>
      <c r="K76">
        <v>7</v>
      </c>
      <c r="L76">
        <v>74</v>
      </c>
      <c r="M76">
        <v>6</v>
      </c>
      <c r="N76">
        <v>2021</v>
      </c>
      <c r="O76">
        <v>2</v>
      </c>
      <c r="P76">
        <v>121372.19589056099</v>
      </c>
      <c r="Q76">
        <v>121540.31233815799</v>
      </c>
      <c r="R76">
        <v>0.99875267996664596</v>
      </c>
      <c r="S76">
        <v>0.891688706971834</v>
      </c>
      <c r="T76">
        <v>0</v>
      </c>
      <c r="U76">
        <v>204107.545025853</v>
      </c>
      <c r="V76">
        <v>14579.110358989499</v>
      </c>
      <c r="W76">
        <v>0</v>
      </c>
      <c r="X76">
        <v>0</v>
      </c>
      <c r="Y76">
        <v>0</v>
      </c>
      <c r="Z76">
        <v>151.53613350991901</v>
      </c>
      <c r="AA76">
        <v>1.24732003335427E-3</v>
      </c>
      <c r="AB76">
        <v>0.59320538860293603</v>
      </c>
      <c r="AC76">
        <v>151.78899589494199</v>
      </c>
      <c r="AD76">
        <v>131.66867169967199</v>
      </c>
      <c r="AE76">
        <v>36.447775897473697</v>
      </c>
    </row>
    <row r="77" spans="1:31">
      <c r="A77">
        <v>75</v>
      </c>
      <c r="B77">
        <v>2</v>
      </c>
      <c r="C77">
        <v>1</v>
      </c>
      <c r="D77">
        <v>0</v>
      </c>
      <c r="E77">
        <v>0</v>
      </c>
      <c r="F77">
        <v>0</v>
      </c>
      <c r="G77">
        <v>0</v>
      </c>
      <c r="H77">
        <v>0</v>
      </c>
      <c r="I77">
        <v>4.1556086594094497E-3</v>
      </c>
      <c r="J77">
        <v>1.0021948066265101</v>
      </c>
      <c r="K77">
        <v>7</v>
      </c>
      <c r="L77">
        <v>75</v>
      </c>
      <c r="M77">
        <v>6</v>
      </c>
      <c r="N77">
        <v>2021</v>
      </c>
      <c r="O77">
        <v>3</v>
      </c>
      <c r="P77">
        <v>121404.550928087</v>
      </c>
      <c r="Q77">
        <v>121572.656842945</v>
      </c>
      <c r="R77">
        <v>0.99874964607873096</v>
      </c>
      <c r="S77">
        <v>0.89057378050052105</v>
      </c>
      <c r="T77">
        <v>0</v>
      </c>
      <c r="U77">
        <v>203852.338356569</v>
      </c>
      <c r="V77">
        <v>14560.881311183501</v>
      </c>
      <c r="W77">
        <v>0</v>
      </c>
      <c r="X77">
        <v>0</v>
      </c>
      <c r="Y77">
        <v>0</v>
      </c>
      <c r="Z77">
        <v>151.715244863202</v>
      </c>
      <c r="AA77">
        <v>1.25035392126915E-3</v>
      </c>
      <c r="AB77">
        <v>0.59464825700190505</v>
      </c>
      <c r="AC77">
        <v>152.199151007962</v>
      </c>
      <c r="AD77">
        <v>131.70371157985701</v>
      </c>
      <c r="AE77">
        <v>36.402203277958797</v>
      </c>
    </row>
    <row r="78" spans="1:31">
      <c r="A78">
        <v>76</v>
      </c>
      <c r="B78">
        <v>3</v>
      </c>
      <c r="C78">
        <v>1</v>
      </c>
      <c r="D78">
        <v>0</v>
      </c>
      <c r="E78">
        <v>0</v>
      </c>
      <c r="F78">
        <v>0</v>
      </c>
      <c r="G78">
        <v>0</v>
      </c>
      <c r="H78">
        <v>0</v>
      </c>
      <c r="I78">
        <v>-2.5124312481121298E-2</v>
      </c>
      <c r="J78">
        <v>1.0014119909071799</v>
      </c>
      <c r="K78">
        <v>7</v>
      </c>
      <c r="L78">
        <v>76</v>
      </c>
      <c r="M78">
        <v>6</v>
      </c>
      <c r="N78">
        <v>2021</v>
      </c>
      <c r="O78">
        <v>4</v>
      </c>
      <c r="P78">
        <v>117890.320749426</v>
      </c>
      <c r="Q78">
        <v>118054.569818573</v>
      </c>
      <c r="R78">
        <v>0.99874774700367197</v>
      </c>
      <c r="S78">
        <v>0.88945855681543795</v>
      </c>
      <c r="T78">
        <v>0</v>
      </c>
      <c r="U78">
        <v>203597.06365505399</v>
      </c>
      <c r="V78">
        <v>14542.6474039324</v>
      </c>
      <c r="W78">
        <v>0</v>
      </c>
      <c r="X78">
        <v>0</v>
      </c>
      <c r="Y78">
        <v>0</v>
      </c>
      <c r="Z78">
        <v>151.75568866010801</v>
      </c>
      <c r="AA78">
        <v>1.25225299632792E-3</v>
      </c>
      <c r="AB78">
        <v>0.59555142662004401</v>
      </c>
      <c r="AC78">
        <v>148.01954670638901</v>
      </c>
      <c r="AD78">
        <v>127.892450636787</v>
      </c>
      <c r="AE78">
        <v>36.356618509831002</v>
      </c>
    </row>
    <row r="79" spans="1:31">
      <c r="A79">
        <v>77</v>
      </c>
      <c r="B79">
        <v>4</v>
      </c>
      <c r="C79">
        <v>1</v>
      </c>
      <c r="D79">
        <v>0</v>
      </c>
      <c r="E79">
        <v>0</v>
      </c>
      <c r="F79">
        <v>0</v>
      </c>
      <c r="G79">
        <v>0</v>
      </c>
      <c r="H79">
        <v>0</v>
      </c>
      <c r="I79">
        <v>1.3733639491540999E-2</v>
      </c>
      <c r="J79">
        <v>1.0005803365952299</v>
      </c>
      <c r="K79">
        <v>7</v>
      </c>
      <c r="L79">
        <v>77</v>
      </c>
      <c r="M79">
        <v>6</v>
      </c>
      <c r="N79">
        <v>2021</v>
      </c>
      <c r="O79">
        <v>5</v>
      </c>
      <c r="P79">
        <v>119051.230473927</v>
      </c>
      <c r="Q79">
        <v>119216.69424595201</v>
      </c>
      <c r="R79">
        <v>0.99878247062157599</v>
      </c>
      <c r="S79">
        <v>0.88837561489162398</v>
      </c>
      <c r="T79">
        <v>0</v>
      </c>
      <c r="U79">
        <v>203349.178248693</v>
      </c>
      <c r="V79">
        <v>14524.941303478099</v>
      </c>
      <c r="W79">
        <v>0</v>
      </c>
      <c r="X79">
        <v>0</v>
      </c>
      <c r="Y79">
        <v>0</v>
      </c>
      <c r="Z79">
        <v>147.36290093678301</v>
      </c>
      <c r="AA79">
        <v>1.2175293784241E-3</v>
      </c>
      <c r="AB79">
        <v>0.57903743125275597</v>
      </c>
      <c r="AC79">
        <v>145.32676725165001</v>
      </c>
      <c r="AD79">
        <v>129.15141876644901</v>
      </c>
      <c r="AE79">
        <v>36.312353258695097</v>
      </c>
    </row>
    <row r="80" spans="1:31">
      <c r="A80">
        <v>78</v>
      </c>
      <c r="B80">
        <v>5</v>
      </c>
      <c r="C80">
        <v>1</v>
      </c>
      <c r="D80">
        <v>0</v>
      </c>
      <c r="E80">
        <v>0</v>
      </c>
      <c r="F80">
        <v>0</v>
      </c>
      <c r="G80">
        <v>0</v>
      </c>
      <c r="H80">
        <v>0</v>
      </c>
      <c r="I80">
        <v>4.65348795006149E-4</v>
      </c>
      <c r="J80">
        <v>0.99960015993602602</v>
      </c>
      <c r="K80">
        <v>7</v>
      </c>
      <c r="L80">
        <v>78</v>
      </c>
      <c r="M80">
        <v>6</v>
      </c>
      <c r="N80">
        <v>2021</v>
      </c>
      <c r="O80">
        <v>6</v>
      </c>
      <c r="P80">
        <v>118646.39763350401</v>
      </c>
      <c r="Q80">
        <v>118811.37761136099</v>
      </c>
      <c r="R80">
        <v>0.99876898235795097</v>
      </c>
      <c r="S80">
        <v>0.88728200883692698</v>
      </c>
      <c r="T80">
        <v>0</v>
      </c>
      <c r="U80">
        <v>203098.85182277299</v>
      </c>
      <c r="V80">
        <v>14507.0608444837</v>
      </c>
      <c r="W80">
        <v>0</v>
      </c>
      <c r="X80">
        <v>0</v>
      </c>
      <c r="Y80">
        <v>0</v>
      </c>
      <c r="Z80">
        <v>148.81403809240899</v>
      </c>
      <c r="AA80">
        <v>1.23101764204871E-3</v>
      </c>
      <c r="AB80">
        <v>0.58545223294843896</v>
      </c>
      <c r="AC80">
        <v>146.43917111883101</v>
      </c>
      <c r="AD80">
        <v>128.71232574564101</v>
      </c>
      <c r="AE80">
        <v>36.267652111209401</v>
      </c>
    </row>
    <row r="81" spans="1:31">
      <c r="A81">
        <v>79</v>
      </c>
      <c r="B81">
        <v>6</v>
      </c>
      <c r="C81">
        <v>1</v>
      </c>
      <c r="D81">
        <v>0</v>
      </c>
      <c r="E81">
        <v>0</v>
      </c>
      <c r="F81">
        <v>0</v>
      </c>
      <c r="G81">
        <v>0</v>
      </c>
      <c r="H81">
        <v>0</v>
      </c>
      <c r="I81">
        <v>-6.2050268692796003E-3</v>
      </c>
      <c r="J81">
        <v>0.99840255591054305</v>
      </c>
      <c r="K81">
        <v>7</v>
      </c>
      <c r="L81">
        <v>79</v>
      </c>
      <c r="M81">
        <v>6</v>
      </c>
      <c r="N81">
        <v>2021</v>
      </c>
      <c r="O81">
        <v>7</v>
      </c>
      <c r="P81">
        <v>117453.59170978999</v>
      </c>
      <c r="Q81">
        <v>117617.233482365</v>
      </c>
      <c r="R81">
        <v>0.99877165631170906</v>
      </c>
      <c r="S81">
        <v>0.88619212158163696</v>
      </c>
      <c r="T81">
        <v>0</v>
      </c>
      <c r="U81">
        <v>202849.376630037</v>
      </c>
      <c r="V81">
        <v>14489.2411878598</v>
      </c>
      <c r="W81">
        <v>0</v>
      </c>
      <c r="X81">
        <v>0</v>
      </c>
      <c r="Y81">
        <v>0</v>
      </c>
      <c r="Z81">
        <v>148.30799704187999</v>
      </c>
      <c r="AA81">
        <v>1.22834368829134E-3</v>
      </c>
      <c r="AB81">
        <v>0.58418054345790704</v>
      </c>
      <c r="AC81">
        <v>144.65206883810799</v>
      </c>
      <c r="AD81">
        <v>127.418669605896</v>
      </c>
      <c r="AE81">
        <v>36.223102969649403</v>
      </c>
    </row>
    <row r="82" spans="1:31">
      <c r="A82">
        <v>80</v>
      </c>
      <c r="B82">
        <v>7</v>
      </c>
      <c r="C82">
        <v>1</v>
      </c>
      <c r="D82">
        <v>0</v>
      </c>
      <c r="E82">
        <v>0</v>
      </c>
      <c r="F82">
        <v>0</v>
      </c>
      <c r="G82">
        <v>0</v>
      </c>
      <c r="H82">
        <v>0</v>
      </c>
      <c r="I82">
        <v>3.5556090373293901E-2</v>
      </c>
      <c r="J82">
        <v>0.99710838568152405</v>
      </c>
      <c r="K82">
        <v>7</v>
      </c>
      <c r="L82">
        <v>80</v>
      </c>
      <c r="M82">
        <v>6</v>
      </c>
      <c r="N82">
        <v>2021</v>
      </c>
      <c r="O82">
        <v>8</v>
      </c>
      <c r="P82">
        <v>121167.435617699</v>
      </c>
      <c r="Q82">
        <v>121335.060935414</v>
      </c>
      <c r="R82">
        <v>0.99878250991037398</v>
      </c>
      <c r="S82">
        <v>0.88511319145610701</v>
      </c>
      <c r="T82">
        <v>0</v>
      </c>
      <c r="U82">
        <v>202602.40952430299</v>
      </c>
      <c r="V82">
        <v>14471.6006803073</v>
      </c>
      <c r="W82">
        <v>0</v>
      </c>
      <c r="X82">
        <v>0</v>
      </c>
      <c r="Y82">
        <v>0</v>
      </c>
      <c r="Z82">
        <v>146.81698963723699</v>
      </c>
      <c r="AA82">
        <v>1.2174900896262E-3</v>
      </c>
      <c r="AB82">
        <v>0.57901874613105297</v>
      </c>
      <c r="AC82">
        <v>147.90430624011699</v>
      </c>
      <c r="AD82">
        <v>131.44631601336499</v>
      </c>
      <c r="AE82">
        <v>36.179001700768403</v>
      </c>
    </row>
    <row r="83" spans="1:31">
      <c r="A83">
        <v>81</v>
      </c>
      <c r="B83">
        <v>8</v>
      </c>
      <c r="C83">
        <v>1</v>
      </c>
      <c r="D83">
        <v>0</v>
      </c>
      <c r="E83">
        <v>0</v>
      </c>
      <c r="F83">
        <v>0</v>
      </c>
      <c r="G83">
        <v>0</v>
      </c>
      <c r="H83">
        <v>0</v>
      </c>
      <c r="I83">
        <v>1.2102655750022799E-2</v>
      </c>
      <c r="J83">
        <v>0.99571841083341595</v>
      </c>
      <c r="K83">
        <v>7</v>
      </c>
      <c r="L83">
        <v>81</v>
      </c>
      <c r="M83">
        <v>6</v>
      </c>
      <c r="N83">
        <v>2021</v>
      </c>
      <c r="O83">
        <v>9</v>
      </c>
      <c r="P83">
        <v>122159.744323755</v>
      </c>
      <c r="Q83">
        <v>122328.400263338</v>
      </c>
      <c r="R83">
        <v>0.998742482259111</v>
      </c>
      <c r="S83">
        <v>0.88400014591515597</v>
      </c>
      <c r="T83">
        <v>0</v>
      </c>
      <c r="U83">
        <v>202347.63339997901</v>
      </c>
      <c r="V83">
        <v>14453.4023857128</v>
      </c>
      <c r="W83">
        <v>0</v>
      </c>
      <c r="X83">
        <v>0</v>
      </c>
      <c r="Y83">
        <v>0</v>
      </c>
      <c r="Z83">
        <v>151.459294522124</v>
      </c>
      <c r="AA83">
        <v>1.25751774088856E-3</v>
      </c>
      <c r="AB83">
        <v>0.59805525463489095</v>
      </c>
      <c r="AC83">
        <v>154.02382123338501</v>
      </c>
      <c r="AD83">
        <v>132.52243361861599</v>
      </c>
      <c r="AE83">
        <v>36.133505964282001</v>
      </c>
    </row>
    <row r="84" spans="1:31">
      <c r="A84">
        <v>82</v>
      </c>
      <c r="B84">
        <v>9</v>
      </c>
      <c r="C84">
        <v>1</v>
      </c>
      <c r="D84">
        <v>0</v>
      </c>
      <c r="E84">
        <v>0</v>
      </c>
      <c r="F84">
        <v>0</v>
      </c>
      <c r="G84">
        <v>0</v>
      </c>
      <c r="H84">
        <v>0</v>
      </c>
      <c r="I84">
        <v>4.2624721483834902E-3</v>
      </c>
      <c r="J84">
        <v>0.99443118536197295</v>
      </c>
      <c r="K84">
        <v>7</v>
      </c>
      <c r="L84">
        <v>82</v>
      </c>
      <c r="M84">
        <v>6</v>
      </c>
      <c r="N84">
        <v>2021</v>
      </c>
      <c r="O84">
        <v>10</v>
      </c>
      <c r="P84">
        <v>122203.551357662</v>
      </c>
      <c r="Q84">
        <v>122372.208888261</v>
      </c>
      <c r="R84">
        <v>0.99873058742579501</v>
      </c>
      <c r="S84">
        <v>0.88287798501433301</v>
      </c>
      <c r="T84">
        <v>0</v>
      </c>
      <c r="U84">
        <v>202090.770769781</v>
      </c>
      <c r="V84">
        <v>14435.055054984299</v>
      </c>
      <c r="W84">
        <v>0</v>
      </c>
      <c r="X84">
        <v>0</v>
      </c>
      <c r="Y84">
        <v>0</v>
      </c>
      <c r="Z84">
        <v>152.69968040469399</v>
      </c>
      <c r="AA84">
        <v>1.2694125742045599E-3</v>
      </c>
      <c r="AB84">
        <v>0.60371224645006105</v>
      </c>
      <c r="AC84">
        <v>155.53826292266999</v>
      </c>
      <c r="AD84">
        <v>132.56989296228301</v>
      </c>
      <c r="AE84">
        <v>36.087637637460901</v>
      </c>
    </row>
    <row r="85" spans="1:31">
      <c r="A85">
        <v>83</v>
      </c>
      <c r="B85">
        <v>10</v>
      </c>
      <c r="C85">
        <v>1</v>
      </c>
      <c r="D85">
        <v>0</v>
      </c>
      <c r="E85">
        <v>0</v>
      </c>
      <c r="F85">
        <v>0</v>
      </c>
      <c r="G85">
        <v>0</v>
      </c>
      <c r="H85">
        <v>0</v>
      </c>
      <c r="I85">
        <v>3.2189000830789703E-2</v>
      </c>
      <c r="J85">
        <v>0.99295005461225305</v>
      </c>
      <c r="K85">
        <v>7</v>
      </c>
      <c r="L85">
        <v>83</v>
      </c>
      <c r="M85">
        <v>6</v>
      </c>
      <c r="N85">
        <v>2021</v>
      </c>
      <c r="O85">
        <v>11</v>
      </c>
      <c r="P85">
        <v>125651.86892577499</v>
      </c>
      <c r="Q85">
        <v>125824.220250575</v>
      </c>
      <c r="R85">
        <v>0.99872851817371699</v>
      </c>
      <c r="S85">
        <v>0.88175542170156196</v>
      </c>
      <c r="T85">
        <v>0</v>
      </c>
      <c r="U85">
        <v>201833.81602748801</v>
      </c>
      <c r="V85">
        <v>14416.701144820499</v>
      </c>
      <c r="W85">
        <v>0</v>
      </c>
      <c r="X85">
        <v>0</v>
      </c>
      <c r="Y85">
        <v>0</v>
      </c>
      <c r="Z85">
        <v>152.75443919707701</v>
      </c>
      <c r="AA85">
        <v>1.2714818262828699E-3</v>
      </c>
      <c r="AB85">
        <v>0.60469634952738205</v>
      </c>
      <c r="AC85">
        <v>160.18688406671799</v>
      </c>
      <c r="AD85">
        <v>136.30957193812301</v>
      </c>
      <c r="AE85">
        <v>36.041752862051297</v>
      </c>
    </row>
    <row r="86" spans="1:31">
      <c r="A86">
        <v>84</v>
      </c>
      <c r="B86">
        <v>11</v>
      </c>
      <c r="C86">
        <v>1</v>
      </c>
      <c r="D86">
        <v>0</v>
      </c>
      <c r="E86">
        <v>0</v>
      </c>
      <c r="F86">
        <v>1</v>
      </c>
      <c r="G86">
        <v>1</v>
      </c>
      <c r="H86">
        <v>1</v>
      </c>
      <c r="I86">
        <v>3.2214709670572699E-3</v>
      </c>
      <c r="J86">
        <v>0.99137503717656394</v>
      </c>
      <c r="K86">
        <v>7</v>
      </c>
      <c r="L86">
        <v>84</v>
      </c>
      <c r="M86">
        <v>6</v>
      </c>
      <c r="N86">
        <v>2021</v>
      </c>
      <c r="O86">
        <v>12</v>
      </c>
      <c r="P86">
        <v>111180.34333772</v>
      </c>
      <c r="Q86">
        <v>125734.782270754</v>
      </c>
      <c r="R86">
        <v>0.99869097532990603</v>
      </c>
      <c r="S86">
        <v>0.88060118210156602</v>
      </c>
      <c r="T86">
        <v>0</v>
      </c>
      <c r="U86">
        <v>187171.78125568799</v>
      </c>
      <c r="V86">
        <v>14397.8293273606</v>
      </c>
      <c r="W86">
        <v>0</v>
      </c>
      <c r="X86">
        <v>0</v>
      </c>
      <c r="Y86">
        <v>0</v>
      </c>
      <c r="Z86">
        <v>157.06483615721899</v>
      </c>
      <c r="AA86">
        <v>1.30902467009366E-3</v>
      </c>
      <c r="AB86">
        <v>0.62255112348796104</v>
      </c>
      <c r="AC86">
        <v>164.805666564576</v>
      </c>
      <c r="AD86">
        <v>120.615032355343</v>
      </c>
      <c r="AE86">
        <v>35.9945733184015</v>
      </c>
    </row>
    <row r="87" spans="1:31">
      <c r="A87">
        <v>85</v>
      </c>
      <c r="B87">
        <v>0</v>
      </c>
      <c r="C87">
        <v>1</v>
      </c>
      <c r="D87">
        <v>0</v>
      </c>
      <c r="E87">
        <v>0</v>
      </c>
      <c r="F87">
        <v>0</v>
      </c>
      <c r="G87">
        <v>0</v>
      </c>
      <c r="H87">
        <v>0</v>
      </c>
      <c r="I87">
        <v>-1.08918609948465E-2</v>
      </c>
      <c r="J87">
        <v>0.98990298950702804</v>
      </c>
      <c r="K87">
        <v>8</v>
      </c>
      <c r="L87">
        <v>85</v>
      </c>
      <c r="M87">
        <v>7</v>
      </c>
      <c r="N87">
        <v>2022</v>
      </c>
      <c r="O87">
        <v>1</v>
      </c>
      <c r="P87">
        <v>109538.445565655</v>
      </c>
      <c r="Q87">
        <v>109693.22951393</v>
      </c>
      <c r="R87">
        <v>0.99875100572518305</v>
      </c>
      <c r="S87">
        <v>0.87950131626672301</v>
      </c>
      <c r="T87">
        <v>0</v>
      </c>
      <c r="U87">
        <v>186938.00477249199</v>
      </c>
      <c r="V87">
        <v>14379.8465209609</v>
      </c>
      <c r="W87">
        <v>0</v>
      </c>
      <c r="X87">
        <v>0</v>
      </c>
      <c r="Y87">
        <v>0</v>
      </c>
      <c r="Z87">
        <v>138.97542917214901</v>
      </c>
      <c r="AA87">
        <v>1.2489942748173399E-3</v>
      </c>
      <c r="AB87">
        <v>0.59400163097150105</v>
      </c>
      <c r="AC87">
        <v>137.17754962323599</v>
      </c>
      <c r="AD87">
        <v>118.83433197342499</v>
      </c>
      <c r="AE87">
        <v>35.949616302402298</v>
      </c>
    </row>
    <row r="88" spans="1:31">
      <c r="A88">
        <v>86</v>
      </c>
      <c r="B88">
        <v>1</v>
      </c>
      <c r="C88">
        <v>1</v>
      </c>
      <c r="D88">
        <v>0</v>
      </c>
      <c r="E88">
        <v>0</v>
      </c>
      <c r="F88">
        <v>0</v>
      </c>
      <c r="G88">
        <v>0</v>
      </c>
      <c r="H88">
        <v>0</v>
      </c>
      <c r="I88">
        <v>-1.5331449557427801E-2</v>
      </c>
      <c r="J88">
        <v>0.98872849515522998</v>
      </c>
      <c r="K88">
        <v>8</v>
      </c>
      <c r="L88">
        <v>86</v>
      </c>
      <c r="M88">
        <v>7</v>
      </c>
      <c r="N88">
        <v>2022</v>
      </c>
      <c r="O88">
        <v>2</v>
      </c>
      <c r="P88">
        <v>107436.95566038899</v>
      </c>
      <c r="Q88">
        <v>107589.416184462</v>
      </c>
      <c r="R88">
        <v>0.99876791184949798</v>
      </c>
      <c r="S88">
        <v>0.87841769311660001</v>
      </c>
      <c r="T88">
        <v>0</v>
      </c>
      <c r="U88">
        <v>186707.68067193401</v>
      </c>
      <c r="V88">
        <v>14362.129282456401</v>
      </c>
      <c r="W88">
        <v>0</v>
      </c>
      <c r="X88">
        <v>0</v>
      </c>
      <c r="Y88">
        <v>0</v>
      </c>
      <c r="Z88">
        <v>136.92305695706801</v>
      </c>
      <c r="AA88">
        <v>1.2320881505019699E-3</v>
      </c>
      <c r="AB88">
        <v>0.58596134958734303</v>
      </c>
      <c r="AC88">
        <v>132.72317144713699</v>
      </c>
      <c r="AD88">
        <v>116.5552008665</v>
      </c>
      <c r="AE88">
        <v>35.905323206140999</v>
      </c>
    </row>
    <row r="89" spans="1:31">
      <c r="A89">
        <v>87</v>
      </c>
      <c r="B89">
        <v>2</v>
      </c>
      <c r="C89">
        <v>1</v>
      </c>
      <c r="D89">
        <v>0</v>
      </c>
      <c r="E89">
        <v>0</v>
      </c>
      <c r="F89">
        <v>0</v>
      </c>
      <c r="G89">
        <v>0</v>
      </c>
      <c r="H89">
        <v>0</v>
      </c>
      <c r="I89">
        <v>1.7246310448464801E-2</v>
      </c>
      <c r="J89">
        <v>0.98736176935229103</v>
      </c>
      <c r="K89">
        <v>8</v>
      </c>
      <c r="L89">
        <v>87</v>
      </c>
      <c r="M89">
        <v>7</v>
      </c>
      <c r="N89">
        <v>2022</v>
      </c>
      <c r="O89">
        <v>3</v>
      </c>
      <c r="P89">
        <v>108869.508093852</v>
      </c>
      <c r="Q89">
        <v>109023.47874236001</v>
      </c>
      <c r="R89">
        <v>0.99879005864807802</v>
      </c>
      <c r="S89">
        <v>0.87735485922543899</v>
      </c>
      <c r="T89">
        <v>0</v>
      </c>
      <c r="U89">
        <v>186481.77532836699</v>
      </c>
      <c r="V89">
        <v>14344.751948335899</v>
      </c>
      <c r="W89">
        <v>0</v>
      </c>
      <c r="X89">
        <v>0</v>
      </c>
      <c r="Y89">
        <v>0</v>
      </c>
      <c r="Z89">
        <v>134.296194575486</v>
      </c>
      <c r="AA89">
        <v>1.20994135192199E-3</v>
      </c>
      <c r="AB89">
        <v>0.57542868763480504</v>
      </c>
      <c r="AC89">
        <v>132.07181441044801</v>
      </c>
      <c r="AD89">
        <v>118.10876863755701</v>
      </c>
      <c r="AE89">
        <v>35.8618798708398</v>
      </c>
    </row>
    <row r="90" spans="1:31">
      <c r="A90">
        <v>88</v>
      </c>
      <c r="B90">
        <v>3</v>
      </c>
      <c r="C90">
        <v>1</v>
      </c>
      <c r="D90">
        <v>0</v>
      </c>
      <c r="E90">
        <v>0</v>
      </c>
      <c r="F90">
        <v>0</v>
      </c>
      <c r="G90">
        <v>0</v>
      </c>
      <c r="H90">
        <v>0</v>
      </c>
      <c r="I90">
        <v>2.0885024853824999E-2</v>
      </c>
      <c r="J90">
        <v>0.98590160701961904</v>
      </c>
      <c r="K90">
        <v>8</v>
      </c>
      <c r="L90">
        <v>88</v>
      </c>
      <c r="M90">
        <v>7</v>
      </c>
      <c r="N90">
        <v>2022</v>
      </c>
      <c r="O90">
        <v>4</v>
      </c>
      <c r="P90">
        <v>110714.967659681</v>
      </c>
      <c r="Q90">
        <v>110870.89565390701</v>
      </c>
      <c r="R90">
        <v>0.99877244014905697</v>
      </c>
      <c r="S90">
        <v>0.87627785362522403</v>
      </c>
      <c r="T90">
        <v>0</v>
      </c>
      <c r="U90">
        <v>186252.85778804199</v>
      </c>
      <c r="V90">
        <v>14327.1429067724</v>
      </c>
      <c r="W90">
        <v>0</v>
      </c>
      <c r="X90">
        <v>0</v>
      </c>
      <c r="Y90">
        <v>0</v>
      </c>
      <c r="Z90">
        <v>136.08688511731401</v>
      </c>
      <c r="AA90">
        <v>1.2275598509426801E-3</v>
      </c>
      <c r="AB90">
        <v>0.58380776299532899</v>
      </c>
      <c r="AC90">
        <v>136.267937191458</v>
      </c>
      <c r="AD90">
        <v>120.110136958399</v>
      </c>
      <c r="AE90">
        <v>35.817857266931</v>
      </c>
    </row>
    <row r="91" spans="1:31">
      <c r="A91">
        <v>89</v>
      </c>
      <c r="B91">
        <v>4</v>
      </c>
      <c r="C91">
        <v>1</v>
      </c>
      <c r="D91">
        <v>0</v>
      </c>
      <c r="E91">
        <v>0</v>
      </c>
      <c r="F91">
        <v>0</v>
      </c>
      <c r="G91">
        <v>0</v>
      </c>
      <c r="H91">
        <v>0</v>
      </c>
      <c r="I91">
        <v>1.92427991533148E-2</v>
      </c>
      <c r="J91">
        <v>0.98405825624876997</v>
      </c>
      <c r="K91">
        <v>8</v>
      </c>
      <c r="L91">
        <v>89</v>
      </c>
      <c r="M91">
        <v>7</v>
      </c>
      <c r="N91">
        <v>2022</v>
      </c>
      <c r="O91">
        <v>5</v>
      </c>
      <c r="P91">
        <v>112408.447234461</v>
      </c>
      <c r="Q91">
        <v>112566.167003813</v>
      </c>
      <c r="R91">
        <v>0.99875009731033604</v>
      </c>
      <c r="S91">
        <v>0.87518259157908496</v>
      </c>
      <c r="T91">
        <v>0</v>
      </c>
      <c r="U91">
        <v>186020.05984013501</v>
      </c>
      <c r="V91">
        <v>14309.235372318</v>
      </c>
      <c r="W91">
        <v>0</v>
      </c>
      <c r="X91">
        <v>0</v>
      </c>
      <c r="Y91">
        <v>0</v>
      </c>
      <c r="Z91">
        <v>138.39370957460201</v>
      </c>
      <c r="AA91">
        <v>1.2499026896642101E-3</v>
      </c>
      <c r="AB91">
        <v>0.59443365849278196</v>
      </c>
      <c r="AC91">
        <v>140.872832235168</v>
      </c>
      <c r="AD91">
        <v>121.94668092079699</v>
      </c>
      <c r="AE91">
        <v>35.773088430795099</v>
      </c>
    </row>
    <row r="92" spans="1:31">
      <c r="A92">
        <v>90</v>
      </c>
      <c r="B92">
        <v>5</v>
      </c>
      <c r="C92">
        <v>1</v>
      </c>
      <c r="D92">
        <v>0</v>
      </c>
      <c r="E92">
        <v>0</v>
      </c>
      <c r="F92">
        <v>0</v>
      </c>
      <c r="G92">
        <v>0</v>
      </c>
      <c r="H92">
        <v>0</v>
      </c>
      <c r="I92">
        <v>7.1092451998218103E-3</v>
      </c>
      <c r="J92">
        <v>0.98202887164882602</v>
      </c>
      <c r="K92">
        <v>8</v>
      </c>
      <c r="L92">
        <v>90</v>
      </c>
      <c r="M92">
        <v>7</v>
      </c>
      <c r="N92">
        <v>2022</v>
      </c>
      <c r="O92">
        <v>6</v>
      </c>
      <c r="P92">
        <v>112765.35049696801</v>
      </c>
      <c r="Q92">
        <v>112923.411827932</v>
      </c>
      <c r="R92">
        <v>0.998729390848069</v>
      </c>
      <c r="S92">
        <v>0.87407057656861398</v>
      </c>
      <c r="T92">
        <v>0</v>
      </c>
      <c r="U92">
        <v>185783.70104965899</v>
      </c>
      <c r="V92">
        <v>14291.0539268968</v>
      </c>
      <c r="W92">
        <v>0</v>
      </c>
      <c r="X92">
        <v>0</v>
      </c>
      <c r="Y92">
        <v>0</v>
      </c>
      <c r="Z92">
        <v>140.510559043076</v>
      </c>
      <c r="AA92">
        <v>1.2706091519307701E-3</v>
      </c>
      <c r="AB92">
        <v>0.60428131961179099</v>
      </c>
      <c r="AC92">
        <v>143.66406140704501</v>
      </c>
      <c r="AD92">
        <v>122.333696146926</v>
      </c>
      <c r="AE92">
        <v>35.727634817242098</v>
      </c>
    </row>
    <row r="93" spans="1:31">
      <c r="A93">
        <v>91</v>
      </c>
      <c r="B93">
        <v>6</v>
      </c>
      <c r="C93">
        <v>1</v>
      </c>
      <c r="D93">
        <v>0</v>
      </c>
      <c r="E93">
        <v>0</v>
      </c>
      <c r="F93">
        <v>0</v>
      </c>
      <c r="G93">
        <v>0</v>
      </c>
      <c r="H93">
        <v>0</v>
      </c>
      <c r="I93">
        <v>2.2012677964285299E-2</v>
      </c>
      <c r="J93">
        <v>0.97981579463060997</v>
      </c>
      <c r="K93">
        <v>8</v>
      </c>
      <c r="L93">
        <v>91</v>
      </c>
      <c r="M93">
        <v>7</v>
      </c>
      <c r="N93">
        <v>2022</v>
      </c>
      <c r="O93">
        <v>7</v>
      </c>
      <c r="P93">
        <v>114799.532776056</v>
      </c>
      <c r="Q93">
        <v>114959.754547034</v>
      </c>
      <c r="R93">
        <v>0.99872373495714495</v>
      </c>
      <c r="S93">
        <v>0.87295503084675097</v>
      </c>
      <c r="T93">
        <v>0</v>
      </c>
      <c r="U93">
        <v>185546.59180647699</v>
      </c>
      <c r="V93">
        <v>14272.814754344399</v>
      </c>
      <c r="W93">
        <v>0</v>
      </c>
      <c r="X93">
        <v>0</v>
      </c>
      <c r="Y93">
        <v>0</v>
      </c>
      <c r="Z93">
        <v>140.95668812120999</v>
      </c>
      <c r="AA93">
        <v>1.27626504285513E-3</v>
      </c>
      <c r="AB93">
        <v>0.60697117055939198</v>
      </c>
      <c r="AC93">
        <v>146.90660783172601</v>
      </c>
      <c r="AD93">
        <v>124.53973409261999</v>
      </c>
      <c r="AE93">
        <v>35.682036885860903</v>
      </c>
    </row>
    <row r="94" spans="1:31">
      <c r="A94">
        <v>92</v>
      </c>
      <c r="B94">
        <v>7</v>
      </c>
      <c r="C94">
        <v>1</v>
      </c>
      <c r="D94">
        <v>0</v>
      </c>
      <c r="E94">
        <v>0</v>
      </c>
      <c r="F94">
        <v>0</v>
      </c>
      <c r="G94">
        <v>0</v>
      </c>
      <c r="H94">
        <v>0</v>
      </c>
      <c r="I94">
        <v>4.9999359563939203E-3</v>
      </c>
      <c r="J94">
        <v>0.97751710654936497</v>
      </c>
      <c r="K94">
        <v>8</v>
      </c>
      <c r="L94">
        <v>92</v>
      </c>
      <c r="M94">
        <v>7</v>
      </c>
      <c r="N94">
        <v>2022</v>
      </c>
      <c r="O94">
        <v>8</v>
      </c>
      <c r="P94">
        <v>114919.80965756701</v>
      </c>
      <c r="Q94">
        <v>115080.115398993</v>
      </c>
      <c r="R94">
        <v>0.99869905196562003</v>
      </c>
      <c r="S94">
        <v>0.87181936171526897</v>
      </c>
      <c r="T94">
        <v>0</v>
      </c>
      <c r="U94">
        <v>185305.20533258101</v>
      </c>
      <c r="V94">
        <v>14254.246564044601</v>
      </c>
      <c r="W94">
        <v>0</v>
      </c>
      <c r="X94">
        <v>0</v>
      </c>
      <c r="Y94">
        <v>0</v>
      </c>
      <c r="Z94">
        <v>143.49941597007</v>
      </c>
      <c r="AA94">
        <v>1.30094803437993E-3</v>
      </c>
      <c r="AB94">
        <v>0.61871000517104802</v>
      </c>
      <c r="AC94">
        <v>149.908272797367</v>
      </c>
      <c r="AD94">
        <v>124.670125015575</v>
      </c>
      <c r="AE94">
        <v>35.635616410111602</v>
      </c>
    </row>
    <row r="95" spans="1:31">
      <c r="A95">
        <v>93</v>
      </c>
      <c r="B95">
        <v>8</v>
      </c>
      <c r="C95">
        <v>1</v>
      </c>
      <c r="D95">
        <v>0</v>
      </c>
      <c r="E95">
        <v>0</v>
      </c>
      <c r="F95">
        <v>0</v>
      </c>
      <c r="G95">
        <v>0</v>
      </c>
      <c r="H95">
        <v>0</v>
      </c>
      <c r="I95">
        <v>2.7453323033015402E-3</v>
      </c>
      <c r="J95">
        <v>0.97503900156006196</v>
      </c>
      <c r="K95">
        <v>8</v>
      </c>
      <c r="L95">
        <v>93</v>
      </c>
      <c r="M95">
        <v>7</v>
      </c>
      <c r="N95">
        <v>2022</v>
      </c>
      <c r="O95">
        <v>9</v>
      </c>
      <c r="P95">
        <v>114781.463398368</v>
      </c>
      <c r="Q95">
        <v>114941.572582632</v>
      </c>
      <c r="R95">
        <v>0.99869599250038099</v>
      </c>
      <c r="S95">
        <v>0.87068250272927905</v>
      </c>
      <c r="T95">
        <v>0</v>
      </c>
      <c r="U95">
        <v>185063.565955108</v>
      </c>
      <c r="V95">
        <v>14235.6589196237</v>
      </c>
      <c r="W95">
        <v>0</v>
      </c>
      <c r="X95">
        <v>0</v>
      </c>
      <c r="Y95">
        <v>0</v>
      </c>
      <c r="Z95">
        <v>143.649762071959</v>
      </c>
      <c r="AA95">
        <v>1.3040074996191801E-3</v>
      </c>
      <c r="AB95">
        <v>0.620165037734974</v>
      </c>
      <c r="AC95">
        <v>150.080378605021</v>
      </c>
      <c r="AD95">
        <v>124.520036964518</v>
      </c>
      <c r="AE95">
        <v>35.589147299059299</v>
      </c>
    </row>
    <row r="96" spans="1:31">
      <c r="A96">
        <v>94</v>
      </c>
      <c r="B96">
        <v>9</v>
      </c>
      <c r="C96">
        <v>1</v>
      </c>
      <c r="D96">
        <v>0</v>
      </c>
      <c r="E96">
        <v>0</v>
      </c>
      <c r="F96">
        <v>0</v>
      </c>
      <c r="G96">
        <v>0</v>
      </c>
      <c r="H96">
        <v>0</v>
      </c>
      <c r="I96">
        <v>3.3760998515912602E-3</v>
      </c>
      <c r="J96">
        <v>0.97266802840190603</v>
      </c>
      <c r="K96">
        <v>8</v>
      </c>
      <c r="L96">
        <v>94</v>
      </c>
      <c r="M96">
        <v>7</v>
      </c>
      <c r="N96">
        <v>2022</v>
      </c>
      <c r="O96">
        <v>10</v>
      </c>
      <c r="P96">
        <v>114715.499910286</v>
      </c>
      <c r="Q96">
        <v>114875.4910931</v>
      </c>
      <c r="R96">
        <v>0.99869586172424296</v>
      </c>
      <c r="S96">
        <v>0.86954701235143805</v>
      </c>
      <c r="T96">
        <v>0</v>
      </c>
      <c r="U96">
        <v>184822.21747529801</v>
      </c>
      <c r="V96">
        <v>14217.093651945999</v>
      </c>
      <c r="W96">
        <v>0</v>
      </c>
      <c r="X96">
        <v>0</v>
      </c>
      <c r="Y96">
        <v>0</v>
      </c>
      <c r="Z96">
        <v>143.47682924796101</v>
      </c>
      <c r="AA96">
        <v>1.3041382757570401E-3</v>
      </c>
      <c r="AB96">
        <v>0.62022723276720804</v>
      </c>
      <c r="AC96">
        <v>150.00915756499401</v>
      </c>
      <c r="AD96">
        <v>124.448448684192</v>
      </c>
      <c r="AE96">
        <v>35.542734129865003</v>
      </c>
    </row>
    <row r="97" spans="1:31">
      <c r="A97">
        <v>95</v>
      </c>
      <c r="B97">
        <v>10</v>
      </c>
      <c r="C97">
        <v>1</v>
      </c>
      <c r="D97">
        <v>0</v>
      </c>
      <c r="E97">
        <v>0</v>
      </c>
      <c r="F97">
        <v>0</v>
      </c>
      <c r="G97">
        <v>0</v>
      </c>
      <c r="H97">
        <v>0</v>
      </c>
      <c r="I97">
        <v>1.90398620904602E-2</v>
      </c>
      <c r="J97">
        <v>0.97030855812148298</v>
      </c>
      <c r="K97">
        <v>8</v>
      </c>
      <c r="L97">
        <v>95</v>
      </c>
      <c r="M97">
        <v>7</v>
      </c>
      <c r="N97">
        <v>2022</v>
      </c>
      <c r="O97">
        <v>11</v>
      </c>
      <c r="P97">
        <v>116442.07805898201</v>
      </c>
      <c r="Q97">
        <v>116603.895293183</v>
      </c>
      <c r="R97">
        <v>0.99869490917749304</v>
      </c>
      <c r="S97">
        <v>0.86841217452588004</v>
      </c>
      <c r="T97">
        <v>0</v>
      </c>
      <c r="U97">
        <v>184581.007695476</v>
      </c>
      <c r="V97">
        <v>14198.5390534981</v>
      </c>
      <c r="W97">
        <v>0</v>
      </c>
      <c r="X97">
        <v>0</v>
      </c>
      <c r="Y97">
        <v>0</v>
      </c>
      <c r="Z97">
        <v>143.39437488785799</v>
      </c>
      <c r="AA97">
        <v>1.3050908225067401E-3</v>
      </c>
      <c r="AB97">
        <v>0.62068024871316096</v>
      </c>
      <c r="AC97">
        <v>152.37754014487001</v>
      </c>
      <c r="AD97">
        <v>126.32088656761501</v>
      </c>
      <c r="AE97">
        <v>35.496347633745302</v>
      </c>
    </row>
    <row r="98" spans="1:31">
      <c r="A98">
        <v>96</v>
      </c>
      <c r="B98">
        <v>11</v>
      </c>
      <c r="C98">
        <v>1</v>
      </c>
      <c r="D98">
        <v>0</v>
      </c>
      <c r="E98">
        <v>0</v>
      </c>
      <c r="F98">
        <v>1</v>
      </c>
      <c r="G98">
        <v>1</v>
      </c>
      <c r="H98">
        <v>1</v>
      </c>
      <c r="I98">
        <v>-2.7604048275647001E-2</v>
      </c>
      <c r="J98">
        <v>0.96777315397270902</v>
      </c>
      <c r="K98">
        <v>8</v>
      </c>
      <c r="L98">
        <v>96</v>
      </c>
      <c r="M98">
        <v>7</v>
      </c>
      <c r="N98">
        <v>2022</v>
      </c>
      <c r="O98">
        <v>12</v>
      </c>
      <c r="P98">
        <v>98610.116703925101</v>
      </c>
      <c r="Q98">
        <v>112932.253084358</v>
      </c>
      <c r="R98">
        <v>0.998673535153495</v>
      </c>
      <c r="S98">
        <v>0.86726025630409398</v>
      </c>
      <c r="T98">
        <v>0</v>
      </c>
      <c r="U98">
        <v>170156.46228686301</v>
      </c>
      <c r="V98">
        <v>14179.7051905719</v>
      </c>
      <c r="W98">
        <v>0</v>
      </c>
      <c r="X98">
        <v>0</v>
      </c>
      <c r="Y98">
        <v>0</v>
      </c>
      <c r="Z98">
        <v>145.55259757372801</v>
      </c>
      <c r="AA98">
        <v>1.3264648465051499E-3</v>
      </c>
      <c r="AB98">
        <v>0.63084539147759799</v>
      </c>
      <c r="AC98">
        <v>149.99963299317901</v>
      </c>
      <c r="AD98">
        <v>106.98192688493501</v>
      </c>
      <c r="AE98">
        <v>35.4492629764298</v>
      </c>
    </row>
    <row r="99" spans="1:31">
      <c r="A99">
        <v>97</v>
      </c>
      <c r="B99">
        <v>0</v>
      </c>
      <c r="C99">
        <v>1</v>
      </c>
      <c r="D99">
        <v>0</v>
      </c>
      <c r="E99">
        <v>0</v>
      </c>
      <c r="F99">
        <v>0</v>
      </c>
      <c r="G99">
        <v>0</v>
      </c>
      <c r="H99">
        <v>0</v>
      </c>
      <c r="I99">
        <v>3.69089559294244E-3</v>
      </c>
      <c r="J99">
        <v>0.96497153333976604</v>
      </c>
      <c r="K99">
        <v>9</v>
      </c>
      <c r="L99">
        <v>97</v>
      </c>
      <c r="M99">
        <v>8</v>
      </c>
      <c r="N99">
        <v>2023</v>
      </c>
      <c r="O99">
        <v>1</v>
      </c>
      <c r="P99">
        <v>98587.994401692195</v>
      </c>
      <c r="Q99">
        <v>98730.358355941396</v>
      </c>
      <c r="R99">
        <v>0.99878144303771299</v>
      </c>
      <c r="S99">
        <v>0.86620345028065904</v>
      </c>
      <c r="T99">
        <v>0</v>
      </c>
      <c r="U99">
        <v>169949.11694506599</v>
      </c>
      <c r="V99">
        <v>14162.4264120888</v>
      </c>
      <c r="W99">
        <v>0</v>
      </c>
      <c r="X99">
        <v>0</v>
      </c>
      <c r="Y99">
        <v>0</v>
      </c>
      <c r="Z99">
        <v>123.262645879906</v>
      </c>
      <c r="AA99">
        <v>1.21855696228745E-3</v>
      </c>
      <c r="AB99">
        <v>0.57952613364563399</v>
      </c>
      <c r="AC99">
        <v>120.45534726582299</v>
      </c>
      <c r="AD99">
        <v>106.95788821893601</v>
      </c>
      <c r="AE99">
        <v>35.406066030222</v>
      </c>
    </row>
    <row r="100" spans="1:31">
      <c r="A100">
        <v>98</v>
      </c>
      <c r="B100">
        <v>1</v>
      </c>
      <c r="C100">
        <v>1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-5.4129439153321997E-3</v>
      </c>
      <c r="J100">
        <v>0.96209351548970501</v>
      </c>
      <c r="K100">
        <v>9</v>
      </c>
      <c r="L100">
        <v>98</v>
      </c>
      <c r="M100">
        <v>8</v>
      </c>
      <c r="N100">
        <v>2023</v>
      </c>
      <c r="O100">
        <v>2</v>
      </c>
      <c r="P100">
        <v>97670.329196801002</v>
      </c>
      <c r="Q100">
        <v>97811.654701502499</v>
      </c>
      <c r="R100">
        <v>0.99878023005095995</v>
      </c>
      <c r="S100">
        <v>0.86514688134225304</v>
      </c>
      <c r="T100">
        <v>0</v>
      </c>
      <c r="U100">
        <v>169741.81811935001</v>
      </c>
      <c r="V100">
        <v>14145.151509945799</v>
      </c>
      <c r="W100">
        <v>0</v>
      </c>
      <c r="X100">
        <v>0</v>
      </c>
      <c r="Y100">
        <v>0</v>
      </c>
      <c r="Z100">
        <v>123.234993002115</v>
      </c>
      <c r="AA100">
        <v>1.2197699490396801E-3</v>
      </c>
      <c r="AB100">
        <v>0.58010301067677705</v>
      </c>
      <c r="AC100">
        <v>119.453422766139</v>
      </c>
      <c r="AD100">
        <v>105.96262592662799</v>
      </c>
      <c r="AE100">
        <v>35.362878774864598</v>
      </c>
    </row>
    <row r="101" spans="1:31">
      <c r="A101">
        <v>99</v>
      </c>
      <c r="B101">
        <v>2</v>
      </c>
      <c r="C101">
        <v>1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-2.11771689656787E-2</v>
      </c>
      <c r="J101">
        <v>0.95950873152945704</v>
      </c>
      <c r="K101">
        <v>9</v>
      </c>
      <c r="L101">
        <v>99</v>
      </c>
      <c r="M101">
        <v>8</v>
      </c>
      <c r="N101">
        <v>2023</v>
      </c>
      <c r="O101">
        <v>3</v>
      </c>
      <c r="P101">
        <v>95225.708438340196</v>
      </c>
      <c r="Q101">
        <v>95364.339900075298</v>
      </c>
      <c r="R101">
        <v>0.99879010798059098</v>
      </c>
      <c r="S101">
        <v>0.86410014703490001</v>
      </c>
      <c r="T101">
        <v>0</v>
      </c>
      <c r="U101">
        <v>169536.44884824799</v>
      </c>
      <c r="V101">
        <v>14128.037404020601</v>
      </c>
      <c r="W101">
        <v>0</v>
      </c>
      <c r="X101">
        <v>0</v>
      </c>
      <c r="Y101">
        <v>0</v>
      </c>
      <c r="Z101">
        <v>122.087911496001</v>
      </c>
      <c r="AA101">
        <v>1.2098920194087101E-3</v>
      </c>
      <c r="AB101">
        <v>0.57540522588326704</v>
      </c>
      <c r="AC101">
        <v>115.520320895612</v>
      </c>
      <c r="AD101">
        <v>103.31136822508201</v>
      </c>
      <c r="AE101">
        <v>35.3200935100515</v>
      </c>
    </row>
    <row r="102" spans="1:31">
      <c r="A102">
        <v>100</v>
      </c>
      <c r="B102">
        <v>3</v>
      </c>
      <c r="C102">
        <v>1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-1.39744074923775E-3</v>
      </c>
      <c r="J102">
        <v>0.95721259691777505</v>
      </c>
      <c r="K102">
        <v>9</v>
      </c>
      <c r="L102">
        <v>100</v>
      </c>
      <c r="M102">
        <v>8</v>
      </c>
      <c r="N102">
        <v>2023</v>
      </c>
      <c r="O102">
        <v>4</v>
      </c>
      <c r="P102">
        <v>94723.391628839599</v>
      </c>
      <c r="Q102">
        <v>94861.436564248404</v>
      </c>
      <c r="R102">
        <v>0.99881896181199403</v>
      </c>
      <c r="S102">
        <v>0.86307961176299097</v>
      </c>
      <c r="T102">
        <v>0</v>
      </c>
      <c r="U102">
        <v>169336.21982789901</v>
      </c>
      <c r="V102">
        <v>14111.3516523249</v>
      </c>
      <c r="W102">
        <v>0</v>
      </c>
      <c r="X102">
        <v>0</v>
      </c>
      <c r="Y102">
        <v>0</v>
      </c>
      <c r="Z102">
        <v>119.03213554792499</v>
      </c>
      <c r="AA102">
        <v>1.1810381880055501E-3</v>
      </c>
      <c r="AB102">
        <v>0.56168280676668503</v>
      </c>
      <c r="AC102">
        <v>112.16745319712</v>
      </c>
      <c r="AD102">
        <v>102.766556277936</v>
      </c>
      <c r="AE102">
        <v>35.278379130812297</v>
      </c>
    </row>
    <row r="103" spans="1:31">
      <c r="A103">
        <v>101</v>
      </c>
      <c r="B103">
        <v>4</v>
      </c>
      <c r="C103">
        <v>1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-1.6733061820013599E-2</v>
      </c>
      <c r="J103">
        <v>0.95520106982519803</v>
      </c>
      <c r="K103">
        <v>9</v>
      </c>
      <c r="L103">
        <v>101</v>
      </c>
      <c r="M103">
        <v>8</v>
      </c>
      <c r="N103">
        <v>2023</v>
      </c>
      <c r="O103">
        <v>5</v>
      </c>
      <c r="P103">
        <v>92774.675177988698</v>
      </c>
      <c r="Q103">
        <v>92910.5651750572</v>
      </c>
      <c r="R103">
        <v>0.99882380266932402</v>
      </c>
      <c r="S103">
        <v>0.86206445982747404</v>
      </c>
      <c r="T103">
        <v>0</v>
      </c>
      <c r="U103">
        <v>169137.047018151</v>
      </c>
      <c r="V103">
        <v>14094.7539181792</v>
      </c>
      <c r="W103">
        <v>0</v>
      </c>
      <c r="X103">
        <v>0</v>
      </c>
      <c r="Y103">
        <v>0</v>
      </c>
      <c r="Z103">
        <v>118.40423953605</v>
      </c>
      <c r="AA103">
        <v>1.1761973306761099E-3</v>
      </c>
      <c r="AB103">
        <v>0.55938057271568697</v>
      </c>
      <c r="AC103">
        <v>109.409846319702</v>
      </c>
      <c r="AD103">
        <v>100.653112272979</v>
      </c>
      <c r="AE103">
        <v>35.236884795447999</v>
      </c>
    </row>
    <row r="104" spans="1:31">
      <c r="A104">
        <v>102</v>
      </c>
      <c r="B104">
        <v>5</v>
      </c>
      <c r="C104">
        <v>1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2.0317021138859501E-2</v>
      </c>
      <c r="J104">
        <v>0.95337973114691599</v>
      </c>
      <c r="K104">
        <v>9</v>
      </c>
      <c r="L104">
        <v>102</v>
      </c>
      <c r="M104">
        <v>8</v>
      </c>
      <c r="N104">
        <v>2023</v>
      </c>
      <c r="O104">
        <v>6</v>
      </c>
      <c r="P104">
        <v>94297.069035275199</v>
      </c>
      <c r="Q104">
        <v>94434.569396231906</v>
      </c>
      <c r="R104">
        <v>0.99884664365609999</v>
      </c>
      <c r="S104">
        <v>0.86107019231388204</v>
      </c>
      <c r="T104">
        <v>0</v>
      </c>
      <c r="U104">
        <v>168941.971731984</v>
      </c>
      <c r="V104">
        <v>14078.497644331999</v>
      </c>
      <c r="W104">
        <v>0</v>
      </c>
      <c r="X104">
        <v>0</v>
      </c>
      <c r="Y104">
        <v>0</v>
      </c>
      <c r="Z104">
        <v>115.968343972486</v>
      </c>
      <c r="AA104">
        <v>1.1533563438997699E-3</v>
      </c>
      <c r="AB104">
        <v>0.54851776599855595</v>
      </c>
      <c r="AC104">
        <v>109.042474526337</v>
      </c>
      <c r="AD104">
        <v>102.304116845918</v>
      </c>
      <c r="AE104">
        <v>35.196244110829902</v>
      </c>
    </row>
    <row r="105" spans="1:31">
      <c r="A105">
        <v>103</v>
      </c>
      <c r="B105">
        <v>6</v>
      </c>
      <c r="C105">
        <v>1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-2.4755116215264801E-3</v>
      </c>
      <c r="J105">
        <v>0.95156532495955803</v>
      </c>
      <c r="K105">
        <v>9</v>
      </c>
      <c r="L105">
        <v>103</v>
      </c>
      <c r="M105">
        <v>8</v>
      </c>
      <c r="N105">
        <v>2023</v>
      </c>
      <c r="O105">
        <v>7</v>
      </c>
      <c r="P105">
        <v>93698.696003787598</v>
      </c>
      <c r="Q105">
        <v>93835.506071894997</v>
      </c>
      <c r="R105">
        <v>0.99882636393729796</v>
      </c>
      <c r="S105">
        <v>0.86005960928366498</v>
      </c>
      <c r="T105">
        <v>0</v>
      </c>
      <c r="U105">
        <v>168743.69534145499</v>
      </c>
      <c r="V105">
        <v>14061.9746117879</v>
      </c>
      <c r="W105">
        <v>0</v>
      </c>
      <c r="X105">
        <v>0</v>
      </c>
      <c r="Y105">
        <v>0</v>
      </c>
      <c r="Z105">
        <v>117.87133629409399</v>
      </c>
      <c r="AA105">
        <v>1.17363606270161E-3</v>
      </c>
      <c r="AB105">
        <v>0.5581624747749</v>
      </c>
      <c r="AC105">
        <v>110.258136813402</v>
      </c>
      <c r="AD105">
        <v>101.655131577886</v>
      </c>
      <c r="AE105">
        <v>35.154936529469801</v>
      </c>
    </row>
    <row r="106" spans="1:31">
      <c r="A106">
        <v>104</v>
      </c>
      <c r="B106">
        <v>7</v>
      </c>
      <c r="C106">
        <v>1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-5.9232043376664699E-3</v>
      </c>
      <c r="J106">
        <v>0.95047999239615999</v>
      </c>
      <c r="K106">
        <v>9</v>
      </c>
      <c r="L106">
        <v>104</v>
      </c>
      <c r="M106">
        <v>8</v>
      </c>
      <c r="N106">
        <v>2023</v>
      </c>
      <c r="O106">
        <v>8</v>
      </c>
      <c r="P106">
        <v>92782.187086910606</v>
      </c>
      <c r="Q106">
        <v>92917.962103593003</v>
      </c>
      <c r="R106">
        <v>0.99883244109235303</v>
      </c>
      <c r="S106">
        <v>0.859055439025738</v>
      </c>
      <c r="T106">
        <v>0</v>
      </c>
      <c r="U106">
        <v>168546.67713684999</v>
      </c>
      <c r="V106">
        <v>14045.5564280708</v>
      </c>
      <c r="W106">
        <v>0</v>
      </c>
      <c r="X106">
        <v>0</v>
      </c>
      <c r="Y106">
        <v>0</v>
      </c>
      <c r="Z106">
        <v>117.12337000473499</v>
      </c>
      <c r="AA106">
        <v>1.1675589076472299E-3</v>
      </c>
      <c r="AB106">
        <v>0.555272277368272</v>
      </c>
      <c r="AC106">
        <v>108.61400758652999</v>
      </c>
      <c r="AD106">
        <v>100.661125612226</v>
      </c>
      <c r="AE106">
        <v>35.113891070176997</v>
      </c>
    </row>
    <row r="107" spans="1:31">
      <c r="A107">
        <v>105</v>
      </c>
      <c r="B107">
        <v>8</v>
      </c>
      <c r="C107">
        <v>1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-1.96467461943683E-3</v>
      </c>
      <c r="J107">
        <v>0.94939713282065896</v>
      </c>
      <c r="K107">
        <v>9</v>
      </c>
      <c r="L107">
        <v>105</v>
      </c>
      <c r="M107">
        <v>8</v>
      </c>
      <c r="N107">
        <v>2023</v>
      </c>
      <c r="O107">
        <v>9</v>
      </c>
      <c r="P107">
        <v>92241.725142829397</v>
      </c>
      <c r="Q107">
        <v>92376.873336038305</v>
      </c>
      <c r="R107">
        <v>0.99884251007134695</v>
      </c>
      <c r="S107">
        <v>0.85806109100691097</v>
      </c>
      <c r="T107">
        <v>0</v>
      </c>
      <c r="U107">
        <v>168351.58605555599</v>
      </c>
      <c r="V107">
        <v>14029.298837963001</v>
      </c>
      <c r="W107">
        <v>0</v>
      </c>
      <c r="X107">
        <v>0</v>
      </c>
      <c r="Y107">
        <v>0</v>
      </c>
      <c r="Z107">
        <v>115.977733858638</v>
      </c>
      <c r="AA107">
        <v>1.15748992865352E-3</v>
      </c>
      <c r="AB107">
        <v>0.550483632564153</v>
      </c>
      <c r="AC107">
        <v>107.049208908148</v>
      </c>
      <c r="AD107">
        <v>100.07494611404201</v>
      </c>
      <c r="AE107">
        <v>35.073247094907501</v>
      </c>
    </row>
    <row r="108" spans="1:31">
      <c r="A108">
        <v>106</v>
      </c>
      <c r="B108">
        <v>9</v>
      </c>
      <c r="C108">
        <v>1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2.60396636588094E-2</v>
      </c>
      <c r="J108">
        <v>0.94849663283695296</v>
      </c>
      <c r="K108">
        <v>9</v>
      </c>
      <c r="L108">
        <v>106</v>
      </c>
      <c r="M108">
        <v>8</v>
      </c>
      <c r="N108">
        <v>2023</v>
      </c>
      <c r="O108">
        <v>10</v>
      </c>
      <c r="P108">
        <v>94282.141558828895</v>
      </c>
      <c r="Q108">
        <v>94419.462149364001</v>
      </c>
      <c r="R108">
        <v>0.99884791899918901</v>
      </c>
      <c r="S108">
        <v>0.85707253512642601</v>
      </c>
      <c r="T108">
        <v>0</v>
      </c>
      <c r="U108">
        <v>168157.63139180499</v>
      </c>
      <c r="V108">
        <v>14013.1359493171</v>
      </c>
      <c r="W108">
        <v>0</v>
      </c>
      <c r="X108">
        <v>0</v>
      </c>
      <c r="Y108">
        <v>0</v>
      </c>
      <c r="Z108">
        <v>115.302156428537</v>
      </c>
      <c r="AA108">
        <v>1.15208100081143E-3</v>
      </c>
      <c r="AB108">
        <v>0.54791123329476499</v>
      </c>
      <c r="AC108">
        <v>108.90433506445</v>
      </c>
      <c r="AD108">
        <v>102.287750661811</v>
      </c>
      <c r="AE108">
        <v>35.032839873292701</v>
      </c>
    </row>
    <row r="109" spans="1:31">
      <c r="A109">
        <v>107</v>
      </c>
      <c r="B109">
        <v>10</v>
      </c>
      <c r="C109">
        <v>1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-6.3869895547162799E-3</v>
      </c>
      <c r="J109">
        <v>0.94768764215314605</v>
      </c>
      <c r="K109">
        <v>9</v>
      </c>
      <c r="L109">
        <v>107</v>
      </c>
      <c r="M109">
        <v>8</v>
      </c>
      <c r="N109">
        <v>2023</v>
      </c>
      <c r="O109">
        <v>11</v>
      </c>
      <c r="P109">
        <v>93315.576251030507</v>
      </c>
      <c r="Q109">
        <v>93451.807247713194</v>
      </c>
      <c r="R109">
        <v>0.99882107638405404</v>
      </c>
      <c r="S109">
        <v>0.85606211207418603</v>
      </c>
      <c r="T109">
        <v>0</v>
      </c>
      <c r="U109">
        <v>167959.38638895599</v>
      </c>
      <c r="V109">
        <v>13996.615532412899</v>
      </c>
      <c r="W109">
        <v>0</v>
      </c>
      <c r="X109">
        <v>0</v>
      </c>
      <c r="Y109">
        <v>0</v>
      </c>
      <c r="Z109">
        <v>117.852676948536</v>
      </c>
      <c r="AA109">
        <v>1.17892361594637E-3</v>
      </c>
      <c r="AB109">
        <v>0.56067715023383502</v>
      </c>
      <c r="AC109">
        <v>110.302580834643</v>
      </c>
      <c r="AD109">
        <v>101.239457851689</v>
      </c>
      <c r="AE109">
        <v>34.9915388310324</v>
      </c>
    </row>
    <row r="110" spans="1:31">
      <c r="A110">
        <v>108</v>
      </c>
      <c r="B110">
        <v>11</v>
      </c>
      <c r="C110">
        <v>1</v>
      </c>
      <c r="D110">
        <v>0</v>
      </c>
      <c r="E110">
        <v>0</v>
      </c>
      <c r="F110">
        <v>1</v>
      </c>
      <c r="G110">
        <v>1</v>
      </c>
      <c r="H110">
        <v>1</v>
      </c>
      <c r="I110">
        <v>7.8144818678438401E-3</v>
      </c>
      <c r="J110">
        <v>0.94696969696969702</v>
      </c>
      <c r="K110">
        <v>9</v>
      </c>
      <c r="L110">
        <v>108</v>
      </c>
      <c r="M110">
        <v>8</v>
      </c>
      <c r="N110">
        <v>2023</v>
      </c>
      <c r="O110">
        <v>12</v>
      </c>
      <c r="P110">
        <v>79716.709945750801</v>
      </c>
      <c r="Q110">
        <v>93818.416418375797</v>
      </c>
      <c r="R110">
        <v>0.99883178528288896</v>
      </c>
      <c r="S110">
        <v>0.85506204771609995</v>
      </c>
      <c r="T110">
        <v>0</v>
      </c>
      <c r="U110">
        <v>153782.90928174101</v>
      </c>
      <c r="V110">
        <v>13980.264480158199</v>
      </c>
      <c r="W110">
        <v>0</v>
      </c>
      <c r="X110">
        <v>0</v>
      </c>
      <c r="Y110">
        <v>0</v>
      </c>
      <c r="Z110">
        <v>116.64447031378801</v>
      </c>
      <c r="AA110">
        <v>1.1682147171114801E-3</v>
      </c>
      <c r="AB110">
        <v>0.55558416982384595</v>
      </c>
      <c r="AC110">
        <v>109.728240941991</v>
      </c>
      <c r="AD110">
        <v>86.491331266402398</v>
      </c>
      <c r="AE110">
        <v>34.950661200395601</v>
      </c>
    </row>
    <row r="111" spans="1:31">
      <c r="A111">
        <v>109</v>
      </c>
      <c r="B111">
        <v>0</v>
      </c>
      <c r="C111">
        <v>1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2.0837879137047401E-2</v>
      </c>
      <c r="J111">
        <v>0.94589481649640605</v>
      </c>
      <c r="K111">
        <v>10</v>
      </c>
      <c r="L111">
        <v>109</v>
      </c>
      <c r="M111">
        <v>9</v>
      </c>
      <c r="N111">
        <v>2024</v>
      </c>
      <c r="O111">
        <v>1</v>
      </c>
      <c r="P111">
        <v>81066.7325585871</v>
      </c>
      <c r="Q111">
        <v>81189.600525222995</v>
      </c>
      <c r="R111">
        <v>0.99891003110659005</v>
      </c>
      <c r="S111">
        <v>0.85413005668215403</v>
      </c>
      <c r="T111">
        <v>0</v>
      </c>
      <c r="U111">
        <v>153615.290694286</v>
      </c>
      <c r="V111">
        <v>13965.0264267532</v>
      </c>
      <c r="W111">
        <v>0</v>
      </c>
      <c r="X111">
        <v>0</v>
      </c>
      <c r="Y111">
        <v>0</v>
      </c>
      <c r="Z111">
        <v>99.645887432188502</v>
      </c>
      <c r="AA111">
        <v>1.0899688934099499E-3</v>
      </c>
      <c r="AB111">
        <v>0.51837171190268205</v>
      </c>
      <c r="AC111">
        <v>88.590700148280206</v>
      </c>
      <c r="AD111">
        <v>87.955400568991493</v>
      </c>
      <c r="AE111">
        <v>34.912566066883002</v>
      </c>
    </row>
    <row r="112" spans="1:31">
      <c r="A112">
        <v>110</v>
      </c>
      <c r="B112">
        <v>1</v>
      </c>
      <c r="C112">
        <v>1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-3.5459982827172103E-2</v>
      </c>
      <c r="J112">
        <v>0.94455464248606802</v>
      </c>
      <c r="K112">
        <v>10</v>
      </c>
      <c r="L112">
        <v>110</v>
      </c>
      <c r="M112">
        <v>9</v>
      </c>
      <c r="N112">
        <v>2024</v>
      </c>
      <c r="O112">
        <v>2</v>
      </c>
      <c r="P112">
        <v>77884.7434746121</v>
      </c>
      <c r="Q112">
        <v>78004.121765640797</v>
      </c>
      <c r="R112">
        <v>0.99889036273804499</v>
      </c>
      <c r="S112">
        <v>0.85318228214470404</v>
      </c>
      <c r="T112">
        <v>0</v>
      </c>
      <c r="U112">
        <v>153444.83344372499</v>
      </c>
      <c r="V112">
        <v>13949.530313065899</v>
      </c>
      <c r="W112">
        <v>0</v>
      </c>
      <c r="X112">
        <v>0</v>
      </c>
      <c r="Y112">
        <v>0</v>
      </c>
      <c r="Z112">
        <v>101.33341569823401</v>
      </c>
      <c r="AA112">
        <v>1.10963726195512E-3</v>
      </c>
      <c r="AB112">
        <v>0.52772567230901801</v>
      </c>
      <c r="AC112">
        <v>86.652432865586505</v>
      </c>
      <c r="AD112">
        <v>84.504465246110897</v>
      </c>
      <c r="AE112">
        <v>34.873825782664802</v>
      </c>
    </row>
    <row r="113" spans="1:31">
      <c r="A113">
        <v>111</v>
      </c>
      <c r="B113">
        <v>2</v>
      </c>
      <c r="C113">
        <v>1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-1.21136943274643E-2</v>
      </c>
      <c r="J113">
        <v>0.94357425929420602</v>
      </c>
      <c r="K113">
        <v>10</v>
      </c>
      <c r="L113">
        <v>111</v>
      </c>
      <c r="M113">
        <v>9</v>
      </c>
      <c r="N113">
        <v>2024</v>
      </c>
      <c r="O113">
        <v>3</v>
      </c>
      <c r="P113">
        <v>76643.907288669201</v>
      </c>
      <c r="Q113">
        <v>76761.902622622205</v>
      </c>
      <c r="R113">
        <v>0.99893273336198796</v>
      </c>
      <c r="S113">
        <v>0.852271709158827</v>
      </c>
      <c r="T113">
        <v>0</v>
      </c>
      <c r="U113">
        <v>153281.06689221499</v>
      </c>
      <c r="V113">
        <v>13934.6424447468</v>
      </c>
      <c r="W113">
        <v>0</v>
      </c>
      <c r="X113">
        <v>0</v>
      </c>
      <c r="Y113">
        <v>0</v>
      </c>
      <c r="Z113">
        <v>97.355929343265103</v>
      </c>
      <c r="AA113">
        <v>1.06726663801212E-3</v>
      </c>
      <c r="AB113">
        <v>0.50757488360255398</v>
      </c>
      <c r="AC113">
        <v>82.012947422128093</v>
      </c>
      <c r="AD113">
        <v>83.158727841174098</v>
      </c>
      <c r="AE113">
        <v>34.836606111867098</v>
      </c>
    </row>
    <row r="114" spans="1:31">
      <c r="A114">
        <v>112</v>
      </c>
      <c r="B114">
        <v>3</v>
      </c>
      <c r="C114">
        <v>1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-3.3835100071325499E-3</v>
      </c>
      <c r="J114">
        <v>0.94304036212749898</v>
      </c>
      <c r="K114">
        <v>10</v>
      </c>
      <c r="L114">
        <v>112</v>
      </c>
      <c r="M114">
        <v>9</v>
      </c>
      <c r="N114">
        <v>2024</v>
      </c>
      <c r="O114">
        <v>4</v>
      </c>
      <c r="P114">
        <v>76091.208811215096</v>
      </c>
      <c r="Q114">
        <v>76208.568072707494</v>
      </c>
      <c r="R114">
        <v>0.998948614622859</v>
      </c>
      <c r="S114">
        <v>0.85137564314646696</v>
      </c>
      <c r="T114">
        <v>0</v>
      </c>
      <c r="U114">
        <v>153119.90941989201</v>
      </c>
      <c r="V114">
        <v>13919.9917654447</v>
      </c>
      <c r="W114">
        <v>0</v>
      </c>
      <c r="X114">
        <v>0</v>
      </c>
      <c r="Y114">
        <v>0</v>
      </c>
      <c r="Z114">
        <v>95.804884110836497</v>
      </c>
      <c r="AA114">
        <v>1.0513853771414901E-3</v>
      </c>
      <c r="AB114">
        <v>0.50002201082384101</v>
      </c>
      <c r="AC114">
        <v>80.208904553900894</v>
      </c>
      <c r="AD114">
        <v>82.559282078766401</v>
      </c>
      <c r="AE114">
        <v>34.799979413611801</v>
      </c>
    </row>
    <row r="115" spans="1:31">
      <c r="A115">
        <v>113</v>
      </c>
      <c r="B115">
        <v>4</v>
      </c>
      <c r="C115">
        <v>1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7.6647356213115402E-3</v>
      </c>
      <c r="J115">
        <v>0.94224064826156595</v>
      </c>
      <c r="K115">
        <v>10</v>
      </c>
      <c r="L115">
        <v>113</v>
      </c>
      <c r="M115">
        <v>9</v>
      </c>
      <c r="N115">
        <v>2024</v>
      </c>
      <c r="O115">
        <v>5</v>
      </c>
      <c r="P115">
        <v>76381.658053773703</v>
      </c>
      <c r="Q115">
        <v>76499.295907846899</v>
      </c>
      <c r="R115">
        <v>0.99895509783218495</v>
      </c>
      <c r="S115">
        <v>0.85048603889131802</v>
      </c>
      <c r="T115">
        <v>0</v>
      </c>
      <c r="U115">
        <v>152959.914094604</v>
      </c>
      <c r="V115">
        <v>13905.4467358731</v>
      </c>
      <c r="W115">
        <v>0</v>
      </c>
      <c r="X115">
        <v>0</v>
      </c>
      <c r="Y115">
        <v>0</v>
      </c>
      <c r="Z115">
        <v>95.114011014018899</v>
      </c>
      <c r="AA115">
        <v>1.04490216781461E-3</v>
      </c>
      <c r="AB115">
        <v>0.49693870052230998</v>
      </c>
      <c r="AC115">
        <v>80.017890998168298</v>
      </c>
      <c r="AD115">
        <v>82.874237233500807</v>
      </c>
      <c r="AE115">
        <v>34.763616839682598</v>
      </c>
    </row>
    <row r="116" spans="1:31">
      <c r="A116">
        <v>114</v>
      </c>
      <c r="B116">
        <v>5</v>
      </c>
      <c r="C116">
        <v>1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3.2137231836573597E-2</v>
      </c>
      <c r="J116">
        <v>0.94126506024096401</v>
      </c>
      <c r="K116">
        <v>10</v>
      </c>
      <c r="L116">
        <v>114</v>
      </c>
      <c r="M116">
        <v>9</v>
      </c>
      <c r="N116">
        <v>2024</v>
      </c>
      <c r="O116">
        <v>6</v>
      </c>
      <c r="P116">
        <v>78538.258908996999</v>
      </c>
      <c r="Q116">
        <v>78658.199073458702</v>
      </c>
      <c r="R116">
        <v>0.99895001218112001</v>
      </c>
      <c r="S116">
        <v>0.84959303891035498</v>
      </c>
      <c r="T116">
        <v>0</v>
      </c>
      <c r="U116">
        <v>152799.30804802699</v>
      </c>
      <c r="V116">
        <v>13890.846186184301</v>
      </c>
      <c r="W116">
        <v>0</v>
      </c>
      <c r="X116">
        <v>0</v>
      </c>
      <c r="Y116">
        <v>0</v>
      </c>
      <c r="Z116">
        <v>95.477072567217107</v>
      </c>
      <c r="AA116">
        <v>1.0499878188803601E-3</v>
      </c>
      <c r="AB116">
        <v>0.49935735454540497</v>
      </c>
      <c r="AC116">
        <v>82.676960683818095</v>
      </c>
      <c r="AD116">
        <v>85.213048996246897</v>
      </c>
      <c r="AE116">
        <v>34.727115465460699</v>
      </c>
    </row>
    <row r="117" spans="1:31">
      <c r="A117">
        <v>115</v>
      </c>
      <c r="B117">
        <v>6</v>
      </c>
      <c r="C117">
        <v>1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2.1458810563902898E-2</v>
      </c>
      <c r="J117">
        <v>0.940026320736981</v>
      </c>
      <c r="K117">
        <v>10</v>
      </c>
      <c r="L117">
        <v>115</v>
      </c>
      <c r="M117">
        <v>9</v>
      </c>
      <c r="N117">
        <v>2024</v>
      </c>
      <c r="O117">
        <v>7</v>
      </c>
      <c r="P117">
        <v>79917.428356207703</v>
      </c>
      <c r="Q117">
        <v>80038.826668590496</v>
      </c>
      <c r="R117">
        <v>0.99891923146596195</v>
      </c>
      <c r="S117">
        <v>0.848674825487162</v>
      </c>
      <c r="T117">
        <v>0</v>
      </c>
      <c r="U117">
        <v>152634.167363866</v>
      </c>
      <c r="V117">
        <v>13875.833396715099</v>
      </c>
      <c r="W117">
        <v>0</v>
      </c>
      <c r="X117">
        <v>0</v>
      </c>
      <c r="Y117">
        <v>0</v>
      </c>
      <c r="Z117">
        <v>98.172823636246306</v>
      </c>
      <c r="AA117">
        <v>1.08076853403826E-3</v>
      </c>
      <c r="AB117">
        <v>0.51399616864960596</v>
      </c>
      <c r="AC117">
        <v>86.597036717179904</v>
      </c>
      <c r="AD117">
        <v>86.708728890973006</v>
      </c>
      <c r="AE117">
        <v>34.689583491787801</v>
      </c>
    </row>
    <row r="118" spans="1:31">
      <c r="A118">
        <v>116</v>
      </c>
      <c r="B118">
        <v>7</v>
      </c>
      <c r="C118">
        <v>1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5.2939387673314204E-3</v>
      </c>
      <c r="J118">
        <v>0.93861460484325099</v>
      </c>
      <c r="K118">
        <v>10</v>
      </c>
      <c r="L118">
        <v>116</v>
      </c>
      <c r="M118">
        <v>9</v>
      </c>
      <c r="N118">
        <v>2024</v>
      </c>
      <c r="O118">
        <v>8</v>
      </c>
      <c r="P118">
        <v>80030.7866525711</v>
      </c>
      <c r="Q118">
        <v>80152.269670486101</v>
      </c>
      <c r="R118">
        <v>0.99889906279451302</v>
      </c>
      <c r="S118">
        <v>0.84774048779642297</v>
      </c>
      <c r="T118">
        <v>0</v>
      </c>
      <c r="U118">
        <v>152466.12673018701</v>
      </c>
      <c r="V118">
        <v>13860.5569754715</v>
      </c>
      <c r="W118">
        <v>0</v>
      </c>
      <c r="X118">
        <v>0</v>
      </c>
      <c r="Y118">
        <v>0</v>
      </c>
      <c r="Z118">
        <v>99.896785445259695</v>
      </c>
      <c r="AA118">
        <v>1.1009372054867201E-3</v>
      </c>
      <c r="AB118">
        <v>0.52358806508697198</v>
      </c>
      <c r="AC118">
        <v>88.339872436736201</v>
      </c>
      <c r="AD118">
        <v>86.831625476359903</v>
      </c>
      <c r="AE118">
        <v>34.651392438678798</v>
      </c>
    </row>
    <row r="119" spans="1:31">
      <c r="A119">
        <v>117</v>
      </c>
      <c r="B119">
        <v>8</v>
      </c>
      <c r="C119">
        <v>1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-4.7325966615332504E-3</v>
      </c>
      <c r="J119">
        <v>0.93720712277413298</v>
      </c>
      <c r="K119">
        <v>10</v>
      </c>
      <c r="L119">
        <v>117</v>
      </c>
      <c r="M119">
        <v>9</v>
      </c>
      <c r="N119">
        <v>2024</v>
      </c>
      <c r="O119">
        <v>9</v>
      </c>
      <c r="P119">
        <v>79343.492734539104</v>
      </c>
      <c r="Q119">
        <v>79464.192089850199</v>
      </c>
      <c r="R119">
        <v>0.99889628605837999</v>
      </c>
      <c r="S119">
        <v>0.84680482480116703</v>
      </c>
      <c r="T119">
        <v>0</v>
      </c>
      <c r="U119">
        <v>152297.84774048999</v>
      </c>
      <c r="V119">
        <v>13845.258885499101</v>
      </c>
      <c r="W119">
        <v>0</v>
      </c>
      <c r="X119">
        <v>0</v>
      </c>
      <c r="Y119">
        <v>0</v>
      </c>
      <c r="Z119">
        <v>100.038483315714</v>
      </c>
      <c r="AA119">
        <v>1.10371394161988E-3</v>
      </c>
      <c r="AB119">
        <v>0.52490863622579098</v>
      </c>
      <c r="AC119">
        <v>87.802645673268202</v>
      </c>
      <c r="AD119">
        <v>86.086208097337703</v>
      </c>
      <c r="AE119">
        <v>34.613147213747702</v>
      </c>
    </row>
    <row r="120" spans="1:31">
      <c r="A120">
        <v>118</v>
      </c>
      <c r="B120">
        <v>9</v>
      </c>
      <c r="C120">
        <v>1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-1.3560339332947299E-2</v>
      </c>
      <c r="J120">
        <v>0.93571629082062302</v>
      </c>
      <c r="K120">
        <v>10</v>
      </c>
      <c r="L120">
        <v>118</v>
      </c>
      <c r="M120">
        <v>9</v>
      </c>
      <c r="N120">
        <v>2024</v>
      </c>
      <c r="O120">
        <v>10</v>
      </c>
      <c r="P120">
        <v>77963.594669260099</v>
      </c>
      <c r="Q120">
        <v>78082.7595558795</v>
      </c>
      <c r="R120">
        <v>0.99890455555190105</v>
      </c>
      <c r="S120">
        <v>0.84587719715721499</v>
      </c>
      <c r="T120">
        <v>0</v>
      </c>
      <c r="U120">
        <v>152131.013908725</v>
      </c>
      <c r="V120">
        <v>13830.092173520499</v>
      </c>
      <c r="W120">
        <v>0</v>
      </c>
      <c r="X120">
        <v>0</v>
      </c>
      <c r="Y120">
        <v>0</v>
      </c>
      <c r="Z120">
        <v>99.1793659181739</v>
      </c>
      <c r="AA120">
        <v>1.0954444480986199E-3</v>
      </c>
      <c r="AB120">
        <v>0.52097579783095505</v>
      </c>
      <c r="AC120">
        <v>85.629127399913699</v>
      </c>
      <c r="AD120">
        <v>84.5896561855361</v>
      </c>
      <c r="AE120">
        <v>34.575230433801202</v>
      </c>
    </row>
    <row r="121" spans="1:31">
      <c r="A121">
        <v>119</v>
      </c>
      <c r="B121">
        <v>10</v>
      </c>
      <c r="C121">
        <v>1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2.08644430498586E-2</v>
      </c>
      <c r="J121">
        <v>0.93396843186700296</v>
      </c>
      <c r="K121">
        <v>10</v>
      </c>
      <c r="L121">
        <v>119</v>
      </c>
      <c r="M121">
        <v>9</v>
      </c>
      <c r="N121">
        <v>2024</v>
      </c>
      <c r="O121">
        <v>11</v>
      </c>
      <c r="P121">
        <v>79286.585430651699</v>
      </c>
      <c r="Q121">
        <v>79407.147813864896</v>
      </c>
      <c r="R121">
        <v>0.99892242649289498</v>
      </c>
      <c r="S121">
        <v>0.84496570229929402</v>
      </c>
      <c r="T121">
        <v>0</v>
      </c>
      <c r="U121">
        <v>151967.08155852801</v>
      </c>
      <c r="V121">
        <v>13815.1892325935</v>
      </c>
      <c r="W121">
        <v>0</v>
      </c>
      <c r="X121">
        <v>0</v>
      </c>
      <c r="Y121">
        <v>0</v>
      </c>
      <c r="Z121">
        <v>97.454493336575197</v>
      </c>
      <c r="AA121">
        <v>1.07757350710542E-3</v>
      </c>
      <c r="AB121">
        <v>0.51247666511994905</v>
      </c>
      <c r="AC121">
        <v>85.659342997675196</v>
      </c>
      <c r="AD121">
        <v>86.024410131687006</v>
      </c>
      <c r="AE121">
        <v>34.537973081483599</v>
      </c>
    </row>
    <row r="122" spans="1:31">
      <c r="A122">
        <v>120</v>
      </c>
      <c r="B122">
        <v>11</v>
      </c>
      <c r="C122">
        <v>1</v>
      </c>
      <c r="D122">
        <v>0</v>
      </c>
      <c r="E122">
        <v>0</v>
      </c>
      <c r="F122">
        <v>1</v>
      </c>
      <c r="G122">
        <v>1</v>
      </c>
      <c r="H122">
        <v>1</v>
      </c>
      <c r="I122">
        <v>-2.86087834833193E-6</v>
      </c>
      <c r="J122">
        <v>0.93205331344952902</v>
      </c>
      <c r="K122">
        <v>10</v>
      </c>
      <c r="L122">
        <v>120</v>
      </c>
      <c r="M122">
        <v>9</v>
      </c>
      <c r="N122">
        <v>2024</v>
      </c>
      <c r="O122">
        <v>12</v>
      </c>
      <c r="P122">
        <v>65195.103157838399</v>
      </c>
      <c r="Q122">
        <v>79100.378680648893</v>
      </c>
      <c r="R122">
        <v>0.998902958638752</v>
      </c>
      <c r="S122">
        <v>0.84403873997503498</v>
      </c>
      <c r="T122">
        <v>0</v>
      </c>
      <c r="U122">
        <v>138000.333985918</v>
      </c>
      <c r="V122">
        <v>13800.033398591801</v>
      </c>
      <c r="W122">
        <v>0</v>
      </c>
      <c r="X122">
        <v>0</v>
      </c>
      <c r="Y122">
        <v>0</v>
      </c>
      <c r="Z122">
        <v>99.108231788314697</v>
      </c>
      <c r="AA122">
        <v>1.0970413612483099E-3</v>
      </c>
      <c r="AB122">
        <v>0.52173526409477999</v>
      </c>
      <c r="AC122">
        <v>86.871688938963501</v>
      </c>
      <c r="AD122">
        <v>70.742040722228495</v>
      </c>
      <c r="AE122">
        <v>34.500083496479597</v>
      </c>
    </row>
    <row r="123" spans="1:31">
      <c r="A123">
        <v>121</v>
      </c>
      <c r="B123">
        <v>0</v>
      </c>
      <c r="C123">
        <v>1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8.6087944027695203E-3</v>
      </c>
      <c r="J123">
        <v>0.92988655384043195</v>
      </c>
      <c r="K123">
        <v>11</v>
      </c>
      <c r="L123">
        <v>121</v>
      </c>
      <c r="M123">
        <v>10</v>
      </c>
      <c r="N123">
        <v>2025</v>
      </c>
      <c r="O123">
        <v>1</v>
      </c>
      <c r="P123">
        <v>65504.0786886934</v>
      </c>
      <c r="Q123">
        <v>65609.621591166593</v>
      </c>
      <c r="R123">
        <v>0.99900663775510101</v>
      </c>
      <c r="S123">
        <v>0.84320030375751198</v>
      </c>
      <c r="T123">
        <v>0</v>
      </c>
      <c r="U123">
        <v>137863.249664353</v>
      </c>
      <c r="V123">
        <v>13786.324966435301</v>
      </c>
      <c r="W123">
        <v>0</v>
      </c>
      <c r="X123">
        <v>0</v>
      </c>
      <c r="Y123">
        <v>0</v>
      </c>
      <c r="Z123">
        <v>81.493878947297901</v>
      </c>
      <c r="AA123">
        <v>9.9336224489895509E-4</v>
      </c>
      <c r="AB123">
        <v>0.47242714039004302</v>
      </c>
      <c r="AC123">
        <v>65.238926877630206</v>
      </c>
      <c r="AD123">
        <v>71.077090057097195</v>
      </c>
      <c r="AE123">
        <v>34.465812416088298</v>
      </c>
    </row>
    <row r="124" spans="1:31">
      <c r="A124">
        <v>122</v>
      </c>
      <c r="B124">
        <v>1</v>
      </c>
      <c r="C124">
        <v>1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1.20515385306961E-2</v>
      </c>
      <c r="J124">
        <v>0.92738569971250995</v>
      </c>
      <c r="K124">
        <v>11</v>
      </c>
      <c r="L124">
        <v>122</v>
      </c>
      <c r="M124">
        <v>10</v>
      </c>
      <c r="N124">
        <v>2025</v>
      </c>
      <c r="O124">
        <v>2</v>
      </c>
      <c r="P124">
        <v>66039.384995220898</v>
      </c>
      <c r="Q124">
        <v>66145.473970939405</v>
      </c>
      <c r="R124">
        <v>0.99900093753766395</v>
      </c>
      <c r="S124">
        <v>0.84235789398579797</v>
      </c>
      <c r="T124">
        <v>0</v>
      </c>
      <c r="U124">
        <v>137725.51566667799</v>
      </c>
      <c r="V124">
        <v>13772.5515666678</v>
      </c>
      <c r="W124">
        <v>0</v>
      </c>
      <c r="X124">
        <v>0</v>
      </c>
      <c r="Y124">
        <v>0</v>
      </c>
      <c r="Z124">
        <v>81.880098360866796</v>
      </c>
      <c r="AA124">
        <v>9.9906246233602992E-4</v>
      </c>
      <c r="AB124">
        <v>0.47513807231566002</v>
      </c>
      <c r="AC124">
        <v>66.149547627725894</v>
      </c>
      <c r="AD124">
        <v>71.657596801851</v>
      </c>
      <c r="AE124">
        <v>34.431378916669502</v>
      </c>
    </row>
    <row r="125" spans="1:31">
      <c r="A125">
        <v>123</v>
      </c>
      <c r="B125">
        <v>2</v>
      </c>
      <c r="C125">
        <v>1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4.2713207571303903E-2</v>
      </c>
      <c r="J125">
        <v>0.924812725423102</v>
      </c>
      <c r="K125">
        <v>11</v>
      </c>
      <c r="L125">
        <v>123</v>
      </c>
      <c r="M125">
        <v>10</v>
      </c>
      <c r="N125">
        <v>2025</v>
      </c>
      <c r="O125">
        <v>3</v>
      </c>
      <c r="P125">
        <v>68599.415208295599</v>
      </c>
      <c r="Q125">
        <v>68708.245805274302</v>
      </c>
      <c r="R125">
        <v>0.99899176580389404</v>
      </c>
      <c r="S125">
        <v>0.841508599951721</v>
      </c>
      <c r="T125">
        <v>0</v>
      </c>
      <c r="U125">
        <v>137586.656092107</v>
      </c>
      <c r="V125">
        <v>13758.6656092106</v>
      </c>
      <c r="W125">
        <v>0</v>
      </c>
      <c r="X125">
        <v>0</v>
      </c>
      <c r="Y125">
        <v>0</v>
      </c>
      <c r="Z125">
        <v>82.549231244026103</v>
      </c>
      <c r="AA125">
        <v>1.0082341961062801E-3</v>
      </c>
      <c r="AB125">
        <v>0.47950000169212398</v>
      </c>
      <c r="AC125">
        <v>69.343917884656406</v>
      </c>
      <c r="AD125">
        <v>74.4339329557138</v>
      </c>
      <c r="AE125">
        <v>34.396664023026602</v>
      </c>
    </row>
    <row r="126" spans="1:31">
      <c r="A126">
        <v>124</v>
      </c>
      <c r="B126">
        <v>3</v>
      </c>
      <c r="C126">
        <v>1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5.35870794168836E-3</v>
      </c>
      <c r="J126">
        <v>0.922168941350055</v>
      </c>
      <c r="K126">
        <v>11</v>
      </c>
      <c r="L126">
        <v>124</v>
      </c>
      <c r="M126">
        <v>10</v>
      </c>
      <c r="N126">
        <v>2025</v>
      </c>
      <c r="O126">
        <v>4</v>
      </c>
      <c r="P126">
        <v>68700.152978657803</v>
      </c>
      <c r="Q126">
        <v>68809.056726844705</v>
      </c>
      <c r="R126">
        <v>0.99895162439174301</v>
      </c>
      <c r="S126">
        <v>0.84062638286139302</v>
      </c>
      <c r="T126">
        <v>0</v>
      </c>
      <c r="U126">
        <v>137442.41359783799</v>
      </c>
      <c r="V126">
        <v>13744.2413597838</v>
      </c>
      <c r="W126">
        <v>0</v>
      </c>
      <c r="X126">
        <v>0</v>
      </c>
      <c r="Y126">
        <v>0</v>
      </c>
      <c r="Z126">
        <v>85.749269010369403</v>
      </c>
      <c r="AA126">
        <v>1.0483756082573399E-3</v>
      </c>
      <c r="AB126">
        <v>0.49859061304878299</v>
      </c>
      <c r="AC126">
        <v>72.213443512386107</v>
      </c>
      <c r="AD126">
        <v>74.543144787415102</v>
      </c>
      <c r="AE126">
        <v>34.3606033994594</v>
      </c>
    </row>
    <row r="127" spans="1:31">
      <c r="A127">
        <v>125</v>
      </c>
      <c r="B127">
        <v>4</v>
      </c>
      <c r="C127">
        <v>1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-5.0672837157967896E-3</v>
      </c>
      <c r="J127">
        <v>0.91954022988505801</v>
      </c>
      <c r="K127">
        <v>11</v>
      </c>
      <c r="L127">
        <v>125</v>
      </c>
      <c r="M127">
        <v>10</v>
      </c>
      <c r="N127">
        <v>2025</v>
      </c>
      <c r="O127">
        <v>5</v>
      </c>
      <c r="P127">
        <v>68086.203969160502</v>
      </c>
      <c r="Q127">
        <v>68194.405731857798</v>
      </c>
      <c r="R127">
        <v>0.99894898299877</v>
      </c>
      <c r="S127">
        <v>0.83974287024132299</v>
      </c>
      <c r="T127">
        <v>0</v>
      </c>
      <c r="U127">
        <v>137297.959284457</v>
      </c>
      <c r="V127">
        <v>13729.795928445599</v>
      </c>
      <c r="W127">
        <v>0</v>
      </c>
      <c r="X127">
        <v>0</v>
      </c>
      <c r="Y127">
        <v>0</v>
      </c>
      <c r="Z127">
        <v>85.875191223322304</v>
      </c>
      <c r="AA127">
        <v>1.0510170012298899E-3</v>
      </c>
      <c r="AB127">
        <v>0.499846817152653</v>
      </c>
      <c r="AC127">
        <v>71.748889115231293</v>
      </c>
      <c r="AD127">
        <v>73.877272876179205</v>
      </c>
      <c r="AE127">
        <v>34.324489821114099</v>
      </c>
    </row>
    <row r="128" spans="1:31">
      <c r="A128">
        <v>126</v>
      </c>
      <c r="B128">
        <v>5</v>
      </c>
      <c r="C128">
        <v>1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1.3087876893442801E-3</v>
      </c>
      <c r="J128">
        <v>0.91684239479233498</v>
      </c>
      <c r="K128">
        <v>11</v>
      </c>
      <c r="L128">
        <v>126</v>
      </c>
      <c r="M128">
        <v>10</v>
      </c>
      <c r="N128">
        <v>2025</v>
      </c>
      <c r="O128">
        <v>6</v>
      </c>
      <c r="P128">
        <v>67911.231381867095</v>
      </c>
      <c r="Q128">
        <v>68019.207555696194</v>
      </c>
      <c r="R128">
        <v>0.99895727964978598</v>
      </c>
      <c r="S128">
        <v>0.83886725326157496</v>
      </c>
      <c r="T128">
        <v>0</v>
      </c>
      <c r="U128">
        <v>137154.79590826799</v>
      </c>
      <c r="V128">
        <v>13715.479590826801</v>
      </c>
      <c r="W128">
        <v>0</v>
      </c>
      <c r="X128">
        <v>0</v>
      </c>
      <c r="Y128">
        <v>0</v>
      </c>
      <c r="Z128">
        <v>85.107754961450595</v>
      </c>
      <c r="AA128">
        <v>1.04272035021424E-3</v>
      </c>
      <c r="AB128">
        <v>0.495901063089351</v>
      </c>
      <c r="AC128">
        <v>70.999044071869903</v>
      </c>
      <c r="AD128">
        <v>73.6874748520042</v>
      </c>
      <c r="AE128">
        <v>34.2886989770669</v>
      </c>
    </row>
    <row r="129" spans="1:31">
      <c r="A129">
        <v>127</v>
      </c>
      <c r="B129">
        <v>6</v>
      </c>
      <c r="C129">
        <v>1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6.1280535794416802E-4</v>
      </c>
      <c r="J129">
        <v>0.914160343724289</v>
      </c>
      <c r="K129">
        <v>11</v>
      </c>
      <c r="L129">
        <v>127</v>
      </c>
      <c r="M129">
        <v>10</v>
      </c>
      <c r="N129">
        <v>2025</v>
      </c>
      <c r="O129">
        <v>7</v>
      </c>
      <c r="P129">
        <v>67689.599517709197</v>
      </c>
      <c r="Q129">
        <v>67797.299592378404</v>
      </c>
      <c r="R129">
        <v>0.99895887370033398</v>
      </c>
      <c r="S129">
        <v>0.83799388650227602</v>
      </c>
      <c r="T129">
        <v>0</v>
      </c>
      <c r="U129">
        <v>137012.000443122</v>
      </c>
      <c r="V129">
        <v>13701.2000443122</v>
      </c>
      <c r="W129">
        <v>0</v>
      </c>
      <c r="X129">
        <v>0</v>
      </c>
      <c r="Y129">
        <v>0</v>
      </c>
      <c r="Z129">
        <v>84.889039227333896</v>
      </c>
      <c r="AA129">
        <v>1.04112629966642E-3</v>
      </c>
      <c r="AB129">
        <v>0.49514295823302901</v>
      </c>
      <c r="AC129">
        <v>70.659116716713299</v>
      </c>
      <c r="AD129">
        <v>73.447074558409994</v>
      </c>
      <c r="AE129">
        <v>34.253000110780498</v>
      </c>
    </row>
    <row r="130" spans="1:31">
      <c r="A130">
        <v>128</v>
      </c>
      <c r="B130">
        <v>7</v>
      </c>
      <c r="C130">
        <v>1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-6.0094486478671199E-3</v>
      </c>
      <c r="J130">
        <v>0.91124476034262802</v>
      </c>
      <c r="K130">
        <v>11</v>
      </c>
      <c r="L130">
        <v>128</v>
      </c>
      <c r="M130">
        <v>10</v>
      </c>
      <c r="N130">
        <v>2025</v>
      </c>
      <c r="O130">
        <v>8</v>
      </c>
      <c r="P130">
        <v>67021.464313368793</v>
      </c>
      <c r="Q130">
        <v>67128.404168968103</v>
      </c>
      <c r="R130">
        <v>0.998961189938122</v>
      </c>
      <c r="S130">
        <v>0.83712337002118498</v>
      </c>
      <c r="T130">
        <v>0</v>
      </c>
      <c r="U130">
        <v>136869.67099846399</v>
      </c>
      <c r="V130">
        <v>13686.967099846401</v>
      </c>
      <c r="W130">
        <v>0</v>
      </c>
      <c r="X130">
        <v>0</v>
      </c>
      <c r="Y130">
        <v>0</v>
      </c>
      <c r="Z130">
        <v>84.6119993971366</v>
      </c>
      <c r="AA130">
        <v>1.03881006187764E-3</v>
      </c>
      <c r="AB130">
        <v>0.49404139271588299</v>
      </c>
      <c r="AC130">
        <v>69.806177047611001</v>
      </c>
      <c r="AD130">
        <v>72.722437849715504</v>
      </c>
      <c r="AE130">
        <v>34.217417749615898</v>
      </c>
    </row>
    <row r="131" spans="1:31">
      <c r="A131">
        <v>129</v>
      </c>
      <c r="B131">
        <v>8</v>
      </c>
      <c r="C131">
        <v>1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1.4573973181349901E-2</v>
      </c>
      <c r="J131">
        <v>0.908182726364545</v>
      </c>
      <c r="K131">
        <v>11</v>
      </c>
      <c r="L131">
        <v>129</v>
      </c>
      <c r="M131">
        <v>10</v>
      </c>
      <c r="N131">
        <v>2025</v>
      </c>
      <c r="O131">
        <v>9</v>
      </c>
      <c r="P131">
        <v>67736.849589067904</v>
      </c>
      <c r="Q131">
        <v>67844.530016525896</v>
      </c>
      <c r="R131">
        <v>0.99897037400391597</v>
      </c>
      <c r="S131">
        <v>0.83626144603748198</v>
      </c>
      <c r="T131">
        <v>0</v>
      </c>
      <c r="U131">
        <v>136728.746427128</v>
      </c>
      <c r="V131">
        <v>13672.874642712801</v>
      </c>
      <c r="W131">
        <v>0</v>
      </c>
      <c r="X131">
        <v>0</v>
      </c>
      <c r="Y131">
        <v>0</v>
      </c>
      <c r="Z131">
        <v>83.776830391711002</v>
      </c>
      <c r="AA131">
        <v>1.0296259960844399E-3</v>
      </c>
      <c r="AB131">
        <v>0.48967359842722902</v>
      </c>
      <c r="AC131">
        <v>69.926489928991998</v>
      </c>
      <c r="AD131">
        <v>73.498240851236403</v>
      </c>
      <c r="AE131">
        <v>34.182186606782103</v>
      </c>
    </row>
    <row r="132" spans="1:31">
      <c r="A132">
        <v>130</v>
      </c>
      <c r="B132">
        <v>9</v>
      </c>
      <c r="C132">
        <v>1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4.6006182201787597E-3</v>
      </c>
      <c r="J132">
        <v>0.90530508781459396</v>
      </c>
      <c r="K132">
        <v>11</v>
      </c>
      <c r="L132">
        <v>130</v>
      </c>
      <c r="M132">
        <v>10</v>
      </c>
      <c r="N132">
        <v>2025</v>
      </c>
      <c r="O132">
        <v>10</v>
      </c>
      <c r="P132">
        <v>67785.315432337899</v>
      </c>
      <c r="Q132">
        <v>67893.012775585797</v>
      </c>
      <c r="R132">
        <v>0.99895831125440204</v>
      </c>
      <c r="S132">
        <v>0.83539032190076701</v>
      </c>
      <c r="T132">
        <v>0</v>
      </c>
      <c r="U132">
        <v>136586.317630776</v>
      </c>
      <c r="V132">
        <v>13658.631763077499</v>
      </c>
      <c r="W132">
        <v>0</v>
      </c>
      <c r="X132">
        <v>0</v>
      </c>
      <c r="Y132">
        <v>0</v>
      </c>
      <c r="Z132">
        <v>84.671061986334905</v>
      </c>
      <c r="AA132">
        <v>1.04168874559801E-3</v>
      </c>
      <c r="AB132">
        <v>0.49541044849094201</v>
      </c>
      <c r="AC132">
        <v>70.797135892749793</v>
      </c>
      <c r="AD132">
        <v>73.550763840217897</v>
      </c>
      <c r="AE132">
        <v>34.1465794076938</v>
      </c>
    </row>
    <row r="133" spans="1:31">
      <c r="A133">
        <v>131</v>
      </c>
      <c r="B133">
        <v>10</v>
      </c>
      <c r="C133">
        <v>1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5.0310112143108201E-3</v>
      </c>
      <c r="J133">
        <v>0.90252707581227398</v>
      </c>
      <c r="K133">
        <v>11</v>
      </c>
      <c r="L133">
        <v>131</v>
      </c>
      <c r="M133">
        <v>10</v>
      </c>
      <c r="N133">
        <v>2025</v>
      </c>
      <c r="O133">
        <v>11</v>
      </c>
      <c r="P133">
        <v>67862.863838048695</v>
      </c>
      <c r="Q133">
        <v>67970.609611859807</v>
      </c>
      <c r="R133">
        <v>0.99895647889995998</v>
      </c>
      <c r="S133">
        <v>0.83451857447309397</v>
      </c>
      <c r="T133">
        <v>0</v>
      </c>
      <c r="U133">
        <v>136443.78692635099</v>
      </c>
      <c r="V133">
        <v>13644.3786926351</v>
      </c>
      <c r="W133">
        <v>0</v>
      </c>
      <c r="X133">
        <v>0</v>
      </c>
      <c r="Y133">
        <v>0</v>
      </c>
      <c r="Z133">
        <v>84.731644290422395</v>
      </c>
      <c r="AA133">
        <v>1.0435211000402399E-3</v>
      </c>
      <c r="AB133">
        <v>0.49628188685470898</v>
      </c>
      <c r="AC133">
        <v>71.002858293366003</v>
      </c>
      <c r="AD133">
        <v>73.634827079514807</v>
      </c>
      <c r="AE133">
        <v>34.110946731587703</v>
      </c>
    </row>
    <row r="134" spans="1:31">
      <c r="A134">
        <v>132</v>
      </c>
      <c r="B134">
        <v>11</v>
      </c>
      <c r="C134">
        <v>1</v>
      </c>
      <c r="D134">
        <v>0</v>
      </c>
      <c r="E134">
        <v>0</v>
      </c>
      <c r="F134">
        <v>1</v>
      </c>
      <c r="G134">
        <v>1</v>
      </c>
      <c r="H134">
        <v>1</v>
      </c>
      <c r="I134">
        <v>6.6866098560494098E-3</v>
      </c>
      <c r="J134">
        <v>0.89968511021142605</v>
      </c>
      <c r="K134">
        <v>11</v>
      </c>
      <c r="L134">
        <v>132</v>
      </c>
      <c r="M134">
        <v>10</v>
      </c>
      <c r="N134">
        <v>2025</v>
      </c>
      <c r="O134">
        <v>12</v>
      </c>
      <c r="P134">
        <v>54437.191376308001</v>
      </c>
      <c r="Q134">
        <v>68160.450502141801</v>
      </c>
      <c r="R134">
        <v>0.99895419376007999</v>
      </c>
      <c r="S134">
        <v>0.83364582974058099</v>
      </c>
      <c r="T134">
        <v>0</v>
      </c>
      <c r="U134">
        <v>122670.983846327</v>
      </c>
      <c r="V134">
        <v>13630.1093162585</v>
      </c>
      <c r="W134">
        <v>0</v>
      </c>
      <c r="X134">
        <v>0</v>
      </c>
      <c r="Y134">
        <v>0</v>
      </c>
      <c r="Z134">
        <v>84.828579797560906</v>
      </c>
      <c r="AA134">
        <v>1.0458062399203601E-3</v>
      </c>
      <c r="AB134">
        <v>0.49736866270561197</v>
      </c>
      <c r="AC134">
        <v>71.357250308558903</v>
      </c>
      <c r="AD134">
        <v>59.074536284706902</v>
      </c>
      <c r="AE134">
        <v>34.075273290646201</v>
      </c>
    </row>
    <row r="135" spans="1:31">
      <c r="A135">
        <v>133</v>
      </c>
      <c r="B135">
        <v>0</v>
      </c>
      <c r="C135">
        <v>1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1.6444686511741601E-2</v>
      </c>
      <c r="J135">
        <v>0.897182845863987</v>
      </c>
      <c r="K135">
        <v>12</v>
      </c>
      <c r="L135">
        <v>133</v>
      </c>
      <c r="M135">
        <v>11</v>
      </c>
      <c r="N135">
        <v>2026</v>
      </c>
      <c r="O135">
        <v>1</v>
      </c>
      <c r="P135">
        <v>55118.923128185503</v>
      </c>
      <c r="Q135">
        <v>55212.780451438797</v>
      </c>
      <c r="R135">
        <v>0.99906690326030501</v>
      </c>
      <c r="S135">
        <v>0.83286795753479004</v>
      </c>
      <c r="T135">
        <v>0</v>
      </c>
      <c r="U135">
        <v>122556.519951244</v>
      </c>
      <c r="V135">
        <v>13617.3911056938</v>
      </c>
      <c r="W135">
        <v>0</v>
      </c>
      <c r="X135">
        <v>0</v>
      </c>
      <c r="Y135">
        <v>0</v>
      </c>
      <c r="Z135">
        <v>68.046489220384998</v>
      </c>
      <c r="AA135">
        <v>9.3309673969466502E-4</v>
      </c>
      <c r="AB135">
        <v>0.443765833365313</v>
      </c>
      <c r="AC135">
        <v>51.566982411879202</v>
      </c>
      <c r="AD135">
        <v>59.8138454890587</v>
      </c>
      <c r="AE135">
        <v>34.043477764234503</v>
      </c>
    </row>
    <row r="136" spans="1:31">
      <c r="A136">
        <v>134</v>
      </c>
      <c r="B136">
        <v>1</v>
      </c>
      <c r="C136">
        <v>1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-1.42647180913613E-3</v>
      </c>
      <c r="J136">
        <v>0.89453439484748198</v>
      </c>
      <c r="K136">
        <v>12</v>
      </c>
      <c r="L136">
        <v>134</v>
      </c>
      <c r="M136">
        <v>11</v>
      </c>
      <c r="N136">
        <v>2026</v>
      </c>
      <c r="O136">
        <v>2</v>
      </c>
      <c r="P136">
        <v>54825.907064220803</v>
      </c>
      <c r="Q136">
        <v>54919.414380520197</v>
      </c>
      <c r="R136">
        <v>0.99905433543955902</v>
      </c>
      <c r="S136">
        <v>0.83208034382382201</v>
      </c>
      <c r="T136">
        <v>0</v>
      </c>
      <c r="U136">
        <v>122440.622593676</v>
      </c>
      <c r="V136">
        <v>13604.5136215195</v>
      </c>
      <c r="W136">
        <v>0</v>
      </c>
      <c r="X136">
        <v>0</v>
      </c>
      <c r="Y136">
        <v>0</v>
      </c>
      <c r="Z136">
        <v>68.898653910231801</v>
      </c>
      <c r="AA136">
        <v>9.4566456044104495E-4</v>
      </c>
      <c r="AB136">
        <v>0.44974288720104699</v>
      </c>
      <c r="AC136">
        <v>51.984503762734803</v>
      </c>
      <c r="AD136">
        <v>59.496032245563597</v>
      </c>
      <c r="AE136">
        <v>34.011284053798697</v>
      </c>
    </row>
    <row r="137" spans="1:31">
      <c r="A137">
        <v>135</v>
      </c>
      <c r="B137">
        <v>2</v>
      </c>
      <c r="C137">
        <v>1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-3.1859029287145701E-3</v>
      </c>
      <c r="J137">
        <v>0.89214024444642703</v>
      </c>
      <c r="K137">
        <v>12</v>
      </c>
      <c r="L137">
        <v>135</v>
      </c>
      <c r="M137">
        <v>11</v>
      </c>
      <c r="N137">
        <v>2026</v>
      </c>
      <c r="O137">
        <v>3</v>
      </c>
      <c r="P137">
        <v>54438.258682394298</v>
      </c>
      <c r="Q137">
        <v>54531.3135335431</v>
      </c>
      <c r="R137">
        <v>0.99905847228934697</v>
      </c>
      <c r="S137">
        <v>0.83129691712262199</v>
      </c>
      <c r="T137">
        <v>0</v>
      </c>
      <c r="U137">
        <v>122325.341354594</v>
      </c>
      <c r="V137">
        <v>13591.704594954899</v>
      </c>
      <c r="W137">
        <v>0</v>
      </c>
      <c r="X137">
        <v>0</v>
      </c>
      <c r="Y137">
        <v>0</v>
      </c>
      <c r="Z137">
        <v>68.532383830276004</v>
      </c>
      <c r="AA137">
        <v>9.41527710653306E-4</v>
      </c>
      <c r="AB137">
        <v>0.44777546783768801</v>
      </c>
      <c r="AC137">
        <v>51.391128962154099</v>
      </c>
      <c r="AD137">
        <v>59.075589661338299</v>
      </c>
      <c r="AE137">
        <v>33.979261487387198</v>
      </c>
    </row>
    <row r="138" spans="1:31">
      <c r="A138">
        <v>136</v>
      </c>
      <c r="B138">
        <v>3</v>
      </c>
      <c r="C138">
        <v>1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-1.0683418259985001E-2</v>
      </c>
      <c r="J138">
        <v>0.88975887534478204</v>
      </c>
      <c r="K138">
        <v>12</v>
      </c>
      <c r="L138">
        <v>136</v>
      </c>
      <c r="M138">
        <v>11</v>
      </c>
      <c r="N138">
        <v>2026</v>
      </c>
      <c r="O138">
        <v>4</v>
      </c>
      <c r="P138">
        <v>53646.1274310265</v>
      </c>
      <c r="Q138">
        <v>53738.291378690999</v>
      </c>
      <c r="R138">
        <v>0.99906424835593499</v>
      </c>
      <c r="S138">
        <v>0.830519029665718</v>
      </c>
      <c r="T138">
        <v>0</v>
      </c>
      <c r="U138">
        <v>122210.875215311</v>
      </c>
      <c r="V138">
        <v>13578.9861350345</v>
      </c>
      <c r="W138">
        <v>0</v>
      </c>
      <c r="X138">
        <v>0</v>
      </c>
      <c r="Y138">
        <v>0</v>
      </c>
      <c r="Z138">
        <v>68.047823352992907</v>
      </c>
      <c r="AA138">
        <v>9.3575164406501201E-4</v>
      </c>
      <c r="AB138">
        <v>0.44502846327311602</v>
      </c>
      <c r="AC138">
        <v>50.332793501123803</v>
      </c>
      <c r="AD138">
        <v>58.216482326915198</v>
      </c>
      <c r="AE138">
        <v>33.947465337586202</v>
      </c>
    </row>
    <row r="139" spans="1:31">
      <c r="A139">
        <v>137</v>
      </c>
      <c r="B139">
        <v>4</v>
      </c>
      <c r="C139">
        <v>1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9.2586656532045505E-3</v>
      </c>
      <c r="J139">
        <v>0.88691796008869195</v>
      </c>
      <c r="K139">
        <v>12</v>
      </c>
      <c r="L139">
        <v>137</v>
      </c>
      <c r="M139">
        <v>11</v>
      </c>
      <c r="N139">
        <v>2026</v>
      </c>
      <c r="O139">
        <v>5</v>
      </c>
      <c r="P139">
        <v>53933.405308407899</v>
      </c>
      <c r="Q139">
        <v>54025.849443825697</v>
      </c>
      <c r="R139">
        <v>0.99907700078263895</v>
      </c>
      <c r="S139">
        <v>0.82975246125133295</v>
      </c>
      <c r="T139">
        <v>0</v>
      </c>
      <c r="U139">
        <v>122098.074673134</v>
      </c>
      <c r="V139">
        <v>13566.452741459299</v>
      </c>
      <c r="W139">
        <v>0</v>
      </c>
      <c r="X139">
        <v>0</v>
      </c>
      <c r="Y139">
        <v>0</v>
      </c>
      <c r="Z139">
        <v>67.0576592887831</v>
      </c>
      <c r="AA139">
        <v>9.2299921736132401E-4</v>
      </c>
      <c r="AB139">
        <v>0.43896361380697901</v>
      </c>
      <c r="AC139">
        <v>49.911885385079302</v>
      </c>
      <c r="AD139">
        <v>58.528003564144498</v>
      </c>
      <c r="AE139">
        <v>33.916131853648203</v>
      </c>
    </row>
    <row r="140" spans="1:31">
      <c r="A140">
        <v>138</v>
      </c>
      <c r="B140">
        <v>5</v>
      </c>
      <c r="C140">
        <v>1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1.13505652344204E-2</v>
      </c>
      <c r="J140">
        <v>0.883938831432865</v>
      </c>
      <c r="K140">
        <v>12</v>
      </c>
      <c r="L140">
        <v>138</v>
      </c>
      <c r="M140">
        <v>11</v>
      </c>
      <c r="N140">
        <v>2026</v>
      </c>
      <c r="O140">
        <v>6</v>
      </c>
      <c r="P140">
        <v>54334.716087380897</v>
      </c>
      <c r="Q140">
        <v>54427.563912196398</v>
      </c>
      <c r="R140">
        <v>0.99907120079159395</v>
      </c>
      <c r="S140">
        <v>0.82898178782215004</v>
      </c>
      <c r="T140">
        <v>0</v>
      </c>
      <c r="U140">
        <v>121984.67007803</v>
      </c>
      <c r="V140">
        <v>13553.8522308922</v>
      </c>
      <c r="W140">
        <v>0</v>
      </c>
      <c r="X140">
        <v>0</v>
      </c>
      <c r="Y140">
        <v>0</v>
      </c>
      <c r="Z140">
        <v>67.416756635509898</v>
      </c>
      <c r="AA140">
        <v>9.2879920840580098E-4</v>
      </c>
      <c r="AB140">
        <v>0.44172199645892701</v>
      </c>
      <c r="AC140">
        <v>50.599274843524697</v>
      </c>
      <c r="AD140">
        <v>58.963194238212701</v>
      </c>
      <c r="AE140">
        <v>33.884630577230404</v>
      </c>
    </row>
    <row r="141" spans="1:31">
      <c r="A141">
        <v>139</v>
      </c>
      <c r="B141">
        <v>6</v>
      </c>
      <c r="C141">
        <v>1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5.8641984112368702E-3</v>
      </c>
      <c r="J141">
        <v>0.88097964937009998</v>
      </c>
      <c r="K141">
        <v>12</v>
      </c>
      <c r="L141">
        <v>139</v>
      </c>
      <c r="M141">
        <v>11</v>
      </c>
      <c r="N141">
        <v>2026</v>
      </c>
      <c r="O141">
        <v>7</v>
      </c>
      <c r="P141">
        <v>54441.371895698503</v>
      </c>
      <c r="Q141">
        <v>54534.303619523998</v>
      </c>
      <c r="R141">
        <v>0.999063419834198</v>
      </c>
      <c r="S141">
        <v>0.82820537992186505</v>
      </c>
      <c r="T141">
        <v>0</v>
      </c>
      <c r="U141">
        <v>121870.421655503</v>
      </c>
      <c r="V141">
        <v>13541.1579617225</v>
      </c>
      <c r="W141">
        <v>0</v>
      </c>
      <c r="X141">
        <v>0</v>
      </c>
      <c r="Y141">
        <v>0</v>
      </c>
      <c r="Z141">
        <v>67.918395109226196</v>
      </c>
      <c r="AA141">
        <v>9.3658016580220899E-4</v>
      </c>
      <c r="AB141">
        <v>0.445422494913703</v>
      </c>
      <c r="AC141">
        <v>51.1236285023409</v>
      </c>
      <c r="AD141">
        <v>59.078828921151</v>
      </c>
      <c r="AE141">
        <v>33.852894904306197</v>
      </c>
    </row>
    <row r="142" spans="1:31">
      <c r="A142">
        <v>140</v>
      </c>
      <c r="B142">
        <v>7</v>
      </c>
      <c r="C142">
        <v>1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3.7271391545423702E-3</v>
      </c>
      <c r="J142">
        <v>0.87788605039065903</v>
      </c>
      <c r="K142">
        <v>12</v>
      </c>
      <c r="L142">
        <v>140</v>
      </c>
      <c r="M142">
        <v>11</v>
      </c>
      <c r="N142">
        <v>2026</v>
      </c>
      <c r="O142">
        <v>8</v>
      </c>
      <c r="P142">
        <v>54432.077574822499</v>
      </c>
      <c r="Q142">
        <v>54524.967386427299</v>
      </c>
      <c r="R142">
        <v>0.99906070165496996</v>
      </c>
      <c r="S142">
        <v>0.82742744797915901</v>
      </c>
      <c r="T142">
        <v>0</v>
      </c>
      <c r="U142">
        <v>121755.948970133</v>
      </c>
      <c r="V142">
        <v>13528.4387744593</v>
      </c>
      <c r="W142">
        <v>0</v>
      </c>
      <c r="X142">
        <v>0</v>
      </c>
      <c r="Y142">
        <v>0</v>
      </c>
      <c r="Z142">
        <v>68.051714869623197</v>
      </c>
      <c r="AA142">
        <v>9.3929834502976797E-4</v>
      </c>
      <c r="AB142">
        <v>0.44671521732804698</v>
      </c>
      <c r="AC142">
        <v>51.263363221107397</v>
      </c>
      <c r="AD142">
        <v>59.068714668629497</v>
      </c>
      <c r="AE142">
        <v>33.821096936148102</v>
      </c>
    </row>
    <row r="143" spans="1:31">
      <c r="A143">
        <v>141</v>
      </c>
      <c r="B143">
        <v>8</v>
      </c>
      <c r="C143">
        <v>1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1.29482231165978E-3</v>
      </c>
      <c r="J143">
        <v>0.87473757872638203</v>
      </c>
      <c r="K143">
        <v>12</v>
      </c>
      <c r="L143">
        <v>141</v>
      </c>
      <c r="M143">
        <v>11</v>
      </c>
      <c r="N143">
        <v>2026</v>
      </c>
      <c r="O143">
        <v>9</v>
      </c>
      <c r="P143">
        <v>54290.643162041903</v>
      </c>
      <c r="Q143">
        <v>54383.347759844997</v>
      </c>
      <c r="R143">
        <v>0.99905997905341504</v>
      </c>
      <c r="S143">
        <v>0.82664964884627901</v>
      </c>
      <c r="T143">
        <v>0</v>
      </c>
      <c r="U143">
        <v>121641.49582773</v>
      </c>
      <c r="V143">
        <v>13515.721758636701</v>
      </c>
      <c r="W143">
        <v>0</v>
      </c>
      <c r="X143">
        <v>0</v>
      </c>
      <c r="Y143">
        <v>0</v>
      </c>
      <c r="Z143">
        <v>68.040096968528104</v>
      </c>
      <c r="AA143">
        <v>9.4002094658523095E-4</v>
      </c>
      <c r="AB143">
        <v>0.44705887503020098</v>
      </c>
      <c r="AC143">
        <v>51.169586522842899</v>
      </c>
      <c r="AD143">
        <v>58.915293406498698</v>
      </c>
      <c r="AE143">
        <v>33.789304396591703</v>
      </c>
    </row>
    <row r="144" spans="1:31">
      <c r="A144">
        <v>142</v>
      </c>
      <c r="B144">
        <v>9</v>
      </c>
      <c r="C144">
        <v>1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1.6999491161508101E-2</v>
      </c>
      <c r="J144">
        <v>0.87191559857005796</v>
      </c>
      <c r="K144">
        <v>12</v>
      </c>
      <c r="L144">
        <v>142</v>
      </c>
      <c r="M144">
        <v>11</v>
      </c>
      <c r="N144">
        <v>2026</v>
      </c>
      <c r="O144">
        <v>10</v>
      </c>
      <c r="P144">
        <v>55000.498408962099</v>
      </c>
      <c r="Q144">
        <v>55093.941106292899</v>
      </c>
      <c r="R144">
        <v>0.99906153939844899</v>
      </c>
      <c r="S144">
        <v>0.82587387071955098</v>
      </c>
      <c r="T144">
        <v>0</v>
      </c>
      <c r="U144">
        <v>121527.340076382</v>
      </c>
      <c r="V144">
        <v>13503.0377862647</v>
      </c>
      <c r="W144">
        <v>0</v>
      </c>
      <c r="X144">
        <v>0</v>
      </c>
      <c r="Y144">
        <v>0</v>
      </c>
      <c r="Z144">
        <v>67.8633039525524</v>
      </c>
      <c r="AA144">
        <v>9.3846060155127105E-4</v>
      </c>
      <c r="AB144">
        <v>0.44631679997530499</v>
      </c>
      <c r="AC144">
        <v>51.752060382159698</v>
      </c>
      <c r="AD144">
        <v>59.685102865150697</v>
      </c>
      <c r="AE144">
        <v>33.757594465661597</v>
      </c>
    </row>
    <row r="145" spans="1:31">
      <c r="A145">
        <v>143</v>
      </c>
      <c r="B145">
        <v>10</v>
      </c>
      <c r="C145">
        <v>1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6.1336263115014901E-3</v>
      </c>
      <c r="J145">
        <v>0.86896072297532101</v>
      </c>
      <c r="K145">
        <v>12</v>
      </c>
      <c r="L145">
        <v>143</v>
      </c>
      <c r="M145">
        <v>11</v>
      </c>
      <c r="N145">
        <v>2026</v>
      </c>
      <c r="O145">
        <v>11</v>
      </c>
      <c r="P145">
        <v>55122.961530799497</v>
      </c>
      <c r="Q145">
        <v>55216.5048810117</v>
      </c>
      <c r="R145">
        <v>0.99904837587639295</v>
      </c>
      <c r="S145">
        <v>0.82508794922111806</v>
      </c>
      <c r="T145">
        <v>0</v>
      </c>
      <c r="U145">
        <v>121411.691727888</v>
      </c>
      <c r="V145">
        <v>13490.1879697653</v>
      </c>
      <c r="W145">
        <v>0</v>
      </c>
      <c r="X145">
        <v>0</v>
      </c>
      <c r="Y145">
        <v>0</v>
      </c>
      <c r="Z145">
        <v>68.750623011202606</v>
      </c>
      <c r="AA145">
        <v>9.5162412360719401E-4</v>
      </c>
      <c r="AB145">
        <v>0.45257715979295898</v>
      </c>
      <c r="AC145">
        <v>52.595409126160497</v>
      </c>
      <c r="AD145">
        <v>59.817880287762598</v>
      </c>
      <c r="AE145">
        <v>33.725469924413197</v>
      </c>
    </row>
    <row r="146" spans="1:31">
      <c r="A146">
        <v>144</v>
      </c>
      <c r="B146">
        <v>11</v>
      </c>
      <c r="C146">
        <v>1</v>
      </c>
      <c r="D146">
        <v>0</v>
      </c>
      <c r="E146">
        <v>0</v>
      </c>
      <c r="F146">
        <v>1</v>
      </c>
      <c r="G146">
        <v>1</v>
      </c>
      <c r="H146">
        <v>1</v>
      </c>
      <c r="I146">
        <v>-1.0835477459016E-2</v>
      </c>
      <c r="J146">
        <v>0.866025807569066</v>
      </c>
      <c r="K146">
        <v>12</v>
      </c>
      <c r="L146">
        <v>144</v>
      </c>
      <c r="M146">
        <v>11</v>
      </c>
      <c r="N146">
        <v>2026</v>
      </c>
      <c r="O146">
        <v>12</v>
      </c>
      <c r="P146">
        <v>40849.446066099001</v>
      </c>
      <c r="Q146">
        <v>54404.786982610101</v>
      </c>
      <c r="R146">
        <v>0.99904534853785099</v>
      </c>
      <c r="S146">
        <v>0.82430027780399195</v>
      </c>
      <c r="T146">
        <v>0</v>
      </c>
      <c r="U146">
        <v>107818.476336762</v>
      </c>
      <c r="V146">
        <v>13477.3095420953</v>
      </c>
      <c r="W146">
        <v>0</v>
      </c>
      <c r="X146">
        <v>0</v>
      </c>
      <c r="Y146">
        <v>0</v>
      </c>
      <c r="Z146">
        <v>68.903701913499404</v>
      </c>
      <c r="AA146">
        <v>9.5465146214874402E-4</v>
      </c>
      <c r="AB146">
        <v>0.45401691341508599</v>
      </c>
      <c r="AC146">
        <v>51.9872391346927</v>
      </c>
      <c r="AD146">
        <v>44.338100560557699</v>
      </c>
      <c r="AE146">
        <v>33.693273855238203</v>
      </c>
    </row>
    <row r="147" spans="1:31">
      <c r="A147">
        <v>145</v>
      </c>
      <c r="B147">
        <v>0</v>
      </c>
      <c r="C147">
        <v>1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-2.7346755016879301E-3</v>
      </c>
      <c r="J147">
        <v>0.86296168450120803</v>
      </c>
      <c r="K147">
        <v>13</v>
      </c>
      <c r="L147">
        <v>145</v>
      </c>
      <c r="M147">
        <v>12</v>
      </c>
      <c r="N147">
        <v>2027</v>
      </c>
      <c r="O147">
        <v>1</v>
      </c>
      <c r="P147">
        <v>40576.552823341903</v>
      </c>
      <c r="Q147">
        <v>40654.261372046203</v>
      </c>
      <c r="R147">
        <v>0.99920335324451903</v>
      </c>
      <c r="S147">
        <v>0.82364360166213801</v>
      </c>
      <c r="T147">
        <v>0</v>
      </c>
      <c r="U147">
        <v>107732.583097408</v>
      </c>
      <c r="V147">
        <v>13466.572887176</v>
      </c>
      <c r="W147">
        <v>0</v>
      </c>
      <c r="X147">
        <v>0</v>
      </c>
      <c r="Y147">
        <v>0</v>
      </c>
      <c r="Z147">
        <v>51.0618075826238</v>
      </c>
      <c r="AA147">
        <v>7.9664675548049005E-4</v>
      </c>
      <c r="AB147">
        <v>0.37887241087055501</v>
      </c>
      <c r="AC147">
        <v>32.412907055738103</v>
      </c>
      <c r="AD147">
        <v>44.042116486383399</v>
      </c>
      <c r="AE147">
        <v>33.666432217939899</v>
      </c>
    </row>
    <row r="148" spans="1:31">
      <c r="A148">
        <v>146</v>
      </c>
      <c r="B148">
        <v>1</v>
      </c>
      <c r="C148">
        <v>1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3.0827068629780501E-2</v>
      </c>
      <c r="J148">
        <v>0.85969738651994498</v>
      </c>
      <c r="K148">
        <v>13</v>
      </c>
      <c r="L148">
        <v>146</v>
      </c>
      <c r="M148">
        <v>12</v>
      </c>
      <c r="N148">
        <v>2027</v>
      </c>
      <c r="O148">
        <v>2</v>
      </c>
      <c r="P148">
        <v>41664.7410182405</v>
      </c>
      <c r="Q148">
        <v>41743.603024745797</v>
      </c>
      <c r="R148">
        <v>0.99920804430533905</v>
      </c>
      <c r="S148">
        <v>0.82299131242142998</v>
      </c>
      <c r="T148">
        <v>0</v>
      </c>
      <c r="U148">
        <v>107647.263664723</v>
      </c>
      <c r="V148">
        <v>13455.9079580904</v>
      </c>
      <c r="W148">
        <v>0</v>
      </c>
      <c r="X148">
        <v>0</v>
      </c>
      <c r="Y148">
        <v>0</v>
      </c>
      <c r="Z148">
        <v>50.720691029177303</v>
      </c>
      <c r="AA148">
        <v>7.91955694661038E-4</v>
      </c>
      <c r="AB148">
        <v>0.37664141763549902</v>
      </c>
      <c r="AC148">
        <v>33.085286211942197</v>
      </c>
      <c r="AD148">
        <v>45.222236610141302</v>
      </c>
      <c r="AE148">
        <v>33.639769895226003</v>
      </c>
    </row>
    <row r="149" spans="1:31">
      <c r="A149">
        <v>147</v>
      </c>
      <c r="B149">
        <v>2</v>
      </c>
      <c r="C149">
        <v>1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-4.9140799895747199E-3</v>
      </c>
      <c r="J149">
        <v>0.85653104925053503</v>
      </c>
      <c r="K149">
        <v>13</v>
      </c>
      <c r="L149">
        <v>147</v>
      </c>
      <c r="M149">
        <v>12</v>
      </c>
      <c r="N149">
        <v>2027</v>
      </c>
      <c r="O149">
        <v>3</v>
      </c>
      <c r="P149">
        <v>41295.782383613398</v>
      </c>
      <c r="Q149">
        <v>41374.216844399802</v>
      </c>
      <c r="R149">
        <v>0.99918616099204904</v>
      </c>
      <c r="S149">
        <v>0.82232152998817698</v>
      </c>
      <c r="T149">
        <v>0</v>
      </c>
      <c r="U149">
        <v>107559.65612245401</v>
      </c>
      <c r="V149">
        <v>13444.9570153067</v>
      </c>
      <c r="W149">
        <v>0</v>
      </c>
      <c r="X149">
        <v>0</v>
      </c>
      <c r="Y149">
        <v>0</v>
      </c>
      <c r="Z149">
        <v>52.080926272800603</v>
      </c>
      <c r="AA149">
        <v>8.1383900795129903E-4</v>
      </c>
      <c r="AB149">
        <v>0.38704877021313699</v>
      </c>
      <c r="AC149">
        <v>33.699377459328304</v>
      </c>
      <c r="AD149">
        <v>44.822068248099797</v>
      </c>
      <c r="AE149">
        <v>33.612392538266697</v>
      </c>
    </row>
    <row r="150" spans="1:31">
      <c r="A150">
        <v>148</v>
      </c>
      <c r="B150">
        <v>3</v>
      </c>
      <c r="C150">
        <v>1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-5.5532621629326203E-3</v>
      </c>
      <c r="J150">
        <v>0.85338795016214397</v>
      </c>
      <c r="K150">
        <v>13</v>
      </c>
      <c r="L150">
        <v>148</v>
      </c>
      <c r="M150">
        <v>12</v>
      </c>
      <c r="N150">
        <v>2027</v>
      </c>
      <c r="O150">
        <v>4</v>
      </c>
      <c r="P150">
        <v>40903.743391433098</v>
      </c>
      <c r="Q150">
        <v>40981.725518363797</v>
      </c>
      <c r="R150">
        <v>0.99919271087203598</v>
      </c>
      <c r="S150">
        <v>0.82165767875732698</v>
      </c>
      <c r="T150">
        <v>0</v>
      </c>
      <c r="U150">
        <v>107472.824381459</v>
      </c>
      <c r="V150">
        <v>13434.1030476823</v>
      </c>
      <c r="W150">
        <v>0</v>
      </c>
      <c r="X150">
        <v>0</v>
      </c>
      <c r="Y150">
        <v>0</v>
      </c>
      <c r="Z150">
        <v>51.619727979516803</v>
      </c>
      <c r="AA150">
        <v>8.0728912796384502E-4</v>
      </c>
      <c r="AB150">
        <v>0.38393375241548999</v>
      </c>
      <c r="AC150">
        <v>33.110831470437503</v>
      </c>
      <c r="AD150">
        <v>44.396869311560799</v>
      </c>
      <c r="AE150">
        <v>33.585257619205699</v>
      </c>
    </row>
    <row r="151" spans="1:31">
      <c r="A151">
        <v>149</v>
      </c>
      <c r="B151">
        <v>4</v>
      </c>
      <c r="C151">
        <v>1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-5.6574243275598901E-3</v>
      </c>
      <c r="J151">
        <v>0.85034013605442205</v>
      </c>
      <c r="K151">
        <v>13</v>
      </c>
      <c r="L151">
        <v>149</v>
      </c>
      <c r="M151">
        <v>12</v>
      </c>
      <c r="N151">
        <v>2027</v>
      </c>
      <c r="O151">
        <v>5</v>
      </c>
      <c r="P151">
        <v>40511.166430999801</v>
      </c>
      <c r="Q151">
        <v>40588.695898527003</v>
      </c>
      <c r="R151">
        <v>0.99919972877188901</v>
      </c>
      <c r="S151">
        <v>0.82100012975766101</v>
      </c>
      <c r="T151">
        <v>0</v>
      </c>
      <c r="U151">
        <v>107386.816972302</v>
      </c>
      <c r="V151">
        <v>13423.3521215377</v>
      </c>
      <c r="W151">
        <v>0</v>
      </c>
      <c r="X151">
        <v>0</v>
      </c>
      <c r="Y151">
        <v>0</v>
      </c>
      <c r="Z151">
        <v>51.129679239291399</v>
      </c>
      <c r="AA151">
        <v>8.0027122811127495E-4</v>
      </c>
      <c r="AB151">
        <v>0.38059615188162799</v>
      </c>
      <c r="AC151">
        <v>32.507980715800102</v>
      </c>
      <c r="AD151">
        <v>43.971087223404297</v>
      </c>
      <c r="AE151">
        <v>33.558380303844402</v>
      </c>
    </row>
    <row r="152" spans="1:31">
      <c r="A152">
        <v>150</v>
      </c>
      <c r="B152">
        <v>5</v>
      </c>
      <c r="C152">
        <v>1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1.06575564221396E-2</v>
      </c>
      <c r="J152">
        <v>0.84724222655257098</v>
      </c>
      <c r="K152">
        <v>13</v>
      </c>
      <c r="L152">
        <v>150</v>
      </c>
      <c r="M152">
        <v>12</v>
      </c>
      <c r="N152">
        <v>2027</v>
      </c>
      <c r="O152">
        <v>6</v>
      </c>
      <c r="P152">
        <v>40782.044135132601</v>
      </c>
      <c r="Q152">
        <v>40859.840723528701</v>
      </c>
      <c r="R152">
        <v>0.99920677464380603</v>
      </c>
      <c r="S152">
        <v>0.82034889163729796</v>
      </c>
      <c r="T152">
        <v>0</v>
      </c>
      <c r="U152">
        <v>107301.635026159</v>
      </c>
      <c r="V152">
        <v>13412.7043782698</v>
      </c>
      <c r="W152">
        <v>0</v>
      </c>
      <c r="X152">
        <v>0</v>
      </c>
      <c r="Y152">
        <v>0</v>
      </c>
      <c r="Z152">
        <v>50.638958038749699</v>
      </c>
      <c r="AA152">
        <v>7.93225356193817E-4</v>
      </c>
      <c r="AB152">
        <v>0.37724524828265099</v>
      </c>
      <c r="AC152">
        <v>32.436791397353701</v>
      </c>
      <c r="AD152">
        <v>44.264827450489499</v>
      </c>
      <c r="AE152">
        <v>33.531760945674598</v>
      </c>
    </row>
    <row r="153" spans="1:31">
      <c r="A153">
        <v>151</v>
      </c>
      <c r="B153">
        <v>6</v>
      </c>
      <c r="C153">
        <v>1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1.1195130044474999E-2</v>
      </c>
      <c r="J153">
        <v>0.84409555161644301</v>
      </c>
      <c r="K153">
        <v>13</v>
      </c>
      <c r="L153">
        <v>151</v>
      </c>
      <c r="M153">
        <v>12</v>
      </c>
      <c r="N153">
        <v>2027</v>
      </c>
      <c r="O153">
        <v>7</v>
      </c>
      <c r="P153">
        <v>41076.621998987597</v>
      </c>
      <c r="Q153">
        <v>41154.711233087401</v>
      </c>
      <c r="R153">
        <v>0.99920083683008798</v>
      </c>
      <c r="S153">
        <v>0.81969329901662402</v>
      </c>
      <c r="T153">
        <v>0</v>
      </c>
      <c r="U153">
        <v>107215.883511375</v>
      </c>
      <c r="V153">
        <v>13401.9854389218</v>
      </c>
      <c r="W153">
        <v>0</v>
      </c>
      <c r="X153">
        <v>0</v>
      </c>
      <c r="Y153">
        <v>0</v>
      </c>
      <c r="Z153">
        <v>50.9775551689157</v>
      </c>
      <c r="AA153">
        <v>7.9916316991215605E-4</v>
      </c>
      <c r="AB153">
        <v>0.38006917718625999</v>
      </c>
      <c r="AC153">
        <v>32.915634448619201</v>
      </c>
      <c r="AD153">
        <v>44.584270502511302</v>
      </c>
      <c r="AE153">
        <v>33.504963597304503</v>
      </c>
    </row>
    <row r="154" spans="1:31">
      <c r="A154">
        <v>152</v>
      </c>
      <c r="B154">
        <v>7</v>
      </c>
      <c r="C154">
        <v>1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-6.4496044051867204E-3</v>
      </c>
      <c r="J154">
        <v>0.84118438761776604</v>
      </c>
      <c r="K154">
        <v>13</v>
      </c>
      <c r="L154">
        <v>152</v>
      </c>
      <c r="M154">
        <v>12</v>
      </c>
      <c r="N154">
        <v>2027</v>
      </c>
      <c r="O154">
        <v>8</v>
      </c>
      <c r="P154">
        <v>40649.913113926297</v>
      </c>
      <c r="Q154">
        <v>40727.512558550399</v>
      </c>
      <c r="R154">
        <v>0.99919442050556895</v>
      </c>
      <c r="S154">
        <v>0.81903297090321303</v>
      </c>
      <c r="T154">
        <v>0</v>
      </c>
      <c r="U154">
        <v>107129.51259414</v>
      </c>
      <c r="V154">
        <v>13391.1890742675</v>
      </c>
      <c r="W154">
        <v>0</v>
      </c>
      <c r="X154">
        <v>0</v>
      </c>
      <c r="Y154">
        <v>0</v>
      </c>
      <c r="Z154">
        <v>51.3457774987344</v>
      </c>
      <c r="AA154">
        <v>8.05579494431497E-4</v>
      </c>
      <c r="AB154">
        <v>0.383120678146813</v>
      </c>
      <c r="AC154">
        <v>32.835700743573803</v>
      </c>
      <c r="AD154">
        <v>44.1214719384296</v>
      </c>
      <c r="AE154">
        <v>33.477972685668803</v>
      </c>
    </row>
    <row r="155" spans="1:31">
      <c r="A155">
        <v>153</v>
      </c>
      <c r="B155">
        <v>8</v>
      </c>
      <c r="C155">
        <v>1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-2.1318188118489801E-3</v>
      </c>
      <c r="J155">
        <v>0.83808246731478397</v>
      </c>
      <c r="K155">
        <v>13</v>
      </c>
      <c r="L155">
        <v>153</v>
      </c>
      <c r="M155">
        <v>12</v>
      </c>
      <c r="N155">
        <v>2027</v>
      </c>
      <c r="O155">
        <v>9</v>
      </c>
      <c r="P155">
        <v>40402.814743082097</v>
      </c>
      <c r="Q155">
        <v>40480.119467997902</v>
      </c>
      <c r="R155">
        <v>0.99920214622751602</v>
      </c>
      <c r="S155">
        <v>0.81837950235758905</v>
      </c>
      <c r="T155">
        <v>0</v>
      </c>
      <c r="U155">
        <v>107044.038908373</v>
      </c>
      <c r="V155">
        <v>13380.504863546599</v>
      </c>
      <c r="W155">
        <v>0</v>
      </c>
      <c r="X155">
        <v>0</v>
      </c>
      <c r="Y155">
        <v>0</v>
      </c>
      <c r="Z155">
        <v>50.812391392407903</v>
      </c>
      <c r="AA155">
        <v>7.97853772484188E-4</v>
      </c>
      <c r="AB155">
        <v>0.37944644878511002</v>
      </c>
      <c r="AC155">
        <v>32.323005059677698</v>
      </c>
      <c r="AD155">
        <v>43.8534627569977</v>
      </c>
      <c r="AE155">
        <v>33.451262158866399</v>
      </c>
    </row>
    <row r="156" spans="1:31">
      <c r="A156">
        <v>154</v>
      </c>
      <c r="B156">
        <v>9</v>
      </c>
      <c r="C156">
        <v>1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1.3980035744956199E-2</v>
      </c>
      <c r="J156">
        <v>0.83507306889352795</v>
      </c>
      <c r="K156">
        <v>13</v>
      </c>
      <c r="L156">
        <v>154</v>
      </c>
      <c r="M156">
        <v>12</v>
      </c>
      <c r="N156">
        <v>2027</v>
      </c>
      <c r="O156">
        <v>10</v>
      </c>
      <c r="P156">
        <v>40806.954216119899</v>
      </c>
      <c r="Q156">
        <v>40884.670656661801</v>
      </c>
      <c r="R156">
        <v>0.99920636292988796</v>
      </c>
      <c r="S156">
        <v>0.817730006047098</v>
      </c>
      <c r="T156">
        <v>0</v>
      </c>
      <c r="U156">
        <v>106959.084790961</v>
      </c>
      <c r="V156">
        <v>13369.88559887</v>
      </c>
      <c r="W156">
        <v>0</v>
      </c>
      <c r="X156">
        <v>0</v>
      </c>
      <c r="Y156">
        <v>0</v>
      </c>
      <c r="Z156">
        <v>50.503518428852601</v>
      </c>
      <c r="AA156">
        <v>7.9363707011241298E-4</v>
      </c>
      <c r="AB156">
        <v>0.37744105281440199</v>
      </c>
      <c r="AC156">
        <v>32.473362296573697</v>
      </c>
      <c r="AD156">
        <v>44.291726544716902</v>
      </c>
      <c r="AE156">
        <v>33.424713997175097</v>
      </c>
    </row>
    <row r="157" spans="1:31">
      <c r="A157">
        <v>155</v>
      </c>
      <c r="B157">
        <v>10</v>
      </c>
      <c r="C157">
        <v>1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-5.64403165842831E-3</v>
      </c>
      <c r="J157">
        <v>0.83180835135584796</v>
      </c>
      <c r="K157">
        <v>13</v>
      </c>
      <c r="L157">
        <v>155</v>
      </c>
      <c r="M157">
        <v>12</v>
      </c>
      <c r="N157">
        <v>2027</v>
      </c>
      <c r="O157">
        <v>11</v>
      </c>
      <c r="P157">
        <v>40415.854176937501</v>
      </c>
      <c r="Q157">
        <v>40493.119623477003</v>
      </c>
      <c r="R157">
        <v>0.99919778770699097</v>
      </c>
      <c r="S157">
        <v>0.81707401298388505</v>
      </c>
      <c r="T157">
        <v>0</v>
      </c>
      <c r="U157">
        <v>106873.280898292</v>
      </c>
      <c r="V157">
        <v>13359.160112286499</v>
      </c>
      <c r="W157">
        <v>0</v>
      </c>
      <c r="X157">
        <v>0</v>
      </c>
      <c r="Y157">
        <v>0</v>
      </c>
      <c r="Z157">
        <v>51.0086927701498</v>
      </c>
      <c r="AA157">
        <v>8.0221229300888697E-4</v>
      </c>
      <c r="AB157">
        <v>0.381519291193193</v>
      </c>
      <c r="AC157">
        <v>32.510158392943097</v>
      </c>
      <c r="AD157">
        <v>43.867546258766701</v>
      </c>
      <c r="AE157">
        <v>33.3979002807163</v>
      </c>
    </row>
    <row r="158" spans="1:31">
      <c r="A158">
        <v>156</v>
      </c>
      <c r="B158">
        <v>11</v>
      </c>
      <c r="C158">
        <v>1</v>
      </c>
      <c r="D158">
        <v>0</v>
      </c>
      <c r="E158">
        <v>0</v>
      </c>
      <c r="F158">
        <v>1</v>
      </c>
      <c r="G158">
        <v>1</v>
      </c>
      <c r="H158">
        <v>1</v>
      </c>
      <c r="I158">
        <v>2.1749596451960999E-3</v>
      </c>
      <c r="J158">
        <v>0.82843177864302897</v>
      </c>
      <c r="K158">
        <v>13</v>
      </c>
      <c r="L158">
        <v>156</v>
      </c>
      <c r="M158">
        <v>12</v>
      </c>
      <c r="N158">
        <v>2027</v>
      </c>
      <c r="O158">
        <v>12</v>
      </c>
      <c r="P158">
        <v>27009.833006656499</v>
      </c>
      <c r="Q158">
        <v>40421.070347938898</v>
      </c>
      <c r="R158">
        <v>0.99920483834283802</v>
      </c>
      <c r="S158">
        <v>0.81642430705769597</v>
      </c>
      <c r="T158">
        <v>0</v>
      </c>
      <c r="U158">
        <v>93439.761942753496</v>
      </c>
      <c r="V158">
        <v>13348.537420393301</v>
      </c>
      <c r="W158">
        <v>0</v>
      </c>
      <c r="X158">
        <v>0</v>
      </c>
      <c r="Y158">
        <v>0</v>
      </c>
      <c r="Z158">
        <v>50.519817721171798</v>
      </c>
      <c r="AA158">
        <v>7.9516165716203699E-4</v>
      </c>
      <c r="AB158">
        <v>0.37816612194585802</v>
      </c>
      <c r="AC158">
        <v>32.166863138329198</v>
      </c>
      <c r="AD158">
        <v>29.328577338174401</v>
      </c>
      <c r="AE158">
        <v>33.371343550983298</v>
      </c>
    </row>
    <row r="159" spans="1:31">
      <c r="A159">
        <v>157</v>
      </c>
      <c r="B159">
        <v>0</v>
      </c>
      <c r="C159">
        <v>1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1.8913671125953E-3</v>
      </c>
      <c r="J159">
        <v>0.82508250825082496</v>
      </c>
      <c r="K159">
        <v>14</v>
      </c>
      <c r="L159">
        <v>157</v>
      </c>
      <c r="M159">
        <v>13</v>
      </c>
      <c r="N159">
        <v>2028</v>
      </c>
      <c r="O159">
        <v>1</v>
      </c>
      <c r="P159">
        <v>26948.116349621399</v>
      </c>
      <c r="Q159">
        <v>27010.729033082</v>
      </c>
      <c r="R159">
        <v>0.99939219679478197</v>
      </c>
      <c r="S159">
        <v>0.81592808174704901</v>
      </c>
      <c r="T159">
        <v>0</v>
      </c>
      <c r="U159">
        <v>93382.968955949895</v>
      </c>
      <c r="V159">
        <v>13340.424136564199</v>
      </c>
      <c r="W159">
        <v>0</v>
      </c>
      <c r="X159">
        <v>0</v>
      </c>
      <c r="Y159">
        <v>0</v>
      </c>
      <c r="Z159">
        <v>33.762291258320602</v>
      </c>
      <c r="AA159">
        <v>6.0780320521795599E-4</v>
      </c>
      <c r="AB159">
        <v>0.28906144927043198</v>
      </c>
      <c r="AC159">
        <v>16.427192181641701</v>
      </c>
      <c r="AD159">
        <v>29.261623119172199</v>
      </c>
      <c r="AE159">
        <v>33.351060341410601</v>
      </c>
    </row>
    <row r="160" spans="1:31">
      <c r="A160">
        <v>158</v>
      </c>
      <c r="B160">
        <v>1</v>
      </c>
      <c r="C160">
        <v>1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3.0933821717790098E-2</v>
      </c>
      <c r="J160">
        <v>0.82155767334866903</v>
      </c>
      <c r="K160">
        <v>14</v>
      </c>
      <c r="L160">
        <v>158</v>
      </c>
      <c r="M160">
        <v>13</v>
      </c>
      <c r="N160">
        <v>2028</v>
      </c>
      <c r="O160">
        <v>2</v>
      </c>
      <c r="P160">
        <v>27667.829427474298</v>
      </c>
      <c r="Q160">
        <v>27731.202386871799</v>
      </c>
      <c r="R160">
        <v>0.99939321680207505</v>
      </c>
      <c r="S160">
        <v>0.81543299029632899</v>
      </c>
      <c r="T160">
        <v>0</v>
      </c>
      <c r="U160">
        <v>93326.305739415096</v>
      </c>
      <c r="V160">
        <v>13332.329391345</v>
      </c>
      <c r="W160">
        <v>0</v>
      </c>
      <c r="X160">
        <v>0</v>
      </c>
      <c r="Y160">
        <v>0</v>
      </c>
      <c r="Z160">
        <v>33.685145437026797</v>
      </c>
      <c r="AA160">
        <v>6.0678319792523301E-4</v>
      </c>
      <c r="AB160">
        <v>0.28857635017294497</v>
      </c>
      <c r="AC160">
        <v>16.837044102081801</v>
      </c>
      <c r="AD160">
        <v>30.0421359191111</v>
      </c>
      <c r="AE160">
        <v>33.330823478362397</v>
      </c>
    </row>
    <row r="161" spans="1:31">
      <c r="A161">
        <v>159</v>
      </c>
      <c r="B161">
        <v>2</v>
      </c>
      <c r="C161">
        <v>1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1.2129663383341E-2</v>
      </c>
      <c r="J161">
        <v>0.81826364454627298</v>
      </c>
      <c r="K161">
        <v>14</v>
      </c>
      <c r="L161">
        <v>159</v>
      </c>
      <c r="M161">
        <v>13</v>
      </c>
      <c r="N161">
        <v>2028</v>
      </c>
      <c r="O161">
        <v>3</v>
      </c>
      <c r="P161">
        <v>27887.820500164598</v>
      </c>
      <c r="Q161">
        <v>27951.4112418187</v>
      </c>
      <c r="R161">
        <v>0.99937663297538204</v>
      </c>
      <c r="S161">
        <v>0.81492467625939302</v>
      </c>
      <c r="T161">
        <v>0</v>
      </c>
      <c r="U161">
        <v>93268.129197887698</v>
      </c>
      <c r="V161">
        <v>13324.0184568411</v>
      </c>
      <c r="W161">
        <v>0</v>
      </c>
      <c r="X161">
        <v>0</v>
      </c>
      <c r="Y161">
        <v>0</v>
      </c>
      <c r="Z161">
        <v>34.584786784342903</v>
      </c>
      <c r="AA161">
        <v>6.2336702461799395E-4</v>
      </c>
      <c r="AB161">
        <v>0.29646335198061102</v>
      </c>
      <c r="AC161">
        <v>17.434856374229099</v>
      </c>
      <c r="AD161">
        <v>30.280695511970201</v>
      </c>
      <c r="AE161">
        <v>33.310046142102699</v>
      </c>
    </row>
    <row r="162" spans="1:31">
      <c r="A162">
        <v>160</v>
      </c>
      <c r="B162">
        <v>3</v>
      </c>
      <c r="C162">
        <v>1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1.0963331227517E-2</v>
      </c>
      <c r="J162">
        <v>0.81492950859750601</v>
      </c>
      <c r="K162">
        <v>14</v>
      </c>
      <c r="L162">
        <v>160</v>
      </c>
      <c r="M162">
        <v>13</v>
      </c>
      <c r="N162">
        <v>2028</v>
      </c>
      <c r="O162">
        <v>4</v>
      </c>
      <c r="P162">
        <v>28077.225138825899</v>
      </c>
      <c r="Q162">
        <v>28141.000326114699</v>
      </c>
      <c r="R162">
        <v>0.99937128456995505</v>
      </c>
      <c r="S162">
        <v>0.81441232054110502</v>
      </c>
      <c r="T162">
        <v>0</v>
      </c>
      <c r="U162">
        <v>93209.490085929603</v>
      </c>
      <c r="V162">
        <v>13315.641440846999</v>
      </c>
      <c r="W162">
        <v>0</v>
      </c>
      <c r="X162">
        <v>0</v>
      </c>
      <c r="Y162">
        <v>0</v>
      </c>
      <c r="Z162">
        <v>34.8597756252057</v>
      </c>
      <c r="AA162">
        <v>6.2871543004467604E-4</v>
      </c>
      <c r="AB162">
        <v>0.29900696776060298</v>
      </c>
      <c r="AC162">
        <v>17.703811781558201</v>
      </c>
      <c r="AD162">
        <v>30.486083686624202</v>
      </c>
      <c r="AE162">
        <v>33.289103602117599</v>
      </c>
    </row>
    <row r="163" spans="1:31">
      <c r="A163">
        <v>161</v>
      </c>
      <c r="B163">
        <v>4</v>
      </c>
      <c r="C163">
        <v>1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-3.5890911971845399E-3</v>
      </c>
      <c r="J163">
        <v>0.81149070843138804</v>
      </c>
      <c r="K163">
        <v>14</v>
      </c>
      <c r="L163">
        <v>161</v>
      </c>
      <c r="M163">
        <v>13</v>
      </c>
      <c r="N163">
        <v>2028</v>
      </c>
      <c r="O163">
        <v>5</v>
      </c>
      <c r="P163">
        <v>27860.140636909298</v>
      </c>
      <c r="Q163">
        <v>27923.6592866307</v>
      </c>
      <c r="R163">
        <v>0.99936661632944601</v>
      </c>
      <c r="S163">
        <v>0.81389648507617596</v>
      </c>
      <c r="T163">
        <v>0</v>
      </c>
      <c r="U163">
        <v>93150.452716968503</v>
      </c>
      <c r="V163">
        <v>13307.2075309955</v>
      </c>
      <c r="W163">
        <v>0</v>
      </c>
      <c r="X163">
        <v>0</v>
      </c>
      <c r="Y163">
        <v>0</v>
      </c>
      <c r="Z163">
        <v>35.096531423532397</v>
      </c>
      <c r="AA163">
        <v>6.3338367055392202E-4</v>
      </c>
      <c r="AB163">
        <v>0.301227108022387</v>
      </c>
      <c r="AC163">
        <v>17.6975991845948</v>
      </c>
      <c r="AD163">
        <v>30.250630893849898</v>
      </c>
      <c r="AE163">
        <v>33.268018827488703</v>
      </c>
    </row>
    <row r="164" spans="1:31">
      <c r="A164">
        <v>162</v>
      </c>
      <c r="B164">
        <v>5</v>
      </c>
      <c r="C164">
        <v>1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5.5489503363492798E-4</v>
      </c>
      <c r="J164">
        <v>0.80795023026581603</v>
      </c>
      <c r="K164">
        <v>14</v>
      </c>
      <c r="L164">
        <v>162</v>
      </c>
      <c r="M164">
        <v>13</v>
      </c>
      <c r="N164">
        <v>2028</v>
      </c>
      <c r="O164">
        <v>6</v>
      </c>
      <c r="P164">
        <v>27759.877303876601</v>
      </c>
      <c r="Q164">
        <v>27823.266272746001</v>
      </c>
      <c r="R164">
        <v>0.99937111513251198</v>
      </c>
      <c r="S164">
        <v>0.81338463789300997</v>
      </c>
      <c r="T164">
        <v>0</v>
      </c>
      <c r="U164">
        <v>93091.871806855197</v>
      </c>
      <c r="V164">
        <v>13298.838829550699</v>
      </c>
      <c r="W164">
        <v>0</v>
      </c>
      <c r="X164">
        <v>0</v>
      </c>
      <c r="Y164">
        <v>0</v>
      </c>
      <c r="Z164">
        <v>34.825175796136698</v>
      </c>
      <c r="AA164">
        <v>6.2888486748756899E-4</v>
      </c>
      <c r="AB164">
        <v>0.29908754948900301</v>
      </c>
      <c r="AC164">
        <v>17.5086420430383</v>
      </c>
      <c r="AD164">
        <v>30.141871795474799</v>
      </c>
      <c r="AE164">
        <v>33.247097073876802</v>
      </c>
    </row>
    <row r="165" spans="1:31">
      <c r="A165">
        <v>163</v>
      </c>
      <c r="B165">
        <v>6</v>
      </c>
      <c r="C165">
        <v>1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1.2147177610391E-2</v>
      </c>
      <c r="J165">
        <v>0.80411707944676702</v>
      </c>
      <c r="K165">
        <v>14</v>
      </c>
      <c r="L165">
        <v>163</v>
      </c>
      <c r="M165">
        <v>13</v>
      </c>
      <c r="N165">
        <v>2028</v>
      </c>
      <c r="O165">
        <v>7</v>
      </c>
      <c r="P165">
        <v>27981.177954210201</v>
      </c>
      <c r="Q165">
        <v>28044.786056385001</v>
      </c>
      <c r="R165">
        <v>0.99937298404837405</v>
      </c>
      <c r="S165">
        <v>0.81287463275024396</v>
      </c>
      <c r="T165">
        <v>0</v>
      </c>
      <c r="U165">
        <v>93033.501718265601</v>
      </c>
      <c r="V165">
        <v>13290.500245466499</v>
      </c>
      <c r="W165">
        <v>0</v>
      </c>
      <c r="X165">
        <v>0</v>
      </c>
      <c r="Y165">
        <v>0</v>
      </c>
      <c r="Z165">
        <v>34.699846629845801</v>
      </c>
      <c r="AA165">
        <v>6.2701595162578097E-4</v>
      </c>
      <c r="AB165">
        <v>0.29819872310089701</v>
      </c>
      <c r="AC165">
        <v>17.5955609146569</v>
      </c>
      <c r="AD165">
        <v>30.3818515610837</v>
      </c>
      <c r="AE165">
        <v>33.226250613666203</v>
      </c>
    </row>
    <row r="166" spans="1:31">
      <c r="A166">
        <v>164</v>
      </c>
      <c r="B166">
        <v>7</v>
      </c>
      <c r="C166">
        <v>1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-8.0911101651854906E-3</v>
      </c>
      <c r="J166">
        <v>0.80019204609106198</v>
      </c>
      <c r="K166">
        <v>14</v>
      </c>
      <c r="L166">
        <v>164</v>
      </c>
      <c r="M166">
        <v>13</v>
      </c>
      <c r="N166">
        <v>2028</v>
      </c>
      <c r="O166">
        <v>8</v>
      </c>
      <c r="P166">
        <v>27639.056346376299</v>
      </c>
      <c r="Q166">
        <v>27702.272379420301</v>
      </c>
      <c r="R166">
        <v>0.99936758897005895</v>
      </c>
      <c r="S166">
        <v>0.81236056186653305</v>
      </c>
      <c r="T166">
        <v>0</v>
      </c>
      <c r="U166">
        <v>92974.666305624894</v>
      </c>
      <c r="V166">
        <v>13282.095186517799</v>
      </c>
      <c r="W166">
        <v>0</v>
      </c>
      <c r="X166">
        <v>0</v>
      </c>
      <c r="Y166">
        <v>0</v>
      </c>
      <c r="Z166">
        <v>34.976472442762798</v>
      </c>
      <c r="AA166">
        <v>6.3241102994130295E-4</v>
      </c>
      <c r="AB166">
        <v>0.30076453575773099</v>
      </c>
      <c r="AC166">
        <v>17.530308967933301</v>
      </c>
      <c r="AD166">
        <v>30.010795077705399</v>
      </c>
      <c r="AE166">
        <v>33.205237966294497</v>
      </c>
    </row>
    <row r="167" spans="1:31">
      <c r="A167">
        <v>165</v>
      </c>
      <c r="B167">
        <v>8</v>
      </c>
      <c r="C167">
        <v>1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3.14921027269732E-3</v>
      </c>
      <c r="J167">
        <v>0.79630514413123099</v>
      </c>
      <c r="K167">
        <v>14</v>
      </c>
      <c r="L167">
        <v>165</v>
      </c>
      <c r="M167">
        <v>13</v>
      </c>
      <c r="N167">
        <v>2028</v>
      </c>
      <c r="O167">
        <v>9</v>
      </c>
      <c r="P167">
        <v>27611.074552327598</v>
      </c>
      <c r="Q167">
        <v>27674.239460647299</v>
      </c>
      <c r="R167">
        <v>0.99937492605989897</v>
      </c>
      <c r="S167">
        <v>0.81185277644934495</v>
      </c>
      <c r="T167">
        <v>0</v>
      </c>
      <c r="U167">
        <v>92916.5502646276</v>
      </c>
      <c r="V167">
        <v>13273.792894946801</v>
      </c>
      <c r="W167">
        <v>0</v>
      </c>
      <c r="X167">
        <v>0</v>
      </c>
      <c r="Y167">
        <v>0</v>
      </c>
      <c r="Z167">
        <v>34.548820432970402</v>
      </c>
      <c r="AA167">
        <v>6.2507394010127295E-4</v>
      </c>
      <c r="AB167">
        <v>0.297275133588774</v>
      </c>
      <c r="AC167">
        <v>17.309265469740399</v>
      </c>
      <c r="AD167">
        <v>29.980426082367899</v>
      </c>
      <c r="AE167">
        <v>33.1844822373669</v>
      </c>
    </row>
    <row r="168" spans="1:31">
      <c r="A168">
        <v>166</v>
      </c>
      <c r="B168">
        <v>9</v>
      </c>
      <c r="C168">
        <v>1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7.9234222416113605E-3</v>
      </c>
      <c r="J168">
        <v>0.79264426125554799</v>
      </c>
      <c r="K168">
        <v>14</v>
      </c>
      <c r="L168">
        <v>166</v>
      </c>
      <c r="M168">
        <v>13</v>
      </c>
      <c r="N168">
        <v>2028</v>
      </c>
      <c r="O168">
        <v>10</v>
      </c>
      <c r="P168">
        <v>27714.7109598723</v>
      </c>
      <c r="Q168">
        <v>27777.967505524899</v>
      </c>
      <c r="R168">
        <v>0.99937516831905804</v>
      </c>
      <c r="S168">
        <v>0.81134550511435799</v>
      </c>
      <c r="T168">
        <v>0</v>
      </c>
      <c r="U168">
        <v>92858.4930603385</v>
      </c>
      <c r="V168">
        <v>13265.499008619699</v>
      </c>
      <c r="W168">
        <v>0</v>
      </c>
      <c r="X168">
        <v>0</v>
      </c>
      <c r="Y168">
        <v>0</v>
      </c>
      <c r="Z168">
        <v>34.513843190409503</v>
      </c>
      <c r="AA168">
        <v>6.2483168094188801E-4</v>
      </c>
      <c r="AB168">
        <v>0.29715991902078598</v>
      </c>
      <c r="AC168">
        <v>17.367405835007698</v>
      </c>
      <c r="AD168">
        <v>30.092798130985301</v>
      </c>
      <c r="AE168">
        <v>33.163747521549404</v>
      </c>
    </row>
    <row r="169" spans="1:31">
      <c r="A169">
        <v>167</v>
      </c>
      <c r="B169">
        <v>10</v>
      </c>
      <c r="C169">
        <v>1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1.21398804209272E-2</v>
      </c>
      <c r="J169">
        <v>0.78895463510848096</v>
      </c>
      <c r="K169">
        <v>14</v>
      </c>
      <c r="L169">
        <v>167</v>
      </c>
      <c r="M169">
        <v>13</v>
      </c>
      <c r="N169">
        <v>2028</v>
      </c>
      <c r="O169">
        <v>11</v>
      </c>
      <c r="P169">
        <v>27935.4634277365</v>
      </c>
      <c r="Q169">
        <v>27998.938546140798</v>
      </c>
      <c r="R169">
        <v>0.99937243092815198</v>
      </c>
      <c r="S169">
        <v>0.81083632976876496</v>
      </c>
      <c r="T169">
        <v>0</v>
      </c>
      <c r="U169">
        <v>92800.217942035393</v>
      </c>
      <c r="V169">
        <v>13257.173991719301</v>
      </c>
      <c r="W169">
        <v>0</v>
      </c>
      <c r="X169">
        <v>0</v>
      </c>
      <c r="Y169">
        <v>0</v>
      </c>
      <c r="Z169">
        <v>34.643388699840401</v>
      </c>
      <c r="AA169">
        <v>6.2756907184819701E-4</v>
      </c>
      <c r="AB169">
        <v>0.29846177820119901</v>
      </c>
      <c r="AC169">
        <v>17.582301985074</v>
      </c>
      <c r="AD169">
        <v>30.332183424985899</v>
      </c>
      <c r="AE169">
        <v>33.142934979298303</v>
      </c>
    </row>
    <row r="170" spans="1:31">
      <c r="A170">
        <v>168</v>
      </c>
      <c r="B170">
        <v>11</v>
      </c>
      <c r="C170">
        <v>1</v>
      </c>
      <c r="D170">
        <v>0</v>
      </c>
      <c r="E170">
        <v>0</v>
      </c>
      <c r="F170">
        <v>1</v>
      </c>
      <c r="G170">
        <v>1</v>
      </c>
      <c r="H170">
        <v>1</v>
      </c>
      <c r="I170">
        <v>-4.1041358693266698E-3</v>
      </c>
      <c r="J170">
        <v>0.78511423412106496</v>
      </c>
      <c r="K170">
        <v>14</v>
      </c>
      <c r="L170">
        <v>168</v>
      </c>
      <c r="M170">
        <v>13</v>
      </c>
      <c r="N170">
        <v>2028</v>
      </c>
      <c r="O170">
        <v>12</v>
      </c>
      <c r="P170">
        <v>14470.6715586522</v>
      </c>
      <c r="Q170">
        <v>27768.305663181101</v>
      </c>
      <c r="R170">
        <v>0.99936703500266</v>
      </c>
      <c r="S170">
        <v>0.81032309875344999</v>
      </c>
      <c r="T170">
        <v>0</v>
      </c>
      <c r="U170">
        <v>79492.695987713596</v>
      </c>
      <c r="V170">
        <v>13248.782664618901</v>
      </c>
      <c r="W170">
        <v>0</v>
      </c>
      <c r="X170">
        <v>0</v>
      </c>
      <c r="Y170">
        <v>0</v>
      </c>
      <c r="Z170">
        <v>34.919329284670702</v>
      </c>
      <c r="AA170">
        <v>6.3296499734040803E-4</v>
      </c>
      <c r="AB170">
        <v>0.301027993761669</v>
      </c>
      <c r="AC170">
        <v>17.587497790735402</v>
      </c>
      <c r="AD170">
        <v>15.729483248442399</v>
      </c>
      <c r="AE170">
        <v>33.121956661547202</v>
      </c>
    </row>
    <row r="171" spans="1:31">
      <c r="A171">
        <v>169</v>
      </c>
      <c r="B171">
        <v>0</v>
      </c>
      <c r="C171">
        <v>1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1.33858463595118E-2</v>
      </c>
      <c r="J171">
        <v>0.78125</v>
      </c>
      <c r="K171">
        <v>15</v>
      </c>
      <c r="L171">
        <v>169</v>
      </c>
      <c r="M171">
        <v>14</v>
      </c>
      <c r="N171">
        <v>2029</v>
      </c>
      <c r="O171">
        <v>1</v>
      </c>
      <c r="P171">
        <v>14591.7092789176</v>
      </c>
      <c r="Q171">
        <v>14640.679293494801</v>
      </c>
      <c r="R171">
        <v>0.99961723319210205</v>
      </c>
      <c r="S171">
        <v>0.81001293396757401</v>
      </c>
      <c r="T171">
        <v>0</v>
      </c>
      <c r="U171">
        <v>79462.268822219194</v>
      </c>
      <c r="V171">
        <v>13243.711470369801</v>
      </c>
      <c r="W171">
        <v>0</v>
      </c>
      <c r="X171">
        <v>0</v>
      </c>
      <c r="Y171">
        <v>0</v>
      </c>
      <c r="Z171">
        <v>18.088339448315299</v>
      </c>
      <c r="AA171">
        <v>3.8276680789781997E-4</v>
      </c>
      <c r="AB171">
        <v>0.182037750498345</v>
      </c>
      <c r="AC171">
        <v>5.6061119121880498</v>
      </c>
      <c r="AD171">
        <v>15.860735901286001</v>
      </c>
      <c r="AE171">
        <v>33.1092786759246</v>
      </c>
    </row>
    <row r="172" spans="1:31">
      <c r="A172">
        <v>170</v>
      </c>
      <c r="B172">
        <v>1</v>
      </c>
      <c r="C172">
        <v>1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-6.0301096589501198E-3</v>
      </c>
      <c r="J172">
        <v>0.77754451442345096</v>
      </c>
      <c r="K172">
        <v>15</v>
      </c>
      <c r="L172">
        <v>170</v>
      </c>
      <c r="M172">
        <v>14</v>
      </c>
      <c r="N172">
        <v>2029</v>
      </c>
      <c r="O172">
        <v>2</v>
      </c>
      <c r="P172">
        <v>14431.1039179738</v>
      </c>
      <c r="Q172">
        <v>14479.886956824201</v>
      </c>
      <c r="R172">
        <v>0.99961388380518401</v>
      </c>
      <c r="S172">
        <v>0.80970017485575896</v>
      </c>
      <c r="T172">
        <v>0</v>
      </c>
      <c r="U172">
        <v>79431.587153350105</v>
      </c>
      <c r="V172">
        <v>13238.5978588916</v>
      </c>
      <c r="W172">
        <v>0</v>
      </c>
      <c r="X172">
        <v>0</v>
      </c>
      <c r="Y172">
        <v>0</v>
      </c>
      <c r="Z172">
        <v>18.239636598646999</v>
      </c>
      <c r="AA172">
        <v>3.8611619481611098E-4</v>
      </c>
      <c r="AB172">
        <v>0.183630665159632</v>
      </c>
      <c r="AC172">
        <v>5.5930784312976103</v>
      </c>
      <c r="AD172">
        <v>15.6865442032262</v>
      </c>
      <c r="AE172">
        <v>33.0964946472291</v>
      </c>
    </row>
    <row r="173" spans="1:31">
      <c r="A173">
        <v>171</v>
      </c>
      <c r="B173">
        <v>2</v>
      </c>
      <c r="C173">
        <v>1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4.7352894993541996E-3</v>
      </c>
      <c r="J173">
        <v>0.77411363988233495</v>
      </c>
      <c r="K173">
        <v>15</v>
      </c>
      <c r="L173">
        <v>171</v>
      </c>
      <c r="M173">
        <v>14</v>
      </c>
      <c r="N173">
        <v>2029</v>
      </c>
      <c r="O173">
        <v>3</v>
      </c>
      <c r="P173">
        <v>14427.1023550833</v>
      </c>
      <c r="Q173">
        <v>14475.868397174399</v>
      </c>
      <c r="R173">
        <v>0.99961798613666497</v>
      </c>
      <c r="S173">
        <v>0.80939085816381895</v>
      </c>
      <c r="T173">
        <v>0</v>
      </c>
      <c r="U173">
        <v>79401.243185870801</v>
      </c>
      <c r="V173">
        <v>13233.5405309784</v>
      </c>
      <c r="W173">
        <v>0</v>
      </c>
      <c r="X173">
        <v>0</v>
      </c>
      <c r="Y173">
        <v>0</v>
      </c>
      <c r="Z173">
        <v>18.038879897467201</v>
      </c>
      <c r="AA173">
        <v>3.8201386333507601E-4</v>
      </c>
      <c r="AB173">
        <v>0.181679662148928</v>
      </c>
      <c r="AC173">
        <v>5.5320957488040596</v>
      </c>
      <c r="AD173">
        <v>15.6821907636056</v>
      </c>
      <c r="AE173">
        <v>33.083851327446098</v>
      </c>
    </row>
    <row r="174" spans="1:31">
      <c r="A174">
        <v>172</v>
      </c>
      <c r="B174">
        <v>3</v>
      </c>
      <c r="C174">
        <v>1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8.9055859804649806E-3</v>
      </c>
      <c r="J174">
        <v>0.770475383311503</v>
      </c>
      <c r="K174">
        <v>15</v>
      </c>
      <c r="L174">
        <v>172</v>
      </c>
      <c r="M174">
        <v>14</v>
      </c>
      <c r="N174">
        <v>2029</v>
      </c>
      <c r="O174">
        <v>4</v>
      </c>
      <c r="P174">
        <v>14483.1819426983</v>
      </c>
      <c r="Q174">
        <v>14531.996150041001</v>
      </c>
      <c r="R174">
        <v>0.99961794611440502</v>
      </c>
      <c r="S174">
        <v>0.80908162724149202</v>
      </c>
      <c r="T174">
        <v>0</v>
      </c>
      <c r="U174">
        <v>79370.907632390503</v>
      </c>
      <c r="V174">
        <v>13228.4846053984</v>
      </c>
      <c r="W174">
        <v>0</v>
      </c>
      <c r="X174">
        <v>0</v>
      </c>
      <c r="Y174">
        <v>0</v>
      </c>
      <c r="Z174">
        <v>18.033877943854201</v>
      </c>
      <c r="AA174">
        <v>3.8205388559541897E-4</v>
      </c>
      <c r="AB174">
        <v>0.18169869609359701</v>
      </c>
      <c r="AC174">
        <v>5.5541275706002802</v>
      </c>
      <c r="AD174">
        <v>15.7429958292111</v>
      </c>
      <c r="AE174">
        <v>33.071211513496003</v>
      </c>
    </row>
    <row r="175" spans="1:31">
      <c r="A175">
        <v>173</v>
      </c>
      <c r="B175">
        <v>4</v>
      </c>
      <c r="C175">
        <v>1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6.2872184074431701E-3</v>
      </c>
      <c r="J175">
        <v>0.76687116564417201</v>
      </c>
      <c r="K175">
        <v>15</v>
      </c>
      <c r="L175">
        <v>173</v>
      </c>
      <c r="M175">
        <v>14</v>
      </c>
      <c r="N175">
        <v>2029</v>
      </c>
      <c r="O175">
        <v>5</v>
      </c>
      <c r="P175">
        <v>14501.730293430701</v>
      </c>
      <c r="Q175">
        <v>14550.551913904799</v>
      </c>
      <c r="R175">
        <v>0.99961631444424004</v>
      </c>
      <c r="S175">
        <v>0.80877119430768896</v>
      </c>
      <c r="T175">
        <v>0</v>
      </c>
      <c r="U175">
        <v>79340.454161584406</v>
      </c>
      <c r="V175">
        <v>13223.4090269307</v>
      </c>
      <c r="W175">
        <v>0</v>
      </c>
      <c r="X175">
        <v>0</v>
      </c>
      <c r="Y175">
        <v>0</v>
      </c>
      <c r="Z175">
        <v>18.1039774283729</v>
      </c>
      <c r="AA175">
        <v>3.8368555575991702E-4</v>
      </c>
      <c r="AB175">
        <v>0.18247469223582199</v>
      </c>
      <c r="AC175">
        <v>5.5849794736533402</v>
      </c>
      <c r="AD175">
        <v>15.7630979067302</v>
      </c>
      <c r="AE175">
        <v>33.058522567326698</v>
      </c>
    </row>
    <row r="176" spans="1:31">
      <c r="A176">
        <v>174</v>
      </c>
      <c r="B176">
        <v>5</v>
      </c>
      <c r="C176">
        <v>1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2.2266143039380501E-2</v>
      </c>
      <c r="J176">
        <v>0.76318400366328298</v>
      </c>
      <c r="K176">
        <v>15</v>
      </c>
      <c r="L176">
        <v>174</v>
      </c>
      <c r="M176">
        <v>14</v>
      </c>
      <c r="N176">
        <v>2029</v>
      </c>
      <c r="O176">
        <v>6</v>
      </c>
      <c r="P176">
        <v>14751.7302037096</v>
      </c>
      <c r="Q176">
        <v>14800.8102321651</v>
      </c>
      <c r="R176">
        <v>0.99961567560532805</v>
      </c>
      <c r="S176">
        <v>0.80846036380800801</v>
      </c>
      <c r="T176">
        <v>0</v>
      </c>
      <c r="U176">
        <v>79309.961689565695</v>
      </c>
      <c r="V176">
        <v>13218.326948260899</v>
      </c>
      <c r="W176">
        <v>0</v>
      </c>
      <c r="X176">
        <v>0</v>
      </c>
      <c r="Y176">
        <v>0</v>
      </c>
      <c r="Z176">
        <v>18.127162866788399</v>
      </c>
      <c r="AA176">
        <v>3.8432439467216302E-4</v>
      </c>
      <c r="AB176">
        <v>0.18277851376923801</v>
      </c>
      <c r="AC176">
        <v>5.6904994308835697</v>
      </c>
      <c r="AD176">
        <v>16.034211084845499</v>
      </c>
      <c r="AE176">
        <v>33.045817370652301</v>
      </c>
    </row>
    <row r="177" spans="1:31">
      <c r="A177">
        <v>175</v>
      </c>
      <c r="B177">
        <v>6</v>
      </c>
      <c r="C177">
        <v>1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5.0361368276441399E-3</v>
      </c>
      <c r="J177">
        <v>0.759416767922236</v>
      </c>
      <c r="K177">
        <v>15</v>
      </c>
      <c r="L177">
        <v>175</v>
      </c>
      <c r="M177">
        <v>14</v>
      </c>
      <c r="N177">
        <v>2029</v>
      </c>
      <c r="O177">
        <v>7</v>
      </c>
      <c r="P177">
        <v>14752.722857655701</v>
      </c>
      <c r="Q177">
        <v>14801.791024410501</v>
      </c>
      <c r="R177">
        <v>0.99960889980631795</v>
      </c>
      <c r="S177">
        <v>0.80814417480313805</v>
      </c>
      <c r="T177">
        <v>0</v>
      </c>
      <c r="U177">
        <v>79278.943548188006</v>
      </c>
      <c r="V177">
        <v>13213.1572580313</v>
      </c>
      <c r="W177">
        <v>0</v>
      </c>
      <c r="X177">
        <v>0</v>
      </c>
      <c r="Y177">
        <v>0</v>
      </c>
      <c r="Z177">
        <v>18.439662754636998</v>
      </c>
      <c r="AA177">
        <v>3.91100193682514E-4</v>
      </c>
      <c r="AB177">
        <v>0.186000975028215</v>
      </c>
      <c r="AC177">
        <v>5.7912482948248103</v>
      </c>
      <c r="AD177">
        <v>16.035273609777999</v>
      </c>
      <c r="AE177">
        <v>33.032893145078198</v>
      </c>
    </row>
    <row r="178" spans="1:31">
      <c r="A178">
        <v>176</v>
      </c>
      <c r="B178">
        <v>7</v>
      </c>
      <c r="C178">
        <v>1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3.1179071705928801E-2</v>
      </c>
      <c r="J178">
        <v>0.75551526140827996</v>
      </c>
      <c r="K178">
        <v>15</v>
      </c>
      <c r="L178">
        <v>176</v>
      </c>
      <c r="M178">
        <v>14</v>
      </c>
      <c r="N178">
        <v>2029</v>
      </c>
      <c r="O178">
        <v>8</v>
      </c>
      <c r="P178">
        <v>15138.8389818169</v>
      </c>
      <c r="Q178">
        <v>15188.312955568599</v>
      </c>
      <c r="R178">
        <v>0.99960872045941596</v>
      </c>
      <c r="S178">
        <v>0.80782796452169503</v>
      </c>
      <c r="T178">
        <v>0</v>
      </c>
      <c r="U178">
        <v>79247.923319578404</v>
      </c>
      <c r="V178">
        <v>13207.987219929701</v>
      </c>
      <c r="W178">
        <v>0</v>
      </c>
      <c r="X178">
        <v>0</v>
      </c>
      <c r="Y178">
        <v>0</v>
      </c>
      <c r="Z178">
        <v>18.440903572069601</v>
      </c>
      <c r="AA178">
        <v>3.9127954058432201E-4</v>
      </c>
      <c r="AB178">
        <v>0.18608626953623</v>
      </c>
      <c r="AC178">
        <v>5.9452023515505799</v>
      </c>
      <c r="AD178">
        <v>16.454005701865899</v>
      </c>
      <c r="AE178">
        <v>33.0199680498243</v>
      </c>
    </row>
    <row r="179" spans="1:31">
      <c r="A179">
        <v>177</v>
      </c>
      <c r="B179">
        <v>8</v>
      </c>
      <c r="C179">
        <v>1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7.0985295982255404E-3</v>
      </c>
      <c r="J179">
        <v>0.75154065834961703</v>
      </c>
      <c r="K179">
        <v>15</v>
      </c>
      <c r="L179">
        <v>177</v>
      </c>
      <c r="M179">
        <v>14</v>
      </c>
      <c r="N179">
        <v>2029</v>
      </c>
      <c r="O179">
        <v>9</v>
      </c>
      <c r="P179">
        <v>15171.766028764199</v>
      </c>
      <c r="Q179">
        <v>15221.262434406901</v>
      </c>
      <c r="R179">
        <v>0.99959832251459002</v>
      </c>
      <c r="S179">
        <v>0.80750347821626201</v>
      </c>
      <c r="T179">
        <v>0</v>
      </c>
      <c r="U179">
        <v>79216.091213015505</v>
      </c>
      <c r="V179">
        <v>13202.6818688359</v>
      </c>
      <c r="W179">
        <v>0</v>
      </c>
      <c r="X179">
        <v>0</v>
      </c>
      <c r="Y179">
        <v>0</v>
      </c>
      <c r="Z179">
        <v>18.9235487272711</v>
      </c>
      <c r="AA179">
        <v>4.0167748541013599E-4</v>
      </c>
      <c r="AB179">
        <v>0.19103136521025799</v>
      </c>
      <c r="AC179">
        <v>6.1164952778630797</v>
      </c>
      <c r="AD179">
        <v>16.489700970607501</v>
      </c>
      <c r="AE179">
        <v>33.006704672089697</v>
      </c>
    </row>
    <row r="180" spans="1:31">
      <c r="A180">
        <v>178</v>
      </c>
      <c r="B180">
        <v>9</v>
      </c>
      <c r="C180">
        <v>1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2.1968726114094402E-2</v>
      </c>
      <c r="J180">
        <v>0.74766355140186902</v>
      </c>
      <c r="K180">
        <v>15</v>
      </c>
      <c r="L180">
        <v>178</v>
      </c>
      <c r="M180">
        <v>14</v>
      </c>
      <c r="N180">
        <v>2029</v>
      </c>
      <c r="O180">
        <v>10</v>
      </c>
      <c r="P180">
        <v>15430.1059685119</v>
      </c>
      <c r="Q180">
        <v>15479.869239301001</v>
      </c>
      <c r="R180">
        <v>0.99959728710344098</v>
      </c>
      <c r="S180">
        <v>0.80717828615156795</v>
      </c>
      <c r="T180">
        <v>0</v>
      </c>
      <c r="U180">
        <v>79184.189871469003</v>
      </c>
      <c r="V180">
        <v>13197.3649785781</v>
      </c>
      <c r="W180">
        <v>0</v>
      </c>
      <c r="X180">
        <v>0</v>
      </c>
      <c r="Y180">
        <v>0</v>
      </c>
      <c r="Z180">
        <v>18.964707535955299</v>
      </c>
      <c r="AA180">
        <v>4.0271289655920101E-4</v>
      </c>
      <c r="AB180">
        <v>0.191523790134592</v>
      </c>
      <c r="AC180">
        <v>6.2364544803646096</v>
      </c>
      <c r="AD180">
        <v>16.7698583425761</v>
      </c>
      <c r="AE180">
        <v>32.993412446445298</v>
      </c>
    </row>
    <row r="181" spans="1:31">
      <c r="A181">
        <v>179</v>
      </c>
      <c r="B181">
        <v>10</v>
      </c>
      <c r="C181">
        <v>1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3.8387692752194398E-2</v>
      </c>
      <c r="J181">
        <v>0.74382624218982396</v>
      </c>
      <c r="K181">
        <v>15</v>
      </c>
      <c r="L181">
        <v>179</v>
      </c>
      <c r="M181">
        <v>14</v>
      </c>
      <c r="N181">
        <v>2029</v>
      </c>
      <c r="O181">
        <v>11</v>
      </c>
      <c r="P181">
        <v>15946.2779217188</v>
      </c>
      <c r="Q181">
        <v>15996.587452010201</v>
      </c>
      <c r="R181">
        <v>0.99959026483245805</v>
      </c>
      <c r="S181">
        <v>0.80684755682125597</v>
      </c>
      <c r="T181">
        <v>0</v>
      </c>
      <c r="U181">
        <v>79151.745324165298</v>
      </c>
      <c r="V181">
        <v>13191.9575540275</v>
      </c>
      <c r="W181">
        <v>0</v>
      </c>
      <c r="X181">
        <v>0</v>
      </c>
      <c r="Y181">
        <v>0</v>
      </c>
      <c r="Z181">
        <v>19.287632460639902</v>
      </c>
      <c r="AA181">
        <v>4.09735167541743E-4</v>
      </c>
      <c r="AB181">
        <v>0.19486346950771299</v>
      </c>
      <c r="AC181">
        <v>6.5570510941741897</v>
      </c>
      <c r="AD181">
        <v>17.329636406344399</v>
      </c>
      <c r="AE181">
        <v>32.979893885068797</v>
      </c>
    </row>
    <row r="182" spans="1:31">
      <c r="A182">
        <v>180</v>
      </c>
      <c r="B182">
        <v>11</v>
      </c>
      <c r="C182">
        <v>1</v>
      </c>
      <c r="D182">
        <v>0</v>
      </c>
      <c r="E182">
        <v>0</v>
      </c>
      <c r="F182">
        <v>1</v>
      </c>
      <c r="G182">
        <v>1</v>
      </c>
      <c r="H182">
        <v>1</v>
      </c>
      <c r="I182">
        <v>1.18299458611091E-2</v>
      </c>
      <c r="J182">
        <v>0.74013766560580296</v>
      </c>
      <c r="K182">
        <v>15</v>
      </c>
      <c r="L182">
        <v>180</v>
      </c>
      <c r="M182">
        <v>14</v>
      </c>
      <c r="N182">
        <v>2029</v>
      </c>
      <c r="O182">
        <v>12</v>
      </c>
      <c r="P182">
        <v>2885.6616853433402</v>
      </c>
      <c r="Q182">
        <v>16108.162122957099</v>
      </c>
      <c r="R182">
        <v>0.99957638469404397</v>
      </c>
      <c r="S182">
        <v>0.80650576384661299</v>
      </c>
      <c r="T182">
        <v>0</v>
      </c>
      <c r="U182">
        <v>65931.846194460799</v>
      </c>
      <c r="V182">
        <v>13186.369238892101</v>
      </c>
      <c r="W182">
        <v>0</v>
      </c>
      <c r="X182">
        <v>0</v>
      </c>
      <c r="Y182">
        <v>0</v>
      </c>
      <c r="Z182">
        <v>19.9328474021485</v>
      </c>
      <c r="AA182">
        <v>4.2361530595562999E-4</v>
      </c>
      <c r="AB182">
        <v>0.20146464056365301</v>
      </c>
      <c r="AC182">
        <v>6.8265558596484697</v>
      </c>
      <c r="AD182">
        <v>3.1652756244037201</v>
      </c>
      <c r="AE182">
        <v>32.965923097230302</v>
      </c>
    </row>
    <row r="183" spans="1:31">
      <c r="A183">
        <v>181</v>
      </c>
      <c r="B183">
        <v>0</v>
      </c>
      <c r="C183">
        <v>1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2.1924096995520101E-2</v>
      </c>
      <c r="J183">
        <v>0.73648549123582296</v>
      </c>
      <c r="K183">
        <v>16</v>
      </c>
      <c r="L183">
        <v>181</v>
      </c>
      <c r="M183">
        <v>15</v>
      </c>
      <c r="N183">
        <v>2030</v>
      </c>
      <c r="O183">
        <v>1</v>
      </c>
      <c r="P183">
        <v>2908.8957220008101</v>
      </c>
      <c r="Q183">
        <v>2945.0490811269901</v>
      </c>
      <c r="R183">
        <v>0.999907971363728</v>
      </c>
      <c r="S183">
        <v>0.80643154222102098</v>
      </c>
      <c r="T183">
        <v>0</v>
      </c>
      <c r="U183">
        <v>65925.778576568599</v>
      </c>
      <c r="V183">
        <v>13185.1557153137</v>
      </c>
      <c r="W183">
        <v>0</v>
      </c>
      <c r="X183">
        <v>0</v>
      </c>
      <c r="Y183">
        <v>0</v>
      </c>
      <c r="Z183">
        <v>3.60707710667918</v>
      </c>
      <c r="AA183">
        <v>9.2028636271792395E-5</v>
      </c>
      <c r="AB183">
        <v>4.37673423679402E-2</v>
      </c>
      <c r="AC183">
        <v>0.27105379540075902</v>
      </c>
      <c r="AD183">
        <v>3.1904698378875702</v>
      </c>
      <c r="AE183">
        <v>32.962889288284202</v>
      </c>
    </row>
    <row r="184" spans="1:31">
      <c r="A184">
        <v>182</v>
      </c>
      <c r="B184">
        <v>1</v>
      </c>
      <c r="C184">
        <v>1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-6.88481220081061E-3</v>
      </c>
      <c r="J184">
        <v>0.73270808909730401</v>
      </c>
      <c r="K184">
        <v>16</v>
      </c>
      <c r="L184">
        <v>182</v>
      </c>
      <c r="M184">
        <v>15</v>
      </c>
      <c r="N184">
        <v>2030</v>
      </c>
      <c r="O184">
        <v>2</v>
      </c>
      <c r="P184">
        <v>2848.8795055800902</v>
      </c>
      <c r="Q184">
        <v>2884.9647150739002</v>
      </c>
      <c r="R184">
        <v>0.99990722185271996</v>
      </c>
      <c r="S184">
        <v>0.80635672299662597</v>
      </c>
      <c r="T184">
        <v>0</v>
      </c>
      <c r="U184">
        <v>65919.662104974297</v>
      </c>
      <c r="V184">
        <v>13183.932420994801</v>
      </c>
      <c r="W184">
        <v>0</v>
      </c>
      <c r="X184">
        <v>0</v>
      </c>
      <c r="Y184">
        <v>0</v>
      </c>
      <c r="Z184">
        <v>3.6361196525010202</v>
      </c>
      <c r="AA184">
        <v>9.2778147279985501E-5</v>
      </c>
      <c r="AB184">
        <v>4.41237977739211E-2</v>
      </c>
      <c r="AC184">
        <v>0.26768651669175803</v>
      </c>
      <c r="AD184">
        <v>3.12537844133006</v>
      </c>
      <c r="AE184">
        <v>32.959831052487097</v>
      </c>
    </row>
    <row r="185" spans="1:31">
      <c r="A185">
        <v>183</v>
      </c>
      <c r="B185">
        <v>2</v>
      </c>
      <c r="C185">
        <v>1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-1.06777913722841E-2</v>
      </c>
      <c r="J185">
        <v>0.72902238098709604</v>
      </c>
      <c r="K185">
        <v>16</v>
      </c>
      <c r="L185">
        <v>183</v>
      </c>
      <c r="M185">
        <v>15</v>
      </c>
      <c r="N185">
        <v>2030</v>
      </c>
      <c r="O185">
        <v>3</v>
      </c>
      <c r="P185">
        <v>2778.6368362870498</v>
      </c>
      <c r="Q185">
        <v>2814.64286864216</v>
      </c>
      <c r="R185">
        <v>0.99990912761665196</v>
      </c>
      <c r="S185">
        <v>0.80628344743937896</v>
      </c>
      <c r="T185">
        <v>0</v>
      </c>
      <c r="U185">
        <v>65913.671828169303</v>
      </c>
      <c r="V185">
        <v>13182.7343656338</v>
      </c>
      <c r="W185">
        <v>0</v>
      </c>
      <c r="X185">
        <v>0</v>
      </c>
      <c r="Y185">
        <v>0</v>
      </c>
      <c r="Z185">
        <v>3.5610993819751098</v>
      </c>
      <c r="AA185">
        <v>9.0872383347712901E-5</v>
      </c>
      <c r="AB185">
        <v>4.3217447034897799E-2</v>
      </c>
      <c r="AC185">
        <v>0.25579655058836098</v>
      </c>
      <c r="AD185">
        <v>3.04919644102901</v>
      </c>
      <c r="AE185">
        <v>32.9568359140846</v>
      </c>
    </row>
    <row r="186" spans="1:31">
      <c r="A186">
        <v>184</v>
      </c>
      <c r="B186">
        <v>3</v>
      </c>
      <c r="C186">
        <v>1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2.07621302428573E-2</v>
      </c>
      <c r="J186">
        <v>0.72537356738720404</v>
      </c>
      <c r="K186">
        <v>16</v>
      </c>
      <c r="L186">
        <v>184</v>
      </c>
      <c r="M186">
        <v>15</v>
      </c>
      <c r="N186">
        <v>2030</v>
      </c>
      <c r="O186">
        <v>4</v>
      </c>
      <c r="P186">
        <v>2796.5802886183301</v>
      </c>
      <c r="Q186">
        <v>2832.6028563372402</v>
      </c>
      <c r="R186">
        <v>0.99991136013342696</v>
      </c>
      <c r="S186">
        <v>0.80621197858217797</v>
      </c>
      <c r="T186">
        <v>0</v>
      </c>
      <c r="U186">
        <v>65907.829249093207</v>
      </c>
      <c r="V186">
        <v>13181.5658498186</v>
      </c>
      <c r="W186">
        <v>0</v>
      </c>
      <c r="X186">
        <v>0</v>
      </c>
      <c r="Y186">
        <v>0</v>
      </c>
      <c r="Z186">
        <v>3.47329604535881</v>
      </c>
      <c r="AA186">
        <v>8.8639866572616199E-5</v>
      </c>
      <c r="AB186">
        <v>4.2155697888151197E-2</v>
      </c>
      <c r="AC186">
        <v>0.25110379704600999</v>
      </c>
      <c r="AD186">
        <v>3.0686530943653398</v>
      </c>
      <c r="AE186">
        <v>32.953914624546499</v>
      </c>
    </row>
    <row r="187" spans="1:31">
      <c r="A187">
        <v>185</v>
      </c>
      <c r="B187">
        <v>4</v>
      </c>
      <c r="C187">
        <v>1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5.4363076053482997E-3</v>
      </c>
      <c r="J187">
        <v>0.7218131947452</v>
      </c>
      <c r="K187">
        <v>16</v>
      </c>
      <c r="L187">
        <v>185</v>
      </c>
      <c r="M187">
        <v>15</v>
      </c>
      <c r="N187">
        <v>2030</v>
      </c>
      <c r="O187">
        <v>5</v>
      </c>
      <c r="P187">
        <v>2772.0440633834301</v>
      </c>
      <c r="Q187">
        <v>2808.0370780216399</v>
      </c>
      <c r="R187">
        <v>0.99991077982010601</v>
      </c>
      <c r="S187">
        <v>0.80614004820441598</v>
      </c>
      <c r="T187">
        <v>0</v>
      </c>
      <c r="U187">
        <v>65901.948940711096</v>
      </c>
      <c r="V187">
        <v>13180.3897881422</v>
      </c>
      <c r="W187">
        <v>0</v>
      </c>
      <c r="X187">
        <v>0</v>
      </c>
      <c r="Y187">
        <v>0</v>
      </c>
      <c r="Z187">
        <v>3.49572536077291</v>
      </c>
      <c r="AA187">
        <v>8.9220179894301607E-5</v>
      </c>
      <c r="AB187">
        <v>4.2431685590021202E-2</v>
      </c>
      <c r="AC187">
        <v>0.25055592789592002</v>
      </c>
      <c r="AD187">
        <v>3.0420401678567801</v>
      </c>
      <c r="AE187">
        <v>32.950974470355497</v>
      </c>
    </row>
    <row r="188" spans="1:31">
      <c r="A188">
        <v>186</v>
      </c>
      <c r="B188">
        <v>5</v>
      </c>
      <c r="C188">
        <v>1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1.71915134116296E-3</v>
      </c>
      <c r="J188">
        <v>0.71854566357691996</v>
      </c>
      <c r="K188">
        <v>16</v>
      </c>
      <c r="L188">
        <v>186</v>
      </c>
      <c r="M188">
        <v>15</v>
      </c>
      <c r="N188">
        <v>2030</v>
      </c>
      <c r="O188">
        <v>6</v>
      </c>
      <c r="P188">
        <v>2737.1470313237601</v>
      </c>
      <c r="Q188">
        <v>2773.0992823250099</v>
      </c>
      <c r="R188">
        <v>0.99991155471590698</v>
      </c>
      <c r="S188">
        <v>0.80606874891883395</v>
      </c>
      <c r="T188">
        <v>0</v>
      </c>
      <c r="U188">
        <v>65896.120224114798</v>
      </c>
      <c r="V188">
        <v>13179.2240448229</v>
      </c>
      <c r="W188">
        <v>0</v>
      </c>
      <c r="X188">
        <v>0</v>
      </c>
      <c r="Y188">
        <v>0</v>
      </c>
      <c r="Z188">
        <v>3.4650550792292898</v>
      </c>
      <c r="AA188">
        <v>8.8445284093218498E-5</v>
      </c>
      <c r="AB188">
        <v>4.2063157583963201E-2</v>
      </c>
      <c r="AC188">
        <v>0.24528924852120601</v>
      </c>
      <c r="AD188">
        <v>3.0041908891854199</v>
      </c>
      <c r="AE188">
        <v>32.948060112057298</v>
      </c>
    </row>
    <row r="189" spans="1:31">
      <c r="A189">
        <v>187</v>
      </c>
      <c r="B189">
        <v>6</v>
      </c>
      <c r="C189">
        <v>1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-2.7301238835780702E-3</v>
      </c>
      <c r="J189">
        <v>0.71525641942636398</v>
      </c>
      <c r="K189">
        <v>16</v>
      </c>
      <c r="L189">
        <v>187</v>
      </c>
      <c r="M189">
        <v>15</v>
      </c>
      <c r="N189">
        <v>2030</v>
      </c>
      <c r="O189">
        <v>7</v>
      </c>
      <c r="P189">
        <v>2690.1163722024398</v>
      </c>
      <c r="Q189">
        <v>2726.0147372768602</v>
      </c>
      <c r="R189">
        <v>0.99991266042145499</v>
      </c>
      <c r="S189">
        <v>0.80599834721402497</v>
      </c>
      <c r="T189">
        <v>0</v>
      </c>
      <c r="U189">
        <v>65890.364884746697</v>
      </c>
      <c r="V189">
        <v>13178.072976949299</v>
      </c>
      <c r="W189">
        <v>0</v>
      </c>
      <c r="X189">
        <v>0</v>
      </c>
      <c r="Y189">
        <v>0</v>
      </c>
      <c r="Z189">
        <v>3.42143378915471</v>
      </c>
      <c r="AA189">
        <v>8.7339578544898199E-5</v>
      </c>
      <c r="AB189">
        <v>4.1537301771555603E-2</v>
      </c>
      <c r="AC189">
        <v>0.23810977466830899</v>
      </c>
      <c r="AD189">
        <v>2.9531826320499301</v>
      </c>
      <c r="AE189">
        <v>32.945182442373202</v>
      </c>
    </row>
    <row r="190" spans="1:31">
      <c r="A190">
        <v>188</v>
      </c>
      <c r="B190">
        <v>7</v>
      </c>
      <c r="C190">
        <v>1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4.0973898376750499E-3</v>
      </c>
      <c r="J190">
        <v>0.71199715201139202</v>
      </c>
      <c r="K190">
        <v>16</v>
      </c>
      <c r="L190">
        <v>188</v>
      </c>
      <c r="M190">
        <v>15</v>
      </c>
      <c r="N190">
        <v>2030</v>
      </c>
      <c r="O190">
        <v>8</v>
      </c>
      <c r="P190">
        <v>2661.6798937266899</v>
      </c>
      <c r="Q190">
        <v>2697.5445879147901</v>
      </c>
      <c r="R190">
        <v>0.99991415362417901</v>
      </c>
      <c r="S190">
        <v>0.80592915517699903</v>
      </c>
      <c r="T190">
        <v>0</v>
      </c>
      <c r="U190">
        <v>65884.708435719804</v>
      </c>
      <c r="V190">
        <v>13176.941687143901</v>
      </c>
      <c r="W190">
        <v>0</v>
      </c>
      <c r="X190">
        <v>0</v>
      </c>
      <c r="Y190">
        <v>0</v>
      </c>
      <c r="Z190">
        <v>3.36264546525305</v>
      </c>
      <c r="AA190">
        <v>8.58463758210019E-5</v>
      </c>
      <c r="AB190">
        <v>4.0827158521703502E-2</v>
      </c>
      <c r="AC190">
        <v>0.23159430802004699</v>
      </c>
      <c r="AD190">
        <v>2.92233997024102</v>
      </c>
      <c r="AE190">
        <v>32.942354217859801</v>
      </c>
    </row>
    <row r="191" spans="1:31">
      <c r="A191">
        <v>189</v>
      </c>
      <c r="B191">
        <v>8</v>
      </c>
      <c r="C191">
        <v>1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-1.32198650135606E-3</v>
      </c>
      <c r="J191">
        <v>0.70856656982923505</v>
      </c>
      <c r="K191">
        <v>16</v>
      </c>
      <c r="L191">
        <v>189</v>
      </c>
      <c r="M191">
        <v>15</v>
      </c>
      <c r="N191">
        <v>2030</v>
      </c>
      <c r="O191">
        <v>9</v>
      </c>
      <c r="P191">
        <v>2618.7931890341401</v>
      </c>
      <c r="Q191">
        <v>2654.60857087565</v>
      </c>
      <c r="R191">
        <v>0.99991505379022505</v>
      </c>
      <c r="S191">
        <v>0.80586069454991904</v>
      </c>
      <c r="T191">
        <v>0</v>
      </c>
      <c r="U191">
        <v>65879.111779455998</v>
      </c>
      <c r="V191">
        <v>13175.8223558912</v>
      </c>
      <c r="W191">
        <v>0</v>
      </c>
      <c r="X191">
        <v>0</v>
      </c>
      <c r="Y191">
        <v>0</v>
      </c>
      <c r="Z191">
        <v>3.3270998671583598</v>
      </c>
      <c r="AA191">
        <v>8.4946209775241295E-5</v>
      </c>
      <c r="AB191">
        <v>4.0399053997841501E-2</v>
      </c>
      <c r="AC191">
        <v>0.22551809344002999</v>
      </c>
      <c r="AD191">
        <v>2.8758259517819602</v>
      </c>
      <c r="AE191">
        <v>32.939555889727899</v>
      </c>
    </row>
    <row r="192" spans="1:31">
      <c r="A192">
        <v>190</v>
      </c>
      <c r="B192">
        <v>9</v>
      </c>
      <c r="C192">
        <v>1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1.2484405431191E-2</v>
      </c>
      <c r="J192">
        <v>0.70506944934075999</v>
      </c>
      <c r="K192">
        <v>16</v>
      </c>
      <c r="L192">
        <v>190</v>
      </c>
      <c r="M192">
        <v>15</v>
      </c>
      <c r="N192">
        <v>2030</v>
      </c>
      <c r="O192">
        <v>10</v>
      </c>
      <c r="P192">
        <v>2612.1869624575202</v>
      </c>
      <c r="Q192">
        <v>2647.9924235664498</v>
      </c>
      <c r="R192">
        <v>0.99991641539819898</v>
      </c>
      <c r="S192">
        <v>0.80579333700465805</v>
      </c>
      <c r="T192">
        <v>0</v>
      </c>
      <c r="U192">
        <v>65873.605300130905</v>
      </c>
      <c r="V192">
        <v>13174.721060026101</v>
      </c>
      <c r="W192">
        <v>0</v>
      </c>
      <c r="X192">
        <v>0</v>
      </c>
      <c r="Y192">
        <v>0</v>
      </c>
      <c r="Z192">
        <v>3.2734914862926798</v>
      </c>
      <c r="AA192">
        <v>8.3584601801519497E-5</v>
      </c>
      <c r="AB192">
        <v>3.9751495099100503E-2</v>
      </c>
      <c r="AC192">
        <v>0.22134989373996999</v>
      </c>
      <c r="AD192">
        <v>2.8686584588636599</v>
      </c>
      <c r="AE192">
        <v>32.936802650065403</v>
      </c>
    </row>
    <row r="193" spans="1:31">
      <c r="A193">
        <v>191</v>
      </c>
      <c r="B193">
        <v>10</v>
      </c>
      <c r="C193">
        <v>1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-1.28600408988914E-2</v>
      </c>
      <c r="J193">
        <v>0.70136063964090301</v>
      </c>
      <c r="K193">
        <v>16</v>
      </c>
      <c r="L193">
        <v>191</v>
      </c>
      <c r="M193">
        <v>15</v>
      </c>
      <c r="N193">
        <v>2030</v>
      </c>
      <c r="O193">
        <v>11</v>
      </c>
      <c r="P193">
        <v>2539.3904014395398</v>
      </c>
      <c r="Q193">
        <v>2575.1141648071998</v>
      </c>
      <c r="R193">
        <v>0.99991661928124997</v>
      </c>
      <c r="S193">
        <v>0.805726149377054</v>
      </c>
      <c r="T193">
        <v>0</v>
      </c>
      <c r="U193">
        <v>65868.1127115743</v>
      </c>
      <c r="V193">
        <v>13173.622542314801</v>
      </c>
      <c r="W193">
        <v>0</v>
      </c>
      <c r="X193">
        <v>0</v>
      </c>
      <c r="Y193">
        <v>0</v>
      </c>
      <c r="Z193">
        <v>3.2652337030719099</v>
      </c>
      <c r="AA193">
        <v>8.3380718749968794E-5</v>
      </c>
      <c r="AB193">
        <v>3.9654531592068998E-2</v>
      </c>
      <c r="AC193">
        <v>0.21473277449792699</v>
      </c>
      <c r="AD193">
        <v>2.7897070118744698</v>
      </c>
      <c r="AE193">
        <v>32.934056355787099</v>
      </c>
    </row>
    <row r="194" spans="1:31">
      <c r="A194">
        <v>192</v>
      </c>
      <c r="B194">
        <v>11</v>
      </c>
      <c r="C194">
        <v>1</v>
      </c>
      <c r="D194">
        <v>0</v>
      </c>
      <c r="E194">
        <v>0</v>
      </c>
      <c r="F194">
        <v>1</v>
      </c>
      <c r="G194">
        <v>1</v>
      </c>
      <c r="H194">
        <v>1</v>
      </c>
      <c r="I194">
        <v>-9.7086708744008599E-3</v>
      </c>
      <c r="J194">
        <v>0.69773932458833399</v>
      </c>
      <c r="K194">
        <v>16</v>
      </c>
      <c r="L194">
        <v>192</v>
      </c>
      <c r="M194">
        <v>15</v>
      </c>
      <c r="N194">
        <v>2030</v>
      </c>
      <c r="O194">
        <v>12</v>
      </c>
      <c r="P194">
        <v>0</v>
      </c>
      <c r="Q194">
        <v>2511.3584609946301</v>
      </c>
      <c r="R194">
        <v>0.99991893618026195</v>
      </c>
      <c r="S194">
        <v>0.80566083413772305</v>
      </c>
      <c r="T194">
        <v>10661.1961771571</v>
      </c>
      <c r="U194">
        <v>52690.218552607199</v>
      </c>
      <c r="V194">
        <v>13172.5546381518</v>
      </c>
      <c r="W194">
        <v>0</v>
      </c>
      <c r="X194">
        <v>0</v>
      </c>
      <c r="Y194">
        <v>0</v>
      </c>
      <c r="Z194">
        <v>3.1742380017994201</v>
      </c>
      <c r="AA194">
        <v>8.1063819738250796E-5</v>
      </c>
      <c r="AB194">
        <v>3.85526516079049E-2</v>
      </c>
      <c r="AC194">
        <v>0.20359681391562301</v>
      </c>
      <c r="AD194">
        <v>0</v>
      </c>
      <c r="AE194">
        <v>0</v>
      </c>
    </row>
    <row r="195" spans="1:31">
      <c r="A195">
        <v>193</v>
      </c>
      <c r="B195">
        <v>0</v>
      </c>
      <c r="C195">
        <v>1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-1.28302596896579E-2</v>
      </c>
      <c r="J195">
        <v>0.69425159677867299</v>
      </c>
      <c r="K195">
        <v>17</v>
      </c>
      <c r="L195">
        <v>193</v>
      </c>
      <c r="M195">
        <v>16</v>
      </c>
      <c r="N195">
        <v>2031</v>
      </c>
      <c r="O195">
        <v>1</v>
      </c>
      <c r="P195">
        <v>0</v>
      </c>
      <c r="Q195">
        <v>0</v>
      </c>
      <c r="R195">
        <v>1</v>
      </c>
      <c r="S195">
        <v>0.80566083413772305</v>
      </c>
      <c r="T195">
        <v>0</v>
      </c>
      <c r="U195">
        <v>52690.218552607199</v>
      </c>
      <c r="V195">
        <v>13172.5546381518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</row>
    <row r="196" spans="1:31">
      <c r="A196">
        <v>194</v>
      </c>
      <c r="B196">
        <v>1</v>
      </c>
      <c r="C196">
        <v>1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1.6319935614955702E-2</v>
      </c>
      <c r="J196">
        <v>0.69084628670120896</v>
      </c>
      <c r="K196">
        <v>17</v>
      </c>
      <c r="L196">
        <v>194</v>
      </c>
      <c r="M196">
        <v>16</v>
      </c>
      <c r="N196">
        <v>2031</v>
      </c>
      <c r="O196">
        <v>2</v>
      </c>
      <c r="P196">
        <v>0</v>
      </c>
      <c r="Q196">
        <v>0</v>
      </c>
      <c r="R196">
        <v>1</v>
      </c>
      <c r="S196">
        <v>0.80566083413772305</v>
      </c>
      <c r="T196">
        <v>0</v>
      </c>
      <c r="U196">
        <v>52690.218552607199</v>
      </c>
      <c r="V196">
        <v>13172.5546381518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</row>
    <row r="197" spans="1:31">
      <c r="A197">
        <v>195</v>
      </c>
      <c r="B197">
        <v>2</v>
      </c>
      <c r="C197">
        <v>1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-1.499640784559E-3</v>
      </c>
      <c r="J197">
        <v>0.687426960885406</v>
      </c>
      <c r="K197">
        <v>17</v>
      </c>
      <c r="L197">
        <v>195</v>
      </c>
      <c r="M197">
        <v>16</v>
      </c>
      <c r="N197">
        <v>2031</v>
      </c>
      <c r="O197">
        <v>3</v>
      </c>
      <c r="P197">
        <v>0</v>
      </c>
      <c r="Q197">
        <v>0</v>
      </c>
      <c r="R197">
        <v>1</v>
      </c>
      <c r="S197">
        <v>0.80566083413772305</v>
      </c>
      <c r="T197">
        <v>0</v>
      </c>
      <c r="U197">
        <v>52690.218552607199</v>
      </c>
      <c r="V197">
        <v>13172.5546381518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</row>
    <row r="198" spans="1:31">
      <c r="A198">
        <v>196</v>
      </c>
      <c r="B198">
        <v>3</v>
      </c>
      <c r="C198">
        <v>1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-6.1151188509093197E-3</v>
      </c>
      <c r="J198">
        <v>0.68394774639217604</v>
      </c>
      <c r="K198">
        <v>17</v>
      </c>
      <c r="L198">
        <v>196</v>
      </c>
      <c r="M198">
        <v>16</v>
      </c>
      <c r="N198">
        <v>2031</v>
      </c>
      <c r="O198">
        <v>4</v>
      </c>
      <c r="P198">
        <v>0</v>
      </c>
      <c r="Q198">
        <v>0</v>
      </c>
      <c r="R198">
        <v>1</v>
      </c>
      <c r="S198">
        <v>0.80566083413772305</v>
      </c>
      <c r="T198">
        <v>0</v>
      </c>
      <c r="U198">
        <v>52690.218552607199</v>
      </c>
      <c r="V198">
        <v>13172.5546381518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</row>
    <row r="199" spans="1:31">
      <c r="A199">
        <v>197</v>
      </c>
      <c r="B199">
        <v>4</v>
      </c>
      <c r="C199">
        <v>1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1.00869746384495E-2</v>
      </c>
      <c r="J199">
        <v>0.68059620227319095</v>
      </c>
      <c r="K199">
        <v>17</v>
      </c>
      <c r="L199">
        <v>197</v>
      </c>
      <c r="M199">
        <v>16</v>
      </c>
      <c r="N199">
        <v>2031</v>
      </c>
      <c r="O199">
        <v>5</v>
      </c>
      <c r="P199">
        <v>0</v>
      </c>
      <c r="Q199">
        <v>0</v>
      </c>
      <c r="R199">
        <v>1</v>
      </c>
      <c r="S199">
        <v>0.80566083413772305</v>
      </c>
      <c r="T199">
        <v>0</v>
      </c>
      <c r="U199">
        <v>52690.218552607199</v>
      </c>
      <c r="V199">
        <v>13172.5546381518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</row>
    <row r="200" spans="1:31">
      <c r="A200">
        <v>198</v>
      </c>
      <c r="B200">
        <v>5</v>
      </c>
      <c r="C200">
        <v>1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1.7777120317849199E-2</v>
      </c>
      <c r="J200">
        <v>0.67736909842172999</v>
      </c>
      <c r="K200">
        <v>17</v>
      </c>
      <c r="L200">
        <v>198</v>
      </c>
      <c r="M200">
        <v>16</v>
      </c>
      <c r="N200">
        <v>2031</v>
      </c>
      <c r="O200">
        <v>6</v>
      </c>
      <c r="P200">
        <v>0</v>
      </c>
      <c r="Q200">
        <v>0</v>
      </c>
      <c r="R200">
        <v>1</v>
      </c>
      <c r="S200">
        <v>0.80566083413772305</v>
      </c>
      <c r="T200">
        <v>0</v>
      </c>
      <c r="U200">
        <v>52690.218552607199</v>
      </c>
      <c r="V200">
        <v>13172.5546381518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</row>
    <row r="201" spans="1:31">
      <c r="A201">
        <v>199</v>
      </c>
      <c r="B201">
        <v>6</v>
      </c>
      <c r="C201">
        <v>1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2.33436455244969E-2</v>
      </c>
      <c r="J201">
        <v>0.67412700552784099</v>
      </c>
      <c r="K201">
        <v>17</v>
      </c>
      <c r="L201">
        <v>199</v>
      </c>
      <c r="M201">
        <v>16</v>
      </c>
      <c r="N201">
        <v>2031</v>
      </c>
      <c r="O201">
        <v>7</v>
      </c>
      <c r="P201">
        <v>0</v>
      </c>
      <c r="Q201">
        <v>0</v>
      </c>
      <c r="R201">
        <v>1</v>
      </c>
      <c r="S201">
        <v>0.80566083413772305</v>
      </c>
      <c r="T201">
        <v>0</v>
      </c>
      <c r="U201">
        <v>52690.218552607199</v>
      </c>
      <c r="V201">
        <v>13172.5546381518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</row>
    <row r="202" spans="1:31">
      <c r="A202">
        <v>200</v>
      </c>
      <c r="B202">
        <v>7</v>
      </c>
      <c r="C202">
        <v>1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6.56703739603204E-3</v>
      </c>
      <c r="J202">
        <v>0.67082578654323499</v>
      </c>
      <c r="K202">
        <v>17</v>
      </c>
      <c r="L202">
        <v>200</v>
      </c>
      <c r="M202">
        <v>16</v>
      </c>
      <c r="N202">
        <v>2031</v>
      </c>
      <c r="O202">
        <v>8</v>
      </c>
      <c r="P202">
        <v>0</v>
      </c>
      <c r="Q202">
        <v>0</v>
      </c>
      <c r="R202">
        <v>1</v>
      </c>
      <c r="S202">
        <v>0.80566083413772305</v>
      </c>
      <c r="T202">
        <v>0</v>
      </c>
      <c r="U202">
        <v>52690.218552607199</v>
      </c>
      <c r="V202">
        <v>13172.5546381518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</row>
    <row r="203" spans="1:31">
      <c r="A203">
        <v>201</v>
      </c>
      <c r="B203">
        <v>8</v>
      </c>
      <c r="C203">
        <v>1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-2.8318598246925798E-3</v>
      </c>
      <c r="J203">
        <v>0.66751218209732299</v>
      </c>
      <c r="K203">
        <v>17</v>
      </c>
      <c r="L203">
        <v>201</v>
      </c>
      <c r="M203">
        <v>16</v>
      </c>
      <c r="N203">
        <v>2031</v>
      </c>
      <c r="O203">
        <v>9</v>
      </c>
      <c r="P203">
        <v>0</v>
      </c>
      <c r="Q203">
        <v>0</v>
      </c>
      <c r="R203">
        <v>1</v>
      </c>
      <c r="S203">
        <v>0.80566083413772305</v>
      </c>
      <c r="T203">
        <v>0</v>
      </c>
      <c r="U203">
        <v>52690.218552607199</v>
      </c>
      <c r="V203">
        <v>13172.5546381518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</row>
    <row r="204" spans="1:31">
      <c r="A204">
        <v>202</v>
      </c>
      <c r="B204">
        <v>9</v>
      </c>
      <c r="C204">
        <v>1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9.2677011338164698E-3</v>
      </c>
      <c r="J204">
        <v>0.66431940476981299</v>
      </c>
      <c r="K204">
        <v>17</v>
      </c>
      <c r="L204">
        <v>202</v>
      </c>
      <c r="M204">
        <v>16</v>
      </c>
      <c r="N204">
        <v>2031</v>
      </c>
      <c r="O204">
        <v>10</v>
      </c>
      <c r="P204">
        <v>0</v>
      </c>
      <c r="Q204">
        <v>0</v>
      </c>
      <c r="R204">
        <v>1</v>
      </c>
      <c r="S204">
        <v>0.80566083413772305</v>
      </c>
      <c r="T204">
        <v>0</v>
      </c>
      <c r="U204">
        <v>52690.218552607199</v>
      </c>
      <c r="V204">
        <v>13172.5546381518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</row>
    <row r="205" spans="1:31">
      <c r="A205">
        <v>203</v>
      </c>
      <c r="B205">
        <v>10</v>
      </c>
      <c r="C205">
        <v>1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3.3621265190633101E-3</v>
      </c>
      <c r="J205">
        <v>0.66106961062999903</v>
      </c>
      <c r="K205">
        <v>17</v>
      </c>
      <c r="L205">
        <v>203</v>
      </c>
      <c r="M205">
        <v>16</v>
      </c>
      <c r="N205">
        <v>2031</v>
      </c>
      <c r="O205">
        <v>11</v>
      </c>
      <c r="P205">
        <v>0</v>
      </c>
      <c r="Q205">
        <v>0</v>
      </c>
      <c r="R205">
        <v>1</v>
      </c>
      <c r="S205">
        <v>0.80566083413772305</v>
      </c>
      <c r="T205">
        <v>0</v>
      </c>
      <c r="U205">
        <v>52690.218552607199</v>
      </c>
      <c r="V205">
        <v>13172.5546381518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</row>
    <row r="206" spans="1:31">
      <c r="A206">
        <v>204</v>
      </c>
      <c r="B206">
        <v>11</v>
      </c>
      <c r="C206">
        <v>1</v>
      </c>
      <c r="D206">
        <v>0</v>
      </c>
      <c r="E206">
        <v>0</v>
      </c>
      <c r="F206">
        <v>1</v>
      </c>
      <c r="G206">
        <v>1</v>
      </c>
      <c r="H206">
        <v>1</v>
      </c>
      <c r="I206">
        <v>5.8714653514748702E-3</v>
      </c>
      <c r="J206">
        <v>0.65780818313379796</v>
      </c>
      <c r="K206">
        <v>17</v>
      </c>
      <c r="L206">
        <v>204</v>
      </c>
      <c r="M206">
        <v>16</v>
      </c>
      <c r="N206">
        <v>2031</v>
      </c>
      <c r="O206">
        <v>12</v>
      </c>
      <c r="P206">
        <v>0</v>
      </c>
      <c r="Q206">
        <v>0</v>
      </c>
      <c r="R206">
        <v>1</v>
      </c>
      <c r="S206">
        <v>0.80566083413772305</v>
      </c>
      <c r="T206">
        <v>13172.5546381518</v>
      </c>
      <c r="U206">
        <v>39517.663914455501</v>
      </c>
      <c r="V206">
        <v>13172.5546381518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</row>
    <row r="207" spans="1:31">
      <c r="A207">
        <v>205</v>
      </c>
      <c r="B207">
        <v>0</v>
      </c>
      <c r="C207">
        <v>1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3.9090981228995902E-2</v>
      </c>
      <c r="J207">
        <v>0.65449309509784703</v>
      </c>
      <c r="K207">
        <v>18</v>
      </c>
      <c r="L207">
        <v>205</v>
      </c>
      <c r="M207">
        <v>17</v>
      </c>
      <c r="N207">
        <v>2032</v>
      </c>
      <c r="O207">
        <v>1</v>
      </c>
      <c r="P207">
        <v>0</v>
      </c>
      <c r="Q207">
        <v>0</v>
      </c>
      <c r="R207">
        <v>1</v>
      </c>
      <c r="S207">
        <v>0.80566083413772305</v>
      </c>
      <c r="T207">
        <v>0</v>
      </c>
      <c r="U207">
        <v>39517.663914455501</v>
      </c>
      <c r="V207">
        <v>13172.5546381518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</row>
    <row r="208" spans="1:31">
      <c r="A208">
        <v>206</v>
      </c>
      <c r="B208">
        <v>1</v>
      </c>
      <c r="C208">
        <v>1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2.48672399246916E-2</v>
      </c>
      <c r="J208">
        <v>0.65125366330185597</v>
      </c>
      <c r="K208">
        <v>18</v>
      </c>
      <c r="L208">
        <v>206</v>
      </c>
      <c r="M208">
        <v>17</v>
      </c>
      <c r="N208">
        <v>2032</v>
      </c>
      <c r="O208">
        <v>2</v>
      </c>
      <c r="P208">
        <v>0</v>
      </c>
      <c r="Q208">
        <v>0</v>
      </c>
      <c r="R208">
        <v>1</v>
      </c>
      <c r="S208">
        <v>0.80566083413772305</v>
      </c>
      <c r="T208">
        <v>0</v>
      </c>
      <c r="U208">
        <v>39517.663914455501</v>
      </c>
      <c r="V208">
        <v>13172.5546381518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</row>
    <row r="209" spans="1:31">
      <c r="A209">
        <v>207</v>
      </c>
      <c r="B209">
        <v>2</v>
      </c>
      <c r="C209">
        <v>1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1.1859010217130099E-3</v>
      </c>
      <c r="J209">
        <v>0.64804614088523105</v>
      </c>
      <c r="K209">
        <v>18</v>
      </c>
      <c r="L209">
        <v>207</v>
      </c>
      <c r="M209">
        <v>17</v>
      </c>
      <c r="N209">
        <v>2032</v>
      </c>
      <c r="O209">
        <v>3</v>
      </c>
      <c r="P209">
        <v>0</v>
      </c>
      <c r="Q209">
        <v>0</v>
      </c>
      <c r="R209">
        <v>1</v>
      </c>
      <c r="S209">
        <v>0.80566083413772305</v>
      </c>
      <c r="T209">
        <v>0</v>
      </c>
      <c r="U209">
        <v>39517.663914455501</v>
      </c>
      <c r="V209">
        <v>13172.5546381518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</row>
    <row r="210" spans="1:31">
      <c r="A210">
        <v>208</v>
      </c>
      <c r="B210">
        <v>3</v>
      </c>
      <c r="C210">
        <v>1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1.43989704040683E-2</v>
      </c>
      <c r="J210">
        <v>0.64487005868317504</v>
      </c>
      <c r="K210">
        <v>18</v>
      </c>
      <c r="L210">
        <v>208</v>
      </c>
      <c r="M210">
        <v>17</v>
      </c>
      <c r="N210">
        <v>2032</v>
      </c>
      <c r="O210">
        <v>4</v>
      </c>
      <c r="P210">
        <v>0</v>
      </c>
      <c r="Q210">
        <v>0</v>
      </c>
      <c r="R210">
        <v>1</v>
      </c>
      <c r="S210">
        <v>0.80566083413772305</v>
      </c>
      <c r="T210">
        <v>0</v>
      </c>
      <c r="U210">
        <v>39517.663914455501</v>
      </c>
      <c r="V210">
        <v>13172.5546381518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</row>
    <row r="211" spans="1:31">
      <c r="A211">
        <v>209</v>
      </c>
      <c r="B211">
        <v>4</v>
      </c>
      <c r="C211">
        <v>1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2.4859607297196499E-2</v>
      </c>
      <c r="J211">
        <v>0.64176614041843205</v>
      </c>
      <c r="K211">
        <v>18</v>
      </c>
      <c r="L211">
        <v>209</v>
      </c>
      <c r="M211">
        <v>17</v>
      </c>
      <c r="N211">
        <v>2032</v>
      </c>
      <c r="O211">
        <v>5</v>
      </c>
      <c r="P211">
        <v>0</v>
      </c>
      <c r="Q211">
        <v>0</v>
      </c>
      <c r="R211">
        <v>1</v>
      </c>
      <c r="S211">
        <v>0.80566083413772305</v>
      </c>
      <c r="T211">
        <v>0</v>
      </c>
      <c r="U211">
        <v>39517.663914455501</v>
      </c>
      <c r="V211">
        <v>13172.5546381518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</row>
    <row r="212" spans="1:31">
      <c r="A212">
        <v>210</v>
      </c>
      <c r="B212">
        <v>5</v>
      </c>
      <c r="C212">
        <v>1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1.35685295764718E-2</v>
      </c>
      <c r="J212">
        <v>0.63852882957665502</v>
      </c>
      <c r="K212">
        <v>18</v>
      </c>
      <c r="L212">
        <v>210</v>
      </c>
      <c r="M212">
        <v>17</v>
      </c>
      <c r="N212">
        <v>2032</v>
      </c>
      <c r="O212">
        <v>6</v>
      </c>
      <c r="P212">
        <v>0</v>
      </c>
      <c r="Q212">
        <v>0</v>
      </c>
      <c r="R212">
        <v>1</v>
      </c>
      <c r="S212">
        <v>0.80566083413772305</v>
      </c>
      <c r="T212">
        <v>0</v>
      </c>
      <c r="U212">
        <v>39517.663914455501</v>
      </c>
      <c r="V212">
        <v>13172.5546381518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</row>
    <row r="213" spans="1:31">
      <c r="A213">
        <v>211</v>
      </c>
      <c r="B213">
        <v>6</v>
      </c>
      <c r="C213">
        <v>1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1.4747935163803801E-2</v>
      </c>
      <c r="J213">
        <v>0.63536438147277496</v>
      </c>
      <c r="K213">
        <v>18</v>
      </c>
      <c r="L213">
        <v>211</v>
      </c>
      <c r="M213">
        <v>17</v>
      </c>
      <c r="N213">
        <v>2032</v>
      </c>
      <c r="O213">
        <v>7</v>
      </c>
      <c r="P213">
        <v>0</v>
      </c>
      <c r="Q213">
        <v>0</v>
      </c>
      <c r="R213">
        <v>1</v>
      </c>
      <c r="S213">
        <v>0.80566083413772305</v>
      </c>
      <c r="T213">
        <v>0</v>
      </c>
      <c r="U213">
        <v>39517.663914455501</v>
      </c>
      <c r="V213">
        <v>13172.5546381518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</row>
    <row r="214" spans="1:31">
      <c r="A214">
        <v>212</v>
      </c>
      <c r="B214">
        <v>7</v>
      </c>
      <c r="C214">
        <v>1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-1.16015501851396E-2</v>
      </c>
      <c r="J214">
        <v>0.63215121056956802</v>
      </c>
      <c r="K214">
        <v>18</v>
      </c>
      <c r="L214">
        <v>212</v>
      </c>
      <c r="M214">
        <v>17</v>
      </c>
      <c r="N214">
        <v>2032</v>
      </c>
      <c r="O214">
        <v>8</v>
      </c>
      <c r="P214">
        <v>0</v>
      </c>
      <c r="Q214">
        <v>0</v>
      </c>
      <c r="R214">
        <v>1</v>
      </c>
      <c r="S214">
        <v>0.80566083413772305</v>
      </c>
      <c r="T214">
        <v>0</v>
      </c>
      <c r="U214">
        <v>39517.663914455501</v>
      </c>
      <c r="V214">
        <v>13172.5546381518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</row>
    <row r="215" spans="1:31">
      <c r="A215">
        <v>213</v>
      </c>
      <c r="B215">
        <v>8</v>
      </c>
      <c r="C215">
        <v>1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1.8924666786838601E-2</v>
      </c>
      <c r="J215">
        <v>0.62893081761006298</v>
      </c>
      <c r="K215">
        <v>18</v>
      </c>
      <c r="L215">
        <v>213</v>
      </c>
      <c r="M215">
        <v>17</v>
      </c>
      <c r="N215">
        <v>2032</v>
      </c>
      <c r="O215">
        <v>9</v>
      </c>
      <c r="P215">
        <v>0</v>
      </c>
      <c r="Q215">
        <v>0</v>
      </c>
      <c r="R215">
        <v>1</v>
      </c>
      <c r="S215">
        <v>0.80566083413772305</v>
      </c>
      <c r="T215">
        <v>0</v>
      </c>
      <c r="U215">
        <v>39517.663914455501</v>
      </c>
      <c r="V215">
        <v>13172.5546381518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</row>
    <row r="216" spans="1:31">
      <c r="A216">
        <v>214</v>
      </c>
      <c r="B216">
        <v>9</v>
      </c>
      <c r="C216">
        <v>1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-1.31809706287267E-3</v>
      </c>
      <c r="J216">
        <v>0.62550822543316398</v>
      </c>
      <c r="K216">
        <v>18</v>
      </c>
      <c r="L216">
        <v>214</v>
      </c>
      <c r="M216">
        <v>17</v>
      </c>
      <c r="N216">
        <v>2032</v>
      </c>
      <c r="O216">
        <v>10</v>
      </c>
      <c r="P216">
        <v>0</v>
      </c>
      <c r="Q216">
        <v>0</v>
      </c>
      <c r="R216">
        <v>1</v>
      </c>
      <c r="S216">
        <v>0.80566083413772305</v>
      </c>
      <c r="T216">
        <v>0</v>
      </c>
      <c r="U216">
        <v>39517.663914455501</v>
      </c>
      <c r="V216">
        <v>13172.5546381518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</row>
    <row r="217" spans="1:31">
      <c r="A217">
        <v>215</v>
      </c>
      <c r="B217">
        <v>10</v>
      </c>
      <c r="C217">
        <v>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2.4916836768289E-2</v>
      </c>
      <c r="J217">
        <v>0.62216138866421999</v>
      </c>
      <c r="K217">
        <v>18</v>
      </c>
      <c r="L217">
        <v>215</v>
      </c>
      <c r="M217">
        <v>17</v>
      </c>
      <c r="N217">
        <v>2032</v>
      </c>
      <c r="O217">
        <v>11</v>
      </c>
      <c r="P217">
        <v>0</v>
      </c>
      <c r="Q217">
        <v>0</v>
      </c>
      <c r="R217">
        <v>1</v>
      </c>
      <c r="S217">
        <v>0.80566083413772305</v>
      </c>
      <c r="T217">
        <v>0</v>
      </c>
      <c r="U217">
        <v>39517.663914455501</v>
      </c>
      <c r="V217">
        <v>13172.5546381518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</row>
    <row r="218" spans="1:31">
      <c r="A218">
        <v>216</v>
      </c>
      <c r="B218">
        <v>11</v>
      </c>
      <c r="C218">
        <v>1</v>
      </c>
      <c r="D218">
        <v>0</v>
      </c>
      <c r="E218">
        <v>0</v>
      </c>
      <c r="F218">
        <v>1</v>
      </c>
      <c r="G218">
        <v>1</v>
      </c>
      <c r="H218">
        <v>1</v>
      </c>
      <c r="I218">
        <v>1.84695549887581E-3</v>
      </c>
      <c r="J218">
        <v>0.61877359074314697</v>
      </c>
      <c r="K218">
        <v>18</v>
      </c>
      <c r="L218">
        <v>216</v>
      </c>
      <c r="M218">
        <v>17</v>
      </c>
      <c r="N218">
        <v>2032</v>
      </c>
      <c r="O218">
        <v>12</v>
      </c>
      <c r="P218">
        <v>0</v>
      </c>
      <c r="Q218">
        <v>0</v>
      </c>
      <c r="R218">
        <v>1</v>
      </c>
      <c r="S218">
        <v>0.80566083413772305</v>
      </c>
      <c r="T218">
        <v>13172.5546381518</v>
      </c>
      <c r="U218">
        <v>26345.109276303701</v>
      </c>
      <c r="V218">
        <v>13172.5546381518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</row>
    <row r="219" spans="1:31">
      <c r="A219">
        <v>217</v>
      </c>
      <c r="B219">
        <v>0</v>
      </c>
      <c r="C219">
        <v>1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3.37445628930313E-2</v>
      </c>
      <c r="J219">
        <v>0.61519532451553405</v>
      </c>
      <c r="K219">
        <v>19</v>
      </c>
      <c r="L219">
        <v>217</v>
      </c>
      <c r="M219">
        <v>18</v>
      </c>
      <c r="N219">
        <v>2033</v>
      </c>
      <c r="O219">
        <v>1</v>
      </c>
      <c r="P219">
        <v>0</v>
      </c>
      <c r="Q219">
        <v>0</v>
      </c>
      <c r="R219">
        <v>1</v>
      </c>
      <c r="S219">
        <v>0.80566083413772305</v>
      </c>
      <c r="T219">
        <v>0</v>
      </c>
      <c r="U219">
        <v>26345.109276303701</v>
      </c>
      <c r="V219">
        <v>13172.5546381518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</row>
    <row r="220" spans="1:31">
      <c r="A220">
        <v>218</v>
      </c>
      <c r="B220">
        <v>1</v>
      </c>
      <c r="C220">
        <v>1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3.16428132713256E-2</v>
      </c>
      <c r="J220">
        <v>0.61154598825831696</v>
      </c>
      <c r="K220">
        <v>19</v>
      </c>
      <c r="L220">
        <v>218</v>
      </c>
      <c r="M220">
        <v>18</v>
      </c>
      <c r="N220">
        <v>2033</v>
      </c>
      <c r="O220">
        <v>2</v>
      </c>
      <c r="P220">
        <v>0</v>
      </c>
      <c r="Q220">
        <v>0</v>
      </c>
      <c r="R220">
        <v>1</v>
      </c>
      <c r="S220">
        <v>0.80566083413772305</v>
      </c>
      <c r="T220">
        <v>0</v>
      </c>
      <c r="U220">
        <v>26345.109276303701</v>
      </c>
      <c r="V220">
        <v>13172.5546381518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</row>
    <row r="221" spans="1:31">
      <c r="A221">
        <v>219</v>
      </c>
      <c r="B221">
        <v>2</v>
      </c>
      <c r="C221">
        <v>1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5.37017924787198E-3</v>
      </c>
      <c r="J221">
        <v>0.60801361950507704</v>
      </c>
      <c r="K221">
        <v>19</v>
      </c>
      <c r="L221">
        <v>219</v>
      </c>
      <c r="M221">
        <v>18</v>
      </c>
      <c r="N221">
        <v>2033</v>
      </c>
      <c r="O221">
        <v>3</v>
      </c>
      <c r="P221">
        <v>0</v>
      </c>
      <c r="Q221">
        <v>0</v>
      </c>
      <c r="R221">
        <v>1</v>
      </c>
      <c r="S221">
        <v>0.80566083413772305</v>
      </c>
      <c r="T221">
        <v>0</v>
      </c>
      <c r="U221">
        <v>26345.109276303701</v>
      </c>
      <c r="V221">
        <v>13172.5546381518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</row>
    <row r="222" spans="1:31">
      <c r="A222">
        <v>220</v>
      </c>
      <c r="B222">
        <v>3</v>
      </c>
      <c r="C222">
        <v>1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1.5799481383860199E-3</v>
      </c>
      <c r="J222">
        <v>0.60455837011063396</v>
      </c>
      <c r="K222">
        <v>19</v>
      </c>
      <c r="L222">
        <v>220</v>
      </c>
      <c r="M222">
        <v>18</v>
      </c>
      <c r="N222">
        <v>2033</v>
      </c>
      <c r="O222">
        <v>4</v>
      </c>
      <c r="P222">
        <v>0</v>
      </c>
      <c r="Q222">
        <v>0</v>
      </c>
      <c r="R222">
        <v>1</v>
      </c>
      <c r="S222">
        <v>0.80566083413772305</v>
      </c>
      <c r="T222">
        <v>0</v>
      </c>
      <c r="U222">
        <v>26345.109276303701</v>
      </c>
      <c r="V222">
        <v>13172.5546381518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</row>
    <row r="223" spans="1:31">
      <c r="A223">
        <v>221</v>
      </c>
      <c r="B223">
        <v>4</v>
      </c>
      <c r="C223">
        <v>1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1.9617738059505702E-2</v>
      </c>
      <c r="J223">
        <v>0.60121445319545497</v>
      </c>
      <c r="K223">
        <v>19</v>
      </c>
      <c r="L223">
        <v>221</v>
      </c>
      <c r="M223">
        <v>18</v>
      </c>
      <c r="N223">
        <v>2033</v>
      </c>
      <c r="O223">
        <v>5</v>
      </c>
      <c r="P223">
        <v>0</v>
      </c>
      <c r="Q223">
        <v>0</v>
      </c>
      <c r="R223">
        <v>1</v>
      </c>
      <c r="S223">
        <v>0.80566083413772305</v>
      </c>
      <c r="T223">
        <v>0</v>
      </c>
      <c r="U223">
        <v>26345.109276303701</v>
      </c>
      <c r="V223">
        <v>13172.5546381518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</row>
    <row r="224" spans="1:31">
      <c r="A224">
        <v>222</v>
      </c>
      <c r="B224">
        <v>5</v>
      </c>
      <c r="C224">
        <v>1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9.9831901409603904E-3</v>
      </c>
      <c r="J224">
        <v>0.59776436128877997</v>
      </c>
      <c r="K224">
        <v>19</v>
      </c>
      <c r="L224">
        <v>222</v>
      </c>
      <c r="M224">
        <v>18</v>
      </c>
      <c r="N224">
        <v>2033</v>
      </c>
      <c r="O224">
        <v>6</v>
      </c>
      <c r="P224">
        <v>0</v>
      </c>
      <c r="Q224">
        <v>0</v>
      </c>
      <c r="R224">
        <v>1</v>
      </c>
      <c r="S224">
        <v>0.80566083413772305</v>
      </c>
      <c r="T224">
        <v>0</v>
      </c>
      <c r="U224">
        <v>26345.109276303701</v>
      </c>
      <c r="V224">
        <v>13172.5546381518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</row>
    <row r="225" spans="1:31">
      <c r="A225">
        <v>223</v>
      </c>
      <c r="B225">
        <v>6</v>
      </c>
      <c r="C225">
        <v>1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1.47209747922772E-2</v>
      </c>
      <c r="J225">
        <v>0.59435364041604799</v>
      </c>
      <c r="K225">
        <v>19</v>
      </c>
      <c r="L225">
        <v>223</v>
      </c>
      <c r="M225">
        <v>18</v>
      </c>
      <c r="N225">
        <v>2033</v>
      </c>
      <c r="O225">
        <v>7</v>
      </c>
      <c r="P225">
        <v>0</v>
      </c>
      <c r="Q225">
        <v>0</v>
      </c>
      <c r="R225">
        <v>1</v>
      </c>
      <c r="S225">
        <v>0.80566083413772305</v>
      </c>
      <c r="T225">
        <v>0</v>
      </c>
      <c r="U225">
        <v>26345.109276303701</v>
      </c>
      <c r="V225">
        <v>13172.5546381518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</row>
    <row r="226" spans="1:31">
      <c r="A226">
        <v>224</v>
      </c>
      <c r="B226">
        <v>7</v>
      </c>
      <c r="C226">
        <v>1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-1.88806636262813E-2</v>
      </c>
      <c r="J226">
        <v>0.59105148058395895</v>
      </c>
      <c r="K226">
        <v>19</v>
      </c>
      <c r="L226">
        <v>224</v>
      </c>
      <c r="M226">
        <v>18</v>
      </c>
      <c r="N226">
        <v>2033</v>
      </c>
      <c r="O226">
        <v>8</v>
      </c>
      <c r="P226">
        <v>0</v>
      </c>
      <c r="Q226">
        <v>0</v>
      </c>
      <c r="R226">
        <v>1</v>
      </c>
      <c r="S226">
        <v>0.80566083413772305</v>
      </c>
      <c r="T226">
        <v>0</v>
      </c>
      <c r="U226">
        <v>26345.109276303701</v>
      </c>
      <c r="V226">
        <v>13172.5546381518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</row>
    <row r="227" spans="1:31">
      <c r="A227">
        <v>225</v>
      </c>
      <c r="B227">
        <v>8</v>
      </c>
      <c r="C227">
        <v>1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-1.15106389281907E-2</v>
      </c>
      <c r="J227">
        <v>0.58792404021400402</v>
      </c>
      <c r="K227">
        <v>19</v>
      </c>
      <c r="L227">
        <v>225</v>
      </c>
      <c r="M227">
        <v>18</v>
      </c>
      <c r="N227">
        <v>2033</v>
      </c>
      <c r="O227">
        <v>9</v>
      </c>
      <c r="P227">
        <v>0</v>
      </c>
      <c r="Q227">
        <v>0</v>
      </c>
      <c r="R227">
        <v>1</v>
      </c>
      <c r="S227">
        <v>0.80566083413772305</v>
      </c>
      <c r="T227">
        <v>0</v>
      </c>
      <c r="U227">
        <v>26345.109276303701</v>
      </c>
      <c r="V227">
        <v>13172.5546381518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</row>
    <row r="228" spans="1:31">
      <c r="A228">
        <v>226</v>
      </c>
      <c r="B228">
        <v>9</v>
      </c>
      <c r="C228">
        <v>1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1.1579188366535299E-2</v>
      </c>
      <c r="J228">
        <v>0.58479532163742698</v>
      </c>
      <c r="K228">
        <v>19</v>
      </c>
      <c r="L228">
        <v>226</v>
      </c>
      <c r="M228">
        <v>18</v>
      </c>
      <c r="N228">
        <v>2033</v>
      </c>
      <c r="O228">
        <v>10</v>
      </c>
      <c r="P228">
        <v>0</v>
      </c>
      <c r="Q228">
        <v>0</v>
      </c>
      <c r="R228">
        <v>1</v>
      </c>
      <c r="S228">
        <v>0.80566083413772305</v>
      </c>
      <c r="T228">
        <v>0</v>
      </c>
      <c r="U228">
        <v>26345.109276303701</v>
      </c>
      <c r="V228">
        <v>13172.5546381518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</row>
    <row r="229" spans="1:31">
      <c r="A229">
        <v>227</v>
      </c>
      <c r="B229">
        <v>10</v>
      </c>
      <c r="C229">
        <v>1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-5.1652410916301897E-3</v>
      </c>
      <c r="J229">
        <v>0.58169972660112801</v>
      </c>
      <c r="K229">
        <v>19</v>
      </c>
      <c r="L229">
        <v>227</v>
      </c>
      <c r="M229">
        <v>18</v>
      </c>
      <c r="N229">
        <v>2033</v>
      </c>
      <c r="O229">
        <v>11</v>
      </c>
      <c r="P229">
        <v>0</v>
      </c>
      <c r="Q229">
        <v>0</v>
      </c>
      <c r="R229">
        <v>1</v>
      </c>
      <c r="S229">
        <v>0.80566083413772305</v>
      </c>
      <c r="T229">
        <v>0</v>
      </c>
      <c r="U229">
        <v>26345.109276303701</v>
      </c>
      <c r="V229">
        <v>13172.5546381518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</row>
    <row r="230" spans="1:31">
      <c r="A230">
        <v>228</v>
      </c>
      <c r="B230">
        <v>11</v>
      </c>
      <c r="C230">
        <v>1</v>
      </c>
      <c r="D230">
        <v>0</v>
      </c>
      <c r="E230">
        <v>0</v>
      </c>
      <c r="F230">
        <v>1</v>
      </c>
      <c r="G230">
        <v>1</v>
      </c>
      <c r="H230">
        <v>1</v>
      </c>
      <c r="I230">
        <v>2.5446130085577699E-2</v>
      </c>
      <c r="J230">
        <v>0.57870370370370405</v>
      </c>
      <c r="K230">
        <v>19</v>
      </c>
      <c r="L230">
        <v>228</v>
      </c>
      <c r="M230">
        <v>18</v>
      </c>
      <c r="N230">
        <v>2033</v>
      </c>
      <c r="O230">
        <v>12</v>
      </c>
      <c r="P230">
        <v>0</v>
      </c>
      <c r="Q230">
        <v>0</v>
      </c>
      <c r="R230">
        <v>1</v>
      </c>
      <c r="S230">
        <v>0.80566083413772305</v>
      </c>
      <c r="T230">
        <v>13172.5546381518</v>
      </c>
      <c r="U230">
        <v>13172.554638152</v>
      </c>
      <c r="V230">
        <v>13172.5546381518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</row>
    <row r="231" spans="1:31">
      <c r="A231">
        <v>229</v>
      </c>
      <c r="B231">
        <v>0</v>
      </c>
      <c r="C231">
        <v>1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1.8177852669883001E-2</v>
      </c>
      <c r="J231">
        <v>0.57577153385536595</v>
      </c>
      <c r="K231">
        <v>20</v>
      </c>
      <c r="L231">
        <v>229</v>
      </c>
      <c r="M231">
        <v>19</v>
      </c>
      <c r="N231">
        <v>2034</v>
      </c>
      <c r="O231">
        <v>1</v>
      </c>
      <c r="P231">
        <v>0</v>
      </c>
      <c r="Q231">
        <v>0</v>
      </c>
      <c r="R231">
        <v>1</v>
      </c>
      <c r="S231">
        <v>0.80566083413772305</v>
      </c>
      <c r="T231">
        <v>0</v>
      </c>
      <c r="U231">
        <v>13172.554638152</v>
      </c>
      <c r="V231">
        <v>13172.5546381518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</row>
    <row r="232" spans="1:31">
      <c r="A232">
        <v>230</v>
      </c>
      <c r="B232">
        <v>1</v>
      </c>
      <c r="C232">
        <v>1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3.2460320493771899E-2</v>
      </c>
      <c r="J232">
        <v>0.57277049086431098</v>
      </c>
      <c r="K232">
        <v>20</v>
      </c>
      <c r="L232">
        <v>230</v>
      </c>
      <c r="M232">
        <v>19</v>
      </c>
      <c r="N232">
        <v>2034</v>
      </c>
      <c r="O232">
        <v>2</v>
      </c>
      <c r="P232">
        <v>0</v>
      </c>
      <c r="Q232">
        <v>0</v>
      </c>
      <c r="R232">
        <v>1</v>
      </c>
      <c r="S232">
        <v>0.80566083413772305</v>
      </c>
      <c r="T232">
        <v>0</v>
      </c>
      <c r="U232">
        <v>13172.554638152</v>
      </c>
      <c r="V232">
        <v>13172.5546381518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</row>
    <row r="233" spans="1:31">
      <c r="A233">
        <v>231</v>
      </c>
      <c r="B233">
        <v>2</v>
      </c>
      <c r="C233">
        <v>1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-4.9239335693204199E-3</v>
      </c>
      <c r="J233">
        <v>0.56983303891959702</v>
      </c>
      <c r="K233">
        <v>20</v>
      </c>
      <c r="L233">
        <v>231</v>
      </c>
      <c r="M233">
        <v>19</v>
      </c>
      <c r="N233">
        <v>2034</v>
      </c>
      <c r="O233">
        <v>3</v>
      </c>
      <c r="P233">
        <v>0</v>
      </c>
      <c r="Q233">
        <v>0</v>
      </c>
      <c r="R233">
        <v>1</v>
      </c>
      <c r="S233">
        <v>0.80566083413772305</v>
      </c>
      <c r="T233">
        <v>0</v>
      </c>
      <c r="U233">
        <v>13172.554638152</v>
      </c>
      <c r="V233">
        <v>13172.5546381518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</row>
    <row r="234" spans="1:31">
      <c r="A234">
        <v>232</v>
      </c>
      <c r="B234">
        <v>3</v>
      </c>
      <c r="C234">
        <v>1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-8.4620146171476805E-3</v>
      </c>
      <c r="J234">
        <v>0.56695770495521003</v>
      </c>
      <c r="K234">
        <v>20</v>
      </c>
      <c r="L234">
        <v>232</v>
      </c>
      <c r="M234">
        <v>19</v>
      </c>
      <c r="N234">
        <v>2034</v>
      </c>
      <c r="O234">
        <v>4</v>
      </c>
      <c r="P234">
        <v>0</v>
      </c>
      <c r="Q234">
        <v>0</v>
      </c>
      <c r="R234">
        <v>1</v>
      </c>
      <c r="S234">
        <v>0.80566083413772305</v>
      </c>
      <c r="T234">
        <v>0</v>
      </c>
      <c r="U234">
        <v>13172.554638152</v>
      </c>
      <c r="V234">
        <v>13172.5546381518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</row>
    <row r="235" spans="1:31">
      <c r="A235">
        <v>233</v>
      </c>
      <c r="B235">
        <v>4</v>
      </c>
      <c r="C235">
        <v>1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1.2461137817064699E-2</v>
      </c>
      <c r="J235">
        <v>0.56404760561791401</v>
      </c>
      <c r="K235">
        <v>20</v>
      </c>
      <c r="L235">
        <v>233</v>
      </c>
      <c r="M235">
        <v>19</v>
      </c>
      <c r="N235">
        <v>2034</v>
      </c>
      <c r="O235">
        <v>5</v>
      </c>
      <c r="P235">
        <v>0</v>
      </c>
      <c r="Q235">
        <v>0</v>
      </c>
      <c r="R235">
        <v>1</v>
      </c>
      <c r="S235">
        <v>0.80566083413772305</v>
      </c>
      <c r="T235">
        <v>0</v>
      </c>
      <c r="U235">
        <v>13172.554638152</v>
      </c>
      <c r="V235">
        <v>13172.5546381518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</row>
    <row r="236" spans="1:31">
      <c r="A236">
        <v>234</v>
      </c>
      <c r="B236">
        <v>5</v>
      </c>
      <c r="C236">
        <v>1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7.9817762784790709E-3</v>
      </c>
      <c r="J236">
        <v>0.56113573873519995</v>
      </c>
      <c r="K236">
        <v>20</v>
      </c>
      <c r="L236">
        <v>234</v>
      </c>
      <c r="M236">
        <v>19</v>
      </c>
      <c r="N236">
        <v>2034</v>
      </c>
      <c r="O236">
        <v>6</v>
      </c>
      <c r="P236">
        <v>0</v>
      </c>
      <c r="Q236">
        <v>0</v>
      </c>
      <c r="R236">
        <v>1</v>
      </c>
      <c r="S236">
        <v>0.80566083413772305</v>
      </c>
      <c r="T236">
        <v>0</v>
      </c>
      <c r="U236">
        <v>13172.554638152</v>
      </c>
      <c r="V236">
        <v>13172.5546381518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</row>
    <row r="237" spans="1:31">
      <c r="A237">
        <v>235</v>
      </c>
      <c r="B237">
        <v>6</v>
      </c>
      <c r="C237">
        <v>1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6.2424051940417301E-3</v>
      </c>
      <c r="J237">
        <v>0.55822261918052896</v>
      </c>
      <c r="K237">
        <v>20</v>
      </c>
      <c r="L237">
        <v>235</v>
      </c>
      <c r="M237">
        <v>19</v>
      </c>
      <c r="N237">
        <v>2034</v>
      </c>
      <c r="O237">
        <v>7</v>
      </c>
      <c r="P237">
        <v>0</v>
      </c>
      <c r="Q237">
        <v>0</v>
      </c>
      <c r="R237">
        <v>1</v>
      </c>
      <c r="S237">
        <v>0.80566083413772305</v>
      </c>
      <c r="T237">
        <v>0</v>
      </c>
      <c r="U237">
        <v>13172.554638152</v>
      </c>
      <c r="V237">
        <v>13172.5546381518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</row>
    <row r="238" spans="1:31">
      <c r="A238">
        <v>236</v>
      </c>
      <c r="B238">
        <v>7</v>
      </c>
      <c r="C238">
        <v>1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1.3731487786993001E-2</v>
      </c>
      <c r="J238">
        <v>0.55521625673199704</v>
      </c>
      <c r="K238">
        <v>20</v>
      </c>
      <c r="L238">
        <v>236</v>
      </c>
      <c r="M238">
        <v>19</v>
      </c>
      <c r="N238">
        <v>2034</v>
      </c>
      <c r="O238">
        <v>8</v>
      </c>
      <c r="P238">
        <v>0</v>
      </c>
      <c r="Q238">
        <v>0</v>
      </c>
      <c r="R238">
        <v>1</v>
      </c>
      <c r="S238">
        <v>0.80566083413772305</v>
      </c>
      <c r="T238">
        <v>0</v>
      </c>
      <c r="U238">
        <v>13172.554638152</v>
      </c>
      <c r="V238">
        <v>13172.5546381518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</row>
    <row r="239" spans="1:31">
      <c r="A239">
        <v>237</v>
      </c>
      <c r="B239">
        <v>8</v>
      </c>
      <c r="C239">
        <v>1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-5.97944516053317E-3</v>
      </c>
      <c r="J239">
        <v>0.552120141342756</v>
      </c>
      <c r="K239">
        <v>20</v>
      </c>
      <c r="L239">
        <v>237</v>
      </c>
      <c r="M239">
        <v>19</v>
      </c>
      <c r="N239">
        <v>2034</v>
      </c>
      <c r="O239">
        <v>9</v>
      </c>
      <c r="P239">
        <v>0</v>
      </c>
      <c r="Q239">
        <v>0</v>
      </c>
      <c r="R239">
        <v>1</v>
      </c>
      <c r="S239">
        <v>0.80566083413772305</v>
      </c>
      <c r="T239">
        <v>0</v>
      </c>
      <c r="U239">
        <v>13172.554638152</v>
      </c>
      <c r="V239">
        <v>13172.5546381518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</row>
    <row r="240" spans="1:31">
      <c r="A240">
        <v>238</v>
      </c>
      <c r="B240">
        <v>9</v>
      </c>
      <c r="C240">
        <v>1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1.8557742334883701E-3</v>
      </c>
      <c r="J240">
        <v>0.54911866454340796</v>
      </c>
      <c r="K240">
        <v>20</v>
      </c>
      <c r="L240">
        <v>238</v>
      </c>
      <c r="M240">
        <v>19</v>
      </c>
      <c r="N240">
        <v>2034</v>
      </c>
      <c r="O240">
        <v>10</v>
      </c>
      <c r="P240">
        <v>0</v>
      </c>
      <c r="Q240">
        <v>0</v>
      </c>
      <c r="R240">
        <v>1</v>
      </c>
      <c r="S240">
        <v>0.80566083413772305</v>
      </c>
      <c r="T240">
        <v>0</v>
      </c>
      <c r="U240">
        <v>13172.554638152</v>
      </c>
      <c r="V240">
        <v>13172.5546381518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</row>
    <row r="241" spans="1:31">
      <c r="A241">
        <v>239</v>
      </c>
      <c r="B241">
        <v>10</v>
      </c>
      <c r="C241">
        <v>1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-4.0805976911924002E-3</v>
      </c>
      <c r="J241">
        <v>0.546149645002731</v>
      </c>
      <c r="K241">
        <v>20</v>
      </c>
      <c r="L241">
        <v>239</v>
      </c>
      <c r="M241">
        <v>19</v>
      </c>
      <c r="N241">
        <v>2034</v>
      </c>
      <c r="O241">
        <v>11</v>
      </c>
      <c r="P241">
        <v>0</v>
      </c>
      <c r="Q241">
        <v>0</v>
      </c>
      <c r="R241">
        <v>1</v>
      </c>
      <c r="S241">
        <v>0.80566083413772305</v>
      </c>
      <c r="T241">
        <v>0</v>
      </c>
      <c r="U241">
        <v>13172.554638152</v>
      </c>
      <c r="V241">
        <v>13172.5546381518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</row>
    <row r="242" spans="1:31">
      <c r="A242">
        <v>240</v>
      </c>
      <c r="B242">
        <v>11</v>
      </c>
      <c r="C242">
        <v>1</v>
      </c>
      <c r="D242">
        <v>0</v>
      </c>
      <c r="E242">
        <v>0</v>
      </c>
      <c r="F242">
        <v>1</v>
      </c>
      <c r="G242">
        <v>1</v>
      </c>
      <c r="H242">
        <v>1</v>
      </c>
      <c r="I242">
        <v>1.7762702738029199E-2</v>
      </c>
      <c r="J242">
        <v>0.543183052688756</v>
      </c>
      <c r="K242">
        <v>20</v>
      </c>
      <c r="L242">
        <v>240</v>
      </c>
      <c r="M242">
        <v>19</v>
      </c>
      <c r="N242">
        <v>2034</v>
      </c>
      <c r="O242">
        <v>12</v>
      </c>
      <c r="P242">
        <v>0</v>
      </c>
      <c r="Q242">
        <v>0</v>
      </c>
      <c r="R242">
        <v>1</v>
      </c>
      <c r="S242">
        <v>0.80566083413772305</v>
      </c>
      <c r="T242">
        <v>13172.5546381518</v>
      </c>
      <c r="U242">
        <v>1.9281287677586099E-10</v>
      </c>
      <c r="V242">
        <v>13172.5546381518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</row>
    <row r="243" spans="1:31">
      <c r="A243">
        <v>241</v>
      </c>
    </row>
    <row r="244" spans="1:31">
      <c r="A244">
        <v>242</v>
      </c>
    </row>
    <row r="245" spans="1:31">
      <c r="A245">
        <v>243</v>
      </c>
    </row>
    <row r="246" spans="1:31">
      <c r="A246">
        <v>244</v>
      </c>
    </row>
    <row r="247" spans="1:31">
      <c r="A247">
        <v>245</v>
      </c>
    </row>
    <row r="248" spans="1:31">
      <c r="A248">
        <v>246</v>
      </c>
    </row>
    <row r="249" spans="1:31">
      <c r="A249">
        <v>247</v>
      </c>
    </row>
    <row r="250" spans="1:31">
      <c r="A250">
        <v>248</v>
      </c>
    </row>
    <row r="251" spans="1:31">
      <c r="A251">
        <v>249</v>
      </c>
    </row>
    <row r="252" spans="1:31">
      <c r="A252">
        <v>250</v>
      </c>
    </row>
    <row r="253" spans="1:31">
      <c r="A253">
        <v>251</v>
      </c>
    </row>
    <row r="254" spans="1:31">
      <c r="A254">
        <v>252</v>
      </c>
    </row>
    <row r="255" spans="1:31">
      <c r="A255">
        <v>253</v>
      </c>
    </row>
    <row r="256" spans="1:3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1">
      <c r="A289">
        <v>287</v>
      </c>
    </row>
    <row r="290" spans="1:1">
      <c r="A290">
        <v>288</v>
      </c>
    </row>
    <row r="291" spans="1:1">
      <c r="A291">
        <v>289</v>
      </c>
    </row>
    <row r="292" spans="1:1">
      <c r="A292">
        <v>290</v>
      </c>
    </row>
    <row r="293" spans="1:1">
      <c r="A293">
        <v>291</v>
      </c>
    </row>
    <row r="294" spans="1:1">
      <c r="A294">
        <v>292</v>
      </c>
    </row>
    <row r="295" spans="1:1">
      <c r="A295">
        <v>293</v>
      </c>
    </row>
    <row r="296" spans="1:1">
      <c r="A296">
        <v>294</v>
      </c>
    </row>
    <row r="297" spans="1:1">
      <c r="A297">
        <v>295</v>
      </c>
    </row>
    <row r="298" spans="1:1">
      <c r="A298">
        <v>296</v>
      </c>
    </row>
    <row r="299" spans="1:1">
      <c r="A299">
        <v>297</v>
      </c>
    </row>
    <row r="300" spans="1:1">
      <c r="A300">
        <v>298</v>
      </c>
    </row>
    <row r="301" spans="1:1">
      <c r="A301">
        <v>299</v>
      </c>
    </row>
    <row r="302" spans="1:1">
      <c r="A302">
        <v>300</v>
      </c>
    </row>
    <row r="303" spans="1:1">
      <c r="A303">
        <v>301</v>
      </c>
    </row>
    <row r="304" spans="1:1">
      <c r="A304">
        <v>302</v>
      </c>
    </row>
    <row r="305" spans="1:1">
      <c r="A305">
        <v>303</v>
      </c>
    </row>
    <row r="306" spans="1:1">
      <c r="A306">
        <v>304</v>
      </c>
    </row>
    <row r="307" spans="1:1">
      <c r="A307">
        <v>305</v>
      </c>
    </row>
    <row r="308" spans="1:1">
      <c r="A308">
        <v>306</v>
      </c>
    </row>
    <row r="309" spans="1:1">
      <c r="A309">
        <v>307</v>
      </c>
    </row>
    <row r="310" spans="1:1">
      <c r="A310">
        <v>308</v>
      </c>
    </row>
    <row r="311" spans="1:1">
      <c r="A311">
        <v>309</v>
      </c>
    </row>
    <row r="312" spans="1:1">
      <c r="A312">
        <v>310</v>
      </c>
    </row>
    <row r="313" spans="1:1">
      <c r="A313">
        <v>311</v>
      </c>
    </row>
    <row r="314" spans="1:1">
      <c r="A314">
        <v>312</v>
      </c>
    </row>
    <row r="315" spans="1:1">
      <c r="A315">
        <v>313</v>
      </c>
    </row>
    <row r="316" spans="1:1">
      <c r="A316">
        <v>314</v>
      </c>
    </row>
    <row r="317" spans="1:1">
      <c r="A317">
        <v>315</v>
      </c>
    </row>
    <row r="318" spans="1:1">
      <c r="A318">
        <v>316</v>
      </c>
    </row>
    <row r="319" spans="1:1">
      <c r="A319">
        <v>317</v>
      </c>
    </row>
    <row r="320" spans="1:1">
      <c r="A320">
        <v>318</v>
      </c>
    </row>
    <row r="321" spans="1:1">
      <c r="A321">
        <v>319</v>
      </c>
    </row>
    <row r="322" spans="1:1">
      <c r="A322">
        <v>320</v>
      </c>
    </row>
    <row r="323" spans="1:1">
      <c r="A323">
        <v>321</v>
      </c>
    </row>
    <row r="324" spans="1:1">
      <c r="A324">
        <v>322</v>
      </c>
    </row>
    <row r="325" spans="1:1">
      <c r="A325">
        <v>323</v>
      </c>
    </row>
    <row r="326" spans="1:1">
      <c r="A326">
        <v>324</v>
      </c>
    </row>
    <row r="327" spans="1:1">
      <c r="A327">
        <v>325</v>
      </c>
    </row>
    <row r="328" spans="1:1">
      <c r="A328">
        <v>326</v>
      </c>
    </row>
    <row r="329" spans="1:1">
      <c r="A329">
        <v>327</v>
      </c>
    </row>
    <row r="330" spans="1:1">
      <c r="A330">
        <v>328</v>
      </c>
    </row>
    <row r="331" spans="1:1">
      <c r="A331">
        <v>329</v>
      </c>
    </row>
    <row r="332" spans="1:1">
      <c r="A332">
        <v>330</v>
      </c>
    </row>
    <row r="333" spans="1:1">
      <c r="A333">
        <v>331</v>
      </c>
    </row>
    <row r="334" spans="1:1">
      <c r="A334">
        <v>332</v>
      </c>
    </row>
    <row r="335" spans="1:1">
      <c r="A335">
        <v>333</v>
      </c>
    </row>
    <row r="336" spans="1:1">
      <c r="A336">
        <v>334</v>
      </c>
    </row>
    <row r="337" spans="1:1">
      <c r="A337">
        <v>335</v>
      </c>
    </row>
    <row r="338" spans="1:1">
      <c r="A338">
        <v>336</v>
      </c>
    </row>
    <row r="339" spans="1:1">
      <c r="A339">
        <v>337</v>
      </c>
    </row>
    <row r="340" spans="1:1">
      <c r="A340">
        <v>338</v>
      </c>
    </row>
    <row r="341" spans="1:1">
      <c r="A341">
        <v>339</v>
      </c>
    </row>
    <row r="342" spans="1:1">
      <c r="A342">
        <v>340</v>
      </c>
    </row>
    <row r="343" spans="1:1">
      <c r="A343">
        <v>341</v>
      </c>
    </row>
    <row r="344" spans="1:1">
      <c r="A344">
        <v>342</v>
      </c>
    </row>
    <row r="345" spans="1:1">
      <c r="A345">
        <v>343</v>
      </c>
    </row>
    <row r="346" spans="1:1">
      <c r="A346">
        <v>344</v>
      </c>
    </row>
    <row r="347" spans="1:1">
      <c r="A347">
        <v>345</v>
      </c>
    </row>
    <row r="348" spans="1:1">
      <c r="A348">
        <v>346</v>
      </c>
    </row>
    <row r="349" spans="1:1">
      <c r="A349">
        <v>347</v>
      </c>
    </row>
    <row r="350" spans="1:1">
      <c r="A350">
        <v>348</v>
      </c>
    </row>
    <row r="351" spans="1:1">
      <c r="A351">
        <v>349</v>
      </c>
    </row>
    <row r="352" spans="1:1">
      <c r="A352">
        <v>350</v>
      </c>
    </row>
    <row r="353" spans="1:1">
      <c r="A353">
        <v>351</v>
      </c>
    </row>
    <row r="354" spans="1:1">
      <c r="A354">
        <v>352</v>
      </c>
    </row>
    <row r="355" spans="1:1">
      <c r="A355">
        <v>353</v>
      </c>
    </row>
    <row r="356" spans="1:1">
      <c r="A356">
        <v>354</v>
      </c>
    </row>
    <row r="357" spans="1:1">
      <c r="A357">
        <v>355</v>
      </c>
    </row>
    <row r="358" spans="1:1">
      <c r="A358">
        <v>356</v>
      </c>
    </row>
    <row r="359" spans="1:1">
      <c r="A359">
        <v>357</v>
      </c>
    </row>
    <row r="360" spans="1:1">
      <c r="A360">
        <v>358</v>
      </c>
    </row>
    <row r="361" spans="1:1">
      <c r="A361">
        <v>359</v>
      </c>
    </row>
    <row r="362" spans="1:1">
      <c r="A362">
        <v>360</v>
      </c>
    </row>
    <row r="363" spans="1:1">
      <c r="A363">
        <v>361</v>
      </c>
    </row>
    <row r="364" spans="1:1">
      <c r="A364">
        <v>362</v>
      </c>
    </row>
    <row r="365" spans="1:1">
      <c r="A365">
        <v>363</v>
      </c>
    </row>
    <row r="366" spans="1:1">
      <c r="A366">
        <v>364</v>
      </c>
    </row>
    <row r="367" spans="1:1">
      <c r="A367">
        <v>365</v>
      </c>
    </row>
    <row r="368" spans="1:1">
      <c r="A368">
        <v>366</v>
      </c>
    </row>
    <row r="369" spans="1:1">
      <c r="A369">
        <v>367</v>
      </c>
    </row>
    <row r="370" spans="1:1">
      <c r="A370">
        <v>368</v>
      </c>
    </row>
    <row r="371" spans="1:1">
      <c r="A371">
        <v>369</v>
      </c>
    </row>
    <row r="372" spans="1:1">
      <c r="A372">
        <v>370</v>
      </c>
    </row>
    <row r="373" spans="1:1">
      <c r="A373">
        <v>371</v>
      </c>
    </row>
    <row r="374" spans="1:1">
      <c r="A374">
        <v>372</v>
      </c>
    </row>
    <row r="375" spans="1:1">
      <c r="A375">
        <v>373</v>
      </c>
    </row>
    <row r="376" spans="1:1">
      <c r="A376">
        <v>374</v>
      </c>
    </row>
    <row r="377" spans="1:1">
      <c r="A377">
        <v>375</v>
      </c>
    </row>
    <row r="378" spans="1:1">
      <c r="A378">
        <v>376</v>
      </c>
    </row>
    <row r="379" spans="1:1">
      <c r="A379">
        <v>377</v>
      </c>
    </row>
    <row r="380" spans="1:1">
      <c r="A380">
        <v>378</v>
      </c>
    </row>
    <row r="381" spans="1:1">
      <c r="A381">
        <v>379</v>
      </c>
    </row>
    <row r="382" spans="1:1">
      <c r="A382">
        <v>380</v>
      </c>
    </row>
    <row r="383" spans="1:1">
      <c r="A383">
        <v>381</v>
      </c>
    </row>
    <row r="384" spans="1:1">
      <c r="A384">
        <v>382</v>
      </c>
    </row>
    <row r="385" spans="1:1">
      <c r="A385">
        <v>383</v>
      </c>
    </row>
    <row r="386" spans="1:1">
      <c r="A386">
        <v>384</v>
      </c>
    </row>
    <row r="387" spans="1:1">
      <c r="A387">
        <v>385</v>
      </c>
    </row>
    <row r="388" spans="1:1">
      <c r="A388">
        <v>386</v>
      </c>
    </row>
    <row r="389" spans="1:1">
      <c r="A389">
        <v>387</v>
      </c>
    </row>
    <row r="390" spans="1:1">
      <c r="A390">
        <v>388</v>
      </c>
    </row>
    <row r="391" spans="1:1">
      <c r="A391">
        <v>389</v>
      </c>
    </row>
    <row r="392" spans="1:1">
      <c r="A392">
        <v>390</v>
      </c>
    </row>
    <row r="393" spans="1:1">
      <c r="A393">
        <v>391</v>
      </c>
    </row>
    <row r="394" spans="1:1">
      <c r="A394">
        <v>392</v>
      </c>
    </row>
    <row r="395" spans="1:1">
      <c r="A395">
        <v>393</v>
      </c>
    </row>
    <row r="396" spans="1:1">
      <c r="A396">
        <v>394</v>
      </c>
    </row>
    <row r="397" spans="1:1">
      <c r="A397">
        <v>395</v>
      </c>
    </row>
    <row r="398" spans="1:1">
      <c r="A398">
        <v>396</v>
      </c>
    </row>
    <row r="399" spans="1:1">
      <c r="A399">
        <v>397</v>
      </c>
    </row>
    <row r="400" spans="1:1">
      <c r="A400">
        <v>398</v>
      </c>
    </row>
    <row r="401" spans="1:1">
      <c r="A401">
        <v>399</v>
      </c>
    </row>
    <row r="402" spans="1:1">
      <c r="A402">
        <v>400</v>
      </c>
    </row>
    <row r="403" spans="1:1">
      <c r="A403">
        <v>401</v>
      </c>
    </row>
    <row r="404" spans="1:1">
      <c r="A404">
        <v>402</v>
      </c>
    </row>
    <row r="405" spans="1:1">
      <c r="A405">
        <v>403</v>
      </c>
    </row>
    <row r="406" spans="1:1">
      <c r="A406">
        <v>404</v>
      </c>
    </row>
    <row r="407" spans="1:1">
      <c r="A407">
        <v>405</v>
      </c>
    </row>
    <row r="408" spans="1:1">
      <c r="A408">
        <v>406</v>
      </c>
    </row>
    <row r="409" spans="1:1">
      <c r="A409">
        <v>407</v>
      </c>
    </row>
    <row r="410" spans="1:1">
      <c r="A410">
        <v>408</v>
      </c>
    </row>
    <row r="411" spans="1:1">
      <c r="A411">
        <v>409</v>
      </c>
    </row>
    <row r="412" spans="1:1">
      <c r="A412">
        <v>410</v>
      </c>
    </row>
    <row r="413" spans="1:1">
      <c r="A413">
        <v>411</v>
      </c>
    </row>
    <row r="414" spans="1:1">
      <c r="A414">
        <v>412</v>
      </c>
    </row>
    <row r="415" spans="1:1">
      <c r="A415">
        <v>413</v>
      </c>
    </row>
    <row r="416" spans="1:1">
      <c r="A416">
        <v>414</v>
      </c>
    </row>
    <row r="417" spans="1:1">
      <c r="A417">
        <v>415</v>
      </c>
    </row>
    <row r="418" spans="1:1">
      <c r="A418">
        <v>416</v>
      </c>
    </row>
    <row r="419" spans="1:1">
      <c r="A419">
        <v>417</v>
      </c>
    </row>
    <row r="420" spans="1:1">
      <c r="A420">
        <v>418</v>
      </c>
    </row>
    <row r="421" spans="1:1">
      <c r="A421">
        <v>419</v>
      </c>
    </row>
    <row r="422" spans="1:1">
      <c r="A422">
        <v>420</v>
      </c>
    </row>
    <row r="423" spans="1:1">
      <c r="A423">
        <v>421</v>
      </c>
    </row>
    <row r="424" spans="1:1">
      <c r="A424">
        <v>422</v>
      </c>
    </row>
    <row r="425" spans="1:1">
      <c r="A425">
        <v>423</v>
      </c>
    </row>
    <row r="426" spans="1:1">
      <c r="A426">
        <v>424</v>
      </c>
    </row>
    <row r="427" spans="1:1">
      <c r="A427">
        <v>425</v>
      </c>
    </row>
    <row r="428" spans="1:1">
      <c r="A428">
        <v>426</v>
      </c>
    </row>
    <row r="429" spans="1:1">
      <c r="A429">
        <v>427</v>
      </c>
    </row>
    <row r="430" spans="1:1">
      <c r="A430">
        <v>428</v>
      </c>
    </row>
    <row r="431" spans="1:1">
      <c r="A431">
        <v>429</v>
      </c>
    </row>
    <row r="432" spans="1:1">
      <c r="A432">
        <v>430</v>
      </c>
    </row>
    <row r="433" spans="1:1">
      <c r="A433">
        <v>431</v>
      </c>
    </row>
    <row r="434" spans="1:1">
      <c r="A434">
        <v>432</v>
      </c>
    </row>
    <row r="435" spans="1:1">
      <c r="A435">
        <v>433</v>
      </c>
    </row>
    <row r="436" spans="1:1">
      <c r="A436">
        <v>434</v>
      </c>
    </row>
    <row r="437" spans="1:1">
      <c r="A437">
        <v>435</v>
      </c>
    </row>
    <row r="438" spans="1:1">
      <c r="A438">
        <v>436</v>
      </c>
    </row>
    <row r="439" spans="1:1">
      <c r="A439">
        <v>437</v>
      </c>
    </row>
    <row r="440" spans="1:1">
      <c r="A440">
        <v>438</v>
      </c>
    </row>
    <row r="441" spans="1:1">
      <c r="A441">
        <v>439</v>
      </c>
    </row>
    <row r="442" spans="1:1">
      <c r="A442">
        <v>440</v>
      </c>
    </row>
    <row r="443" spans="1:1">
      <c r="A443">
        <v>441</v>
      </c>
    </row>
    <row r="444" spans="1:1">
      <c r="A444">
        <v>442</v>
      </c>
    </row>
    <row r="445" spans="1:1">
      <c r="A445">
        <v>443</v>
      </c>
    </row>
    <row r="446" spans="1:1">
      <c r="A446">
        <v>444</v>
      </c>
    </row>
    <row r="447" spans="1:1">
      <c r="A447">
        <v>445</v>
      </c>
    </row>
    <row r="448" spans="1:1">
      <c r="A448">
        <v>446</v>
      </c>
    </row>
    <row r="449" spans="1:1">
      <c r="A449">
        <v>447</v>
      </c>
    </row>
    <row r="450" spans="1:1">
      <c r="A450">
        <v>448</v>
      </c>
    </row>
    <row r="451" spans="1:1">
      <c r="A451">
        <v>449</v>
      </c>
    </row>
    <row r="452" spans="1:1">
      <c r="A452">
        <v>450</v>
      </c>
    </row>
    <row r="453" spans="1:1">
      <c r="A453">
        <v>451</v>
      </c>
    </row>
    <row r="454" spans="1:1">
      <c r="A454">
        <v>452</v>
      </c>
    </row>
    <row r="455" spans="1:1">
      <c r="A455">
        <v>453</v>
      </c>
    </row>
    <row r="456" spans="1:1">
      <c r="A456">
        <v>454</v>
      </c>
    </row>
    <row r="457" spans="1:1">
      <c r="A457">
        <v>455</v>
      </c>
    </row>
    <row r="458" spans="1:1">
      <c r="A458">
        <v>456</v>
      </c>
    </row>
    <row r="459" spans="1:1">
      <c r="A459">
        <v>457</v>
      </c>
    </row>
    <row r="460" spans="1:1">
      <c r="A460">
        <v>458</v>
      </c>
    </row>
    <row r="461" spans="1:1">
      <c r="A461">
        <v>459</v>
      </c>
    </row>
    <row r="462" spans="1:1">
      <c r="A462">
        <v>460</v>
      </c>
    </row>
    <row r="463" spans="1:1">
      <c r="A463">
        <v>461</v>
      </c>
    </row>
    <row r="464" spans="1:1">
      <c r="A464">
        <v>462</v>
      </c>
    </row>
    <row r="465" spans="1:1">
      <c r="A465">
        <v>463</v>
      </c>
    </row>
    <row r="466" spans="1:1">
      <c r="A466">
        <v>464</v>
      </c>
    </row>
    <row r="467" spans="1:1">
      <c r="A467">
        <v>465</v>
      </c>
    </row>
    <row r="468" spans="1:1">
      <c r="A468">
        <v>466</v>
      </c>
    </row>
    <row r="469" spans="1:1">
      <c r="A469">
        <v>467</v>
      </c>
    </row>
    <row r="470" spans="1:1">
      <c r="A470">
        <v>468</v>
      </c>
    </row>
    <row r="471" spans="1:1">
      <c r="A471">
        <v>469</v>
      </c>
    </row>
    <row r="472" spans="1:1">
      <c r="A472">
        <v>470</v>
      </c>
    </row>
    <row r="473" spans="1:1">
      <c r="A473">
        <v>471</v>
      </c>
    </row>
    <row r="474" spans="1:1">
      <c r="A474">
        <v>472</v>
      </c>
    </row>
    <row r="475" spans="1:1">
      <c r="A475">
        <v>473</v>
      </c>
    </row>
    <row r="476" spans="1:1">
      <c r="A476">
        <v>474</v>
      </c>
    </row>
    <row r="477" spans="1:1">
      <c r="A477">
        <v>475</v>
      </c>
    </row>
    <row r="478" spans="1:1">
      <c r="A478">
        <v>476</v>
      </c>
    </row>
    <row r="479" spans="1:1">
      <c r="A479">
        <v>477</v>
      </c>
    </row>
    <row r="480" spans="1:1">
      <c r="A480">
        <v>478</v>
      </c>
    </row>
    <row r="481" spans="1:1">
      <c r="A481">
        <v>479</v>
      </c>
    </row>
    <row r="482" spans="1:1">
      <c r="A482">
        <v>480</v>
      </c>
    </row>
    <row r="483" spans="1:1">
      <c r="A483">
        <v>481</v>
      </c>
    </row>
    <row r="484" spans="1:1">
      <c r="A484">
        <v>482</v>
      </c>
    </row>
    <row r="485" spans="1:1">
      <c r="A485">
        <v>483</v>
      </c>
    </row>
    <row r="486" spans="1:1">
      <c r="A486">
        <v>484</v>
      </c>
    </row>
    <row r="487" spans="1:1">
      <c r="A487">
        <v>485</v>
      </c>
    </row>
    <row r="488" spans="1:1">
      <c r="A488">
        <v>486</v>
      </c>
    </row>
    <row r="489" spans="1:1">
      <c r="A489">
        <v>487</v>
      </c>
    </row>
    <row r="490" spans="1:1">
      <c r="A490">
        <v>488</v>
      </c>
    </row>
    <row r="491" spans="1:1">
      <c r="A491">
        <v>489</v>
      </c>
    </row>
    <row r="492" spans="1:1">
      <c r="A492">
        <v>490</v>
      </c>
    </row>
    <row r="493" spans="1:1">
      <c r="A493">
        <v>491</v>
      </c>
    </row>
    <row r="494" spans="1:1">
      <c r="A494">
        <v>492</v>
      </c>
    </row>
    <row r="495" spans="1:1">
      <c r="A495">
        <v>493</v>
      </c>
    </row>
    <row r="496" spans="1:1">
      <c r="A496">
        <v>494</v>
      </c>
    </row>
    <row r="497" spans="1:1">
      <c r="A497">
        <v>495</v>
      </c>
    </row>
    <row r="498" spans="1:1">
      <c r="A498">
        <v>496</v>
      </c>
    </row>
    <row r="499" spans="1:1">
      <c r="A499">
        <v>497</v>
      </c>
    </row>
    <row r="500" spans="1:1">
      <c r="A500">
        <v>498</v>
      </c>
    </row>
    <row r="501" spans="1:1">
      <c r="A501">
        <v>499</v>
      </c>
    </row>
    <row r="502" spans="1:1">
      <c r="A502">
        <v>500</v>
      </c>
    </row>
    <row r="503" spans="1:1">
      <c r="A503">
        <v>501</v>
      </c>
    </row>
    <row r="504" spans="1:1">
      <c r="A504">
        <v>502</v>
      </c>
    </row>
    <row r="505" spans="1:1">
      <c r="A505">
        <v>503</v>
      </c>
    </row>
    <row r="506" spans="1:1">
      <c r="A506">
        <v>504</v>
      </c>
    </row>
    <row r="507" spans="1:1">
      <c r="A507">
        <v>505</v>
      </c>
    </row>
    <row r="508" spans="1:1">
      <c r="A508">
        <v>506</v>
      </c>
    </row>
    <row r="509" spans="1:1">
      <c r="A509">
        <v>507</v>
      </c>
    </row>
    <row r="510" spans="1:1">
      <c r="A510">
        <v>508</v>
      </c>
    </row>
    <row r="511" spans="1:1">
      <c r="A511">
        <v>509</v>
      </c>
    </row>
    <row r="512" spans="1:1">
      <c r="A512">
        <v>510</v>
      </c>
    </row>
    <row r="513" spans="1:1">
      <c r="A513">
        <v>511</v>
      </c>
    </row>
    <row r="514" spans="1:1">
      <c r="A514">
        <v>512</v>
      </c>
    </row>
    <row r="515" spans="1:1">
      <c r="A515">
        <v>513</v>
      </c>
    </row>
    <row r="516" spans="1:1">
      <c r="A516">
        <v>514</v>
      </c>
    </row>
    <row r="517" spans="1:1">
      <c r="A517">
        <v>515</v>
      </c>
    </row>
    <row r="518" spans="1:1">
      <c r="A518">
        <v>516</v>
      </c>
    </row>
    <row r="519" spans="1:1">
      <c r="A519">
        <v>517</v>
      </c>
    </row>
    <row r="520" spans="1:1">
      <c r="A520">
        <v>518</v>
      </c>
    </row>
    <row r="521" spans="1:1">
      <c r="A521">
        <v>519</v>
      </c>
    </row>
    <row r="522" spans="1:1">
      <c r="A522">
        <v>520</v>
      </c>
    </row>
    <row r="523" spans="1:1">
      <c r="A523">
        <v>521</v>
      </c>
    </row>
    <row r="524" spans="1:1">
      <c r="A524">
        <v>522</v>
      </c>
    </row>
    <row r="525" spans="1:1">
      <c r="A525">
        <v>523</v>
      </c>
    </row>
    <row r="526" spans="1:1">
      <c r="A526">
        <v>524</v>
      </c>
    </row>
    <row r="527" spans="1:1">
      <c r="A527">
        <v>525</v>
      </c>
    </row>
    <row r="528" spans="1:1">
      <c r="A528">
        <v>526</v>
      </c>
    </row>
    <row r="529" spans="1:1">
      <c r="A529">
        <v>527</v>
      </c>
    </row>
    <row r="530" spans="1:1">
      <c r="A530">
        <v>528</v>
      </c>
    </row>
    <row r="531" spans="1:1">
      <c r="A531">
        <v>529</v>
      </c>
    </row>
    <row r="532" spans="1:1">
      <c r="A532">
        <v>530</v>
      </c>
    </row>
    <row r="533" spans="1:1">
      <c r="A533">
        <v>531</v>
      </c>
    </row>
    <row r="534" spans="1:1">
      <c r="A534">
        <v>532</v>
      </c>
    </row>
    <row r="535" spans="1:1">
      <c r="A535">
        <v>533</v>
      </c>
    </row>
    <row r="536" spans="1:1">
      <c r="A536">
        <v>534</v>
      </c>
    </row>
    <row r="537" spans="1:1">
      <c r="A537">
        <v>535</v>
      </c>
    </row>
    <row r="538" spans="1:1">
      <c r="A538">
        <v>536</v>
      </c>
    </row>
    <row r="539" spans="1:1">
      <c r="A539">
        <v>537</v>
      </c>
    </row>
    <row r="540" spans="1:1">
      <c r="A540">
        <v>538</v>
      </c>
    </row>
    <row r="541" spans="1:1">
      <c r="A541">
        <v>539</v>
      </c>
    </row>
    <row r="542" spans="1:1">
      <c r="A542">
        <v>540</v>
      </c>
    </row>
    <row r="543" spans="1:1">
      <c r="A543">
        <v>541</v>
      </c>
    </row>
    <row r="544" spans="1:1">
      <c r="A544">
        <v>542</v>
      </c>
    </row>
    <row r="545" spans="1:1">
      <c r="A545">
        <v>543</v>
      </c>
    </row>
    <row r="546" spans="1:1">
      <c r="A546">
        <v>544</v>
      </c>
    </row>
    <row r="547" spans="1:1">
      <c r="A547">
        <v>545</v>
      </c>
    </row>
    <row r="548" spans="1:1">
      <c r="A548">
        <v>546</v>
      </c>
    </row>
    <row r="549" spans="1:1">
      <c r="A549">
        <v>547</v>
      </c>
    </row>
    <row r="550" spans="1:1">
      <c r="A550">
        <v>548</v>
      </c>
    </row>
    <row r="551" spans="1:1">
      <c r="A551">
        <v>549</v>
      </c>
    </row>
    <row r="552" spans="1:1">
      <c r="A552">
        <v>550</v>
      </c>
    </row>
    <row r="553" spans="1:1">
      <c r="A553">
        <v>551</v>
      </c>
    </row>
    <row r="554" spans="1:1">
      <c r="A554">
        <v>552</v>
      </c>
    </row>
    <row r="555" spans="1:1">
      <c r="A555">
        <v>553</v>
      </c>
    </row>
    <row r="556" spans="1:1">
      <c r="A556">
        <v>554</v>
      </c>
    </row>
    <row r="557" spans="1:1">
      <c r="A557">
        <v>555</v>
      </c>
    </row>
    <row r="558" spans="1:1">
      <c r="A558">
        <v>556</v>
      </c>
    </row>
    <row r="559" spans="1:1">
      <c r="A559">
        <v>557</v>
      </c>
    </row>
    <row r="560" spans="1:1">
      <c r="A560">
        <v>558</v>
      </c>
    </row>
    <row r="561" spans="1:1">
      <c r="A561">
        <v>559</v>
      </c>
    </row>
    <row r="562" spans="1:1">
      <c r="A562">
        <v>560</v>
      </c>
    </row>
    <row r="563" spans="1:1">
      <c r="A563">
        <v>561</v>
      </c>
    </row>
    <row r="564" spans="1:1">
      <c r="A564">
        <v>562</v>
      </c>
    </row>
    <row r="565" spans="1:1">
      <c r="A565">
        <v>563</v>
      </c>
    </row>
    <row r="566" spans="1:1">
      <c r="A566">
        <v>564</v>
      </c>
    </row>
    <row r="567" spans="1:1">
      <c r="A567">
        <v>565</v>
      </c>
    </row>
    <row r="568" spans="1:1">
      <c r="A568">
        <v>566</v>
      </c>
    </row>
    <row r="569" spans="1:1">
      <c r="A569">
        <v>567</v>
      </c>
    </row>
    <row r="570" spans="1:1">
      <c r="A570">
        <v>568</v>
      </c>
    </row>
    <row r="571" spans="1:1">
      <c r="A571">
        <v>569</v>
      </c>
    </row>
    <row r="572" spans="1:1">
      <c r="A572">
        <v>570</v>
      </c>
    </row>
    <row r="573" spans="1:1">
      <c r="A573">
        <v>571</v>
      </c>
    </row>
    <row r="574" spans="1:1">
      <c r="A574">
        <v>572</v>
      </c>
    </row>
    <row r="575" spans="1:1">
      <c r="A575">
        <v>573</v>
      </c>
    </row>
    <row r="576" spans="1:1">
      <c r="A576">
        <v>574</v>
      </c>
    </row>
    <row r="577" spans="1:1">
      <c r="A577">
        <v>575</v>
      </c>
    </row>
    <row r="578" spans="1:1">
      <c r="A578">
        <v>576</v>
      </c>
    </row>
    <row r="579" spans="1:1">
      <c r="A579">
        <v>577</v>
      </c>
    </row>
    <row r="580" spans="1:1">
      <c r="A580">
        <v>578</v>
      </c>
    </row>
    <row r="581" spans="1:1">
      <c r="A581">
        <v>579</v>
      </c>
    </row>
    <row r="582" spans="1:1">
      <c r="A582">
        <v>580</v>
      </c>
    </row>
    <row r="583" spans="1:1">
      <c r="A583">
        <v>581</v>
      </c>
    </row>
    <row r="584" spans="1:1">
      <c r="A584">
        <v>582</v>
      </c>
    </row>
    <row r="585" spans="1:1">
      <c r="A585">
        <v>583</v>
      </c>
    </row>
    <row r="586" spans="1:1">
      <c r="A586">
        <v>584</v>
      </c>
    </row>
    <row r="587" spans="1:1">
      <c r="A587">
        <v>585</v>
      </c>
    </row>
    <row r="588" spans="1:1">
      <c r="A588">
        <v>586</v>
      </c>
    </row>
    <row r="589" spans="1:1">
      <c r="A589">
        <v>587</v>
      </c>
    </row>
    <row r="590" spans="1:1">
      <c r="A590">
        <v>588</v>
      </c>
    </row>
    <row r="591" spans="1:1">
      <c r="A591">
        <v>589</v>
      </c>
    </row>
    <row r="592" spans="1:1">
      <c r="A592">
        <v>590</v>
      </c>
    </row>
    <row r="593" spans="1:1">
      <c r="A593">
        <v>591</v>
      </c>
    </row>
    <row r="594" spans="1:1">
      <c r="A594">
        <v>592</v>
      </c>
    </row>
    <row r="595" spans="1:1">
      <c r="A595">
        <v>593</v>
      </c>
    </row>
    <row r="596" spans="1:1">
      <c r="A596">
        <v>594</v>
      </c>
    </row>
    <row r="597" spans="1:1">
      <c r="A597">
        <v>595</v>
      </c>
    </row>
    <row r="598" spans="1:1">
      <c r="A598">
        <v>596</v>
      </c>
    </row>
    <row r="599" spans="1:1">
      <c r="A599">
        <v>597</v>
      </c>
    </row>
    <row r="600" spans="1:1">
      <c r="A600">
        <v>598</v>
      </c>
    </row>
    <row r="601" spans="1:1">
      <c r="A601">
        <v>599</v>
      </c>
    </row>
    <row r="602" spans="1:1">
      <c r="A602">
        <v>600</v>
      </c>
    </row>
    <row r="603" spans="1:1">
      <c r="A603">
        <v>601</v>
      </c>
    </row>
    <row r="604" spans="1:1">
      <c r="A604">
        <v>602</v>
      </c>
    </row>
    <row r="605" spans="1:1">
      <c r="A605">
        <v>603</v>
      </c>
    </row>
    <row r="606" spans="1:1">
      <c r="A606">
        <v>604</v>
      </c>
    </row>
    <row r="607" spans="1:1">
      <c r="A607">
        <v>605</v>
      </c>
    </row>
    <row r="608" spans="1:1">
      <c r="A608">
        <v>606</v>
      </c>
    </row>
    <row r="609" spans="1:1">
      <c r="A609">
        <v>607</v>
      </c>
    </row>
    <row r="610" spans="1:1">
      <c r="A610">
        <v>608</v>
      </c>
    </row>
    <row r="611" spans="1:1">
      <c r="A611">
        <v>609</v>
      </c>
    </row>
    <row r="612" spans="1:1">
      <c r="A612">
        <v>610</v>
      </c>
    </row>
    <row r="613" spans="1:1">
      <c r="A613">
        <v>611</v>
      </c>
    </row>
    <row r="614" spans="1:1">
      <c r="A614">
        <v>612</v>
      </c>
    </row>
    <row r="615" spans="1:1">
      <c r="A615">
        <v>613</v>
      </c>
    </row>
    <row r="616" spans="1:1">
      <c r="A616">
        <v>614</v>
      </c>
    </row>
    <row r="617" spans="1:1">
      <c r="A617">
        <v>615</v>
      </c>
    </row>
    <row r="618" spans="1:1">
      <c r="A618">
        <v>616</v>
      </c>
    </row>
    <row r="619" spans="1:1">
      <c r="A619">
        <v>617</v>
      </c>
    </row>
    <row r="620" spans="1:1">
      <c r="A620">
        <v>618</v>
      </c>
    </row>
    <row r="621" spans="1:1">
      <c r="A621">
        <v>619</v>
      </c>
    </row>
    <row r="622" spans="1:1">
      <c r="A622">
        <v>620</v>
      </c>
    </row>
    <row r="623" spans="1:1">
      <c r="A623">
        <v>621</v>
      </c>
    </row>
    <row r="624" spans="1:1">
      <c r="A624">
        <v>622</v>
      </c>
    </row>
    <row r="625" spans="1:1">
      <c r="A625">
        <v>623</v>
      </c>
    </row>
    <row r="626" spans="1:1">
      <c r="A626">
        <v>624</v>
      </c>
    </row>
    <row r="627" spans="1:1">
      <c r="A627">
        <v>625</v>
      </c>
    </row>
    <row r="628" spans="1:1">
      <c r="A628">
        <v>626</v>
      </c>
    </row>
    <row r="629" spans="1:1">
      <c r="A629">
        <v>627</v>
      </c>
    </row>
    <row r="630" spans="1:1">
      <c r="A630">
        <v>628</v>
      </c>
    </row>
    <row r="631" spans="1:1">
      <c r="A631">
        <v>629</v>
      </c>
    </row>
    <row r="632" spans="1:1">
      <c r="A632">
        <v>630</v>
      </c>
    </row>
    <row r="633" spans="1:1">
      <c r="A633">
        <v>631</v>
      </c>
    </row>
    <row r="634" spans="1:1">
      <c r="A634">
        <v>632</v>
      </c>
    </row>
    <row r="635" spans="1:1">
      <c r="A635">
        <v>633</v>
      </c>
    </row>
    <row r="636" spans="1:1">
      <c r="A636">
        <v>634</v>
      </c>
    </row>
    <row r="637" spans="1:1">
      <c r="A637">
        <v>635</v>
      </c>
    </row>
    <row r="638" spans="1:1">
      <c r="A638">
        <v>636</v>
      </c>
    </row>
    <row r="639" spans="1:1">
      <c r="A639">
        <v>637</v>
      </c>
    </row>
    <row r="640" spans="1:1">
      <c r="A640">
        <v>638</v>
      </c>
    </row>
    <row r="641" spans="1:1">
      <c r="A641">
        <v>639</v>
      </c>
    </row>
    <row r="642" spans="1:1">
      <c r="A642">
        <v>640</v>
      </c>
    </row>
    <row r="643" spans="1:1">
      <c r="A643">
        <v>641</v>
      </c>
    </row>
    <row r="644" spans="1:1">
      <c r="A644">
        <v>642</v>
      </c>
    </row>
    <row r="645" spans="1:1">
      <c r="A645">
        <v>643</v>
      </c>
    </row>
    <row r="646" spans="1:1">
      <c r="A646">
        <v>644</v>
      </c>
    </row>
    <row r="647" spans="1:1">
      <c r="A647">
        <v>645</v>
      </c>
    </row>
    <row r="648" spans="1:1">
      <c r="A648">
        <v>646</v>
      </c>
    </row>
    <row r="649" spans="1:1">
      <c r="A649">
        <v>647</v>
      </c>
    </row>
    <row r="650" spans="1:1">
      <c r="A650">
        <v>648</v>
      </c>
    </row>
    <row r="651" spans="1:1">
      <c r="A651">
        <v>649</v>
      </c>
    </row>
    <row r="652" spans="1:1">
      <c r="A652">
        <v>650</v>
      </c>
    </row>
    <row r="653" spans="1:1">
      <c r="A653">
        <v>651</v>
      </c>
    </row>
    <row r="654" spans="1:1">
      <c r="A654">
        <v>652</v>
      </c>
    </row>
    <row r="655" spans="1:1">
      <c r="A655">
        <v>653</v>
      </c>
    </row>
    <row r="656" spans="1:1">
      <c r="A656">
        <v>654</v>
      </c>
    </row>
    <row r="657" spans="1:1">
      <c r="A657">
        <v>655</v>
      </c>
    </row>
    <row r="658" spans="1:1">
      <c r="A658">
        <v>656</v>
      </c>
    </row>
    <row r="659" spans="1:1">
      <c r="A659">
        <v>657</v>
      </c>
    </row>
    <row r="660" spans="1:1">
      <c r="A660">
        <v>658</v>
      </c>
    </row>
    <row r="661" spans="1:1">
      <c r="A661">
        <v>659</v>
      </c>
    </row>
    <row r="662" spans="1:1">
      <c r="A662">
        <v>660</v>
      </c>
    </row>
    <row r="663" spans="1:1">
      <c r="A663">
        <v>661</v>
      </c>
    </row>
    <row r="664" spans="1:1">
      <c r="A664">
        <v>662</v>
      </c>
    </row>
    <row r="665" spans="1:1">
      <c r="A665">
        <v>663</v>
      </c>
    </row>
    <row r="666" spans="1:1">
      <c r="A666">
        <v>664</v>
      </c>
    </row>
    <row r="667" spans="1:1">
      <c r="A667">
        <v>665</v>
      </c>
    </row>
    <row r="668" spans="1:1">
      <c r="A668">
        <v>666</v>
      </c>
    </row>
    <row r="669" spans="1:1">
      <c r="A669">
        <v>667</v>
      </c>
    </row>
    <row r="670" spans="1:1">
      <c r="A670">
        <v>668</v>
      </c>
    </row>
    <row r="671" spans="1:1">
      <c r="A671">
        <v>669</v>
      </c>
    </row>
    <row r="672" spans="1:1">
      <c r="A672">
        <v>670</v>
      </c>
    </row>
    <row r="673" spans="1:1">
      <c r="A673">
        <v>671</v>
      </c>
    </row>
    <row r="674" spans="1:1">
      <c r="A674">
        <v>672</v>
      </c>
    </row>
    <row r="675" spans="1:1">
      <c r="A675">
        <v>673</v>
      </c>
    </row>
    <row r="676" spans="1:1">
      <c r="A676">
        <v>674</v>
      </c>
    </row>
    <row r="677" spans="1:1">
      <c r="A677">
        <v>675</v>
      </c>
    </row>
    <row r="678" spans="1:1">
      <c r="A678">
        <v>676</v>
      </c>
    </row>
    <row r="679" spans="1:1">
      <c r="A679">
        <v>677</v>
      </c>
    </row>
    <row r="680" spans="1:1">
      <c r="A680">
        <v>678</v>
      </c>
    </row>
    <row r="681" spans="1:1">
      <c r="A681">
        <v>679</v>
      </c>
    </row>
    <row r="682" spans="1:1">
      <c r="A682">
        <v>680</v>
      </c>
    </row>
    <row r="683" spans="1:1">
      <c r="A683">
        <v>681</v>
      </c>
    </row>
    <row r="684" spans="1:1">
      <c r="A684">
        <v>682</v>
      </c>
    </row>
    <row r="685" spans="1:1">
      <c r="A685">
        <v>683</v>
      </c>
    </row>
    <row r="686" spans="1:1">
      <c r="A686">
        <v>684</v>
      </c>
    </row>
    <row r="687" spans="1:1">
      <c r="A687">
        <v>685</v>
      </c>
    </row>
    <row r="688" spans="1:1">
      <c r="A688">
        <v>686</v>
      </c>
    </row>
    <row r="689" spans="1:1">
      <c r="A689">
        <v>687</v>
      </c>
    </row>
    <row r="690" spans="1:1">
      <c r="A690">
        <v>688</v>
      </c>
    </row>
    <row r="691" spans="1:1">
      <c r="A691">
        <v>689</v>
      </c>
    </row>
    <row r="692" spans="1:1">
      <c r="A692">
        <v>690</v>
      </c>
    </row>
    <row r="693" spans="1:1">
      <c r="A693">
        <v>691</v>
      </c>
    </row>
    <row r="694" spans="1:1">
      <c r="A694">
        <v>692</v>
      </c>
    </row>
    <row r="695" spans="1:1">
      <c r="A695">
        <v>693</v>
      </c>
    </row>
    <row r="696" spans="1:1">
      <c r="A696">
        <v>694</v>
      </c>
    </row>
    <row r="697" spans="1:1">
      <c r="A697">
        <v>695</v>
      </c>
    </row>
    <row r="698" spans="1:1">
      <c r="A698">
        <v>696</v>
      </c>
    </row>
    <row r="699" spans="1:1">
      <c r="A699">
        <v>697</v>
      </c>
    </row>
    <row r="700" spans="1:1">
      <c r="A700">
        <v>698</v>
      </c>
    </row>
    <row r="701" spans="1:1">
      <c r="A701">
        <v>699</v>
      </c>
    </row>
    <row r="702" spans="1:1">
      <c r="A702">
        <v>700</v>
      </c>
    </row>
    <row r="703" spans="1:1">
      <c r="A703">
        <v>701</v>
      </c>
    </row>
    <row r="704" spans="1:1">
      <c r="A704">
        <v>702</v>
      </c>
    </row>
    <row r="705" spans="1:1">
      <c r="A705">
        <v>703</v>
      </c>
    </row>
    <row r="706" spans="1:1">
      <c r="A706">
        <v>704</v>
      </c>
    </row>
    <row r="707" spans="1:1">
      <c r="A707">
        <v>705</v>
      </c>
    </row>
    <row r="708" spans="1:1">
      <c r="A708">
        <v>706</v>
      </c>
    </row>
    <row r="709" spans="1:1">
      <c r="A709">
        <v>707</v>
      </c>
    </row>
    <row r="710" spans="1:1">
      <c r="A710">
        <v>708</v>
      </c>
    </row>
    <row r="711" spans="1:1">
      <c r="A711">
        <v>709</v>
      </c>
    </row>
    <row r="712" spans="1:1">
      <c r="A712">
        <v>710</v>
      </c>
    </row>
    <row r="713" spans="1:1">
      <c r="A713">
        <v>711</v>
      </c>
    </row>
    <row r="714" spans="1:1">
      <c r="A714">
        <v>712</v>
      </c>
    </row>
    <row r="715" spans="1:1">
      <c r="A715">
        <v>713</v>
      </c>
    </row>
    <row r="716" spans="1:1">
      <c r="A716">
        <v>714</v>
      </c>
    </row>
    <row r="717" spans="1:1">
      <c r="A717">
        <v>715</v>
      </c>
    </row>
    <row r="718" spans="1:1">
      <c r="A718">
        <v>716</v>
      </c>
    </row>
    <row r="719" spans="1:1">
      <c r="A719">
        <v>717</v>
      </c>
    </row>
    <row r="720" spans="1:1">
      <c r="A720">
        <v>718</v>
      </c>
    </row>
    <row r="721" spans="1:1">
      <c r="A721">
        <v>719</v>
      </c>
    </row>
    <row r="722" spans="1:1">
      <c r="A722">
        <v>720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FF0000"/>
  </sheetPr>
  <dimension ref="B3:S8010"/>
  <sheetViews>
    <sheetView tabSelected="1" topLeftCell="C1" zoomScale="70" zoomScaleNormal="70" workbookViewId="0">
      <selection activeCell="D21" sqref="D21"/>
    </sheetView>
  </sheetViews>
  <sheetFormatPr defaultColWidth="11.42578125" defaultRowHeight="15"/>
  <cols>
    <col min="1" max="2" width="11.42578125" style="2"/>
    <col min="3" max="3" width="45.28515625" style="2" bestFit="1" customWidth="1"/>
    <col min="4" max="4" width="78.28515625" style="2" customWidth="1"/>
    <col min="5" max="5" width="11.42578125" style="2"/>
    <col min="6" max="6" width="14.140625" style="2" bestFit="1" customWidth="1"/>
    <col min="7" max="7" width="11.42578125" style="2"/>
    <col min="8" max="8" width="10.5703125" style="2" bestFit="1" customWidth="1"/>
    <col min="9" max="10" width="7.5703125" style="127" customWidth="1"/>
    <col min="11" max="11" width="11.28515625" style="127" customWidth="1"/>
    <col min="12" max="12" width="14.140625" style="127" bestFit="1" customWidth="1"/>
    <col min="13" max="13" width="17.28515625" style="127" bestFit="1" customWidth="1"/>
    <col min="14" max="14" width="21.42578125" style="127" bestFit="1" customWidth="1"/>
    <col min="15" max="15" width="18.28515625" style="127" bestFit="1" customWidth="1"/>
    <col min="16" max="16" width="25" style="2" bestFit="1" customWidth="1"/>
    <col min="17" max="18" width="11.42578125" style="2"/>
    <col min="19" max="19" width="12.42578125" style="2" bestFit="1" customWidth="1"/>
    <col min="20" max="16384" width="11.42578125" style="2"/>
  </cols>
  <sheetData>
    <row r="3" spans="2:19">
      <c r="K3" s="327">
        <f>L3/P3*12</f>
        <v>2.5663453690605076E-2</v>
      </c>
      <c r="L3" s="326">
        <f>AVERAGE(L10:L11)</f>
        <v>53476.89169318576</v>
      </c>
      <c r="P3" s="326">
        <f>AVERAGE(P10:P11)</f>
        <v>25005313.316545237</v>
      </c>
    </row>
    <row r="5" spans="2:19" ht="15.75" thickBot="1"/>
    <row r="6" spans="2:19" ht="21.75" thickBot="1">
      <c r="B6" s="334" t="s">
        <v>265</v>
      </c>
      <c r="C6" s="335"/>
      <c r="D6" s="115"/>
      <c r="E6" s="116"/>
      <c r="L6" s="330" t="s">
        <v>105</v>
      </c>
      <c r="M6" s="336"/>
    </row>
    <row r="7" spans="2:19">
      <c r="B7" s="119"/>
      <c r="C7" s="117"/>
      <c r="D7" s="117"/>
      <c r="E7" s="118"/>
      <c r="I7" s="113" t="s">
        <v>68</v>
      </c>
      <c r="J7" s="113" t="s">
        <v>69</v>
      </c>
      <c r="K7" s="113" t="s">
        <v>70</v>
      </c>
      <c r="L7" s="113" t="s">
        <v>84</v>
      </c>
      <c r="M7" s="226" t="s">
        <v>102</v>
      </c>
      <c r="N7" s="226" t="s">
        <v>103</v>
      </c>
      <c r="O7" s="226" t="s">
        <v>104</v>
      </c>
      <c r="P7" s="226" t="s">
        <v>205</v>
      </c>
      <c r="Q7" s="226" t="s">
        <v>1</v>
      </c>
      <c r="R7" s="226" t="s">
        <v>15</v>
      </c>
      <c r="S7" s="259" t="s">
        <v>206</v>
      </c>
    </row>
    <row r="8" spans="2:19">
      <c r="B8" s="119"/>
      <c r="C8" s="123" t="s">
        <v>266</v>
      </c>
      <c r="D8" s="50" t="s">
        <v>270</v>
      </c>
      <c r="E8" s="118"/>
      <c r="I8" s="128">
        <f>MP</f>
        <v>1</v>
      </c>
      <c r="J8" s="128">
        <f>D20</f>
        <v>1</v>
      </c>
      <c r="K8" s="129">
        <f>Payoff!BW6+Payoff!N6+Payoff!AI6+Payoff!AW6+Payoff!BI6+Payoff!CA6</f>
        <v>1.3662997269484609E-7</v>
      </c>
      <c r="L8" s="130">
        <f>pv_wb_claims</f>
        <v>39032.693582814783</v>
      </c>
      <c r="M8" s="130">
        <f>pv_gc</f>
        <v>24035.383533364424</v>
      </c>
      <c r="N8" s="130">
        <f>pv_fund_charge</f>
        <v>28067.992062573227</v>
      </c>
      <c r="O8" s="130">
        <f>pv_fixed_charge</f>
        <v>6397.7288287946258</v>
      </c>
      <c r="P8" s="130">
        <f>pv_av</f>
        <v>22497157.87695181</v>
      </c>
      <c r="Q8" s="131">
        <f>RRC</f>
        <v>1.2999999999999999E-2</v>
      </c>
      <c r="R8" s="131"/>
      <c r="S8" s="305">
        <f>L8/P8*12</f>
        <v>2.0820066497094829E-2</v>
      </c>
    </row>
    <row r="9" spans="2:19" ht="15.75" thickBot="1">
      <c r="B9" s="119"/>
      <c r="C9" s="117"/>
      <c r="D9" s="117"/>
      <c r="E9" s="118"/>
    </row>
    <row r="10" spans="2:19">
      <c r="B10" s="119"/>
      <c r="C10" s="124" t="s">
        <v>267</v>
      </c>
      <c r="D10" s="25" t="str">
        <f>IF(excelLanguage="English","R",IF(excelLanguage="Deutsch","Z","missing language"))</f>
        <v>R</v>
      </c>
      <c r="E10" s="118"/>
      <c r="H10" s="51">
        <f>SUM(K10:K1048576)</f>
        <v>1.15739606513031E-5</v>
      </c>
      <c r="I10" s="132">
        <v>1</v>
      </c>
      <c r="J10" s="132">
        <v>1</v>
      </c>
      <c r="K10" s="129">
        <v>1.3662997269484609E-7</v>
      </c>
      <c r="L10" s="133">
        <v>39032.693582814783</v>
      </c>
      <c r="M10" s="134">
        <v>24035.383533364424</v>
      </c>
      <c r="N10" s="135">
        <v>28067.992062573227</v>
      </c>
      <c r="O10" s="135">
        <v>6397.7288287946258</v>
      </c>
      <c r="P10" s="135">
        <v>22497157.87695181</v>
      </c>
      <c r="Q10" s="135">
        <v>1.2999999999999999E-2</v>
      </c>
      <c r="R10" s="135"/>
      <c r="S10" s="135">
        <v>2.0820066497094829E-2</v>
      </c>
    </row>
    <row r="11" spans="2:19" ht="15.75" thickBot="1">
      <c r="B11" s="119"/>
      <c r="C11" s="125" t="s">
        <v>268</v>
      </c>
      <c r="D11" s="26" t="str">
        <f>IF(excelLanguage="English","C",IF(excelLanguage="Deutsch","S","missing language"))</f>
        <v>C</v>
      </c>
      <c r="E11" s="118"/>
      <c r="I11" s="132">
        <v>1</v>
      </c>
      <c r="J11" s="132">
        <v>2</v>
      </c>
      <c r="K11" s="129">
        <v>2.5366432933023389E-7</v>
      </c>
      <c r="L11" s="133">
        <v>67921.089803556737</v>
      </c>
      <c r="M11" s="134">
        <v>29469.720319150223</v>
      </c>
      <c r="N11" s="135">
        <v>34341.28458979915</v>
      </c>
      <c r="O11" s="135">
        <v>6642.1780113507875</v>
      </c>
      <c r="P11" s="135">
        <v>27513468.756138664</v>
      </c>
      <c r="Q11" s="135">
        <v>1.2999999999999999E-2</v>
      </c>
      <c r="R11" s="135"/>
      <c r="S11" s="135">
        <v>2.9623784803972795E-2</v>
      </c>
    </row>
    <row r="12" spans="2:19">
      <c r="B12" s="120"/>
      <c r="C12" s="121"/>
      <c r="D12" s="121"/>
      <c r="E12" s="122"/>
      <c r="I12" s="132">
        <v>2</v>
      </c>
      <c r="J12" s="132">
        <v>1</v>
      </c>
      <c r="K12" s="129">
        <v>1.5447577980317472E-7</v>
      </c>
      <c r="L12" s="133">
        <v>29074.362942234999</v>
      </c>
      <c r="M12" s="134">
        <v>17306.17080014561</v>
      </c>
      <c r="N12" s="135">
        <v>20191.476363749956</v>
      </c>
      <c r="O12" s="135">
        <v>4694.621267848318</v>
      </c>
      <c r="P12" s="135">
        <v>16183926.8924421</v>
      </c>
      <c r="Q12" s="135">
        <v>1.2999999999999999E-2</v>
      </c>
      <c r="R12" s="135"/>
      <c r="S12" s="135">
        <v>2.1557954236048414E-2</v>
      </c>
    </row>
    <row r="13" spans="2:19">
      <c r="I13" s="132">
        <v>2</v>
      </c>
      <c r="J13" s="132">
        <v>2</v>
      </c>
      <c r="K13" s="129">
        <v>1.2371385137434932E-7</v>
      </c>
      <c r="L13" s="133">
        <v>48536.358672390525</v>
      </c>
      <c r="M13" s="134">
        <v>21162.296168051369</v>
      </c>
      <c r="N13" s="135">
        <v>24642.72498521235</v>
      </c>
      <c r="O13" s="135">
        <v>4837.4956917800673</v>
      </c>
      <c r="P13" s="135">
        <v>19743427.23204742</v>
      </c>
      <c r="Q13" s="135">
        <v>1.2999999999999999E-2</v>
      </c>
      <c r="R13" s="135"/>
      <c r="S13" s="135">
        <v>2.9500263415425616E-2</v>
      </c>
    </row>
    <row r="14" spans="2:19" ht="15.75" thickBot="1">
      <c r="I14" s="132">
        <v>3</v>
      </c>
      <c r="J14" s="132">
        <v>1</v>
      </c>
      <c r="K14" s="129">
        <v>3.3629723262439264E-7</v>
      </c>
      <c r="L14" s="133">
        <v>32848.157104280886</v>
      </c>
      <c r="M14" s="134">
        <v>42289.167931350043</v>
      </c>
      <c r="N14" s="135">
        <v>49278.309595645936</v>
      </c>
      <c r="O14" s="135">
        <v>9109.3720081821812</v>
      </c>
      <c r="P14" s="135">
        <v>39511155.013553843</v>
      </c>
      <c r="Q14" s="135">
        <v>1.2999999999999999E-2</v>
      </c>
      <c r="R14" s="135"/>
      <c r="S14" s="135">
        <v>9.9763695876810606E-3</v>
      </c>
    </row>
    <row r="15" spans="2:19" ht="21.75" thickBot="1">
      <c r="B15" s="334" t="s">
        <v>83</v>
      </c>
      <c r="C15" s="335"/>
      <c r="D15" s="115"/>
      <c r="E15" s="116"/>
      <c r="I15" s="132">
        <v>3</v>
      </c>
      <c r="J15" s="132">
        <v>2</v>
      </c>
      <c r="K15" s="129">
        <v>3.2122184845927317E-7</v>
      </c>
      <c r="L15" s="133">
        <v>131952.94786602361</v>
      </c>
      <c r="M15" s="134">
        <v>49076.588117908985</v>
      </c>
      <c r="N15" s="135">
        <v>57143.038702545724</v>
      </c>
      <c r="O15" s="135">
        <v>8967.336601445284</v>
      </c>
      <c r="P15" s="135">
        <v>45776465.954992943</v>
      </c>
      <c r="Q15" s="135">
        <v>1.2999999999999999E-2</v>
      </c>
      <c r="R15" s="135"/>
      <c r="S15" s="135">
        <v>3.4590598932410038E-2</v>
      </c>
    </row>
    <row r="16" spans="2:19">
      <c r="B16" s="119"/>
      <c r="C16" s="117"/>
      <c r="D16" s="117"/>
      <c r="E16" s="118"/>
      <c r="I16" s="132">
        <v>4</v>
      </c>
      <c r="J16" s="132">
        <v>1</v>
      </c>
      <c r="K16" s="129">
        <v>7.492201861030271E-8</v>
      </c>
      <c r="L16" s="133">
        <v>12920.703249554617</v>
      </c>
      <c r="M16" s="134">
        <v>9120.7550603543277</v>
      </c>
      <c r="N16" s="135">
        <v>10620.596658866229</v>
      </c>
      <c r="O16" s="135">
        <v>2630.5725877415371</v>
      </c>
      <c r="P16" s="135">
        <v>8514158.517250143</v>
      </c>
      <c r="Q16" s="135">
        <v>1.2999999999999999E-2</v>
      </c>
      <c r="R16" s="135"/>
      <c r="S16" s="135">
        <v>1.8210659183819391E-2</v>
      </c>
    </row>
    <row r="17" spans="2:19">
      <c r="B17" s="119"/>
      <c r="C17" s="123" t="s">
        <v>67</v>
      </c>
      <c r="D17" s="50" t="s">
        <v>276</v>
      </c>
      <c r="E17" s="118"/>
      <c r="I17" s="132">
        <v>4</v>
      </c>
      <c r="J17" s="132">
        <v>2</v>
      </c>
      <c r="K17" s="129">
        <v>4.9012977855010978E-8</v>
      </c>
      <c r="L17" s="133">
        <v>26272.864530367788</v>
      </c>
      <c r="M17" s="134">
        <v>10727.460539444002</v>
      </c>
      <c r="N17" s="135">
        <v>12478.009703334874</v>
      </c>
      <c r="O17" s="135">
        <v>2640.6597886731729</v>
      </c>
      <c r="P17" s="135">
        <v>9997271.26717907</v>
      </c>
      <c r="Q17" s="135">
        <v>1.2999999999999999E-2</v>
      </c>
      <c r="R17" s="135"/>
      <c r="S17" s="135">
        <v>3.1536042779938933E-2</v>
      </c>
    </row>
    <row r="18" spans="2:19" ht="15.75" thickBot="1">
      <c r="B18" s="119"/>
      <c r="C18" s="117"/>
      <c r="D18" s="117"/>
      <c r="E18" s="118"/>
      <c r="I18" s="132">
        <v>5</v>
      </c>
      <c r="J18" s="132">
        <v>1</v>
      </c>
      <c r="K18" s="129">
        <v>1.4146470205073111E-7</v>
      </c>
      <c r="L18" s="133">
        <v>24780.199451822566</v>
      </c>
      <c r="M18" s="134">
        <v>14064.38992792775</v>
      </c>
      <c r="N18" s="135">
        <v>16435.093400613077</v>
      </c>
      <c r="O18" s="135">
        <v>3786.541227816127</v>
      </c>
      <c r="P18" s="135">
        <v>13172513.779625602</v>
      </c>
      <c r="Q18" s="135">
        <v>1.2999999999999999E-2</v>
      </c>
      <c r="R18" s="135"/>
      <c r="S18" s="135">
        <v>2.2574460607648922E-2</v>
      </c>
    </row>
    <row r="19" spans="2:19">
      <c r="B19" s="119"/>
      <c r="C19" s="124" t="s">
        <v>34</v>
      </c>
      <c r="D19" s="25">
        <v>1</v>
      </c>
      <c r="E19" s="118"/>
      <c r="I19" s="132">
        <v>5</v>
      </c>
      <c r="J19" s="132">
        <v>2</v>
      </c>
      <c r="K19" s="129">
        <v>1.2311248708693164E-7</v>
      </c>
      <c r="L19" s="133">
        <v>39340.986337594179</v>
      </c>
      <c r="M19" s="134">
        <v>17354.355998879219</v>
      </c>
      <c r="N19" s="135">
        <v>20231.845230857871</v>
      </c>
      <c r="O19" s="135">
        <v>3902.6977982819603</v>
      </c>
      <c r="P19" s="135">
        <v>16209405.537426965</v>
      </c>
      <c r="Q19" s="135">
        <v>1.2999999999999999E-2</v>
      </c>
      <c r="R19" s="135"/>
      <c r="S19" s="135">
        <v>2.9124561968733906E-2</v>
      </c>
    </row>
    <row r="20" spans="2:19" ht="15.75" thickBot="1">
      <c r="B20" s="119"/>
      <c r="C20" s="125" t="s">
        <v>35</v>
      </c>
      <c r="D20" s="26">
        <v>1</v>
      </c>
      <c r="E20" s="118"/>
      <c r="I20" s="132">
        <v>6</v>
      </c>
      <c r="J20" s="132">
        <v>1</v>
      </c>
      <c r="K20" s="129">
        <v>5.7372309155215295E-8</v>
      </c>
      <c r="L20" s="133">
        <v>0</v>
      </c>
      <c r="M20" s="134">
        <v>4964.2868474333836</v>
      </c>
      <c r="N20" s="135">
        <v>5739.7296287055597</v>
      </c>
      <c r="O20" s="135">
        <v>3035.6675792319506</v>
      </c>
      <c r="P20" s="135">
        <v>4610918.6284000473</v>
      </c>
      <c r="Q20" s="135">
        <v>1.2999999999999999E-2</v>
      </c>
      <c r="R20" s="135"/>
      <c r="S20" s="135">
        <v>0</v>
      </c>
    </row>
    <row r="21" spans="2:19">
      <c r="B21" s="119"/>
      <c r="C21" s="117"/>
      <c r="D21" s="117"/>
      <c r="E21" s="118"/>
      <c r="I21" s="132">
        <v>6</v>
      </c>
      <c r="J21" s="132">
        <v>2</v>
      </c>
      <c r="K21" s="129">
        <v>2.4987043462587014E-8</v>
      </c>
      <c r="L21" s="134">
        <v>20578.865154426559</v>
      </c>
      <c r="M21" s="134">
        <v>4642.7070590151216</v>
      </c>
      <c r="N21" s="135">
        <v>5383.8549804922523</v>
      </c>
      <c r="O21" s="135">
        <v>3415.2096714460381</v>
      </c>
      <c r="P21" s="135">
        <v>4314075.7467831876</v>
      </c>
      <c r="Q21" s="135">
        <v>1.2999999999999999E-2</v>
      </c>
      <c r="R21" s="135"/>
      <c r="S21" s="135">
        <v>5.7242013434107078E-2</v>
      </c>
    </row>
    <row r="22" spans="2:19">
      <c r="B22" s="119"/>
      <c r="C22" s="117"/>
      <c r="D22" s="117"/>
      <c r="E22" s="118"/>
      <c r="I22" s="132">
        <v>7</v>
      </c>
      <c r="J22" s="132">
        <v>1</v>
      </c>
      <c r="K22" s="129">
        <v>1.6874159322754711E-7</v>
      </c>
      <c r="L22" s="134">
        <v>9325.7107639814203</v>
      </c>
      <c r="M22" s="134">
        <v>15761.828458449652</v>
      </c>
      <c r="N22" s="135">
        <v>18320.045349082196</v>
      </c>
      <c r="O22" s="135">
        <v>3561.1388117484271</v>
      </c>
      <c r="P22" s="135">
        <v>14691880.115491999</v>
      </c>
      <c r="Q22" s="135">
        <v>1.2999999999999999E-2</v>
      </c>
      <c r="R22" s="135"/>
      <c r="S22" s="135">
        <v>7.6170325573085753E-3</v>
      </c>
    </row>
    <row r="23" spans="2:19">
      <c r="B23" s="120"/>
      <c r="C23" s="121"/>
      <c r="D23" s="121"/>
      <c r="E23" s="122"/>
      <c r="I23" s="132">
        <v>7</v>
      </c>
      <c r="J23" s="132">
        <v>2</v>
      </c>
      <c r="K23" s="129">
        <v>1.2736708182926604E-7</v>
      </c>
      <c r="L23" s="134">
        <v>51079.017784351563</v>
      </c>
      <c r="M23" s="134">
        <v>17451.412694613031</v>
      </c>
      <c r="N23" s="135">
        <v>20286.750452760716</v>
      </c>
      <c r="O23" s="135">
        <v>3437.93219149981</v>
      </c>
      <c r="P23" s="135">
        <v>16251496.333488962</v>
      </c>
      <c r="Q23" s="135">
        <v>1.2999999999999999E-2</v>
      </c>
      <c r="R23" s="135"/>
      <c r="S23" s="135">
        <v>3.7716417050726279E-2</v>
      </c>
    </row>
    <row r="24" spans="2:19">
      <c r="I24" s="132">
        <v>8</v>
      </c>
      <c r="J24" s="132">
        <v>1</v>
      </c>
      <c r="K24" s="129">
        <v>3.5987119420338113E-8</v>
      </c>
      <c r="L24" s="134">
        <v>6389.5430134170774</v>
      </c>
      <c r="M24" s="134">
        <v>3935.0225898666017</v>
      </c>
      <c r="N24" s="135">
        <v>4595.2317919558918</v>
      </c>
      <c r="O24" s="135">
        <v>1047.3856023969684</v>
      </c>
      <c r="P24" s="135">
        <v>3683186.7944922494</v>
      </c>
      <c r="Q24" s="135">
        <v>1.2999999999999999E-2</v>
      </c>
      <c r="R24" s="135"/>
      <c r="S24" s="135">
        <v>2.0817438929695932E-2</v>
      </c>
    </row>
    <row r="25" spans="2:19">
      <c r="I25" s="132">
        <v>8</v>
      </c>
      <c r="J25" s="132">
        <v>2</v>
      </c>
      <c r="K25" s="129">
        <v>2.2213765550508984E-8</v>
      </c>
      <c r="L25" s="134">
        <v>11119.047059329649</v>
      </c>
      <c r="M25" s="134">
        <v>4824.7034454057712</v>
      </c>
      <c r="N25" s="135">
        <v>5622.2622666194666</v>
      </c>
      <c r="O25" s="135">
        <v>1087.4062173786592</v>
      </c>
      <c r="P25" s="135">
        <v>4504430.66114379</v>
      </c>
      <c r="Q25" s="135">
        <v>1.2999999999999999E-2</v>
      </c>
      <c r="R25" s="135"/>
      <c r="S25" s="135">
        <v>2.9621626960081755E-2</v>
      </c>
    </row>
    <row r="26" spans="2:19" ht="15.75" thickBot="1">
      <c r="I26" s="132">
        <v>9</v>
      </c>
      <c r="J26" s="132">
        <v>1</v>
      </c>
      <c r="K26" s="129">
        <v>5.3571729751597223E-8</v>
      </c>
      <c r="L26" s="134">
        <v>15293.796679602625</v>
      </c>
      <c r="M26" s="134">
        <v>9265.8133281705432</v>
      </c>
      <c r="N26" s="135">
        <v>10804.551981561495</v>
      </c>
      <c r="O26" s="135">
        <v>2554.5310682098666</v>
      </c>
      <c r="P26" s="135">
        <v>8660354.3067728132</v>
      </c>
      <c r="Q26" s="135">
        <v>1.2999999999999999E-2</v>
      </c>
      <c r="R26" s="135"/>
      <c r="S26" s="135">
        <v>2.1191460955783954E-2</v>
      </c>
    </row>
    <row r="27" spans="2:19" ht="21.75" thickBot="1">
      <c r="B27" s="323" t="s">
        <v>82</v>
      </c>
      <c r="C27" s="324"/>
      <c r="D27" s="115"/>
      <c r="E27" s="116"/>
      <c r="I27" s="132">
        <v>9</v>
      </c>
      <c r="J27" s="132">
        <v>2</v>
      </c>
      <c r="K27" s="129">
        <v>7.0860730676370302E-8</v>
      </c>
      <c r="L27" s="134">
        <v>26093.425586700174</v>
      </c>
      <c r="M27" s="134">
        <v>11285.206662561781</v>
      </c>
      <c r="N27" s="135">
        <v>13135.986547208389</v>
      </c>
      <c r="O27" s="135">
        <v>2620.9462617794902</v>
      </c>
      <c r="P27" s="135">
        <v>10524409.692364717</v>
      </c>
      <c r="Q27" s="135">
        <v>1.2999999999999999E-2</v>
      </c>
      <c r="R27" s="135"/>
      <c r="S27" s="135">
        <v>2.9751892618506311E-2</v>
      </c>
    </row>
    <row r="28" spans="2:19" ht="15.75" thickBot="1">
      <c r="B28" s="119"/>
      <c r="C28" s="117"/>
      <c r="D28" s="117"/>
      <c r="E28" s="118"/>
      <c r="I28" s="132">
        <v>10</v>
      </c>
      <c r="J28" s="132">
        <v>1</v>
      </c>
      <c r="K28" s="129">
        <v>1.5114634053136758E-7</v>
      </c>
      <c r="L28" s="134">
        <v>48333.126250010813</v>
      </c>
      <c r="M28" s="134">
        <v>27424.711596400713</v>
      </c>
      <c r="N28" s="135">
        <v>32047.45604528721</v>
      </c>
      <c r="O28" s="135">
        <v>7384.0914622137116</v>
      </c>
      <c r="P28" s="135">
        <v>25685618.39667761</v>
      </c>
      <c r="Q28" s="135">
        <v>1.2999999999999999E-2</v>
      </c>
      <c r="R28" s="135"/>
      <c r="S28" s="135">
        <v>2.2580632712162048E-2</v>
      </c>
    </row>
    <row r="29" spans="2:19">
      <c r="B29" s="119"/>
      <c r="C29" s="124" t="s">
        <v>71</v>
      </c>
      <c r="D29" s="25">
        <v>1</v>
      </c>
      <c r="E29" s="118"/>
      <c r="I29" s="132">
        <v>10</v>
      </c>
      <c r="J29" s="132">
        <v>2</v>
      </c>
      <c r="K29" s="129">
        <v>1.6952807187755123E-7</v>
      </c>
      <c r="L29" s="134">
        <v>76725.404880666392</v>
      </c>
      <c r="M29" s="134">
        <v>33840.191781881207</v>
      </c>
      <c r="N29" s="135">
        <v>39451.172590343856</v>
      </c>
      <c r="O29" s="135">
        <v>7610.5871971853685</v>
      </c>
      <c r="P29" s="135">
        <v>31607600.106351897</v>
      </c>
      <c r="Q29" s="135">
        <v>1.2999999999999999E-2</v>
      </c>
      <c r="R29" s="135"/>
      <c r="S29" s="135">
        <v>2.9129223840786662E-2</v>
      </c>
    </row>
    <row r="30" spans="2:19">
      <c r="B30" s="119"/>
      <c r="C30" s="126" t="s">
        <v>72</v>
      </c>
      <c r="D30" s="52">
        <v>47</v>
      </c>
      <c r="E30" s="118"/>
      <c r="I30" s="132">
        <v>11</v>
      </c>
      <c r="J30" s="132">
        <v>1</v>
      </c>
      <c r="K30" s="129">
        <v>4.0233475137707695E-8</v>
      </c>
      <c r="L30" s="134">
        <v>9847.9173141035499</v>
      </c>
      <c r="M30" s="134">
        <v>6064.7194453679185</v>
      </c>
      <c r="N30" s="135">
        <v>7082.2446905168626</v>
      </c>
      <c r="O30" s="135">
        <v>1614.2589461014502</v>
      </c>
      <c r="P30" s="135">
        <v>5676586.324955008</v>
      </c>
      <c r="Q30" s="135">
        <v>1.2999999999999999E-2</v>
      </c>
      <c r="R30" s="135"/>
      <c r="S30" s="135">
        <v>2.0817970696531112E-2</v>
      </c>
    </row>
    <row r="31" spans="2:19">
      <c r="B31" s="119"/>
      <c r="C31" s="126" t="s">
        <v>73</v>
      </c>
      <c r="D31" s="52">
        <v>1</v>
      </c>
      <c r="E31" s="118"/>
      <c r="I31" s="132">
        <v>11</v>
      </c>
      <c r="J31" s="132">
        <v>2</v>
      </c>
      <c r="K31" s="129">
        <v>3.8586138827078806E-8</v>
      </c>
      <c r="L31" s="134">
        <v>17137.117825157438</v>
      </c>
      <c r="M31" s="134">
        <v>7435.9151567946938</v>
      </c>
      <c r="N31" s="135">
        <v>8665.1265868697847</v>
      </c>
      <c r="O31" s="135">
        <v>1675.9393837541525</v>
      </c>
      <c r="P31" s="135">
        <v>6942305.4431951009</v>
      </c>
      <c r="Q31" s="135">
        <v>1.2999999999999999E-2</v>
      </c>
      <c r="R31" s="135"/>
      <c r="S31" s="135">
        <v>2.9622063676766688E-2</v>
      </c>
    </row>
    <row r="32" spans="2:19" ht="15.75" thickBot="1">
      <c r="B32" s="119"/>
      <c r="C32" s="125" t="s">
        <v>72</v>
      </c>
      <c r="D32" s="26">
        <v>2</v>
      </c>
      <c r="E32" s="118"/>
      <c r="I32" s="132">
        <v>12</v>
      </c>
      <c r="J32" s="132">
        <v>1</v>
      </c>
      <c r="K32" s="129">
        <v>2.871901986472634E-7</v>
      </c>
      <c r="L32" s="134">
        <v>40291.743239720912</v>
      </c>
      <c r="M32" s="134">
        <v>26240.653387906583</v>
      </c>
      <c r="N32" s="135">
        <v>30576.363103121967</v>
      </c>
      <c r="O32" s="135">
        <v>7374.6584786962903</v>
      </c>
      <c r="P32" s="135">
        <v>24510020.08883683</v>
      </c>
      <c r="Q32" s="135">
        <v>1.2999999999999999E-2</v>
      </c>
      <c r="R32" s="135"/>
      <c r="S32" s="135">
        <v>1.9726663508401736E-2</v>
      </c>
    </row>
    <row r="33" spans="2:19">
      <c r="B33" s="119"/>
      <c r="C33" s="117"/>
      <c r="D33" s="117"/>
      <c r="E33" s="118"/>
      <c r="I33" s="132">
        <v>12</v>
      </c>
      <c r="J33" s="132">
        <v>2</v>
      </c>
      <c r="K33" s="129">
        <v>1.8195813056499434E-7</v>
      </c>
      <c r="L33" s="134">
        <v>74695.438620033907</v>
      </c>
      <c r="M33" s="134">
        <v>31402.041615740709</v>
      </c>
      <c r="N33" s="135">
        <v>36538.619982235919</v>
      </c>
      <c r="O33" s="135">
        <v>7487.7456761261928</v>
      </c>
      <c r="P33" s="135">
        <v>29274378.452991411</v>
      </c>
      <c r="Q33" s="135">
        <v>1.2999999999999999E-2</v>
      </c>
      <c r="R33" s="135"/>
      <c r="S33" s="135">
        <v>3.0618763260157743E-2</v>
      </c>
    </row>
    <row r="34" spans="2:19">
      <c r="B34" s="119"/>
      <c r="C34" s="117"/>
      <c r="D34" s="117"/>
      <c r="E34" s="118"/>
      <c r="I34" s="132">
        <v>13</v>
      </c>
      <c r="J34" s="132">
        <v>1</v>
      </c>
      <c r="K34" s="129">
        <v>4.3597804458660408E-8</v>
      </c>
      <c r="L34" s="134">
        <v>15480.911491326791</v>
      </c>
      <c r="M34" s="134">
        <v>9065.6417478406966</v>
      </c>
      <c r="N34" s="135">
        <v>10578.276708266294</v>
      </c>
      <c r="O34" s="135">
        <v>2460.4558307667867</v>
      </c>
      <c r="P34" s="135">
        <v>8478638.5903144982</v>
      </c>
      <c r="Q34" s="135">
        <v>1.2999999999999999E-2</v>
      </c>
      <c r="R34" s="135"/>
      <c r="S34" s="135">
        <v>2.1910467808845556E-2</v>
      </c>
    </row>
    <row r="35" spans="2:19">
      <c r="B35" s="120"/>
      <c r="C35" s="121"/>
      <c r="D35" s="121"/>
      <c r="E35" s="122"/>
      <c r="I35" s="132">
        <v>13</v>
      </c>
      <c r="J35" s="132">
        <v>2</v>
      </c>
      <c r="K35" s="129">
        <v>7.3871085086119895E-8</v>
      </c>
      <c r="L35" s="134">
        <v>25399.122093639024</v>
      </c>
      <c r="M35" s="134">
        <v>11112.054969420666</v>
      </c>
      <c r="N35" s="135">
        <v>12940.327105320344</v>
      </c>
      <c r="O35" s="135">
        <v>2541.2510096221577</v>
      </c>
      <c r="P35" s="135">
        <v>10367635.410234464</v>
      </c>
      <c r="Q35" s="135">
        <v>1.2999999999999999E-2</v>
      </c>
      <c r="R35" s="135"/>
      <c r="S35" s="135">
        <v>2.939816583661823E-2</v>
      </c>
    </row>
    <row r="36" spans="2:19">
      <c r="I36" s="132">
        <v>14</v>
      </c>
      <c r="J36" s="132">
        <v>1</v>
      </c>
      <c r="K36" s="129">
        <v>1.9566408054316731E-8</v>
      </c>
      <c r="L36" s="134">
        <v>3179.8202024741545</v>
      </c>
      <c r="M36" s="134">
        <v>1834.9679036397158</v>
      </c>
      <c r="N36" s="135">
        <v>2143.9911301984762</v>
      </c>
      <c r="O36" s="135">
        <v>489.57921490343637</v>
      </c>
      <c r="P36" s="135">
        <v>1718392.276436663</v>
      </c>
      <c r="Q36" s="135">
        <v>1.2999999999999999E-2</v>
      </c>
      <c r="R36" s="135"/>
      <c r="S36" s="135">
        <v>2.2205548146908401E-2</v>
      </c>
    </row>
    <row r="37" spans="2:19" ht="15.75" thickBot="1">
      <c r="I37" s="132">
        <v>14</v>
      </c>
      <c r="J37" s="132">
        <v>2</v>
      </c>
      <c r="K37" s="129">
        <v>1.4269929405896165E-8</v>
      </c>
      <c r="L37" s="134">
        <v>5133.1226615870828</v>
      </c>
      <c r="M37" s="134">
        <v>2260.0491702941031</v>
      </c>
      <c r="N37" s="135">
        <v>2634.5746723763364</v>
      </c>
      <c r="O37" s="135">
        <v>509.87141023198171</v>
      </c>
      <c r="P37" s="135">
        <v>2110774.9841176346</v>
      </c>
      <c r="Q37" s="135">
        <v>1.2999999999999999E-2</v>
      </c>
      <c r="R37" s="135"/>
      <c r="S37" s="135">
        <v>2.9182396230072113E-2</v>
      </c>
    </row>
    <row r="38" spans="2:19" ht="21.75" thickBot="1">
      <c r="B38" s="323" t="s">
        <v>81</v>
      </c>
      <c r="C38" s="324"/>
      <c r="D38" s="115"/>
      <c r="E38" s="116"/>
      <c r="I38" s="132">
        <v>15</v>
      </c>
      <c r="J38" s="132">
        <v>1</v>
      </c>
      <c r="K38" s="129">
        <v>2.4901986209602577E-8</v>
      </c>
      <c r="L38" s="134">
        <v>7506.4515616665731</v>
      </c>
      <c r="M38" s="134">
        <v>4262.1270225316812</v>
      </c>
      <c r="N38" s="135">
        <v>4980.5505433713497</v>
      </c>
      <c r="O38" s="135">
        <v>1147.358548086569</v>
      </c>
      <c r="P38" s="135">
        <v>3991846.8077215576</v>
      </c>
      <c r="Q38" s="135">
        <v>1.2999999999999999E-2</v>
      </c>
      <c r="R38" s="135"/>
      <c r="S38" s="135">
        <v>2.2565349593516273E-2</v>
      </c>
    </row>
    <row r="39" spans="2:19">
      <c r="B39" s="119"/>
      <c r="C39" s="117"/>
      <c r="D39" s="117"/>
      <c r="E39" s="118"/>
      <c r="I39" s="132">
        <v>15</v>
      </c>
      <c r="J39" s="132">
        <v>2</v>
      </c>
      <c r="K39" s="129">
        <v>2.2174406364157064E-8</v>
      </c>
      <c r="L39" s="134">
        <v>11919.095094846061</v>
      </c>
      <c r="M39" s="134">
        <v>5259.0748641618202</v>
      </c>
      <c r="N39" s="135">
        <v>6131.0687349889122</v>
      </c>
      <c r="O39" s="135">
        <v>1182.559672682956</v>
      </c>
      <c r="P39" s="135">
        <v>4912106.3538416801</v>
      </c>
      <c r="Q39" s="135">
        <v>1.2999999999999999E-2</v>
      </c>
      <c r="R39" s="135"/>
      <c r="S39" s="135">
        <v>2.9117680040924181E-2</v>
      </c>
    </row>
    <row r="40" spans="2:19">
      <c r="B40" s="119"/>
      <c r="C40" s="123" t="s">
        <v>74</v>
      </c>
      <c r="D40" s="209" t="s">
        <v>262</v>
      </c>
      <c r="E40" s="118"/>
      <c r="I40" s="132">
        <v>16</v>
      </c>
      <c r="J40" s="132">
        <v>1</v>
      </c>
      <c r="K40" s="129">
        <v>4.5184652025827542E-7</v>
      </c>
      <c r="L40" s="134">
        <v>34700.044917784748</v>
      </c>
      <c r="M40" s="134">
        <v>58648.73972174037</v>
      </c>
      <c r="N40" s="135">
        <v>68167.698196461919</v>
      </c>
      <c r="O40" s="135">
        <v>13250.747138684599</v>
      </c>
      <c r="P40" s="135">
        <v>54667531.194683418</v>
      </c>
      <c r="Q40" s="135">
        <v>1.2999999999999999E-2</v>
      </c>
      <c r="R40" s="135"/>
      <c r="S40" s="135">
        <v>7.6169625719976382E-3</v>
      </c>
    </row>
    <row r="41" spans="2:19" ht="15.75" thickBot="1">
      <c r="B41" s="119"/>
      <c r="C41" s="117"/>
      <c r="D41" s="117"/>
      <c r="E41" s="118"/>
      <c r="I41" s="132">
        <v>16</v>
      </c>
      <c r="J41" s="132">
        <v>2</v>
      </c>
      <c r="K41" s="129">
        <v>3.5574015211001471E-7</v>
      </c>
      <c r="L41" s="134">
        <v>190061.25410767086</v>
      </c>
      <c r="M41" s="134">
        <v>64935.558999978297</v>
      </c>
      <c r="N41" s="135">
        <v>75485.66422182908</v>
      </c>
      <c r="O41" s="135">
        <v>12792.305081141656</v>
      </c>
      <c r="P41" s="135">
        <v>60470748.989979982</v>
      </c>
      <c r="Q41" s="135">
        <v>1.2999999999999999E-2</v>
      </c>
      <c r="R41" s="135"/>
      <c r="S41" s="135">
        <v>3.7716335375140936E-2</v>
      </c>
    </row>
    <row r="42" spans="2:19">
      <c r="B42" s="119"/>
      <c r="C42" s="124" t="s">
        <v>75</v>
      </c>
      <c r="D42" s="53" t="s">
        <v>272</v>
      </c>
      <c r="E42" s="118"/>
      <c r="I42" s="132">
        <v>17</v>
      </c>
      <c r="J42" s="132">
        <v>1</v>
      </c>
      <c r="K42" s="129">
        <v>1.4039322738554532E-7</v>
      </c>
      <c r="L42" s="134">
        <v>27045.390779060708</v>
      </c>
      <c r="M42" s="134">
        <v>15350.648110479313</v>
      </c>
      <c r="N42" s="135">
        <v>17938.162882443208</v>
      </c>
      <c r="O42" s="135">
        <v>4132.7930832788807</v>
      </c>
      <c r="P42" s="135">
        <v>14377204.525057824</v>
      </c>
      <c r="Q42" s="135">
        <v>1.2999999999999999E-2</v>
      </c>
      <c r="R42" s="135"/>
      <c r="S42" s="135">
        <v>2.2573560025739649E-2</v>
      </c>
    </row>
    <row r="43" spans="2:19">
      <c r="B43" s="119"/>
      <c r="C43" s="126" t="s">
        <v>76</v>
      </c>
      <c r="D43" s="54" t="s">
        <v>273</v>
      </c>
      <c r="E43" s="118"/>
      <c r="I43" s="132">
        <v>17</v>
      </c>
      <c r="J43" s="132">
        <v>2</v>
      </c>
      <c r="K43" s="129">
        <v>1.2577603690694348E-7</v>
      </c>
      <c r="L43" s="134">
        <v>42937.864599508299</v>
      </c>
      <c r="M43" s="134">
        <v>18941.477887940615</v>
      </c>
      <c r="N43" s="135">
        <v>22082.123654237257</v>
      </c>
      <c r="O43" s="135">
        <v>4259.5729576572512</v>
      </c>
      <c r="P43" s="135">
        <v>17691816.627329789</v>
      </c>
      <c r="Q43" s="135">
        <v>1.2999999999999999E-2</v>
      </c>
      <c r="R43" s="135"/>
      <c r="S43" s="135">
        <v>2.9123881738529332E-2</v>
      </c>
    </row>
    <row r="44" spans="2:19">
      <c r="B44" s="119"/>
      <c r="C44" s="126" t="s">
        <v>77</v>
      </c>
      <c r="D44" s="52">
        <v>1</v>
      </c>
      <c r="E44" s="118"/>
      <c r="I44" s="132">
        <v>18</v>
      </c>
      <c r="J44" s="132">
        <v>1</v>
      </c>
      <c r="K44" s="129">
        <v>1.5824734287623655E-8</v>
      </c>
      <c r="L44" s="134">
        <v>3933.1255722690812</v>
      </c>
      <c r="M44" s="134">
        <v>2422.903134335721</v>
      </c>
      <c r="N44" s="135">
        <v>2829.4109814444005</v>
      </c>
      <c r="O44" s="135">
        <v>644.85419939188</v>
      </c>
      <c r="P44" s="135">
        <v>2267839.8201560499</v>
      </c>
      <c r="Q44" s="135">
        <v>1.2999999999999999E-2</v>
      </c>
      <c r="R44" s="135"/>
      <c r="S44" s="135">
        <v>2.0811658057922854E-2</v>
      </c>
    </row>
    <row r="45" spans="2:19">
      <c r="B45" s="119"/>
      <c r="C45" s="126" t="s">
        <v>78</v>
      </c>
      <c r="D45" s="52">
        <v>1</v>
      </c>
      <c r="E45" s="118"/>
      <c r="I45" s="132">
        <v>18</v>
      </c>
      <c r="J45" s="132">
        <v>2</v>
      </c>
      <c r="K45" s="129">
        <v>2.0386074115957896E-8</v>
      </c>
      <c r="L45" s="134">
        <v>6845.1540096112858</v>
      </c>
      <c r="M45" s="134">
        <v>2970.6809185712209</v>
      </c>
      <c r="N45" s="135">
        <v>3461.7554296189574</v>
      </c>
      <c r="O45" s="135">
        <v>669.49588256808124</v>
      </c>
      <c r="P45" s="135">
        <v>2773480.8517580503</v>
      </c>
      <c r="Q45" s="135">
        <v>1.2999999999999999E-2</v>
      </c>
      <c r="R45" s="135"/>
      <c r="S45" s="135">
        <v>2.9616879475936338E-2</v>
      </c>
    </row>
    <row r="46" spans="2:19">
      <c r="B46" s="119"/>
      <c r="C46" s="126" t="s">
        <v>79</v>
      </c>
      <c r="D46" s="52">
        <v>1</v>
      </c>
      <c r="E46" s="118"/>
      <c r="I46" s="132">
        <v>19</v>
      </c>
      <c r="J46" s="132">
        <v>1</v>
      </c>
      <c r="K46" s="129">
        <v>2.9421045088696301E-8</v>
      </c>
      <c r="L46" s="134">
        <v>6631.4991312973834</v>
      </c>
      <c r="M46" s="134">
        <v>4083.5161804786585</v>
      </c>
      <c r="N46" s="135">
        <v>4768.6403492779218</v>
      </c>
      <c r="O46" s="135">
        <v>1086.9486920470872</v>
      </c>
      <c r="P46" s="135">
        <v>3822177.7512110723</v>
      </c>
      <c r="Q46" s="135">
        <v>1.2999999999999999E-2</v>
      </c>
      <c r="R46" s="135"/>
      <c r="S46" s="135">
        <v>2.0820065092565097E-2</v>
      </c>
    </row>
    <row r="47" spans="2:19" ht="15.75" thickBot="1">
      <c r="B47" s="119"/>
      <c r="C47" s="125" t="s">
        <v>80</v>
      </c>
      <c r="D47" s="26">
        <v>1000</v>
      </c>
      <c r="E47" s="118"/>
      <c r="I47" s="132">
        <v>19</v>
      </c>
      <c r="J47" s="132">
        <v>2</v>
      </c>
      <c r="K47" s="129">
        <v>2.15451530939778E-8</v>
      </c>
      <c r="L47" s="134">
        <v>11539.522864274644</v>
      </c>
      <c r="M47" s="134">
        <v>5006.7884025381127</v>
      </c>
      <c r="N47" s="135">
        <v>5834.4478176468092</v>
      </c>
      <c r="O47" s="135">
        <v>1128.4796370245374</v>
      </c>
      <c r="P47" s="135">
        <v>4674429.0331121041</v>
      </c>
      <c r="Q47" s="135">
        <v>1.2999999999999999E-2</v>
      </c>
      <c r="R47" s="135"/>
      <c r="S47" s="135">
        <v>2.9623783651519769E-2</v>
      </c>
    </row>
    <row r="48" spans="2:19">
      <c r="B48" s="119"/>
      <c r="C48" s="117"/>
      <c r="D48" s="117"/>
      <c r="E48" s="118"/>
      <c r="I48" s="132">
        <v>20</v>
      </c>
      <c r="J48" s="132">
        <v>1</v>
      </c>
      <c r="K48" s="129">
        <v>1.1880343045649695E-7</v>
      </c>
      <c r="L48" s="134">
        <v>26260.534746783553</v>
      </c>
      <c r="M48" s="134">
        <v>16170.592927468992</v>
      </c>
      <c r="N48" s="135">
        <v>18883.662646255856</v>
      </c>
      <c r="O48" s="135">
        <v>4304.2824252719201</v>
      </c>
      <c r="P48" s="135">
        <v>15135701.163817527</v>
      </c>
      <c r="Q48" s="135">
        <v>1.2999999999999999E-2</v>
      </c>
      <c r="R48" s="135"/>
      <c r="S48" s="135">
        <v>2.0820073913372733E-2</v>
      </c>
    </row>
    <row r="49" spans="2:19">
      <c r="B49" s="119"/>
      <c r="C49" s="117"/>
      <c r="D49" s="117"/>
      <c r="E49" s="118"/>
      <c r="F49" s="137"/>
      <c r="I49" s="132">
        <v>20</v>
      </c>
      <c r="J49" s="132">
        <v>2</v>
      </c>
      <c r="K49" s="129">
        <v>1.3041583486662239E-7</v>
      </c>
      <c r="L49" s="134">
        <v>45696.151704787335</v>
      </c>
      <c r="M49" s="134">
        <v>19826.721514862777</v>
      </c>
      <c r="N49" s="135">
        <v>23104.226265282621</v>
      </c>
      <c r="O49" s="135">
        <v>4468.7436348441279</v>
      </c>
      <c r="P49" s="135">
        <v>18510589.090642545</v>
      </c>
      <c r="Q49" s="135">
        <v>1.2999999999999999E-2</v>
      </c>
      <c r="R49" s="135"/>
      <c r="S49" s="135">
        <v>2.9623790889218717E-2</v>
      </c>
    </row>
    <row r="50" spans="2:19">
      <c r="B50" s="120"/>
      <c r="C50" s="121"/>
      <c r="D50" s="121"/>
      <c r="E50" s="122"/>
      <c r="I50" s="132">
        <v>21</v>
      </c>
      <c r="J50" s="132">
        <v>1</v>
      </c>
      <c r="K50" s="129">
        <v>1.220928020224108E-7</v>
      </c>
      <c r="L50" s="134">
        <v>9542.1392647842677</v>
      </c>
      <c r="M50" s="134">
        <v>13878.61489555323</v>
      </c>
      <c r="N50" s="135">
        <v>16113.189362571122</v>
      </c>
      <c r="O50" s="135">
        <v>5082.3326231546816</v>
      </c>
      <c r="P50" s="135">
        <v>12925029.134356834</v>
      </c>
      <c r="Q50" s="135">
        <v>1.2999999999999999E-2</v>
      </c>
      <c r="R50" s="135"/>
      <c r="S50" s="135">
        <v>8.859219579864349E-3</v>
      </c>
    </row>
    <row r="51" spans="2:19">
      <c r="F51" s="136"/>
      <c r="I51" s="132">
        <v>21</v>
      </c>
      <c r="J51" s="132">
        <v>2</v>
      </c>
      <c r="K51" s="129">
        <v>1.1307729091080205E-7</v>
      </c>
      <c r="L51" s="134">
        <v>42704.497159327264</v>
      </c>
      <c r="M51" s="134">
        <v>14916.698632065012</v>
      </c>
      <c r="N51" s="135">
        <v>17327.692710847437</v>
      </c>
      <c r="O51" s="135">
        <v>4909.4427479791639</v>
      </c>
      <c r="P51" s="135">
        <v>13883260.275752332</v>
      </c>
      <c r="Q51" s="135">
        <v>1.2999999999999999E-2</v>
      </c>
      <c r="R51" s="135"/>
      <c r="S51" s="135">
        <v>3.6911644364036628E-2</v>
      </c>
    </row>
    <row r="52" spans="2:19" ht="15.75" thickBot="1">
      <c r="I52" s="132">
        <v>22</v>
      </c>
      <c r="J52" s="132">
        <v>1</v>
      </c>
      <c r="K52" s="129">
        <v>1.0910845898442372E-8</v>
      </c>
      <c r="L52" s="134">
        <v>2461.4036848345459</v>
      </c>
      <c r="M52" s="134">
        <v>1418.433388001981</v>
      </c>
      <c r="N52" s="135">
        <v>1657.3128659981874</v>
      </c>
      <c r="O52" s="135">
        <v>378.59009825578858</v>
      </c>
      <c r="P52" s="135">
        <v>1328323.1273864454</v>
      </c>
      <c r="Q52" s="135">
        <v>1.2999999999999999E-2</v>
      </c>
      <c r="R52" s="135"/>
      <c r="S52" s="135">
        <v>2.2236189078579126E-2</v>
      </c>
    </row>
    <row r="53" spans="2:19" ht="21.75" thickBot="1">
      <c r="B53" s="323" t="s">
        <v>250</v>
      </c>
      <c r="C53" s="324"/>
      <c r="D53" s="115"/>
      <c r="E53" s="116"/>
      <c r="I53" s="132">
        <v>22</v>
      </c>
      <c r="J53" s="132">
        <v>2</v>
      </c>
      <c r="K53" s="129">
        <v>1.0440593881470885E-8</v>
      </c>
      <c r="L53" s="134">
        <v>3971.2356156401743</v>
      </c>
      <c r="M53" s="134">
        <v>1747.0801871348779</v>
      </c>
      <c r="N53" s="135">
        <v>2036.6012376486915</v>
      </c>
      <c r="O53" s="135">
        <v>394.27703966444858</v>
      </c>
      <c r="P53" s="135">
        <v>1631689.4035091186</v>
      </c>
      <c r="Q53" s="135">
        <v>1.2999999999999999E-2</v>
      </c>
      <c r="R53" s="135"/>
      <c r="S53" s="135">
        <v>2.9205820228528422E-2</v>
      </c>
    </row>
    <row r="54" spans="2:19" ht="15.75" thickBot="1">
      <c r="B54" s="119"/>
      <c r="C54" s="117"/>
      <c r="D54" s="117"/>
      <c r="E54" s="118"/>
      <c r="I54" s="132">
        <v>23</v>
      </c>
      <c r="J54" s="132">
        <v>1</v>
      </c>
      <c r="K54" s="129">
        <v>8.4785911284637915E-8</v>
      </c>
      <c r="L54" s="134">
        <v>19333.247624153057</v>
      </c>
      <c r="M54" s="134">
        <v>10969.885209308821</v>
      </c>
      <c r="N54" s="135">
        <v>12818.983080450766</v>
      </c>
      <c r="O54" s="135">
        <v>2953.6365729456675</v>
      </c>
      <c r="P54" s="135">
        <v>10274247.885515841</v>
      </c>
      <c r="Q54" s="135">
        <v>1.2999999999999999E-2</v>
      </c>
      <c r="R54" s="135"/>
      <c r="S54" s="135">
        <v>2.2580628195363876E-2</v>
      </c>
    </row>
    <row r="55" spans="2:19">
      <c r="B55" s="119"/>
      <c r="C55" s="124" t="s">
        <v>251</v>
      </c>
      <c r="D55" s="53" t="s">
        <v>262</v>
      </c>
      <c r="E55" s="118"/>
      <c r="I55" s="132">
        <v>23</v>
      </c>
      <c r="J55" s="132">
        <v>2</v>
      </c>
      <c r="K55" s="129">
        <v>1.0124488022880408E-7</v>
      </c>
      <c r="L55" s="134">
        <v>30690.159777936449</v>
      </c>
      <c r="M55" s="134">
        <v>13536.077345178161</v>
      </c>
      <c r="N55" s="135">
        <v>15780.46977053431</v>
      </c>
      <c r="O55" s="135">
        <v>3044.2348724012154</v>
      </c>
      <c r="P55" s="135">
        <v>12643040.626318308</v>
      </c>
      <c r="Q55" s="135">
        <v>1.2999999999999999E-2</v>
      </c>
      <c r="R55" s="135"/>
      <c r="S55" s="135">
        <v>2.9129220432037972E-2</v>
      </c>
    </row>
    <row r="56" spans="2:19">
      <c r="B56" s="119"/>
      <c r="C56" s="126" t="s">
        <v>252</v>
      </c>
      <c r="D56" s="315">
        <f>104.78/104.23-1</f>
        <v>5.2767917106399942E-3</v>
      </c>
      <c r="E56" s="118"/>
      <c r="I56" s="132">
        <v>24</v>
      </c>
      <c r="J56" s="132">
        <v>1</v>
      </c>
      <c r="K56" s="129">
        <v>2.6994426441199619E-7</v>
      </c>
      <c r="L56" s="134">
        <v>18164.732337904323</v>
      </c>
      <c r="M56" s="134">
        <v>31732.490116766679</v>
      </c>
      <c r="N56" s="135">
        <v>36879.934751917513</v>
      </c>
      <c r="O56" s="135">
        <v>7147.3056368719544</v>
      </c>
      <c r="P56" s="135">
        <v>29576529.338553842</v>
      </c>
      <c r="Q56" s="135">
        <v>1.2999999999999999E-2</v>
      </c>
      <c r="R56" s="135"/>
      <c r="S56" s="135">
        <v>7.3699244951879114E-3</v>
      </c>
    </row>
    <row r="57" spans="2:19">
      <c r="B57" s="119"/>
      <c r="C57" s="126" t="s">
        <v>271</v>
      </c>
      <c r="D57" s="315">
        <f>104.78/104.23-1</f>
        <v>5.2767917106399942E-3</v>
      </c>
      <c r="E57" s="118"/>
      <c r="I57" s="132">
        <v>24</v>
      </c>
      <c r="J57" s="132">
        <v>2</v>
      </c>
      <c r="K57" s="129">
        <v>2.4209926221127273E-7</v>
      </c>
      <c r="L57" s="134">
        <v>102687.02694753731</v>
      </c>
      <c r="M57" s="134">
        <v>35028.179871635439</v>
      </c>
      <c r="N57" s="135">
        <v>40718.091574003447</v>
      </c>
      <c r="O57" s="135">
        <v>6843.688368029595</v>
      </c>
      <c r="P57" s="135">
        <v>32618704.49689427</v>
      </c>
      <c r="Q57" s="135">
        <v>1.2999999999999999E-2</v>
      </c>
      <c r="R57" s="135"/>
      <c r="S57" s="135">
        <v>3.7777230652669649E-2</v>
      </c>
    </row>
    <row r="58" spans="2:19">
      <c r="B58" s="119"/>
      <c r="C58" s="316" t="s">
        <v>253</v>
      </c>
      <c r="D58" s="317" t="s">
        <v>269</v>
      </c>
      <c r="E58" s="118"/>
      <c r="I58" s="132">
        <v>25</v>
      </c>
      <c r="J58" s="132">
        <v>1</v>
      </c>
      <c r="K58" s="129">
        <v>2.1234232051608093E-7</v>
      </c>
      <c r="L58" s="134">
        <v>20827.779020947521</v>
      </c>
      <c r="M58" s="134">
        <v>26736.409444198394</v>
      </c>
      <c r="N58" s="135">
        <v>31139.435643818335</v>
      </c>
      <c r="O58" s="135">
        <v>5775.8189817488228</v>
      </c>
      <c r="P58" s="135">
        <v>24967641.063875444</v>
      </c>
      <c r="Q58" s="135">
        <v>1.2999999999999999E-2</v>
      </c>
      <c r="R58" s="135"/>
      <c r="S58" s="135">
        <v>1.0010290824509951E-2</v>
      </c>
    </row>
    <row r="59" spans="2:19">
      <c r="B59" s="119"/>
      <c r="C59" s="126" t="s">
        <v>254</v>
      </c>
      <c r="D59" s="54" t="str">
        <f>"CH_RST_ExpInforce_" &amp; Inforce!D4 &amp; "_" &amp; D60 &amp; ".csv"</f>
        <v>CH_RST_ExpInforce_20150101_1.csv</v>
      </c>
      <c r="E59" s="118"/>
      <c r="I59" s="132">
        <v>25</v>
      </c>
      <c r="J59" s="132">
        <v>2</v>
      </c>
      <c r="K59" s="129">
        <v>2.2863927293709539E-7</v>
      </c>
      <c r="L59" s="134">
        <v>83982.417781039607</v>
      </c>
      <c r="M59" s="134">
        <v>30933.826132041733</v>
      </c>
      <c r="N59" s="135">
        <v>36003.743036095046</v>
      </c>
      <c r="O59" s="135">
        <v>5686.8987572128635</v>
      </c>
      <c r="P59" s="135">
        <v>28842179.544961594</v>
      </c>
      <c r="Q59" s="135">
        <v>1.2999999999999999E-2</v>
      </c>
      <c r="R59" s="135"/>
      <c r="S59" s="135">
        <v>3.4941499889127647E-2</v>
      </c>
    </row>
    <row r="60" spans="2:19">
      <c r="B60" s="119"/>
      <c r="C60" s="316" t="s">
        <v>259</v>
      </c>
      <c r="D60" s="318">
        <v>1</v>
      </c>
      <c r="E60" s="118"/>
      <c r="I60" s="132">
        <v>26</v>
      </c>
      <c r="J60" s="132">
        <v>1</v>
      </c>
      <c r="K60" s="129">
        <v>6.9775840273313436E-8</v>
      </c>
      <c r="L60" s="134">
        <v>15018.562208743861</v>
      </c>
      <c r="M60" s="134">
        <v>8523.1308812037259</v>
      </c>
      <c r="N60" s="135">
        <v>9959.797689848032</v>
      </c>
      <c r="O60" s="135">
        <v>2294.7405923055062</v>
      </c>
      <c r="P60" s="135">
        <v>7982648.2788034435</v>
      </c>
      <c r="Q60" s="135">
        <v>1.2999999999999999E-2</v>
      </c>
      <c r="R60" s="135"/>
      <c r="S60" s="135">
        <v>2.2576811630731244E-2</v>
      </c>
    </row>
    <row r="61" spans="2:19">
      <c r="B61" s="119"/>
      <c r="C61" s="319" t="s">
        <v>260</v>
      </c>
      <c r="D61" s="320">
        <v>1</v>
      </c>
      <c r="E61" s="118"/>
      <c r="I61" s="132">
        <v>26</v>
      </c>
      <c r="J61" s="132">
        <v>2</v>
      </c>
      <c r="K61" s="129">
        <v>4.6503309292368177E-8</v>
      </c>
      <c r="L61" s="134">
        <v>23842.468916833102</v>
      </c>
      <c r="M61" s="134">
        <v>10516.905178381523</v>
      </c>
      <c r="N61" s="135">
        <v>12260.692251135788</v>
      </c>
      <c r="O61" s="135">
        <v>2365.1320833676446</v>
      </c>
      <c r="P61" s="135">
        <v>9823055.3223521747</v>
      </c>
      <c r="Q61" s="135">
        <v>1.2999999999999999E-2</v>
      </c>
      <c r="R61" s="135"/>
      <c r="S61" s="135">
        <v>2.9126337744526415E-2</v>
      </c>
    </row>
    <row r="62" spans="2:19">
      <c r="B62" s="119"/>
      <c r="C62" s="316" t="s">
        <v>255</v>
      </c>
      <c r="D62" s="318">
        <v>1</v>
      </c>
      <c r="E62" s="118"/>
      <c r="I62" s="132">
        <v>27</v>
      </c>
      <c r="J62" s="132">
        <v>1</v>
      </c>
      <c r="K62" s="129">
        <v>1.6028067737378047E-7</v>
      </c>
      <c r="L62" s="134">
        <v>25020.780734433618</v>
      </c>
      <c r="M62" s="134">
        <v>14205.715192172485</v>
      </c>
      <c r="N62" s="135">
        <v>16600.230530755485</v>
      </c>
      <c r="O62" s="135">
        <v>3824.2307815532467</v>
      </c>
      <c r="P62" s="135">
        <v>13304869.769697681</v>
      </c>
      <c r="Q62" s="135">
        <v>1.2999999999999999E-2</v>
      </c>
      <c r="R62" s="135"/>
      <c r="S62" s="135">
        <v>2.2566877692935569E-2</v>
      </c>
    </row>
    <row r="63" spans="2:19">
      <c r="B63" s="119"/>
      <c r="C63" s="126" t="s">
        <v>256</v>
      </c>
      <c r="D63" s="52">
        <f t="array" ref="D63">LARGE(IF(Inforce!D4:D100000&lt;&gt;"",Inforce!B4:B100000,0),1)</f>
        <v>47</v>
      </c>
      <c r="E63" s="118"/>
      <c r="I63" s="132">
        <v>27</v>
      </c>
      <c r="J63" s="132">
        <v>2</v>
      </c>
      <c r="K63" s="129">
        <v>1.4077328065324147E-7</v>
      </c>
      <c r="L63" s="134">
        <v>39728.120756813667</v>
      </c>
      <c r="M63" s="134">
        <v>17528.584470027752</v>
      </c>
      <c r="N63" s="135">
        <v>20434.955887501506</v>
      </c>
      <c r="O63" s="135">
        <v>3941.5561790452757</v>
      </c>
      <c r="P63" s="135">
        <v>16372133.718487151</v>
      </c>
      <c r="Q63" s="135">
        <v>1.2999999999999999E-2</v>
      </c>
      <c r="R63" s="135"/>
      <c r="S63" s="135">
        <v>2.9118834311952863E-2</v>
      </c>
    </row>
    <row r="64" spans="2:19" ht="15.75" thickBot="1">
      <c r="B64" s="119"/>
      <c r="C64" s="321" t="s">
        <v>261</v>
      </c>
      <c r="D64" s="322">
        <f t="array" ref="D64">LARGE(IF(Inforce!C3:VZ3&lt;&gt;"",COLUMN(Inforce!C3:VZ3),0),1)</f>
        <v>43</v>
      </c>
      <c r="E64" s="118"/>
      <c r="I64" s="132">
        <v>28</v>
      </c>
      <c r="J64" s="132">
        <v>1</v>
      </c>
      <c r="K64" s="129">
        <v>5.1618603882572223E-8</v>
      </c>
      <c r="L64" s="134">
        <v>11236.378326693202</v>
      </c>
      <c r="M64" s="134">
        <v>7312.4081472761782</v>
      </c>
      <c r="N64" s="135">
        <v>8539.6648156335632</v>
      </c>
      <c r="O64" s="135">
        <v>1872.8451096082811</v>
      </c>
      <c r="P64" s="135">
        <v>6844915.2128703175</v>
      </c>
      <c r="Q64" s="135">
        <v>1.2999999999999999E-2</v>
      </c>
      <c r="R64" s="135"/>
      <c r="S64" s="135">
        <v>1.9698788915133492E-2</v>
      </c>
    </row>
    <row r="65" spans="2:19">
      <c r="B65" s="119"/>
      <c r="C65" s="117"/>
      <c r="D65" s="117"/>
      <c r="E65" s="118"/>
      <c r="I65" s="132">
        <v>28</v>
      </c>
      <c r="J65" s="132">
        <v>2</v>
      </c>
      <c r="K65" s="129">
        <v>3.5663153598285058E-8</v>
      </c>
      <c r="L65" s="134">
        <v>21098.639159188162</v>
      </c>
      <c r="M65" s="134">
        <v>8926.4661216466884</v>
      </c>
      <c r="N65" s="135">
        <v>10403.409369835355</v>
      </c>
      <c r="O65" s="135">
        <v>1918.5399254966369</v>
      </c>
      <c r="P65" s="135">
        <v>8334814.8815200226</v>
      </c>
      <c r="Q65" s="135">
        <v>1.2999999999999999E-2</v>
      </c>
      <c r="R65" s="135"/>
      <c r="S65" s="135">
        <v>3.0376639854547648E-2</v>
      </c>
    </row>
    <row r="66" spans="2:19">
      <c r="B66" s="119"/>
      <c r="C66" s="117"/>
      <c r="D66" s="117"/>
      <c r="E66" s="118"/>
      <c r="I66" s="132">
        <v>29</v>
      </c>
      <c r="J66" s="132">
        <v>1</v>
      </c>
      <c r="K66" s="129">
        <v>4.3753764297372833E-8</v>
      </c>
      <c r="L66" s="134">
        <v>12381.069899278009</v>
      </c>
      <c r="M66" s="134">
        <v>7032.8481632963485</v>
      </c>
      <c r="N66" s="135">
        <v>8218.2978895740398</v>
      </c>
      <c r="O66" s="135">
        <v>1893.0120936819606</v>
      </c>
      <c r="P66" s="135">
        <v>6586859.8430427844</v>
      </c>
      <c r="Q66" s="135">
        <v>1.2999999999999999E-2</v>
      </c>
      <c r="R66" s="135"/>
      <c r="S66" s="135">
        <v>2.2555943549985E-2</v>
      </c>
    </row>
    <row r="67" spans="2:19">
      <c r="B67" s="120"/>
      <c r="C67" s="121"/>
      <c r="D67" s="121"/>
      <c r="E67" s="122"/>
      <c r="I67" s="132">
        <v>29</v>
      </c>
      <c r="J67" s="132">
        <v>2</v>
      </c>
      <c r="K67" s="129">
        <v>5.8872538076579076E-8</v>
      </c>
      <c r="L67" s="134">
        <v>19662.429454508467</v>
      </c>
      <c r="M67" s="134">
        <v>8677.795602496386</v>
      </c>
      <c r="N67" s="135">
        <v>10116.635041184363</v>
      </c>
      <c r="O67" s="135">
        <v>1951.0977490206458</v>
      </c>
      <c r="P67" s="135">
        <v>8105272.863842817</v>
      </c>
      <c r="Q67" s="135">
        <v>1.2999999999999999E-2</v>
      </c>
      <c r="R67" s="135"/>
      <c r="S67" s="135">
        <v>2.9110574982201771E-2</v>
      </c>
    </row>
    <row r="68" spans="2:19">
      <c r="I68" s="132">
        <v>30</v>
      </c>
      <c r="J68" s="132">
        <v>1</v>
      </c>
      <c r="K68" s="129">
        <v>4.8968108954273049E-8</v>
      </c>
      <c r="L68" s="134">
        <v>3028.4360575112978</v>
      </c>
      <c r="M68" s="134">
        <v>4391.2853580209821</v>
      </c>
      <c r="N68" s="135">
        <v>5114.5097747666769</v>
      </c>
      <c r="O68" s="135">
        <v>925.57164790205616</v>
      </c>
      <c r="P68" s="135">
        <v>4100994.1766347457</v>
      </c>
      <c r="Q68" s="135">
        <v>1.2999999999999999E-2</v>
      </c>
      <c r="R68" s="135"/>
      <c r="S68" s="135">
        <v>8.8615665189646763E-3</v>
      </c>
    </row>
    <row r="69" spans="2:19">
      <c r="I69" s="132">
        <v>30</v>
      </c>
      <c r="J69" s="132">
        <v>2</v>
      </c>
      <c r="K69" s="129">
        <v>2.4469189743519886E-8</v>
      </c>
      <c r="L69" s="134">
        <v>13686.91072017125</v>
      </c>
      <c r="M69" s="134">
        <v>5055.4087860655945</v>
      </c>
      <c r="N69" s="135">
        <v>5884.6043906832247</v>
      </c>
      <c r="O69" s="135">
        <v>917.19338274404777</v>
      </c>
      <c r="P69" s="135">
        <v>4714031.1871374687</v>
      </c>
      <c r="Q69" s="135">
        <v>1.2999999999999999E-2</v>
      </c>
      <c r="R69" s="135"/>
      <c r="S69" s="135">
        <v>3.4841290208304558E-2</v>
      </c>
    </row>
    <row r="70" spans="2:19">
      <c r="I70" s="132">
        <v>31</v>
      </c>
      <c r="J70" s="132">
        <v>1</v>
      </c>
      <c r="K70" s="129">
        <v>6.9698449776180475E-8</v>
      </c>
      <c r="L70" s="134">
        <v>5916.4743017632209</v>
      </c>
      <c r="M70" s="134">
        <v>8579.3683156869374</v>
      </c>
      <c r="N70" s="135">
        <v>9992.350228902762</v>
      </c>
      <c r="O70" s="135">
        <v>1808.2998791680591</v>
      </c>
      <c r="P70" s="135">
        <v>8012218.6067879442</v>
      </c>
      <c r="Q70" s="135">
        <v>1.2999999999999999E-2</v>
      </c>
      <c r="R70" s="135"/>
      <c r="S70" s="135">
        <v>8.8611775471290153E-3</v>
      </c>
    </row>
    <row r="71" spans="2:19">
      <c r="I71" s="132">
        <v>31</v>
      </c>
      <c r="J71" s="132">
        <v>2</v>
      </c>
      <c r="K71" s="129">
        <v>4.9187951443416147E-8</v>
      </c>
      <c r="L71" s="134">
        <v>26740.137128358154</v>
      </c>
      <c r="M71" s="134">
        <v>9876.8712803809358</v>
      </c>
      <c r="N71" s="135">
        <v>11496.890093985357</v>
      </c>
      <c r="O71" s="135">
        <v>1791.9319249206701</v>
      </c>
      <c r="P71" s="135">
        <v>9209913.6511208639</v>
      </c>
      <c r="Q71" s="135">
        <v>1.2999999999999999E-2</v>
      </c>
      <c r="R71" s="135"/>
      <c r="S71" s="135">
        <v>3.4840896201154492E-2</v>
      </c>
    </row>
    <row r="72" spans="2:19">
      <c r="I72" s="132">
        <v>32</v>
      </c>
      <c r="J72" s="132">
        <v>1</v>
      </c>
      <c r="K72" s="129">
        <v>3.9801826639258137E-7</v>
      </c>
      <c r="L72" s="134">
        <v>46980.510784079554</v>
      </c>
      <c r="M72" s="134">
        <v>38046.241186516199</v>
      </c>
      <c r="N72" s="135">
        <v>44278.623697200404</v>
      </c>
      <c r="O72" s="135">
        <v>10895.263813291924</v>
      </c>
      <c r="P72" s="135">
        <v>35499607.249091931</v>
      </c>
      <c r="Q72" s="135">
        <v>1.2999999999999999E-2</v>
      </c>
      <c r="R72" s="135"/>
      <c r="S72" s="135">
        <v>1.5880911736660851E-2</v>
      </c>
    </row>
    <row r="73" spans="2:19">
      <c r="I73" s="132">
        <v>32</v>
      </c>
      <c r="J73" s="132">
        <v>2</v>
      </c>
      <c r="K73" s="129">
        <v>2.5149131386649796E-7</v>
      </c>
      <c r="L73" s="134">
        <v>111348.90393378909</v>
      </c>
      <c r="M73" s="134">
        <v>43875.088070762002</v>
      </c>
      <c r="N73" s="135">
        <v>51024.414837556455</v>
      </c>
      <c r="O73" s="135">
        <v>10939.86671820148</v>
      </c>
      <c r="P73" s="135">
        <v>40880081.296088003</v>
      </c>
      <c r="Q73" s="135">
        <v>1.2999999999999999E-2</v>
      </c>
      <c r="R73" s="135"/>
      <c r="S73" s="135">
        <v>3.2685523238754774E-2</v>
      </c>
    </row>
    <row r="74" spans="2:19">
      <c r="I74" s="132">
        <v>33</v>
      </c>
      <c r="J74" s="132">
        <v>1</v>
      </c>
      <c r="K74" s="129">
        <v>3.0095721462472679E-7</v>
      </c>
      <c r="L74" s="134">
        <v>19712.910136484803</v>
      </c>
      <c r="M74" s="134">
        <v>25373.073145032846</v>
      </c>
      <c r="N74" s="135">
        <v>29566.494553857359</v>
      </c>
      <c r="O74" s="135">
        <v>5465.7530199925432</v>
      </c>
      <c r="P74" s="135">
        <v>23706298.287722636</v>
      </c>
      <c r="Q74" s="135">
        <v>1.2999999999999999E-2</v>
      </c>
      <c r="R74" s="135"/>
      <c r="S74" s="135">
        <v>9.9785685123319375E-3</v>
      </c>
    </row>
    <row r="75" spans="2:19">
      <c r="I75" s="132">
        <v>33</v>
      </c>
      <c r="J75" s="132">
        <v>2</v>
      </c>
      <c r="K75" s="129">
        <v>1.9780403791404614E-7</v>
      </c>
      <c r="L75" s="134">
        <v>79175.949965999986</v>
      </c>
      <c r="M75" s="134">
        <v>29445.65086959202</v>
      </c>
      <c r="N75" s="135">
        <v>34285.474767029576</v>
      </c>
      <c r="O75" s="135">
        <v>5380.5178178868609</v>
      </c>
      <c r="P75" s="135">
        <v>27465600.802700311</v>
      </c>
      <c r="Q75" s="135">
        <v>1.2999999999999999E-2</v>
      </c>
      <c r="R75" s="135"/>
      <c r="S75" s="135">
        <v>3.4592776849017209E-2</v>
      </c>
    </row>
    <row r="76" spans="2:19">
      <c r="I76" s="132">
        <v>34</v>
      </c>
      <c r="J76" s="132">
        <v>1</v>
      </c>
      <c r="K76" s="129">
        <v>3.3424133550835427E-8</v>
      </c>
      <c r="L76" s="134">
        <v>6155.3117207074374</v>
      </c>
      <c r="M76" s="134">
        <v>3790.4209512862885</v>
      </c>
      <c r="N76" s="135">
        <v>4426.3699265788637</v>
      </c>
      <c r="O76" s="135">
        <v>1008.9230567803093</v>
      </c>
      <c r="P76" s="135">
        <v>3547839.9588796552</v>
      </c>
      <c r="Q76" s="135">
        <v>1.2999999999999999E-2</v>
      </c>
      <c r="R76" s="135"/>
      <c r="S76" s="135">
        <v>2.0819355299164653E-2</v>
      </c>
    </row>
    <row r="77" spans="2:19">
      <c r="I77" s="132">
        <v>34</v>
      </c>
      <c r="J77" s="132">
        <v>2</v>
      </c>
      <c r="K77" s="129">
        <v>2.3023577095302968E-8</v>
      </c>
      <c r="L77" s="134">
        <v>10711.049676866698</v>
      </c>
      <c r="M77" s="134">
        <v>4647.420597228469</v>
      </c>
      <c r="N77" s="135">
        <v>5415.6736827250825</v>
      </c>
      <c r="O77" s="135">
        <v>1047.4730853947262</v>
      </c>
      <c r="P77" s="135">
        <v>4338916.5551339723</v>
      </c>
      <c r="Q77" s="135">
        <v>1.2999999999999999E-2</v>
      </c>
      <c r="R77" s="135"/>
      <c r="S77" s="135">
        <v>2.9623200743585557E-2</v>
      </c>
    </row>
    <row r="78" spans="2:19">
      <c r="I78" s="132">
        <v>35</v>
      </c>
      <c r="J78" s="132">
        <v>1</v>
      </c>
      <c r="K78" s="129">
        <v>3.4139193038422683E-8</v>
      </c>
      <c r="L78" s="134">
        <v>5633.5096126815215</v>
      </c>
      <c r="M78" s="134">
        <v>4904.3008544144059</v>
      </c>
      <c r="N78" s="135">
        <v>5720.8682254864707</v>
      </c>
      <c r="O78" s="135">
        <v>1147.7635124955843</v>
      </c>
      <c r="P78" s="135">
        <v>4586211.9925363744</v>
      </c>
      <c r="Q78" s="135">
        <v>1.2999999999999999E-2</v>
      </c>
      <c r="R78" s="135"/>
      <c r="S78" s="135">
        <v>1.4740294487519175E-2</v>
      </c>
    </row>
    <row r="79" spans="2:19">
      <c r="I79" s="132">
        <v>35</v>
      </c>
      <c r="J79" s="132">
        <v>2</v>
      </c>
      <c r="K79" s="129">
        <v>3.9874257554138625E-8</v>
      </c>
      <c r="L79" s="134">
        <v>14772.272464367617</v>
      </c>
      <c r="M79" s="134">
        <v>5848.3403736314358</v>
      </c>
      <c r="N79" s="135">
        <v>6812.4871766396536</v>
      </c>
      <c r="O79" s="135">
        <v>1154.8252044191786</v>
      </c>
      <c r="P79" s="135">
        <v>5457633.0871982481</v>
      </c>
      <c r="Q79" s="135">
        <v>1.2999999999999999E-2</v>
      </c>
      <c r="R79" s="135"/>
      <c r="S79" s="135">
        <v>3.2480613251231596E-2</v>
      </c>
    </row>
    <row r="80" spans="2:19">
      <c r="I80" s="132">
        <v>36</v>
      </c>
      <c r="J80" s="132">
        <v>1</v>
      </c>
      <c r="K80" s="129">
        <v>3.0611976261293434E-8</v>
      </c>
      <c r="L80" s="134">
        <v>8663.1380001039197</v>
      </c>
      <c r="M80" s="134">
        <v>4923.2548341780694</v>
      </c>
      <c r="N80" s="135">
        <v>5753.1088130777052</v>
      </c>
      <c r="O80" s="135">
        <v>1325.0050608181514</v>
      </c>
      <c r="P80" s="135">
        <v>4611042.9238566821</v>
      </c>
      <c r="Q80" s="135">
        <v>1.2999999999999999E-2</v>
      </c>
      <c r="R80" s="135"/>
      <c r="S80" s="135">
        <v>2.2545367223408261E-2</v>
      </c>
    </row>
    <row r="81" spans="9:19">
      <c r="I81" s="132">
        <v>36</v>
      </c>
      <c r="J81" s="132">
        <v>2</v>
      </c>
      <c r="K81" s="129">
        <v>2.452077348733385E-8</v>
      </c>
      <c r="L81" s="134">
        <v>13760.47581492065</v>
      </c>
      <c r="M81" s="134">
        <v>6074.7037964049105</v>
      </c>
      <c r="N81" s="135">
        <v>7081.92930576241</v>
      </c>
      <c r="O81" s="135">
        <v>1365.6679660325958</v>
      </c>
      <c r="P81" s="135">
        <v>5673918.8889891505</v>
      </c>
      <c r="Q81" s="135">
        <v>1.2999999999999999E-2</v>
      </c>
      <c r="R81" s="135"/>
      <c r="S81" s="135">
        <v>2.9102585533870073E-2</v>
      </c>
    </row>
    <row r="82" spans="9:19">
      <c r="I82" s="132">
        <v>37</v>
      </c>
      <c r="J82" s="132">
        <v>1</v>
      </c>
      <c r="K82" s="129">
        <v>3.2427245726972319E-8</v>
      </c>
      <c r="L82" s="134">
        <v>8561.7682669852566</v>
      </c>
      <c r="M82" s="134">
        <v>5272.624298087786</v>
      </c>
      <c r="N82" s="135">
        <v>6157.2536404526145</v>
      </c>
      <c r="O82" s="135">
        <v>1403.4280260400994</v>
      </c>
      <c r="P82" s="135">
        <v>4935184.1636194894</v>
      </c>
      <c r="Q82" s="135">
        <v>1.2999999999999999E-2</v>
      </c>
      <c r="R82" s="135"/>
      <c r="S82" s="135">
        <v>2.0818112515678066E-2</v>
      </c>
    </row>
    <row r="83" spans="9:19">
      <c r="I83" s="132">
        <v>37</v>
      </c>
      <c r="J83" s="132">
        <v>2</v>
      </c>
      <c r="K83" s="129">
        <v>2.9263967083206722E-8</v>
      </c>
      <c r="L83" s="134">
        <v>14898.950919194052</v>
      </c>
      <c r="M83" s="134">
        <v>6464.7334319434422</v>
      </c>
      <c r="N83" s="135">
        <v>7533.4014276390444</v>
      </c>
      <c r="O83" s="135">
        <v>1457.0525700657306</v>
      </c>
      <c r="P83" s="135">
        <v>6035592.5948708663</v>
      </c>
      <c r="Q83" s="135">
        <v>1.2999999999999999E-2</v>
      </c>
      <c r="R83" s="135"/>
      <c r="S83" s="135">
        <v>2.9622180128967744E-2</v>
      </c>
    </row>
    <row r="84" spans="9:19">
      <c r="I84" s="132">
        <v>38</v>
      </c>
      <c r="J84" s="132">
        <v>1</v>
      </c>
      <c r="K84" s="129">
        <v>8.064634639469687E-7</v>
      </c>
      <c r="L84" s="134">
        <v>50232.270680235481</v>
      </c>
      <c r="M84" s="134">
        <v>84912.858460588759</v>
      </c>
      <c r="N84" s="135">
        <v>98694.59488765549</v>
      </c>
      <c r="O84" s="135">
        <v>19184.277928633863</v>
      </c>
      <c r="P84" s="135">
        <v>79148777.077466652</v>
      </c>
      <c r="Q84" s="135">
        <v>1.2999999999999999E-2</v>
      </c>
      <c r="R84" s="135"/>
      <c r="S84" s="135">
        <v>7.6158757016908723E-3</v>
      </c>
    </row>
    <row r="85" spans="9:19">
      <c r="I85" s="132">
        <v>38</v>
      </c>
      <c r="J85" s="132">
        <v>2</v>
      </c>
      <c r="K85" s="129">
        <v>4.6240114685861976E-7</v>
      </c>
      <c r="L85" s="134">
        <v>275164.4362968849</v>
      </c>
      <c r="M85" s="134">
        <v>94014.732919231537</v>
      </c>
      <c r="N85" s="135">
        <v>109289.34002018766</v>
      </c>
      <c r="O85" s="135">
        <v>18520.575882633038</v>
      </c>
      <c r="P85" s="135">
        <v>87550507.346982896</v>
      </c>
      <c r="Q85" s="135">
        <v>1.2999999999999999E-2</v>
      </c>
      <c r="R85" s="135"/>
      <c r="S85" s="135">
        <v>3.7715066829665939E-2</v>
      </c>
    </row>
    <row r="86" spans="9:19">
      <c r="I86" s="132">
        <v>39</v>
      </c>
      <c r="J86" s="132">
        <v>1</v>
      </c>
      <c r="K86" s="129">
        <v>9.3528087109602914E-8</v>
      </c>
      <c r="L86" s="134">
        <v>4973.707923975674</v>
      </c>
      <c r="M86" s="134">
        <v>8406.3097487767591</v>
      </c>
      <c r="N86" s="135">
        <v>9770.692285103547</v>
      </c>
      <c r="O86" s="135">
        <v>1899.2740014033025</v>
      </c>
      <c r="P86" s="135">
        <v>7835670.5373323932</v>
      </c>
      <c r="Q86" s="135">
        <v>1.2999999999999999E-2</v>
      </c>
      <c r="R86" s="135"/>
      <c r="S86" s="135">
        <v>7.6170245805188379E-3</v>
      </c>
    </row>
    <row r="87" spans="9:19">
      <c r="I87" s="132">
        <v>39</v>
      </c>
      <c r="J87" s="132">
        <v>2</v>
      </c>
      <c r="K87" s="129">
        <v>6.055458870611904E-8</v>
      </c>
      <c r="L87" s="134">
        <v>27242.139426893275</v>
      </c>
      <c r="M87" s="134">
        <v>9307.4212467817579</v>
      </c>
      <c r="N87" s="135">
        <v>10819.601568212514</v>
      </c>
      <c r="O87" s="135">
        <v>1833.563823241092</v>
      </c>
      <c r="P87" s="135">
        <v>8667465.7662600894</v>
      </c>
      <c r="Q87" s="135">
        <v>1.2999999999999999E-2</v>
      </c>
      <c r="R87" s="135"/>
      <c r="S87" s="135">
        <v>3.7716407764224177E-2</v>
      </c>
    </row>
    <row r="88" spans="9:19">
      <c r="I88" s="132">
        <v>40</v>
      </c>
      <c r="J88" s="132">
        <v>1</v>
      </c>
      <c r="K88" s="129">
        <v>2.0366302628551763E-7</v>
      </c>
      <c r="L88" s="134">
        <v>52208.775190059059</v>
      </c>
      <c r="M88" s="134">
        <v>36851.282935906529</v>
      </c>
      <c r="N88" s="135">
        <v>42911.210678040814</v>
      </c>
      <c r="O88" s="135">
        <v>10628.730373416105</v>
      </c>
      <c r="P88" s="135">
        <v>34400406.853913747</v>
      </c>
      <c r="Q88" s="135">
        <v>1.2999999999999999E-2</v>
      </c>
      <c r="R88" s="135"/>
      <c r="S88" s="135">
        <v>1.8212148040610485E-2</v>
      </c>
    </row>
    <row r="89" spans="9:19">
      <c r="I89" s="132">
        <v>40</v>
      </c>
      <c r="J89" s="132">
        <v>2</v>
      </c>
      <c r="K89" s="129">
        <v>2.7426740533492984E-7</v>
      </c>
      <c r="L89" s="134">
        <v>106157.03601103371</v>
      </c>
      <c r="M89" s="134">
        <v>43343.051999408774</v>
      </c>
      <c r="N89" s="135">
        <v>50415.943076407224</v>
      </c>
      <c r="O89" s="135">
        <v>10669.47851286185</v>
      </c>
      <c r="P89" s="135">
        <v>40392809.066377342</v>
      </c>
      <c r="Q89" s="135">
        <v>1.2999999999999999E-2</v>
      </c>
      <c r="R89" s="135"/>
      <c r="S89" s="135">
        <v>3.1537406324948461E-2</v>
      </c>
    </row>
    <row r="90" spans="9:19">
      <c r="I90" s="132">
        <v>41</v>
      </c>
      <c r="J90" s="132">
        <v>1</v>
      </c>
      <c r="K90" s="129">
        <v>6.3240815582348725E-8</v>
      </c>
      <c r="L90" s="134">
        <v>18605.808484126752</v>
      </c>
      <c r="M90" s="134">
        <v>10725.360845564705</v>
      </c>
      <c r="N90" s="135">
        <v>12531.62036742125</v>
      </c>
      <c r="O90" s="135">
        <v>2862.425947719787</v>
      </c>
      <c r="P90" s="135">
        <v>10043994.938213589</v>
      </c>
      <c r="Q90" s="135">
        <v>1.2999999999999999E-2</v>
      </c>
      <c r="R90" s="135"/>
      <c r="S90" s="135">
        <v>2.2229173071370692E-2</v>
      </c>
    </row>
    <row r="91" spans="9:19">
      <c r="I91" s="132">
        <v>41</v>
      </c>
      <c r="J91" s="132">
        <v>2</v>
      </c>
      <c r="K91" s="129">
        <v>8.9476706695099529E-8</v>
      </c>
      <c r="L91" s="134">
        <v>30022.400203648391</v>
      </c>
      <c r="M91" s="134">
        <v>13210.294226603826</v>
      </c>
      <c r="N91" s="135">
        <v>15399.461402510924</v>
      </c>
      <c r="O91" s="135">
        <v>2981.0395936107338</v>
      </c>
      <c r="P91" s="135">
        <v>12337779.597634306</v>
      </c>
      <c r="Q91" s="135">
        <v>1.2999999999999999E-2</v>
      </c>
      <c r="R91" s="135"/>
      <c r="S91" s="135">
        <v>2.9200456986025268E-2</v>
      </c>
    </row>
    <row r="92" spans="9:19">
      <c r="I92" s="132">
        <v>42</v>
      </c>
      <c r="J92" s="132">
        <v>1</v>
      </c>
      <c r="K92" s="129">
        <v>1.098546677679377E-7</v>
      </c>
      <c r="L92" s="134">
        <v>21677.026563996755</v>
      </c>
      <c r="M92" s="134">
        <v>12299.773931358821</v>
      </c>
      <c r="N92" s="135">
        <v>14373.039536278275</v>
      </c>
      <c r="O92" s="135">
        <v>3311.7081837056498</v>
      </c>
      <c r="P92" s="135">
        <v>11519803.875100454</v>
      </c>
      <c r="Q92" s="135">
        <v>1.2999999999999999E-2</v>
      </c>
      <c r="R92" s="135"/>
      <c r="S92" s="135">
        <v>2.2580620433148887E-2</v>
      </c>
    </row>
    <row r="93" spans="9:19">
      <c r="I93" s="132">
        <v>42</v>
      </c>
      <c r="J93" s="132">
        <v>2</v>
      </c>
      <c r="K93" s="129">
        <v>7.8042138565194701E-8</v>
      </c>
      <c r="L93" s="134">
        <v>34410.747266002407</v>
      </c>
      <c r="M93" s="134">
        <v>15177.067632696708</v>
      </c>
      <c r="N93" s="135">
        <v>17693.549674718459</v>
      </c>
      <c r="O93" s="135">
        <v>3413.2897952291173</v>
      </c>
      <c r="P93" s="135">
        <v>14175767.291720033</v>
      </c>
      <c r="Q93" s="135">
        <v>1.2999999999999999E-2</v>
      </c>
      <c r="R93" s="135"/>
      <c r="S93" s="135">
        <v>2.9129214574029991E-2</v>
      </c>
    </row>
    <row r="94" spans="9:19">
      <c r="I94" s="132">
        <v>43</v>
      </c>
      <c r="J94" s="132">
        <v>1</v>
      </c>
      <c r="K94" s="129">
        <v>3.8412426292712316E-8</v>
      </c>
      <c r="L94" s="134">
        <v>13329.973811603753</v>
      </c>
      <c r="M94" s="134">
        <v>7804.1266592857546</v>
      </c>
      <c r="N94" s="135">
        <v>9106.2764117988572</v>
      </c>
      <c r="O94" s="135">
        <v>2118.2169727196879</v>
      </c>
      <c r="P94" s="135">
        <v>7298809.2239560783</v>
      </c>
      <c r="Q94" s="135">
        <v>1.2999999999999999E-2</v>
      </c>
      <c r="R94" s="135"/>
      <c r="S94" s="135">
        <v>2.1915860633023122E-2</v>
      </c>
    </row>
    <row r="95" spans="9:19">
      <c r="I95" s="132">
        <v>43</v>
      </c>
      <c r="J95" s="132">
        <v>2</v>
      </c>
      <c r="K95" s="129">
        <v>5.6199614282844203E-8</v>
      </c>
      <c r="L95" s="134">
        <v>21867.949525679429</v>
      </c>
      <c r="M95" s="134">
        <v>9565.8319322469233</v>
      </c>
      <c r="N95" s="135">
        <v>11139.704976059806</v>
      </c>
      <c r="O95" s="135">
        <v>2187.7690363416618</v>
      </c>
      <c r="P95" s="135">
        <v>8924998.7066894695</v>
      </c>
      <c r="Q95" s="135">
        <v>1.2999999999999999E-2</v>
      </c>
      <c r="R95" s="135"/>
      <c r="S95" s="135">
        <v>2.9402289337192557E-2</v>
      </c>
    </row>
    <row r="96" spans="9:19">
      <c r="I96" s="132">
        <v>44</v>
      </c>
      <c r="J96" s="132">
        <v>1</v>
      </c>
      <c r="K96" s="129">
        <v>1.606857196341223E-7</v>
      </c>
      <c r="L96" s="134">
        <v>17762.630879386845</v>
      </c>
      <c r="M96" s="134">
        <v>14385.119295835129</v>
      </c>
      <c r="N96" s="135">
        <v>16741.555784707907</v>
      </c>
      <c r="O96" s="135">
        <v>4119.4238767314409</v>
      </c>
      <c r="P96" s="135">
        <v>13422247.757693974</v>
      </c>
      <c r="Q96" s="135">
        <v>1.2999999999999999E-2</v>
      </c>
      <c r="R96" s="135"/>
      <c r="S96" s="135">
        <v>1.5880467593846807E-2</v>
      </c>
    </row>
    <row r="97" spans="9:19">
      <c r="I97" s="132">
        <v>44</v>
      </c>
      <c r="J97" s="132">
        <v>2</v>
      </c>
      <c r="K97" s="129">
        <v>1.291339180804196E-7</v>
      </c>
      <c r="L97" s="134">
        <v>42099.942314514614</v>
      </c>
      <c r="M97" s="134">
        <v>16588.9721717619</v>
      </c>
      <c r="N97" s="135">
        <v>19292.100077981595</v>
      </c>
      <c r="O97" s="135">
        <v>4136.2891049153932</v>
      </c>
      <c r="P97" s="135">
        <v>15456573.489318671</v>
      </c>
      <c r="Q97" s="135">
        <v>1.2999999999999999E-2</v>
      </c>
      <c r="R97" s="135"/>
      <c r="S97" s="135">
        <v>3.2685077848806234E-2</v>
      </c>
    </row>
    <row r="98" spans="9:19">
      <c r="I98" s="132">
        <v>45</v>
      </c>
      <c r="J98" s="132">
        <v>1</v>
      </c>
      <c r="K98" s="129">
        <v>2.2631683212497399E-7</v>
      </c>
      <c r="L98" s="134">
        <v>45216.203245951598</v>
      </c>
      <c r="M98" s="134">
        <v>31922.979050303791</v>
      </c>
      <c r="N98" s="135">
        <v>37172.474851820465</v>
      </c>
      <c r="O98" s="135">
        <v>9206.7429539345994</v>
      </c>
      <c r="P98" s="135">
        <v>29799865.287203468</v>
      </c>
      <c r="Q98" s="135">
        <v>1.2999999999999999E-2</v>
      </c>
      <c r="R98" s="135"/>
      <c r="S98" s="135">
        <v>1.820794938910069E-2</v>
      </c>
    </row>
    <row r="99" spans="9:19">
      <c r="I99" s="132">
        <v>45</v>
      </c>
      <c r="J99" s="132">
        <v>2</v>
      </c>
      <c r="K99" s="129">
        <v>1.9231935865654481E-7</v>
      </c>
      <c r="L99" s="134">
        <v>91948.464939226746</v>
      </c>
      <c r="M99" s="134">
        <v>37546.390393924048</v>
      </c>
      <c r="N99" s="135">
        <v>43673.355491610542</v>
      </c>
      <c r="O99" s="135">
        <v>9242.0610611780467</v>
      </c>
      <c r="P99" s="135">
        <v>34990706.527468376</v>
      </c>
      <c r="Q99" s="135">
        <v>1.2999999999999999E-2</v>
      </c>
      <c r="R99" s="135"/>
      <c r="S99" s="135">
        <v>3.1533561015824163E-2</v>
      </c>
    </row>
    <row r="100" spans="9:19">
      <c r="I100" s="132">
        <v>46</v>
      </c>
      <c r="J100" s="132">
        <v>1</v>
      </c>
      <c r="K100" s="129">
        <v>3.9662311213106705E-8</v>
      </c>
      <c r="L100" s="134">
        <v>8106.2535801089798</v>
      </c>
      <c r="M100" s="134">
        <v>4991.7440739262429</v>
      </c>
      <c r="N100" s="135">
        <v>5829.2486770850901</v>
      </c>
      <c r="O100" s="135">
        <v>1328.6922189958732</v>
      </c>
      <c r="P100" s="135">
        <v>4672280.3605472986</v>
      </c>
      <c r="Q100" s="135">
        <v>1.2999999999999999E-2</v>
      </c>
      <c r="R100" s="135"/>
      <c r="S100" s="135">
        <v>2.0819607441089689E-2</v>
      </c>
    </row>
    <row r="101" spans="9:19">
      <c r="I101" s="132">
        <v>46</v>
      </c>
      <c r="J101" s="132">
        <v>2</v>
      </c>
      <c r="K101" s="129">
        <v>3.6035284639099742E-8</v>
      </c>
      <c r="L101" s="134">
        <v>14105.876933571182</v>
      </c>
      <c r="M101" s="134">
        <v>6120.3603860527282</v>
      </c>
      <c r="N101" s="135">
        <v>7132.1014128979123</v>
      </c>
      <c r="O101" s="135">
        <v>1379.4601738123665</v>
      </c>
      <c r="P101" s="135">
        <v>5714080.0332794497</v>
      </c>
      <c r="Q101" s="135">
        <v>1.2999999999999999E-2</v>
      </c>
      <c r="R101" s="135"/>
      <c r="S101" s="135">
        <v>2.9623407830657512E-2</v>
      </c>
    </row>
    <row r="102" spans="9:19">
      <c r="I102" s="132">
        <v>47</v>
      </c>
      <c r="J102" s="132">
        <v>1</v>
      </c>
      <c r="K102" s="129">
        <v>5.3301486706025895E-8</v>
      </c>
      <c r="L102" s="134">
        <v>13042.79860609507</v>
      </c>
      <c r="M102" s="134">
        <v>9213.3270847637141</v>
      </c>
      <c r="N102" s="135">
        <v>10728.384625325565</v>
      </c>
      <c r="O102" s="135">
        <v>2656.7908958076341</v>
      </c>
      <c r="P102" s="135">
        <v>8600569.1167049706</v>
      </c>
      <c r="Q102" s="135">
        <v>1.2999999999999999E-2</v>
      </c>
      <c r="R102" s="135"/>
      <c r="S102" s="135">
        <v>1.8198049588270031E-2</v>
      </c>
    </row>
    <row r="103" spans="9:19">
      <c r="I103" s="132">
        <v>47</v>
      </c>
      <c r="J103" s="132">
        <v>2</v>
      </c>
      <c r="K103" s="129">
        <v>5.6910627860090188E-8</v>
      </c>
      <c r="L103" s="134">
        <v>26529.410920060647</v>
      </c>
      <c r="M103" s="134">
        <v>10836.182748866699</v>
      </c>
      <c r="N103" s="135">
        <v>12604.470375128371</v>
      </c>
      <c r="O103" s="135">
        <v>2666.9973087246526</v>
      </c>
      <c r="P103" s="135">
        <v>10098589.729723118</v>
      </c>
      <c r="Q103" s="135">
        <v>1.2999999999999999E-2</v>
      </c>
      <c r="R103" s="135"/>
      <c r="S103" s="135">
        <v>3.1524493970056189E-2</v>
      </c>
    </row>
    <row r="104" spans="9:19">
      <c r="I104" s="132"/>
      <c r="J104" s="132"/>
      <c r="K104" s="129"/>
      <c r="L104" s="134"/>
      <c r="M104" s="134"/>
      <c r="N104" s="135"/>
      <c r="O104" s="135"/>
      <c r="P104" s="135"/>
      <c r="Q104" s="135"/>
      <c r="R104" s="135"/>
      <c r="S104" s="135"/>
    </row>
    <row r="105" spans="9:19">
      <c r="I105" s="132"/>
      <c r="J105" s="132"/>
      <c r="K105" s="129"/>
      <c r="L105" s="134"/>
      <c r="M105" s="134"/>
      <c r="N105" s="135"/>
      <c r="O105" s="135"/>
      <c r="P105" s="135"/>
      <c r="Q105" s="135"/>
      <c r="R105" s="135"/>
      <c r="S105" s="135"/>
    </row>
    <row r="106" spans="9:19">
      <c r="I106" s="132"/>
      <c r="J106" s="132"/>
      <c r="K106" s="129"/>
      <c r="L106" s="134"/>
      <c r="M106" s="134"/>
      <c r="N106" s="135"/>
      <c r="O106" s="135"/>
      <c r="P106" s="135"/>
      <c r="Q106" s="135"/>
      <c r="R106" s="135"/>
      <c r="S106" s="135"/>
    </row>
    <row r="107" spans="9:19">
      <c r="I107" s="132"/>
      <c r="J107" s="132"/>
      <c r="K107" s="129"/>
      <c r="L107" s="134"/>
      <c r="M107" s="134"/>
      <c r="N107" s="135"/>
      <c r="O107" s="135"/>
      <c r="P107" s="135"/>
      <c r="Q107" s="135"/>
      <c r="R107" s="135"/>
      <c r="S107" s="135"/>
    </row>
    <row r="108" spans="9:19">
      <c r="I108" s="132"/>
      <c r="J108" s="132"/>
      <c r="K108" s="129"/>
      <c r="L108" s="134"/>
      <c r="M108" s="134"/>
      <c r="N108" s="135"/>
      <c r="O108" s="135"/>
      <c r="P108" s="135"/>
      <c r="Q108" s="135"/>
      <c r="R108" s="135"/>
      <c r="S108" s="135"/>
    </row>
    <row r="109" spans="9:19">
      <c r="I109" s="132"/>
      <c r="J109" s="132"/>
      <c r="K109" s="129"/>
      <c r="L109" s="134"/>
      <c r="M109" s="134"/>
      <c r="N109" s="135"/>
      <c r="O109" s="135"/>
      <c r="P109" s="135"/>
      <c r="Q109" s="135"/>
      <c r="R109" s="135"/>
      <c r="S109" s="135"/>
    </row>
    <row r="110" spans="9:19">
      <c r="I110" s="132"/>
      <c r="J110" s="132"/>
      <c r="K110" s="129"/>
      <c r="L110" s="134"/>
      <c r="M110" s="134"/>
      <c r="N110" s="135"/>
      <c r="O110" s="135"/>
      <c r="P110" s="135"/>
      <c r="Q110" s="135"/>
      <c r="R110" s="135"/>
      <c r="S110" s="135"/>
    </row>
    <row r="111" spans="9:19">
      <c r="I111" s="132"/>
      <c r="J111" s="132"/>
      <c r="K111" s="129"/>
      <c r="L111" s="134"/>
      <c r="M111" s="134"/>
      <c r="N111" s="135"/>
      <c r="O111" s="135"/>
      <c r="P111" s="135"/>
      <c r="Q111" s="135"/>
      <c r="R111" s="135"/>
      <c r="S111" s="135"/>
    </row>
    <row r="112" spans="9:19">
      <c r="I112" s="132"/>
      <c r="J112" s="132"/>
      <c r="K112" s="129"/>
      <c r="L112" s="134"/>
      <c r="M112" s="134"/>
      <c r="N112" s="135"/>
      <c r="O112" s="135"/>
      <c r="P112" s="135"/>
      <c r="Q112" s="135"/>
      <c r="R112" s="135"/>
      <c r="S112" s="135"/>
    </row>
    <row r="113" spans="9:19">
      <c r="I113" s="132"/>
      <c r="J113" s="132"/>
      <c r="K113" s="129"/>
      <c r="L113" s="134"/>
      <c r="M113" s="134"/>
      <c r="N113" s="135"/>
      <c r="O113" s="135"/>
      <c r="P113" s="135"/>
      <c r="Q113" s="135"/>
      <c r="R113" s="135"/>
      <c r="S113" s="135"/>
    </row>
    <row r="114" spans="9:19">
      <c r="I114" s="132"/>
      <c r="J114" s="132"/>
      <c r="K114" s="129"/>
      <c r="L114" s="134"/>
      <c r="M114" s="134"/>
      <c r="N114" s="135"/>
      <c r="O114" s="135"/>
      <c r="P114" s="135"/>
      <c r="Q114" s="135"/>
      <c r="R114" s="135"/>
      <c r="S114" s="135"/>
    </row>
    <row r="115" spans="9:19">
      <c r="I115" s="132"/>
      <c r="J115" s="132"/>
      <c r="K115" s="129"/>
      <c r="L115" s="134"/>
      <c r="M115" s="134"/>
      <c r="N115" s="135"/>
      <c r="O115" s="135"/>
      <c r="P115" s="135"/>
      <c r="Q115" s="135"/>
      <c r="R115" s="135"/>
      <c r="S115" s="135"/>
    </row>
    <row r="116" spans="9:19">
      <c r="I116" s="132"/>
      <c r="J116" s="132"/>
      <c r="K116" s="129"/>
      <c r="L116" s="134"/>
      <c r="M116" s="134"/>
      <c r="N116" s="135"/>
      <c r="O116" s="135"/>
      <c r="P116" s="135"/>
      <c r="Q116" s="135"/>
      <c r="R116" s="135"/>
      <c r="S116" s="135"/>
    </row>
    <row r="117" spans="9:19">
      <c r="I117" s="132"/>
      <c r="J117" s="132"/>
      <c r="K117" s="129"/>
      <c r="L117" s="134"/>
      <c r="M117" s="134"/>
      <c r="N117" s="135"/>
      <c r="O117" s="135"/>
      <c r="P117" s="135"/>
      <c r="Q117" s="135"/>
      <c r="R117" s="135"/>
      <c r="S117" s="135"/>
    </row>
    <row r="118" spans="9:19">
      <c r="I118" s="132"/>
      <c r="J118" s="132"/>
      <c r="K118" s="129"/>
      <c r="L118" s="134"/>
      <c r="M118" s="134"/>
      <c r="N118" s="135"/>
      <c r="O118" s="135"/>
      <c r="P118" s="135"/>
      <c r="Q118" s="135"/>
      <c r="R118" s="135"/>
      <c r="S118" s="135"/>
    </row>
    <row r="119" spans="9:19">
      <c r="I119" s="132"/>
      <c r="J119" s="132"/>
      <c r="K119" s="129"/>
      <c r="L119" s="134"/>
      <c r="M119" s="134"/>
      <c r="N119" s="135"/>
      <c r="O119" s="135"/>
      <c r="P119" s="135"/>
      <c r="Q119" s="135"/>
      <c r="R119" s="135"/>
      <c r="S119" s="135"/>
    </row>
    <row r="120" spans="9:19">
      <c r="I120" s="132"/>
      <c r="J120" s="132"/>
      <c r="K120" s="129"/>
      <c r="L120" s="134"/>
      <c r="M120" s="134"/>
      <c r="N120" s="135"/>
      <c r="O120" s="135"/>
      <c r="P120" s="135"/>
      <c r="Q120" s="135"/>
      <c r="R120" s="135"/>
      <c r="S120" s="135"/>
    </row>
    <row r="121" spans="9:19">
      <c r="I121" s="132"/>
      <c r="J121" s="132"/>
      <c r="K121" s="129"/>
      <c r="L121" s="134"/>
      <c r="M121" s="134"/>
      <c r="N121" s="135"/>
      <c r="O121" s="135"/>
      <c r="P121" s="135"/>
      <c r="Q121" s="135"/>
      <c r="R121" s="135"/>
      <c r="S121" s="135"/>
    </row>
    <row r="122" spans="9:19">
      <c r="I122" s="132"/>
      <c r="J122" s="132"/>
      <c r="K122" s="129"/>
      <c r="L122" s="134"/>
      <c r="M122" s="134"/>
      <c r="N122" s="135"/>
      <c r="O122" s="135"/>
      <c r="P122" s="135"/>
      <c r="Q122" s="135"/>
      <c r="R122" s="135"/>
      <c r="S122" s="135"/>
    </row>
    <row r="123" spans="9:19">
      <c r="I123" s="132"/>
      <c r="J123" s="132"/>
      <c r="K123" s="129"/>
      <c r="L123" s="134"/>
      <c r="M123" s="134"/>
      <c r="N123" s="135"/>
      <c r="O123" s="135"/>
      <c r="P123" s="135"/>
      <c r="Q123" s="135"/>
      <c r="R123" s="135"/>
      <c r="S123" s="135"/>
    </row>
    <row r="124" spans="9:19">
      <c r="I124" s="132"/>
      <c r="J124" s="132"/>
      <c r="K124" s="129"/>
      <c r="L124" s="134"/>
      <c r="M124" s="134"/>
      <c r="N124" s="135"/>
      <c r="O124" s="135"/>
      <c r="P124" s="135"/>
      <c r="Q124" s="135"/>
      <c r="R124" s="135"/>
      <c r="S124" s="135"/>
    </row>
    <row r="125" spans="9:19">
      <c r="I125" s="132"/>
      <c r="J125" s="132"/>
      <c r="K125" s="129"/>
      <c r="L125" s="134"/>
      <c r="M125" s="134"/>
      <c r="N125" s="135"/>
      <c r="O125" s="135"/>
      <c r="P125" s="135"/>
      <c r="Q125" s="135"/>
      <c r="R125" s="135"/>
      <c r="S125" s="135"/>
    </row>
    <row r="126" spans="9:19">
      <c r="I126" s="132"/>
      <c r="J126" s="132"/>
      <c r="K126" s="129"/>
      <c r="L126" s="134"/>
      <c r="M126" s="134"/>
      <c r="N126" s="135"/>
      <c r="O126" s="135"/>
      <c r="P126" s="135"/>
      <c r="Q126" s="135"/>
      <c r="R126" s="135"/>
      <c r="S126" s="135"/>
    </row>
    <row r="127" spans="9:19">
      <c r="I127" s="132"/>
      <c r="J127" s="132"/>
      <c r="K127" s="129"/>
      <c r="L127" s="134"/>
      <c r="M127" s="134"/>
      <c r="N127" s="135"/>
      <c r="O127" s="135"/>
      <c r="P127" s="135"/>
      <c r="Q127" s="135"/>
      <c r="R127" s="135"/>
      <c r="S127" s="135"/>
    </row>
    <row r="128" spans="9:19">
      <c r="I128" s="132"/>
      <c r="J128" s="132"/>
      <c r="K128" s="129"/>
      <c r="L128" s="134"/>
      <c r="M128" s="134"/>
      <c r="N128" s="135"/>
      <c r="O128" s="135"/>
      <c r="P128" s="135"/>
      <c r="Q128" s="135"/>
      <c r="R128" s="135"/>
      <c r="S128" s="135"/>
    </row>
    <row r="129" spans="9:19">
      <c r="I129" s="132"/>
      <c r="J129" s="132"/>
      <c r="K129" s="129"/>
      <c r="L129" s="134"/>
      <c r="M129" s="134"/>
      <c r="N129" s="135"/>
      <c r="O129" s="135"/>
      <c r="P129" s="135"/>
      <c r="Q129" s="135"/>
      <c r="R129" s="135"/>
      <c r="S129" s="135"/>
    </row>
    <row r="130" spans="9:19">
      <c r="I130" s="132"/>
      <c r="J130" s="132"/>
      <c r="K130" s="129"/>
      <c r="L130" s="134"/>
      <c r="M130" s="134"/>
      <c r="N130" s="135"/>
      <c r="O130" s="135"/>
      <c r="P130" s="135"/>
      <c r="Q130" s="135"/>
      <c r="R130" s="135"/>
      <c r="S130" s="135"/>
    </row>
    <row r="131" spans="9:19">
      <c r="I131" s="132"/>
      <c r="J131" s="132"/>
      <c r="K131" s="129"/>
      <c r="L131" s="134"/>
      <c r="M131" s="134"/>
      <c r="N131" s="135"/>
      <c r="O131" s="135"/>
      <c r="P131" s="135"/>
      <c r="Q131" s="135"/>
      <c r="R131" s="135"/>
      <c r="S131" s="135"/>
    </row>
    <row r="132" spans="9:19">
      <c r="I132" s="132"/>
      <c r="J132" s="132"/>
      <c r="K132" s="129"/>
      <c r="L132" s="134"/>
      <c r="M132" s="134"/>
      <c r="N132" s="135"/>
      <c r="O132" s="135"/>
      <c r="P132" s="135"/>
      <c r="Q132" s="135"/>
      <c r="R132" s="135"/>
      <c r="S132" s="135"/>
    </row>
    <row r="133" spans="9:19">
      <c r="I133" s="132"/>
      <c r="J133" s="132"/>
      <c r="K133" s="129"/>
      <c r="L133" s="134"/>
      <c r="M133" s="134"/>
      <c r="N133" s="135"/>
      <c r="O133" s="135"/>
      <c r="P133" s="135"/>
      <c r="Q133" s="135"/>
      <c r="R133" s="135"/>
      <c r="S133" s="135"/>
    </row>
    <row r="134" spans="9:19">
      <c r="I134" s="132"/>
      <c r="J134" s="132"/>
      <c r="K134" s="129"/>
      <c r="L134" s="134"/>
      <c r="M134" s="134"/>
      <c r="N134" s="135"/>
      <c r="O134" s="135"/>
      <c r="P134" s="135"/>
      <c r="Q134" s="135"/>
      <c r="R134" s="135"/>
      <c r="S134" s="135"/>
    </row>
    <row r="135" spans="9:19">
      <c r="I135" s="132"/>
      <c r="J135" s="132"/>
      <c r="K135" s="129"/>
      <c r="L135" s="134"/>
      <c r="M135" s="134"/>
      <c r="N135" s="135"/>
      <c r="O135" s="135"/>
      <c r="P135" s="135"/>
      <c r="Q135" s="135"/>
      <c r="R135" s="135"/>
      <c r="S135" s="135"/>
    </row>
    <row r="136" spans="9:19">
      <c r="I136" s="132"/>
      <c r="J136" s="132"/>
      <c r="K136" s="129"/>
      <c r="L136" s="134"/>
      <c r="M136" s="134"/>
      <c r="N136" s="135"/>
      <c r="O136" s="135"/>
      <c r="P136" s="135"/>
      <c r="Q136" s="135"/>
      <c r="R136" s="135"/>
      <c r="S136" s="135"/>
    </row>
    <row r="137" spans="9:19">
      <c r="I137" s="132"/>
      <c r="J137" s="132"/>
      <c r="K137" s="129"/>
      <c r="L137" s="134"/>
      <c r="M137" s="134"/>
      <c r="N137" s="135"/>
      <c r="O137" s="135"/>
      <c r="P137" s="135"/>
      <c r="Q137" s="135"/>
      <c r="R137" s="135"/>
      <c r="S137" s="135"/>
    </row>
    <row r="138" spans="9:19">
      <c r="I138" s="132"/>
      <c r="J138" s="132"/>
      <c r="K138" s="129"/>
      <c r="L138" s="134"/>
      <c r="M138" s="134"/>
      <c r="N138" s="135"/>
      <c r="O138" s="135"/>
      <c r="P138" s="135"/>
      <c r="Q138" s="135"/>
      <c r="R138" s="135"/>
      <c r="S138" s="135"/>
    </row>
    <row r="139" spans="9:19">
      <c r="I139" s="132"/>
      <c r="J139" s="132"/>
      <c r="K139" s="129"/>
      <c r="L139" s="134"/>
      <c r="M139" s="134"/>
      <c r="N139" s="135"/>
      <c r="O139" s="135"/>
      <c r="P139" s="135"/>
      <c r="Q139" s="135"/>
      <c r="R139" s="135"/>
      <c r="S139" s="135"/>
    </row>
    <row r="140" spans="9:19">
      <c r="I140" s="132"/>
      <c r="J140" s="132"/>
      <c r="K140" s="129"/>
      <c r="L140" s="134"/>
      <c r="M140" s="134"/>
      <c r="N140" s="135"/>
      <c r="O140" s="135"/>
      <c r="P140" s="135"/>
      <c r="Q140" s="135"/>
      <c r="R140" s="135"/>
      <c r="S140" s="135"/>
    </row>
    <row r="141" spans="9:19">
      <c r="I141" s="132"/>
      <c r="J141" s="132"/>
      <c r="K141" s="129"/>
      <c r="L141" s="134"/>
      <c r="M141" s="134"/>
      <c r="N141" s="135"/>
      <c r="O141" s="135"/>
      <c r="P141" s="135"/>
      <c r="Q141" s="135"/>
      <c r="R141" s="135"/>
      <c r="S141" s="135"/>
    </row>
    <row r="142" spans="9:19">
      <c r="I142" s="132"/>
      <c r="J142" s="132"/>
      <c r="K142" s="129"/>
      <c r="L142" s="134"/>
      <c r="M142" s="134"/>
      <c r="N142" s="135"/>
      <c r="O142" s="135"/>
      <c r="P142" s="135"/>
      <c r="Q142" s="135"/>
      <c r="R142" s="135"/>
      <c r="S142" s="135"/>
    </row>
    <row r="143" spans="9:19">
      <c r="I143" s="132"/>
      <c r="J143" s="132"/>
      <c r="K143" s="129"/>
      <c r="L143" s="134"/>
      <c r="M143" s="134"/>
      <c r="N143" s="135"/>
      <c r="O143" s="135"/>
      <c r="P143" s="135"/>
      <c r="Q143" s="135"/>
      <c r="R143" s="135"/>
      <c r="S143" s="135"/>
    </row>
    <row r="144" spans="9:19">
      <c r="I144" s="132"/>
      <c r="J144" s="132"/>
      <c r="K144" s="129"/>
      <c r="L144" s="134"/>
      <c r="M144" s="134"/>
      <c r="N144" s="135"/>
      <c r="O144" s="135"/>
      <c r="P144" s="135"/>
      <c r="Q144" s="135"/>
      <c r="R144" s="135"/>
      <c r="S144" s="135"/>
    </row>
    <row r="145" spans="9:19">
      <c r="I145" s="132"/>
      <c r="J145" s="132"/>
      <c r="K145" s="129"/>
      <c r="L145" s="134"/>
      <c r="M145" s="134"/>
      <c r="N145" s="135"/>
      <c r="O145" s="135"/>
      <c r="P145" s="135"/>
      <c r="Q145" s="135"/>
      <c r="R145" s="135"/>
      <c r="S145" s="135"/>
    </row>
    <row r="146" spans="9:19">
      <c r="I146" s="132"/>
      <c r="J146" s="132"/>
      <c r="K146" s="129"/>
      <c r="L146" s="134"/>
      <c r="M146" s="134"/>
      <c r="N146" s="135"/>
      <c r="O146" s="135"/>
      <c r="P146" s="135"/>
      <c r="Q146" s="135"/>
      <c r="R146" s="135"/>
      <c r="S146" s="135"/>
    </row>
    <row r="147" spans="9:19">
      <c r="I147" s="132"/>
      <c r="J147" s="132"/>
      <c r="K147" s="129"/>
      <c r="L147" s="134"/>
      <c r="M147" s="134"/>
      <c r="N147" s="135"/>
      <c r="O147" s="135"/>
      <c r="P147" s="135"/>
      <c r="Q147" s="135"/>
      <c r="R147" s="135"/>
      <c r="S147" s="135"/>
    </row>
    <row r="148" spans="9:19">
      <c r="I148" s="132"/>
      <c r="J148" s="132"/>
      <c r="K148" s="129"/>
      <c r="L148" s="134"/>
      <c r="M148" s="134"/>
      <c r="N148" s="135"/>
      <c r="O148" s="135"/>
      <c r="P148" s="135"/>
      <c r="Q148" s="135"/>
      <c r="R148" s="135"/>
      <c r="S148" s="135"/>
    </row>
    <row r="149" spans="9:19">
      <c r="I149" s="132"/>
      <c r="J149" s="132"/>
      <c r="K149" s="129"/>
      <c r="L149" s="134"/>
      <c r="M149" s="134"/>
      <c r="N149" s="135"/>
      <c r="O149" s="135"/>
      <c r="P149" s="135"/>
      <c r="Q149" s="135"/>
      <c r="R149" s="135"/>
      <c r="S149" s="135"/>
    </row>
    <row r="150" spans="9:19">
      <c r="I150" s="132"/>
      <c r="J150" s="132"/>
      <c r="K150" s="129"/>
      <c r="L150" s="134"/>
      <c r="M150" s="134"/>
      <c r="N150" s="135"/>
      <c r="O150" s="135"/>
      <c r="P150" s="135"/>
      <c r="Q150" s="135"/>
      <c r="R150" s="135"/>
      <c r="S150" s="135"/>
    </row>
    <row r="151" spans="9:19">
      <c r="I151" s="132"/>
      <c r="J151" s="132"/>
      <c r="K151" s="129"/>
      <c r="L151" s="134"/>
      <c r="M151" s="134"/>
      <c r="N151" s="135"/>
      <c r="O151" s="135"/>
      <c r="P151" s="135"/>
      <c r="Q151" s="135"/>
      <c r="R151" s="135"/>
      <c r="S151" s="135"/>
    </row>
    <row r="152" spans="9:19">
      <c r="I152" s="132"/>
      <c r="J152" s="132"/>
      <c r="K152" s="129"/>
      <c r="L152" s="134"/>
      <c r="M152" s="134"/>
      <c r="N152" s="135"/>
      <c r="O152" s="135"/>
      <c r="P152" s="135"/>
      <c r="Q152" s="135"/>
      <c r="R152" s="135"/>
      <c r="S152" s="135"/>
    </row>
    <row r="153" spans="9:19">
      <c r="I153" s="132"/>
      <c r="J153" s="132"/>
      <c r="K153" s="129"/>
      <c r="L153" s="134"/>
      <c r="M153" s="134"/>
      <c r="N153" s="135"/>
      <c r="O153" s="135"/>
      <c r="P153" s="135"/>
      <c r="Q153" s="135"/>
      <c r="R153" s="135"/>
      <c r="S153" s="135"/>
    </row>
    <row r="154" spans="9:19">
      <c r="I154" s="132"/>
      <c r="J154" s="132"/>
      <c r="K154" s="129"/>
      <c r="L154" s="134"/>
      <c r="M154" s="134"/>
      <c r="N154" s="135"/>
      <c r="O154" s="135"/>
      <c r="P154" s="135"/>
      <c r="Q154" s="135"/>
      <c r="R154" s="135"/>
      <c r="S154" s="135"/>
    </row>
    <row r="155" spans="9:19">
      <c r="I155" s="132"/>
      <c r="J155" s="132"/>
      <c r="K155" s="129"/>
      <c r="L155" s="134"/>
      <c r="M155" s="134"/>
      <c r="N155" s="135"/>
      <c r="O155" s="135"/>
      <c r="P155" s="135"/>
      <c r="Q155" s="135"/>
      <c r="R155" s="135"/>
      <c r="S155" s="135"/>
    </row>
    <row r="156" spans="9:19">
      <c r="I156" s="132"/>
      <c r="J156" s="132"/>
      <c r="K156" s="129"/>
      <c r="L156" s="134"/>
      <c r="M156" s="134"/>
      <c r="N156" s="135"/>
      <c r="O156" s="135"/>
      <c r="P156" s="135"/>
      <c r="Q156" s="135"/>
      <c r="R156" s="135"/>
      <c r="S156" s="135"/>
    </row>
    <row r="157" spans="9:19">
      <c r="I157" s="132"/>
      <c r="J157" s="132"/>
      <c r="K157" s="129"/>
      <c r="L157" s="134"/>
      <c r="M157" s="134"/>
      <c r="N157" s="135"/>
      <c r="O157" s="135"/>
      <c r="P157" s="135"/>
      <c r="Q157" s="135"/>
      <c r="R157" s="135"/>
      <c r="S157" s="135"/>
    </row>
    <row r="158" spans="9:19">
      <c r="I158" s="132"/>
      <c r="J158" s="132"/>
      <c r="K158" s="129"/>
      <c r="L158" s="134"/>
      <c r="M158" s="134"/>
      <c r="N158" s="135"/>
      <c r="O158" s="135"/>
      <c r="P158" s="135"/>
      <c r="Q158" s="135"/>
      <c r="R158" s="135"/>
      <c r="S158" s="135"/>
    </row>
    <row r="159" spans="9:19">
      <c r="I159" s="132"/>
      <c r="J159" s="132"/>
      <c r="K159" s="129"/>
      <c r="L159" s="134"/>
      <c r="M159" s="134"/>
      <c r="N159" s="135"/>
      <c r="O159" s="135"/>
      <c r="P159" s="135"/>
      <c r="Q159" s="135"/>
      <c r="R159" s="135"/>
      <c r="S159" s="135"/>
    </row>
    <row r="160" spans="9:19">
      <c r="I160" s="132"/>
      <c r="J160" s="132"/>
      <c r="K160" s="129"/>
      <c r="L160" s="134"/>
      <c r="M160" s="134"/>
      <c r="N160" s="135"/>
      <c r="O160" s="135"/>
      <c r="P160" s="135"/>
      <c r="Q160" s="135"/>
      <c r="R160" s="135"/>
      <c r="S160" s="135"/>
    </row>
    <row r="161" spans="9:19">
      <c r="I161" s="132"/>
      <c r="J161" s="132"/>
      <c r="K161" s="129"/>
      <c r="L161" s="134"/>
      <c r="M161" s="134"/>
      <c r="N161" s="135"/>
      <c r="O161" s="135"/>
      <c r="P161" s="135"/>
      <c r="Q161" s="135"/>
      <c r="R161" s="135"/>
      <c r="S161" s="135"/>
    </row>
    <row r="162" spans="9:19">
      <c r="I162" s="132"/>
      <c r="J162" s="132"/>
      <c r="K162" s="129"/>
      <c r="L162" s="134"/>
      <c r="M162" s="134"/>
      <c r="N162" s="135"/>
      <c r="O162" s="135"/>
      <c r="P162" s="135"/>
      <c r="Q162" s="135"/>
      <c r="R162" s="135"/>
      <c r="S162" s="135"/>
    </row>
    <row r="163" spans="9:19">
      <c r="I163" s="132"/>
      <c r="J163" s="132"/>
      <c r="K163" s="129"/>
      <c r="L163" s="134"/>
      <c r="M163" s="134"/>
      <c r="N163" s="135"/>
      <c r="O163" s="135"/>
      <c r="P163" s="135"/>
      <c r="Q163" s="135"/>
      <c r="R163" s="135"/>
      <c r="S163" s="135"/>
    </row>
    <row r="164" spans="9:19">
      <c r="I164" s="132"/>
      <c r="J164" s="132"/>
      <c r="K164" s="129"/>
      <c r="L164" s="134"/>
      <c r="M164" s="134"/>
      <c r="N164" s="135"/>
      <c r="O164" s="135"/>
      <c r="P164" s="135"/>
      <c r="Q164" s="135"/>
      <c r="R164" s="135"/>
      <c r="S164" s="135"/>
    </row>
    <row r="165" spans="9:19">
      <c r="I165" s="132"/>
      <c r="J165" s="132"/>
      <c r="K165" s="129"/>
      <c r="L165" s="134"/>
      <c r="M165" s="134"/>
      <c r="N165" s="135"/>
      <c r="O165" s="135"/>
      <c r="P165" s="135"/>
      <c r="Q165" s="135"/>
      <c r="R165" s="135"/>
      <c r="S165" s="135"/>
    </row>
    <row r="166" spans="9:19">
      <c r="I166" s="132"/>
      <c r="J166" s="132"/>
      <c r="K166" s="129"/>
      <c r="L166" s="134"/>
      <c r="M166" s="134"/>
      <c r="N166" s="135"/>
      <c r="O166" s="135"/>
      <c r="P166" s="135"/>
      <c r="Q166" s="135"/>
      <c r="R166" s="135"/>
      <c r="S166" s="135"/>
    </row>
    <row r="167" spans="9:19">
      <c r="I167" s="132"/>
      <c r="J167" s="132"/>
      <c r="K167" s="129"/>
      <c r="L167" s="134"/>
      <c r="M167" s="134"/>
      <c r="N167" s="135"/>
      <c r="O167" s="135"/>
      <c r="P167" s="135"/>
      <c r="Q167" s="135"/>
      <c r="R167" s="135"/>
      <c r="S167" s="135"/>
    </row>
    <row r="168" spans="9:19">
      <c r="I168" s="132"/>
      <c r="J168" s="132"/>
      <c r="K168" s="129"/>
      <c r="L168" s="134"/>
      <c r="M168" s="134"/>
      <c r="N168" s="135"/>
      <c r="O168" s="135"/>
      <c r="P168" s="135"/>
      <c r="Q168" s="135"/>
      <c r="R168" s="135"/>
      <c r="S168" s="135"/>
    </row>
    <row r="169" spans="9:19">
      <c r="I169" s="132"/>
      <c r="J169" s="132"/>
      <c r="K169" s="129"/>
      <c r="L169" s="134"/>
      <c r="M169" s="134"/>
      <c r="N169" s="135"/>
      <c r="O169" s="135"/>
      <c r="P169" s="135"/>
      <c r="Q169" s="135"/>
      <c r="R169" s="135"/>
      <c r="S169" s="135"/>
    </row>
    <row r="170" spans="9:19">
      <c r="I170" s="132"/>
      <c r="J170" s="132"/>
      <c r="K170" s="129"/>
      <c r="L170" s="134"/>
      <c r="M170" s="134"/>
      <c r="N170" s="135"/>
      <c r="O170" s="135"/>
      <c r="P170" s="135"/>
      <c r="Q170" s="135"/>
      <c r="R170" s="135"/>
      <c r="S170" s="135"/>
    </row>
    <row r="171" spans="9:19">
      <c r="I171" s="132"/>
      <c r="J171" s="132"/>
      <c r="K171" s="129"/>
      <c r="L171" s="134"/>
      <c r="M171" s="134"/>
      <c r="N171" s="135"/>
      <c r="O171" s="135"/>
      <c r="P171" s="135"/>
      <c r="Q171" s="135"/>
      <c r="R171" s="135"/>
      <c r="S171" s="135"/>
    </row>
    <row r="172" spans="9:19">
      <c r="I172" s="132"/>
      <c r="J172" s="132"/>
      <c r="K172" s="129"/>
      <c r="L172" s="134"/>
      <c r="M172" s="134"/>
      <c r="N172" s="135"/>
      <c r="O172" s="135"/>
      <c r="P172" s="135"/>
      <c r="Q172" s="135"/>
      <c r="R172" s="135"/>
      <c r="S172" s="135"/>
    </row>
    <row r="173" spans="9:19">
      <c r="I173" s="132"/>
      <c r="J173" s="132"/>
      <c r="K173" s="129"/>
      <c r="L173" s="134"/>
      <c r="M173" s="134"/>
      <c r="N173" s="135"/>
      <c r="O173" s="135"/>
      <c r="P173" s="135"/>
      <c r="Q173" s="135"/>
      <c r="R173" s="135"/>
      <c r="S173" s="135"/>
    </row>
    <row r="174" spans="9:19">
      <c r="I174" s="132"/>
      <c r="J174" s="132"/>
      <c r="K174" s="129"/>
      <c r="L174" s="134"/>
      <c r="M174" s="134"/>
      <c r="N174" s="135"/>
      <c r="O174" s="135"/>
      <c r="P174" s="135"/>
      <c r="Q174" s="135"/>
      <c r="R174" s="135"/>
      <c r="S174" s="135"/>
    </row>
    <row r="175" spans="9:19">
      <c r="I175" s="132"/>
      <c r="J175" s="132"/>
      <c r="K175" s="129"/>
      <c r="L175" s="134"/>
      <c r="M175" s="134"/>
      <c r="N175" s="135"/>
      <c r="O175" s="135"/>
      <c r="P175" s="135"/>
      <c r="Q175" s="135"/>
      <c r="R175" s="135"/>
      <c r="S175" s="135"/>
    </row>
    <row r="176" spans="9:19">
      <c r="I176" s="132"/>
      <c r="J176" s="132"/>
      <c r="K176" s="129"/>
      <c r="L176" s="134"/>
      <c r="M176" s="134"/>
      <c r="N176" s="135"/>
      <c r="O176" s="135"/>
      <c r="P176" s="135"/>
      <c r="Q176" s="135"/>
      <c r="R176" s="135"/>
      <c r="S176" s="135"/>
    </row>
    <row r="177" spans="9:19">
      <c r="I177" s="132"/>
      <c r="J177" s="132"/>
      <c r="K177" s="129"/>
      <c r="L177" s="134"/>
      <c r="M177" s="134"/>
      <c r="N177" s="135"/>
      <c r="O177" s="135"/>
      <c r="P177" s="135"/>
      <c r="Q177" s="135"/>
      <c r="R177" s="135"/>
      <c r="S177" s="135"/>
    </row>
    <row r="178" spans="9:19">
      <c r="I178" s="132"/>
      <c r="J178" s="132"/>
      <c r="K178" s="129"/>
      <c r="L178" s="134"/>
      <c r="M178" s="134"/>
      <c r="N178" s="135"/>
      <c r="O178" s="135"/>
      <c r="P178" s="135"/>
      <c r="Q178" s="135"/>
      <c r="R178" s="135"/>
      <c r="S178" s="135"/>
    </row>
    <row r="179" spans="9:19">
      <c r="I179" s="132"/>
      <c r="J179" s="132"/>
      <c r="K179" s="129"/>
      <c r="L179" s="134"/>
      <c r="M179" s="134"/>
      <c r="N179" s="135"/>
      <c r="O179" s="135"/>
      <c r="P179" s="135"/>
      <c r="Q179" s="135"/>
      <c r="R179" s="135"/>
      <c r="S179" s="135"/>
    </row>
    <row r="180" spans="9:19">
      <c r="I180" s="132"/>
      <c r="J180" s="132"/>
      <c r="K180" s="129"/>
      <c r="L180" s="134"/>
      <c r="M180" s="134"/>
      <c r="N180" s="135"/>
      <c r="O180" s="135"/>
      <c r="P180" s="135"/>
      <c r="Q180" s="135"/>
      <c r="R180" s="135"/>
      <c r="S180" s="135"/>
    </row>
    <row r="181" spans="9:19">
      <c r="I181" s="132"/>
      <c r="J181" s="132"/>
      <c r="K181" s="129"/>
      <c r="L181" s="134"/>
      <c r="M181" s="134"/>
      <c r="N181" s="135"/>
      <c r="O181" s="135"/>
      <c r="P181" s="135"/>
      <c r="Q181" s="135"/>
      <c r="R181" s="135"/>
      <c r="S181" s="135"/>
    </row>
    <row r="182" spans="9:19">
      <c r="I182" s="132"/>
      <c r="J182" s="132"/>
      <c r="K182" s="129"/>
      <c r="L182" s="134"/>
      <c r="M182" s="134"/>
      <c r="N182" s="135"/>
      <c r="O182" s="135"/>
      <c r="P182" s="135"/>
      <c r="Q182" s="135"/>
      <c r="R182" s="135"/>
      <c r="S182" s="135"/>
    </row>
    <row r="183" spans="9:19">
      <c r="I183" s="132"/>
      <c r="J183" s="132"/>
      <c r="K183" s="129"/>
      <c r="L183" s="134"/>
      <c r="M183" s="134"/>
      <c r="N183" s="135"/>
      <c r="O183" s="135"/>
      <c r="P183" s="135"/>
      <c r="Q183" s="135"/>
      <c r="R183" s="135"/>
      <c r="S183" s="135"/>
    </row>
    <row r="184" spans="9:19">
      <c r="I184" s="132"/>
      <c r="J184" s="132"/>
      <c r="K184" s="129"/>
      <c r="L184" s="134"/>
      <c r="M184" s="134"/>
      <c r="N184" s="135"/>
      <c r="O184" s="135"/>
      <c r="P184" s="135"/>
      <c r="Q184" s="135"/>
      <c r="R184" s="135"/>
      <c r="S184" s="135"/>
    </row>
    <row r="185" spans="9:19">
      <c r="I185" s="132"/>
      <c r="J185" s="132"/>
      <c r="K185" s="129"/>
      <c r="L185" s="134"/>
      <c r="M185" s="134"/>
      <c r="N185" s="135"/>
      <c r="O185" s="135"/>
      <c r="P185" s="135"/>
      <c r="Q185" s="135"/>
      <c r="R185" s="135"/>
      <c r="S185" s="135"/>
    </row>
    <row r="186" spans="9:19">
      <c r="I186" s="132"/>
      <c r="J186" s="132"/>
      <c r="K186" s="129"/>
      <c r="L186" s="134"/>
      <c r="M186" s="134"/>
      <c r="N186" s="135"/>
      <c r="O186" s="135"/>
      <c r="P186" s="135"/>
      <c r="Q186" s="135"/>
      <c r="R186" s="135"/>
      <c r="S186" s="135"/>
    </row>
    <row r="187" spans="9:19">
      <c r="I187" s="132"/>
      <c r="J187" s="132"/>
      <c r="K187" s="129"/>
      <c r="L187" s="134"/>
      <c r="M187" s="134"/>
      <c r="N187" s="135"/>
      <c r="O187" s="135"/>
      <c r="P187" s="135"/>
      <c r="Q187" s="135"/>
      <c r="R187" s="135"/>
      <c r="S187" s="135"/>
    </row>
    <row r="188" spans="9:19">
      <c r="I188" s="132"/>
      <c r="J188" s="132"/>
      <c r="K188" s="129"/>
      <c r="L188" s="134"/>
      <c r="M188" s="134"/>
      <c r="N188" s="135"/>
      <c r="O188" s="135"/>
      <c r="P188" s="135"/>
      <c r="Q188" s="135"/>
      <c r="R188" s="135"/>
      <c r="S188" s="135"/>
    </row>
    <row r="189" spans="9:19">
      <c r="I189" s="132"/>
      <c r="J189" s="132"/>
      <c r="K189" s="129"/>
      <c r="L189" s="134"/>
      <c r="M189" s="134"/>
      <c r="N189" s="135"/>
      <c r="O189" s="135"/>
      <c r="P189" s="135"/>
      <c r="Q189" s="135"/>
      <c r="R189" s="135"/>
      <c r="S189" s="135"/>
    </row>
    <row r="190" spans="9:19">
      <c r="I190" s="132"/>
      <c r="J190" s="132"/>
      <c r="K190" s="129"/>
      <c r="L190" s="134"/>
      <c r="M190" s="134"/>
      <c r="N190" s="135"/>
      <c r="O190" s="135"/>
      <c r="P190" s="135"/>
      <c r="Q190" s="135"/>
      <c r="R190" s="135"/>
      <c r="S190" s="135"/>
    </row>
    <row r="191" spans="9:19">
      <c r="I191" s="132"/>
      <c r="J191" s="132"/>
      <c r="K191" s="129"/>
      <c r="L191" s="134"/>
      <c r="M191" s="134"/>
      <c r="N191" s="135"/>
      <c r="O191" s="135"/>
      <c r="P191" s="135"/>
      <c r="Q191" s="135"/>
      <c r="R191" s="135"/>
      <c r="S191" s="135"/>
    </row>
    <row r="192" spans="9:19">
      <c r="I192" s="132"/>
      <c r="J192" s="132"/>
      <c r="K192" s="129"/>
      <c r="L192" s="134"/>
      <c r="M192" s="134"/>
      <c r="N192" s="135"/>
      <c r="O192" s="135"/>
      <c r="P192" s="135"/>
      <c r="Q192" s="135"/>
      <c r="R192" s="135"/>
      <c r="S192" s="135"/>
    </row>
    <row r="193" spans="9:19">
      <c r="I193" s="132"/>
      <c r="J193" s="132"/>
      <c r="K193" s="129"/>
      <c r="L193" s="134"/>
      <c r="M193" s="134"/>
      <c r="N193" s="135"/>
      <c r="O193" s="135"/>
      <c r="P193" s="135"/>
      <c r="Q193" s="135"/>
      <c r="R193" s="135"/>
      <c r="S193" s="135"/>
    </row>
    <row r="194" spans="9:19">
      <c r="I194" s="132"/>
      <c r="J194" s="132"/>
      <c r="K194" s="129"/>
      <c r="L194" s="134"/>
      <c r="M194" s="134"/>
      <c r="N194" s="135"/>
      <c r="O194" s="135"/>
      <c r="P194" s="135"/>
      <c r="Q194" s="135"/>
      <c r="R194" s="135"/>
      <c r="S194" s="135"/>
    </row>
    <row r="195" spans="9:19">
      <c r="I195" s="132"/>
      <c r="J195" s="132"/>
      <c r="K195" s="129"/>
      <c r="L195" s="134"/>
      <c r="M195" s="134"/>
      <c r="N195" s="135"/>
      <c r="O195" s="135"/>
      <c r="P195" s="135"/>
      <c r="Q195" s="135"/>
      <c r="R195" s="135"/>
      <c r="S195" s="135"/>
    </row>
    <row r="196" spans="9:19">
      <c r="I196" s="132"/>
      <c r="J196" s="132"/>
      <c r="K196" s="129"/>
      <c r="L196" s="134"/>
      <c r="M196" s="134"/>
      <c r="N196" s="135"/>
      <c r="O196" s="135"/>
      <c r="P196" s="135"/>
      <c r="Q196" s="135"/>
      <c r="R196" s="135"/>
      <c r="S196" s="135"/>
    </row>
    <row r="197" spans="9:19">
      <c r="I197" s="132"/>
      <c r="J197" s="132"/>
      <c r="K197" s="129"/>
      <c r="L197" s="134"/>
      <c r="M197" s="134"/>
      <c r="N197" s="135"/>
      <c r="O197" s="135"/>
      <c r="P197" s="135"/>
      <c r="Q197" s="135"/>
      <c r="R197" s="135"/>
      <c r="S197" s="135"/>
    </row>
    <row r="198" spans="9:19">
      <c r="I198" s="132"/>
      <c r="J198" s="132"/>
      <c r="K198" s="129"/>
      <c r="L198" s="134"/>
      <c r="M198" s="134"/>
      <c r="N198" s="135"/>
      <c r="O198" s="135"/>
      <c r="P198" s="135"/>
      <c r="Q198" s="135"/>
      <c r="R198" s="135"/>
      <c r="S198" s="135"/>
    </row>
    <row r="199" spans="9:19">
      <c r="I199" s="132"/>
      <c r="J199" s="132"/>
      <c r="K199" s="129"/>
      <c r="L199" s="134"/>
      <c r="M199" s="134"/>
      <c r="N199" s="135"/>
      <c r="O199" s="135"/>
      <c r="P199" s="135"/>
      <c r="Q199" s="135"/>
      <c r="R199" s="135"/>
      <c r="S199" s="135"/>
    </row>
    <row r="200" spans="9:19">
      <c r="I200" s="132"/>
      <c r="J200" s="132"/>
      <c r="K200" s="129"/>
      <c r="L200" s="134"/>
      <c r="M200" s="134"/>
      <c r="N200" s="135"/>
      <c r="O200" s="135"/>
      <c r="P200" s="135"/>
      <c r="Q200" s="135"/>
      <c r="R200" s="135"/>
      <c r="S200" s="135"/>
    </row>
    <row r="201" spans="9:19">
      <c r="I201" s="132"/>
      <c r="J201" s="132"/>
      <c r="K201" s="129"/>
      <c r="L201" s="134"/>
      <c r="M201" s="134"/>
      <c r="N201" s="135"/>
      <c r="O201" s="135"/>
      <c r="P201" s="135"/>
      <c r="Q201" s="135"/>
      <c r="R201" s="135"/>
      <c r="S201" s="135"/>
    </row>
    <row r="202" spans="9:19">
      <c r="I202" s="132"/>
      <c r="J202" s="132"/>
      <c r="K202" s="129"/>
      <c r="L202" s="134"/>
      <c r="M202" s="134"/>
      <c r="N202" s="135"/>
      <c r="O202" s="135"/>
      <c r="P202" s="135"/>
      <c r="Q202" s="135"/>
      <c r="R202" s="135"/>
      <c r="S202" s="135"/>
    </row>
    <row r="203" spans="9:19">
      <c r="I203" s="132"/>
      <c r="J203" s="132"/>
      <c r="K203" s="129"/>
      <c r="L203" s="134"/>
      <c r="M203" s="134"/>
      <c r="N203" s="135"/>
      <c r="O203" s="135"/>
      <c r="P203" s="135"/>
      <c r="Q203" s="135"/>
      <c r="R203" s="135"/>
      <c r="S203" s="135"/>
    </row>
    <row r="204" spans="9:19">
      <c r="I204" s="132"/>
      <c r="J204" s="132"/>
      <c r="K204" s="129"/>
      <c r="L204" s="134"/>
      <c r="M204" s="134"/>
      <c r="N204" s="135"/>
      <c r="O204" s="135"/>
      <c r="P204" s="135"/>
      <c r="Q204" s="135"/>
      <c r="R204" s="135"/>
      <c r="S204" s="135"/>
    </row>
    <row r="205" spans="9:19">
      <c r="I205" s="132"/>
      <c r="J205" s="132"/>
      <c r="K205" s="129"/>
      <c r="L205" s="134"/>
      <c r="M205" s="134"/>
      <c r="N205" s="135"/>
      <c r="O205" s="135"/>
      <c r="P205" s="135"/>
      <c r="Q205" s="135"/>
      <c r="R205" s="135"/>
      <c r="S205" s="135"/>
    </row>
    <row r="206" spans="9:19">
      <c r="I206" s="132"/>
      <c r="J206" s="132"/>
      <c r="K206" s="129"/>
      <c r="L206" s="134"/>
      <c r="M206" s="134"/>
      <c r="N206" s="135"/>
      <c r="O206" s="135"/>
      <c r="P206" s="135"/>
      <c r="Q206" s="135"/>
      <c r="R206" s="135"/>
      <c r="S206" s="135"/>
    </row>
    <row r="207" spans="9:19">
      <c r="I207" s="132"/>
      <c r="J207" s="132"/>
      <c r="K207" s="129"/>
      <c r="L207" s="134"/>
      <c r="M207" s="134"/>
      <c r="N207" s="135"/>
      <c r="O207" s="135"/>
      <c r="P207" s="135"/>
      <c r="Q207" s="135"/>
      <c r="R207" s="135"/>
      <c r="S207" s="135"/>
    </row>
    <row r="208" spans="9:19">
      <c r="I208" s="132"/>
      <c r="J208" s="132"/>
      <c r="K208" s="129"/>
      <c r="L208" s="134"/>
      <c r="M208" s="134"/>
      <c r="N208" s="135"/>
      <c r="O208" s="135"/>
      <c r="P208" s="135"/>
      <c r="Q208" s="135"/>
      <c r="R208" s="135"/>
      <c r="S208" s="135"/>
    </row>
    <row r="209" spans="9:19">
      <c r="I209" s="132"/>
      <c r="J209" s="132"/>
      <c r="K209" s="129"/>
      <c r="L209" s="134"/>
      <c r="M209" s="134"/>
      <c r="N209" s="135"/>
      <c r="O209" s="135"/>
      <c r="P209" s="135"/>
      <c r="Q209" s="135"/>
      <c r="R209" s="135"/>
      <c r="S209" s="135"/>
    </row>
    <row r="210" spans="9:19">
      <c r="I210" s="132"/>
      <c r="J210" s="132"/>
      <c r="K210" s="129"/>
      <c r="L210" s="134"/>
      <c r="M210" s="134"/>
      <c r="N210" s="135"/>
      <c r="O210" s="135"/>
      <c r="P210" s="135"/>
      <c r="Q210" s="135"/>
      <c r="R210" s="135"/>
      <c r="S210" s="135"/>
    </row>
    <row r="211" spans="9:19">
      <c r="I211" s="132"/>
      <c r="J211" s="132"/>
      <c r="K211" s="129"/>
      <c r="L211" s="134"/>
      <c r="M211" s="134"/>
      <c r="N211" s="135"/>
      <c r="O211" s="135"/>
      <c r="P211" s="135"/>
      <c r="Q211" s="135"/>
      <c r="R211" s="135"/>
      <c r="S211" s="135"/>
    </row>
    <row r="212" spans="9:19">
      <c r="I212" s="132"/>
      <c r="J212" s="132"/>
      <c r="K212" s="129"/>
      <c r="L212" s="134"/>
      <c r="M212" s="134"/>
      <c r="N212" s="135"/>
      <c r="O212" s="135"/>
      <c r="P212" s="135"/>
      <c r="Q212" s="135"/>
      <c r="R212" s="135"/>
      <c r="S212" s="135"/>
    </row>
    <row r="213" spans="9:19">
      <c r="I213" s="132"/>
      <c r="J213" s="132"/>
      <c r="K213" s="129"/>
      <c r="L213" s="134"/>
      <c r="M213" s="134"/>
      <c r="N213" s="135"/>
      <c r="O213" s="135"/>
      <c r="P213" s="135"/>
      <c r="Q213" s="135"/>
      <c r="R213" s="135"/>
      <c r="S213" s="135"/>
    </row>
    <row r="214" spans="9:19">
      <c r="I214" s="132"/>
      <c r="J214" s="132"/>
      <c r="K214" s="129"/>
      <c r="L214" s="134"/>
      <c r="M214" s="134"/>
      <c r="N214" s="135"/>
      <c r="O214" s="135"/>
      <c r="P214" s="135"/>
      <c r="Q214" s="135"/>
      <c r="R214" s="135"/>
      <c r="S214" s="135"/>
    </row>
    <row r="215" spans="9:19">
      <c r="I215" s="132"/>
      <c r="J215" s="132"/>
      <c r="K215" s="129"/>
      <c r="L215" s="134"/>
      <c r="M215" s="134"/>
      <c r="N215" s="135"/>
      <c r="O215" s="135"/>
      <c r="P215" s="135"/>
      <c r="Q215" s="135"/>
      <c r="R215" s="135"/>
      <c r="S215" s="135"/>
    </row>
    <row r="216" spans="9:19">
      <c r="I216" s="132"/>
      <c r="J216" s="132"/>
      <c r="K216" s="129"/>
      <c r="L216" s="134"/>
      <c r="M216" s="134"/>
      <c r="N216" s="135"/>
      <c r="O216" s="135"/>
      <c r="P216" s="135"/>
      <c r="Q216" s="135"/>
      <c r="R216" s="135"/>
      <c r="S216" s="135"/>
    </row>
    <row r="217" spans="9:19">
      <c r="I217" s="132"/>
      <c r="J217" s="132"/>
      <c r="K217" s="129"/>
      <c r="L217" s="134"/>
      <c r="M217" s="134"/>
      <c r="N217" s="135"/>
      <c r="O217" s="135"/>
      <c r="P217" s="135"/>
      <c r="Q217" s="135"/>
      <c r="R217" s="135"/>
      <c r="S217" s="135"/>
    </row>
    <row r="218" spans="9:19">
      <c r="I218" s="132"/>
      <c r="J218" s="132"/>
      <c r="K218" s="129"/>
      <c r="L218" s="134"/>
      <c r="M218" s="134"/>
      <c r="N218" s="135"/>
      <c r="O218" s="135"/>
      <c r="P218" s="135"/>
      <c r="Q218" s="135"/>
      <c r="R218" s="135"/>
      <c r="S218" s="135"/>
    </row>
    <row r="219" spans="9:19">
      <c r="I219" s="132"/>
      <c r="J219" s="132"/>
      <c r="K219" s="129"/>
      <c r="L219" s="134"/>
      <c r="M219" s="134"/>
      <c r="N219" s="135"/>
      <c r="O219" s="135"/>
      <c r="P219" s="135"/>
      <c r="Q219" s="135"/>
      <c r="R219" s="135"/>
      <c r="S219" s="135"/>
    </row>
    <row r="220" spans="9:19">
      <c r="I220" s="132"/>
      <c r="J220" s="132"/>
      <c r="K220" s="129"/>
      <c r="L220" s="134"/>
      <c r="M220" s="134"/>
      <c r="N220" s="135"/>
      <c r="O220" s="135"/>
      <c r="P220" s="135"/>
      <c r="Q220" s="135"/>
      <c r="R220" s="135"/>
      <c r="S220" s="135"/>
    </row>
    <row r="221" spans="9:19">
      <c r="I221" s="132"/>
      <c r="J221" s="132"/>
      <c r="K221" s="129"/>
      <c r="L221" s="134"/>
      <c r="M221" s="134"/>
      <c r="N221" s="135"/>
      <c r="O221" s="135"/>
      <c r="P221" s="135"/>
      <c r="Q221" s="135"/>
      <c r="R221" s="135"/>
      <c r="S221" s="135"/>
    </row>
    <row r="222" spans="9:19">
      <c r="I222" s="132"/>
      <c r="J222" s="132"/>
      <c r="K222" s="129"/>
      <c r="L222" s="134"/>
      <c r="M222" s="134"/>
      <c r="N222" s="135"/>
      <c r="O222" s="135"/>
      <c r="P222" s="135"/>
      <c r="Q222" s="135"/>
      <c r="R222" s="135"/>
      <c r="S222" s="135"/>
    </row>
    <row r="223" spans="9:19">
      <c r="I223" s="132"/>
      <c r="J223" s="132"/>
      <c r="K223" s="129"/>
      <c r="L223" s="134"/>
      <c r="M223" s="134"/>
      <c r="N223" s="135"/>
      <c r="O223" s="135"/>
      <c r="P223" s="135"/>
      <c r="Q223" s="135"/>
      <c r="R223" s="135"/>
      <c r="S223" s="135"/>
    </row>
    <row r="224" spans="9:19">
      <c r="I224" s="132"/>
      <c r="J224" s="132"/>
      <c r="K224" s="129"/>
      <c r="L224" s="134"/>
      <c r="M224" s="134"/>
      <c r="N224" s="135"/>
      <c r="O224" s="135"/>
      <c r="P224" s="135"/>
      <c r="Q224" s="135"/>
      <c r="R224" s="135"/>
      <c r="S224" s="135"/>
    </row>
    <row r="225" spans="9:19">
      <c r="I225" s="132"/>
      <c r="J225" s="132"/>
      <c r="K225" s="129"/>
      <c r="L225" s="134"/>
      <c r="M225" s="134"/>
      <c r="N225" s="135"/>
      <c r="O225" s="135"/>
      <c r="P225" s="135"/>
      <c r="Q225" s="135"/>
      <c r="R225" s="135"/>
      <c r="S225" s="135"/>
    </row>
    <row r="226" spans="9:19">
      <c r="I226" s="132"/>
      <c r="J226" s="132"/>
      <c r="K226" s="129"/>
      <c r="L226" s="134"/>
      <c r="M226" s="134"/>
      <c r="N226" s="135"/>
      <c r="O226" s="135"/>
      <c r="P226" s="135"/>
      <c r="Q226" s="135"/>
      <c r="R226" s="135"/>
      <c r="S226" s="135"/>
    </row>
    <row r="227" spans="9:19">
      <c r="I227" s="132"/>
      <c r="J227" s="132"/>
      <c r="K227" s="129"/>
      <c r="L227" s="134"/>
      <c r="M227" s="134"/>
      <c r="N227" s="135"/>
      <c r="O227" s="135"/>
      <c r="P227" s="135"/>
      <c r="Q227" s="135"/>
      <c r="R227" s="135"/>
      <c r="S227" s="135"/>
    </row>
    <row r="228" spans="9:19">
      <c r="I228" s="132"/>
      <c r="J228" s="132"/>
      <c r="K228" s="129"/>
      <c r="L228" s="134"/>
      <c r="M228" s="134"/>
      <c r="N228" s="135"/>
      <c r="O228" s="135"/>
      <c r="P228" s="135"/>
      <c r="Q228" s="135"/>
      <c r="R228" s="135"/>
      <c r="S228" s="135"/>
    </row>
    <row r="229" spans="9:19">
      <c r="I229" s="132"/>
      <c r="J229" s="132"/>
      <c r="K229" s="129"/>
      <c r="L229" s="134"/>
      <c r="M229" s="134"/>
      <c r="N229" s="135"/>
      <c r="O229" s="135"/>
      <c r="P229" s="135"/>
      <c r="Q229" s="135"/>
      <c r="R229" s="135"/>
      <c r="S229" s="135"/>
    </row>
    <row r="230" spans="9:19">
      <c r="I230" s="132"/>
      <c r="J230" s="132"/>
      <c r="K230" s="129"/>
      <c r="L230" s="134"/>
      <c r="M230" s="134"/>
      <c r="N230" s="135"/>
      <c r="O230" s="135"/>
      <c r="P230" s="135"/>
      <c r="Q230" s="135"/>
      <c r="R230" s="135"/>
      <c r="S230" s="135"/>
    </row>
    <row r="231" spans="9:19">
      <c r="I231" s="132"/>
      <c r="J231" s="132"/>
      <c r="K231" s="129"/>
      <c r="L231" s="134"/>
      <c r="M231" s="134"/>
      <c r="N231" s="135"/>
      <c r="O231" s="135"/>
      <c r="P231" s="135"/>
      <c r="Q231" s="135"/>
      <c r="R231" s="135"/>
      <c r="S231" s="135"/>
    </row>
    <row r="232" spans="9:19">
      <c r="I232" s="132"/>
      <c r="J232" s="132"/>
      <c r="K232" s="129"/>
      <c r="L232" s="134"/>
      <c r="M232" s="134"/>
      <c r="N232" s="135"/>
      <c r="O232" s="135"/>
      <c r="P232" s="135"/>
      <c r="Q232" s="135"/>
      <c r="R232" s="135"/>
      <c r="S232" s="135"/>
    </row>
    <row r="233" spans="9:19">
      <c r="I233" s="132"/>
      <c r="J233" s="132"/>
      <c r="K233" s="129"/>
      <c r="L233" s="134"/>
      <c r="M233" s="134"/>
      <c r="N233" s="135"/>
      <c r="O233" s="135"/>
      <c r="P233" s="135"/>
      <c r="Q233" s="135"/>
      <c r="R233" s="135"/>
      <c r="S233" s="135"/>
    </row>
    <row r="234" spans="9:19">
      <c r="I234" s="132"/>
      <c r="J234" s="132"/>
      <c r="K234" s="129"/>
      <c r="L234" s="134"/>
      <c r="M234" s="134"/>
      <c r="N234" s="135"/>
      <c r="O234" s="135"/>
      <c r="P234" s="135"/>
      <c r="Q234" s="135"/>
      <c r="R234" s="135"/>
      <c r="S234" s="135"/>
    </row>
    <row r="235" spans="9:19">
      <c r="I235" s="132"/>
      <c r="J235" s="132"/>
      <c r="K235" s="129"/>
      <c r="L235" s="134"/>
      <c r="M235" s="134"/>
      <c r="N235" s="135"/>
      <c r="O235" s="135"/>
      <c r="P235" s="135"/>
      <c r="Q235" s="135"/>
      <c r="R235" s="135"/>
      <c r="S235" s="135"/>
    </row>
    <row r="236" spans="9:19">
      <c r="I236" s="132"/>
      <c r="J236" s="132"/>
      <c r="K236" s="129"/>
      <c r="L236" s="134"/>
      <c r="M236" s="134"/>
      <c r="N236" s="135"/>
      <c r="O236" s="135"/>
      <c r="P236" s="135"/>
      <c r="Q236" s="135"/>
      <c r="R236" s="135"/>
      <c r="S236" s="135"/>
    </row>
    <row r="237" spans="9:19">
      <c r="I237" s="132"/>
      <c r="J237" s="132"/>
      <c r="K237" s="129"/>
      <c r="L237" s="134"/>
      <c r="M237" s="134"/>
      <c r="N237" s="135"/>
      <c r="O237" s="135"/>
      <c r="P237" s="135"/>
      <c r="Q237" s="135"/>
      <c r="R237" s="135"/>
      <c r="S237" s="135"/>
    </row>
    <row r="238" spans="9:19">
      <c r="I238" s="132"/>
      <c r="J238" s="132"/>
      <c r="K238" s="129"/>
      <c r="L238" s="134"/>
      <c r="M238" s="134"/>
      <c r="N238" s="135"/>
      <c r="O238" s="135"/>
      <c r="P238" s="135"/>
      <c r="Q238" s="135"/>
      <c r="R238" s="135"/>
      <c r="S238" s="135"/>
    </row>
    <row r="239" spans="9:19">
      <c r="I239" s="132"/>
      <c r="J239" s="132"/>
      <c r="K239" s="129"/>
      <c r="L239" s="134"/>
      <c r="M239" s="134"/>
      <c r="N239" s="135"/>
      <c r="O239" s="135"/>
      <c r="P239" s="135"/>
      <c r="Q239" s="135"/>
      <c r="R239" s="135"/>
      <c r="S239" s="135"/>
    </row>
    <row r="240" spans="9:19">
      <c r="I240" s="132"/>
      <c r="J240" s="132"/>
      <c r="K240" s="129"/>
      <c r="L240" s="134"/>
      <c r="M240" s="134"/>
      <c r="N240" s="135"/>
      <c r="O240" s="135"/>
      <c r="P240" s="135"/>
      <c r="Q240" s="135"/>
      <c r="R240" s="135"/>
      <c r="S240" s="135"/>
    </row>
    <row r="241" spans="9:19">
      <c r="I241" s="132"/>
      <c r="J241" s="132"/>
      <c r="K241" s="129"/>
      <c r="L241" s="134"/>
      <c r="M241" s="134"/>
      <c r="N241" s="135"/>
      <c r="O241" s="135"/>
      <c r="P241" s="135"/>
      <c r="Q241" s="135"/>
      <c r="R241" s="135"/>
      <c r="S241" s="135"/>
    </row>
    <row r="242" spans="9:19">
      <c r="I242" s="132"/>
      <c r="J242" s="132"/>
      <c r="K242" s="129"/>
      <c r="L242" s="134"/>
      <c r="M242" s="134"/>
      <c r="N242" s="135"/>
      <c r="O242" s="135"/>
      <c r="P242" s="135"/>
      <c r="Q242" s="135"/>
      <c r="R242" s="135"/>
      <c r="S242" s="135"/>
    </row>
    <row r="243" spans="9:19">
      <c r="I243" s="132"/>
      <c r="J243" s="132"/>
      <c r="K243" s="129"/>
      <c r="L243" s="134"/>
      <c r="M243" s="134"/>
      <c r="N243" s="135"/>
      <c r="O243" s="135"/>
      <c r="P243" s="135"/>
      <c r="Q243" s="135"/>
      <c r="R243" s="135"/>
      <c r="S243" s="135"/>
    </row>
    <row r="244" spans="9:19">
      <c r="I244" s="132"/>
      <c r="J244" s="132"/>
      <c r="K244" s="129"/>
      <c r="L244" s="134"/>
      <c r="M244" s="134"/>
      <c r="N244" s="135"/>
      <c r="O244" s="135"/>
      <c r="P244" s="135"/>
      <c r="Q244" s="135"/>
      <c r="R244" s="135"/>
      <c r="S244" s="135"/>
    </row>
    <row r="245" spans="9:19">
      <c r="I245" s="132"/>
      <c r="J245" s="132"/>
      <c r="K245" s="129"/>
      <c r="L245" s="134"/>
      <c r="M245" s="134"/>
      <c r="N245" s="135"/>
      <c r="O245" s="135"/>
      <c r="P245" s="135"/>
      <c r="Q245" s="135"/>
      <c r="R245" s="135"/>
      <c r="S245" s="135"/>
    </row>
    <row r="246" spans="9:19">
      <c r="I246" s="132"/>
      <c r="J246" s="132"/>
      <c r="K246" s="129"/>
      <c r="L246" s="134"/>
      <c r="M246" s="134"/>
      <c r="N246" s="135"/>
      <c r="O246" s="135"/>
      <c r="P246" s="135"/>
      <c r="Q246" s="135"/>
      <c r="R246" s="135"/>
      <c r="S246" s="135"/>
    </row>
    <row r="247" spans="9:19">
      <c r="I247" s="132"/>
      <c r="J247" s="132"/>
      <c r="K247" s="129"/>
      <c r="L247" s="134"/>
      <c r="M247" s="134"/>
      <c r="N247" s="135"/>
      <c r="O247" s="135"/>
      <c r="P247" s="135"/>
      <c r="Q247" s="135"/>
      <c r="R247" s="135"/>
      <c r="S247" s="135"/>
    </row>
    <row r="248" spans="9:19">
      <c r="I248" s="132"/>
      <c r="J248" s="132"/>
      <c r="K248" s="129"/>
      <c r="L248" s="134"/>
      <c r="M248" s="134"/>
      <c r="N248" s="135"/>
      <c r="O248" s="135"/>
      <c r="P248" s="135"/>
      <c r="Q248" s="135"/>
      <c r="R248" s="135"/>
      <c r="S248" s="135"/>
    </row>
    <row r="249" spans="9:19">
      <c r="I249" s="132"/>
      <c r="J249" s="132"/>
      <c r="K249" s="129"/>
      <c r="L249" s="134"/>
      <c r="M249" s="134"/>
      <c r="N249" s="135"/>
      <c r="O249" s="135"/>
      <c r="P249" s="135"/>
      <c r="Q249" s="135"/>
      <c r="R249" s="135"/>
      <c r="S249" s="135"/>
    </row>
    <row r="250" spans="9:19">
      <c r="I250" s="132"/>
      <c r="J250" s="132"/>
      <c r="K250" s="129"/>
      <c r="L250" s="134"/>
      <c r="M250" s="134"/>
      <c r="N250" s="135"/>
      <c r="O250" s="135"/>
      <c r="P250" s="135"/>
      <c r="Q250" s="135"/>
      <c r="R250" s="135"/>
      <c r="S250" s="135"/>
    </row>
    <row r="251" spans="9:19">
      <c r="I251" s="132"/>
      <c r="J251" s="132"/>
      <c r="K251" s="129"/>
      <c r="L251" s="134"/>
      <c r="M251" s="134"/>
      <c r="N251" s="135"/>
      <c r="O251" s="135"/>
      <c r="P251" s="135"/>
      <c r="Q251" s="135"/>
      <c r="R251" s="135"/>
      <c r="S251" s="135"/>
    </row>
    <row r="252" spans="9:19">
      <c r="I252" s="132"/>
      <c r="J252" s="132"/>
      <c r="K252" s="129"/>
      <c r="L252" s="134"/>
      <c r="M252" s="134"/>
      <c r="N252" s="135"/>
      <c r="O252" s="135"/>
      <c r="P252" s="135"/>
      <c r="Q252" s="135"/>
      <c r="R252" s="135"/>
      <c r="S252" s="135"/>
    </row>
    <row r="253" spans="9:19">
      <c r="I253" s="132"/>
      <c r="J253" s="132"/>
      <c r="K253" s="129"/>
      <c r="L253" s="134"/>
      <c r="M253" s="134"/>
      <c r="N253" s="135"/>
      <c r="O253" s="135"/>
      <c r="P253" s="135"/>
      <c r="Q253" s="135"/>
      <c r="R253" s="135"/>
      <c r="S253" s="135"/>
    </row>
    <row r="254" spans="9:19">
      <c r="I254" s="132"/>
      <c r="J254" s="132"/>
      <c r="K254" s="129"/>
      <c r="L254" s="134"/>
      <c r="M254" s="134"/>
      <c r="N254" s="135"/>
      <c r="O254" s="135"/>
      <c r="P254" s="135"/>
      <c r="Q254" s="135"/>
      <c r="R254" s="135"/>
      <c r="S254" s="135"/>
    </row>
    <row r="255" spans="9:19">
      <c r="I255" s="132"/>
      <c r="J255" s="132"/>
      <c r="K255" s="129"/>
      <c r="L255" s="134"/>
      <c r="M255" s="134"/>
      <c r="N255" s="135"/>
      <c r="O255" s="135"/>
      <c r="P255" s="135"/>
      <c r="Q255" s="135"/>
      <c r="R255" s="135"/>
      <c r="S255" s="135"/>
    </row>
    <row r="256" spans="9:19">
      <c r="I256" s="132"/>
      <c r="J256" s="132"/>
      <c r="K256" s="129"/>
      <c r="L256" s="134"/>
      <c r="M256" s="134"/>
      <c r="N256" s="135"/>
      <c r="O256" s="135"/>
      <c r="P256" s="135"/>
      <c r="Q256" s="135"/>
      <c r="R256" s="135"/>
      <c r="S256" s="135"/>
    </row>
    <row r="257" spans="9:19">
      <c r="I257" s="132"/>
      <c r="J257" s="132"/>
      <c r="K257" s="129"/>
      <c r="L257" s="134"/>
      <c r="M257" s="134"/>
      <c r="N257" s="135"/>
      <c r="O257" s="135"/>
      <c r="P257" s="135"/>
      <c r="Q257" s="135"/>
      <c r="R257" s="135"/>
      <c r="S257" s="135"/>
    </row>
    <row r="258" spans="9:19">
      <c r="I258" s="132"/>
      <c r="J258" s="132"/>
      <c r="K258" s="129"/>
      <c r="L258" s="134"/>
      <c r="M258" s="134"/>
      <c r="N258" s="135"/>
      <c r="O258" s="135"/>
      <c r="P258" s="135"/>
      <c r="Q258" s="135"/>
      <c r="R258" s="135"/>
      <c r="S258" s="135"/>
    </row>
    <row r="259" spans="9:19">
      <c r="I259" s="132"/>
      <c r="J259" s="132"/>
      <c r="K259" s="129"/>
      <c r="L259" s="134"/>
      <c r="M259" s="134"/>
      <c r="N259" s="135"/>
      <c r="O259" s="135"/>
      <c r="P259" s="135"/>
      <c r="Q259" s="135"/>
      <c r="R259" s="135"/>
      <c r="S259" s="135"/>
    </row>
    <row r="260" spans="9:19">
      <c r="I260" s="132"/>
      <c r="J260" s="132"/>
      <c r="K260" s="129"/>
      <c r="L260" s="134"/>
      <c r="M260" s="134"/>
      <c r="N260" s="135"/>
      <c r="O260" s="135"/>
      <c r="P260" s="135"/>
      <c r="Q260" s="135"/>
      <c r="R260" s="135"/>
      <c r="S260" s="135"/>
    </row>
    <row r="261" spans="9:19">
      <c r="I261" s="132"/>
      <c r="J261" s="132"/>
      <c r="K261" s="129"/>
      <c r="L261" s="134"/>
      <c r="M261" s="134"/>
      <c r="N261" s="135"/>
      <c r="O261" s="135"/>
      <c r="P261" s="135"/>
      <c r="Q261" s="135"/>
      <c r="R261" s="135"/>
      <c r="S261" s="135"/>
    </row>
    <row r="262" spans="9:19">
      <c r="I262" s="132"/>
      <c r="J262" s="132"/>
      <c r="K262" s="129"/>
      <c r="L262" s="134"/>
      <c r="M262" s="134"/>
      <c r="N262" s="135"/>
      <c r="O262" s="135"/>
      <c r="P262" s="135"/>
      <c r="Q262" s="135"/>
      <c r="R262" s="135"/>
      <c r="S262" s="135"/>
    </row>
    <row r="263" spans="9:19">
      <c r="I263" s="132"/>
      <c r="J263" s="132"/>
      <c r="K263" s="129"/>
      <c r="L263" s="134"/>
      <c r="M263" s="134"/>
      <c r="N263" s="135"/>
      <c r="O263" s="135"/>
      <c r="P263" s="135"/>
      <c r="Q263" s="135"/>
      <c r="R263" s="135"/>
      <c r="S263" s="135"/>
    </row>
    <row r="264" spans="9:19">
      <c r="I264" s="132"/>
      <c r="J264" s="132"/>
      <c r="K264" s="129"/>
      <c r="L264" s="134"/>
      <c r="M264" s="134"/>
      <c r="N264" s="135"/>
      <c r="O264" s="135"/>
      <c r="P264" s="135"/>
      <c r="Q264" s="135"/>
      <c r="R264" s="135"/>
      <c r="S264" s="135"/>
    </row>
    <row r="265" spans="9:19">
      <c r="I265" s="132"/>
      <c r="J265" s="132"/>
      <c r="K265" s="129"/>
      <c r="L265" s="134"/>
      <c r="M265" s="134"/>
      <c r="N265" s="135"/>
      <c r="O265" s="135"/>
      <c r="P265" s="135"/>
      <c r="Q265" s="135"/>
      <c r="R265" s="135"/>
      <c r="S265" s="135"/>
    </row>
    <row r="266" spans="9:19">
      <c r="I266" s="132"/>
      <c r="J266" s="132"/>
      <c r="K266" s="129"/>
      <c r="L266" s="134"/>
      <c r="M266" s="134"/>
      <c r="N266" s="135"/>
      <c r="O266" s="135"/>
      <c r="P266" s="135"/>
      <c r="Q266" s="135"/>
      <c r="R266" s="135"/>
      <c r="S266" s="135"/>
    </row>
    <row r="267" spans="9:19">
      <c r="I267" s="132"/>
      <c r="J267" s="132"/>
      <c r="K267" s="129"/>
      <c r="L267" s="134"/>
      <c r="M267" s="134"/>
      <c r="N267" s="135"/>
      <c r="O267" s="135"/>
      <c r="P267" s="135"/>
      <c r="Q267" s="135"/>
      <c r="R267" s="135"/>
      <c r="S267" s="135"/>
    </row>
    <row r="268" spans="9:19">
      <c r="I268" s="132"/>
      <c r="J268" s="132"/>
      <c r="K268" s="129"/>
      <c r="L268" s="134"/>
      <c r="M268" s="134"/>
      <c r="N268" s="135"/>
      <c r="O268" s="135"/>
      <c r="P268" s="135"/>
      <c r="Q268" s="135"/>
      <c r="R268" s="135"/>
      <c r="S268" s="135"/>
    </row>
    <row r="269" spans="9:19">
      <c r="I269" s="132"/>
      <c r="J269" s="132"/>
      <c r="K269" s="129"/>
      <c r="L269" s="134"/>
      <c r="M269" s="134"/>
      <c r="N269" s="135"/>
      <c r="O269" s="135"/>
      <c r="P269" s="135"/>
      <c r="Q269" s="135"/>
      <c r="R269" s="135"/>
      <c r="S269" s="135"/>
    </row>
    <row r="270" spans="9:19">
      <c r="I270" s="132"/>
      <c r="J270" s="132"/>
      <c r="K270" s="129"/>
      <c r="L270" s="134"/>
      <c r="M270" s="134"/>
      <c r="N270" s="135"/>
      <c r="O270" s="135"/>
      <c r="P270" s="135"/>
      <c r="Q270" s="135"/>
      <c r="R270" s="135"/>
      <c r="S270" s="135"/>
    </row>
    <row r="271" spans="9:19">
      <c r="I271" s="132"/>
      <c r="J271" s="132"/>
      <c r="K271" s="129"/>
      <c r="L271" s="134"/>
      <c r="M271" s="134"/>
      <c r="N271" s="135"/>
      <c r="O271" s="135"/>
      <c r="P271" s="135"/>
      <c r="Q271" s="135"/>
      <c r="R271" s="135"/>
      <c r="S271" s="135"/>
    </row>
    <row r="272" spans="9:19">
      <c r="I272" s="132"/>
      <c r="J272" s="132"/>
      <c r="K272" s="129"/>
      <c r="L272" s="134"/>
      <c r="M272" s="134"/>
      <c r="N272" s="135"/>
      <c r="O272" s="135"/>
      <c r="P272" s="135"/>
      <c r="Q272" s="135"/>
      <c r="R272" s="135"/>
      <c r="S272" s="135"/>
    </row>
    <row r="273" spans="9:19">
      <c r="I273" s="132"/>
      <c r="J273" s="132"/>
      <c r="K273" s="129"/>
      <c r="L273" s="134"/>
      <c r="M273" s="134"/>
      <c r="N273" s="135"/>
      <c r="O273" s="135"/>
      <c r="P273" s="135"/>
      <c r="Q273" s="135"/>
      <c r="R273" s="135"/>
      <c r="S273" s="135"/>
    </row>
    <row r="274" spans="9:19">
      <c r="I274" s="132"/>
      <c r="J274" s="132"/>
      <c r="K274" s="129"/>
      <c r="L274" s="134"/>
      <c r="M274" s="134"/>
      <c r="N274" s="135"/>
      <c r="O274" s="135"/>
      <c r="P274" s="135"/>
      <c r="Q274" s="135"/>
      <c r="R274" s="135"/>
      <c r="S274" s="135"/>
    </row>
    <row r="275" spans="9:19">
      <c r="I275" s="132"/>
      <c r="J275" s="132"/>
      <c r="K275" s="129"/>
      <c r="L275" s="134"/>
      <c r="M275" s="134"/>
      <c r="N275" s="135"/>
      <c r="O275" s="135"/>
      <c r="P275" s="135"/>
      <c r="Q275" s="135"/>
      <c r="R275" s="135"/>
      <c r="S275" s="135"/>
    </row>
    <row r="276" spans="9:19">
      <c r="I276" s="132"/>
      <c r="J276" s="132"/>
      <c r="K276" s="129"/>
      <c r="L276" s="134"/>
      <c r="M276" s="134"/>
      <c r="N276" s="135"/>
      <c r="O276" s="135"/>
      <c r="P276" s="135"/>
      <c r="Q276" s="135"/>
      <c r="R276" s="135"/>
      <c r="S276" s="135"/>
    </row>
    <row r="277" spans="9:19">
      <c r="I277" s="132"/>
      <c r="J277" s="132"/>
      <c r="K277" s="129"/>
      <c r="L277" s="134"/>
      <c r="M277" s="134"/>
      <c r="N277" s="135"/>
      <c r="O277" s="135"/>
      <c r="P277" s="135"/>
      <c r="Q277" s="135"/>
      <c r="R277" s="135"/>
      <c r="S277" s="135"/>
    </row>
    <row r="278" spans="9:19">
      <c r="I278" s="132"/>
      <c r="J278" s="132"/>
      <c r="K278" s="129"/>
      <c r="L278" s="134"/>
      <c r="M278" s="134"/>
      <c r="N278" s="135"/>
      <c r="O278" s="135"/>
      <c r="P278" s="135"/>
      <c r="Q278" s="135"/>
      <c r="R278" s="135"/>
      <c r="S278" s="135"/>
    </row>
    <row r="279" spans="9:19">
      <c r="I279" s="132"/>
      <c r="J279" s="132"/>
      <c r="K279" s="129"/>
      <c r="L279" s="134"/>
      <c r="M279" s="134"/>
      <c r="N279" s="135"/>
      <c r="O279" s="135"/>
      <c r="P279" s="135"/>
      <c r="Q279" s="135"/>
      <c r="R279" s="135"/>
      <c r="S279" s="135"/>
    </row>
    <row r="280" spans="9:19">
      <c r="I280" s="132"/>
      <c r="J280" s="132"/>
      <c r="K280" s="129"/>
      <c r="L280" s="134"/>
      <c r="M280" s="134"/>
      <c r="N280" s="135"/>
      <c r="O280" s="135"/>
      <c r="P280" s="135"/>
      <c r="Q280" s="135"/>
      <c r="R280" s="135"/>
      <c r="S280" s="135"/>
    </row>
    <row r="281" spans="9:19">
      <c r="I281" s="132"/>
      <c r="J281" s="132"/>
      <c r="K281" s="129"/>
      <c r="L281" s="134"/>
      <c r="M281" s="134"/>
      <c r="N281" s="135"/>
      <c r="O281" s="135"/>
      <c r="P281" s="135"/>
      <c r="Q281" s="135"/>
      <c r="R281" s="135"/>
      <c r="S281" s="135"/>
    </row>
    <row r="282" spans="9:19">
      <c r="I282" s="132"/>
      <c r="J282" s="132"/>
      <c r="K282" s="129"/>
      <c r="L282" s="134"/>
      <c r="M282" s="134"/>
      <c r="N282" s="135"/>
      <c r="O282" s="135"/>
      <c r="P282" s="135"/>
      <c r="Q282" s="135"/>
      <c r="R282" s="135"/>
      <c r="S282" s="135"/>
    </row>
    <row r="283" spans="9:19">
      <c r="I283" s="132"/>
      <c r="J283" s="132"/>
      <c r="K283" s="129"/>
      <c r="L283" s="134"/>
      <c r="M283" s="134"/>
      <c r="N283" s="135"/>
      <c r="O283" s="135"/>
      <c r="P283" s="135"/>
      <c r="Q283" s="135"/>
      <c r="R283" s="135"/>
      <c r="S283" s="135"/>
    </row>
    <row r="284" spans="9:19">
      <c r="I284" s="132"/>
      <c r="J284" s="132"/>
      <c r="K284" s="129"/>
      <c r="L284" s="134"/>
      <c r="M284" s="134"/>
      <c r="N284" s="135"/>
      <c r="O284" s="135"/>
      <c r="P284" s="135"/>
      <c r="Q284" s="135"/>
      <c r="R284" s="135"/>
      <c r="S284" s="135"/>
    </row>
    <row r="285" spans="9:19">
      <c r="I285" s="132"/>
      <c r="J285" s="132"/>
      <c r="K285" s="129"/>
      <c r="L285" s="134"/>
      <c r="M285" s="134"/>
      <c r="N285" s="135"/>
      <c r="O285" s="135"/>
      <c r="P285" s="135"/>
      <c r="Q285" s="135"/>
      <c r="R285" s="135"/>
      <c r="S285" s="135"/>
    </row>
    <row r="286" spans="9:19">
      <c r="I286" s="132"/>
      <c r="J286" s="132"/>
      <c r="K286" s="129"/>
      <c r="L286" s="134"/>
      <c r="M286" s="134"/>
      <c r="N286" s="135"/>
      <c r="O286" s="135"/>
      <c r="P286" s="135"/>
      <c r="Q286" s="135"/>
      <c r="R286" s="135"/>
      <c r="S286" s="135"/>
    </row>
    <row r="287" spans="9:19">
      <c r="I287" s="132"/>
      <c r="J287" s="132"/>
      <c r="K287" s="129"/>
      <c r="L287" s="134"/>
      <c r="M287" s="134"/>
      <c r="N287" s="135"/>
      <c r="O287" s="135"/>
      <c r="P287" s="135"/>
      <c r="Q287" s="135"/>
      <c r="R287" s="135"/>
      <c r="S287" s="135"/>
    </row>
    <row r="288" spans="9:19">
      <c r="I288" s="132"/>
      <c r="J288" s="132"/>
      <c r="K288" s="129"/>
      <c r="L288" s="134"/>
      <c r="M288" s="134"/>
      <c r="N288" s="135"/>
      <c r="O288" s="135"/>
      <c r="P288" s="135"/>
      <c r="Q288" s="135"/>
      <c r="R288" s="135"/>
      <c r="S288" s="135"/>
    </row>
    <row r="289" spans="9:19">
      <c r="I289" s="132"/>
      <c r="J289" s="132"/>
      <c r="K289" s="129"/>
      <c r="L289" s="134"/>
      <c r="M289" s="134"/>
      <c r="N289" s="135"/>
      <c r="O289" s="135"/>
      <c r="P289" s="135"/>
      <c r="Q289" s="135"/>
      <c r="R289" s="135"/>
      <c r="S289" s="135"/>
    </row>
    <row r="290" spans="9:19">
      <c r="I290" s="132"/>
      <c r="J290" s="132"/>
      <c r="K290" s="129"/>
      <c r="L290" s="134"/>
      <c r="M290" s="134"/>
      <c r="N290" s="135"/>
      <c r="O290" s="135"/>
      <c r="P290" s="135"/>
      <c r="Q290" s="135"/>
      <c r="R290" s="135"/>
      <c r="S290" s="135"/>
    </row>
    <row r="291" spans="9:19">
      <c r="I291" s="132"/>
      <c r="J291" s="132"/>
      <c r="K291" s="129"/>
      <c r="L291" s="134"/>
      <c r="M291" s="134"/>
      <c r="N291" s="135"/>
      <c r="O291" s="135"/>
      <c r="P291" s="135"/>
      <c r="Q291" s="135"/>
      <c r="R291" s="135"/>
      <c r="S291" s="135"/>
    </row>
    <row r="292" spans="9:19">
      <c r="I292" s="132"/>
      <c r="J292" s="132"/>
      <c r="K292" s="129"/>
      <c r="L292" s="134"/>
      <c r="M292" s="134"/>
      <c r="N292" s="135"/>
      <c r="O292" s="135"/>
      <c r="P292" s="135"/>
      <c r="Q292" s="135"/>
      <c r="R292" s="135"/>
      <c r="S292" s="135"/>
    </row>
    <row r="293" spans="9:19">
      <c r="I293" s="132"/>
      <c r="J293" s="132"/>
      <c r="K293" s="129"/>
      <c r="L293" s="134"/>
      <c r="M293" s="134"/>
      <c r="N293" s="135"/>
      <c r="O293" s="135"/>
      <c r="P293" s="135"/>
      <c r="Q293" s="135"/>
      <c r="R293" s="135"/>
      <c r="S293" s="135"/>
    </row>
    <row r="294" spans="9:19">
      <c r="I294" s="132"/>
      <c r="J294" s="132"/>
      <c r="K294" s="129"/>
      <c r="L294" s="134"/>
      <c r="M294" s="134"/>
      <c r="N294" s="135"/>
      <c r="O294" s="135"/>
      <c r="P294" s="135"/>
      <c r="Q294" s="135"/>
      <c r="R294" s="135"/>
      <c r="S294" s="135"/>
    </row>
    <row r="295" spans="9:19">
      <c r="I295" s="132"/>
      <c r="J295" s="132"/>
      <c r="K295" s="129"/>
      <c r="L295" s="134"/>
      <c r="M295" s="134"/>
      <c r="N295" s="135"/>
      <c r="O295" s="135"/>
      <c r="P295" s="135"/>
      <c r="Q295" s="135"/>
      <c r="R295" s="135"/>
      <c r="S295" s="135"/>
    </row>
    <row r="296" spans="9:19">
      <c r="I296" s="132"/>
      <c r="J296" s="132"/>
      <c r="K296" s="129"/>
      <c r="L296" s="134"/>
      <c r="M296" s="134"/>
      <c r="N296" s="135"/>
      <c r="O296" s="135"/>
      <c r="P296" s="135"/>
      <c r="Q296" s="135"/>
      <c r="R296" s="135"/>
      <c r="S296" s="135"/>
    </row>
    <row r="297" spans="9:19">
      <c r="I297" s="132"/>
      <c r="J297" s="132"/>
      <c r="K297" s="129"/>
      <c r="L297" s="134"/>
      <c r="M297" s="134"/>
      <c r="N297" s="135"/>
      <c r="O297" s="135"/>
      <c r="P297" s="135"/>
      <c r="Q297" s="135"/>
      <c r="R297" s="135"/>
      <c r="S297" s="135"/>
    </row>
    <row r="298" spans="9:19">
      <c r="I298" s="132"/>
      <c r="J298" s="132"/>
      <c r="K298" s="129"/>
      <c r="L298" s="134"/>
      <c r="M298" s="134"/>
      <c r="N298" s="135"/>
      <c r="O298" s="135"/>
      <c r="P298" s="135"/>
      <c r="Q298" s="135"/>
      <c r="R298" s="135"/>
      <c r="S298" s="135"/>
    </row>
    <row r="299" spans="9:19">
      <c r="I299" s="132"/>
      <c r="J299" s="132"/>
      <c r="K299" s="129"/>
      <c r="L299" s="134"/>
      <c r="M299" s="134"/>
      <c r="N299" s="135"/>
      <c r="O299" s="135"/>
      <c r="P299" s="135"/>
      <c r="Q299" s="135"/>
      <c r="R299" s="135"/>
      <c r="S299" s="135"/>
    </row>
    <row r="300" spans="9:19">
      <c r="I300" s="132"/>
      <c r="J300" s="132"/>
      <c r="K300" s="129"/>
      <c r="L300" s="134"/>
      <c r="M300" s="134"/>
      <c r="N300" s="135"/>
      <c r="O300" s="135"/>
      <c r="P300" s="135"/>
      <c r="Q300" s="135"/>
      <c r="R300" s="135"/>
      <c r="S300" s="135"/>
    </row>
    <row r="301" spans="9:19">
      <c r="I301" s="132"/>
      <c r="J301" s="132"/>
      <c r="K301" s="129"/>
      <c r="L301" s="134"/>
      <c r="M301" s="134"/>
      <c r="N301" s="135"/>
      <c r="O301" s="135"/>
      <c r="P301" s="135"/>
      <c r="Q301" s="135"/>
      <c r="R301" s="135"/>
      <c r="S301" s="135"/>
    </row>
    <row r="302" spans="9:19">
      <c r="I302" s="132"/>
      <c r="J302" s="132"/>
      <c r="K302" s="129"/>
      <c r="L302" s="134"/>
      <c r="M302" s="134"/>
      <c r="N302" s="135"/>
      <c r="O302" s="135"/>
      <c r="P302" s="135"/>
      <c r="Q302" s="135"/>
      <c r="R302" s="135"/>
      <c r="S302" s="135"/>
    </row>
    <row r="303" spans="9:19">
      <c r="I303" s="132"/>
      <c r="J303" s="132"/>
      <c r="K303" s="129"/>
      <c r="L303" s="134"/>
      <c r="M303" s="134"/>
      <c r="N303" s="135"/>
      <c r="O303" s="135"/>
      <c r="P303" s="135"/>
      <c r="Q303" s="135"/>
      <c r="R303" s="135"/>
      <c r="S303" s="135"/>
    </row>
    <row r="304" spans="9:19">
      <c r="I304" s="132"/>
      <c r="J304" s="132"/>
      <c r="K304" s="129"/>
      <c r="L304" s="134"/>
      <c r="M304" s="134"/>
      <c r="N304" s="135"/>
      <c r="O304" s="135"/>
      <c r="P304" s="135"/>
      <c r="Q304" s="135"/>
      <c r="R304" s="135"/>
      <c r="S304" s="135"/>
    </row>
    <row r="305" spans="9:19">
      <c r="I305" s="132"/>
      <c r="J305" s="132"/>
      <c r="K305" s="129"/>
      <c r="L305" s="134"/>
      <c r="M305" s="134"/>
      <c r="N305" s="135"/>
      <c r="O305" s="135"/>
      <c r="P305" s="135"/>
      <c r="Q305" s="135"/>
      <c r="R305" s="135"/>
      <c r="S305" s="135"/>
    </row>
    <row r="306" spans="9:19">
      <c r="I306" s="132"/>
      <c r="J306" s="132"/>
      <c r="K306" s="129"/>
      <c r="L306" s="134"/>
      <c r="M306" s="134"/>
      <c r="N306" s="135"/>
      <c r="O306" s="135"/>
      <c r="P306" s="135"/>
      <c r="Q306" s="135"/>
      <c r="R306" s="135"/>
      <c r="S306" s="135"/>
    </row>
    <row r="307" spans="9:19">
      <c r="I307" s="132"/>
      <c r="J307" s="132"/>
      <c r="K307" s="129"/>
      <c r="L307" s="134"/>
      <c r="M307" s="134"/>
      <c r="N307" s="135"/>
      <c r="O307" s="135"/>
      <c r="P307" s="135"/>
      <c r="Q307" s="135"/>
      <c r="R307" s="135"/>
      <c r="S307" s="135"/>
    </row>
    <row r="308" spans="9:19">
      <c r="I308" s="132"/>
      <c r="J308" s="132"/>
      <c r="K308" s="129"/>
      <c r="L308" s="134"/>
      <c r="M308" s="134"/>
      <c r="N308" s="135"/>
      <c r="O308" s="135"/>
      <c r="P308" s="135"/>
      <c r="Q308" s="135"/>
      <c r="R308" s="135"/>
      <c r="S308" s="135"/>
    </row>
    <row r="309" spans="9:19">
      <c r="I309" s="132"/>
      <c r="J309" s="132"/>
      <c r="K309" s="129"/>
      <c r="L309" s="134"/>
      <c r="M309" s="134"/>
      <c r="N309" s="135"/>
      <c r="O309" s="135"/>
      <c r="P309" s="135"/>
      <c r="Q309" s="135"/>
      <c r="R309" s="135"/>
      <c r="S309" s="135"/>
    </row>
    <row r="310" spans="9:19">
      <c r="I310" s="132"/>
      <c r="J310" s="132"/>
      <c r="K310" s="129"/>
      <c r="L310" s="134"/>
      <c r="M310" s="134"/>
      <c r="N310" s="135"/>
      <c r="O310" s="135"/>
      <c r="P310" s="135"/>
      <c r="Q310" s="135"/>
      <c r="R310" s="135"/>
      <c r="S310" s="135"/>
    </row>
    <row r="311" spans="9:19">
      <c r="I311" s="132"/>
      <c r="J311" s="132"/>
      <c r="K311" s="129"/>
      <c r="L311" s="134"/>
      <c r="M311" s="134"/>
      <c r="N311" s="135"/>
      <c r="O311" s="135"/>
      <c r="P311" s="135"/>
      <c r="Q311" s="135"/>
      <c r="R311" s="135"/>
      <c r="S311" s="135"/>
    </row>
    <row r="312" spans="9:19">
      <c r="I312" s="132"/>
      <c r="J312" s="132"/>
      <c r="K312" s="129"/>
      <c r="L312" s="134"/>
      <c r="M312" s="134"/>
      <c r="N312" s="135"/>
      <c r="O312" s="135"/>
      <c r="P312" s="135"/>
      <c r="Q312" s="135"/>
      <c r="R312" s="135"/>
      <c r="S312" s="135"/>
    </row>
    <row r="313" spans="9:19">
      <c r="I313" s="132"/>
      <c r="J313" s="132"/>
      <c r="K313" s="129"/>
      <c r="L313" s="134"/>
      <c r="M313" s="134"/>
      <c r="N313" s="135"/>
      <c r="O313" s="135"/>
      <c r="P313" s="135"/>
      <c r="Q313" s="135"/>
      <c r="R313" s="135"/>
      <c r="S313" s="135"/>
    </row>
    <row r="314" spans="9:19">
      <c r="I314" s="132"/>
      <c r="J314" s="132"/>
      <c r="K314" s="129"/>
      <c r="L314" s="134"/>
      <c r="M314" s="134"/>
      <c r="N314" s="135"/>
      <c r="O314" s="135"/>
      <c r="P314" s="135"/>
      <c r="Q314" s="135"/>
      <c r="R314" s="135"/>
      <c r="S314" s="135"/>
    </row>
    <row r="315" spans="9:19">
      <c r="I315" s="132"/>
      <c r="J315" s="132"/>
      <c r="K315" s="129"/>
      <c r="L315" s="134"/>
      <c r="M315" s="134"/>
      <c r="N315" s="135"/>
      <c r="O315" s="135"/>
      <c r="P315" s="135"/>
      <c r="Q315" s="135"/>
      <c r="R315" s="135"/>
      <c r="S315" s="135"/>
    </row>
    <row r="316" spans="9:19">
      <c r="I316" s="132"/>
      <c r="J316" s="132"/>
      <c r="K316" s="129"/>
      <c r="L316" s="134"/>
      <c r="M316" s="134"/>
      <c r="N316" s="135"/>
      <c r="O316" s="135"/>
      <c r="P316" s="135"/>
      <c r="Q316" s="135"/>
      <c r="R316" s="135"/>
      <c r="S316" s="135"/>
    </row>
    <row r="317" spans="9:19">
      <c r="I317" s="132"/>
      <c r="J317" s="132"/>
      <c r="K317" s="129"/>
      <c r="L317" s="134"/>
      <c r="M317" s="134"/>
      <c r="N317" s="135"/>
      <c r="O317" s="135"/>
      <c r="P317" s="135"/>
      <c r="Q317" s="135"/>
      <c r="R317" s="135"/>
      <c r="S317" s="135"/>
    </row>
    <row r="318" spans="9:19">
      <c r="I318" s="132"/>
      <c r="J318" s="132"/>
      <c r="K318" s="129"/>
      <c r="L318" s="134"/>
      <c r="M318" s="134"/>
      <c r="N318" s="135"/>
      <c r="O318" s="135"/>
      <c r="P318" s="135"/>
      <c r="Q318" s="135"/>
      <c r="R318" s="135"/>
      <c r="S318" s="135"/>
    </row>
    <row r="319" spans="9:19">
      <c r="I319" s="132"/>
      <c r="J319" s="132"/>
      <c r="K319" s="129"/>
      <c r="L319" s="134"/>
      <c r="M319" s="134"/>
      <c r="N319" s="135"/>
      <c r="O319" s="135"/>
      <c r="P319" s="135"/>
      <c r="Q319" s="135"/>
      <c r="R319" s="135"/>
      <c r="S319" s="135"/>
    </row>
    <row r="320" spans="9:19">
      <c r="I320" s="132"/>
      <c r="J320" s="132"/>
      <c r="K320" s="129"/>
      <c r="L320" s="134"/>
      <c r="M320" s="134"/>
      <c r="N320" s="135"/>
      <c r="O320" s="135"/>
      <c r="P320" s="135"/>
      <c r="Q320" s="135"/>
      <c r="R320" s="135"/>
      <c r="S320" s="135"/>
    </row>
    <row r="321" spans="9:19">
      <c r="I321" s="132"/>
      <c r="J321" s="132"/>
      <c r="K321" s="129"/>
      <c r="L321" s="134"/>
      <c r="M321" s="134"/>
      <c r="N321" s="135"/>
      <c r="O321" s="135"/>
      <c r="P321" s="135"/>
      <c r="Q321" s="135"/>
      <c r="R321" s="135"/>
      <c r="S321" s="135"/>
    </row>
    <row r="322" spans="9:19">
      <c r="I322" s="132"/>
      <c r="J322" s="132"/>
      <c r="K322" s="129"/>
      <c r="L322" s="134"/>
      <c r="M322" s="134"/>
      <c r="N322" s="135"/>
      <c r="O322" s="135"/>
      <c r="P322" s="135"/>
      <c r="Q322" s="135"/>
      <c r="R322" s="135"/>
      <c r="S322" s="135"/>
    </row>
    <row r="323" spans="9:19">
      <c r="I323" s="132"/>
      <c r="J323" s="132"/>
      <c r="K323" s="129"/>
      <c r="L323" s="134"/>
      <c r="M323" s="134"/>
      <c r="N323" s="135"/>
      <c r="O323" s="135"/>
      <c r="P323" s="135"/>
      <c r="Q323" s="135"/>
      <c r="R323" s="135"/>
      <c r="S323" s="135"/>
    </row>
    <row r="324" spans="9:19">
      <c r="I324" s="132"/>
      <c r="J324" s="132"/>
      <c r="K324" s="129"/>
      <c r="L324" s="134"/>
      <c r="M324" s="134"/>
      <c r="N324" s="135"/>
      <c r="O324" s="135"/>
      <c r="P324" s="135"/>
      <c r="Q324" s="135"/>
      <c r="R324" s="135"/>
      <c r="S324" s="135"/>
    </row>
    <row r="325" spans="9:19">
      <c r="I325" s="132"/>
      <c r="J325" s="132"/>
      <c r="K325" s="129"/>
      <c r="L325" s="134"/>
      <c r="M325" s="134"/>
      <c r="N325" s="135"/>
      <c r="O325" s="135"/>
      <c r="P325" s="135"/>
      <c r="Q325" s="135"/>
      <c r="R325" s="135"/>
      <c r="S325" s="135"/>
    </row>
    <row r="326" spans="9:19">
      <c r="I326" s="132"/>
      <c r="J326" s="132"/>
      <c r="K326" s="129"/>
      <c r="L326" s="134"/>
      <c r="M326" s="134"/>
      <c r="N326" s="135"/>
      <c r="O326" s="135"/>
      <c r="P326" s="135"/>
      <c r="Q326" s="135"/>
      <c r="R326" s="135"/>
      <c r="S326" s="135"/>
    </row>
    <row r="327" spans="9:19">
      <c r="I327" s="132"/>
      <c r="J327" s="132"/>
      <c r="K327" s="129"/>
      <c r="L327" s="134"/>
      <c r="M327" s="134"/>
      <c r="N327" s="135"/>
      <c r="O327" s="135"/>
      <c r="P327" s="135"/>
      <c r="Q327" s="135"/>
      <c r="R327" s="135"/>
      <c r="S327" s="135"/>
    </row>
    <row r="328" spans="9:19">
      <c r="I328" s="132"/>
      <c r="J328" s="132"/>
      <c r="K328" s="129"/>
      <c r="L328" s="134"/>
      <c r="M328" s="134"/>
      <c r="N328" s="135"/>
      <c r="O328" s="135"/>
      <c r="P328" s="135"/>
      <c r="Q328" s="135"/>
      <c r="R328" s="135"/>
      <c r="S328" s="135"/>
    </row>
    <row r="329" spans="9:19">
      <c r="I329" s="132"/>
      <c r="J329" s="132"/>
      <c r="K329" s="129"/>
      <c r="L329" s="134"/>
      <c r="M329" s="134"/>
      <c r="N329" s="135"/>
      <c r="O329" s="135"/>
      <c r="P329" s="135"/>
      <c r="Q329" s="135"/>
      <c r="R329" s="135"/>
      <c r="S329" s="135"/>
    </row>
    <row r="330" spans="9:19">
      <c r="I330" s="132"/>
      <c r="J330" s="132"/>
      <c r="K330" s="129"/>
      <c r="L330" s="134"/>
      <c r="M330" s="134"/>
      <c r="N330" s="135"/>
      <c r="O330" s="135"/>
      <c r="P330" s="135"/>
      <c r="Q330" s="135"/>
      <c r="R330" s="135"/>
      <c r="S330" s="135"/>
    </row>
    <row r="331" spans="9:19">
      <c r="I331" s="132"/>
      <c r="J331" s="132"/>
      <c r="K331" s="129"/>
      <c r="L331" s="134"/>
      <c r="M331" s="134"/>
      <c r="N331" s="135"/>
      <c r="O331" s="135"/>
      <c r="P331" s="135"/>
      <c r="Q331" s="135"/>
      <c r="R331" s="135"/>
      <c r="S331" s="135"/>
    </row>
    <row r="332" spans="9:19">
      <c r="I332" s="132"/>
      <c r="J332" s="132"/>
      <c r="K332" s="129"/>
      <c r="L332" s="134"/>
      <c r="M332" s="134"/>
      <c r="N332" s="135"/>
      <c r="O332" s="135"/>
      <c r="P332" s="135"/>
      <c r="Q332" s="135"/>
      <c r="R332" s="135"/>
      <c r="S332" s="135"/>
    </row>
    <row r="333" spans="9:19">
      <c r="I333" s="132"/>
      <c r="J333" s="132"/>
      <c r="K333" s="129"/>
      <c r="L333" s="134"/>
      <c r="M333" s="134"/>
      <c r="N333" s="135"/>
      <c r="O333" s="135"/>
      <c r="P333" s="135"/>
      <c r="Q333" s="135"/>
      <c r="R333" s="135"/>
      <c r="S333" s="135"/>
    </row>
    <row r="334" spans="9:19">
      <c r="I334" s="132"/>
      <c r="J334" s="132"/>
      <c r="K334" s="129"/>
      <c r="L334" s="134"/>
      <c r="M334" s="134"/>
      <c r="N334" s="135"/>
      <c r="O334" s="135"/>
      <c r="P334" s="135"/>
      <c r="Q334" s="135"/>
      <c r="R334" s="135"/>
      <c r="S334" s="135"/>
    </row>
    <row r="335" spans="9:19">
      <c r="I335" s="132"/>
      <c r="J335" s="132"/>
      <c r="K335" s="129"/>
      <c r="L335" s="134"/>
      <c r="M335" s="134"/>
      <c r="N335" s="135"/>
      <c r="O335" s="135"/>
      <c r="P335" s="135"/>
      <c r="Q335" s="135"/>
      <c r="R335" s="135"/>
      <c r="S335" s="135"/>
    </row>
    <row r="336" spans="9:19">
      <c r="I336" s="132"/>
      <c r="J336" s="132"/>
      <c r="K336" s="129"/>
      <c r="L336" s="134"/>
      <c r="M336" s="134"/>
      <c r="N336" s="135"/>
      <c r="O336" s="135"/>
      <c r="P336" s="135"/>
      <c r="Q336" s="135"/>
      <c r="R336" s="135"/>
      <c r="S336" s="135"/>
    </row>
    <row r="337" spans="9:19">
      <c r="I337" s="132"/>
      <c r="J337" s="132"/>
      <c r="K337" s="129"/>
      <c r="L337" s="134"/>
      <c r="M337" s="134"/>
      <c r="N337" s="135"/>
      <c r="O337" s="135"/>
      <c r="P337" s="135"/>
      <c r="Q337" s="135"/>
      <c r="R337" s="135"/>
      <c r="S337" s="135"/>
    </row>
    <row r="338" spans="9:19">
      <c r="I338" s="132"/>
      <c r="J338" s="132"/>
      <c r="K338" s="129"/>
      <c r="L338" s="134"/>
      <c r="M338" s="134"/>
      <c r="N338" s="135"/>
      <c r="O338" s="135"/>
      <c r="P338" s="135"/>
      <c r="Q338" s="135"/>
      <c r="R338" s="135"/>
      <c r="S338" s="135"/>
    </row>
    <row r="339" spans="9:19">
      <c r="I339" s="132"/>
      <c r="J339" s="132"/>
      <c r="K339" s="129"/>
      <c r="L339" s="134"/>
      <c r="M339" s="134"/>
      <c r="N339" s="135"/>
      <c r="O339" s="135"/>
      <c r="P339" s="135"/>
      <c r="Q339" s="135"/>
      <c r="R339" s="135"/>
      <c r="S339" s="135"/>
    </row>
    <row r="340" spans="9:19">
      <c r="I340" s="132"/>
      <c r="J340" s="132"/>
      <c r="K340" s="129"/>
      <c r="L340" s="134"/>
      <c r="M340" s="134"/>
      <c r="N340" s="135"/>
      <c r="O340" s="135"/>
      <c r="P340" s="135"/>
      <c r="Q340" s="135"/>
      <c r="R340" s="135"/>
      <c r="S340" s="135"/>
    </row>
    <row r="341" spans="9:19">
      <c r="I341" s="132"/>
      <c r="J341" s="132"/>
      <c r="K341" s="129"/>
      <c r="L341" s="134"/>
      <c r="M341" s="134"/>
      <c r="N341" s="135"/>
      <c r="O341" s="135"/>
      <c r="P341" s="135"/>
      <c r="Q341" s="135"/>
      <c r="R341" s="135"/>
      <c r="S341" s="135"/>
    </row>
    <row r="342" spans="9:19">
      <c r="I342" s="132"/>
      <c r="J342" s="132"/>
      <c r="K342" s="129"/>
      <c r="L342" s="134"/>
      <c r="M342" s="134"/>
      <c r="N342" s="135"/>
      <c r="O342" s="135"/>
      <c r="P342" s="135"/>
      <c r="Q342" s="135"/>
      <c r="R342" s="135"/>
      <c r="S342" s="135"/>
    </row>
    <row r="343" spans="9:19">
      <c r="I343" s="132"/>
      <c r="J343" s="132"/>
      <c r="K343" s="129"/>
      <c r="L343" s="134"/>
      <c r="M343" s="134"/>
      <c r="N343" s="135"/>
      <c r="O343" s="135"/>
      <c r="P343" s="135"/>
      <c r="Q343" s="135"/>
      <c r="R343" s="135"/>
      <c r="S343" s="135"/>
    </row>
    <row r="344" spans="9:19">
      <c r="I344" s="132"/>
      <c r="J344" s="132"/>
      <c r="K344" s="129"/>
      <c r="L344" s="134"/>
      <c r="M344" s="134"/>
      <c r="N344" s="135"/>
      <c r="O344" s="135"/>
      <c r="P344" s="135"/>
      <c r="Q344" s="135"/>
      <c r="R344" s="135"/>
      <c r="S344" s="135"/>
    </row>
    <row r="345" spans="9:19">
      <c r="I345" s="132"/>
      <c r="J345" s="132"/>
      <c r="K345" s="129"/>
      <c r="L345" s="134"/>
      <c r="M345" s="134"/>
      <c r="N345" s="135"/>
      <c r="O345" s="135"/>
      <c r="P345" s="135"/>
      <c r="Q345" s="135"/>
      <c r="R345" s="135"/>
      <c r="S345" s="135"/>
    </row>
    <row r="346" spans="9:19">
      <c r="I346" s="132"/>
      <c r="J346" s="132"/>
      <c r="K346" s="129"/>
      <c r="L346" s="134"/>
      <c r="M346" s="134"/>
      <c r="N346" s="135"/>
      <c r="O346" s="135"/>
      <c r="P346" s="135"/>
      <c r="Q346" s="135"/>
      <c r="R346" s="135"/>
      <c r="S346" s="135"/>
    </row>
    <row r="347" spans="9:19">
      <c r="I347" s="132"/>
      <c r="J347" s="132"/>
      <c r="K347" s="129"/>
      <c r="L347" s="134"/>
      <c r="M347" s="134"/>
      <c r="N347" s="135"/>
      <c r="O347" s="135"/>
      <c r="P347" s="135"/>
      <c r="Q347" s="135"/>
      <c r="R347" s="135"/>
      <c r="S347" s="135"/>
    </row>
    <row r="348" spans="9:19">
      <c r="I348" s="132"/>
      <c r="J348" s="132"/>
      <c r="K348" s="129"/>
      <c r="L348" s="134"/>
      <c r="M348" s="134"/>
      <c r="N348" s="135"/>
      <c r="O348" s="135"/>
      <c r="P348" s="135"/>
      <c r="Q348" s="135"/>
      <c r="R348" s="135"/>
      <c r="S348" s="135"/>
    </row>
    <row r="349" spans="9:19">
      <c r="I349" s="132"/>
      <c r="J349" s="132"/>
      <c r="K349" s="129"/>
      <c r="L349" s="134"/>
      <c r="M349" s="134"/>
      <c r="N349" s="135"/>
      <c r="O349" s="135"/>
      <c r="P349" s="135"/>
      <c r="Q349" s="135"/>
      <c r="R349" s="135"/>
      <c r="S349" s="135"/>
    </row>
    <row r="350" spans="9:19">
      <c r="I350" s="132"/>
      <c r="J350" s="132"/>
      <c r="K350" s="129"/>
      <c r="L350" s="134"/>
      <c r="M350" s="134"/>
      <c r="N350" s="135"/>
      <c r="O350" s="135"/>
      <c r="P350" s="135"/>
      <c r="Q350" s="135"/>
      <c r="R350" s="135"/>
      <c r="S350" s="135"/>
    </row>
    <row r="351" spans="9:19">
      <c r="I351" s="132"/>
      <c r="J351" s="132"/>
      <c r="K351" s="129"/>
      <c r="L351" s="134"/>
      <c r="M351" s="134"/>
      <c r="N351" s="135"/>
      <c r="O351" s="135"/>
      <c r="P351" s="135"/>
      <c r="Q351" s="135"/>
      <c r="R351" s="135"/>
      <c r="S351" s="135"/>
    </row>
    <row r="352" spans="9:19">
      <c r="I352" s="132"/>
      <c r="J352" s="132"/>
      <c r="K352" s="129"/>
      <c r="L352" s="134"/>
      <c r="M352" s="134"/>
      <c r="N352" s="135"/>
      <c r="O352" s="135"/>
      <c r="P352" s="135"/>
      <c r="Q352" s="135"/>
      <c r="R352" s="135"/>
      <c r="S352" s="135"/>
    </row>
    <row r="353" spans="9:19">
      <c r="I353" s="132"/>
      <c r="J353" s="132"/>
      <c r="K353" s="129"/>
      <c r="L353" s="134"/>
      <c r="M353" s="134"/>
      <c r="N353" s="135"/>
      <c r="O353" s="135"/>
      <c r="P353" s="135"/>
      <c r="Q353" s="135"/>
      <c r="R353" s="135"/>
      <c r="S353" s="135"/>
    </row>
    <row r="354" spans="9:19">
      <c r="I354" s="132"/>
      <c r="J354" s="132"/>
      <c r="K354" s="129"/>
      <c r="L354" s="134"/>
      <c r="M354" s="134"/>
      <c r="N354" s="135"/>
      <c r="O354" s="135"/>
      <c r="P354" s="135"/>
      <c r="Q354" s="135"/>
      <c r="R354" s="135"/>
      <c r="S354" s="135"/>
    </row>
    <row r="355" spans="9:19">
      <c r="I355" s="132"/>
      <c r="J355" s="132"/>
      <c r="K355" s="129"/>
      <c r="L355" s="134"/>
      <c r="M355" s="134"/>
      <c r="N355" s="135"/>
      <c r="O355" s="135"/>
      <c r="P355" s="135"/>
      <c r="Q355" s="135"/>
      <c r="R355" s="135"/>
      <c r="S355" s="135"/>
    </row>
    <row r="356" spans="9:19">
      <c r="I356" s="132"/>
      <c r="J356" s="132"/>
      <c r="K356" s="129"/>
      <c r="L356" s="134"/>
      <c r="M356" s="134"/>
      <c r="N356" s="135"/>
      <c r="O356" s="135"/>
      <c r="P356" s="135"/>
      <c r="Q356" s="135"/>
      <c r="R356" s="135"/>
      <c r="S356" s="135"/>
    </row>
    <row r="357" spans="9:19">
      <c r="I357" s="132"/>
      <c r="J357" s="132"/>
      <c r="K357" s="129"/>
      <c r="L357" s="134"/>
      <c r="M357" s="134"/>
      <c r="N357" s="135"/>
      <c r="O357" s="135"/>
      <c r="P357" s="135"/>
      <c r="Q357" s="135"/>
      <c r="R357" s="135"/>
      <c r="S357" s="135"/>
    </row>
    <row r="358" spans="9:19">
      <c r="I358" s="132"/>
      <c r="J358" s="132"/>
      <c r="K358" s="129"/>
      <c r="L358" s="134"/>
      <c r="M358" s="134"/>
      <c r="N358" s="135"/>
      <c r="O358" s="135"/>
      <c r="P358" s="135"/>
      <c r="Q358" s="135"/>
      <c r="R358" s="135"/>
      <c r="S358" s="135"/>
    </row>
    <row r="359" spans="9:19">
      <c r="I359" s="132"/>
      <c r="J359" s="132"/>
      <c r="K359" s="129"/>
      <c r="L359" s="134"/>
      <c r="M359" s="134"/>
      <c r="N359" s="135"/>
      <c r="O359" s="135"/>
      <c r="P359" s="135"/>
      <c r="Q359" s="135"/>
      <c r="R359" s="135"/>
      <c r="S359" s="135"/>
    </row>
    <row r="360" spans="9:19">
      <c r="I360" s="132"/>
      <c r="J360" s="132"/>
      <c r="K360" s="129"/>
      <c r="L360" s="134"/>
      <c r="M360" s="134"/>
      <c r="N360" s="135"/>
      <c r="O360" s="135"/>
      <c r="P360" s="135"/>
      <c r="Q360" s="135"/>
      <c r="R360" s="135"/>
      <c r="S360" s="135"/>
    </row>
    <row r="361" spans="9:19">
      <c r="I361" s="132"/>
      <c r="J361" s="132"/>
      <c r="K361" s="129"/>
      <c r="L361" s="134"/>
      <c r="M361" s="134"/>
      <c r="N361" s="135"/>
      <c r="O361" s="135"/>
      <c r="P361" s="135"/>
      <c r="Q361" s="135"/>
      <c r="R361" s="135"/>
      <c r="S361" s="135"/>
    </row>
    <row r="362" spans="9:19">
      <c r="I362" s="132"/>
      <c r="J362" s="132"/>
      <c r="K362" s="129"/>
      <c r="L362" s="134"/>
      <c r="M362" s="134"/>
      <c r="N362" s="135"/>
      <c r="O362" s="135"/>
      <c r="P362" s="135"/>
      <c r="Q362" s="135"/>
      <c r="R362" s="135"/>
      <c r="S362" s="135"/>
    </row>
    <row r="363" spans="9:19">
      <c r="I363" s="132"/>
      <c r="J363" s="132"/>
      <c r="K363" s="129"/>
      <c r="L363" s="134"/>
      <c r="M363" s="134"/>
      <c r="N363" s="135"/>
      <c r="O363" s="135"/>
      <c r="P363" s="135"/>
      <c r="Q363" s="135"/>
      <c r="R363" s="135"/>
      <c r="S363" s="135"/>
    </row>
    <row r="364" spans="9:19">
      <c r="I364" s="132"/>
      <c r="J364" s="132"/>
      <c r="K364" s="129"/>
      <c r="L364" s="134"/>
      <c r="M364" s="134"/>
      <c r="N364" s="135"/>
      <c r="O364" s="135"/>
      <c r="P364" s="135"/>
      <c r="Q364" s="135"/>
      <c r="R364" s="135"/>
      <c r="S364" s="135"/>
    </row>
    <row r="365" spans="9:19">
      <c r="I365" s="132"/>
      <c r="J365" s="132"/>
      <c r="K365" s="129"/>
      <c r="L365" s="134"/>
      <c r="M365" s="134"/>
      <c r="N365" s="135"/>
      <c r="O365" s="135"/>
      <c r="P365" s="135"/>
      <c r="Q365" s="135"/>
      <c r="R365" s="135"/>
      <c r="S365" s="135"/>
    </row>
    <row r="366" spans="9:19">
      <c r="I366" s="132"/>
      <c r="J366" s="132"/>
      <c r="K366" s="129"/>
      <c r="L366" s="134"/>
      <c r="M366" s="134"/>
      <c r="N366" s="135"/>
      <c r="O366" s="135"/>
      <c r="P366" s="135"/>
      <c r="Q366" s="135"/>
      <c r="R366" s="135"/>
      <c r="S366" s="135"/>
    </row>
    <row r="367" spans="9:19">
      <c r="I367" s="132"/>
      <c r="J367" s="132"/>
      <c r="K367" s="129"/>
      <c r="L367" s="134"/>
      <c r="M367" s="134"/>
      <c r="N367" s="135"/>
      <c r="O367" s="135"/>
      <c r="P367" s="135"/>
      <c r="Q367" s="135"/>
      <c r="R367" s="135"/>
      <c r="S367" s="135"/>
    </row>
    <row r="368" spans="9:19">
      <c r="I368" s="132"/>
      <c r="J368" s="132"/>
      <c r="K368" s="129"/>
      <c r="L368" s="134"/>
      <c r="M368" s="134"/>
      <c r="N368" s="135"/>
      <c r="O368" s="135"/>
      <c r="P368" s="135"/>
      <c r="Q368" s="135"/>
      <c r="R368" s="135"/>
      <c r="S368" s="135"/>
    </row>
    <row r="369" spans="9:19">
      <c r="I369" s="132"/>
      <c r="J369" s="132"/>
      <c r="K369" s="129"/>
      <c r="L369" s="134"/>
      <c r="M369" s="134"/>
      <c r="N369" s="135"/>
      <c r="O369" s="135"/>
      <c r="P369" s="135"/>
      <c r="Q369" s="135"/>
      <c r="R369" s="135"/>
      <c r="S369" s="135"/>
    </row>
    <row r="370" spans="9:19">
      <c r="I370" s="132"/>
      <c r="J370" s="132"/>
      <c r="K370" s="129"/>
      <c r="L370" s="134"/>
      <c r="M370" s="134"/>
      <c r="N370" s="135"/>
      <c r="O370" s="135"/>
      <c r="P370" s="135"/>
      <c r="Q370" s="135"/>
      <c r="R370" s="135"/>
      <c r="S370" s="135"/>
    </row>
    <row r="371" spans="9:19">
      <c r="I371" s="132"/>
      <c r="J371" s="132"/>
      <c r="K371" s="129"/>
      <c r="L371" s="134"/>
      <c r="M371" s="134"/>
      <c r="N371" s="135"/>
      <c r="O371" s="135"/>
      <c r="P371" s="135"/>
      <c r="Q371" s="135"/>
      <c r="R371" s="135"/>
      <c r="S371" s="135"/>
    </row>
    <row r="372" spans="9:19">
      <c r="I372" s="132"/>
      <c r="J372" s="132"/>
      <c r="K372" s="129"/>
      <c r="L372" s="134"/>
      <c r="M372" s="134"/>
      <c r="N372" s="135"/>
      <c r="O372" s="135"/>
      <c r="P372" s="135"/>
      <c r="Q372" s="135"/>
      <c r="R372" s="135"/>
      <c r="S372" s="135"/>
    </row>
    <row r="373" spans="9:19">
      <c r="I373" s="132"/>
      <c r="J373" s="132"/>
      <c r="K373" s="129"/>
      <c r="L373" s="134"/>
      <c r="M373" s="134"/>
      <c r="N373" s="135"/>
      <c r="O373" s="135"/>
      <c r="P373" s="135"/>
      <c r="Q373" s="135"/>
      <c r="R373" s="135"/>
      <c r="S373" s="135"/>
    </row>
    <row r="374" spans="9:19">
      <c r="I374" s="132"/>
      <c r="J374" s="132"/>
      <c r="K374" s="129"/>
      <c r="L374" s="134"/>
      <c r="M374" s="134"/>
      <c r="N374" s="135"/>
      <c r="O374" s="135"/>
      <c r="P374" s="135"/>
      <c r="Q374" s="135"/>
      <c r="R374" s="135"/>
      <c r="S374" s="135"/>
    </row>
    <row r="375" spans="9:19">
      <c r="I375" s="132"/>
      <c r="J375" s="132"/>
      <c r="K375" s="129"/>
      <c r="L375" s="134"/>
      <c r="M375" s="134"/>
      <c r="N375" s="135"/>
      <c r="O375" s="135"/>
      <c r="P375" s="135"/>
      <c r="Q375" s="135"/>
      <c r="R375" s="135"/>
      <c r="S375" s="135"/>
    </row>
    <row r="376" spans="9:19">
      <c r="I376" s="132"/>
      <c r="J376" s="132"/>
      <c r="K376" s="129"/>
      <c r="L376" s="134"/>
      <c r="M376" s="134"/>
      <c r="N376" s="135"/>
      <c r="O376" s="135"/>
      <c r="P376" s="135"/>
      <c r="Q376" s="135"/>
      <c r="R376" s="135"/>
      <c r="S376" s="135"/>
    </row>
    <row r="377" spans="9:19">
      <c r="I377" s="132"/>
      <c r="J377" s="132"/>
      <c r="K377" s="129"/>
      <c r="L377" s="134"/>
      <c r="M377" s="134"/>
      <c r="N377" s="135"/>
      <c r="O377" s="135"/>
      <c r="P377" s="135"/>
      <c r="Q377" s="135"/>
      <c r="R377" s="135"/>
      <c r="S377" s="135"/>
    </row>
    <row r="378" spans="9:19">
      <c r="I378" s="132"/>
      <c r="J378" s="132"/>
      <c r="K378" s="129"/>
      <c r="L378" s="134"/>
      <c r="M378" s="134"/>
      <c r="N378" s="135"/>
      <c r="O378" s="135"/>
      <c r="P378" s="135"/>
      <c r="Q378" s="135"/>
      <c r="R378" s="135"/>
      <c r="S378" s="135"/>
    </row>
    <row r="379" spans="9:19">
      <c r="I379" s="132"/>
      <c r="J379" s="132"/>
      <c r="K379" s="129"/>
      <c r="L379" s="134"/>
      <c r="M379" s="134"/>
      <c r="N379" s="135"/>
      <c r="O379" s="135"/>
      <c r="P379" s="135"/>
      <c r="Q379" s="135"/>
      <c r="R379" s="135"/>
      <c r="S379" s="135"/>
    </row>
    <row r="380" spans="9:19">
      <c r="I380" s="132"/>
      <c r="J380" s="132"/>
      <c r="K380" s="129"/>
      <c r="L380" s="134"/>
      <c r="M380" s="134"/>
      <c r="N380" s="135"/>
      <c r="O380" s="135"/>
      <c r="P380" s="135"/>
      <c r="Q380" s="135"/>
      <c r="R380" s="135"/>
      <c r="S380" s="135"/>
    </row>
    <row r="381" spans="9:19">
      <c r="I381" s="132"/>
      <c r="J381" s="132"/>
      <c r="K381" s="129"/>
      <c r="L381" s="134"/>
      <c r="M381" s="134"/>
      <c r="N381" s="135"/>
      <c r="O381" s="135"/>
      <c r="P381" s="135"/>
      <c r="Q381" s="135"/>
      <c r="R381" s="135"/>
      <c r="S381" s="135"/>
    </row>
    <row r="382" spans="9:19">
      <c r="I382" s="132"/>
      <c r="J382" s="132"/>
      <c r="K382" s="129"/>
      <c r="L382" s="134"/>
      <c r="M382" s="134"/>
      <c r="N382" s="135"/>
      <c r="O382" s="135"/>
      <c r="P382" s="135"/>
      <c r="Q382" s="135"/>
      <c r="R382" s="135"/>
      <c r="S382" s="135"/>
    </row>
    <row r="383" spans="9:19">
      <c r="I383" s="132"/>
      <c r="J383" s="132"/>
      <c r="K383" s="129"/>
      <c r="L383" s="134"/>
      <c r="M383" s="134"/>
      <c r="N383" s="135"/>
      <c r="O383" s="135"/>
      <c r="P383" s="135"/>
      <c r="Q383" s="135"/>
      <c r="R383" s="135"/>
      <c r="S383" s="135"/>
    </row>
    <row r="384" spans="9:19">
      <c r="I384" s="132"/>
      <c r="J384" s="132"/>
      <c r="K384" s="129"/>
      <c r="L384" s="134"/>
      <c r="M384" s="134"/>
      <c r="N384" s="135"/>
      <c r="O384" s="135"/>
      <c r="P384" s="135"/>
      <c r="Q384" s="135"/>
      <c r="R384" s="135"/>
      <c r="S384" s="135"/>
    </row>
    <row r="385" spans="9:19">
      <c r="I385" s="132"/>
      <c r="J385" s="132"/>
      <c r="K385" s="129"/>
      <c r="L385" s="134"/>
      <c r="M385" s="134"/>
      <c r="N385" s="135"/>
      <c r="O385" s="135"/>
      <c r="P385" s="135"/>
      <c r="Q385" s="135"/>
      <c r="R385" s="135"/>
      <c r="S385" s="135"/>
    </row>
    <row r="386" spans="9:19">
      <c r="I386" s="132"/>
      <c r="J386" s="132"/>
      <c r="K386" s="129"/>
      <c r="L386" s="134"/>
      <c r="M386" s="134"/>
      <c r="N386" s="135"/>
      <c r="O386" s="135"/>
      <c r="P386" s="135"/>
      <c r="Q386" s="135"/>
      <c r="R386" s="135"/>
      <c r="S386" s="135"/>
    </row>
    <row r="387" spans="9:19">
      <c r="I387" s="132"/>
      <c r="J387" s="132"/>
      <c r="K387" s="129"/>
      <c r="L387" s="134"/>
      <c r="M387" s="134"/>
      <c r="N387" s="135"/>
      <c r="O387" s="135"/>
      <c r="P387" s="135"/>
      <c r="Q387" s="135"/>
      <c r="R387" s="135"/>
      <c r="S387" s="135"/>
    </row>
    <row r="388" spans="9:19">
      <c r="I388" s="132"/>
      <c r="J388" s="132"/>
      <c r="K388" s="129"/>
      <c r="L388" s="134"/>
      <c r="M388" s="134"/>
      <c r="N388" s="135"/>
      <c r="O388" s="135"/>
      <c r="P388" s="135"/>
      <c r="Q388" s="135"/>
      <c r="R388" s="135"/>
      <c r="S388" s="135"/>
    </row>
    <row r="389" spans="9:19">
      <c r="I389" s="132"/>
      <c r="J389" s="132"/>
      <c r="K389" s="129"/>
      <c r="L389" s="134"/>
      <c r="M389" s="134"/>
      <c r="N389" s="135"/>
      <c r="O389" s="135"/>
      <c r="P389" s="135"/>
      <c r="Q389" s="135"/>
      <c r="R389" s="135"/>
      <c r="S389" s="135"/>
    </row>
    <row r="390" spans="9:19">
      <c r="I390" s="132"/>
      <c r="J390" s="132"/>
      <c r="K390" s="129"/>
      <c r="L390" s="134"/>
      <c r="M390" s="134"/>
      <c r="N390" s="135"/>
      <c r="O390" s="135"/>
      <c r="P390" s="135"/>
      <c r="Q390" s="135"/>
      <c r="R390" s="135"/>
      <c r="S390" s="135"/>
    </row>
    <row r="391" spans="9:19">
      <c r="I391" s="132"/>
      <c r="J391" s="132"/>
      <c r="K391" s="129"/>
      <c r="L391" s="134"/>
      <c r="M391" s="134"/>
      <c r="N391" s="135"/>
      <c r="O391" s="135"/>
      <c r="P391" s="135"/>
      <c r="Q391" s="135"/>
      <c r="R391" s="135"/>
      <c r="S391" s="135"/>
    </row>
    <row r="392" spans="9:19">
      <c r="I392" s="132"/>
      <c r="J392" s="132"/>
      <c r="K392" s="129"/>
      <c r="L392" s="134"/>
      <c r="M392" s="134"/>
      <c r="N392" s="135"/>
      <c r="O392" s="135"/>
      <c r="P392" s="135"/>
      <c r="Q392" s="135"/>
      <c r="R392" s="135"/>
      <c r="S392" s="135"/>
    </row>
    <row r="393" spans="9:19">
      <c r="I393" s="132"/>
      <c r="J393" s="132"/>
      <c r="K393" s="129"/>
      <c r="L393" s="134"/>
      <c r="M393" s="134"/>
      <c r="N393" s="135"/>
      <c r="O393" s="135"/>
      <c r="P393" s="135"/>
      <c r="Q393" s="135"/>
      <c r="R393" s="135"/>
      <c r="S393" s="135"/>
    </row>
    <row r="394" spans="9:19">
      <c r="I394" s="132"/>
      <c r="J394" s="132"/>
      <c r="K394" s="129"/>
      <c r="L394" s="134"/>
      <c r="M394" s="134"/>
      <c r="N394" s="135"/>
      <c r="O394" s="135"/>
      <c r="P394" s="135"/>
      <c r="Q394" s="135"/>
      <c r="R394" s="135"/>
      <c r="S394" s="135"/>
    </row>
    <row r="395" spans="9:19">
      <c r="I395" s="132"/>
      <c r="J395" s="132"/>
      <c r="K395" s="129"/>
      <c r="L395" s="134"/>
      <c r="M395" s="134"/>
      <c r="N395" s="135"/>
      <c r="O395" s="135"/>
      <c r="P395" s="135"/>
      <c r="Q395" s="135"/>
      <c r="R395" s="135"/>
      <c r="S395" s="135"/>
    </row>
    <row r="396" spans="9:19">
      <c r="I396" s="132"/>
      <c r="J396" s="132"/>
      <c r="K396" s="129"/>
      <c r="L396" s="134"/>
      <c r="M396" s="134"/>
      <c r="N396" s="135"/>
      <c r="O396" s="135"/>
      <c r="P396" s="135"/>
      <c r="Q396" s="135"/>
      <c r="R396" s="135"/>
      <c r="S396" s="135"/>
    </row>
    <row r="397" spans="9:19">
      <c r="I397" s="132"/>
      <c r="J397" s="132"/>
      <c r="K397" s="129"/>
      <c r="L397" s="134"/>
      <c r="M397" s="134"/>
      <c r="N397" s="135"/>
      <c r="O397" s="135"/>
      <c r="P397" s="135"/>
      <c r="Q397" s="135"/>
      <c r="R397" s="135"/>
      <c r="S397" s="135"/>
    </row>
    <row r="398" spans="9:19">
      <c r="I398" s="132"/>
      <c r="J398" s="132"/>
      <c r="K398" s="129"/>
      <c r="L398" s="134"/>
      <c r="M398" s="134"/>
      <c r="N398" s="135"/>
      <c r="O398" s="135"/>
      <c r="P398" s="135"/>
      <c r="Q398" s="135"/>
      <c r="R398" s="135"/>
      <c r="S398" s="135"/>
    </row>
    <row r="399" spans="9:19">
      <c r="I399" s="132"/>
      <c r="J399" s="132"/>
      <c r="K399" s="129"/>
      <c r="L399" s="134"/>
      <c r="M399" s="134"/>
      <c r="N399" s="135"/>
      <c r="O399" s="135"/>
      <c r="P399" s="135"/>
      <c r="Q399" s="135"/>
      <c r="R399" s="135"/>
      <c r="S399" s="135"/>
    </row>
    <row r="400" spans="9:19">
      <c r="I400" s="132"/>
      <c r="J400" s="132"/>
      <c r="K400" s="129"/>
      <c r="L400" s="134"/>
      <c r="M400" s="134"/>
      <c r="N400" s="135"/>
      <c r="O400" s="135"/>
      <c r="P400" s="135"/>
      <c r="Q400" s="135"/>
      <c r="R400" s="135"/>
      <c r="S400" s="135"/>
    </row>
    <row r="401" spans="9:19">
      <c r="I401" s="132"/>
      <c r="J401" s="132"/>
      <c r="K401" s="129"/>
      <c r="L401" s="134"/>
      <c r="M401" s="134"/>
      <c r="N401" s="135"/>
      <c r="O401" s="135"/>
      <c r="P401" s="135"/>
      <c r="Q401" s="135"/>
      <c r="R401" s="135"/>
      <c r="S401" s="135"/>
    </row>
    <row r="402" spans="9:19">
      <c r="I402" s="132"/>
      <c r="J402" s="132"/>
      <c r="K402" s="129"/>
      <c r="L402" s="134"/>
      <c r="M402" s="134"/>
      <c r="N402" s="135"/>
      <c r="O402" s="135"/>
      <c r="P402" s="135"/>
      <c r="Q402" s="135"/>
      <c r="R402" s="135"/>
      <c r="S402" s="135"/>
    </row>
    <row r="403" spans="9:19">
      <c r="I403" s="132"/>
      <c r="J403" s="132"/>
      <c r="K403" s="129"/>
      <c r="L403" s="134"/>
      <c r="M403" s="134"/>
      <c r="N403" s="135"/>
      <c r="O403" s="135"/>
      <c r="P403" s="135"/>
      <c r="Q403" s="135"/>
      <c r="R403" s="135"/>
      <c r="S403" s="135"/>
    </row>
    <row r="404" spans="9:19">
      <c r="I404" s="132"/>
      <c r="J404" s="132"/>
      <c r="K404" s="129"/>
      <c r="L404" s="134"/>
      <c r="M404" s="134"/>
      <c r="N404" s="135"/>
      <c r="O404" s="135"/>
      <c r="P404" s="135"/>
      <c r="Q404" s="135"/>
      <c r="R404" s="135"/>
      <c r="S404" s="135"/>
    </row>
    <row r="405" spans="9:19">
      <c r="I405" s="132"/>
      <c r="J405" s="132"/>
      <c r="K405" s="129"/>
      <c r="L405" s="134"/>
      <c r="M405" s="134"/>
      <c r="N405" s="135"/>
      <c r="O405" s="135"/>
      <c r="P405" s="135"/>
      <c r="Q405" s="135"/>
      <c r="R405" s="135"/>
      <c r="S405" s="135"/>
    </row>
    <row r="406" spans="9:19">
      <c r="I406" s="132"/>
      <c r="J406" s="132"/>
      <c r="K406" s="129"/>
      <c r="L406" s="134"/>
      <c r="M406" s="134"/>
      <c r="N406" s="135"/>
      <c r="O406" s="135"/>
      <c r="P406" s="135"/>
      <c r="Q406" s="135"/>
      <c r="R406" s="135"/>
      <c r="S406" s="135"/>
    </row>
    <row r="407" spans="9:19">
      <c r="I407" s="132"/>
      <c r="J407" s="132"/>
      <c r="K407" s="129"/>
      <c r="L407" s="134"/>
      <c r="M407" s="134"/>
      <c r="N407" s="135"/>
      <c r="O407" s="135"/>
      <c r="P407" s="135"/>
      <c r="Q407" s="135"/>
      <c r="R407" s="135"/>
      <c r="S407" s="135"/>
    </row>
    <row r="408" spans="9:19">
      <c r="I408" s="132"/>
      <c r="J408" s="132"/>
      <c r="K408" s="129"/>
      <c r="L408" s="134"/>
      <c r="M408" s="134"/>
      <c r="N408" s="135"/>
      <c r="O408" s="135"/>
      <c r="P408" s="135"/>
      <c r="Q408" s="135"/>
      <c r="R408" s="135"/>
      <c r="S408" s="135"/>
    </row>
    <row r="409" spans="9:19">
      <c r="I409" s="132"/>
      <c r="J409" s="132"/>
      <c r="K409" s="129"/>
      <c r="L409" s="134"/>
      <c r="M409" s="134"/>
      <c r="N409" s="135"/>
      <c r="O409" s="135"/>
      <c r="P409" s="135"/>
      <c r="Q409" s="135"/>
      <c r="R409" s="135"/>
      <c r="S409" s="135"/>
    </row>
    <row r="410" spans="9:19">
      <c r="I410" s="132"/>
      <c r="J410" s="132"/>
      <c r="K410" s="129"/>
      <c r="L410" s="134"/>
      <c r="M410" s="134"/>
      <c r="N410" s="135"/>
      <c r="O410" s="135"/>
      <c r="P410" s="135"/>
      <c r="Q410" s="135"/>
      <c r="R410" s="135"/>
      <c r="S410" s="135"/>
    </row>
    <row r="411" spans="9:19">
      <c r="I411" s="132"/>
      <c r="J411" s="132"/>
      <c r="K411" s="129"/>
      <c r="L411" s="134"/>
      <c r="M411" s="134"/>
      <c r="N411" s="135"/>
      <c r="O411" s="135"/>
      <c r="P411" s="135"/>
      <c r="Q411" s="135"/>
      <c r="R411" s="135"/>
      <c r="S411" s="135"/>
    </row>
    <row r="412" spans="9:19">
      <c r="I412" s="132"/>
      <c r="J412" s="132"/>
      <c r="K412" s="129"/>
      <c r="L412" s="134"/>
      <c r="M412" s="134"/>
      <c r="N412" s="135"/>
      <c r="O412" s="135"/>
      <c r="P412" s="135"/>
      <c r="Q412" s="135"/>
      <c r="R412" s="135"/>
      <c r="S412" s="135"/>
    </row>
    <row r="413" spans="9:19">
      <c r="I413" s="132"/>
      <c r="J413" s="132"/>
      <c r="K413" s="129"/>
      <c r="L413" s="134"/>
      <c r="M413" s="134"/>
      <c r="N413" s="135"/>
      <c r="O413" s="135"/>
      <c r="P413" s="135"/>
      <c r="Q413" s="135"/>
      <c r="R413" s="135"/>
      <c r="S413" s="135"/>
    </row>
    <row r="414" spans="9:19">
      <c r="I414" s="132"/>
      <c r="J414" s="132"/>
      <c r="K414" s="129"/>
      <c r="L414" s="134"/>
      <c r="M414" s="134"/>
      <c r="N414" s="135"/>
      <c r="O414" s="135"/>
      <c r="P414" s="135"/>
      <c r="Q414" s="135"/>
      <c r="R414" s="135"/>
      <c r="S414" s="135"/>
    </row>
    <row r="415" spans="9:19">
      <c r="I415" s="132"/>
      <c r="J415" s="132"/>
      <c r="K415" s="129"/>
      <c r="L415" s="134"/>
      <c r="M415" s="134"/>
      <c r="N415" s="135"/>
      <c r="O415" s="135"/>
      <c r="P415" s="135"/>
      <c r="Q415" s="135"/>
      <c r="R415" s="135"/>
      <c r="S415" s="135"/>
    </row>
    <row r="416" spans="9:19">
      <c r="I416" s="132"/>
      <c r="J416" s="132"/>
      <c r="K416" s="129"/>
      <c r="L416" s="134"/>
      <c r="M416" s="134"/>
      <c r="N416" s="135"/>
      <c r="O416" s="135"/>
      <c r="P416" s="135"/>
      <c r="Q416" s="135"/>
      <c r="R416" s="135"/>
      <c r="S416" s="135"/>
    </row>
    <row r="417" spans="9:19">
      <c r="I417" s="132"/>
      <c r="J417" s="132"/>
      <c r="K417" s="129"/>
      <c r="L417" s="134"/>
      <c r="M417" s="134"/>
      <c r="N417" s="135"/>
      <c r="O417" s="135"/>
      <c r="P417" s="135"/>
      <c r="Q417" s="135"/>
      <c r="R417" s="135"/>
      <c r="S417" s="135"/>
    </row>
    <row r="418" spans="9:19">
      <c r="I418" s="132"/>
      <c r="J418" s="132"/>
      <c r="K418" s="129"/>
      <c r="L418" s="134"/>
      <c r="M418" s="134"/>
      <c r="N418" s="135"/>
      <c r="O418" s="135"/>
      <c r="P418" s="135"/>
      <c r="Q418" s="135"/>
      <c r="R418" s="135"/>
      <c r="S418" s="135"/>
    </row>
    <row r="419" spans="9:19">
      <c r="I419" s="132"/>
      <c r="J419" s="132"/>
      <c r="K419" s="129"/>
      <c r="L419" s="134"/>
      <c r="M419" s="134"/>
      <c r="N419" s="135"/>
      <c r="O419" s="135"/>
      <c r="P419" s="135"/>
      <c r="Q419" s="135"/>
      <c r="R419" s="135"/>
      <c r="S419" s="135"/>
    </row>
    <row r="420" spans="9:19">
      <c r="I420" s="132"/>
      <c r="J420" s="132"/>
      <c r="K420" s="129"/>
      <c r="L420" s="134"/>
      <c r="M420" s="134"/>
      <c r="N420" s="135"/>
      <c r="O420" s="135"/>
      <c r="P420" s="135"/>
      <c r="Q420" s="135"/>
      <c r="R420" s="135"/>
      <c r="S420" s="135"/>
    </row>
    <row r="421" spans="9:19">
      <c r="I421" s="132"/>
      <c r="J421" s="132"/>
      <c r="K421" s="129"/>
      <c r="L421" s="134"/>
      <c r="M421" s="134"/>
      <c r="N421" s="135"/>
      <c r="O421" s="135"/>
      <c r="P421" s="135"/>
      <c r="Q421" s="135"/>
      <c r="R421" s="135"/>
      <c r="S421" s="135"/>
    </row>
    <row r="422" spans="9:19">
      <c r="I422" s="132"/>
      <c r="J422" s="132"/>
      <c r="K422" s="129"/>
      <c r="L422" s="134"/>
      <c r="M422" s="134"/>
      <c r="N422" s="135"/>
      <c r="O422" s="135"/>
      <c r="P422" s="135"/>
      <c r="Q422" s="135"/>
      <c r="R422" s="135"/>
      <c r="S422" s="135"/>
    </row>
    <row r="423" spans="9:19">
      <c r="I423" s="132"/>
      <c r="J423" s="132"/>
      <c r="K423" s="129"/>
      <c r="L423" s="134"/>
      <c r="M423" s="134"/>
      <c r="N423" s="135"/>
      <c r="O423" s="135"/>
      <c r="P423" s="135"/>
      <c r="Q423" s="135"/>
      <c r="R423" s="135"/>
      <c r="S423" s="135"/>
    </row>
    <row r="424" spans="9:19">
      <c r="I424" s="132"/>
      <c r="J424" s="132"/>
      <c r="K424" s="129"/>
      <c r="L424" s="134"/>
      <c r="M424" s="134"/>
      <c r="N424" s="135"/>
      <c r="O424" s="135"/>
      <c r="P424" s="135"/>
      <c r="Q424" s="135"/>
      <c r="R424" s="135"/>
      <c r="S424" s="135"/>
    </row>
    <row r="425" spans="9:19">
      <c r="I425" s="132"/>
      <c r="J425" s="132"/>
      <c r="K425" s="129"/>
      <c r="L425" s="134"/>
      <c r="M425" s="134"/>
      <c r="N425" s="135"/>
      <c r="O425" s="135"/>
      <c r="P425" s="135"/>
      <c r="Q425" s="135"/>
      <c r="R425" s="135"/>
      <c r="S425" s="135"/>
    </row>
    <row r="426" spans="9:19">
      <c r="I426" s="132"/>
      <c r="J426" s="132"/>
      <c r="K426" s="129"/>
      <c r="L426" s="134"/>
      <c r="M426" s="134"/>
      <c r="N426" s="135"/>
      <c r="O426" s="135"/>
      <c r="P426" s="135"/>
      <c r="Q426" s="135"/>
      <c r="R426" s="135"/>
      <c r="S426" s="135"/>
    </row>
    <row r="427" spans="9:19">
      <c r="I427" s="132"/>
      <c r="J427" s="132"/>
      <c r="K427" s="129"/>
      <c r="L427" s="134"/>
      <c r="M427" s="134"/>
      <c r="N427" s="135"/>
      <c r="O427" s="135"/>
      <c r="P427" s="135"/>
      <c r="Q427" s="135"/>
      <c r="R427" s="135"/>
      <c r="S427" s="135"/>
    </row>
    <row r="428" spans="9:19">
      <c r="I428" s="132"/>
      <c r="J428" s="132"/>
      <c r="K428" s="129"/>
      <c r="L428" s="134"/>
      <c r="M428" s="134"/>
      <c r="N428" s="135"/>
      <c r="O428" s="135"/>
      <c r="P428" s="135"/>
      <c r="Q428" s="135"/>
      <c r="R428" s="135"/>
      <c r="S428" s="135"/>
    </row>
    <row r="429" spans="9:19">
      <c r="I429" s="132"/>
      <c r="J429" s="132"/>
      <c r="K429" s="129"/>
      <c r="L429" s="134"/>
      <c r="M429" s="134"/>
      <c r="N429" s="135"/>
      <c r="O429" s="135"/>
      <c r="P429" s="135"/>
      <c r="Q429" s="135"/>
      <c r="R429" s="135"/>
      <c r="S429" s="135"/>
    </row>
    <row r="430" spans="9:19">
      <c r="I430" s="132"/>
      <c r="J430" s="132"/>
      <c r="K430" s="129"/>
      <c r="L430" s="134"/>
      <c r="M430" s="134"/>
      <c r="N430" s="135"/>
      <c r="O430" s="135"/>
      <c r="P430" s="135"/>
      <c r="Q430" s="135"/>
      <c r="R430" s="135"/>
      <c r="S430" s="135"/>
    </row>
    <row r="431" spans="9:19">
      <c r="I431" s="132"/>
      <c r="J431" s="132"/>
      <c r="K431" s="129"/>
      <c r="L431" s="134"/>
      <c r="M431" s="134"/>
      <c r="N431" s="135"/>
      <c r="O431" s="135"/>
      <c r="P431" s="135"/>
      <c r="Q431" s="135"/>
      <c r="R431" s="135"/>
      <c r="S431" s="135"/>
    </row>
    <row r="432" spans="9:19">
      <c r="I432" s="132"/>
      <c r="J432" s="132"/>
      <c r="K432" s="129"/>
      <c r="L432" s="134"/>
      <c r="M432" s="134"/>
      <c r="N432" s="135"/>
      <c r="O432" s="135"/>
      <c r="P432" s="135"/>
      <c r="Q432" s="135"/>
      <c r="R432" s="135"/>
      <c r="S432" s="135"/>
    </row>
    <row r="433" spans="9:19">
      <c r="I433" s="132"/>
      <c r="J433" s="132"/>
      <c r="K433" s="129"/>
      <c r="L433" s="134"/>
      <c r="M433" s="134"/>
      <c r="N433" s="135"/>
      <c r="O433" s="135"/>
      <c r="P433" s="135"/>
      <c r="Q433" s="135"/>
      <c r="R433" s="135"/>
      <c r="S433" s="135"/>
    </row>
    <row r="434" spans="9:19">
      <c r="I434" s="132"/>
      <c r="J434" s="132"/>
      <c r="K434" s="129"/>
      <c r="L434" s="134"/>
      <c r="M434" s="134"/>
      <c r="N434" s="135"/>
      <c r="O434" s="135"/>
      <c r="P434" s="135"/>
      <c r="Q434" s="135"/>
      <c r="R434" s="135"/>
      <c r="S434" s="135"/>
    </row>
    <row r="435" spans="9:19">
      <c r="I435" s="132"/>
      <c r="J435" s="132"/>
      <c r="K435" s="129"/>
      <c r="L435" s="134"/>
      <c r="M435" s="134"/>
      <c r="N435" s="135"/>
      <c r="O435" s="135"/>
      <c r="P435" s="135"/>
      <c r="Q435" s="135"/>
      <c r="R435" s="135"/>
      <c r="S435" s="135"/>
    </row>
    <row r="436" spans="9:19">
      <c r="I436" s="132"/>
      <c r="J436" s="132"/>
      <c r="K436" s="129"/>
      <c r="L436" s="134"/>
      <c r="M436" s="134"/>
      <c r="N436" s="135"/>
      <c r="O436" s="135"/>
      <c r="P436" s="135"/>
      <c r="Q436" s="135"/>
      <c r="R436" s="135"/>
      <c r="S436" s="135"/>
    </row>
    <row r="437" spans="9:19">
      <c r="I437" s="132"/>
      <c r="J437" s="132"/>
      <c r="K437" s="129"/>
      <c r="L437" s="134"/>
      <c r="M437" s="134"/>
      <c r="N437" s="135"/>
      <c r="O437" s="135"/>
      <c r="P437" s="135"/>
      <c r="Q437" s="135"/>
      <c r="R437" s="135"/>
      <c r="S437" s="135"/>
    </row>
    <row r="438" spans="9:19">
      <c r="I438" s="132"/>
      <c r="J438" s="132"/>
      <c r="K438" s="129"/>
      <c r="L438" s="134"/>
      <c r="M438" s="134"/>
      <c r="N438" s="135"/>
      <c r="O438" s="135"/>
      <c r="P438" s="135"/>
      <c r="Q438" s="135"/>
      <c r="R438" s="135"/>
      <c r="S438" s="135"/>
    </row>
    <row r="439" spans="9:19">
      <c r="I439" s="132"/>
      <c r="J439" s="132"/>
      <c r="K439" s="129"/>
      <c r="L439" s="134"/>
      <c r="M439" s="134"/>
      <c r="N439" s="135"/>
      <c r="O439" s="135"/>
      <c r="P439" s="135"/>
      <c r="Q439" s="135"/>
      <c r="R439" s="135"/>
      <c r="S439" s="135"/>
    </row>
    <row r="440" spans="9:19">
      <c r="I440" s="132"/>
      <c r="J440" s="132"/>
      <c r="K440" s="129"/>
      <c r="L440" s="134"/>
      <c r="M440" s="134"/>
      <c r="N440" s="135"/>
      <c r="O440" s="135"/>
      <c r="P440" s="135"/>
      <c r="Q440" s="135"/>
      <c r="R440" s="135"/>
      <c r="S440" s="135"/>
    </row>
    <row r="441" spans="9:19">
      <c r="I441" s="132"/>
      <c r="J441" s="132"/>
      <c r="K441" s="129"/>
      <c r="L441" s="134"/>
      <c r="M441" s="134"/>
      <c r="N441" s="135"/>
      <c r="O441" s="135"/>
      <c r="P441" s="135"/>
      <c r="Q441" s="135"/>
      <c r="R441" s="135"/>
      <c r="S441" s="135"/>
    </row>
    <row r="442" spans="9:19">
      <c r="I442" s="132"/>
      <c r="J442" s="132"/>
      <c r="K442" s="129"/>
      <c r="L442" s="134"/>
      <c r="M442" s="134"/>
      <c r="N442" s="135"/>
      <c r="O442" s="135"/>
      <c r="P442" s="135"/>
      <c r="Q442" s="135"/>
      <c r="R442" s="135"/>
      <c r="S442" s="135"/>
    </row>
    <row r="443" spans="9:19">
      <c r="I443" s="132"/>
      <c r="J443" s="132"/>
      <c r="K443" s="129"/>
      <c r="L443" s="134"/>
      <c r="M443" s="134"/>
      <c r="N443" s="135"/>
      <c r="O443" s="135"/>
      <c r="P443" s="135"/>
      <c r="Q443" s="135"/>
      <c r="R443" s="135"/>
      <c r="S443" s="135"/>
    </row>
    <row r="444" spans="9:19">
      <c r="I444" s="132"/>
      <c r="J444" s="132"/>
      <c r="K444" s="129"/>
      <c r="L444" s="134"/>
      <c r="M444" s="134"/>
      <c r="N444" s="135"/>
      <c r="O444" s="135"/>
      <c r="P444" s="135"/>
      <c r="Q444" s="135"/>
      <c r="R444" s="135"/>
      <c r="S444" s="135"/>
    </row>
    <row r="445" spans="9:19">
      <c r="I445" s="132"/>
      <c r="J445" s="132"/>
      <c r="K445" s="129"/>
      <c r="L445" s="134"/>
      <c r="M445" s="134"/>
      <c r="N445" s="135"/>
      <c r="O445" s="135"/>
      <c r="P445" s="135"/>
      <c r="Q445" s="135"/>
      <c r="R445" s="135"/>
      <c r="S445" s="135"/>
    </row>
    <row r="446" spans="9:19">
      <c r="I446" s="132"/>
      <c r="J446" s="132"/>
      <c r="K446" s="129"/>
      <c r="L446" s="134"/>
      <c r="M446" s="134"/>
      <c r="N446" s="135"/>
      <c r="O446" s="135"/>
      <c r="P446" s="135"/>
      <c r="Q446" s="135"/>
      <c r="R446" s="135"/>
      <c r="S446" s="135"/>
    </row>
    <row r="447" spans="9:19">
      <c r="I447" s="132"/>
      <c r="J447" s="132"/>
      <c r="K447" s="129"/>
      <c r="L447" s="134"/>
      <c r="M447" s="134"/>
      <c r="N447" s="135"/>
      <c r="O447" s="135"/>
      <c r="P447" s="135"/>
      <c r="Q447" s="135"/>
      <c r="R447" s="135"/>
      <c r="S447" s="135"/>
    </row>
    <row r="448" spans="9:19">
      <c r="I448" s="132"/>
      <c r="J448" s="132"/>
      <c r="K448" s="129"/>
      <c r="L448" s="134"/>
      <c r="M448" s="134"/>
      <c r="N448" s="135"/>
      <c r="O448" s="135"/>
      <c r="P448" s="135"/>
      <c r="Q448" s="135"/>
      <c r="R448" s="135"/>
      <c r="S448" s="135"/>
    </row>
    <row r="449" spans="9:19">
      <c r="I449" s="132"/>
      <c r="J449" s="132"/>
      <c r="K449" s="129"/>
      <c r="L449" s="134"/>
      <c r="M449" s="134"/>
      <c r="N449" s="135"/>
      <c r="O449" s="135"/>
      <c r="P449" s="135"/>
      <c r="Q449" s="135"/>
      <c r="R449" s="135"/>
      <c r="S449" s="135"/>
    </row>
    <row r="450" spans="9:19">
      <c r="I450" s="132"/>
      <c r="J450" s="132"/>
      <c r="K450" s="129"/>
      <c r="L450" s="134"/>
      <c r="M450" s="134"/>
      <c r="N450" s="135"/>
      <c r="O450" s="135"/>
      <c r="P450" s="135"/>
      <c r="Q450" s="135"/>
      <c r="R450" s="135"/>
      <c r="S450" s="135"/>
    </row>
    <row r="451" spans="9:19">
      <c r="I451" s="132"/>
      <c r="J451" s="132"/>
      <c r="K451" s="129"/>
      <c r="L451" s="134"/>
      <c r="M451" s="134"/>
      <c r="N451" s="135"/>
      <c r="O451" s="135"/>
      <c r="P451" s="135"/>
      <c r="Q451" s="135"/>
      <c r="R451" s="135"/>
      <c r="S451" s="135"/>
    </row>
    <row r="452" spans="9:19">
      <c r="I452" s="132"/>
      <c r="J452" s="132"/>
      <c r="K452" s="129"/>
      <c r="L452" s="134"/>
      <c r="M452" s="134"/>
      <c r="N452" s="135"/>
      <c r="O452" s="135"/>
      <c r="P452" s="135"/>
      <c r="Q452" s="135"/>
      <c r="R452" s="135"/>
      <c r="S452" s="135"/>
    </row>
    <row r="453" spans="9:19">
      <c r="I453" s="132"/>
      <c r="J453" s="132"/>
      <c r="K453" s="129"/>
      <c r="L453" s="134"/>
      <c r="M453" s="134"/>
      <c r="N453" s="135"/>
      <c r="O453" s="135"/>
      <c r="P453" s="135"/>
      <c r="Q453" s="135"/>
      <c r="R453" s="135"/>
      <c r="S453" s="135"/>
    </row>
    <row r="454" spans="9:19">
      <c r="I454" s="132"/>
      <c r="J454" s="132"/>
      <c r="K454" s="129"/>
      <c r="L454" s="134"/>
      <c r="M454" s="134"/>
      <c r="N454" s="135"/>
      <c r="O454" s="135"/>
      <c r="P454" s="135"/>
      <c r="Q454" s="135"/>
      <c r="R454" s="135"/>
      <c r="S454" s="135"/>
    </row>
    <row r="455" spans="9:19">
      <c r="I455" s="132"/>
      <c r="J455" s="132"/>
      <c r="K455" s="129"/>
      <c r="L455" s="134"/>
      <c r="M455" s="134"/>
      <c r="N455" s="135"/>
      <c r="O455" s="135"/>
      <c r="P455" s="135"/>
      <c r="Q455" s="135"/>
      <c r="R455" s="135"/>
      <c r="S455" s="135"/>
    </row>
    <row r="456" spans="9:19">
      <c r="I456" s="132"/>
      <c r="J456" s="132"/>
      <c r="K456" s="129"/>
      <c r="L456" s="134"/>
      <c r="M456" s="134"/>
      <c r="N456" s="135"/>
      <c r="O456" s="135"/>
      <c r="P456" s="135"/>
      <c r="Q456" s="135"/>
      <c r="R456" s="135"/>
      <c r="S456" s="135"/>
    </row>
    <row r="457" spans="9:19">
      <c r="I457" s="132"/>
      <c r="J457" s="132"/>
      <c r="K457" s="129"/>
      <c r="L457" s="134"/>
      <c r="M457" s="134"/>
      <c r="N457" s="135"/>
      <c r="O457" s="135"/>
      <c r="P457" s="135"/>
      <c r="Q457" s="135"/>
      <c r="R457" s="135"/>
      <c r="S457" s="135"/>
    </row>
    <row r="458" spans="9:19">
      <c r="I458" s="132"/>
      <c r="J458" s="132"/>
      <c r="K458" s="129"/>
      <c r="L458" s="134"/>
      <c r="M458" s="134"/>
      <c r="N458" s="135"/>
      <c r="O458" s="135"/>
      <c r="P458" s="135"/>
      <c r="Q458" s="135"/>
      <c r="R458" s="135"/>
      <c r="S458" s="135"/>
    </row>
    <row r="459" spans="9:19">
      <c r="I459" s="132"/>
      <c r="J459" s="132"/>
      <c r="K459" s="129"/>
      <c r="L459" s="134"/>
      <c r="M459" s="134"/>
      <c r="N459" s="135"/>
      <c r="O459" s="135"/>
      <c r="P459" s="135"/>
      <c r="Q459" s="135"/>
      <c r="R459" s="135"/>
      <c r="S459" s="135"/>
    </row>
    <row r="460" spans="9:19">
      <c r="I460" s="132"/>
      <c r="J460" s="132"/>
      <c r="K460" s="129"/>
      <c r="L460" s="134"/>
      <c r="M460" s="134"/>
      <c r="N460" s="135"/>
      <c r="O460" s="135"/>
      <c r="P460" s="135"/>
      <c r="Q460" s="135"/>
      <c r="R460" s="135"/>
      <c r="S460" s="135"/>
    </row>
    <row r="461" spans="9:19">
      <c r="I461" s="132"/>
      <c r="J461" s="132"/>
      <c r="K461" s="129"/>
      <c r="L461" s="134"/>
      <c r="M461" s="134"/>
      <c r="N461" s="135"/>
      <c r="O461" s="135"/>
      <c r="P461" s="135"/>
      <c r="Q461" s="135"/>
      <c r="R461" s="135"/>
      <c r="S461" s="135"/>
    </row>
    <row r="462" spans="9:19">
      <c r="I462" s="132"/>
      <c r="J462" s="132"/>
      <c r="K462" s="129"/>
      <c r="L462" s="134"/>
      <c r="M462" s="134"/>
      <c r="N462" s="135"/>
      <c r="O462" s="135"/>
      <c r="P462" s="135"/>
      <c r="Q462" s="135"/>
      <c r="R462" s="135"/>
      <c r="S462" s="135"/>
    </row>
    <row r="463" spans="9:19">
      <c r="I463" s="132"/>
      <c r="J463" s="132"/>
      <c r="K463" s="129"/>
      <c r="L463" s="134"/>
      <c r="M463" s="134"/>
      <c r="N463" s="135"/>
      <c r="O463" s="135"/>
      <c r="P463" s="135"/>
      <c r="Q463" s="135"/>
      <c r="R463" s="135"/>
      <c r="S463" s="135"/>
    </row>
    <row r="464" spans="9:19">
      <c r="I464" s="132"/>
      <c r="J464" s="132"/>
      <c r="K464" s="129"/>
      <c r="L464" s="134"/>
      <c r="M464" s="134"/>
      <c r="N464" s="135"/>
      <c r="O464" s="135"/>
      <c r="P464" s="135"/>
      <c r="Q464" s="135"/>
      <c r="R464" s="135"/>
      <c r="S464" s="135"/>
    </row>
    <row r="465" spans="9:19">
      <c r="I465" s="132"/>
      <c r="J465" s="132"/>
      <c r="K465" s="129"/>
      <c r="L465" s="134"/>
      <c r="M465" s="134"/>
      <c r="N465" s="135"/>
      <c r="O465" s="135"/>
      <c r="P465" s="135"/>
      <c r="Q465" s="135"/>
      <c r="R465" s="135"/>
      <c r="S465" s="135"/>
    </row>
    <row r="466" spans="9:19">
      <c r="I466" s="132"/>
      <c r="J466" s="132"/>
      <c r="K466" s="129"/>
      <c r="L466" s="134"/>
      <c r="M466" s="134"/>
      <c r="N466" s="135"/>
      <c r="O466" s="135"/>
      <c r="P466" s="135"/>
      <c r="Q466" s="135"/>
      <c r="R466" s="135"/>
      <c r="S466" s="135"/>
    </row>
    <row r="467" spans="9:19">
      <c r="I467" s="132"/>
      <c r="J467" s="132"/>
      <c r="K467" s="129"/>
      <c r="L467" s="134"/>
      <c r="M467" s="134"/>
      <c r="N467" s="135"/>
      <c r="O467" s="135"/>
      <c r="P467" s="135"/>
      <c r="Q467" s="135"/>
      <c r="R467" s="135"/>
      <c r="S467" s="135"/>
    </row>
    <row r="468" spans="9:19">
      <c r="I468" s="132"/>
      <c r="J468" s="132"/>
      <c r="K468" s="129"/>
      <c r="L468" s="134"/>
      <c r="M468" s="134"/>
      <c r="N468" s="135"/>
      <c r="O468" s="135"/>
      <c r="P468" s="135"/>
      <c r="Q468" s="135"/>
      <c r="R468" s="135"/>
      <c r="S468" s="135"/>
    </row>
    <row r="469" spans="9:19">
      <c r="I469" s="132"/>
      <c r="J469" s="132"/>
      <c r="K469" s="129"/>
      <c r="L469" s="134"/>
      <c r="M469" s="134"/>
      <c r="N469" s="135"/>
      <c r="O469" s="135"/>
      <c r="P469" s="135"/>
      <c r="Q469" s="135"/>
      <c r="R469" s="135"/>
      <c r="S469" s="135"/>
    </row>
    <row r="470" spans="9:19">
      <c r="I470" s="132"/>
      <c r="J470" s="132"/>
      <c r="K470" s="129"/>
      <c r="L470" s="134"/>
      <c r="M470" s="134"/>
      <c r="N470" s="135"/>
      <c r="O470" s="135"/>
      <c r="P470" s="135"/>
      <c r="Q470" s="135"/>
      <c r="R470" s="135"/>
      <c r="S470" s="135"/>
    </row>
    <row r="471" spans="9:19">
      <c r="I471" s="132"/>
      <c r="J471" s="132"/>
      <c r="K471" s="129"/>
      <c r="L471" s="134"/>
      <c r="M471" s="134"/>
      <c r="N471" s="135"/>
      <c r="O471" s="135"/>
      <c r="P471" s="135"/>
      <c r="Q471" s="135"/>
      <c r="R471" s="135"/>
      <c r="S471" s="135"/>
    </row>
    <row r="472" spans="9:19">
      <c r="I472" s="132"/>
      <c r="J472" s="132"/>
      <c r="K472" s="129"/>
      <c r="L472" s="134"/>
      <c r="M472" s="134"/>
      <c r="N472" s="135"/>
      <c r="O472" s="135"/>
      <c r="P472" s="135"/>
      <c r="Q472" s="135"/>
      <c r="R472" s="135"/>
      <c r="S472" s="135"/>
    </row>
    <row r="473" spans="9:19">
      <c r="I473" s="132"/>
      <c r="J473" s="132"/>
      <c r="K473" s="129"/>
      <c r="L473" s="134"/>
      <c r="M473" s="134"/>
      <c r="N473" s="135"/>
      <c r="O473" s="135"/>
      <c r="P473" s="135"/>
      <c r="Q473" s="135"/>
      <c r="R473" s="135"/>
      <c r="S473" s="135"/>
    </row>
    <row r="474" spans="9:19">
      <c r="I474" s="132"/>
      <c r="J474" s="132"/>
      <c r="K474" s="129"/>
      <c r="L474" s="134"/>
      <c r="M474" s="134"/>
      <c r="N474" s="135"/>
      <c r="O474" s="135"/>
      <c r="P474" s="135"/>
      <c r="Q474" s="135"/>
      <c r="R474" s="135"/>
      <c r="S474" s="135"/>
    </row>
    <row r="475" spans="9:19">
      <c r="I475" s="132"/>
      <c r="J475" s="132"/>
      <c r="K475" s="129"/>
      <c r="L475" s="134"/>
      <c r="M475" s="134"/>
      <c r="N475" s="135"/>
      <c r="O475" s="135"/>
      <c r="P475" s="135"/>
      <c r="Q475" s="135"/>
      <c r="R475" s="135"/>
      <c r="S475" s="135"/>
    </row>
    <row r="476" spans="9:19">
      <c r="I476" s="132"/>
      <c r="J476" s="132"/>
      <c r="K476" s="129"/>
      <c r="L476" s="134"/>
      <c r="M476" s="134"/>
      <c r="N476" s="135"/>
      <c r="O476" s="135"/>
      <c r="P476" s="135"/>
      <c r="Q476" s="135"/>
      <c r="R476" s="135"/>
      <c r="S476" s="135"/>
    </row>
    <row r="477" spans="9:19">
      <c r="I477" s="132"/>
      <c r="J477" s="132"/>
      <c r="K477" s="129"/>
      <c r="L477" s="134"/>
      <c r="M477" s="134"/>
      <c r="N477" s="135"/>
      <c r="O477" s="135"/>
      <c r="P477" s="135"/>
      <c r="Q477" s="135"/>
      <c r="R477" s="135"/>
      <c r="S477" s="135"/>
    </row>
    <row r="478" spans="9:19">
      <c r="I478" s="132"/>
      <c r="J478" s="132"/>
      <c r="K478" s="129"/>
      <c r="L478" s="134"/>
      <c r="M478" s="134"/>
      <c r="N478" s="135"/>
      <c r="O478" s="135"/>
      <c r="P478" s="135"/>
      <c r="Q478" s="135"/>
      <c r="R478" s="135"/>
      <c r="S478" s="135"/>
    </row>
    <row r="479" spans="9:19">
      <c r="I479" s="132"/>
      <c r="J479" s="132"/>
      <c r="K479" s="129"/>
      <c r="L479" s="134"/>
      <c r="M479" s="134"/>
      <c r="N479" s="135"/>
      <c r="O479" s="135"/>
      <c r="P479" s="135"/>
      <c r="Q479" s="135"/>
      <c r="R479" s="135"/>
      <c r="S479" s="135"/>
    </row>
    <row r="480" spans="9:19">
      <c r="I480" s="132"/>
      <c r="J480" s="132"/>
      <c r="K480" s="129"/>
      <c r="L480" s="134"/>
      <c r="M480" s="134"/>
      <c r="N480" s="135"/>
      <c r="O480" s="135"/>
      <c r="P480" s="135"/>
      <c r="Q480" s="135"/>
      <c r="R480" s="135"/>
      <c r="S480" s="135"/>
    </row>
    <row r="481" spans="9:19">
      <c r="I481" s="132"/>
      <c r="J481" s="132"/>
      <c r="K481" s="129"/>
      <c r="L481" s="134"/>
      <c r="M481" s="134"/>
      <c r="N481" s="135"/>
      <c r="O481" s="135"/>
      <c r="P481" s="135"/>
      <c r="Q481" s="135"/>
      <c r="R481" s="135"/>
      <c r="S481" s="135"/>
    </row>
    <row r="482" spans="9:19">
      <c r="I482" s="132"/>
      <c r="J482" s="132"/>
      <c r="K482" s="129"/>
      <c r="L482" s="134"/>
      <c r="M482" s="134"/>
      <c r="N482" s="135"/>
      <c r="O482" s="135"/>
      <c r="P482" s="135"/>
      <c r="Q482" s="135"/>
      <c r="R482" s="135"/>
      <c r="S482" s="135"/>
    </row>
    <row r="483" spans="9:19">
      <c r="I483" s="132"/>
      <c r="J483" s="132"/>
      <c r="K483" s="129"/>
      <c r="L483" s="134"/>
      <c r="M483" s="134"/>
      <c r="N483" s="135"/>
      <c r="O483" s="135"/>
      <c r="P483" s="135"/>
      <c r="Q483" s="135"/>
      <c r="R483" s="135"/>
      <c r="S483" s="135"/>
    </row>
    <row r="484" spans="9:19">
      <c r="I484" s="132"/>
      <c r="J484" s="132"/>
      <c r="K484" s="129"/>
      <c r="L484" s="134"/>
      <c r="M484" s="134"/>
      <c r="N484" s="135"/>
      <c r="O484" s="135"/>
      <c r="P484" s="135"/>
      <c r="Q484" s="135"/>
      <c r="R484" s="135"/>
      <c r="S484" s="135"/>
    </row>
    <row r="485" spans="9:19">
      <c r="I485" s="132"/>
      <c r="J485" s="132"/>
      <c r="K485" s="129"/>
      <c r="L485" s="134"/>
      <c r="M485" s="134"/>
      <c r="N485" s="135"/>
      <c r="O485" s="135"/>
      <c r="P485" s="135"/>
      <c r="Q485" s="135"/>
      <c r="R485" s="135"/>
      <c r="S485" s="135"/>
    </row>
    <row r="486" spans="9:19">
      <c r="I486" s="132"/>
      <c r="J486" s="132"/>
      <c r="K486" s="129"/>
      <c r="L486" s="134"/>
      <c r="M486" s="134"/>
      <c r="N486" s="135"/>
      <c r="O486" s="135"/>
      <c r="P486" s="135"/>
      <c r="Q486" s="135"/>
      <c r="R486" s="135"/>
      <c r="S486" s="135"/>
    </row>
    <row r="487" spans="9:19">
      <c r="I487" s="132"/>
      <c r="J487" s="132"/>
      <c r="K487" s="129"/>
      <c r="L487" s="134"/>
      <c r="M487" s="134"/>
      <c r="N487" s="135"/>
      <c r="O487" s="135"/>
      <c r="P487" s="135"/>
      <c r="Q487" s="135"/>
      <c r="R487" s="135"/>
      <c r="S487" s="135"/>
    </row>
    <row r="488" spans="9:19">
      <c r="I488" s="132"/>
      <c r="J488" s="132"/>
      <c r="K488" s="129"/>
      <c r="L488" s="134"/>
      <c r="M488" s="134"/>
      <c r="N488" s="135"/>
      <c r="O488" s="135"/>
      <c r="P488" s="135"/>
      <c r="Q488" s="135"/>
      <c r="R488" s="135"/>
      <c r="S488" s="135"/>
    </row>
    <row r="489" spans="9:19">
      <c r="I489" s="132"/>
      <c r="J489" s="132"/>
      <c r="K489" s="129"/>
      <c r="L489" s="134"/>
      <c r="M489" s="134"/>
      <c r="N489" s="135"/>
      <c r="O489" s="135"/>
      <c r="P489" s="135"/>
      <c r="Q489" s="135"/>
      <c r="R489" s="135"/>
      <c r="S489" s="135"/>
    </row>
    <row r="490" spans="9:19">
      <c r="I490" s="132"/>
      <c r="J490" s="132"/>
      <c r="K490" s="129"/>
      <c r="L490" s="134"/>
      <c r="M490" s="134"/>
      <c r="N490" s="135"/>
      <c r="O490" s="135"/>
      <c r="P490" s="135"/>
      <c r="Q490" s="135"/>
      <c r="R490" s="135"/>
      <c r="S490" s="135"/>
    </row>
    <row r="491" spans="9:19">
      <c r="I491" s="132"/>
      <c r="J491" s="132"/>
      <c r="K491" s="129"/>
      <c r="L491" s="134"/>
      <c r="M491" s="134"/>
      <c r="N491" s="135"/>
      <c r="O491" s="135"/>
      <c r="P491" s="135"/>
      <c r="Q491" s="135"/>
      <c r="R491" s="135"/>
      <c r="S491" s="135"/>
    </row>
    <row r="492" spans="9:19">
      <c r="I492" s="132"/>
      <c r="J492" s="132"/>
      <c r="K492" s="129"/>
      <c r="L492" s="134"/>
      <c r="M492" s="134"/>
      <c r="N492" s="135"/>
      <c r="O492" s="135"/>
      <c r="P492" s="135"/>
      <c r="Q492" s="135"/>
      <c r="R492" s="135"/>
      <c r="S492" s="135"/>
    </row>
    <row r="493" spans="9:19">
      <c r="I493" s="132"/>
      <c r="J493" s="132"/>
      <c r="K493" s="129"/>
      <c r="L493" s="134"/>
      <c r="M493" s="134"/>
      <c r="N493" s="135"/>
      <c r="O493" s="135"/>
      <c r="P493" s="135"/>
      <c r="Q493" s="135"/>
      <c r="R493" s="135"/>
      <c r="S493" s="135"/>
    </row>
    <row r="494" spans="9:19">
      <c r="I494" s="132"/>
      <c r="J494" s="132"/>
      <c r="K494" s="129"/>
      <c r="L494" s="134"/>
      <c r="M494" s="134"/>
      <c r="N494" s="135"/>
      <c r="O494" s="135"/>
      <c r="P494" s="135"/>
      <c r="Q494" s="135"/>
      <c r="R494" s="135"/>
      <c r="S494" s="135"/>
    </row>
    <row r="495" spans="9:19">
      <c r="I495" s="132"/>
      <c r="J495" s="132"/>
      <c r="K495" s="129"/>
      <c r="L495" s="134"/>
      <c r="M495" s="134"/>
      <c r="N495" s="135"/>
      <c r="O495" s="135"/>
      <c r="P495" s="135"/>
      <c r="Q495" s="135"/>
      <c r="R495" s="135"/>
      <c r="S495" s="135"/>
    </row>
    <row r="496" spans="9:19">
      <c r="I496" s="132"/>
      <c r="J496" s="132"/>
      <c r="K496" s="129"/>
      <c r="L496" s="134"/>
      <c r="M496" s="134"/>
      <c r="N496" s="135"/>
      <c r="O496" s="135"/>
      <c r="P496" s="135"/>
      <c r="Q496" s="135"/>
      <c r="R496" s="135"/>
      <c r="S496" s="135"/>
    </row>
    <row r="497" spans="9:19">
      <c r="I497" s="132"/>
      <c r="J497" s="132"/>
      <c r="K497" s="129"/>
      <c r="L497" s="134"/>
      <c r="M497" s="134"/>
      <c r="N497" s="135"/>
      <c r="O497" s="135"/>
      <c r="P497" s="135"/>
      <c r="Q497" s="135"/>
      <c r="R497" s="135"/>
      <c r="S497" s="135"/>
    </row>
    <row r="498" spans="9:19">
      <c r="I498" s="132"/>
      <c r="J498" s="132"/>
      <c r="K498" s="129"/>
      <c r="L498" s="134"/>
      <c r="M498" s="134"/>
      <c r="N498" s="135"/>
      <c r="O498" s="135"/>
      <c r="P498" s="135"/>
      <c r="Q498" s="135"/>
      <c r="R498" s="135"/>
      <c r="S498" s="135"/>
    </row>
    <row r="499" spans="9:19">
      <c r="I499" s="132"/>
      <c r="J499" s="132"/>
      <c r="K499" s="129"/>
      <c r="L499" s="134"/>
      <c r="M499" s="134"/>
      <c r="N499" s="135"/>
      <c r="O499" s="135"/>
      <c r="P499" s="135"/>
      <c r="Q499" s="135"/>
      <c r="R499" s="135"/>
      <c r="S499" s="135"/>
    </row>
    <row r="500" spans="9:19">
      <c r="I500" s="132"/>
      <c r="J500" s="132"/>
      <c r="K500" s="129"/>
      <c r="L500" s="134"/>
      <c r="M500" s="134"/>
      <c r="N500" s="135"/>
      <c r="O500" s="135"/>
      <c r="P500" s="135"/>
      <c r="Q500" s="135"/>
      <c r="R500" s="135"/>
      <c r="S500" s="135"/>
    </row>
    <row r="501" spans="9:19">
      <c r="I501" s="132"/>
      <c r="J501" s="132"/>
      <c r="K501" s="129"/>
      <c r="L501" s="134"/>
      <c r="M501" s="134"/>
      <c r="N501" s="135"/>
      <c r="O501" s="135"/>
      <c r="P501" s="135"/>
      <c r="Q501" s="135"/>
      <c r="R501" s="135"/>
      <c r="S501" s="135"/>
    </row>
    <row r="502" spans="9:19">
      <c r="I502" s="132"/>
      <c r="J502" s="132"/>
      <c r="K502" s="129"/>
      <c r="L502" s="134"/>
      <c r="M502" s="134"/>
      <c r="N502" s="135"/>
      <c r="O502" s="135"/>
      <c r="P502" s="135"/>
      <c r="Q502" s="135"/>
      <c r="R502" s="135"/>
      <c r="S502" s="135"/>
    </row>
    <row r="503" spans="9:19">
      <c r="I503" s="132"/>
      <c r="J503" s="132"/>
      <c r="K503" s="129"/>
      <c r="L503" s="134"/>
      <c r="M503" s="134"/>
      <c r="N503" s="135"/>
      <c r="O503" s="135"/>
      <c r="P503" s="135"/>
      <c r="Q503" s="135"/>
      <c r="R503" s="135"/>
      <c r="S503" s="135"/>
    </row>
    <row r="504" spans="9:19">
      <c r="I504" s="132"/>
      <c r="J504" s="132"/>
      <c r="K504" s="129"/>
      <c r="L504" s="134"/>
      <c r="M504" s="134"/>
      <c r="N504" s="135"/>
      <c r="O504" s="135"/>
      <c r="P504" s="135"/>
      <c r="Q504" s="135"/>
      <c r="R504" s="135"/>
      <c r="S504" s="135"/>
    </row>
    <row r="505" spans="9:19">
      <c r="I505" s="132"/>
      <c r="J505" s="132"/>
      <c r="K505" s="129"/>
      <c r="L505" s="134"/>
      <c r="M505" s="134"/>
      <c r="N505" s="135"/>
      <c r="O505" s="135"/>
      <c r="P505" s="135"/>
      <c r="Q505" s="135"/>
      <c r="R505" s="135"/>
      <c r="S505" s="135"/>
    </row>
    <row r="506" spans="9:19">
      <c r="I506" s="132"/>
      <c r="J506" s="132"/>
      <c r="K506" s="129"/>
      <c r="L506" s="134"/>
      <c r="M506" s="134"/>
      <c r="N506" s="135"/>
      <c r="O506" s="135"/>
      <c r="P506" s="135"/>
      <c r="Q506" s="135"/>
      <c r="R506" s="135"/>
      <c r="S506" s="135"/>
    </row>
    <row r="507" spans="9:19">
      <c r="I507" s="132"/>
      <c r="J507" s="132"/>
      <c r="K507" s="129"/>
      <c r="L507" s="134"/>
      <c r="M507" s="134"/>
      <c r="N507" s="135"/>
      <c r="O507" s="135"/>
      <c r="P507" s="135"/>
      <c r="Q507" s="135"/>
      <c r="R507" s="135"/>
      <c r="S507" s="135"/>
    </row>
    <row r="508" spans="9:19">
      <c r="I508" s="132"/>
      <c r="J508" s="132"/>
      <c r="K508" s="129"/>
      <c r="L508" s="134"/>
      <c r="M508" s="134"/>
      <c r="N508" s="135"/>
      <c r="O508" s="135"/>
      <c r="P508" s="135"/>
      <c r="Q508" s="135"/>
      <c r="R508" s="135"/>
      <c r="S508" s="135"/>
    </row>
    <row r="509" spans="9:19">
      <c r="I509" s="132"/>
      <c r="J509" s="132"/>
      <c r="K509" s="129"/>
      <c r="L509" s="134"/>
      <c r="M509" s="134"/>
      <c r="N509" s="135"/>
      <c r="O509" s="135"/>
      <c r="P509" s="135"/>
      <c r="Q509" s="135"/>
      <c r="R509" s="135"/>
      <c r="S509" s="135"/>
    </row>
    <row r="510" spans="9:19">
      <c r="I510" s="132"/>
      <c r="J510" s="132"/>
      <c r="K510" s="129"/>
      <c r="L510" s="134"/>
      <c r="M510" s="134"/>
      <c r="N510" s="135"/>
      <c r="O510" s="135"/>
      <c r="P510" s="135"/>
      <c r="Q510" s="135"/>
      <c r="R510" s="135"/>
      <c r="S510" s="135"/>
    </row>
    <row r="511" spans="9:19">
      <c r="I511" s="132"/>
      <c r="J511" s="132"/>
      <c r="K511" s="129"/>
      <c r="L511" s="134"/>
      <c r="M511" s="134"/>
      <c r="N511" s="135"/>
      <c r="O511" s="135"/>
      <c r="P511" s="135"/>
      <c r="Q511" s="135"/>
      <c r="R511" s="135"/>
      <c r="S511" s="135"/>
    </row>
    <row r="512" spans="9:19">
      <c r="I512" s="132"/>
      <c r="J512" s="132"/>
      <c r="K512" s="129"/>
      <c r="L512" s="134"/>
      <c r="M512" s="134"/>
      <c r="N512" s="135"/>
      <c r="O512" s="135"/>
      <c r="P512" s="135"/>
      <c r="Q512" s="135"/>
      <c r="R512" s="135"/>
      <c r="S512" s="135"/>
    </row>
    <row r="513" spans="9:19">
      <c r="I513" s="132"/>
      <c r="J513" s="132"/>
      <c r="K513" s="129"/>
      <c r="L513" s="134"/>
      <c r="M513" s="134"/>
      <c r="N513" s="135"/>
      <c r="O513" s="135"/>
      <c r="P513" s="135"/>
      <c r="Q513" s="135"/>
      <c r="R513" s="135"/>
      <c r="S513" s="135"/>
    </row>
    <row r="514" spans="9:19">
      <c r="I514" s="132"/>
      <c r="J514" s="132"/>
      <c r="K514" s="129"/>
      <c r="L514" s="134"/>
      <c r="M514" s="134"/>
      <c r="N514" s="135"/>
      <c r="O514" s="135"/>
      <c r="P514" s="135"/>
      <c r="Q514" s="135"/>
      <c r="R514" s="135"/>
      <c r="S514" s="135"/>
    </row>
    <row r="515" spans="9:19">
      <c r="I515" s="132"/>
      <c r="J515" s="132"/>
      <c r="K515" s="129"/>
      <c r="L515" s="134"/>
      <c r="M515" s="134"/>
      <c r="N515" s="135"/>
      <c r="O515" s="135"/>
      <c r="P515" s="135"/>
      <c r="Q515" s="135"/>
      <c r="R515" s="135"/>
      <c r="S515" s="135"/>
    </row>
    <row r="516" spans="9:19">
      <c r="I516" s="132"/>
      <c r="J516" s="132"/>
      <c r="K516" s="129"/>
      <c r="L516" s="134"/>
      <c r="M516" s="134"/>
      <c r="N516" s="135"/>
      <c r="O516" s="135"/>
      <c r="P516" s="135"/>
      <c r="Q516" s="135"/>
      <c r="R516" s="135"/>
      <c r="S516" s="135"/>
    </row>
    <row r="517" spans="9:19">
      <c r="I517" s="132"/>
      <c r="J517" s="132"/>
      <c r="K517" s="129"/>
      <c r="L517" s="134"/>
      <c r="M517" s="134"/>
      <c r="N517" s="135"/>
      <c r="O517" s="135"/>
      <c r="P517" s="135"/>
      <c r="Q517" s="135"/>
      <c r="R517" s="135"/>
      <c r="S517" s="135"/>
    </row>
    <row r="518" spans="9:19">
      <c r="I518" s="132"/>
      <c r="J518" s="132"/>
      <c r="K518" s="129"/>
      <c r="L518" s="134"/>
      <c r="M518" s="134"/>
      <c r="N518" s="135"/>
      <c r="O518" s="135"/>
      <c r="P518" s="135"/>
      <c r="Q518" s="135"/>
      <c r="R518" s="135"/>
      <c r="S518" s="135"/>
    </row>
    <row r="519" spans="9:19">
      <c r="I519" s="132"/>
      <c r="J519" s="132"/>
      <c r="K519" s="129"/>
      <c r="L519" s="134"/>
      <c r="M519" s="134"/>
      <c r="N519" s="135"/>
      <c r="O519" s="135"/>
      <c r="P519" s="135"/>
      <c r="Q519" s="135"/>
      <c r="R519" s="135"/>
      <c r="S519" s="135"/>
    </row>
    <row r="520" spans="9:19">
      <c r="I520" s="132"/>
      <c r="J520" s="132"/>
      <c r="K520" s="129"/>
      <c r="L520" s="134"/>
      <c r="M520" s="134"/>
      <c r="N520" s="135"/>
      <c r="O520" s="135"/>
      <c r="P520" s="135"/>
      <c r="Q520" s="135"/>
      <c r="R520" s="135"/>
      <c r="S520" s="135"/>
    </row>
    <row r="521" spans="9:19">
      <c r="I521" s="132"/>
      <c r="J521" s="132"/>
      <c r="K521" s="129"/>
      <c r="L521" s="134"/>
      <c r="M521" s="134"/>
      <c r="N521" s="135"/>
      <c r="O521" s="135"/>
      <c r="P521" s="135"/>
      <c r="Q521" s="135"/>
      <c r="R521" s="135"/>
      <c r="S521" s="135"/>
    </row>
    <row r="522" spans="9:19">
      <c r="I522" s="132"/>
      <c r="J522" s="132"/>
      <c r="K522" s="129"/>
      <c r="L522" s="134"/>
      <c r="M522" s="134"/>
      <c r="N522" s="135"/>
      <c r="O522" s="135"/>
      <c r="P522" s="135"/>
      <c r="Q522" s="135"/>
      <c r="R522" s="135"/>
      <c r="S522" s="135"/>
    </row>
    <row r="523" spans="9:19">
      <c r="I523" s="132"/>
      <c r="J523" s="132"/>
      <c r="K523" s="129"/>
      <c r="L523" s="134"/>
      <c r="M523" s="134"/>
      <c r="N523" s="135"/>
      <c r="O523" s="135"/>
      <c r="P523" s="135"/>
      <c r="Q523" s="135"/>
      <c r="R523" s="135"/>
      <c r="S523" s="135"/>
    </row>
    <row r="524" spans="9:19">
      <c r="I524" s="132"/>
      <c r="J524" s="132"/>
      <c r="K524" s="129"/>
      <c r="L524" s="134"/>
      <c r="M524" s="134"/>
      <c r="N524" s="135"/>
      <c r="O524" s="135"/>
      <c r="P524" s="135"/>
      <c r="Q524" s="135"/>
      <c r="R524" s="135"/>
      <c r="S524" s="135"/>
    </row>
    <row r="525" spans="9:19">
      <c r="I525" s="132"/>
      <c r="J525" s="132"/>
      <c r="K525" s="129"/>
      <c r="L525" s="134"/>
      <c r="M525" s="134"/>
      <c r="N525" s="135"/>
      <c r="O525" s="135"/>
      <c r="P525" s="135"/>
      <c r="Q525" s="135"/>
      <c r="R525" s="135"/>
      <c r="S525" s="135"/>
    </row>
    <row r="526" spans="9:19">
      <c r="I526" s="132"/>
      <c r="J526" s="132"/>
      <c r="K526" s="129"/>
      <c r="L526" s="134"/>
      <c r="M526" s="134"/>
      <c r="N526" s="135"/>
      <c r="O526" s="135"/>
      <c r="P526" s="135"/>
      <c r="Q526" s="135"/>
      <c r="R526" s="135"/>
      <c r="S526" s="135"/>
    </row>
    <row r="527" spans="9:19">
      <c r="I527" s="132"/>
      <c r="J527" s="132"/>
      <c r="K527" s="129"/>
      <c r="L527" s="134"/>
      <c r="M527" s="134"/>
      <c r="N527" s="135"/>
      <c r="O527" s="135"/>
      <c r="P527" s="135"/>
      <c r="Q527" s="135"/>
      <c r="R527" s="135"/>
      <c r="S527" s="135"/>
    </row>
    <row r="528" spans="9:19">
      <c r="I528" s="132"/>
      <c r="J528" s="132"/>
      <c r="K528" s="129"/>
      <c r="L528" s="134"/>
      <c r="M528" s="134"/>
      <c r="N528" s="135"/>
      <c r="O528" s="135"/>
      <c r="P528" s="135"/>
      <c r="Q528" s="135"/>
      <c r="R528" s="135"/>
      <c r="S528" s="135"/>
    </row>
    <row r="529" spans="9:19">
      <c r="I529" s="132"/>
      <c r="J529" s="132"/>
      <c r="K529" s="129"/>
      <c r="L529" s="134"/>
      <c r="M529" s="134"/>
      <c r="N529" s="135"/>
      <c r="O529" s="135"/>
      <c r="P529" s="135"/>
      <c r="Q529" s="135"/>
      <c r="R529" s="135"/>
      <c r="S529" s="135"/>
    </row>
    <row r="530" spans="9:19">
      <c r="I530" s="132"/>
      <c r="J530" s="132"/>
      <c r="K530" s="129"/>
      <c r="L530" s="134"/>
      <c r="M530" s="134"/>
      <c r="N530" s="135"/>
      <c r="O530" s="135"/>
      <c r="P530" s="135"/>
      <c r="Q530" s="135"/>
      <c r="R530" s="135"/>
      <c r="S530" s="135"/>
    </row>
    <row r="531" spans="9:19">
      <c r="I531" s="132"/>
      <c r="J531" s="132"/>
      <c r="K531" s="129"/>
      <c r="L531" s="134"/>
      <c r="M531" s="134"/>
      <c r="N531" s="135"/>
      <c r="O531" s="135"/>
      <c r="P531" s="135"/>
      <c r="Q531" s="135"/>
      <c r="R531" s="135"/>
      <c r="S531" s="135"/>
    </row>
    <row r="532" spans="9:19">
      <c r="I532" s="132"/>
      <c r="J532" s="132"/>
      <c r="K532" s="129"/>
      <c r="L532" s="134"/>
      <c r="M532" s="134"/>
      <c r="N532" s="135"/>
      <c r="O532" s="135"/>
      <c r="P532" s="135"/>
      <c r="Q532" s="135"/>
      <c r="R532" s="135"/>
      <c r="S532" s="135"/>
    </row>
    <row r="533" spans="9:19">
      <c r="I533" s="132"/>
      <c r="J533" s="132"/>
      <c r="K533" s="129"/>
      <c r="L533" s="134"/>
      <c r="M533" s="134"/>
      <c r="N533" s="135"/>
      <c r="O533" s="135"/>
      <c r="P533" s="135"/>
      <c r="Q533" s="135"/>
      <c r="R533" s="135"/>
      <c r="S533" s="135"/>
    </row>
    <row r="534" spans="9:19">
      <c r="I534" s="132"/>
      <c r="J534" s="132"/>
      <c r="K534" s="129"/>
      <c r="L534" s="134"/>
      <c r="M534" s="134"/>
      <c r="N534" s="135"/>
      <c r="O534" s="135"/>
      <c r="P534" s="135"/>
      <c r="Q534" s="135"/>
      <c r="R534" s="135"/>
      <c r="S534" s="135"/>
    </row>
    <row r="535" spans="9:19">
      <c r="I535" s="132"/>
      <c r="J535" s="132"/>
      <c r="K535" s="129"/>
      <c r="L535" s="134"/>
      <c r="M535" s="134"/>
      <c r="N535" s="135"/>
      <c r="O535" s="135"/>
      <c r="P535" s="135"/>
      <c r="Q535" s="135"/>
      <c r="R535" s="135"/>
      <c r="S535" s="135"/>
    </row>
    <row r="536" spans="9:19">
      <c r="I536" s="132"/>
      <c r="J536" s="132"/>
      <c r="K536" s="129"/>
      <c r="L536" s="134"/>
      <c r="M536" s="134"/>
      <c r="N536" s="135"/>
      <c r="O536" s="135"/>
      <c r="P536" s="135"/>
      <c r="Q536" s="135"/>
      <c r="R536" s="135"/>
      <c r="S536" s="135"/>
    </row>
    <row r="537" spans="9:19">
      <c r="I537" s="132"/>
      <c r="J537" s="132"/>
      <c r="K537" s="129"/>
      <c r="L537" s="134"/>
      <c r="M537" s="134"/>
      <c r="N537" s="135"/>
      <c r="O537" s="135"/>
      <c r="P537" s="135"/>
      <c r="Q537" s="135"/>
      <c r="R537" s="135"/>
      <c r="S537" s="135"/>
    </row>
    <row r="538" spans="9:19">
      <c r="I538" s="132"/>
      <c r="J538" s="132"/>
      <c r="K538" s="129"/>
      <c r="L538" s="134"/>
      <c r="M538" s="134"/>
      <c r="N538" s="135"/>
      <c r="O538" s="135"/>
      <c r="P538" s="135"/>
      <c r="Q538" s="135"/>
      <c r="R538" s="135"/>
      <c r="S538" s="135"/>
    </row>
    <row r="539" spans="9:19">
      <c r="I539" s="132"/>
      <c r="J539" s="132"/>
      <c r="K539" s="129"/>
      <c r="L539" s="134"/>
      <c r="M539" s="134"/>
      <c r="N539" s="135"/>
      <c r="O539" s="135"/>
      <c r="P539" s="135"/>
      <c r="Q539" s="135"/>
      <c r="R539" s="135"/>
      <c r="S539" s="135"/>
    </row>
    <row r="540" spans="9:19">
      <c r="I540" s="132"/>
      <c r="J540" s="132"/>
      <c r="K540" s="129"/>
      <c r="L540" s="134"/>
      <c r="M540" s="134"/>
      <c r="N540" s="135"/>
      <c r="O540" s="135"/>
      <c r="P540" s="135"/>
      <c r="Q540" s="135"/>
      <c r="R540" s="135"/>
      <c r="S540" s="135"/>
    </row>
    <row r="541" spans="9:19">
      <c r="I541" s="132"/>
      <c r="J541" s="132"/>
      <c r="K541" s="129"/>
      <c r="L541" s="134"/>
      <c r="M541" s="134"/>
      <c r="N541" s="135"/>
      <c r="O541" s="135"/>
      <c r="P541" s="135"/>
      <c r="Q541" s="135"/>
      <c r="R541" s="135"/>
      <c r="S541" s="135"/>
    </row>
    <row r="542" spans="9:19">
      <c r="I542" s="132"/>
      <c r="J542" s="132"/>
      <c r="K542" s="129"/>
      <c r="L542" s="134"/>
      <c r="M542" s="134"/>
      <c r="N542" s="135"/>
      <c r="O542" s="135"/>
      <c r="P542" s="135"/>
      <c r="Q542" s="135"/>
      <c r="R542" s="135"/>
      <c r="S542" s="135"/>
    </row>
    <row r="543" spans="9:19">
      <c r="I543" s="132"/>
      <c r="J543" s="132"/>
      <c r="K543" s="129"/>
      <c r="L543" s="134"/>
      <c r="M543" s="134"/>
      <c r="N543" s="135"/>
      <c r="O543" s="135"/>
      <c r="P543" s="135"/>
      <c r="Q543" s="135"/>
      <c r="R543" s="135"/>
      <c r="S543" s="135"/>
    </row>
    <row r="544" spans="9:19">
      <c r="I544" s="132"/>
      <c r="J544" s="132"/>
      <c r="K544" s="129"/>
      <c r="L544" s="134"/>
      <c r="M544" s="134"/>
      <c r="N544" s="135"/>
      <c r="O544" s="135"/>
      <c r="P544" s="135"/>
      <c r="Q544" s="135"/>
      <c r="R544" s="135"/>
      <c r="S544" s="135"/>
    </row>
    <row r="545" spans="9:19">
      <c r="I545" s="132"/>
      <c r="J545" s="132"/>
      <c r="K545" s="129"/>
      <c r="L545" s="134"/>
      <c r="M545" s="134"/>
      <c r="N545" s="135"/>
      <c r="O545" s="135"/>
      <c r="P545" s="135"/>
      <c r="Q545" s="135"/>
      <c r="R545" s="135"/>
      <c r="S545" s="135"/>
    </row>
    <row r="546" spans="9:19">
      <c r="I546" s="132"/>
      <c r="J546" s="132"/>
      <c r="K546" s="129"/>
      <c r="L546" s="134"/>
      <c r="M546" s="134"/>
      <c r="N546" s="135"/>
      <c r="O546" s="135"/>
      <c r="P546" s="135"/>
      <c r="Q546" s="135"/>
      <c r="R546" s="135"/>
      <c r="S546" s="135"/>
    </row>
    <row r="547" spans="9:19">
      <c r="I547" s="132"/>
      <c r="J547" s="132"/>
      <c r="K547" s="129"/>
      <c r="L547" s="134"/>
      <c r="M547" s="134"/>
      <c r="N547" s="135"/>
      <c r="O547" s="135"/>
      <c r="P547" s="135"/>
      <c r="Q547" s="135"/>
      <c r="R547" s="135"/>
      <c r="S547" s="135"/>
    </row>
    <row r="548" spans="9:19">
      <c r="I548" s="132"/>
      <c r="J548" s="132"/>
      <c r="K548" s="129"/>
      <c r="L548" s="134"/>
      <c r="M548" s="134"/>
      <c r="N548" s="135"/>
      <c r="O548" s="135"/>
      <c r="P548" s="135"/>
      <c r="Q548" s="135"/>
      <c r="R548" s="135"/>
      <c r="S548" s="135"/>
    </row>
    <row r="549" spans="9:19">
      <c r="I549" s="132"/>
      <c r="J549" s="132"/>
      <c r="K549" s="129"/>
      <c r="L549" s="134"/>
      <c r="M549" s="134"/>
      <c r="N549" s="135"/>
      <c r="O549" s="135"/>
      <c r="P549" s="135"/>
      <c r="Q549" s="135"/>
      <c r="R549" s="135"/>
      <c r="S549" s="135"/>
    </row>
    <row r="550" spans="9:19">
      <c r="I550" s="132"/>
      <c r="J550" s="132"/>
      <c r="K550" s="129"/>
      <c r="L550" s="134"/>
      <c r="M550" s="134"/>
      <c r="N550" s="135"/>
      <c r="O550" s="135"/>
      <c r="P550" s="135"/>
      <c r="Q550" s="135"/>
      <c r="R550" s="135"/>
      <c r="S550" s="135"/>
    </row>
    <row r="551" spans="9:19">
      <c r="I551" s="132"/>
      <c r="J551" s="132"/>
      <c r="K551" s="129"/>
      <c r="L551" s="134"/>
      <c r="M551" s="134"/>
      <c r="N551" s="135"/>
      <c r="O551" s="135"/>
      <c r="P551" s="135"/>
      <c r="Q551" s="135"/>
      <c r="R551" s="135"/>
      <c r="S551" s="135"/>
    </row>
    <row r="552" spans="9:19">
      <c r="I552" s="132"/>
      <c r="J552" s="132"/>
      <c r="K552" s="129"/>
      <c r="L552" s="134"/>
      <c r="M552" s="134"/>
      <c r="N552" s="135"/>
      <c r="O552" s="135"/>
      <c r="P552" s="135"/>
      <c r="Q552" s="135"/>
      <c r="R552" s="135"/>
      <c r="S552" s="135"/>
    </row>
    <row r="553" spans="9:19">
      <c r="I553" s="132"/>
      <c r="J553" s="132"/>
      <c r="K553" s="129"/>
      <c r="L553" s="134"/>
      <c r="M553" s="134"/>
      <c r="N553" s="135"/>
      <c r="O553" s="135"/>
      <c r="P553" s="135"/>
      <c r="Q553" s="135"/>
      <c r="R553" s="135"/>
      <c r="S553" s="135"/>
    </row>
    <row r="554" spans="9:19">
      <c r="I554" s="132"/>
      <c r="J554" s="132"/>
      <c r="K554" s="129"/>
      <c r="L554" s="134"/>
      <c r="M554" s="134"/>
      <c r="N554" s="135"/>
      <c r="O554" s="135"/>
      <c r="P554" s="135"/>
      <c r="Q554" s="135"/>
      <c r="R554" s="135"/>
      <c r="S554" s="135"/>
    </row>
    <row r="555" spans="9:19">
      <c r="I555" s="132"/>
      <c r="J555" s="132"/>
      <c r="K555" s="129"/>
      <c r="L555" s="134"/>
      <c r="M555" s="134"/>
      <c r="N555" s="135"/>
      <c r="O555" s="135"/>
      <c r="P555" s="135"/>
      <c r="Q555" s="135"/>
      <c r="R555" s="135"/>
      <c r="S555" s="135"/>
    </row>
    <row r="556" spans="9:19">
      <c r="I556" s="132"/>
      <c r="J556" s="132"/>
      <c r="K556" s="129"/>
      <c r="L556" s="134"/>
      <c r="M556" s="134"/>
      <c r="N556" s="135"/>
      <c r="O556" s="135"/>
      <c r="P556" s="135"/>
      <c r="Q556" s="135"/>
      <c r="R556" s="135"/>
      <c r="S556" s="135"/>
    </row>
    <row r="557" spans="9:19">
      <c r="I557" s="132"/>
      <c r="J557" s="132"/>
      <c r="K557" s="129"/>
      <c r="L557" s="134"/>
      <c r="M557" s="134"/>
      <c r="N557" s="135"/>
      <c r="O557" s="135"/>
      <c r="P557" s="135"/>
      <c r="Q557" s="135"/>
      <c r="R557" s="135"/>
      <c r="S557" s="135"/>
    </row>
    <row r="558" spans="9:19">
      <c r="I558" s="132"/>
      <c r="J558" s="132"/>
      <c r="K558" s="129"/>
      <c r="L558" s="134"/>
      <c r="M558" s="134"/>
      <c r="N558" s="135"/>
      <c r="O558" s="135"/>
      <c r="P558" s="135"/>
      <c r="Q558" s="135"/>
      <c r="R558" s="135"/>
      <c r="S558" s="135"/>
    </row>
    <row r="559" spans="9:19">
      <c r="I559" s="132"/>
      <c r="J559" s="132"/>
      <c r="K559" s="129"/>
      <c r="L559" s="134"/>
      <c r="M559" s="134"/>
      <c r="N559" s="135"/>
      <c r="O559" s="135"/>
      <c r="P559" s="135"/>
      <c r="Q559" s="135"/>
      <c r="R559" s="135"/>
      <c r="S559" s="135"/>
    </row>
    <row r="560" spans="9:19">
      <c r="I560" s="132"/>
      <c r="J560" s="132"/>
      <c r="K560" s="129"/>
      <c r="L560" s="134"/>
      <c r="M560" s="134"/>
      <c r="N560" s="135"/>
      <c r="O560" s="135"/>
      <c r="P560" s="135"/>
      <c r="Q560" s="135"/>
      <c r="R560" s="135"/>
      <c r="S560" s="135"/>
    </row>
    <row r="561" spans="9:19">
      <c r="I561" s="132"/>
      <c r="J561" s="132"/>
      <c r="K561" s="129"/>
      <c r="L561" s="134"/>
      <c r="M561" s="134"/>
      <c r="N561" s="135"/>
      <c r="O561" s="135"/>
      <c r="P561" s="135"/>
      <c r="Q561" s="135"/>
      <c r="R561" s="135"/>
      <c r="S561" s="135"/>
    </row>
    <row r="562" spans="9:19">
      <c r="I562" s="132"/>
      <c r="J562" s="132"/>
      <c r="K562" s="129"/>
      <c r="L562" s="134"/>
      <c r="M562" s="134"/>
      <c r="N562" s="135"/>
      <c r="O562" s="135"/>
      <c r="P562" s="135"/>
      <c r="Q562" s="135"/>
      <c r="R562" s="135"/>
      <c r="S562" s="135"/>
    </row>
    <row r="563" spans="9:19">
      <c r="I563" s="132"/>
      <c r="J563" s="132"/>
      <c r="K563" s="129"/>
      <c r="L563" s="134"/>
      <c r="M563" s="134"/>
      <c r="N563" s="135"/>
      <c r="O563" s="135"/>
      <c r="P563" s="135"/>
      <c r="Q563" s="135"/>
      <c r="R563" s="135"/>
      <c r="S563" s="135"/>
    </row>
    <row r="564" spans="9:19">
      <c r="I564" s="132"/>
      <c r="J564" s="132"/>
      <c r="K564" s="129"/>
      <c r="L564" s="134"/>
      <c r="M564" s="134"/>
      <c r="N564" s="135"/>
      <c r="O564" s="135"/>
      <c r="P564" s="135"/>
      <c r="Q564" s="135"/>
      <c r="R564" s="135"/>
      <c r="S564" s="135"/>
    </row>
    <row r="565" spans="9:19">
      <c r="I565" s="132"/>
      <c r="J565" s="132"/>
      <c r="K565" s="129"/>
      <c r="L565" s="134"/>
      <c r="M565" s="134"/>
      <c r="N565" s="135"/>
      <c r="O565" s="135"/>
      <c r="P565" s="135"/>
      <c r="Q565" s="135"/>
      <c r="R565" s="135"/>
      <c r="S565" s="135"/>
    </row>
    <row r="566" spans="9:19">
      <c r="I566" s="132"/>
      <c r="J566" s="132"/>
      <c r="K566" s="129"/>
      <c r="L566" s="134"/>
      <c r="M566" s="134"/>
      <c r="N566" s="135"/>
      <c r="O566" s="135"/>
      <c r="P566" s="135"/>
      <c r="Q566" s="135"/>
      <c r="R566" s="135"/>
      <c r="S566" s="135"/>
    </row>
    <row r="567" spans="9:19">
      <c r="I567" s="132"/>
      <c r="J567" s="132"/>
      <c r="K567" s="129"/>
      <c r="L567" s="134"/>
      <c r="M567" s="134"/>
      <c r="N567" s="135"/>
      <c r="O567" s="135"/>
      <c r="P567" s="135"/>
      <c r="Q567" s="135"/>
      <c r="R567" s="135"/>
      <c r="S567" s="135"/>
    </row>
    <row r="568" spans="9:19">
      <c r="I568" s="132"/>
      <c r="J568" s="132"/>
      <c r="K568" s="129"/>
      <c r="L568" s="134"/>
      <c r="M568" s="134"/>
      <c r="N568" s="135"/>
      <c r="O568" s="135"/>
      <c r="P568" s="135"/>
      <c r="Q568" s="135"/>
      <c r="R568" s="135"/>
      <c r="S568" s="135"/>
    </row>
    <row r="569" spans="9:19">
      <c r="I569" s="132"/>
      <c r="J569" s="132"/>
      <c r="K569" s="129"/>
      <c r="L569" s="134"/>
      <c r="M569" s="134"/>
      <c r="N569" s="135"/>
      <c r="O569" s="135"/>
      <c r="P569" s="135"/>
      <c r="Q569" s="135"/>
      <c r="R569" s="135"/>
      <c r="S569" s="135"/>
    </row>
    <row r="570" spans="9:19">
      <c r="I570" s="132"/>
      <c r="J570" s="132"/>
      <c r="K570" s="129"/>
      <c r="L570" s="134"/>
      <c r="M570" s="134"/>
      <c r="N570" s="135"/>
      <c r="O570" s="135"/>
      <c r="P570" s="135"/>
      <c r="Q570" s="135"/>
      <c r="R570" s="135"/>
      <c r="S570" s="135"/>
    </row>
    <row r="571" spans="9:19">
      <c r="I571" s="132"/>
      <c r="J571" s="132"/>
      <c r="K571" s="129"/>
      <c r="L571" s="134"/>
      <c r="M571" s="134"/>
      <c r="N571" s="135"/>
      <c r="O571" s="135"/>
      <c r="P571" s="135"/>
      <c r="Q571" s="135"/>
      <c r="R571" s="135"/>
      <c r="S571" s="135"/>
    </row>
    <row r="572" spans="9:19">
      <c r="I572" s="132"/>
      <c r="J572" s="132"/>
      <c r="K572" s="129"/>
      <c r="L572" s="134"/>
      <c r="M572" s="134"/>
      <c r="N572" s="135"/>
      <c r="O572" s="135"/>
      <c r="P572" s="135"/>
      <c r="Q572" s="135"/>
      <c r="R572" s="135"/>
      <c r="S572" s="135"/>
    </row>
    <row r="573" spans="9:19">
      <c r="I573" s="132"/>
      <c r="J573" s="132"/>
      <c r="K573" s="129"/>
      <c r="L573" s="134"/>
      <c r="M573" s="134"/>
      <c r="N573" s="135"/>
      <c r="O573" s="135"/>
      <c r="P573" s="135"/>
      <c r="Q573" s="135"/>
      <c r="R573" s="135"/>
      <c r="S573" s="135"/>
    </row>
    <row r="574" spans="9:19">
      <c r="I574" s="132"/>
      <c r="J574" s="132"/>
      <c r="K574" s="129"/>
      <c r="L574" s="134"/>
      <c r="M574" s="134"/>
      <c r="N574" s="135"/>
      <c r="O574" s="135"/>
      <c r="P574" s="135"/>
      <c r="Q574" s="135"/>
      <c r="R574" s="135"/>
      <c r="S574" s="135"/>
    </row>
    <row r="575" spans="9:19">
      <c r="I575" s="132"/>
      <c r="J575" s="132"/>
      <c r="K575" s="129"/>
      <c r="L575" s="134"/>
      <c r="M575" s="134"/>
      <c r="N575" s="135"/>
      <c r="O575" s="135"/>
      <c r="P575" s="135"/>
      <c r="Q575" s="135"/>
      <c r="R575" s="135"/>
      <c r="S575" s="135"/>
    </row>
    <row r="576" spans="9:19">
      <c r="I576" s="132"/>
      <c r="J576" s="132"/>
      <c r="K576" s="129"/>
      <c r="L576" s="134"/>
      <c r="M576" s="134"/>
      <c r="N576" s="135"/>
      <c r="O576" s="135"/>
      <c r="P576" s="135"/>
      <c r="Q576" s="135"/>
      <c r="R576" s="135"/>
      <c r="S576" s="135"/>
    </row>
    <row r="577" spans="9:19">
      <c r="I577" s="132"/>
      <c r="J577" s="132"/>
      <c r="K577" s="129"/>
      <c r="L577" s="134"/>
      <c r="M577" s="134"/>
      <c r="N577" s="135"/>
      <c r="O577" s="135"/>
      <c r="P577" s="135"/>
      <c r="Q577" s="135"/>
      <c r="R577" s="135"/>
      <c r="S577" s="135"/>
    </row>
    <row r="578" spans="9:19">
      <c r="I578" s="132"/>
      <c r="J578" s="132"/>
      <c r="K578" s="129"/>
      <c r="L578" s="134"/>
      <c r="M578" s="134"/>
      <c r="N578" s="135"/>
      <c r="O578" s="135"/>
      <c r="P578" s="135"/>
      <c r="Q578" s="135"/>
      <c r="R578" s="135"/>
      <c r="S578" s="135"/>
    </row>
    <row r="579" spans="9:19">
      <c r="I579" s="132"/>
      <c r="J579" s="132"/>
      <c r="K579" s="129"/>
      <c r="L579" s="134"/>
      <c r="M579" s="134"/>
      <c r="N579" s="135"/>
      <c r="O579" s="135"/>
      <c r="P579" s="135"/>
      <c r="Q579" s="135"/>
      <c r="R579" s="135"/>
      <c r="S579" s="135"/>
    </row>
    <row r="580" spans="9:19">
      <c r="I580" s="132"/>
      <c r="J580" s="132"/>
      <c r="K580" s="129"/>
      <c r="L580" s="134"/>
      <c r="M580" s="134"/>
      <c r="N580" s="135"/>
      <c r="O580" s="135"/>
      <c r="P580" s="135"/>
      <c r="Q580" s="135"/>
      <c r="R580" s="135"/>
      <c r="S580" s="135"/>
    </row>
    <row r="581" spans="9:19">
      <c r="I581" s="132"/>
      <c r="J581" s="132"/>
      <c r="K581" s="129"/>
      <c r="L581" s="134"/>
      <c r="M581" s="134"/>
      <c r="N581" s="135"/>
      <c r="O581" s="135"/>
      <c r="P581" s="135"/>
      <c r="Q581" s="135"/>
      <c r="R581" s="135"/>
      <c r="S581" s="135"/>
    </row>
    <row r="582" spans="9:19">
      <c r="I582" s="132"/>
      <c r="J582" s="132"/>
      <c r="K582" s="129"/>
      <c r="L582" s="134"/>
      <c r="M582" s="134"/>
      <c r="N582" s="135"/>
      <c r="O582" s="135"/>
      <c r="P582" s="135"/>
      <c r="Q582" s="135"/>
      <c r="R582" s="135"/>
      <c r="S582" s="135"/>
    </row>
    <row r="583" spans="9:19">
      <c r="I583" s="132"/>
      <c r="J583" s="132"/>
      <c r="K583" s="129"/>
      <c r="L583" s="134"/>
      <c r="M583" s="134"/>
      <c r="N583" s="135"/>
      <c r="O583" s="135"/>
      <c r="P583" s="135"/>
      <c r="Q583" s="135"/>
      <c r="R583" s="135"/>
      <c r="S583" s="135"/>
    </row>
    <row r="584" spans="9:19">
      <c r="I584" s="132"/>
      <c r="J584" s="132"/>
      <c r="K584" s="129"/>
      <c r="L584" s="134"/>
      <c r="M584" s="134"/>
      <c r="N584" s="135"/>
      <c r="O584" s="135"/>
      <c r="P584" s="135"/>
      <c r="Q584" s="135"/>
      <c r="R584" s="135"/>
      <c r="S584" s="135"/>
    </row>
    <row r="585" spans="9:19">
      <c r="I585" s="132"/>
      <c r="J585" s="132"/>
      <c r="K585" s="129"/>
      <c r="L585" s="134"/>
      <c r="M585" s="134"/>
      <c r="N585" s="135"/>
      <c r="O585" s="135"/>
      <c r="P585" s="135"/>
      <c r="Q585" s="135"/>
      <c r="R585" s="135"/>
      <c r="S585" s="135"/>
    </row>
    <row r="586" spans="9:19">
      <c r="I586" s="132"/>
      <c r="J586" s="132"/>
      <c r="K586" s="129"/>
      <c r="L586" s="134"/>
      <c r="M586" s="134"/>
      <c r="N586" s="135"/>
      <c r="O586" s="135"/>
      <c r="P586" s="135"/>
      <c r="Q586" s="135"/>
      <c r="R586" s="135"/>
      <c r="S586" s="135"/>
    </row>
    <row r="587" spans="9:19">
      <c r="I587" s="132"/>
      <c r="J587" s="132"/>
      <c r="K587" s="129"/>
      <c r="L587" s="134"/>
      <c r="M587" s="134"/>
      <c r="N587" s="135"/>
      <c r="O587" s="135"/>
      <c r="P587" s="135"/>
      <c r="Q587" s="135"/>
      <c r="R587" s="135"/>
      <c r="S587" s="135"/>
    </row>
    <row r="588" spans="9:19">
      <c r="I588" s="132"/>
      <c r="J588" s="132"/>
      <c r="K588" s="129"/>
      <c r="L588" s="134"/>
      <c r="M588" s="134"/>
      <c r="N588" s="135"/>
      <c r="O588" s="135"/>
      <c r="P588" s="135"/>
      <c r="Q588" s="135"/>
      <c r="R588" s="135"/>
      <c r="S588" s="135"/>
    </row>
    <row r="589" spans="9:19">
      <c r="I589" s="132"/>
      <c r="J589" s="132"/>
      <c r="K589" s="129"/>
      <c r="L589" s="134"/>
      <c r="M589" s="134"/>
      <c r="N589" s="135"/>
      <c r="O589" s="135"/>
      <c r="P589" s="135"/>
      <c r="Q589" s="135"/>
      <c r="R589" s="135"/>
      <c r="S589" s="135"/>
    </row>
    <row r="590" spans="9:19">
      <c r="I590" s="132"/>
      <c r="J590" s="132"/>
      <c r="K590" s="129"/>
      <c r="L590" s="134"/>
      <c r="M590" s="134"/>
      <c r="N590" s="135"/>
      <c r="O590" s="135"/>
      <c r="P590" s="135"/>
      <c r="Q590" s="135"/>
      <c r="R590" s="135"/>
      <c r="S590" s="135"/>
    </row>
    <row r="591" spans="9:19">
      <c r="I591" s="132"/>
      <c r="J591" s="132"/>
      <c r="K591" s="129"/>
      <c r="L591" s="134"/>
      <c r="M591" s="134"/>
      <c r="N591" s="135"/>
      <c r="O591" s="135"/>
      <c r="P591" s="135"/>
      <c r="Q591" s="135"/>
      <c r="R591" s="135"/>
      <c r="S591" s="135"/>
    </row>
    <row r="592" spans="9:19">
      <c r="I592" s="132"/>
      <c r="J592" s="132"/>
      <c r="K592" s="129"/>
      <c r="L592" s="134"/>
      <c r="M592" s="134"/>
      <c r="N592" s="135"/>
      <c r="O592" s="135"/>
      <c r="P592" s="135"/>
      <c r="Q592" s="135"/>
      <c r="R592" s="135"/>
      <c r="S592" s="135"/>
    </row>
    <row r="593" spans="9:19">
      <c r="I593" s="132"/>
      <c r="J593" s="132"/>
      <c r="K593" s="129"/>
      <c r="L593" s="134"/>
      <c r="M593" s="134"/>
      <c r="N593" s="135"/>
      <c r="O593" s="135"/>
      <c r="P593" s="135"/>
      <c r="Q593" s="135"/>
      <c r="R593" s="135"/>
      <c r="S593" s="135"/>
    </row>
    <row r="594" spans="9:19">
      <c r="I594" s="132"/>
      <c r="J594" s="132"/>
      <c r="K594" s="129"/>
      <c r="L594" s="134"/>
      <c r="M594" s="134"/>
      <c r="N594" s="135"/>
      <c r="O594" s="135"/>
      <c r="P594" s="135"/>
      <c r="Q594" s="135"/>
      <c r="R594" s="135"/>
      <c r="S594" s="135"/>
    </row>
    <row r="595" spans="9:19">
      <c r="I595" s="132"/>
      <c r="J595" s="132"/>
      <c r="K595" s="129"/>
      <c r="L595" s="134"/>
      <c r="M595" s="134"/>
      <c r="N595" s="135"/>
      <c r="O595" s="135"/>
      <c r="P595" s="135"/>
      <c r="Q595" s="135"/>
      <c r="R595" s="135"/>
      <c r="S595" s="135"/>
    </row>
    <row r="596" spans="9:19">
      <c r="I596" s="132"/>
      <c r="J596" s="132"/>
      <c r="K596" s="129"/>
      <c r="L596" s="134"/>
      <c r="M596" s="134"/>
      <c r="N596" s="135"/>
      <c r="O596" s="135"/>
      <c r="P596" s="135"/>
      <c r="Q596" s="135"/>
      <c r="R596" s="135"/>
      <c r="S596" s="135"/>
    </row>
    <row r="597" spans="9:19">
      <c r="I597" s="132"/>
      <c r="J597" s="132"/>
      <c r="K597" s="129"/>
      <c r="L597" s="134"/>
      <c r="M597" s="134"/>
      <c r="N597" s="135"/>
      <c r="O597" s="135"/>
      <c r="P597" s="135"/>
      <c r="Q597" s="135"/>
      <c r="R597" s="135"/>
      <c r="S597" s="135"/>
    </row>
    <row r="598" spans="9:19">
      <c r="I598" s="132"/>
      <c r="J598" s="132"/>
      <c r="K598" s="129"/>
      <c r="L598" s="134"/>
      <c r="M598" s="134"/>
      <c r="N598" s="135"/>
      <c r="O598" s="135"/>
      <c r="P598" s="135"/>
      <c r="Q598" s="135"/>
      <c r="R598" s="135"/>
      <c r="S598" s="135"/>
    </row>
    <row r="599" spans="9:19">
      <c r="I599" s="132"/>
      <c r="J599" s="132"/>
      <c r="K599" s="129"/>
      <c r="L599" s="134"/>
      <c r="M599" s="134"/>
      <c r="N599" s="135"/>
      <c r="O599" s="135"/>
      <c r="P599" s="135"/>
      <c r="Q599" s="135"/>
      <c r="R599" s="135"/>
      <c r="S599" s="135"/>
    </row>
    <row r="600" spans="9:19">
      <c r="I600" s="132"/>
      <c r="J600" s="132"/>
      <c r="K600" s="129"/>
      <c r="L600" s="134"/>
      <c r="M600" s="134"/>
      <c r="N600" s="135"/>
      <c r="O600" s="135"/>
      <c r="P600" s="135"/>
      <c r="Q600" s="135"/>
      <c r="R600" s="135"/>
      <c r="S600" s="135"/>
    </row>
    <row r="601" spans="9:19">
      <c r="I601" s="132"/>
      <c r="J601" s="132"/>
      <c r="K601" s="129"/>
      <c r="L601" s="134"/>
      <c r="M601" s="134"/>
      <c r="N601" s="135"/>
      <c r="O601" s="135"/>
      <c r="P601" s="135"/>
      <c r="Q601" s="135"/>
      <c r="R601" s="135"/>
      <c r="S601" s="135"/>
    </row>
    <row r="602" spans="9:19">
      <c r="I602" s="132"/>
      <c r="J602" s="132"/>
      <c r="K602" s="129"/>
      <c r="L602" s="134"/>
      <c r="M602" s="134"/>
      <c r="N602" s="135"/>
      <c r="O602" s="135"/>
      <c r="P602" s="135"/>
      <c r="Q602" s="135"/>
      <c r="R602" s="135"/>
      <c r="S602" s="135"/>
    </row>
    <row r="603" spans="9:19">
      <c r="I603" s="132"/>
      <c r="J603" s="132"/>
      <c r="K603" s="129"/>
      <c r="L603" s="134"/>
      <c r="M603" s="134"/>
      <c r="N603" s="135"/>
      <c r="O603" s="135"/>
      <c r="P603" s="135"/>
      <c r="Q603" s="135"/>
      <c r="R603" s="135"/>
      <c r="S603" s="135"/>
    </row>
    <row r="604" spans="9:19">
      <c r="I604" s="132"/>
      <c r="J604" s="132"/>
      <c r="K604" s="129"/>
      <c r="L604" s="134"/>
      <c r="M604" s="134"/>
      <c r="N604" s="135"/>
      <c r="O604" s="135"/>
      <c r="P604" s="135"/>
      <c r="Q604" s="135"/>
      <c r="R604" s="135"/>
      <c r="S604" s="135"/>
    </row>
    <row r="605" spans="9:19">
      <c r="I605" s="132"/>
      <c r="J605" s="132"/>
      <c r="K605" s="129"/>
      <c r="L605" s="134"/>
      <c r="M605" s="134"/>
      <c r="N605" s="135"/>
      <c r="O605" s="135"/>
      <c r="P605" s="135"/>
      <c r="Q605" s="135"/>
      <c r="R605" s="135"/>
      <c r="S605" s="135"/>
    </row>
    <row r="606" spans="9:19">
      <c r="I606" s="132"/>
      <c r="J606" s="132"/>
      <c r="K606" s="129"/>
      <c r="L606" s="134"/>
      <c r="M606" s="134"/>
      <c r="N606" s="135"/>
      <c r="O606" s="135"/>
      <c r="P606" s="135"/>
      <c r="Q606" s="135"/>
      <c r="R606" s="135"/>
      <c r="S606" s="135"/>
    </row>
    <row r="607" spans="9:19">
      <c r="I607" s="132"/>
      <c r="J607" s="132"/>
      <c r="K607" s="129"/>
      <c r="L607" s="134"/>
      <c r="M607" s="134"/>
      <c r="N607" s="135"/>
      <c r="O607" s="135"/>
      <c r="P607" s="135"/>
      <c r="Q607" s="135"/>
      <c r="R607" s="135"/>
      <c r="S607" s="135"/>
    </row>
    <row r="608" spans="9:19">
      <c r="I608" s="132"/>
      <c r="J608" s="132"/>
      <c r="K608" s="129"/>
      <c r="L608" s="134"/>
      <c r="M608" s="134"/>
      <c r="N608" s="135"/>
      <c r="O608" s="135"/>
      <c r="P608" s="135"/>
      <c r="Q608" s="135"/>
      <c r="R608" s="135"/>
      <c r="S608" s="135"/>
    </row>
    <row r="609" spans="9:19">
      <c r="I609" s="132"/>
      <c r="J609" s="132"/>
      <c r="K609" s="129"/>
      <c r="L609" s="134"/>
      <c r="M609" s="134"/>
      <c r="N609" s="135"/>
      <c r="O609" s="135"/>
      <c r="P609" s="135"/>
      <c r="Q609" s="135"/>
      <c r="R609" s="135"/>
      <c r="S609" s="135"/>
    </row>
    <row r="610" spans="9:19">
      <c r="I610" s="132"/>
      <c r="J610" s="132"/>
      <c r="K610" s="129"/>
      <c r="L610" s="134"/>
      <c r="M610" s="134"/>
      <c r="N610" s="135"/>
      <c r="O610" s="135"/>
      <c r="P610" s="135"/>
      <c r="Q610" s="135"/>
      <c r="R610" s="135"/>
      <c r="S610" s="135"/>
    </row>
    <row r="611" spans="9:19">
      <c r="I611" s="132"/>
      <c r="J611" s="132"/>
      <c r="K611" s="129"/>
      <c r="L611" s="134"/>
      <c r="M611" s="134"/>
      <c r="N611" s="135"/>
      <c r="O611" s="135"/>
      <c r="P611" s="135"/>
      <c r="Q611" s="135"/>
      <c r="R611" s="135"/>
      <c r="S611" s="135"/>
    </row>
    <row r="612" spans="9:19">
      <c r="I612" s="132"/>
      <c r="J612" s="132"/>
      <c r="K612" s="129"/>
      <c r="L612" s="134"/>
      <c r="M612" s="134"/>
      <c r="N612" s="135"/>
      <c r="O612" s="135"/>
      <c r="P612" s="135"/>
      <c r="Q612" s="135"/>
      <c r="R612" s="135"/>
      <c r="S612" s="135"/>
    </row>
    <row r="613" spans="9:19">
      <c r="I613" s="132"/>
      <c r="J613" s="132"/>
      <c r="K613" s="129"/>
      <c r="L613" s="134"/>
      <c r="M613" s="134"/>
      <c r="N613" s="135"/>
      <c r="O613" s="135"/>
      <c r="P613" s="135"/>
      <c r="Q613" s="135"/>
      <c r="R613" s="135"/>
      <c r="S613" s="135"/>
    </row>
    <row r="614" spans="9:19">
      <c r="I614" s="132"/>
      <c r="J614" s="132"/>
      <c r="K614" s="129"/>
      <c r="L614" s="134"/>
      <c r="M614" s="134"/>
      <c r="N614" s="135"/>
      <c r="O614" s="135"/>
      <c r="P614" s="135"/>
      <c r="Q614" s="135"/>
      <c r="R614" s="135"/>
      <c r="S614" s="135"/>
    </row>
    <row r="615" spans="9:19">
      <c r="I615" s="132"/>
      <c r="J615" s="132"/>
      <c r="K615" s="129"/>
      <c r="L615" s="134"/>
      <c r="M615" s="134"/>
      <c r="N615" s="135"/>
      <c r="O615" s="135"/>
      <c r="P615" s="135"/>
      <c r="Q615" s="135"/>
      <c r="R615" s="135"/>
      <c r="S615" s="135"/>
    </row>
    <row r="616" spans="9:19">
      <c r="I616" s="132"/>
      <c r="J616" s="132"/>
      <c r="K616" s="129"/>
      <c r="L616" s="134"/>
      <c r="M616" s="134"/>
      <c r="N616" s="135"/>
      <c r="O616" s="135"/>
      <c r="P616" s="135"/>
      <c r="Q616" s="135"/>
      <c r="R616" s="135"/>
      <c r="S616" s="135"/>
    </row>
    <row r="617" spans="9:19">
      <c r="I617" s="132"/>
      <c r="J617" s="132"/>
      <c r="K617" s="129"/>
      <c r="L617" s="134"/>
      <c r="M617" s="134"/>
      <c r="N617" s="135"/>
      <c r="O617" s="135"/>
      <c r="P617" s="135"/>
      <c r="Q617" s="135"/>
      <c r="R617" s="135"/>
      <c r="S617" s="135"/>
    </row>
    <row r="618" spans="9:19">
      <c r="I618" s="132"/>
      <c r="J618" s="132"/>
      <c r="K618" s="129"/>
      <c r="L618" s="134"/>
      <c r="M618" s="134"/>
      <c r="N618" s="135"/>
      <c r="O618" s="135"/>
      <c r="P618" s="135"/>
      <c r="Q618" s="135"/>
      <c r="R618" s="135"/>
      <c r="S618" s="135"/>
    </row>
    <row r="619" spans="9:19">
      <c r="I619" s="132"/>
      <c r="J619" s="132"/>
      <c r="K619" s="129"/>
      <c r="L619" s="134"/>
      <c r="M619" s="134"/>
      <c r="N619" s="135"/>
      <c r="O619" s="135"/>
      <c r="P619" s="135"/>
      <c r="Q619" s="135"/>
      <c r="R619" s="135"/>
      <c r="S619" s="135"/>
    </row>
    <row r="620" spans="9:19">
      <c r="I620" s="132"/>
      <c r="J620" s="132"/>
      <c r="K620" s="129"/>
      <c r="L620" s="134"/>
      <c r="M620" s="134"/>
      <c r="N620" s="135"/>
      <c r="O620" s="135"/>
      <c r="P620" s="135"/>
      <c r="Q620" s="135"/>
      <c r="R620" s="135"/>
      <c r="S620" s="135"/>
    </row>
    <row r="621" spans="9:19">
      <c r="I621" s="132"/>
      <c r="J621" s="132"/>
      <c r="K621" s="129"/>
      <c r="L621" s="134"/>
      <c r="M621" s="134"/>
      <c r="N621" s="135"/>
      <c r="O621" s="135"/>
      <c r="P621" s="135"/>
      <c r="Q621" s="135"/>
      <c r="R621" s="135"/>
      <c r="S621" s="135"/>
    </row>
    <row r="622" spans="9:19">
      <c r="I622" s="132"/>
      <c r="J622" s="132"/>
      <c r="K622" s="129"/>
      <c r="L622" s="134"/>
      <c r="M622" s="134"/>
      <c r="N622" s="135"/>
      <c r="O622" s="135"/>
      <c r="P622" s="135"/>
      <c r="Q622" s="135"/>
      <c r="R622" s="135"/>
      <c r="S622" s="135"/>
    </row>
    <row r="623" spans="9:19">
      <c r="I623" s="132"/>
      <c r="J623" s="132"/>
      <c r="K623" s="129"/>
      <c r="L623" s="134"/>
      <c r="M623" s="134"/>
      <c r="N623" s="135"/>
      <c r="O623" s="135"/>
      <c r="P623" s="135"/>
      <c r="Q623" s="135"/>
      <c r="R623" s="135"/>
      <c r="S623" s="135"/>
    </row>
    <row r="624" spans="9:19">
      <c r="I624" s="132"/>
      <c r="J624" s="132"/>
      <c r="K624" s="129"/>
      <c r="L624" s="134"/>
      <c r="M624" s="134"/>
      <c r="N624" s="135"/>
      <c r="O624" s="135"/>
      <c r="P624" s="135"/>
      <c r="Q624" s="135"/>
      <c r="R624" s="135"/>
      <c r="S624" s="135"/>
    </row>
    <row r="625" spans="9:19">
      <c r="I625" s="132"/>
      <c r="J625" s="132"/>
      <c r="K625" s="129"/>
      <c r="L625" s="134"/>
      <c r="M625" s="134"/>
      <c r="N625" s="135"/>
      <c r="O625" s="135"/>
      <c r="P625" s="135"/>
      <c r="Q625" s="135"/>
      <c r="R625" s="135"/>
      <c r="S625" s="135"/>
    </row>
    <row r="626" spans="9:19">
      <c r="I626" s="132"/>
      <c r="J626" s="132"/>
      <c r="K626" s="129"/>
      <c r="L626" s="134"/>
      <c r="M626" s="134"/>
      <c r="N626" s="135"/>
      <c r="O626" s="135"/>
      <c r="P626" s="135"/>
      <c r="Q626" s="135"/>
      <c r="R626" s="135"/>
      <c r="S626" s="135"/>
    </row>
    <row r="627" spans="9:19">
      <c r="I627" s="132"/>
      <c r="J627" s="132"/>
      <c r="K627" s="129"/>
      <c r="L627" s="134"/>
      <c r="M627" s="134"/>
      <c r="N627" s="135"/>
      <c r="O627" s="135"/>
      <c r="P627" s="135"/>
      <c r="Q627" s="135"/>
      <c r="R627" s="135"/>
      <c r="S627" s="135"/>
    </row>
    <row r="628" spans="9:19">
      <c r="I628" s="132"/>
      <c r="J628" s="132"/>
      <c r="K628" s="129"/>
      <c r="L628" s="134"/>
      <c r="M628" s="134"/>
      <c r="N628" s="135"/>
      <c r="O628" s="135"/>
      <c r="P628" s="135"/>
      <c r="Q628" s="135"/>
      <c r="R628" s="135"/>
      <c r="S628" s="135"/>
    </row>
    <row r="629" spans="9:19">
      <c r="I629" s="132"/>
      <c r="J629" s="132"/>
      <c r="K629" s="129"/>
      <c r="L629" s="134"/>
      <c r="M629" s="134"/>
      <c r="N629" s="135"/>
      <c r="O629" s="135"/>
      <c r="P629" s="135"/>
      <c r="Q629" s="135"/>
      <c r="R629" s="135"/>
      <c r="S629" s="135"/>
    </row>
    <row r="630" spans="9:19">
      <c r="I630" s="132"/>
      <c r="J630" s="132"/>
      <c r="K630" s="129"/>
      <c r="L630" s="134"/>
      <c r="M630" s="134"/>
      <c r="N630" s="135"/>
      <c r="O630" s="135"/>
      <c r="P630" s="135"/>
      <c r="Q630" s="135"/>
      <c r="R630" s="135"/>
      <c r="S630" s="135"/>
    </row>
    <row r="631" spans="9:19">
      <c r="I631" s="132"/>
      <c r="J631" s="132"/>
      <c r="K631" s="129"/>
      <c r="L631" s="134"/>
      <c r="M631" s="134"/>
      <c r="N631" s="135"/>
      <c r="O631" s="135"/>
      <c r="P631" s="135"/>
      <c r="Q631" s="135"/>
      <c r="R631" s="135"/>
      <c r="S631" s="135"/>
    </row>
    <row r="632" spans="9:19">
      <c r="I632" s="132"/>
      <c r="J632" s="132"/>
      <c r="K632" s="129"/>
      <c r="L632" s="134"/>
      <c r="M632" s="134"/>
      <c r="N632" s="135"/>
      <c r="O632" s="135"/>
      <c r="P632" s="135"/>
      <c r="Q632" s="135"/>
      <c r="R632" s="135"/>
      <c r="S632" s="135"/>
    </row>
    <row r="633" spans="9:19">
      <c r="I633" s="132"/>
      <c r="J633" s="132"/>
      <c r="K633" s="129"/>
      <c r="L633" s="134"/>
      <c r="M633" s="134"/>
      <c r="N633" s="135"/>
      <c r="O633" s="135"/>
      <c r="P633" s="135"/>
      <c r="Q633" s="135"/>
      <c r="R633" s="135"/>
      <c r="S633" s="135"/>
    </row>
    <row r="634" spans="9:19">
      <c r="I634" s="132"/>
      <c r="J634" s="132"/>
      <c r="K634" s="129"/>
      <c r="L634" s="134"/>
      <c r="M634" s="134"/>
      <c r="N634" s="135"/>
      <c r="O634" s="135"/>
      <c r="P634" s="135"/>
      <c r="Q634" s="135"/>
      <c r="R634" s="135"/>
      <c r="S634" s="135"/>
    </row>
    <row r="635" spans="9:19">
      <c r="I635" s="132"/>
      <c r="J635" s="132"/>
      <c r="K635" s="129"/>
      <c r="L635" s="134"/>
      <c r="M635" s="134"/>
      <c r="N635" s="135"/>
      <c r="O635" s="135"/>
      <c r="P635" s="135"/>
      <c r="Q635" s="135"/>
      <c r="R635" s="135"/>
      <c r="S635" s="135"/>
    </row>
    <row r="636" spans="9:19">
      <c r="I636" s="132"/>
      <c r="J636" s="132"/>
      <c r="K636" s="129"/>
      <c r="L636" s="134"/>
      <c r="M636" s="134"/>
      <c r="N636" s="135"/>
      <c r="O636" s="135"/>
      <c r="P636" s="135"/>
      <c r="Q636" s="135"/>
      <c r="R636" s="135"/>
      <c r="S636" s="135"/>
    </row>
    <row r="637" spans="9:19">
      <c r="I637" s="132"/>
      <c r="J637" s="132"/>
      <c r="K637" s="129"/>
      <c r="L637" s="134"/>
      <c r="M637" s="134"/>
      <c r="N637" s="135"/>
      <c r="O637" s="135"/>
      <c r="P637" s="135"/>
      <c r="Q637" s="135"/>
      <c r="R637" s="135"/>
      <c r="S637" s="135"/>
    </row>
    <row r="638" spans="9:19">
      <c r="I638" s="132"/>
      <c r="J638" s="132"/>
      <c r="K638" s="129"/>
      <c r="L638" s="134"/>
      <c r="M638" s="134"/>
      <c r="N638" s="135"/>
      <c r="O638" s="135"/>
      <c r="P638" s="135"/>
      <c r="Q638" s="135"/>
      <c r="R638" s="135"/>
      <c r="S638" s="135"/>
    </row>
    <row r="639" spans="9:19">
      <c r="I639" s="132"/>
      <c r="J639" s="132"/>
      <c r="K639" s="129"/>
      <c r="L639" s="134"/>
      <c r="M639" s="134"/>
      <c r="N639" s="135"/>
      <c r="O639" s="135"/>
      <c r="P639" s="135"/>
      <c r="Q639" s="135"/>
      <c r="R639" s="135"/>
      <c r="S639" s="135"/>
    </row>
    <row r="640" spans="9:19">
      <c r="I640" s="132"/>
      <c r="J640" s="132"/>
      <c r="K640" s="129"/>
      <c r="L640" s="134"/>
      <c r="M640" s="134"/>
      <c r="N640" s="135"/>
      <c r="O640" s="135"/>
      <c r="P640" s="135"/>
      <c r="Q640" s="135"/>
      <c r="R640" s="135"/>
      <c r="S640" s="135"/>
    </row>
    <row r="641" spans="9:19">
      <c r="I641" s="132"/>
      <c r="J641" s="132"/>
      <c r="K641" s="129"/>
      <c r="L641" s="134"/>
      <c r="M641" s="134"/>
      <c r="N641" s="135"/>
      <c r="O641" s="135"/>
      <c r="P641" s="135"/>
      <c r="Q641" s="135"/>
      <c r="R641" s="135"/>
      <c r="S641" s="135"/>
    </row>
    <row r="642" spans="9:19">
      <c r="I642" s="132"/>
      <c r="J642" s="132"/>
      <c r="K642" s="129"/>
      <c r="L642" s="134"/>
      <c r="M642" s="134"/>
      <c r="N642" s="135"/>
      <c r="O642" s="135"/>
      <c r="P642" s="135"/>
      <c r="Q642" s="135"/>
      <c r="R642" s="135"/>
      <c r="S642" s="135"/>
    </row>
    <row r="643" spans="9:19">
      <c r="I643" s="132"/>
      <c r="J643" s="132"/>
      <c r="K643" s="129"/>
      <c r="L643" s="134"/>
      <c r="M643" s="134"/>
      <c r="N643" s="135"/>
      <c r="O643" s="135"/>
      <c r="P643" s="135"/>
      <c r="Q643" s="135"/>
      <c r="R643" s="135"/>
      <c r="S643" s="135"/>
    </row>
    <row r="644" spans="9:19">
      <c r="I644" s="132"/>
      <c r="J644" s="132"/>
      <c r="K644" s="129"/>
      <c r="L644" s="134"/>
      <c r="M644" s="134"/>
      <c r="N644" s="135"/>
      <c r="O644" s="135"/>
      <c r="P644" s="135"/>
      <c r="Q644" s="135"/>
      <c r="R644" s="135"/>
      <c r="S644" s="135"/>
    </row>
    <row r="645" spans="9:19">
      <c r="I645" s="132"/>
      <c r="J645" s="132"/>
      <c r="K645" s="129"/>
      <c r="L645" s="134"/>
      <c r="M645" s="134"/>
      <c r="N645" s="135"/>
      <c r="O645" s="135"/>
      <c r="P645" s="135"/>
      <c r="Q645" s="135"/>
      <c r="R645" s="135"/>
      <c r="S645" s="135"/>
    </row>
    <row r="646" spans="9:19">
      <c r="I646" s="132"/>
      <c r="J646" s="132"/>
      <c r="K646" s="129"/>
      <c r="L646" s="134"/>
      <c r="M646" s="134"/>
      <c r="N646" s="135"/>
      <c r="O646" s="135"/>
      <c r="P646" s="135"/>
      <c r="Q646" s="135"/>
      <c r="R646" s="135"/>
      <c r="S646" s="135"/>
    </row>
    <row r="647" spans="9:19">
      <c r="I647" s="132"/>
      <c r="J647" s="132"/>
      <c r="K647" s="129"/>
      <c r="L647" s="134"/>
      <c r="M647" s="134"/>
      <c r="N647" s="135"/>
      <c r="O647" s="135"/>
      <c r="P647" s="135"/>
      <c r="Q647" s="135"/>
      <c r="R647" s="135"/>
      <c r="S647" s="135"/>
    </row>
    <row r="648" spans="9:19">
      <c r="I648" s="132"/>
      <c r="J648" s="132"/>
      <c r="K648" s="129"/>
      <c r="L648" s="134"/>
      <c r="M648" s="134"/>
      <c r="N648" s="135"/>
      <c r="O648" s="135"/>
      <c r="P648" s="135"/>
      <c r="Q648" s="135"/>
      <c r="R648" s="135"/>
      <c r="S648" s="135"/>
    </row>
    <row r="649" spans="9:19">
      <c r="I649" s="132"/>
      <c r="J649" s="132"/>
      <c r="K649" s="129"/>
      <c r="L649" s="134"/>
      <c r="M649" s="134"/>
      <c r="N649" s="135"/>
      <c r="O649" s="135"/>
      <c r="P649" s="135"/>
      <c r="Q649" s="135"/>
      <c r="R649" s="135"/>
      <c r="S649" s="135"/>
    </row>
    <row r="650" spans="9:19">
      <c r="I650" s="132"/>
      <c r="J650" s="132"/>
      <c r="K650" s="129"/>
      <c r="L650" s="134"/>
      <c r="M650" s="134"/>
      <c r="N650" s="135"/>
      <c r="O650" s="135"/>
      <c r="P650" s="135"/>
      <c r="Q650" s="135"/>
      <c r="R650" s="135"/>
      <c r="S650" s="135"/>
    </row>
    <row r="651" spans="9:19">
      <c r="I651" s="132"/>
      <c r="J651" s="132"/>
      <c r="K651" s="129"/>
      <c r="L651" s="134"/>
      <c r="M651" s="134"/>
      <c r="N651" s="135"/>
      <c r="O651" s="135"/>
      <c r="P651" s="135"/>
      <c r="Q651" s="135"/>
      <c r="R651" s="135"/>
      <c r="S651" s="135"/>
    </row>
    <row r="652" spans="9:19">
      <c r="I652" s="132"/>
      <c r="J652" s="132"/>
      <c r="K652" s="129"/>
      <c r="L652" s="134"/>
      <c r="M652" s="134"/>
      <c r="N652" s="135"/>
      <c r="O652" s="135"/>
      <c r="P652" s="135"/>
      <c r="Q652" s="135"/>
      <c r="R652" s="135"/>
      <c r="S652" s="135"/>
    </row>
    <row r="653" spans="9:19">
      <c r="I653" s="132"/>
      <c r="J653" s="132"/>
      <c r="K653" s="129"/>
      <c r="L653" s="134"/>
      <c r="M653" s="134"/>
      <c r="N653" s="135"/>
      <c r="O653" s="135"/>
      <c r="P653" s="135"/>
      <c r="Q653" s="135"/>
      <c r="R653" s="135"/>
      <c r="S653" s="135"/>
    </row>
    <row r="654" spans="9:19">
      <c r="I654" s="132"/>
      <c r="J654" s="132"/>
      <c r="K654" s="129"/>
      <c r="L654" s="134"/>
      <c r="M654" s="134"/>
      <c r="N654" s="135"/>
      <c r="O654" s="135"/>
      <c r="P654" s="135"/>
      <c r="Q654" s="135"/>
      <c r="R654" s="135"/>
      <c r="S654" s="135"/>
    </row>
    <row r="655" spans="9:19">
      <c r="I655" s="132"/>
      <c r="J655" s="132"/>
      <c r="K655" s="129"/>
      <c r="L655" s="134"/>
      <c r="M655" s="134"/>
      <c r="N655" s="135"/>
      <c r="O655" s="135"/>
      <c r="P655" s="135"/>
      <c r="Q655" s="135"/>
      <c r="R655" s="135"/>
      <c r="S655" s="135"/>
    </row>
    <row r="656" spans="9:19">
      <c r="I656" s="132"/>
      <c r="J656" s="132"/>
      <c r="K656" s="129"/>
      <c r="L656" s="134"/>
      <c r="M656" s="134"/>
      <c r="N656" s="135"/>
      <c r="O656" s="135"/>
      <c r="P656" s="135"/>
      <c r="Q656" s="135"/>
      <c r="R656" s="135"/>
      <c r="S656" s="135"/>
    </row>
    <row r="657" spans="9:19">
      <c r="I657" s="132"/>
      <c r="J657" s="132"/>
      <c r="K657" s="129"/>
      <c r="L657" s="134"/>
      <c r="M657" s="134"/>
      <c r="N657" s="135"/>
      <c r="O657" s="135"/>
      <c r="P657" s="135"/>
      <c r="Q657" s="135"/>
      <c r="R657" s="135"/>
      <c r="S657" s="135"/>
    </row>
    <row r="658" spans="9:19">
      <c r="I658" s="132"/>
      <c r="J658" s="132"/>
      <c r="K658" s="129"/>
      <c r="L658" s="134"/>
      <c r="M658" s="134"/>
      <c r="N658" s="135"/>
      <c r="O658" s="135"/>
      <c r="P658" s="135"/>
      <c r="Q658" s="135"/>
      <c r="R658" s="135"/>
      <c r="S658" s="135"/>
    </row>
    <row r="659" spans="9:19">
      <c r="I659" s="132"/>
      <c r="J659" s="132"/>
      <c r="K659" s="129"/>
      <c r="L659" s="134"/>
      <c r="M659" s="134"/>
      <c r="N659" s="135"/>
      <c r="O659" s="135"/>
      <c r="P659" s="135"/>
      <c r="Q659" s="135"/>
      <c r="R659" s="135"/>
      <c r="S659" s="135"/>
    </row>
    <row r="660" spans="9:19">
      <c r="I660" s="132"/>
      <c r="J660" s="132"/>
      <c r="K660" s="129"/>
      <c r="L660" s="134"/>
      <c r="M660" s="134"/>
      <c r="N660" s="135"/>
      <c r="O660" s="135"/>
      <c r="P660" s="135"/>
      <c r="Q660" s="135"/>
      <c r="R660" s="135"/>
      <c r="S660" s="135"/>
    </row>
    <row r="661" spans="9:19">
      <c r="I661" s="132"/>
      <c r="J661" s="132"/>
      <c r="K661" s="129"/>
      <c r="L661" s="134"/>
      <c r="M661" s="134"/>
      <c r="N661" s="135"/>
      <c r="O661" s="135"/>
      <c r="P661" s="135"/>
      <c r="Q661" s="135"/>
      <c r="R661" s="135"/>
      <c r="S661" s="135"/>
    </row>
    <row r="662" spans="9:19">
      <c r="I662" s="132"/>
      <c r="J662" s="132"/>
      <c r="K662" s="129"/>
      <c r="L662" s="134"/>
      <c r="M662" s="134"/>
      <c r="N662" s="135"/>
      <c r="O662" s="135"/>
      <c r="P662" s="135"/>
      <c r="Q662" s="135"/>
      <c r="R662" s="135"/>
      <c r="S662" s="135"/>
    </row>
    <row r="663" spans="9:19">
      <c r="I663" s="132"/>
      <c r="J663" s="132"/>
      <c r="K663" s="129"/>
      <c r="L663" s="134"/>
      <c r="M663" s="134"/>
      <c r="N663" s="135"/>
      <c r="O663" s="135"/>
      <c r="P663" s="135"/>
      <c r="Q663" s="135"/>
      <c r="R663" s="135"/>
      <c r="S663" s="135"/>
    </row>
    <row r="664" spans="9:19">
      <c r="I664" s="132"/>
      <c r="J664" s="132"/>
      <c r="K664" s="129"/>
      <c r="L664" s="134"/>
      <c r="M664" s="134"/>
      <c r="N664" s="135"/>
      <c r="O664" s="135"/>
      <c r="P664" s="135"/>
      <c r="Q664" s="135"/>
      <c r="R664" s="135"/>
      <c r="S664" s="135"/>
    </row>
    <row r="665" spans="9:19">
      <c r="I665" s="132"/>
      <c r="J665" s="132"/>
      <c r="K665" s="129"/>
      <c r="L665" s="134"/>
      <c r="M665" s="134"/>
      <c r="N665" s="135"/>
      <c r="O665" s="135"/>
      <c r="P665" s="135"/>
      <c r="Q665" s="135"/>
      <c r="R665" s="135"/>
      <c r="S665" s="135"/>
    </row>
    <row r="666" spans="9:19">
      <c r="I666" s="132"/>
      <c r="J666" s="132"/>
      <c r="K666" s="129"/>
      <c r="L666" s="134"/>
      <c r="M666" s="134"/>
      <c r="N666" s="135"/>
      <c r="O666" s="135"/>
      <c r="P666" s="135"/>
      <c r="Q666" s="135"/>
      <c r="R666" s="135"/>
      <c r="S666" s="135"/>
    </row>
    <row r="667" spans="9:19">
      <c r="I667" s="132"/>
      <c r="J667" s="132"/>
      <c r="K667" s="129"/>
      <c r="L667" s="134"/>
      <c r="M667" s="134"/>
      <c r="N667" s="135"/>
      <c r="O667" s="135"/>
      <c r="P667" s="135"/>
      <c r="Q667" s="135"/>
      <c r="R667" s="135"/>
      <c r="S667" s="135"/>
    </row>
    <row r="668" spans="9:19">
      <c r="I668" s="132"/>
      <c r="J668" s="132"/>
      <c r="K668" s="129"/>
      <c r="L668" s="134"/>
      <c r="M668" s="134"/>
      <c r="N668" s="135"/>
      <c r="O668" s="135"/>
      <c r="P668" s="135"/>
      <c r="Q668" s="135"/>
      <c r="R668" s="135"/>
      <c r="S668" s="135"/>
    </row>
    <row r="669" spans="9:19">
      <c r="I669" s="132"/>
      <c r="J669" s="132"/>
      <c r="K669" s="129"/>
      <c r="L669" s="134"/>
      <c r="M669" s="134"/>
      <c r="N669" s="135"/>
      <c r="O669" s="135"/>
      <c r="P669" s="135"/>
      <c r="Q669" s="135"/>
      <c r="R669" s="135"/>
      <c r="S669" s="135"/>
    </row>
    <row r="670" spans="9:19">
      <c r="I670" s="132"/>
      <c r="J670" s="132"/>
      <c r="K670" s="129"/>
      <c r="L670" s="134"/>
      <c r="M670" s="134"/>
      <c r="N670" s="135"/>
      <c r="O670" s="135"/>
      <c r="P670" s="135"/>
      <c r="Q670" s="135"/>
      <c r="R670" s="135"/>
      <c r="S670" s="135"/>
    </row>
    <row r="671" spans="9:19">
      <c r="I671" s="132"/>
      <c r="J671" s="132"/>
      <c r="K671" s="129"/>
      <c r="L671" s="134"/>
      <c r="M671" s="134"/>
      <c r="N671" s="135"/>
      <c r="O671" s="135"/>
      <c r="P671" s="135"/>
      <c r="Q671" s="135"/>
      <c r="R671" s="135"/>
      <c r="S671" s="135"/>
    </row>
    <row r="672" spans="9:19">
      <c r="I672" s="132"/>
      <c r="J672" s="132"/>
      <c r="K672" s="129"/>
      <c r="L672" s="134"/>
      <c r="M672" s="134"/>
      <c r="N672" s="135"/>
      <c r="O672" s="135"/>
      <c r="P672" s="135"/>
      <c r="Q672" s="135"/>
      <c r="R672" s="135"/>
      <c r="S672" s="135"/>
    </row>
    <row r="673" spans="9:19">
      <c r="I673" s="132"/>
      <c r="J673" s="132"/>
      <c r="K673" s="129"/>
      <c r="L673" s="134"/>
      <c r="M673" s="134"/>
      <c r="N673" s="135"/>
      <c r="O673" s="135"/>
      <c r="P673" s="135"/>
      <c r="Q673" s="135"/>
      <c r="R673" s="135"/>
      <c r="S673" s="135"/>
    </row>
    <row r="674" spans="9:19">
      <c r="I674" s="132"/>
      <c r="J674" s="132"/>
      <c r="K674" s="129"/>
      <c r="L674" s="134"/>
      <c r="M674" s="134"/>
      <c r="N674" s="135"/>
      <c r="O674" s="135"/>
      <c r="P674" s="135"/>
      <c r="Q674" s="135"/>
      <c r="R674" s="135"/>
      <c r="S674" s="135"/>
    </row>
    <row r="675" spans="9:19">
      <c r="I675" s="132"/>
      <c r="J675" s="132"/>
      <c r="K675" s="129"/>
      <c r="L675" s="134"/>
      <c r="M675" s="134"/>
      <c r="N675" s="135"/>
      <c r="O675" s="135"/>
      <c r="P675" s="135"/>
      <c r="Q675" s="135"/>
      <c r="R675" s="135"/>
      <c r="S675" s="135"/>
    </row>
    <row r="676" spans="9:19">
      <c r="I676" s="132"/>
      <c r="J676" s="132"/>
      <c r="K676" s="129"/>
      <c r="L676" s="134"/>
      <c r="M676" s="134"/>
      <c r="N676" s="135"/>
      <c r="O676" s="135"/>
      <c r="P676" s="135"/>
      <c r="Q676" s="135"/>
      <c r="R676" s="135"/>
      <c r="S676" s="135"/>
    </row>
    <row r="677" spans="9:19">
      <c r="I677" s="132"/>
      <c r="J677" s="132"/>
      <c r="K677" s="129"/>
      <c r="L677" s="134"/>
      <c r="M677" s="134"/>
      <c r="N677" s="135"/>
      <c r="O677" s="135"/>
      <c r="P677" s="135"/>
      <c r="Q677" s="135"/>
      <c r="R677" s="135"/>
      <c r="S677" s="135"/>
    </row>
    <row r="678" spans="9:19">
      <c r="I678" s="132"/>
      <c r="J678" s="132"/>
      <c r="K678" s="129"/>
      <c r="L678" s="134"/>
      <c r="M678" s="134"/>
      <c r="N678" s="135"/>
      <c r="O678" s="135"/>
      <c r="P678" s="135"/>
      <c r="Q678" s="135"/>
      <c r="R678" s="135"/>
      <c r="S678" s="135"/>
    </row>
    <row r="679" spans="9:19">
      <c r="I679" s="132"/>
      <c r="J679" s="132"/>
      <c r="K679" s="129"/>
      <c r="L679" s="134"/>
      <c r="M679" s="134"/>
      <c r="N679" s="135"/>
      <c r="O679" s="135"/>
      <c r="P679" s="135"/>
      <c r="Q679" s="135"/>
      <c r="R679" s="135"/>
      <c r="S679" s="135"/>
    </row>
    <row r="680" spans="9:19">
      <c r="I680" s="132"/>
      <c r="J680" s="132"/>
      <c r="K680" s="129"/>
      <c r="L680" s="134"/>
      <c r="M680" s="134"/>
      <c r="N680" s="135"/>
      <c r="O680" s="135"/>
      <c r="P680" s="135"/>
      <c r="Q680" s="135"/>
      <c r="R680" s="135"/>
      <c r="S680" s="135"/>
    </row>
    <row r="681" spans="9:19">
      <c r="I681" s="132"/>
      <c r="J681" s="132"/>
      <c r="K681" s="129"/>
      <c r="L681" s="134"/>
      <c r="M681" s="134"/>
      <c r="N681" s="135"/>
      <c r="O681" s="135"/>
      <c r="P681" s="135"/>
      <c r="Q681" s="135"/>
      <c r="R681" s="135"/>
      <c r="S681" s="135"/>
    </row>
    <row r="682" spans="9:19">
      <c r="I682" s="132"/>
      <c r="J682" s="132"/>
      <c r="K682" s="129"/>
      <c r="L682" s="134"/>
      <c r="M682" s="134"/>
      <c r="N682" s="135"/>
      <c r="O682" s="135"/>
      <c r="P682" s="135"/>
      <c r="Q682" s="135"/>
      <c r="R682" s="135"/>
      <c r="S682" s="135"/>
    </row>
    <row r="683" spans="9:19">
      <c r="I683" s="132"/>
      <c r="J683" s="132"/>
      <c r="K683" s="129"/>
      <c r="L683" s="134"/>
      <c r="M683" s="134"/>
      <c r="N683" s="135"/>
      <c r="O683" s="135"/>
      <c r="P683" s="135"/>
      <c r="Q683" s="135"/>
      <c r="R683" s="135"/>
      <c r="S683" s="135"/>
    </row>
    <row r="684" spans="9:19">
      <c r="I684" s="132"/>
      <c r="J684" s="132"/>
      <c r="K684" s="129"/>
      <c r="L684" s="134"/>
      <c r="M684" s="134"/>
      <c r="N684" s="135"/>
      <c r="O684" s="135"/>
      <c r="P684" s="135"/>
      <c r="Q684" s="135"/>
      <c r="R684" s="135"/>
      <c r="S684" s="135"/>
    </row>
    <row r="685" spans="9:19">
      <c r="I685" s="132"/>
      <c r="J685" s="132"/>
      <c r="K685" s="129"/>
      <c r="L685" s="134"/>
      <c r="M685" s="134"/>
      <c r="N685" s="135"/>
      <c r="O685" s="135"/>
      <c r="P685" s="135"/>
      <c r="Q685" s="135"/>
      <c r="R685" s="135"/>
      <c r="S685" s="135"/>
    </row>
    <row r="686" spans="9:19">
      <c r="I686" s="132"/>
      <c r="J686" s="132"/>
      <c r="K686" s="129"/>
      <c r="L686" s="134"/>
      <c r="M686" s="134"/>
      <c r="N686" s="135"/>
      <c r="O686" s="135"/>
      <c r="P686" s="135"/>
      <c r="Q686" s="135"/>
      <c r="R686" s="135"/>
      <c r="S686" s="135"/>
    </row>
    <row r="687" spans="9:19">
      <c r="I687" s="132"/>
      <c r="J687" s="132"/>
      <c r="K687" s="129"/>
      <c r="L687" s="134"/>
      <c r="M687" s="134"/>
      <c r="N687" s="135"/>
      <c r="O687" s="135"/>
      <c r="P687" s="135"/>
      <c r="Q687" s="135"/>
      <c r="R687" s="135"/>
      <c r="S687" s="135"/>
    </row>
    <row r="688" spans="9:19">
      <c r="I688" s="132"/>
      <c r="J688" s="132"/>
      <c r="K688" s="129"/>
      <c r="L688" s="134"/>
      <c r="M688" s="134"/>
      <c r="N688" s="135"/>
      <c r="O688" s="135"/>
      <c r="P688" s="135"/>
      <c r="Q688" s="135"/>
      <c r="R688" s="135"/>
      <c r="S688" s="135"/>
    </row>
    <row r="689" spans="9:19">
      <c r="I689" s="132"/>
      <c r="J689" s="132"/>
      <c r="K689" s="129"/>
      <c r="L689" s="134"/>
      <c r="M689" s="134"/>
      <c r="N689" s="135"/>
      <c r="O689" s="135"/>
      <c r="P689" s="135"/>
      <c r="Q689" s="135"/>
      <c r="R689" s="135"/>
      <c r="S689" s="135"/>
    </row>
    <row r="690" spans="9:19">
      <c r="I690" s="132"/>
      <c r="J690" s="132"/>
      <c r="K690" s="129"/>
      <c r="L690" s="134"/>
      <c r="M690" s="134"/>
      <c r="N690" s="135"/>
      <c r="O690" s="135"/>
      <c r="P690" s="135"/>
      <c r="Q690" s="135"/>
      <c r="R690" s="135"/>
      <c r="S690" s="135"/>
    </row>
    <row r="691" spans="9:19">
      <c r="I691" s="132"/>
      <c r="J691" s="132"/>
      <c r="K691" s="129"/>
      <c r="L691" s="134"/>
      <c r="M691" s="134"/>
      <c r="N691" s="135"/>
      <c r="O691" s="135"/>
      <c r="P691" s="135"/>
      <c r="Q691" s="135"/>
      <c r="R691" s="135"/>
      <c r="S691" s="135"/>
    </row>
    <row r="692" spans="9:19">
      <c r="I692" s="132"/>
      <c r="J692" s="132"/>
      <c r="K692" s="129"/>
      <c r="L692" s="134"/>
      <c r="M692" s="134"/>
      <c r="N692" s="135"/>
      <c r="O692" s="135"/>
      <c r="P692" s="135"/>
      <c r="Q692" s="135"/>
      <c r="R692" s="135"/>
      <c r="S692" s="135"/>
    </row>
    <row r="693" spans="9:19">
      <c r="I693" s="132"/>
      <c r="J693" s="132"/>
      <c r="K693" s="129"/>
      <c r="L693" s="134"/>
      <c r="M693" s="134"/>
      <c r="N693" s="135"/>
      <c r="O693" s="135"/>
      <c r="P693" s="135"/>
      <c r="Q693" s="135"/>
      <c r="R693" s="135"/>
      <c r="S693" s="135"/>
    </row>
    <row r="694" spans="9:19">
      <c r="I694" s="132"/>
      <c r="J694" s="132"/>
      <c r="K694" s="129"/>
      <c r="L694" s="134"/>
      <c r="M694" s="134"/>
      <c r="N694" s="135"/>
      <c r="O694" s="135"/>
      <c r="P694" s="135"/>
      <c r="Q694" s="135"/>
      <c r="R694" s="135"/>
      <c r="S694" s="135"/>
    </row>
    <row r="695" spans="9:19">
      <c r="I695" s="132"/>
      <c r="J695" s="132"/>
      <c r="K695" s="129"/>
      <c r="L695" s="134"/>
      <c r="M695" s="134"/>
      <c r="N695" s="135"/>
      <c r="O695" s="135"/>
      <c r="P695" s="135"/>
      <c r="Q695" s="135"/>
      <c r="R695" s="135"/>
      <c r="S695" s="135"/>
    </row>
    <row r="696" spans="9:19">
      <c r="I696" s="132"/>
      <c r="J696" s="132"/>
      <c r="K696" s="129"/>
      <c r="L696" s="134"/>
      <c r="M696" s="134"/>
      <c r="N696" s="135"/>
      <c r="O696" s="135"/>
      <c r="P696" s="135"/>
      <c r="Q696" s="135"/>
      <c r="R696" s="135"/>
      <c r="S696" s="135"/>
    </row>
    <row r="697" spans="9:19">
      <c r="I697" s="132"/>
      <c r="J697" s="132"/>
      <c r="K697" s="129"/>
      <c r="L697" s="134"/>
      <c r="M697" s="134"/>
      <c r="N697" s="135"/>
      <c r="O697" s="135"/>
      <c r="P697" s="135"/>
      <c r="Q697" s="135"/>
      <c r="R697" s="135"/>
      <c r="S697" s="135"/>
    </row>
    <row r="698" spans="9:19">
      <c r="I698" s="132"/>
      <c r="J698" s="132"/>
      <c r="K698" s="129"/>
      <c r="L698" s="134"/>
      <c r="M698" s="134"/>
      <c r="N698" s="135"/>
      <c r="O698" s="135"/>
      <c r="P698" s="135"/>
      <c r="Q698" s="135"/>
      <c r="R698" s="135"/>
      <c r="S698" s="135"/>
    </row>
    <row r="699" spans="9:19">
      <c r="I699" s="132"/>
      <c r="J699" s="132"/>
      <c r="K699" s="129"/>
      <c r="L699" s="134"/>
      <c r="M699" s="134"/>
      <c r="N699" s="135"/>
      <c r="O699" s="135"/>
      <c r="P699" s="135"/>
      <c r="Q699" s="135"/>
      <c r="R699" s="135"/>
      <c r="S699" s="135"/>
    </row>
    <row r="700" spans="9:19">
      <c r="I700" s="132"/>
      <c r="J700" s="132"/>
      <c r="K700" s="129"/>
      <c r="L700" s="134"/>
      <c r="M700" s="134"/>
      <c r="N700" s="135"/>
      <c r="O700" s="135"/>
      <c r="P700" s="135"/>
      <c r="Q700" s="135"/>
      <c r="R700" s="135"/>
      <c r="S700" s="135"/>
    </row>
    <row r="701" spans="9:19">
      <c r="I701" s="132"/>
      <c r="J701" s="132"/>
      <c r="K701" s="129"/>
      <c r="L701" s="134"/>
      <c r="M701" s="134"/>
      <c r="N701" s="135"/>
      <c r="O701" s="135"/>
      <c r="P701" s="135"/>
      <c r="Q701" s="135"/>
      <c r="R701" s="135"/>
      <c r="S701" s="135"/>
    </row>
    <row r="702" spans="9:19">
      <c r="I702" s="132"/>
      <c r="J702" s="132"/>
      <c r="K702" s="129"/>
      <c r="L702" s="134"/>
      <c r="M702" s="134"/>
      <c r="N702" s="135"/>
      <c r="O702" s="135"/>
      <c r="P702" s="135"/>
      <c r="Q702" s="135"/>
      <c r="R702" s="135"/>
      <c r="S702" s="135"/>
    </row>
    <row r="703" spans="9:19">
      <c r="I703" s="132"/>
      <c r="J703" s="132"/>
      <c r="K703" s="129"/>
      <c r="L703" s="134"/>
      <c r="M703" s="134"/>
      <c r="N703" s="135"/>
      <c r="O703" s="135"/>
      <c r="P703" s="135"/>
      <c r="Q703" s="135"/>
      <c r="R703" s="135"/>
      <c r="S703" s="135"/>
    </row>
    <row r="704" spans="9:19">
      <c r="I704" s="132"/>
      <c r="J704" s="132"/>
      <c r="K704" s="129"/>
      <c r="L704" s="134"/>
      <c r="M704" s="134"/>
      <c r="N704" s="135"/>
      <c r="O704" s="135"/>
      <c r="P704" s="135"/>
      <c r="Q704" s="135"/>
      <c r="R704" s="135"/>
      <c r="S704" s="135"/>
    </row>
    <row r="705" spans="9:19">
      <c r="I705" s="132"/>
      <c r="J705" s="132"/>
      <c r="K705" s="129"/>
      <c r="L705" s="134"/>
      <c r="M705" s="134"/>
      <c r="N705" s="135"/>
      <c r="O705" s="135"/>
      <c r="P705" s="135"/>
      <c r="Q705" s="135"/>
      <c r="R705" s="135"/>
      <c r="S705" s="135"/>
    </row>
    <row r="706" spans="9:19">
      <c r="I706" s="132"/>
      <c r="J706" s="132"/>
      <c r="K706" s="129"/>
      <c r="L706" s="134"/>
      <c r="M706" s="134"/>
      <c r="N706" s="135"/>
      <c r="O706" s="135"/>
      <c r="P706" s="135"/>
      <c r="Q706" s="135"/>
      <c r="R706" s="135"/>
      <c r="S706" s="135"/>
    </row>
    <row r="707" spans="9:19">
      <c r="I707" s="132"/>
      <c r="J707" s="132"/>
      <c r="K707" s="129"/>
      <c r="L707" s="134"/>
      <c r="M707" s="134"/>
      <c r="N707" s="135"/>
      <c r="O707" s="135"/>
      <c r="P707" s="135"/>
      <c r="Q707" s="135"/>
      <c r="R707" s="135"/>
      <c r="S707" s="135"/>
    </row>
    <row r="708" spans="9:19">
      <c r="I708" s="132"/>
      <c r="J708" s="132"/>
      <c r="K708" s="129"/>
      <c r="L708" s="134"/>
      <c r="M708" s="134"/>
      <c r="N708" s="135"/>
      <c r="O708" s="135"/>
      <c r="P708" s="135"/>
      <c r="Q708" s="135"/>
      <c r="R708" s="135"/>
      <c r="S708" s="135"/>
    </row>
    <row r="709" spans="9:19">
      <c r="I709" s="132"/>
      <c r="J709" s="132"/>
      <c r="K709" s="129"/>
      <c r="L709" s="134"/>
      <c r="M709" s="134"/>
      <c r="N709" s="135"/>
      <c r="O709" s="135"/>
      <c r="P709" s="135"/>
      <c r="Q709" s="135"/>
      <c r="R709" s="135"/>
      <c r="S709" s="135"/>
    </row>
    <row r="710" spans="9:19">
      <c r="I710" s="132"/>
      <c r="J710" s="132"/>
      <c r="K710" s="129"/>
      <c r="L710" s="134"/>
      <c r="M710" s="134"/>
      <c r="N710" s="135"/>
      <c r="O710" s="135"/>
      <c r="P710" s="135"/>
      <c r="Q710" s="135"/>
      <c r="R710" s="135"/>
      <c r="S710" s="135"/>
    </row>
    <row r="711" spans="9:19">
      <c r="I711" s="132"/>
      <c r="J711" s="132"/>
      <c r="K711" s="129"/>
      <c r="L711" s="134"/>
      <c r="M711" s="134"/>
      <c r="N711" s="135"/>
      <c r="O711" s="135"/>
      <c r="P711" s="135"/>
      <c r="Q711" s="135"/>
      <c r="R711" s="135"/>
      <c r="S711" s="135"/>
    </row>
    <row r="712" spans="9:19">
      <c r="I712" s="132"/>
      <c r="J712" s="132"/>
      <c r="K712" s="129"/>
      <c r="L712" s="134"/>
      <c r="M712" s="134"/>
      <c r="N712" s="135"/>
      <c r="O712" s="135"/>
      <c r="P712" s="135"/>
      <c r="Q712" s="135"/>
      <c r="R712" s="135"/>
      <c r="S712" s="135"/>
    </row>
    <row r="713" spans="9:19">
      <c r="I713" s="132"/>
      <c r="J713" s="132"/>
      <c r="K713" s="129"/>
      <c r="L713" s="134"/>
      <c r="M713" s="134"/>
      <c r="N713" s="135"/>
      <c r="O713" s="135"/>
      <c r="P713" s="135"/>
      <c r="Q713" s="135"/>
      <c r="R713" s="135"/>
      <c r="S713" s="135"/>
    </row>
    <row r="714" spans="9:19">
      <c r="I714" s="132"/>
      <c r="J714" s="132"/>
      <c r="K714" s="129"/>
      <c r="L714" s="134"/>
      <c r="M714" s="134"/>
      <c r="N714" s="135"/>
      <c r="O714" s="135"/>
      <c r="P714" s="135"/>
      <c r="Q714" s="135"/>
      <c r="R714" s="135"/>
      <c r="S714" s="135"/>
    </row>
    <row r="715" spans="9:19">
      <c r="I715" s="132"/>
      <c r="J715" s="132"/>
      <c r="K715" s="129"/>
      <c r="L715" s="134"/>
      <c r="M715" s="134"/>
      <c r="N715" s="135"/>
      <c r="O715" s="135"/>
      <c r="P715" s="135"/>
      <c r="Q715" s="135"/>
      <c r="R715" s="135"/>
      <c r="S715" s="135"/>
    </row>
    <row r="716" spans="9:19">
      <c r="I716" s="132"/>
      <c r="J716" s="132"/>
      <c r="K716" s="129"/>
      <c r="L716" s="134"/>
      <c r="M716" s="134"/>
      <c r="N716" s="135"/>
      <c r="O716" s="135"/>
      <c r="P716" s="135"/>
      <c r="Q716" s="135"/>
      <c r="R716" s="135"/>
      <c r="S716" s="135"/>
    </row>
    <row r="717" spans="9:19">
      <c r="I717" s="132"/>
      <c r="J717" s="132"/>
      <c r="K717" s="129"/>
      <c r="L717" s="134"/>
      <c r="M717" s="134"/>
      <c r="N717" s="135"/>
      <c r="O717" s="135"/>
      <c r="P717" s="135"/>
      <c r="Q717" s="135"/>
      <c r="R717" s="135"/>
      <c r="S717" s="135"/>
    </row>
    <row r="718" spans="9:19">
      <c r="I718" s="132"/>
      <c r="J718" s="132"/>
      <c r="K718" s="129"/>
      <c r="L718" s="134"/>
      <c r="M718" s="134"/>
      <c r="N718" s="135"/>
      <c r="O718" s="135"/>
      <c r="P718" s="135"/>
      <c r="Q718" s="135"/>
      <c r="R718" s="135"/>
      <c r="S718" s="135"/>
    </row>
    <row r="719" spans="9:19">
      <c r="I719" s="132"/>
      <c r="J719" s="132"/>
      <c r="K719" s="129"/>
      <c r="L719" s="134"/>
      <c r="M719" s="134"/>
      <c r="N719" s="135"/>
      <c r="O719" s="135"/>
      <c r="P719" s="135"/>
      <c r="Q719" s="135"/>
      <c r="R719" s="135"/>
      <c r="S719" s="135"/>
    </row>
    <row r="720" spans="9:19">
      <c r="I720" s="132"/>
      <c r="J720" s="132"/>
      <c r="K720" s="129"/>
      <c r="L720" s="134"/>
      <c r="M720" s="134"/>
      <c r="N720" s="135"/>
      <c r="O720" s="135"/>
      <c r="P720" s="135"/>
      <c r="Q720" s="135"/>
      <c r="R720" s="135"/>
      <c r="S720" s="135"/>
    </row>
    <row r="721" spans="9:19">
      <c r="I721" s="132"/>
      <c r="J721" s="132"/>
      <c r="K721" s="129"/>
      <c r="L721" s="134"/>
      <c r="M721" s="134"/>
      <c r="N721" s="135"/>
      <c r="O721" s="135"/>
      <c r="P721" s="135"/>
      <c r="Q721" s="135"/>
      <c r="R721" s="135"/>
      <c r="S721" s="135"/>
    </row>
    <row r="722" spans="9:19">
      <c r="I722" s="132"/>
      <c r="J722" s="132"/>
      <c r="K722" s="129"/>
      <c r="L722" s="134"/>
      <c r="M722" s="134"/>
      <c r="N722" s="135"/>
      <c r="O722" s="135"/>
      <c r="P722" s="135"/>
      <c r="Q722" s="135"/>
      <c r="R722" s="135"/>
      <c r="S722" s="135"/>
    </row>
    <row r="723" spans="9:19">
      <c r="I723" s="132"/>
      <c r="J723" s="132"/>
      <c r="K723" s="129"/>
      <c r="L723" s="134"/>
      <c r="M723" s="134"/>
      <c r="N723" s="135"/>
      <c r="O723" s="135"/>
      <c r="P723" s="135"/>
      <c r="Q723" s="135"/>
      <c r="R723" s="135"/>
      <c r="S723" s="135"/>
    </row>
    <row r="724" spans="9:19">
      <c r="I724" s="132"/>
      <c r="J724" s="132"/>
      <c r="K724" s="129"/>
      <c r="L724" s="134"/>
      <c r="M724" s="134"/>
      <c r="N724" s="135"/>
      <c r="O724" s="135"/>
      <c r="P724" s="135"/>
      <c r="Q724" s="135"/>
      <c r="R724" s="135"/>
      <c r="S724" s="135"/>
    </row>
    <row r="725" spans="9:19">
      <c r="I725" s="132"/>
      <c r="J725" s="132"/>
      <c r="K725" s="129"/>
      <c r="L725" s="134"/>
      <c r="M725" s="134"/>
      <c r="N725" s="135"/>
      <c r="O725" s="135"/>
      <c r="P725" s="135"/>
      <c r="Q725" s="135"/>
      <c r="R725" s="135"/>
      <c r="S725" s="135"/>
    </row>
    <row r="726" spans="9:19">
      <c r="I726" s="132"/>
      <c r="J726" s="132"/>
      <c r="K726" s="129"/>
      <c r="L726" s="134"/>
      <c r="M726" s="134"/>
      <c r="N726" s="135"/>
      <c r="O726" s="135"/>
      <c r="P726" s="135"/>
      <c r="Q726" s="135"/>
      <c r="R726" s="135"/>
      <c r="S726" s="135"/>
    </row>
    <row r="727" spans="9:19">
      <c r="I727" s="132"/>
      <c r="J727" s="132"/>
      <c r="K727" s="129"/>
      <c r="L727" s="134"/>
      <c r="M727" s="134"/>
      <c r="N727" s="135"/>
      <c r="O727" s="135"/>
      <c r="P727" s="135"/>
      <c r="Q727" s="135"/>
      <c r="R727" s="135"/>
      <c r="S727" s="135"/>
    </row>
    <row r="728" spans="9:19">
      <c r="I728" s="132"/>
      <c r="J728" s="132"/>
      <c r="K728" s="129"/>
      <c r="L728" s="134"/>
      <c r="M728" s="134"/>
      <c r="N728" s="135"/>
      <c r="O728" s="135"/>
      <c r="P728" s="135"/>
      <c r="Q728" s="135"/>
      <c r="R728" s="135"/>
      <c r="S728" s="135"/>
    </row>
    <row r="729" spans="9:19">
      <c r="I729" s="132"/>
      <c r="J729" s="132"/>
      <c r="K729" s="129"/>
      <c r="L729" s="134"/>
      <c r="M729" s="134"/>
      <c r="N729" s="135"/>
      <c r="O729" s="135"/>
      <c r="P729" s="135"/>
      <c r="Q729" s="135"/>
      <c r="R729" s="135"/>
      <c r="S729" s="135"/>
    </row>
    <row r="730" spans="9:19">
      <c r="I730" s="132"/>
      <c r="J730" s="132"/>
      <c r="K730" s="129"/>
      <c r="L730" s="134"/>
      <c r="M730" s="134"/>
      <c r="N730" s="135"/>
      <c r="O730" s="135"/>
      <c r="P730" s="135"/>
      <c r="Q730" s="135"/>
      <c r="R730" s="135"/>
      <c r="S730" s="135"/>
    </row>
    <row r="731" spans="9:19">
      <c r="I731" s="132"/>
      <c r="J731" s="132"/>
      <c r="K731" s="129"/>
      <c r="L731" s="134"/>
      <c r="M731" s="134"/>
      <c r="N731" s="135"/>
      <c r="O731" s="135"/>
      <c r="P731" s="135"/>
      <c r="Q731" s="135"/>
      <c r="R731" s="135"/>
      <c r="S731" s="135"/>
    </row>
    <row r="732" spans="9:19">
      <c r="I732" s="132"/>
      <c r="J732" s="132"/>
      <c r="K732" s="129"/>
      <c r="L732" s="134"/>
      <c r="M732" s="134"/>
      <c r="N732" s="135"/>
      <c r="O732" s="135"/>
      <c r="P732" s="135"/>
      <c r="Q732" s="135"/>
      <c r="R732" s="135"/>
      <c r="S732" s="135"/>
    </row>
    <row r="733" spans="9:19">
      <c r="I733" s="132"/>
      <c r="J733" s="132"/>
      <c r="K733" s="129"/>
      <c r="L733" s="134"/>
      <c r="M733" s="134"/>
      <c r="N733" s="135"/>
      <c r="O733" s="135"/>
      <c r="P733" s="135"/>
      <c r="Q733" s="135"/>
      <c r="R733" s="135"/>
      <c r="S733" s="135"/>
    </row>
    <row r="734" spans="9:19">
      <c r="I734" s="132"/>
      <c r="J734" s="132"/>
      <c r="K734" s="129"/>
      <c r="L734" s="134"/>
      <c r="M734" s="134"/>
      <c r="N734" s="135"/>
      <c r="O734" s="135"/>
      <c r="P734" s="135"/>
      <c r="Q734" s="135"/>
      <c r="R734" s="135"/>
      <c r="S734" s="135"/>
    </row>
    <row r="735" spans="9:19">
      <c r="I735" s="132"/>
      <c r="J735" s="132"/>
      <c r="K735" s="129"/>
      <c r="L735" s="134"/>
      <c r="M735" s="134"/>
      <c r="N735" s="135"/>
      <c r="O735" s="135"/>
      <c r="P735" s="135"/>
      <c r="Q735" s="135"/>
      <c r="R735" s="135"/>
      <c r="S735" s="135"/>
    </row>
    <row r="736" spans="9:19">
      <c r="I736" s="132"/>
      <c r="J736" s="132"/>
      <c r="K736" s="129"/>
      <c r="L736" s="134"/>
      <c r="M736" s="134"/>
      <c r="N736" s="135"/>
      <c r="O736" s="135"/>
      <c r="P736" s="135"/>
      <c r="Q736" s="135"/>
      <c r="R736" s="135"/>
      <c r="S736" s="135"/>
    </row>
    <row r="737" spans="9:19">
      <c r="I737" s="132"/>
      <c r="J737" s="132"/>
      <c r="K737" s="129"/>
      <c r="L737" s="134"/>
      <c r="M737" s="134"/>
      <c r="N737" s="135"/>
      <c r="O737" s="135"/>
      <c r="P737" s="135"/>
      <c r="Q737" s="135"/>
      <c r="R737" s="135"/>
      <c r="S737" s="135"/>
    </row>
    <row r="738" spans="9:19">
      <c r="I738" s="132"/>
      <c r="J738" s="132"/>
      <c r="K738" s="129"/>
      <c r="L738" s="134"/>
      <c r="M738" s="134"/>
      <c r="N738" s="135"/>
      <c r="O738" s="135"/>
      <c r="P738" s="135"/>
      <c r="Q738" s="135"/>
      <c r="R738" s="135"/>
      <c r="S738" s="135"/>
    </row>
    <row r="739" spans="9:19">
      <c r="I739" s="132"/>
      <c r="J739" s="132"/>
      <c r="K739" s="129"/>
      <c r="L739" s="134"/>
      <c r="M739" s="134"/>
      <c r="N739" s="135"/>
      <c r="O739" s="135"/>
      <c r="P739" s="135"/>
      <c r="Q739" s="135"/>
      <c r="R739" s="135"/>
      <c r="S739" s="135"/>
    </row>
    <row r="740" spans="9:19">
      <c r="I740" s="132"/>
      <c r="J740" s="132"/>
      <c r="K740" s="129"/>
      <c r="L740" s="134"/>
      <c r="M740" s="134"/>
      <c r="N740" s="135"/>
      <c r="O740" s="135"/>
      <c r="P740" s="135"/>
      <c r="Q740" s="135"/>
      <c r="R740" s="135"/>
      <c r="S740" s="135"/>
    </row>
    <row r="741" spans="9:19">
      <c r="I741" s="132"/>
      <c r="J741" s="132"/>
      <c r="K741" s="129"/>
      <c r="L741" s="134"/>
      <c r="M741" s="134"/>
      <c r="N741" s="135"/>
      <c r="O741" s="135"/>
      <c r="P741" s="135"/>
      <c r="Q741" s="135"/>
      <c r="R741" s="135"/>
      <c r="S741" s="135"/>
    </row>
    <row r="742" spans="9:19">
      <c r="I742" s="132"/>
      <c r="J742" s="132"/>
      <c r="K742" s="129"/>
      <c r="L742" s="134"/>
      <c r="M742" s="134"/>
      <c r="N742" s="135"/>
      <c r="O742" s="135"/>
      <c r="P742" s="135"/>
      <c r="Q742" s="135"/>
      <c r="R742" s="135"/>
      <c r="S742" s="135"/>
    </row>
    <row r="743" spans="9:19">
      <c r="I743" s="132"/>
      <c r="J743" s="132"/>
      <c r="K743" s="129"/>
      <c r="L743" s="134"/>
      <c r="M743" s="134"/>
      <c r="N743" s="135"/>
      <c r="O743" s="135"/>
      <c r="P743" s="135"/>
      <c r="Q743" s="135"/>
      <c r="R743" s="135"/>
      <c r="S743" s="135"/>
    </row>
    <row r="744" spans="9:19">
      <c r="I744" s="132"/>
      <c r="J744" s="132"/>
      <c r="K744" s="129"/>
      <c r="L744" s="134"/>
      <c r="M744" s="134"/>
      <c r="N744" s="135"/>
      <c r="O744" s="135"/>
      <c r="P744" s="135"/>
      <c r="Q744" s="135"/>
      <c r="R744" s="135"/>
      <c r="S744" s="135"/>
    </row>
    <row r="745" spans="9:19">
      <c r="I745" s="132"/>
      <c r="J745" s="132"/>
      <c r="K745" s="129"/>
      <c r="L745" s="134"/>
      <c r="M745" s="134"/>
      <c r="N745" s="135"/>
      <c r="O745" s="135"/>
      <c r="P745" s="135"/>
      <c r="Q745" s="135"/>
      <c r="R745" s="135"/>
      <c r="S745" s="135"/>
    </row>
    <row r="746" spans="9:19">
      <c r="I746" s="132"/>
      <c r="J746" s="132"/>
      <c r="K746" s="129"/>
      <c r="L746" s="134"/>
      <c r="M746" s="134"/>
      <c r="N746" s="135"/>
      <c r="O746" s="135"/>
      <c r="P746" s="135"/>
      <c r="Q746" s="135"/>
      <c r="R746" s="135"/>
      <c r="S746" s="135"/>
    </row>
    <row r="747" spans="9:19">
      <c r="I747" s="132"/>
      <c r="J747" s="132"/>
      <c r="K747" s="129"/>
      <c r="L747" s="134"/>
      <c r="M747" s="134"/>
      <c r="N747" s="135"/>
      <c r="O747" s="135"/>
      <c r="P747" s="135"/>
      <c r="Q747" s="135"/>
      <c r="R747" s="135"/>
      <c r="S747" s="135"/>
    </row>
    <row r="748" spans="9:19">
      <c r="I748" s="132"/>
      <c r="J748" s="132"/>
      <c r="K748" s="129"/>
      <c r="L748" s="134"/>
      <c r="M748" s="134"/>
      <c r="N748" s="135"/>
      <c r="O748" s="135"/>
      <c r="P748" s="135"/>
      <c r="Q748" s="135"/>
      <c r="R748" s="135"/>
      <c r="S748" s="135"/>
    </row>
    <row r="749" spans="9:19">
      <c r="I749" s="132"/>
      <c r="J749" s="132"/>
      <c r="K749" s="129"/>
      <c r="L749" s="134"/>
      <c r="M749" s="134"/>
      <c r="N749" s="135"/>
      <c r="O749" s="135"/>
      <c r="P749" s="135"/>
      <c r="Q749" s="135"/>
      <c r="R749" s="135"/>
      <c r="S749" s="135"/>
    </row>
    <row r="750" spans="9:19">
      <c r="I750" s="132"/>
      <c r="J750" s="132"/>
      <c r="K750" s="129"/>
      <c r="L750" s="134"/>
      <c r="M750" s="134"/>
      <c r="N750" s="135"/>
      <c r="O750" s="135"/>
      <c r="P750" s="135"/>
      <c r="Q750" s="135"/>
      <c r="R750" s="135"/>
      <c r="S750" s="135"/>
    </row>
    <row r="751" spans="9:19">
      <c r="I751" s="132"/>
      <c r="J751" s="132"/>
      <c r="K751" s="129"/>
      <c r="L751" s="134"/>
      <c r="M751" s="134"/>
      <c r="N751" s="135"/>
      <c r="O751" s="135"/>
      <c r="P751" s="135"/>
      <c r="Q751" s="135"/>
      <c r="R751" s="135"/>
      <c r="S751" s="135"/>
    </row>
    <row r="752" spans="9:19">
      <c r="I752" s="132"/>
      <c r="J752" s="132"/>
      <c r="K752" s="129"/>
      <c r="L752" s="134"/>
      <c r="M752" s="134"/>
      <c r="N752" s="135"/>
      <c r="O752" s="135"/>
      <c r="P752" s="135"/>
      <c r="Q752" s="135"/>
      <c r="R752" s="135"/>
      <c r="S752" s="135"/>
    </row>
    <row r="753" spans="9:19">
      <c r="I753" s="132"/>
      <c r="J753" s="132"/>
      <c r="K753" s="129"/>
      <c r="L753" s="134"/>
      <c r="M753" s="134"/>
      <c r="N753" s="135"/>
      <c r="O753" s="135"/>
      <c r="P753" s="135"/>
      <c r="Q753" s="135"/>
      <c r="R753" s="135"/>
      <c r="S753" s="135"/>
    </row>
    <row r="754" spans="9:19">
      <c r="I754" s="132"/>
      <c r="J754" s="132"/>
      <c r="K754" s="129"/>
      <c r="L754" s="134"/>
      <c r="M754" s="134"/>
      <c r="N754" s="135"/>
      <c r="O754" s="135"/>
      <c r="P754" s="135"/>
      <c r="Q754" s="135"/>
      <c r="R754" s="135"/>
      <c r="S754" s="135"/>
    </row>
    <row r="755" spans="9:19">
      <c r="I755" s="132"/>
      <c r="J755" s="132"/>
      <c r="K755" s="129"/>
      <c r="L755" s="134"/>
      <c r="M755" s="134"/>
      <c r="N755" s="135"/>
      <c r="O755" s="135"/>
      <c r="P755" s="135"/>
      <c r="Q755" s="135"/>
      <c r="R755" s="135"/>
      <c r="S755" s="135"/>
    </row>
    <row r="756" spans="9:19">
      <c r="I756" s="132"/>
      <c r="J756" s="132"/>
      <c r="K756" s="129"/>
      <c r="L756" s="134"/>
      <c r="M756" s="134"/>
      <c r="N756" s="135"/>
      <c r="O756" s="135"/>
      <c r="P756" s="135"/>
      <c r="Q756" s="135"/>
      <c r="R756" s="135"/>
      <c r="S756" s="135"/>
    </row>
    <row r="757" spans="9:19">
      <c r="I757" s="132"/>
      <c r="J757" s="132"/>
      <c r="K757" s="129"/>
      <c r="L757" s="134"/>
      <c r="M757" s="134"/>
      <c r="N757" s="135"/>
      <c r="O757" s="135"/>
      <c r="P757" s="135"/>
      <c r="Q757" s="135"/>
      <c r="R757" s="135"/>
      <c r="S757" s="135"/>
    </row>
    <row r="758" spans="9:19">
      <c r="I758" s="132"/>
      <c r="J758" s="132"/>
      <c r="K758" s="129"/>
      <c r="L758" s="134"/>
      <c r="M758" s="134"/>
      <c r="N758" s="135"/>
      <c r="O758" s="135"/>
      <c r="P758" s="135"/>
      <c r="Q758" s="135"/>
      <c r="R758" s="135"/>
      <c r="S758" s="135"/>
    </row>
    <row r="759" spans="9:19">
      <c r="I759" s="132"/>
      <c r="J759" s="132"/>
      <c r="K759" s="129"/>
      <c r="L759" s="134"/>
      <c r="M759" s="134"/>
      <c r="N759" s="135"/>
      <c r="O759" s="135"/>
      <c r="P759" s="135"/>
      <c r="Q759" s="135"/>
      <c r="R759" s="135"/>
      <c r="S759" s="135"/>
    </row>
    <row r="760" spans="9:19">
      <c r="I760" s="132"/>
      <c r="J760" s="132"/>
      <c r="K760" s="129"/>
      <c r="L760" s="134"/>
      <c r="M760" s="134"/>
      <c r="N760" s="135"/>
      <c r="O760" s="135"/>
      <c r="P760" s="135"/>
      <c r="Q760" s="135"/>
      <c r="R760" s="135"/>
      <c r="S760" s="135"/>
    </row>
    <row r="761" spans="9:19">
      <c r="I761" s="132"/>
      <c r="J761" s="132"/>
      <c r="K761" s="129"/>
      <c r="L761" s="134"/>
      <c r="M761" s="134"/>
      <c r="N761" s="135"/>
      <c r="O761" s="135"/>
      <c r="P761" s="135"/>
      <c r="Q761" s="135"/>
      <c r="R761" s="135"/>
      <c r="S761" s="135"/>
    </row>
    <row r="762" spans="9:19">
      <c r="I762" s="132"/>
      <c r="J762" s="132"/>
      <c r="K762" s="129"/>
      <c r="L762" s="134"/>
      <c r="M762" s="134"/>
      <c r="N762" s="135"/>
      <c r="O762" s="135"/>
      <c r="P762" s="135"/>
      <c r="Q762" s="135"/>
      <c r="R762" s="135"/>
      <c r="S762" s="135"/>
    </row>
    <row r="763" spans="9:19">
      <c r="I763" s="132"/>
      <c r="J763" s="132"/>
      <c r="K763" s="129"/>
      <c r="L763" s="134"/>
      <c r="M763" s="134"/>
      <c r="N763" s="135"/>
      <c r="O763" s="135"/>
      <c r="P763" s="135"/>
      <c r="Q763" s="135"/>
      <c r="R763" s="135"/>
      <c r="S763" s="135"/>
    </row>
    <row r="764" spans="9:19">
      <c r="I764" s="132"/>
      <c r="J764" s="132"/>
      <c r="K764" s="129"/>
      <c r="L764" s="134"/>
      <c r="M764" s="134"/>
      <c r="N764" s="135"/>
      <c r="O764" s="135"/>
      <c r="P764" s="135"/>
      <c r="Q764" s="135"/>
      <c r="R764" s="135"/>
      <c r="S764" s="135"/>
    </row>
    <row r="765" spans="9:19">
      <c r="I765" s="132"/>
      <c r="J765" s="132"/>
      <c r="K765" s="129"/>
      <c r="L765" s="134"/>
      <c r="M765" s="134"/>
      <c r="N765" s="135"/>
      <c r="O765" s="135"/>
      <c r="P765" s="135"/>
      <c r="Q765" s="135"/>
      <c r="R765" s="135"/>
      <c r="S765" s="135"/>
    </row>
    <row r="766" spans="9:19">
      <c r="I766" s="132"/>
      <c r="J766" s="132"/>
      <c r="K766" s="129"/>
      <c r="L766" s="134"/>
      <c r="M766" s="134"/>
      <c r="N766" s="135"/>
      <c r="O766" s="135"/>
      <c r="P766" s="135"/>
      <c r="Q766" s="135"/>
      <c r="R766" s="135"/>
      <c r="S766" s="135"/>
    </row>
    <row r="767" spans="9:19">
      <c r="I767" s="132"/>
      <c r="J767" s="132"/>
      <c r="K767" s="129"/>
      <c r="L767" s="134"/>
      <c r="M767" s="134"/>
      <c r="N767" s="135"/>
      <c r="O767" s="135"/>
      <c r="P767" s="135"/>
      <c r="Q767" s="135"/>
      <c r="R767" s="135"/>
      <c r="S767" s="135"/>
    </row>
    <row r="768" spans="9:19">
      <c r="I768" s="132"/>
      <c r="J768" s="132"/>
      <c r="K768" s="129"/>
      <c r="L768" s="134"/>
      <c r="M768" s="134"/>
      <c r="N768" s="135"/>
      <c r="O768" s="135"/>
      <c r="P768" s="135"/>
      <c r="Q768" s="135"/>
      <c r="R768" s="135"/>
      <c r="S768" s="135"/>
    </row>
    <row r="769" spans="9:19">
      <c r="I769" s="132"/>
      <c r="J769" s="132"/>
      <c r="K769" s="129"/>
      <c r="L769" s="134"/>
      <c r="M769" s="134"/>
      <c r="N769" s="135"/>
      <c r="O769" s="135"/>
      <c r="P769" s="135"/>
      <c r="Q769" s="135"/>
      <c r="R769" s="135"/>
      <c r="S769" s="135"/>
    </row>
    <row r="770" spans="9:19">
      <c r="I770" s="132"/>
      <c r="J770" s="132"/>
      <c r="K770" s="129"/>
      <c r="L770" s="134"/>
      <c r="M770" s="134"/>
      <c r="N770" s="135"/>
      <c r="O770" s="135"/>
      <c r="P770" s="135"/>
      <c r="Q770" s="135"/>
      <c r="R770" s="135"/>
      <c r="S770" s="135"/>
    </row>
    <row r="771" spans="9:19">
      <c r="I771" s="132"/>
      <c r="J771" s="132"/>
      <c r="K771" s="129"/>
      <c r="L771" s="134"/>
      <c r="M771" s="134"/>
      <c r="N771" s="135"/>
      <c r="O771" s="135"/>
      <c r="P771" s="135"/>
      <c r="Q771" s="135"/>
      <c r="R771" s="135"/>
      <c r="S771" s="135"/>
    </row>
    <row r="772" spans="9:19">
      <c r="I772" s="132"/>
      <c r="J772" s="132"/>
      <c r="K772" s="129"/>
      <c r="L772" s="134"/>
      <c r="M772" s="134"/>
      <c r="N772" s="135"/>
      <c r="O772" s="135"/>
      <c r="P772" s="135"/>
      <c r="Q772" s="135"/>
      <c r="R772" s="135"/>
      <c r="S772" s="135"/>
    </row>
    <row r="773" spans="9:19">
      <c r="I773" s="132"/>
      <c r="J773" s="132"/>
      <c r="K773" s="129"/>
      <c r="L773" s="134"/>
      <c r="M773" s="134"/>
      <c r="N773" s="135"/>
      <c r="O773" s="135"/>
      <c r="P773" s="135"/>
      <c r="Q773" s="135"/>
      <c r="R773" s="135"/>
      <c r="S773" s="135"/>
    </row>
    <row r="774" spans="9:19">
      <c r="I774" s="132"/>
      <c r="J774" s="132"/>
      <c r="K774" s="129"/>
      <c r="L774" s="134"/>
      <c r="M774" s="134"/>
      <c r="N774" s="135"/>
      <c r="O774" s="135"/>
      <c r="P774" s="135"/>
      <c r="Q774" s="135"/>
      <c r="R774" s="135"/>
      <c r="S774" s="135"/>
    </row>
    <row r="775" spans="9:19">
      <c r="I775" s="132"/>
      <c r="J775" s="132"/>
      <c r="K775" s="129"/>
      <c r="L775" s="134"/>
      <c r="M775" s="134"/>
      <c r="N775" s="135"/>
      <c r="O775" s="135"/>
      <c r="P775" s="135"/>
      <c r="Q775" s="135"/>
      <c r="R775" s="135"/>
      <c r="S775" s="135"/>
    </row>
    <row r="776" spans="9:19">
      <c r="I776" s="132"/>
      <c r="J776" s="132"/>
      <c r="K776" s="129"/>
      <c r="L776" s="134"/>
      <c r="M776" s="134"/>
      <c r="N776" s="135"/>
      <c r="O776" s="135"/>
      <c r="P776" s="135"/>
      <c r="Q776" s="135"/>
      <c r="R776" s="135"/>
      <c r="S776" s="135"/>
    </row>
    <row r="777" spans="9:19">
      <c r="I777" s="132"/>
      <c r="J777" s="132"/>
      <c r="K777" s="129"/>
      <c r="L777" s="134"/>
      <c r="M777" s="134"/>
      <c r="N777" s="135"/>
      <c r="O777" s="135"/>
      <c r="P777" s="135"/>
      <c r="Q777" s="135"/>
      <c r="R777" s="135"/>
      <c r="S777" s="135"/>
    </row>
    <row r="778" spans="9:19">
      <c r="I778" s="132"/>
      <c r="J778" s="132"/>
      <c r="K778" s="129"/>
      <c r="L778" s="134"/>
      <c r="M778" s="134"/>
      <c r="N778" s="135"/>
      <c r="O778" s="135"/>
      <c r="P778" s="135"/>
      <c r="Q778" s="135"/>
      <c r="R778" s="135"/>
      <c r="S778" s="135"/>
    </row>
    <row r="779" spans="9:19">
      <c r="I779" s="132"/>
      <c r="J779" s="132"/>
      <c r="K779" s="129"/>
      <c r="L779" s="134"/>
      <c r="M779" s="134"/>
      <c r="N779" s="135"/>
      <c r="O779" s="135"/>
      <c r="P779" s="135"/>
      <c r="Q779" s="135"/>
      <c r="R779" s="135"/>
      <c r="S779" s="135"/>
    </row>
    <row r="780" spans="9:19">
      <c r="I780" s="132"/>
      <c r="J780" s="132"/>
      <c r="K780" s="129"/>
      <c r="L780" s="134"/>
      <c r="M780" s="134"/>
      <c r="N780" s="135"/>
      <c r="O780" s="135"/>
      <c r="P780" s="135"/>
      <c r="Q780" s="135"/>
      <c r="R780" s="135"/>
      <c r="S780" s="135"/>
    </row>
    <row r="781" spans="9:19">
      <c r="I781" s="132"/>
      <c r="J781" s="132"/>
      <c r="K781" s="129"/>
      <c r="L781" s="134"/>
      <c r="M781" s="134"/>
      <c r="N781" s="135"/>
      <c r="O781" s="135"/>
      <c r="P781" s="135"/>
      <c r="Q781" s="135"/>
      <c r="R781" s="135"/>
      <c r="S781" s="135"/>
    </row>
    <row r="782" spans="9:19">
      <c r="I782" s="132"/>
      <c r="J782" s="132"/>
      <c r="K782" s="129"/>
      <c r="L782" s="134"/>
      <c r="M782" s="134"/>
      <c r="N782" s="135"/>
      <c r="O782" s="135"/>
      <c r="P782" s="135"/>
      <c r="Q782" s="135"/>
      <c r="R782" s="135"/>
      <c r="S782" s="135"/>
    </row>
    <row r="783" spans="9:19">
      <c r="I783" s="132"/>
      <c r="J783" s="132"/>
      <c r="K783" s="129"/>
      <c r="L783" s="134"/>
      <c r="M783" s="134"/>
      <c r="N783" s="135"/>
      <c r="O783" s="135"/>
      <c r="P783" s="135"/>
      <c r="Q783" s="135"/>
      <c r="R783" s="135"/>
      <c r="S783" s="135"/>
    </row>
    <row r="784" spans="9:19">
      <c r="I784" s="132"/>
      <c r="J784" s="132"/>
      <c r="K784" s="129"/>
      <c r="L784" s="134"/>
      <c r="M784" s="134"/>
      <c r="N784" s="135"/>
      <c r="O784" s="135"/>
      <c r="P784" s="135"/>
      <c r="Q784" s="135"/>
      <c r="R784" s="135"/>
      <c r="S784" s="135"/>
    </row>
    <row r="785" spans="9:19">
      <c r="I785" s="132"/>
      <c r="J785" s="132"/>
      <c r="K785" s="129"/>
      <c r="L785" s="134"/>
      <c r="M785" s="134"/>
      <c r="N785" s="135"/>
      <c r="O785" s="135"/>
      <c r="P785" s="135"/>
      <c r="Q785" s="135"/>
      <c r="R785" s="135"/>
      <c r="S785" s="135"/>
    </row>
    <row r="786" spans="9:19">
      <c r="I786" s="132"/>
      <c r="J786" s="132"/>
      <c r="K786" s="129"/>
      <c r="L786" s="134"/>
      <c r="M786" s="134"/>
      <c r="N786" s="135"/>
      <c r="O786" s="135"/>
      <c r="P786" s="135"/>
      <c r="Q786" s="135"/>
      <c r="R786" s="135"/>
      <c r="S786" s="135"/>
    </row>
    <row r="787" spans="9:19">
      <c r="I787" s="132"/>
      <c r="J787" s="132"/>
      <c r="K787" s="129"/>
      <c r="L787" s="134"/>
      <c r="M787" s="134"/>
      <c r="N787" s="135"/>
      <c r="O787" s="135"/>
      <c r="P787" s="135"/>
      <c r="Q787" s="135"/>
      <c r="R787" s="135"/>
      <c r="S787" s="135"/>
    </row>
    <row r="788" spans="9:19">
      <c r="I788" s="132"/>
      <c r="J788" s="132"/>
      <c r="K788" s="129"/>
      <c r="L788" s="134"/>
      <c r="M788" s="134"/>
      <c r="N788" s="135"/>
      <c r="O788" s="135"/>
      <c r="P788" s="135"/>
      <c r="Q788" s="135"/>
      <c r="R788" s="135"/>
      <c r="S788" s="135"/>
    </row>
    <row r="789" spans="9:19">
      <c r="I789" s="132"/>
      <c r="J789" s="132"/>
      <c r="K789" s="129"/>
      <c r="L789" s="134"/>
      <c r="M789" s="134"/>
      <c r="N789" s="135"/>
      <c r="O789" s="135"/>
      <c r="P789" s="135"/>
      <c r="Q789" s="135"/>
      <c r="R789" s="135"/>
      <c r="S789" s="135"/>
    </row>
    <row r="790" spans="9:19">
      <c r="I790" s="132"/>
      <c r="J790" s="132"/>
      <c r="K790" s="129"/>
      <c r="L790" s="134"/>
      <c r="M790" s="134"/>
      <c r="N790" s="135"/>
      <c r="O790" s="135"/>
      <c r="P790" s="135"/>
      <c r="Q790" s="135"/>
      <c r="R790" s="135"/>
      <c r="S790" s="135"/>
    </row>
    <row r="791" spans="9:19">
      <c r="I791" s="132"/>
      <c r="J791" s="132"/>
      <c r="K791" s="129"/>
      <c r="L791" s="134"/>
      <c r="M791" s="134"/>
      <c r="N791" s="135"/>
      <c r="O791" s="135"/>
      <c r="P791" s="135"/>
      <c r="Q791" s="135"/>
      <c r="R791" s="135"/>
      <c r="S791" s="135"/>
    </row>
    <row r="792" spans="9:19">
      <c r="I792" s="132"/>
      <c r="J792" s="132"/>
      <c r="K792" s="129"/>
      <c r="L792" s="134"/>
      <c r="M792" s="134"/>
      <c r="N792" s="135"/>
      <c r="O792" s="135"/>
      <c r="P792" s="135"/>
      <c r="Q792" s="135"/>
      <c r="R792" s="135"/>
      <c r="S792" s="135"/>
    </row>
    <row r="793" spans="9:19">
      <c r="I793" s="132"/>
      <c r="J793" s="132"/>
      <c r="K793" s="129"/>
      <c r="L793" s="134"/>
      <c r="M793" s="134"/>
      <c r="N793" s="135"/>
      <c r="O793" s="135"/>
      <c r="P793" s="135"/>
      <c r="Q793" s="135"/>
      <c r="R793" s="135"/>
      <c r="S793" s="135"/>
    </row>
    <row r="794" spans="9:19">
      <c r="I794" s="132"/>
      <c r="J794" s="132"/>
      <c r="K794" s="129"/>
      <c r="L794" s="134"/>
      <c r="M794" s="134"/>
      <c r="N794" s="135"/>
      <c r="O794" s="135"/>
      <c r="P794" s="135"/>
      <c r="Q794" s="135"/>
      <c r="R794" s="135"/>
      <c r="S794" s="135"/>
    </row>
    <row r="795" spans="9:19">
      <c r="I795" s="132"/>
      <c r="J795" s="132"/>
      <c r="K795" s="129"/>
      <c r="L795" s="134"/>
      <c r="M795" s="134"/>
      <c r="N795" s="135"/>
      <c r="O795" s="135"/>
      <c r="P795" s="135"/>
      <c r="Q795" s="135"/>
      <c r="R795" s="135"/>
      <c r="S795" s="135"/>
    </row>
    <row r="796" spans="9:19">
      <c r="I796" s="132"/>
      <c r="J796" s="132"/>
      <c r="K796" s="129"/>
      <c r="L796" s="134"/>
      <c r="M796" s="134"/>
      <c r="N796" s="135"/>
      <c r="O796" s="135"/>
      <c r="P796" s="135"/>
      <c r="Q796" s="135"/>
      <c r="R796" s="135"/>
      <c r="S796" s="135"/>
    </row>
    <row r="797" spans="9:19">
      <c r="I797" s="132"/>
      <c r="J797" s="132"/>
      <c r="K797" s="129"/>
      <c r="L797" s="134"/>
      <c r="M797" s="134"/>
      <c r="N797" s="135"/>
      <c r="O797" s="135"/>
      <c r="P797" s="135"/>
      <c r="Q797" s="135"/>
      <c r="R797" s="135"/>
      <c r="S797" s="135"/>
    </row>
    <row r="798" spans="9:19">
      <c r="I798" s="132"/>
      <c r="J798" s="132"/>
      <c r="K798" s="129"/>
      <c r="L798" s="134"/>
      <c r="M798" s="134"/>
      <c r="N798" s="135"/>
      <c r="O798" s="135"/>
      <c r="P798" s="135"/>
      <c r="Q798" s="135"/>
      <c r="R798" s="135"/>
      <c r="S798" s="135"/>
    </row>
    <row r="799" spans="9:19">
      <c r="I799" s="132"/>
      <c r="J799" s="132"/>
      <c r="K799" s="129"/>
      <c r="L799" s="134"/>
      <c r="M799" s="134"/>
      <c r="N799" s="135"/>
      <c r="O799" s="135"/>
      <c r="P799" s="135"/>
      <c r="Q799" s="135"/>
      <c r="R799" s="135"/>
      <c r="S799" s="135"/>
    </row>
    <row r="800" spans="9:19">
      <c r="I800" s="132"/>
      <c r="J800" s="132"/>
      <c r="K800" s="129"/>
      <c r="L800" s="134"/>
      <c r="M800" s="134"/>
      <c r="N800" s="135"/>
      <c r="O800" s="135"/>
      <c r="P800" s="135"/>
      <c r="Q800" s="135"/>
      <c r="R800" s="135"/>
      <c r="S800" s="135"/>
    </row>
    <row r="801" spans="9:19">
      <c r="I801" s="132"/>
      <c r="J801" s="132"/>
      <c r="K801" s="129"/>
      <c r="L801" s="134"/>
      <c r="M801" s="134"/>
      <c r="N801" s="135"/>
      <c r="O801" s="135"/>
      <c r="P801" s="135"/>
      <c r="Q801" s="135"/>
      <c r="R801" s="135"/>
      <c r="S801" s="135"/>
    </row>
    <row r="802" spans="9:19">
      <c r="I802" s="132"/>
      <c r="J802" s="132"/>
      <c r="K802" s="129"/>
      <c r="L802" s="134"/>
      <c r="M802" s="134"/>
      <c r="N802" s="135"/>
      <c r="O802" s="135"/>
      <c r="P802" s="135"/>
      <c r="Q802" s="135"/>
      <c r="R802" s="135"/>
      <c r="S802" s="135"/>
    </row>
    <row r="803" spans="9:19">
      <c r="I803" s="132"/>
      <c r="J803" s="132"/>
      <c r="K803" s="129"/>
      <c r="L803" s="134"/>
      <c r="M803" s="134"/>
      <c r="N803" s="135"/>
      <c r="O803" s="135"/>
      <c r="P803" s="135"/>
      <c r="Q803" s="135"/>
      <c r="R803" s="135"/>
      <c r="S803" s="135"/>
    </row>
    <row r="804" spans="9:19">
      <c r="I804" s="132"/>
      <c r="J804" s="132"/>
      <c r="K804" s="129"/>
      <c r="L804" s="134"/>
      <c r="M804" s="134"/>
      <c r="N804" s="135"/>
      <c r="O804" s="135"/>
      <c r="P804" s="135"/>
      <c r="Q804" s="135"/>
      <c r="R804" s="135"/>
      <c r="S804" s="135"/>
    </row>
    <row r="805" spans="9:19">
      <c r="I805" s="132"/>
      <c r="J805" s="132"/>
      <c r="K805" s="129"/>
      <c r="L805" s="134"/>
      <c r="M805" s="134"/>
      <c r="N805" s="135"/>
      <c r="O805" s="135"/>
      <c r="P805" s="135"/>
      <c r="Q805" s="135"/>
      <c r="R805" s="135"/>
      <c r="S805" s="135"/>
    </row>
    <row r="806" spans="9:19">
      <c r="I806" s="132"/>
      <c r="J806" s="132"/>
      <c r="K806" s="129"/>
      <c r="L806" s="134"/>
      <c r="M806" s="134"/>
      <c r="N806" s="135"/>
      <c r="O806" s="135"/>
      <c r="P806" s="135"/>
      <c r="Q806" s="135"/>
      <c r="R806" s="135"/>
      <c r="S806" s="135"/>
    </row>
    <row r="807" spans="9:19">
      <c r="I807" s="132"/>
      <c r="J807" s="132"/>
      <c r="K807" s="129"/>
      <c r="L807" s="134"/>
      <c r="M807" s="134"/>
      <c r="N807" s="135"/>
      <c r="O807" s="135"/>
      <c r="P807" s="135"/>
      <c r="Q807" s="135"/>
      <c r="R807" s="135"/>
      <c r="S807" s="135"/>
    </row>
    <row r="808" spans="9:19">
      <c r="I808" s="132"/>
      <c r="J808" s="132"/>
      <c r="K808" s="129"/>
      <c r="L808" s="134"/>
      <c r="M808" s="134"/>
      <c r="N808" s="135"/>
      <c r="O808" s="135"/>
      <c r="P808" s="135"/>
      <c r="Q808" s="135"/>
      <c r="R808" s="135"/>
      <c r="S808" s="135"/>
    </row>
    <row r="809" spans="9:19">
      <c r="I809" s="132"/>
      <c r="J809" s="132"/>
      <c r="K809" s="129"/>
      <c r="L809" s="134"/>
      <c r="M809" s="134"/>
      <c r="N809" s="135"/>
      <c r="O809" s="135"/>
      <c r="P809" s="135"/>
      <c r="Q809" s="135"/>
      <c r="R809" s="135"/>
      <c r="S809" s="135"/>
    </row>
    <row r="810" spans="9:19">
      <c r="I810" s="132"/>
      <c r="J810" s="132"/>
      <c r="K810" s="129"/>
      <c r="L810" s="134"/>
      <c r="M810" s="134"/>
      <c r="N810" s="135"/>
      <c r="O810" s="135"/>
      <c r="P810" s="135"/>
      <c r="Q810" s="135"/>
      <c r="R810" s="135"/>
      <c r="S810" s="135"/>
    </row>
    <row r="811" spans="9:19">
      <c r="I811" s="132"/>
      <c r="J811" s="132"/>
      <c r="K811" s="129"/>
      <c r="L811" s="134"/>
      <c r="M811" s="134"/>
      <c r="N811" s="135"/>
      <c r="O811" s="135"/>
      <c r="P811" s="135"/>
      <c r="Q811" s="135"/>
      <c r="R811" s="135"/>
      <c r="S811" s="135"/>
    </row>
    <row r="812" spans="9:19">
      <c r="I812" s="132"/>
      <c r="J812" s="132"/>
      <c r="K812" s="129"/>
      <c r="L812" s="134"/>
      <c r="M812" s="134"/>
      <c r="N812" s="135"/>
      <c r="O812" s="135"/>
      <c r="P812" s="135"/>
      <c r="Q812" s="135"/>
      <c r="R812" s="135"/>
      <c r="S812" s="135"/>
    </row>
    <row r="813" spans="9:19">
      <c r="I813" s="132"/>
      <c r="J813" s="132"/>
      <c r="K813" s="129"/>
      <c r="L813" s="134"/>
      <c r="M813" s="134"/>
      <c r="N813" s="135"/>
      <c r="O813" s="135"/>
      <c r="P813" s="135"/>
      <c r="Q813" s="135"/>
      <c r="R813" s="135"/>
      <c r="S813" s="135"/>
    </row>
    <row r="814" spans="9:19">
      <c r="I814" s="132"/>
      <c r="J814" s="132"/>
      <c r="K814" s="129"/>
      <c r="L814" s="134"/>
      <c r="M814" s="134"/>
      <c r="N814" s="135"/>
      <c r="O814" s="135"/>
      <c r="P814" s="135"/>
      <c r="Q814" s="135"/>
      <c r="R814" s="135"/>
      <c r="S814" s="135"/>
    </row>
    <row r="815" spans="9:19">
      <c r="I815" s="132"/>
      <c r="J815" s="132"/>
      <c r="K815" s="129"/>
      <c r="L815" s="134"/>
      <c r="M815" s="134"/>
      <c r="N815" s="135"/>
      <c r="O815" s="135"/>
      <c r="P815" s="135"/>
      <c r="Q815" s="135"/>
      <c r="R815" s="135"/>
      <c r="S815" s="135"/>
    </row>
    <row r="816" spans="9:19">
      <c r="I816" s="132"/>
      <c r="J816" s="132"/>
      <c r="K816" s="129"/>
      <c r="L816" s="134"/>
      <c r="M816" s="134"/>
      <c r="N816" s="135"/>
      <c r="O816" s="135"/>
      <c r="P816" s="135"/>
      <c r="Q816" s="135"/>
      <c r="R816" s="135"/>
      <c r="S816" s="135"/>
    </row>
    <row r="817" spans="9:19">
      <c r="I817" s="132"/>
      <c r="J817" s="132"/>
      <c r="K817" s="129"/>
      <c r="L817" s="134"/>
      <c r="M817" s="134"/>
      <c r="N817" s="135"/>
      <c r="O817" s="135"/>
      <c r="P817" s="135"/>
      <c r="Q817" s="135"/>
      <c r="R817" s="135"/>
      <c r="S817" s="135"/>
    </row>
    <row r="818" spans="9:19">
      <c r="I818" s="132"/>
      <c r="J818" s="132"/>
      <c r="K818" s="129"/>
      <c r="L818" s="134"/>
      <c r="M818" s="134"/>
      <c r="N818" s="135"/>
      <c r="O818" s="135"/>
      <c r="P818" s="135"/>
      <c r="Q818" s="135"/>
      <c r="R818" s="135"/>
      <c r="S818" s="135"/>
    </row>
    <row r="819" spans="9:19">
      <c r="I819" s="132"/>
      <c r="J819" s="132"/>
      <c r="K819" s="129"/>
      <c r="L819" s="134"/>
      <c r="M819" s="134"/>
      <c r="N819" s="135"/>
      <c r="O819" s="135"/>
      <c r="P819" s="135"/>
      <c r="Q819" s="135"/>
      <c r="R819" s="135"/>
      <c r="S819" s="135"/>
    </row>
    <row r="820" spans="9:19">
      <c r="I820" s="132"/>
      <c r="J820" s="132"/>
      <c r="K820" s="129"/>
      <c r="L820" s="134"/>
      <c r="M820" s="134"/>
      <c r="N820" s="135"/>
      <c r="O820" s="135"/>
      <c r="P820" s="135"/>
      <c r="Q820" s="135"/>
      <c r="R820" s="135"/>
      <c r="S820" s="135"/>
    </row>
    <row r="821" spans="9:19">
      <c r="I821" s="132"/>
      <c r="J821" s="132"/>
      <c r="K821" s="129"/>
      <c r="L821" s="134"/>
      <c r="M821" s="134"/>
      <c r="N821" s="135"/>
      <c r="O821" s="135"/>
      <c r="P821" s="135"/>
      <c r="Q821" s="135"/>
      <c r="R821" s="135"/>
      <c r="S821" s="135"/>
    </row>
    <row r="822" spans="9:19">
      <c r="I822" s="132"/>
      <c r="J822" s="132"/>
      <c r="K822" s="129"/>
      <c r="L822" s="134"/>
      <c r="M822" s="134"/>
      <c r="N822" s="135"/>
      <c r="O822" s="135"/>
      <c r="P822" s="135"/>
      <c r="Q822" s="135"/>
      <c r="R822" s="135"/>
      <c r="S822" s="135"/>
    </row>
    <row r="823" spans="9:19">
      <c r="I823" s="132"/>
      <c r="J823" s="132"/>
      <c r="K823" s="129"/>
      <c r="L823" s="134"/>
      <c r="M823" s="134"/>
      <c r="N823" s="135"/>
      <c r="O823" s="135"/>
      <c r="P823" s="135"/>
      <c r="Q823" s="135"/>
      <c r="R823" s="135"/>
      <c r="S823" s="135"/>
    </row>
    <row r="824" spans="9:19">
      <c r="I824" s="132"/>
      <c r="J824" s="132"/>
      <c r="K824" s="129"/>
      <c r="L824" s="134"/>
      <c r="M824" s="134"/>
      <c r="N824" s="135"/>
      <c r="O824" s="135"/>
      <c r="P824" s="135"/>
      <c r="Q824" s="135"/>
      <c r="R824" s="135"/>
      <c r="S824" s="135"/>
    </row>
    <row r="825" spans="9:19">
      <c r="I825" s="132"/>
      <c r="J825" s="132"/>
      <c r="K825" s="129"/>
      <c r="L825" s="134"/>
      <c r="M825" s="134"/>
      <c r="N825" s="135"/>
      <c r="O825" s="135"/>
      <c r="P825" s="135"/>
      <c r="Q825" s="135"/>
      <c r="R825" s="135"/>
      <c r="S825" s="135"/>
    </row>
    <row r="826" spans="9:19">
      <c r="I826" s="132"/>
      <c r="J826" s="132"/>
      <c r="K826" s="129"/>
      <c r="L826" s="134"/>
      <c r="M826" s="134"/>
      <c r="N826" s="135"/>
      <c r="O826" s="135"/>
      <c r="P826" s="135"/>
      <c r="Q826" s="135"/>
      <c r="R826" s="135"/>
      <c r="S826" s="135"/>
    </row>
    <row r="827" spans="9:19">
      <c r="I827" s="132"/>
      <c r="J827" s="132"/>
      <c r="K827" s="129"/>
      <c r="L827" s="134"/>
      <c r="M827" s="134"/>
      <c r="N827" s="135"/>
      <c r="O827" s="135"/>
      <c r="P827" s="135"/>
      <c r="Q827" s="135"/>
      <c r="R827" s="135"/>
      <c r="S827" s="135"/>
    </row>
    <row r="828" spans="9:19">
      <c r="I828" s="132"/>
      <c r="J828" s="132"/>
      <c r="K828" s="129"/>
      <c r="L828" s="134"/>
      <c r="M828" s="134"/>
      <c r="N828" s="135"/>
      <c r="O828" s="135"/>
      <c r="P828" s="135"/>
      <c r="Q828" s="135"/>
      <c r="R828" s="135"/>
      <c r="S828" s="135"/>
    </row>
    <row r="829" spans="9:19">
      <c r="I829" s="132"/>
      <c r="J829" s="132"/>
      <c r="K829" s="129"/>
      <c r="L829" s="134"/>
      <c r="M829" s="134"/>
      <c r="N829" s="135"/>
      <c r="O829" s="135"/>
      <c r="P829" s="135"/>
      <c r="Q829" s="135"/>
      <c r="R829" s="135"/>
      <c r="S829" s="135"/>
    </row>
    <row r="830" spans="9:19">
      <c r="I830" s="132"/>
      <c r="J830" s="132"/>
      <c r="K830" s="129"/>
      <c r="L830" s="134"/>
      <c r="M830" s="134"/>
      <c r="N830" s="135"/>
      <c r="O830" s="135"/>
      <c r="P830" s="135"/>
      <c r="Q830" s="135"/>
      <c r="R830" s="135"/>
      <c r="S830" s="135"/>
    </row>
    <row r="831" spans="9:19">
      <c r="I831" s="132"/>
      <c r="J831" s="132"/>
      <c r="K831" s="129"/>
      <c r="L831" s="134"/>
      <c r="M831" s="134"/>
      <c r="N831" s="135"/>
      <c r="O831" s="135"/>
      <c r="P831" s="135"/>
      <c r="Q831" s="135"/>
      <c r="R831" s="135"/>
      <c r="S831" s="135"/>
    </row>
    <row r="832" spans="9:19">
      <c r="I832" s="132"/>
      <c r="J832" s="132"/>
      <c r="K832" s="129"/>
      <c r="L832" s="134"/>
      <c r="M832" s="134"/>
      <c r="N832" s="135"/>
      <c r="O832" s="135"/>
      <c r="P832" s="135"/>
      <c r="Q832" s="135"/>
      <c r="R832" s="135"/>
      <c r="S832" s="135"/>
    </row>
    <row r="833" spans="9:19">
      <c r="I833" s="132"/>
      <c r="J833" s="132"/>
      <c r="K833" s="129"/>
      <c r="L833" s="134"/>
      <c r="M833" s="134"/>
      <c r="N833" s="135"/>
      <c r="O833" s="135"/>
      <c r="P833" s="135"/>
      <c r="Q833" s="135"/>
      <c r="R833" s="135"/>
      <c r="S833" s="135"/>
    </row>
    <row r="834" spans="9:19">
      <c r="I834" s="132"/>
      <c r="J834" s="132"/>
      <c r="K834" s="129"/>
      <c r="L834" s="134"/>
      <c r="M834" s="134"/>
      <c r="N834" s="135"/>
      <c r="O834" s="135"/>
      <c r="P834" s="135"/>
      <c r="Q834" s="135"/>
      <c r="R834" s="135"/>
      <c r="S834" s="135"/>
    </row>
    <row r="835" spans="9:19">
      <c r="I835" s="132"/>
      <c r="J835" s="132"/>
      <c r="K835" s="129"/>
      <c r="L835" s="134"/>
      <c r="M835" s="134"/>
      <c r="N835" s="135"/>
      <c r="O835" s="135"/>
      <c r="P835" s="135"/>
      <c r="Q835" s="135"/>
      <c r="R835" s="135"/>
      <c r="S835" s="135"/>
    </row>
    <row r="836" spans="9:19">
      <c r="I836" s="132"/>
      <c r="J836" s="132"/>
      <c r="K836" s="129"/>
      <c r="L836" s="134"/>
      <c r="M836" s="134"/>
      <c r="N836" s="135"/>
      <c r="O836" s="135"/>
      <c r="P836" s="135"/>
      <c r="Q836" s="135"/>
      <c r="R836" s="135"/>
      <c r="S836" s="135"/>
    </row>
    <row r="837" spans="9:19">
      <c r="I837" s="132"/>
      <c r="J837" s="132"/>
      <c r="K837" s="129"/>
      <c r="L837" s="134"/>
      <c r="M837" s="134"/>
      <c r="N837" s="135"/>
      <c r="O837" s="135"/>
      <c r="P837" s="135"/>
      <c r="Q837" s="135"/>
      <c r="R837" s="135"/>
      <c r="S837" s="135"/>
    </row>
    <row r="838" spans="9:19">
      <c r="I838" s="132"/>
      <c r="J838" s="132"/>
      <c r="K838" s="129"/>
      <c r="L838" s="134"/>
      <c r="M838" s="134"/>
      <c r="N838" s="135"/>
      <c r="O838" s="135"/>
      <c r="P838" s="135"/>
      <c r="Q838" s="135"/>
      <c r="R838" s="135"/>
      <c r="S838" s="135"/>
    </row>
    <row r="839" spans="9:19">
      <c r="I839" s="132"/>
      <c r="J839" s="132"/>
      <c r="K839" s="129"/>
      <c r="L839" s="134"/>
      <c r="M839" s="134"/>
      <c r="N839" s="135"/>
      <c r="O839" s="135"/>
      <c r="P839" s="135"/>
      <c r="Q839" s="135"/>
      <c r="R839" s="135"/>
      <c r="S839" s="135"/>
    </row>
    <row r="840" spans="9:19">
      <c r="I840" s="132"/>
      <c r="J840" s="132"/>
      <c r="K840" s="129"/>
      <c r="L840" s="134"/>
      <c r="M840" s="134"/>
      <c r="N840" s="135"/>
      <c r="O840" s="135"/>
      <c r="P840" s="135"/>
      <c r="Q840" s="135"/>
      <c r="R840" s="135"/>
      <c r="S840" s="135"/>
    </row>
    <row r="841" spans="9:19">
      <c r="I841" s="132"/>
      <c r="J841" s="132"/>
      <c r="K841" s="129"/>
      <c r="L841" s="134"/>
      <c r="M841" s="134"/>
      <c r="N841" s="135"/>
      <c r="O841" s="135"/>
      <c r="P841" s="135"/>
      <c r="Q841" s="135"/>
      <c r="R841" s="135"/>
      <c r="S841" s="135"/>
    </row>
    <row r="842" spans="9:19">
      <c r="I842" s="132"/>
      <c r="J842" s="132"/>
      <c r="K842" s="129"/>
      <c r="L842" s="134"/>
      <c r="M842" s="134"/>
      <c r="N842" s="135"/>
      <c r="O842" s="135"/>
      <c r="P842" s="135"/>
      <c r="Q842" s="135"/>
      <c r="R842" s="135"/>
      <c r="S842" s="135"/>
    </row>
    <row r="843" spans="9:19">
      <c r="I843" s="132"/>
      <c r="J843" s="132"/>
      <c r="K843" s="129"/>
      <c r="L843" s="134"/>
      <c r="M843" s="134"/>
      <c r="N843" s="135"/>
      <c r="O843" s="135"/>
      <c r="P843" s="135"/>
      <c r="Q843" s="135"/>
      <c r="R843" s="135"/>
      <c r="S843" s="135"/>
    </row>
    <row r="844" spans="9:19">
      <c r="I844" s="132"/>
      <c r="J844" s="132"/>
      <c r="K844" s="129"/>
      <c r="L844" s="134"/>
      <c r="M844" s="134"/>
      <c r="N844" s="135"/>
      <c r="O844" s="135"/>
      <c r="P844" s="135"/>
      <c r="Q844" s="135"/>
      <c r="R844" s="135"/>
      <c r="S844" s="135"/>
    </row>
    <row r="845" spans="9:19">
      <c r="I845" s="132"/>
      <c r="J845" s="132"/>
      <c r="K845" s="129"/>
      <c r="L845" s="134"/>
      <c r="M845" s="134"/>
      <c r="N845" s="135"/>
      <c r="O845" s="135"/>
      <c r="P845" s="135"/>
      <c r="Q845" s="135"/>
      <c r="R845" s="135"/>
      <c r="S845" s="135"/>
    </row>
    <row r="846" spans="9:19">
      <c r="I846" s="132"/>
      <c r="J846" s="132"/>
      <c r="K846" s="129"/>
      <c r="L846" s="134"/>
      <c r="M846" s="134"/>
      <c r="N846" s="135"/>
      <c r="O846" s="135"/>
      <c r="P846" s="135"/>
      <c r="Q846" s="135"/>
      <c r="R846" s="135"/>
      <c r="S846" s="135"/>
    </row>
    <row r="847" spans="9:19">
      <c r="I847" s="132"/>
      <c r="J847" s="132"/>
      <c r="K847" s="129"/>
      <c r="L847" s="134"/>
      <c r="M847" s="134"/>
      <c r="N847" s="135"/>
      <c r="O847" s="135"/>
      <c r="P847" s="135"/>
      <c r="Q847" s="135"/>
      <c r="R847" s="135"/>
      <c r="S847" s="135"/>
    </row>
    <row r="848" spans="9:19">
      <c r="I848" s="132"/>
      <c r="J848" s="132"/>
      <c r="K848" s="129"/>
      <c r="L848" s="134"/>
      <c r="M848" s="134"/>
      <c r="N848" s="135"/>
      <c r="O848" s="135"/>
      <c r="P848" s="135"/>
      <c r="Q848" s="135"/>
      <c r="R848" s="135"/>
      <c r="S848" s="135"/>
    </row>
    <row r="849" spans="9:19">
      <c r="I849" s="132"/>
      <c r="J849" s="132"/>
      <c r="K849" s="129"/>
      <c r="L849" s="134"/>
      <c r="M849" s="134"/>
      <c r="N849" s="135"/>
      <c r="O849" s="135"/>
      <c r="P849" s="135"/>
      <c r="Q849" s="135"/>
      <c r="R849" s="135"/>
      <c r="S849" s="135"/>
    </row>
    <row r="850" spans="9:19">
      <c r="I850" s="132"/>
      <c r="J850" s="132"/>
      <c r="K850" s="129"/>
      <c r="L850" s="134"/>
      <c r="M850" s="134"/>
      <c r="N850" s="135"/>
      <c r="O850" s="135"/>
      <c r="P850" s="135"/>
      <c r="Q850" s="135"/>
      <c r="R850" s="135"/>
      <c r="S850" s="135"/>
    </row>
    <row r="851" spans="9:19">
      <c r="I851" s="132"/>
      <c r="J851" s="132"/>
      <c r="K851" s="129"/>
      <c r="L851" s="134"/>
      <c r="M851" s="134"/>
      <c r="N851" s="135"/>
      <c r="O851" s="135"/>
      <c r="P851" s="135"/>
      <c r="Q851" s="135"/>
      <c r="R851" s="135"/>
      <c r="S851" s="135"/>
    </row>
    <row r="852" spans="9:19">
      <c r="I852" s="132"/>
      <c r="J852" s="132"/>
      <c r="K852" s="129"/>
      <c r="L852" s="134"/>
      <c r="M852" s="134"/>
      <c r="N852" s="135"/>
      <c r="O852" s="135"/>
      <c r="P852" s="135"/>
      <c r="Q852" s="135"/>
      <c r="R852" s="135"/>
      <c r="S852" s="135"/>
    </row>
    <row r="853" spans="9:19">
      <c r="I853" s="132"/>
      <c r="J853" s="132"/>
      <c r="K853" s="129"/>
      <c r="L853" s="134"/>
      <c r="M853" s="134"/>
      <c r="N853" s="135"/>
      <c r="O853" s="135"/>
      <c r="P853" s="135"/>
      <c r="Q853" s="135"/>
      <c r="R853" s="135"/>
      <c r="S853" s="135"/>
    </row>
    <row r="854" spans="9:19">
      <c r="I854" s="132"/>
      <c r="J854" s="132"/>
      <c r="K854" s="129"/>
      <c r="L854" s="134"/>
      <c r="M854" s="134"/>
      <c r="N854" s="135"/>
      <c r="O854" s="135"/>
      <c r="P854" s="135"/>
      <c r="Q854" s="135"/>
      <c r="R854" s="135"/>
      <c r="S854" s="135"/>
    </row>
    <row r="855" spans="9:19">
      <c r="I855" s="132"/>
      <c r="J855" s="132"/>
      <c r="K855" s="129"/>
      <c r="L855" s="134"/>
      <c r="M855" s="134"/>
      <c r="N855" s="135"/>
      <c r="O855" s="135"/>
      <c r="P855" s="135"/>
      <c r="Q855" s="135"/>
      <c r="R855" s="135"/>
      <c r="S855" s="135"/>
    </row>
    <row r="856" spans="9:19">
      <c r="I856" s="132"/>
      <c r="J856" s="132"/>
      <c r="K856" s="129"/>
      <c r="L856" s="134"/>
      <c r="M856" s="134"/>
      <c r="N856" s="135"/>
      <c r="O856" s="135"/>
      <c r="P856" s="135"/>
      <c r="Q856" s="135"/>
      <c r="R856" s="135"/>
      <c r="S856" s="135"/>
    </row>
    <row r="857" spans="9:19">
      <c r="I857" s="132"/>
      <c r="J857" s="132"/>
      <c r="K857" s="129"/>
      <c r="L857" s="134"/>
      <c r="M857" s="134"/>
      <c r="N857" s="135"/>
      <c r="O857" s="135"/>
      <c r="P857" s="135"/>
      <c r="Q857" s="135"/>
      <c r="R857" s="135"/>
      <c r="S857" s="135"/>
    </row>
    <row r="858" spans="9:19">
      <c r="I858" s="132"/>
      <c r="J858" s="132"/>
      <c r="K858" s="129"/>
      <c r="L858" s="134"/>
      <c r="M858" s="134"/>
      <c r="N858" s="135"/>
      <c r="O858" s="135"/>
      <c r="P858" s="135"/>
      <c r="Q858" s="135"/>
      <c r="R858" s="135"/>
      <c r="S858" s="135"/>
    </row>
    <row r="859" spans="9:19">
      <c r="I859" s="132"/>
      <c r="J859" s="132"/>
      <c r="K859" s="129"/>
      <c r="L859" s="134"/>
      <c r="M859" s="134"/>
      <c r="N859" s="135"/>
      <c r="O859" s="135"/>
      <c r="P859" s="135"/>
      <c r="Q859" s="135"/>
      <c r="R859" s="135"/>
      <c r="S859" s="135"/>
    </row>
    <row r="860" spans="9:19">
      <c r="I860" s="132"/>
      <c r="J860" s="132"/>
      <c r="K860" s="129"/>
      <c r="L860" s="134"/>
      <c r="M860" s="134"/>
      <c r="N860" s="135"/>
      <c r="O860" s="135"/>
      <c r="P860" s="135"/>
      <c r="Q860" s="135"/>
      <c r="R860" s="135"/>
      <c r="S860" s="135"/>
    </row>
    <row r="861" spans="9:19">
      <c r="I861" s="132"/>
      <c r="J861" s="132"/>
      <c r="K861" s="129"/>
      <c r="L861" s="134"/>
      <c r="M861" s="134"/>
      <c r="N861" s="135"/>
      <c r="O861" s="135"/>
      <c r="P861" s="135"/>
      <c r="Q861" s="135"/>
      <c r="R861" s="135"/>
      <c r="S861" s="135"/>
    </row>
    <row r="862" spans="9:19">
      <c r="I862" s="132"/>
      <c r="J862" s="132"/>
      <c r="K862" s="129"/>
      <c r="L862" s="134"/>
      <c r="M862" s="134"/>
      <c r="N862" s="135"/>
      <c r="O862" s="135"/>
      <c r="P862" s="135"/>
      <c r="Q862" s="135"/>
      <c r="R862" s="135"/>
      <c r="S862" s="135"/>
    </row>
    <row r="863" spans="9:19">
      <c r="I863" s="132"/>
      <c r="J863" s="132"/>
      <c r="K863" s="129"/>
      <c r="L863" s="134"/>
      <c r="M863" s="134"/>
      <c r="N863" s="135"/>
      <c r="O863" s="135"/>
      <c r="P863" s="135"/>
      <c r="Q863" s="135"/>
      <c r="R863" s="135"/>
      <c r="S863" s="135"/>
    </row>
    <row r="864" spans="9:19">
      <c r="I864" s="132"/>
      <c r="J864" s="132"/>
      <c r="K864" s="129"/>
      <c r="L864" s="134"/>
      <c r="M864" s="134"/>
      <c r="N864" s="135"/>
      <c r="O864" s="135"/>
      <c r="P864" s="135"/>
      <c r="Q864" s="135"/>
      <c r="R864" s="135"/>
      <c r="S864" s="135"/>
    </row>
    <row r="865" spans="9:19">
      <c r="I865" s="132"/>
      <c r="J865" s="132"/>
      <c r="K865" s="129"/>
      <c r="L865" s="134"/>
      <c r="M865" s="134"/>
      <c r="N865" s="135"/>
      <c r="O865" s="135"/>
      <c r="P865" s="135"/>
      <c r="Q865" s="135"/>
      <c r="R865" s="135"/>
      <c r="S865" s="135"/>
    </row>
    <row r="866" spans="9:19">
      <c r="I866" s="132"/>
      <c r="J866" s="132"/>
      <c r="K866" s="129"/>
      <c r="L866" s="134"/>
      <c r="M866" s="134"/>
      <c r="N866" s="135"/>
      <c r="O866" s="135"/>
      <c r="P866" s="135"/>
      <c r="Q866" s="135"/>
      <c r="R866" s="135"/>
      <c r="S866" s="135"/>
    </row>
    <row r="867" spans="9:19">
      <c r="I867" s="132"/>
      <c r="J867" s="132"/>
      <c r="K867" s="129"/>
      <c r="L867" s="134"/>
      <c r="M867" s="134"/>
      <c r="N867" s="135"/>
      <c r="O867" s="135"/>
      <c r="P867" s="135"/>
      <c r="Q867" s="135"/>
      <c r="R867" s="135"/>
      <c r="S867" s="135"/>
    </row>
    <row r="868" spans="9:19">
      <c r="I868" s="132"/>
      <c r="J868" s="132"/>
      <c r="K868" s="129"/>
      <c r="L868" s="134"/>
      <c r="M868" s="134"/>
      <c r="N868" s="135"/>
      <c r="O868" s="135"/>
      <c r="P868" s="135"/>
      <c r="Q868" s="135"/>
      <c r="R868" s="135"/>
      <c r="S868" s="135"/>
    </row>
    <row r="869" spans="9:19">
      <c r="I869" s="132"/>
      <c r="J869" s="132"/>
      <c r="K869" s="129"/>
      <c r="L869" s="134"/>
      <c r="M869" s="134"/>
      <c r="N869" s="135"/>
      <c r="O869" s="135"/>
      <c r="P869" s="135"/>
      <c r="Q869" s="135"/>
      <c r="R869" s="135"/>
      <c r="S869" s="135"/>
    </row>
    <row r="870" spans="9:19">
      <c r="I870" s="132"/>
      <c r="J870" s="132"/>
      <c r="K870" s="129"/>
      <c r="L870" s="134"/>
      <c r="M870" s="134"/>
      <c r="N870" s="135"/>
      <c r="O870" s="135"/>
      <c r="P870" s="135"/>
      <c r="Q870" s="135"/>
      <c r="R870" s="135"/>
      <c r="S870" s="135"/>
    </row>
    <row r="871" spans="9:19">
      <c r="I871" s="132"/>
      <c r="J871" s="132"/>
      <c r="K871" s="129"/>
      <c r="L871" s="134"/>
      <c r="M871" s="134"/>
      <c r="N871" s="135"/>
      <c r="O871" s="135"/>
      <c r="P871" s="135"/>
      <c r="Q871" s="135"/>
      <c r="R871" s="135"/>
      <c r="S871" s="135"/>
    </row>
    <row r="872" spans="9:19">
      <c r="I872" s="132"/>
      <c r="J872" s="132"/>
      <c r="K872" s="129"/>
      <c r="L872" s="134"/>
      <c r="M872" s="134"/>
      <c r="N872" s="135"/>
      <c r="O872" s="135"/>
      <c r="P872" s="135"/>
      <c r="Q872" s="135"/>
      <c r="R872" s="135"/>
      <c r="S872" s="135"/>
    </row>
    <row r="873" spans="9:19">
      <c r="I873" s="132"/>
      <c r="J873" s="132"/>
      <c r="K873" s="129"/>
      <c r="L873" s="134"/>
      <c r="M873" s="134"/>
      <c r="N873" s="135"/>
      <c r="O873" s="135"/>
      <c r="P873" s="135"/>
      <c r="Q873" s="135"/>
      <c r="R873" s="135"/>
      <c r="S873" s="135"/>
    </row>
    <row r="874" spans="9:19">
      <c r="I874" s="132"/>
      <c r="J874" s="132"/>
      <c r="K874" s="129"/>
      <c r="L874" s="134"/>
      <c r="M874" s="134"/>
      <c r="N874" s="135"/>
      <c r="O874" s="135"/>
      <c r="P874" s="135"/>
      <c r="Q874" s="135"/>
      <c r="R874" s="135"/>
      <c r="S874" s="135"/>
    </row>
    <row r="875" spans="9:19">
      <c r="I875" s="132"/>
      <c r="J875" s="132"/>
      <c r="K875" s="129"/>
      <c r="L875" s="134"/>
      <c r="M875" s="134"/>
      <c r="N875" s="135"/>
      <c r="O875" s="135"/>
      <c r="P875" s="135"/>
      <c r="Q875" s="135"/>
      <c r="R875" s="135"/>
      <c r="S875" s="135"/>
    </row>
    <row r="876" spans="9:19">
      <c r="I876" s="132"/>
      <c r="J876" s="132"/>
      <c r="K876" s="129"/>
      <c r="L876" s="134"/>
      <c r="M876" s="134"/>
      <c r="N876" s="135"/>
      <c r="O876" s="135"/>
      <c r="P876" s="135"/>
      <c r="Q876" s="135"/>
      <c r="R876" s="135"/>
      <c r="S876" s="135"/>
    </row>
    <row r="877" spans="9:19">
      <c r="I877" s="132"/>
      <c r="J877" s="132"/>
      <c r="K877" s="129"/>
      <c r="L877" s="134"/>
      <c r="M877" s="134"/>
      <c r="N877" s="135"/>
      <c r="O877" s="135"/>
      <c r="P877" s="135"/>
      <c r="Q877" s="135"/>
      <c r="R877" s="135"/>
      <c r="S877" s="135"/>
    </row>
    <row r="878" spans="9:19">
      <c r="I878" s="132"/>
      <c r="J878" s="132"/>
      <c r="K878" s="129"/>
      <c r="L878" s="134"/>
      <c r="M878" s="134"/>
      <c r="N878" s="135"/>
      <c r="O878" s="135"/>
      <c r="P878" s="135"/>
      <c r="Q878" s="135"/>
      <c r="R878" s="135"/>
      <c r="S878" s="135"/>
    </row>
    <row r="879" spans="9:19">
      <c r="I879" s="132"/>
      <c r="J879" s="132"/>
      <c r="K879" s="129"/>
      <c r="L879" s="134"/>
      <c r="M879" s="134"/>
      <c r="N879" s="135"/>
      <c r="O879" s="135"/>
      <c r="P879" s="135"/>
      <c r="Q879" s="135"/>
      <c r="R879" s="135"/>
      <c r="S879" s="135"/>
    </row>
    <row r="880" spans="9:19">
      <c r="I880" s="132"/>
      <c r="J880" s="132"/>
      <c r="K880" s="129"/>
      <c r="L880" s="134"/>
      <c r="M880" s="134"/>
      <c r="N880" s="135"/>
      <c r="O880" s="135"/>
      <c r="P880" s="135"/>
      <c r="Q880" s="135"/>
      <c r="R880" s="135"/>
      <c r="S880" s="135"/>
    </row>
    <row r="881" spans="9:19">
      <c r="I881" s="132"/>
      <c r="J881" s="132"/>
      <c r="K881" s="129"/>
      <c r="L881" s="134"/>
      <c r="M881" s="134"/>
      <c r="N881" s="135"/>
      <c r="O881" s="135"/>
      <c r="P881" s="135"/>
      <c r="Q881" s="135"/>
      <c r="R881" s="135"/>
      <c r="S881" s="135"/>
    </row>
    <row r="882" spans="9:19">
      <c r="I882" s="132"/>
      <c r="J882" s="132"/>
      <c r="K882" s="129"/>
      <c r="L882" s="134"/>
      <c r="M882" s="134"/>
      <c r="N882" s="135"/>
      <c r="O882" s="135"/>
      <c r="P882" s="135"/>
      <c r="Q882" s="135"/>
      <c r="R882" s="135"/>
      <c r="S882" s="135"/>
    </row>
    <row r="883" spans="9:19">
      <c r="I883" s="132"/>
      <c r="J883" s="132"/>
      <c r="K883" s="129"/>
      <c r="L883" s="134"/>
      <c r="M883" s="134"/>
      <c r="N883" s="135"/>
      <c r="O883" s="135"/>
      <c r="P883" s="135"/>
      <c r="Q883" s="135"/>
      <c r="R883" s="135"/>
      <c r="S883" s="135"/>
    </row>
    <row r="884" spans="9:19">
      <c r="I884" s="132"/>
      <c r="J884" s="132"/>
      <c r="K884" s="129"/>
      <c r="L884" s="134"/>
      <c r="M884" s="134"/>
      <c r="N884" s="135"/>
      <c r="O884" s="135"/>
      <c r="P884" s="135"/>
      <c r="Q884" s="135"/>
      <c r="R884" s="135"/>
      <c r="S884" s="135"/>
    </row>
    <row r="885" spans="9:19">
      <c r="I885" s="132"/>
      <c r="J885" s="132"/>
      <c r="K885" s="129"/>
      <c r="L885" s="134"/>
      <c r="M885" s="134"/>
      <c r="N885" s="135"/>
      <c r="O885" s="135"/>
      <c r="P885" s="135"/>
      <c r="Q885" s="135"/>
      <c r="R885" s="135"/>
      <c r="S885" s="135"/>
    </row>
    <row r="886" spans="9:19">
      <c r="I886" s="132"/>
      <c r="J886" s="132"/>
      <c r="K886" s="129"/>
      <c r="L886" s="134"/>
      <c r="M886" s="134"/>
      <c r="N886" s="135"/>
      <c r="O886" s="135"/>
      <c r="P886" s="135"/>
      <c r="Q886" s="135"/>
      <c r="R886" s="135"/>
      <c r="S886" s="135"/>
    </row>
    <row r="887" spans="9:19">
      <c r="I887" s="132"/>
      <c r="J887" s="132"/>
      <c r="K887" s="129"/>
      <c r="L887" s="134"/>
      <c r="M887" s="134"/>
      <c r="N887" s="135"/>
      <c r="O887" s="135"/>
      <c r="P887" s="135"/>
      <c r="Q887" s="135"/>
      <c r="R887" s="135"/>
      <c r="S887" s="135"/>
    </row>
    <row r="888" spans="9:19">
      <c r="I888" s="132"/>
      <c r="J888" s="132"/>
      <c r="K888" s="129"/>
      <c r="L888" s="134"/>
      <c r="M888" s="134"/>
      <c r="N888" s="135"/>
      <c r="O888" s="135"/>
      <c r="P888" s="135"/>
      <c r="Q888" s="135"/>
      <c r="R888" s="135"/>
      <c r="S888" s="135"/>
    </row>
    <row r="889" spans="9:19">
      <c r="I889" s="132"/>
      <c r="J889" s="132"/>
      <c r="K889" s="129"/>
      <c r="L889" s="134"/>
      <c r="M889" s="134"/>
      <c r="N889" s="135"/>
      <c r="O889" s="135"/>
      <c r="P889" s="135"/>
      <c r="Q889" s="135"/>
      <c r="R889" s="135"/>
      <c r="S889" s="135"/>
    </row>
    <row r="890" spans="9:19">
      <c r="I890" s="132"/>
      <c r="J890" s="132"/>
      <c r="K890" s="129"/>
      <c r="L890" s="134"/>
      <c r="M890" s="134"/>
      <c r="N890" s="135"/>
      <c r="O890" s="135"/>
      <c r="P890" s="135"/>
      <c r="Q890" s="135"/>
      <c r="R890" s="135"/>
      <c r="S890" s="135"/>
    </row>
    <row r="891" spans="9:19">
      <c r="I891" s="132"/>
      <c r="J891" s="132"/>
      <c r="K891" s="129"/>
      <c r="L891" s="134"/>
      <c r="M891" s="134"/>
      <c r="N891" s="135"/>
      <c r="O891" s="135"/>
      <c r="P891" s="135"/>
      <c r="Q891" s="135"/>
      <c r="R891" s="135"/>
      <c r="S891" s="135"/>
    </row>
    <row r="892" spans="9:19">
      <c r="I892" s="132"/>
      <c r="J892" s="132"/>
      <c r="K892" s="129"/>
      <c r="L892" s="134"/>
      <c r="M892" s="134"/>
      <c r="N892" s="135"/>
      <c r="O892" s="135"/>
      <c r="P892" s="135"/>
      <c r="Q892" s="135"/>
      <c r="R892" s="135"/>
      <c r="S892" s="135"/>
    </row>
    <row r="893" spans="9:19">
      <c r="I893" s="132"/>
      <c r="J893" s="132"/>
      <c r="K893" s="129"/>
      <c r="L893" s="134"/>
      <c r="M893" s="134"/>
      <c r="N893" s="135"/>
      <c r="O893" s="135"/>
      <c r="P893" s="135"/>
      <c r="Q893" s="135"/>
      <c r="R893" s="135"/>
      <c r="S893" s="135"/>
    </row>
    <row r="894" spans="9:19">
      <c r="I894" s="132"/>
      <c r="J894" s="132"/>
      <c r="K894" s="129"/>
      <c r="L894" s="134"/>
      <c r="M894" s="134"/>
      <c r="N894" s="135"/>
      <c r="O894" s="135"/>
      <c r="P894" s="135"/>
      <c r="Q894" s="135"/>
      <c r="R894" s="135"/>
      <c r="S894" s="135"/>
    </row>
    <row r="895" spans="9:19">
      <c r="I895" s="132"/>
      <c r="J895" s="132"/>
      <c r="K895" s="129"/>
      <c r="L895" s="134"/>
      <c r="M895" s="134"/>
      <c r="N895" s="135"/>
      <c r="O895" s="135"/>
      <c r="P895" s="135"/>
      <c r="Q895" s="135"/>
      <c r="R895" s="135"/>
      <c r="S895" s="135"/>
    </row>
    <row r="896" spans="9:19">
      <c r="I896" s="132"/>
      <c r="J896" s="132"/>
      <c r="K896" s="129"/>
      <c r="L896" s="134"/>
      <c r="M896" s="134"/>
      <c r="N896" s="135"/>
      <c r="O896" s="135"/>
      <c r="P896" s="135"/>
      <c r="Q896" s="135"/>
      <c r="R896" s="135"/>
      <c r="S896" s="135"/>
    </row>
    <row r="897" spans="9:19">
      <c r="I897" s="132"/>
      <c r="J897" s="132"/>
      <c r="K897" s="129"/>
      <c r="L897" s="134"/>
      <c r="M897" s="134"/>
      <c r="N897" s="135"/>
      <c r="O897" s="135"/>
      <c r="P897" s="135"/>
      <c r="Q897" s="135"/>
      <c r="R897" s="135"/>
      <c r="S897" s="135"/>
    </row>
    <row r="898" spans="9:19">
      <c r="I898" s="132"/>
      <c r="J898" s="132"/>
      <c r="K898" s="129"/>
      <c r="L898" s="134"/>
      <c r="M898" s="134"/>
      <c r="N898" s="135"/>
      <c r="O898" s="135"/>
      <c r="P898" s="135"/>
      <c r="Q898" s="135"/>
      <c r="R898" s="135"/>
      <c r="S898" s="135"/>
    </row>
    <row r="899" spans="9:19">
      <c r="I899" s="132"/>
      <c r="J899" s="132"/>
      <c r="K899" s="129"/>
      <c r="L899" s="134"/>
      <c r="M899" s="134"/>
      <c r="N899" s="135"/>
      <c r="O899" s="135"/>
      <c r="P899" s="135"/>
      <c r="Q899" s="135"/>
      <c r="R899" s="135"/>
      <c r="S899" s="135"/>
    </row>
    <row r="900" spans="9:19">
      <c r="I900" s="132"/>
      <c r="J900" s="132"/>
      <c r="K900" s="129"/>
      <c r="L900" s="134"/>
      <c r="M900" s="134"/>
      <c r="N900" s="135"/>
      <c r="O900" s="135"/>
      <c r="P900" s="135"/>
      <c r="Q900" s="135"/>
      <c r="R900" s="135"/>
      <c r="S900" s="135"/>
    </row>
    <row r="901" spans="9:19">
      <c r="I901" s="132"/>
      <c r="J901" s="132"/>
      <c r="K901" s="129"/>
      <c r="L901" s="134"/>
      <c r="M901" s="134"/>
      <c r="N901" s="135"/>
      <c r="O901" s="135"/>
      <c r="P901" s="135"/>
      <c r="Q901" s="135"/>
      <c r="R901" s="135"/>
      <c r="S901" s="135"/>
    </row>
    <row r="902" spans="9:19">
      <c r="I902" s="132"/>
      <c r="J902" s="132"/>
      <c r="K902" s="129"/>
      <c r="L902" s="134"/>
      <c r="M902" s="134"/>
      <c r="N902" s="135"/>
      <c r="O902" s="135"/>
      <c r="P902" s="135"/>
      <c r="Q902" s="135"/>
      <c r="R902" s="135"/>
      <c r="S902" s="135"/>
    </row>
    <row r="903" spans="9:19">
      <c r="I903" s="132"/>
      <c r="J903" s="132"/>
      <c r="K903" s="129"/>
      <c r="L903" s="134"/>
      <c r="M903" s="134"/>
      <c r="N903" s="135"/>
      <c r="O903" s="135"/>
      <c r="P903" s="135"/>
      <c r="Q903" s="135"/>
      <c r="R903" s="135"/>
      <c r="S903" s="135"/>
    </row>
    <row r="904" spans="9:19">
      <c r="I904" s="132"/>
      <c r="J904" s="132"/>
      <c r="K904" s="129"/>
      <c r="L904" s="134"/>
      <c r="M904" s="134"/>
      <c r="N904" s="135"/>
      <c r="O904" s="135"/>
      <c r="P904" s="135"/>
      <c r="Q904" s="135"/>
      <c r="R904" s="135"/>
      <c r="S904" s="135"/>
    </row>
    <row r="905" spans="9:19">
      <c r="I905" s="132"/>
      <c r="J905" s="132"/>
      <c r="K905" s="129"/>
      <c r="L905" s="134"/>
      <c r="M905" s="134"/>
      <c r="N905" s="135"/>
      <c r="O905" s="135"/>
      <c r="P905" s="135"/>
      <c r="Q905" s="135"/>
      <c r="R905" s="135"/>
      <c r="S905" s="135"/>
    </row>
    <row r="906" spans="9:19">
      <c r="I906" s="132"/>
      <c r="J906" s="132"/>
      <c r="K906" s="129"/>
      <c r="L906" s="134"/>
      <c r="M906" s="134"/>
      <c r="N906" s="135"/>
      <c r="O906" s="135"/>
      <c r="P906" s="135"/>
      <c r="Q906" s="135"/>
      <c r="R906" s="135"/>
      <c r="S906" s="135"/>
    </row>
    <row r="907" spans="9:19">
      <c r="I907" s="132"/>
      <c r="J907" s="132"/>
      <c r="K907" s="129"/>
      <c r="L907" s="134"/>
      <c r="M907" s="134"/>
      <c r="N907" s="135"/>
      <c r="O907" s="135"/>
      <c r="P907" s="135"/>
      <c r="Q907" s="135"/>
      <c r="R907" s="135"/>
      <c r="S907" s="135"/>
    </row>
    <row r="908" spans="9:19">
      <c r="I908" s="132"/>
      <c r="J908" s="132"/>
      <c r="K908" s="129"/>
      <c r="L908" s="134"/>
      <c r="M908" s="134"/>
      <c r="N908" s="135"/>
      <c r="O908" s="135"/>
      <c r="P908" s="135"/>
      <c r="Q908" s="135"/>
      <c r="R908" s="135"/>
      <c r="S908" s="135"/>
    </row>
    <row r="909" spans="9:19">
      <c r="I909" s="132"/>
      <c r="J909" s="132"/>
      <c r="K909" s="129"/>
      <c r="L909" s="134"/>
      <c r="M909" s="134"/>
      <c r="N909" s="135"/>
      <c r="O909" s="135"/>
      <c r="P909" s="135"/>
      <c r="Q909" s="135"/>
      <c r="R909" s="135"/>
      <c r="S909" s="135"/>
    </row>
    <row r="910" spans="9:19">
      <c r="I910" s="132"/>
      <c r="J910" s="132"/>
      <c r="K910" s="129"/>
      <c r="L910" s="134"/>
      <c r="M910" s="134"/>
      <c r="N910" s="135"/>
      <c r="O910" s="135"/>
      <c r="P910" s="135"/>
      <c r="Q910" s="135"/>
      <c r="R910" s="135"/>
      <c r="S910" s="135"/>
    </row>
    <row r="911" spans="9:19">
      <c r="I911" s="132"/>
      <c r="J911" s="132"/>
      <c r="K911" s="129"/>
      <c r="L911" s="134"/>
      <c r="M911" s="134"/>
      <c r="N911" s="135"/>
      <c r="O911" s="135"/>
      <c r="P911" s="135"/>
      <c r="Q911" s="135"/>
      <c r="R911" s="135"/>
      <c r="S911" s="135"/>
    </row>
    <row r="912" spans="9:19">
      <c r="I912" s="132"/>
      <c r="J912" s="132"/>
      <c r="K912" s="129"/>
      <c r="L912" s="134"/>
      <c r="M912" s="134"/>
      <c r="N912" s="135"/>
      <c r="O912" s="135"/>
      <c r="P912" s="135"/>
      <c r="Q912" s="135"/>
      <c r="R912" s="135"/>
      <c r="S912" s="135"/>
    </row>
    <row r="913" spans="9:19">
      <c r="I913" s="132"/>
      <c r="J913" s="132"/>
      <c r="K913" s="129"/>
      <c r="L913" s="134"/>
      <c r="M913" s="134"/>
      <c r="N913" s="135"/>
      <c r="O913" s="135"/>
      <c r="P913" s="135"/>
      <c r="Q913" s="135"/>
      <c r="R913" s="135"/>
      <c r="S913" s="135"/>
    </row>
    <row r="914" spans="9:19">
      <c r="I914" s="132"/>
      <c r="J914" s="132"/>
      <c r="K914" s="129"/>
      <c r="L914" s="134"/>
      <c r="M914" s="134"/>
      <c r="N914" s="135"/>
      <c r="O914" s="135"/>
      <c r="P914" s="135"/>
      <c r="Q914" s="135"/>
      <c r="R914" s="135"/>
      <c r="S914" s="135"/>
    </row>
    <row r="915" spans="9:19">
      <c r="I915" s="132"/>
      <c r="J915" s="132"/>
      <c r="K915" s="129"/>
      <c r="L915" s="134"/>
      <c r="M915" s="134"/>
      <c r="N915" s="135"/>
      <c r="O915" s="135"/>
      <c r="P915" s="135"/>
      <c r="Q915" s="135"/>
      <c r="R915" s="135"/>
      <c r="S915" s="135"/>
    </row>
    <row r="916" spans="9:19">
      <c r="I916" s="132"/>
      <c r="J916" s="132"/>
      <c r="K916" s="129"/>
      <c r="L916" s="134"/>
      <c r="M916" s="134"/>
      <c r="N916" s="135"/>
      <c r="O916" s="135"/>
      <c r="P916" s="135"/>
      <c r="Q916" s="135"/>
      <c r="R916" s="135"/>
      <c r="S916" s="135"/>
    </row>
    <row r="917" spans="9:19">
      <c r="I917" s="132"/>
      <c r="J917" s="132"/>
      <c r="K917" s="129"/>
      <c r="L917" s="134"/>
      <c r="M917" s="134"/>
      <c r="N917" s="135"/>
      <c r="O917" s="135"/>
      <c r="P917" s="135"/>
      <c r="Q917" s="135"/>
      <c r="R917" s="135"/>
      <c r="S917" s="135"/>
    </row>
    <row r="918" spans="9:19">
      <c r="I918" s="132"/>
      <c r="J918" s="132"/>
      <c r="K918" s="129"/>
      <c r="L918" s="134"/>
      <c r="M918" s="134"/>
      <c r="N918" s="135"/>
      <c r="O918" s="135"/>
      <c r="P918" s="135"/>
      <c r="Q918" s="135"/>
      <c r="R918" s="135"/>
      <c r="S918" s="135"/>
    </row>
    <row r="919" spans="9:19">
      <c r="I919" s="132"/>
      <c r="J919" s="132"/>
      <c r="K919" s="129"/>
      <c r="L919" s="134"/>
      <c r="M919" s="134"/>
      <c r="N919" s="135"/>
      <c r="O919" s="135"/>
      <c r="P919" s="135"/>
      <c r="Q919" s="135"/>
      <c r="R919" s="135"/>
      <c r="S919" s="135"/>
    </row>
    <row r="920" spans="9:19">
      <c r="I920" s="132"/>
      <c r="J920" s="132"/>
      <c r="K920" s="129"/>
      <c r="L920" s="134"/>
      <c r="M920" s="134"/>
      <c r="N920" s="135"/>
      <c r="O920" s="135"/>
      <c r="P920" s="135"/>
      <c r="Q920" s="135"/>
      <c r="R920" s="135"/>
      <c r="S920" s="135"/>
    </row>
    <row r="921" spans="9:19">
      <c r="I921" s="132"/>
      <c r="J921" s="132"/>
      <c r="K921" s="129"/>
      <c r="L921" s="134"/>
      <c r="M921" s="134"/>
      <c r="N921" s="135"/>
      <c r="O921" s="135"/>
      <c r="P921" s="135"/>
      <c r="Q921" s="135"/>
      <c r="R921" s="135"/>
      <c r="S921" s="135"/>
    </row>
    <row r="922" spans="9:19">
      <c r="I922" s="132"/>
      <c r="J922" s="132"/>
      <c r="K922" s="129"/>
      <c r="L922" s="134"/>
      <c r="M922" s="134"/>
      <c r="N922" s="135"/>
      <c r="O922" s="135"/>
      <c r="P922" s="135"/>
      <c r="Q922" s="135"/>
      <c r="R922" s="135"/>
      <c r="S922" s="135"/>
    </row>
    <row r="923" spans="9:19">
      <c r="I923" s="132"/>
      <c r="J923" s="132"/>
      <c r="K923" s="129"/>
      <c r="L923" s="134"/>
      <c r="M923" s="134"/>
      <c r="N923" s="135"/>
      <c r="O923" s="135"/>
      <c r="P923" s="135"/>
      <c r="Q923" s="135"/>
      <c r="R923" s="135"/>
      <c r="S923" s="135"/>
    </row>
    <row r="924" spans="9:19">
      <c r="I924" s="132"/>
      <c r="J924" s="132"/>
      <c r="K924" s="129"/>
      <c r="L924" s="134"/>
      <c r="M924" s="134"/>
      <c r="N924" s="135"/>
      <c r="O924" s="135"/>
      <c r="P924" s="135"/>
      <c r="Q924" s="135"/>
      <c r="R924" s="135"/>
      <c r="S924" s="135"/>
    </row>
    <row r="925" spans="9:19">
      <c r="I925" s="132"/>
      <c r="J925" s="132"/>
      <c r="K925" s="129"/>
      <c r="L925" s="134"/>
      <c r="M925" s="134"/>
      <c r="N925" s="135"/>
      <c r="O925" s="135"/>
      <c r="P925" s="135"/>
      <c r="Q925" s="135"/>
      <c r="R925" s="135"/>
      <c r="S925" s="135"/>
    </row>
    <row r="926" spans="9:19">
      <c r="I926" s="132"/>
      <c r="J926" s="132"/>
      <c r="K926" s="129"/>
      <c r="L926" s="134"/>
      <c r="M926" s="134"/>
      <c r="N926" s="135"/>
      <c r="O926" s="135"/>
      <c r="P926" s="135"/>
      <c r="Q926" s="135"/>
      <c r="R926" s="135"/>
      <c r="S926" s="135"/>
    </row>
    <row r="927" spans="9:19">
      <c r="I927" s="132"/>
      <c r="J927" s="132"/>
      <c r="K927" s="129"/>
      <c r="L927" s="134"/>
      <c r="M927" s="134"/>
      <c r="N927" s="135"/>
      <c r="O927" s="135"/>
      <c r="P927" s="135"/>
      <c r="Q927" s="135"/>
      <c r="R927" s="135"/>
      <c r="S927" s="135"/>
    </row>
    <row r="928" spans="9:19">
      <c r="I928" s="132"/>
      <c r="J928" s="132"/>
      <c r="K928" s="129"/>
      <c r="L928" s="134"/>
      <c r="M928" s="134"/>
      <c r="N928" s="135"/>
      <c r="O928" s="135"/>
      <c r="P928" s="135"/>
      <c r="Q928" s="135"/>
      <c r="R928" s="135"/>
      <c r="S928" s="135"/>
    </row>
    <row r="929" spans="9:19">
      <c r="I929" s="132"/>
      <c r="J929" s="132"/>
      <c r="K929" s="129"/>
      <c r="L929" s="134"/>
      <c r="M929" s="134"/>
      <c r="N929" s="135"/>
      <c r="O929" s="135"/>
      <c r="P929" s="135"/>
      <c r="Q929" s="135"/>
      <c r="R929" s="135"/>
      <c r="S929" s="135"/>
    </row>
    <row r="930" spans="9:19">
      <c r="I930" s="132"/>
      <c r="J930" s="132"/>
      <c r="K930" s="129"/>
      <c r="L930" s="134"/>
      <c r="M930" s="134"/>
      <c r="N930" s="135"/>
      <c r="O930" s="135"/>
      <c r="P930" s="135"/>
      <c r="Q930" s="135"/>
      <c r="R930" s="135"/>
      <c r="S930" s="135"/>
    </row>
    <row r="931" spans="9:19">
      <c r="I931" s="132"/>
      <c r="J931" s="132"/>
      <c r="K931" s="129"/>
      <c r="L931" s="134"/>
      <c r="M931" s="134"/>
      <c r="N931" s="135"/>
      <c r="O931" s="135"/>
      <c r="P931" s="135"/>
      <c r="Q931" s="135"/>
      <c r="R931" s="135"/>
      <c r="S931" s="135"/>
    </row>
    <row r="932" spans="9:19">
      <c r="I932" s="132"/>
      <c r="J932" s="132"/>
      <c r="K932" s="129"/>
      <c r="L932" s="134"/>
      <c r="M932" s="134"/>
      <c r="N932" s="135"/>
      <c r="O932" s="135"/>
      <c r="P932" s="135"/>
      <c r="Q932" s="135"/>
      <c r="R932" s="135"/>
      <c r="S932" s="135"/>
    </row>
    <row r="933" spans="9:19">
      <c r="I933" s="132"/>
      <c r="J933" s="132"/>
      <c r="K933" s="129"/>
      <c r="L933" s="134"/>
      <c r="M933" s="134"/>
      <c r="N933" s="135"/>
      <c r="O933" s="135"/>
      <c r="P933" s="135"/>
      <c r="Q933" s="135"/>
      <c r="R933" s="135"/>
      <c r="S933" s="135"/>
    </row>
    <row r="934" spans="9:19">
      <c r="I934" s="132"/>
      <c r="J934" s="132"/>
      <c r="K934" s="129"/>
      <c r="L934" s="134"/>
      <c r="M934" s="134"/>
      <c r="N934" s="135"/>
      <c r="O934" s="135"/>
      <c r="P934" s="135"/>
      <c r="Q934" s="135"/>
      <c r="R934" s="135"/>
      <c r="S934" s="135"/>
    </row>
    <row r="935" spans="9:19">
      <c r="I935" s="132"/>
      <c r="J935" s="132"/>
      <c r="K935" s="129"/>
      <c r="L935" s="134"/>
      <c r="M935" s="134"/>
      <c r="N935" s="135"/>
      <c r="O935" s="135"/>
      <c r="P935" s="135"/>
      <c r="Q935" s="135"/>
      <c r="R935" s="135"/>
      <c r="S935" s="135"/>
    </row>
    <row r="936" spans="9:19">
      <c r="I936" s="132"/>
      <c r="J936" s="132"/>
      <c r="K936" s="129"/>
      <c r="L936" s="134"/>
      <c r="M936" s="134"/>
      <c r="N936" s="135"/>
      <c r="O936" s="135"/>
      <c r="P936" s="135"/>
      <c r="Q936" s="135"/>
      <c r="R936" s="135"/>
      <c r="S936" s="135"/>
    </row>
    <row r="937" spans="9:19">
      <c r="I937" s="132"/>
      <c r="J937" s="132"/>
      <c r="K937" s="129"/>
      <c r="L937" s="134"/>
      <c r="M937" s="134"/>
      <c r="N937" s="135"/>
      <c r="O937" s="135"/>
      <c r="P937" s="135"/>
      <c r="Q937" s="135"/>
      <c r="R937" s="135"/>
      <c r="S937" s="135"/>
    </row>
    <row r="938" spans="9:19">
      <c r="I938" s="132"/>
      <c r="J938" s="132"/>
      <c r="K938" s="129"/>
      <c r="L938" s="134"/>
      <c r="M938" s="134"/>
      <c r="N938" s="135"/>
      <c r="O938" s="135"/>
      <c r="P938" s="135"/>
      <c r="Q938" s="135"/>
      <c r="R938" s="135"/>
      <c r="S938" s="135"/>
    </row>
    <row r="939" spans="9:19">
      <c r="I939" s="132"/>
      <c r="J939" s="132"/>
      <c r="K939" s="129"/>
      <c r="L939" s="134"/>
      <c r="M939" s="134"/>
      <c r="N939" s="135"/>
      <c r="O939" s="135"/>
      <c r="P939" s="135"/>
      <c r="Q939" s="135"/>
      <c r="R939" s="135"/>
      <c r="S939" s="135"/>
    </row>
    <row r="940" spans="9:19">
      <c r="I940" s="132"/>
      <c r="J940" s="132"/>
      <c r="K940" s="129"/>
      <c r="L940" s="134"/>
      <c r="M940" s="134"/>
      <c r="N940" s="135"/>
      <c r="O940" s="135"/>
      <c r="P940" s="135"/>
      <c r="Q940" s="135"/>
      <c r="R940" s="135"/>
      <c r="S940" s="135"/>
    </row>
    <row r="941" spans="9:19">
      <c r="I941" s="132"/>
      <c r="J941" s="132"/>
      <c r="K941" s="129"/>
      <c r="L941" s="134"/>
      <c r="M941" s="134"/>
      <c r="N941" s="135"/>
      <c r="O941" s="135"/>
      <c r="P941" s="135"/>
      <c r="Q941" s="135"/>
      <c r="R941" s="135"/>
      <c r="S941" s="135"/>
    </row>
    <row r="942" spans="9:19">
      <c r="I942" s="132"/>
      <c r="J942" s="132"/>
      <c r="K942" s="129"/>
      <c r="L942" s="134"/>
      <c r="M942" s="134"/>
      <c r="N942" s="135"/>
      <c r="O942" s="135"/>
      <c r="P942" s="135"/>
      <c r="Q942" s="135"/>
      <c r="R942" s="135"/>
      <c r="S942" s="135"/>
    </row>
    <row r="943" spans="9:19">
      <c r="I943" s="132"/>
      <c r="J943" s="132"/>
      <c r="K943" s="129"/>
      <c r="L943" s="134"/>
      <c r="M943" s="134"/>
      <c r="N943" s="135"/>
      <c r="O943" s="135"/>
      <c r="P943" s="135"/>
      <c r="Q943" s="135"/>
      <c r="R943" s="135"/>
      <c r="S943" s="135"/>
    </row>
    <row r="944" spans="9:19">
      <c r="I944" s="132"/>
      <c r="J944" s="132"/>
      <c r="K944" s="129"/>
      <c r="L944" s="134"/>
      <c r="M944" s="134"/>
      <c r="N944" s="135"/>
      <c r="O944" s="135"/>
      <c r="P944" s="135"/>
      <c r="Q944" s="135"/>
      <c r="R944" s="135"/>
      <c r="S944" s="135"/>
    </row>
    <row r="945" spans="9:19">
      <c r="I945" s="132"/>
      <c r="J945" s="132"/>
      <c r="K945" s="129"/>
      <c r="L945" s="134"/>
      <c r="M945" s="134"/>
      <c r="N945" s="135"/>
      <c r="O945" s="135"/>
      <c r="P945" s="135"/>
      <c r="Q945" s="135"/>
      <c r="R945" s="135"/>
      <c r="S945" s="135"/>
    </row>
    <row r="946" spans="9:19">
      <c r="I946" s="132"/>
      <c r="J946" s="132"/>
      <c r="K946" s="129"/>
      <c r="L946" s="134"/>
      <c r="M946" s="134"/>
      <c r="N946" s="135"/>
      <c r="O946" s="135"/>
      <c r="P946" s="135"/>
      <c r="Q946" s="135"/>
      <c r="R946" s="135"/>
      <c r="S946" s="135"/>
    </row>
    <row r="947" spans="9:19">
      <c r="I947" s="132"/>
      <c r="J947" s="132"/>
      <c r="K947" s="129"/>
      <c r="L947" s="134"/>
      <c r="M947" s="134"/>
      <c r="N947" s="135"/>
      <c r="O947" s="135"/>
      <c r="P947" s="135"/>
      <c r="Q947" s="135"/>
      <c r="R947" s="135"/>
      <c r="S947" s="135"/>
    </row>
    <row r="948" spans="9:19">
      <c r="I948" s="132"/>
      <c r="J948" s="132"/>
      <c r="K948" s="129"/>
      <c r="L948" s="134"/>
      <c r="M948" s="134"/>
      <c r="N948" s="135"/>
      <c r="O948" s="135"/>
      <c r="P948" s="135"/>
      <c r="Q948" s="135"/>
      <c r="R948" s="135"/>
      <c r="S948" s="135"/>
    </row>
    <row r="949" spans="9:19">
      <c r="I949" s="132"/>
      <c r="J949" s="132"/>
      <c r="K949" s="129"/>
      <c r="L949" s="134"/>
      <c r="M949" s="134"/>
      <c r="N949" s="135"/>
      <c r="O949" s="135"/>
      <c r="P949" s="135"/>
      <c r="Q949" s="135"/>
      <c r="R949" s="135"/>
      <c r="S949" s="135"/>
    </row>
    <row r="950" spans="9:19">
      <c r="I950" s="132"/>
      <c r="J950" s="132"/>
      <c r="K950" s="129"/>
      <c r="L950" s="134"/>
      <c r="M950" s="134"/>
      <c r="N950" s="135"/>
      <c r="O950" s="135"/>
      <c r="P950" s="135"/>
      <c r="Q950" s="135"/>
      <c r="R950" s="135"/>
      <c r="S950" s="135"/>
    </row>
    <row r="951" spans="9:19">
      <c r="I951" s="132"/>
      <c r="J951" s="132"/>
      <c r="K951" s="129"/>
      <c r="L951" s="134"/>
      <c r="M951" s="134"/>
      <c r="N951" s="135"/>
      <c r="O951" s="135"/>
      <c r="P951" s="135"/>
      <c r="Q951" s="135"/>
      <c r="R951" s="135"/>
      <c r="S951" s="135"/>
    </row>
    <row r="952" spans="9:19">
      <c r="I952" s="132"/>
      <c r="J952" s="132"/>
      <c r="K952" s="129"/>
      <c r="L952" s="134"/>
      <c r="M952" s="134"/>
      <c r="N952" s="135"/>
      <c r="O952" s="135"/>
      <c r="P952" s="135"/>
      <c r="Q952" s="135"/>
      <c r="R952" s="135"/>
      <c r="S952" s="135"/>
    </row>
    <row r="953" spans="9:19">
      <c r="I953" s="132"/>
      <c r="J953" s="132"/>
      <c r="K953" s="129"/>
      <c r="L953" s="134"/>
      <c r="M953" s="134"/>
      <c r="N953" s="135"/>
      <c r="O953" s="135"/>
      <c r="P953" s="135"/>
      <c r="Q953" s="135"/>
      <c r="R953" s="135"/>
      <c r="S953" s="135"/>
    </row>
    <row r="954" spans="9:19">
      <c r="I954" s="132"/>
      <c r="J954" s="132"/>
      <c r="K954" s="129"/>
      <c r="L954" s="134"/>
      <c r="M954" s="134"/>
      <c r="N954" s="135"/>
      <c r="O954" s="135"/>
      <c r="P954" s="135"/>
      <c r="Q954" s="135"/>
      <c r="R954" s="135"/>
      <c r="S954" s="135"/>
    </row>
    <row r="955" spans="9:19">
      <c r="I955" s="132"/>
      <c r="J955" s="132"/>
      <c r="K955" s="129"/>
      <c r="L955" s="134"/>
      <c r="M955" s="134"/>
      <c r="N955" s="135"/>
      <c r="O955" s="135"/>
      <c r="P955" s="135"/>
      <c r="Q955" s="135"/>
      <c r="R955" s="135"/>
      <c r="S955" s="135"/>
    </row>
    <row r="956" spans="9:19">
      <c r="I956" s="132"/>
      <c r="J956" s="132"/>
      <c r="K956" s="129"/>
      <c r="L956" s="134"/>
      <c r="M956" s="134"/>
      <c r="N956" s="135"/>
      <c r="O956" s="135"/>
      <c r="P956" s="135"/>
      <c r="Q956" s="135"/>
      <c r="R956" s="135"/>
      <c r="S956" s="135"/>
    </row>
    <row r="957" spans="9:19">
      <c r="I957" s="132"/>
      <c r="J957" s="132"/>
      <c r="K957" s="129"/>
      <c r="L957" s="134"/>
      <c r="M957" s="134"/>
      <c r="N957" s="135"/>
      <c r="O957" s="135"/>
      <c r="P957" s="135"/>
      <c r="Q957" s="135"/>
      <c r="R957" s="135"/>
      <c r="S957" s="135"/>
    </row>
    <row r="958" spans="9:19">
      <c r="I958" s="132"/>
      <c r="J958" s="132"/>
      <c r="K958" s="129"/>
      <c r="L958" s="134"/>
      <c r="M958" s="134"/>
      <c r="N958" s="135"/>
      <c r="O958" s="135"/>
      <c r="P958" s="135"/>
      <c r="Q958" s="135"/>
      <c r="R958" s="135"/>
      <c r="S958" s="135"/>
    </row>
    <row r="959" spans="9:19">
      <c r="I959" s="132"/>
      <c r="J959" s="132"/>
      <c r="K959" s="129"/>
      <c r="L959" s="134"/>
      <c r="M959" s="134"/>
      <c r="N959" s="135"/>
      <c r="O959" s="135"/>
      <c r="P959" s="135"/>
      <c r="Q959" s="135"/>
      <c r="R959" s="135"/>
      <c r="S959" s="135"/>
    </row>
    <row r="960" spans="9:19">
      <c r="I960" s="132"/>
      <c r="J960" s="132"/>
      <c r="K960" s="129"/>
      <c r="L960" s="134"/>
      <c r="M960" s="134"/>
      <c r="N960" s="135"/>
      <c r="O960" s="135"/>
      <c r="P960" s="135"/>
      <c r="Q960" s="135"/>
      <c r="R960" s="135"/>
      <c r="S960" s="135"/>
    </row>
    <row r="961" spans="9:19">
      <c r="I961" s="132"/>
      <c r="J961" s="132"/>
      <c r="K961" s="129"/>
      <c r="L961" s="134"/>
      <c r="M961" s="134"/>
      <c r="N961" s="135"/>
      <c r="O961" s="135"/>
      <c r="P961" s="135"/>
      <c r="Q961" s="135"/>
      <c r="R961" s="135"/>
      <c r="S961" s="135"/>
    </row>
    <row r="962" spans="9:19">
      <c r="I962" s="132"/>
      <c r="J962" s="132"/>
      <c r="K962" s="129"/>
      <c r="L962" s="134"/>
      <c r="M962" s="134"/>
      <c r="N962" s="135"/>
      <c r="O962" s="135"/>
      <c r="P962" s="135"/>
      <c r="Q962" s="135"/>
      <c r="R962" s="135"/>
      <c r="S962" s="135"/>
    </row>
    <row r="963" spans="9:19">
      <c r="I963" s="132"/>
      <c r="J963" s="132"/>
      <c r="K963" s="129"/>
      <c r="L963" s="134"/>
      <c r="M963" s="134"/>
      <c r="N963" s="135"/>
      <c r="O963" s="135"/>
      <c r="P963" s="135"/>
      <c r="Q963" s="135"/>
      <c r="R963" s="135"/>
      <c r="S963" s="135"/>
    </row>
    <row r="964" spans="9:19">
      <c r="I964" s="132"/>
      <c r="J964" s="132"/>
      <c r="K964" s="129"/>
      <c r="L964" s="134"/>
      <c r="M964" s="134"/>
      <c r="N964" s="135"/>
      <c r="O964" s="135"/>
      <c r="P964" s="135"/>
      <c r="Q964" s="135"/>
      <c r="R964" s="135"/>
      <c r="S964" s="135"/>
    </row>
    <row r="965" spans="9:19">
      <c r="I965" s="132"/>
      <c r="J965" s="132"/>
      <c r="K965" s="129"/>
      <c r="L965" s="134"/>
      <c r="M965" s="134"/>
      <c r="N965" s="135"/>
      <c r="O965" s="135"/>
      <c r="P965" s="135"/>
      <c r="Q965" s="135"/>
      <c r="R965" s="135"/>
      <c r="S965" s="135"/>
    </row>
    <row r="966" spans="9:19">
      <c r="I966" s="132"/>
      <c r="J966" s="132"/>
      <c r="K966" s="129"/>
      <c r="L966" s="134"/>
      <c r="M966" s="134"/>
      <c r="N966" s="135"/>
      <c r="O966" s="135"/>
      <c r="P966" s="135"/>
      <c r="Q966" s="135"/>
      <c r="R966" s="135"/>
      <c r="S966" s="135"/>
    </row>
    <row r="967" spans="9:19">
      <c r="I967" s="132"/>
      <c r="J967" s="132"/>
      <c r="K967" s="129"/>
      <c r="L967" s="134"/>
      <c r="M967" s="134"/>
      <c r="N967" s="135"/>
      <c r="O967" s="135"/>
      <c r="P967" s="135"/>
      <c r="Q967" s="135"/>
      <c r="R967" s="135"/>
      <c r="S967" s="135"/>
    </row>
    <row r="968" spans="9:19">
      <c r="I968" s="132"/>
      <c r="J968" s="132"/>
      <c r="K968" s="129"/>
      <c r="L968" s="134"/>
      <c r="M968" s="134"/>
      <c r="N968" s="135"/>
      <c r="O968" s="135"/>
      <c r="P968" s="135"/>
      <c r="Q968" s="135"/>
      <c r="R968" s="135"/>
      <c r="S968" s="135"/>
    </row>
    <row r="969" spans="9:19">
      <c r="I969" s="132"/>
      <c r="J969" s="132"/>
      <c r="K969" s="129"/>
      <c r="L969" s="134"/>
      <c r="M969" s="134"/>
      <c r="N969" s="135"/>
      <c r="O969" s="135"/>
      <c r="P969" s="135"/>
      <c r="Q969" s="135"/>
      <c r="R969" s="135"/>
      <c r="S969" s="135"/>
    </row>
    <row r="970" spans="9:19">
      <c r="I970" s="132"/>
      <c r="J970" s="132"/>
      <c r="K970" s="129"/>
      <c r="L970" s="134"/>
      <c r="M970" s="134"/>
      <c r="N970" s="135"/>
      <c r="O970" s="135"/>
      <c r="P970" s="135"/>
      <c r="Q970" s="135"/>
      <c r="R970" s="135"/>
      <c r="S970" s="135"/>
    </row>
    <row r="971" spans="9:19">
      <c r="I971" s="132"/>
      <c r="J971" s="132"/>
      <c r="K971" s="129"/>
      <c r="L971" s="134"/>
      <c r="M971" s="134"/>
      <c r="N971" s="135"/>
      <c r="O971" s="135"/>
      <c r="P971" s="135"/>
      <c r="Q971" s="135"/>
      <c r="R971" s="135"/>
      <c r="S971" s="135"/>
    </row>
    <row r="972" spans="9:19">
      <c r="I972" s="132"/>
      <c r="J972" s="132"/>
      <c r="K972" s="129"/>
      <c r="L972" s="134"/>
      <c r="M972" s="134"/>
      <c r="N972" s="135"/>
      <c r="O972" s="135"/>
      <c r="P972" s="135"/>
      <c r="Q972" s="135"/>
      <c r="R972" s="135"/>
      <c r="S972" s="135"/>
    </row>
    <row r="973" spans="9:19">
      <c r="I973" s="132"/>
      <c r="J973" s="132"/>
      <c r="K973" s="129"/>
      <c r="L973" s="134"/>
      <c r="M973" s="134"/>
      <c r="N973" s="135"/>
      <c r="O973" s="135"/>
      <c r="P973" s="135"/>
      <c r="Q973" s="135"/>
      <c r="R973" s="135"/>
      <c r="S973" s="135"/>
    </row>
    <row r="974" spans="9:19">
      <c r="I974" s="132"/>
      <c r="J974" s="132"/>
      <c r="K974" s="129"/>
      <c r="L974" s="134"/>
      <c r="M974" s="134"/>
      <c r="N974" s="135"/>
      <c r="O974" s="135"/>
      <c r="P974" s="135"/>
      <c r="Q974" s="135"/>
      <c r="R974" s="135"/>
      <c r="S974" s="135"/>
    </row>
    <row r="975" spans="9:19">
      <c r="I975" s="132"/>
      <c r="J975" s="132"/>
      <c r="K975" s="129"/>
      <c r="L975" s="134"/>
      <c r="M975" s="134"/>
      <c r="N975" s="135"/>
      <c r="O975" s="135"/>
      <c r="P975" s="135"/>
      <c r="Q975" s="135"/>
      <c r="R975" s="135"/>
      <c r="S975" s="135"/>
    </row>
    <row r="976" spans="9:19">
      <c r="I976" s="132"/>
      <c r="J976" s="132"/>
      <c r="K976" s="129"/>
      <c r="L976" s="134"/>
      <c r="M976" s="134"/>
      <c r="N976" s="135"/>
      <c r="O976" s="135"/>
      <c r="P976" s="135"/>
      <c r="Q976" s="135"/>
      <c r="R976" s="135"/>
      <c r="S976" s="135"/>
    </row>
    <row r="977" spans="9:19">
      <c r="I977" s="132"/>
      <c r="J977" s="132"/>
      <c r="K977" s="129"/>
      <c r="L977" s="134"/>
      <c r="M977" s="134"/>
      <c r="N977" s="135"/>
      <c r="O977" s="135"/>
      <c r="P977" s="135"/>
      <c r="Q977" s="135"/>
      <c r="R977" s="135"/>
      <c r="S977" s="135"/>
    </row>
    <row r="978" spans="9:19">
      <c r="I978" s="132"/>
      <c r="J978" s="132"/>
      <c r="K978" s="129"/>
      <c r="L978" s="134"/>
      <c r="M978" s="134"/>
      <c r="N978" s="135"/>
      <c r="O978" s="135"/>
      <c r="P978" s="135"/>
      <c r="Q978" s="135"/>
      <c r="R978" s="135"/>
      <c r="S978" s="135"/>
    </row>
    <row r="979" spans="9:19">
      <c r="I979" s="132"/>
      <c r="J979" s="132"/>
      <c r="K979" s="129"/>
      <c r="L979" s="134"/>
      <c r="M979" s="134"/>
      <c r="N979" s="135"/>
      <c r="O979" s="135"/>
      <c r="P979" s="135"/>
      <c r="Q979" s="135"/>
      <c r="R979" s="135"/>
      <c r="S979" s="135"/>
    </row>
    <row r="980" spans="9:19">
      <c r="I980" s="132"/>
      <c r="J980" s="132"/>
      <c r="K980" s="129"/>
      <c r="L980" s="134"/>
      <c r="M980" s="134"/>
      <c r="N980" s="135"/>
      <c r="O980" s="135"/>
      <c r="P980" s="135"/>
      <c r="Q980" s="135"/>
      <c r="R980" s="135"/>
      <c r="S980" s="135"/>
    </row>
    <row r="981" spans="9:19">
      <c r="I981" s="132"/>
      <c r="J981" s="132"/>
      <c r="K981" s="129"/>
      <c r="L981" s="134"/>
      <c r="M981" s="134"/>
      <c r="N981" s="135"/>
      <c r="O981" s="135"/>
      <c r="P981" s="135"/>
      <c r="Q981" s="135"/>
      <c r="R981" s="135"/>
      <c r="S981" s="135"/>
    </row>
    <row r="982" spans="9:19">
      <c r="I982" s="132"/>
      <c r="J982" s="132"/>
      <c r="K982" s="129"/>
      <c r="L982" s="134"/>
      <c r="M982" s="134"/>
      <c r="N982" s="135"/>
      <c r="O982" s="135"/>
      <c r="P982" s="135"/>
      <c r="Q982" s="135"/>
      <c r="R982" s="135"/>
      <c r="S982" s="135"/>
    </row>
    <row r="983" spans="9:19">
      <c r="I983" s="132"/>
      <c r="J983" s="132"/>
      <c r="K983" s="129"/>
      <c r="L983" s="134"/>
      <c r="M983" s="134"/>
      <c r="N983" s="135"/>
      <c r="O983" s="135"/>
      <c r="P983" s="135"/>
      <c r="Q983" s="135"/>
      <c r="R983" s="135"/>
      <c r="S983" s="135"/>
    </row>
    <row r="984" spans="9:19">
      <c r="I984" s="132"/>
      <c r="J984" s="132"/>
      <c r="K984" s="129"/>
      <c r="L984" s="134"/>
      <c r="M984" s="134"/>
      <c r="N984" s="135"/>
      <c r="O984" s="135"/>
      <c r="P984" s="135"/>
      <c r="Q984" s="135"/>
      <c r="R984" s="135"/>
      <c r="S984" s="135"/>
    </row>
    <row r="985" spans="9:19">
      <c r="I985" s="132"/>
      <c r="J985" s="132"/>
      <c r="K985" s="129"/>
      <c r="L985" s="134"/>
      <c r="M985" s="134"/>
      <c r="N985" s="135"/>
      <c r="O985" s="135"/>
      <c r="P985" s="135"/>
      <c r="Q985" s="135"/>
      <c r="R985" s="135"/>
      <c r="S985" s="135"/>
    </row>
    <row r="986" spans="9:19">
      <c r="I986" s="132"/>
      <c r="J986" s="132"/>
      <c r="K986" s="129"/>
      <c r="L986" s="134"/>
      <c r="M986" s="134"/>
      <c r="N986" s="135"/>
      <c r="O986" s="135"/>
      <c r="P986" s="135"/>
      <c r="Q986" s="135"/>
      <c r="R986" s="135"/>
      <c r="S986" s="135"/>
    </row>
    <row r="987" spans="9:19">
      <c r="I987" s="132"/>
      <c r="J987" s="132"/>
      <c r="K987" s="129"/>
      <c r="L987" s="134"/>
      <c r="M987" s="134"/>
      <c r="N987" s="135"/>
      <c r="O987" s="135"/>
      <c r="P987" s="135"/>
      <c r="Q987" s="135"/>
      <c r="R987" s="135"/>
      <c r="S987" s="135"/>
    </row>
    <row r="988" spans="9:19">
      <c r="I988" s="132"/>
      <c r="J988" s="132"/>
      <c r="K988" s="129"/>
      <c r="L988" s="134"/>
      <c r="M988" s="134"/>
      <c r="N988" s="135"/>
      <c r="O988" s="135"/>
      <c r="P988" s="135"/>
      <c r="Q988" s="135"/>
      <c r="R988" s="135"/>
      <c r="S988" s="135"/>
    </row>
    <row r="989" spans="9:19">
      <c r="I989" s="132"/>
      <c r="J989" s="132"/>
      <c r="K989" s="129"/>
      <c r="L989" s="134"/>
      <c r="M989" s="134"/>
      <c r="N989" s="135"/>
      <c r="O989" s="135"/>
      <c r="P989" s="135"/>
      <c r="Q989" s="135"/>
      <c r="R989" s="135"/>
      <c r="S989" s="135"/>
    </row>
    <row r="990" spans="9:19">
      <c r="I990" s="132"/>
      <c r="J990" s="132"/>
      <c r="K990" s="129"/>
      <c r="L990" s="134"/>
      <c r="M990" s="134"/>
      <c r="N990" s="135"/>
      <c r="O990" s="135"/>
      <c r="P990" s="135"/>
      <c r="Q990" s="135"/>
      <c r="R990" s="135"/>
      <c r="S990" s="135"/>
    </row>
    <row r="991" spans="9:19">
      <c r="I991" s="132"/>
      <c r="J991" s="132"/>
      <c r="K991" s="129"/>
      <c r="L991" s="134"/>
      <c r="M991" s="134"/>
      <c r="N991" s="135"/>
      <c r="O991" s="135"/>
      <c r="P991" s="135"/>
      <c r="Q991" s="135"/>
      <c r="R991" s="135"/>
      <c r="S991" s="135"/>
    </row>
    <row r="992" spans="9:19">
      <c r="I992" s="132"/>
      <c r="J992" s="132"/>
      <c r="K992" s="129"/>
      <c r="L992" s="134"/>
      <c r="M992" s="134"/>
      <c r="N992" s="135"/>
      <c r="O992" s="135"/>
      <c r="P992" s="135"/>
      <c r="Q992" s="135"/>
      <c r="R992" s="135"/>
      <c r="S992" s="135"/>
    </row>
    <row r="993" spans="9:19">
      <c r="I993" s="132"/>
      <c r="J993" s="132"/>
      <c r="K993" s="129"/>
      <c r="L993" s="134"/>
      <c r="M993" s="134"/>
      <c r="N993" s="135"/>
      <c r="O993" s="135"/>
      <c r="P993" s="135"/>
      <c r="Q993" s="135"/>
      <c r="R993" s="135"/>
      <c r="S993" s="135"/>
    </row>
    <row r="994" spans="9:19">
      <c r="I994" s="132"/>
      <c r="J994" s="132"/>
      <c r="K994" s="129"/>
      <c r="L994" s="134"/>
      <c r="M994" s="134"/>
      <c r="N994" s="135"/>
      <c r="O994" s="135"/>
      <c r="P994" s="135"/>
      <c r="Q994" s="135"/>
      <c r="R994" s="135"/>
      <c r="S994" s="135"/>
    </row>
    <row r="995" spans="9:19">
      <c r="I995" s="132"/>
      <c r="J995" s="132"/>
      <c r="K995" s="129"/>
      <c r="L995" s="134"/>
      <c r="M995" s="134"/>
      <c r="N995" s="135"/>
      <c r="O995" s="135"/>
      <c r="P995" s="135"/>
      <c r="Q995" s="135"/>
      <c r="R995" s="135"/>
      <c r="S995" s="135"/>
    </row>
    <row r="996" spans="9:19">
      <c r="I996" s="132"/>
      <c r="J996" s="132"/>
      <c r="K996" s="129"/>
      <c r="L996" s="134"/>
      <c r="M996" s="134"/>
      <c r="N996" s="135"/>
      <c r="O996" s="135"/>
      <c r="P996" s="135"/>
      <c r="Q996" s="135"/>
      <c r="R996" s="135"/>
      <c r="S996" s="135"/>
    </row>
    <row r="997" spans="9:19">
      <c r="I997" s="132"/>
      <c r="J997" s="132"/>
      <c r="K997" s="129"/>
      <c r="L997" s="134"/>
      <c r="M997" s="134"/>
      <c r="N997" s="135"/>
      <c r="O997" s="135"/>
      <c r="P997" s="135"/>
      <c r="Q997" s="135"/>
      <c r="R997" s="135"/>
      <c r="S997" s="135"/>
    </row>
    <row r="998" spans="9:19">
      <c r="I998" s="132"/>
      <c r="J998" s="132"/>
      <c r="K998" s="129"/>
      <c r="L998" s="134"/>
      <c r="M998" s="134"/>
      <c r="N998" s="135"/>
      <c r="O998" s="135"/>
      <c r="P998" s="135"/>
      <c r="Q998" s="135"/>
      <c r="R998" s="135"/>
      <c r="S998" s="135"/>
    </row>
    <row r="999" spans="9:19">
      <c r="I999" s="132"/>
      <c r="J999" s="132"/>
      <c r="K999" s="129"/>
      <c r="L999" s="134"/>
      <c r="M999" s="134"/>
      <c r="N999" s="135"/>
      <c r="O999" s="135"/>
      <c r="P999" s="135"/>
      <c r="Q999" s="135"/>
      <c r="R999" s="135"/>
      <c r="S999" s="135"/>
    </row>
    <row r="1000" spans="9:19">
      <c r="I1000" s="132"/>
      <c r="J1000" s="132"/>
      <c r="K1000" s="129"/>
      <c r="L1000" s="132"/>
      <c r="M1000" s="132"/>
      <c r="N1000" s="135"/>
      <c r="O1000" s="135"/>
      <c r="P1000" s="135"/>
      <c r="Q1000" s="135"/>
      <c r="R1000" s="135"/>
      <c r="S1000" s="135"/>
    </row>
    <row r="1001" spans="9:19">
      <c r="I1001" s="132"/>
      <c r="J1001" s="132"/>
      <c r="K1001" s="129"/>
      <c r="L1001" s="132"/>
      <c r="M1001" s="132"/>
      <c r="N1001" s="135"/>
      <c r="O1001" s="135"/>
      <c r="P1001" s="135"/>
      <c r="Q1001" s="135"/>
      <c r="R1001" s="135"/>
      <c r="S1001" s="135"/>
    </row>
    <row r="1002" spans="9:19">
      <c r="I1002" s="132"/>
      <c r="J1002" s="132"/>
      <c r="K1002" s="129"/>
      <c r="L1002" s="132"/>
      <c r="M1002" s="132"/>
      <c r="N1002" s="135"/>
      <c r="O1002" s="135"/>
      <c r="P1002" s="135"/>
      <c r="Q1002" s="135"/>
      <c r="R1002" s="135"/>
      <c r="S1002" s="135"/>
    </row>
    <row r="1003" spans="9:19">
      <c r="I1003" s="132"/>
      <c r="J1003" s="132"/>
      <c r="K1003" s="129"/>
      <c r="L1003" s="132"/>
      <c r="M1003" s="132"/>
      <c r="N1003" s="135"/>
      <c r="O1003" s="135"/>
      <c r="P1003" s="135"/>
      <c r="Q1003" s="135"/>
      <c r="R1003" s="135"/>
      <c r="S1003" s="135"/>
    </row>
    <row r="1004" spans="9:19">
      <c r="I1004" s="132"/>
      <c r="J1004" s="132"/>
      <c r="K1004" s="129"/>
      <c r="L1004" s="132"/>
      <c r="M1004" s="132"/>
      <c r="N1004" s="135"/>
      <c r="O1004" s="135"/>
      <c r="P1004" s="135"/>
      <c r="Q1004" s="135"/>
      <c r="R1004" s="135"/>
      <c r="S1004" s="135"/>
    </row>
    <row r="1005" spans="9:19">
      <c r="I1005" s="132"/>
      <c r="J1005" s="132"/>
      <c r="K1005" s="129"/>
      <c r="L1005" s="132"/>
      <c r="M1005" s="132"/>
      <c r="N1005" s="135"/>
      <c r="O1005" s="135"/>
      <c r="P1005" s="135"/>
      <c r="Q1005" s="135"/>
      <c r="R1005" s="135"/>
      <c r="S1005" s="135"/>
    </row>
    <row r="1006" spans="9:19">
      <c r="I1006" s="132"/>
      <c r="J1006" s="132"/>
      <c r="K1006" s="129"/>
      <c r="L1006" s="132"/>
      <c r="M1006" s="132"/>
      <c r="N1006" s="135"/>
      <c r="O1006" s="135"/>
      <c r="P1006" s="135"/>
      <c r="Q1006" s="135"/>
      <c r="R1006" s="135"/>
      <c r="S1006" s="135"/>
    </row>
    <row r="1007" spans="9:19">
      <c r="I1007" s="132"/>
      <c r="J1007" s="132"/>
      <c r="K1007" s="129"/>
      <c r="L1007" s="132"/>
      <c r="M1007" s="132"/>
      <c r="N1007" s="135"/>
      <c r="O1007" s="135"/>
      <c r="P1007" s="135"/>
      <c r="Q1007" s="135"/>
      <c r="R1007" s="135"/>
      <c r="S1007" s="135"/>
    </row>
    <row r="1008" spans="9:19">
      <c r="I1008" s="132"/>
      <c r="J1008" s="132"/>
      <c r="K1008" s="129"/>
      <c r="L1008" s="132"/>
      <c r="M1008" s="132"/>
      <c r="N1008" s="135"/>
      <c r="O1008" s="135"/>
      <c r="P1008" s="135"/>
      <c r="Q1008" s="135"/>
      <c r="R1008" s="135"/>
      <c r="S1008" s="135"/>
    </row>
    <row r="1009" spans="9:19">
      <c r="I1009" s="132"/>
      <c r="J1009" s="132"/>
      <c r="K1009" s="129"/>
      <c r="L1009" s="132"/>
      <c r="M1009" s="132"/>
      <c r="N1009" s="135"/>
      <c r="O1009" s="135"/>
      <c r="P1009" s="135"/>
      <c r="Q1009" s="135"/>
      <c r="R1009" s="135"/>
      <c r="S1009" s="135"/>
    </row>
    <row r="1010" spans="9:19">
      <c r="I1010" s="132"/>
      <c r="J1010" s="132"/>
      <c r="K1010" s="129"/>
      <c r="L1010" s="132"/>
      <c r="M1010" s="132"/>
      <c r="N1010" s="135"/>
      <c r="O1010" s="135"/>
      <c r="P1010" s="135"/>
      <c r="Q1010" s="135"/>
      <c r="R1010" s="135"/>
      <c r="S1010" s="135"/>
    </row>
    <row r="1011" spans="9:19">
      <c r="I1011" s="132"/>
      <c r="J1011" s="132"/>
      <c r="K1011" s="129"/>
      <c r="L1011" s="132"/>
      <c r="M1011" s="132"/>
      <c r="N1011" s="135"/>
      <c r="O1011" s="135"/>
      <c r="P1011" s="135"/>
      <c r="Q1011" s="135"/>
      <c r="R1011" s="135"/>
      <c r="S1011" s="135"/>
    </row>
    <row r="1012" spans="9:19">
      <c r="I1012" s="132"/>
      <c r="J1012" s="132"/>
      <c r="K1012" s="129"/>
      <c r="L1012" s="132"/>
      <c r="M1012" s="132"/>
      <c r="N1012" s="135"/>
      <c r="O1012" s="135"/>
      <c r="P1012" s="135"/>
      <c r="Q1012" s="135"/>
      <c r="R1012" s="135"/>
      <c r="S1012" s="135"/>
    </row>
    <row r="1013" spans="9:19">
      <c r="I1013" s="132"/>
      <c r="J1013" s="132"/>
      <c r="K1013" s="129"/>
      <c r="L1013" s="132"/>
      <c r="M1013" s="132"/>
      <c r="N1013" s="135"/>
      <c r="O1013" s="135"/>
      <c r="P1013" s="135"/>
      <c r="Q1013" s="135"/>
      <c r="R1013" s="135"/>
      <c r="S1013" s="135"/>
    </row>
    <row r="1014" spans="9:19">
      <c r="I1014" s="132"/>
      <c r="J1014" s="132"/>
      <c r="K1014" s="129"/>
      <c r="L1014" s="132"/>
      <c r="M1014" s="132"/>
      <c r="N1014" s="135"/>
      <c r="O1014" s="135"/>
      <c r="P1014" s="135"/>
      <c r="Q1014" s="135"/>
      <c r="R1014" s="135"/>
      <c r="S1014" s="135"/>
    </row>
    <row r="1015" spans="9:19">
      <c r="I1015" s="132"/>
      <c r="J1015" s="132"/>
      <c r="K1015" s="129"/>
      <c r="L1015" s="132"/>
      <c r="M1015" s="132"/>
      <c r="N1015" s="135"/>
      <c r="O1015" s="135"/>
      <c r="P1015" s="135"/>
      <c r="Q1015" s="135"/>
      <c r="R1015" s="135"/>
      <c r="S1015" s="135"/>
    </row>
    <row r="1016" spans="9:19">
      <c r="I1016" s="132"/>
      <c r="J1016" s="132"/>
      <c r="K1016" s="129"/>
      <c r="L1016" s="132"/>
      <c r="M1016" s="132"/>
      <c r="N1016" s="135"/>
      <c r="O1016" s="135"/>
      <c r="P1016" s="135"/>
      <c r="Q1016" s="135"/>
      <c r="R1016" s="135"/>
      <c r="S1016" s="135"/>
    </row>
    <row r="1017" spans="9:19">
      <c r="I1017" s="132"/>
      <c r="J1017" s="132"/>
      <c r="K1017" s="129"/>
      <c r="L1017" s="132"/>
      <c r="M1017" s="132"/>
      <c r="N1017" s="135"/>
      <c r="O1017" s="135"/>
      <c r="P1017" s="135"/>
      <c r="Q1017" s="135"/>
      <c r="R1017" s="135"/>
      <c r="S1017" s="135"/>
    </row>
    <row r="1018" spans="9:19">
      <c r="I1018" s="132"/>
      <c r="J1018" s="132"/>
      <c r="K1018" s="129"/>
      <c r="L1018" s="132"/>
      <c r="M1018" s="132"/>
      <c r="N1018" s="135"/>
      <c r="O1018" s="135"/>
      <c r="P1018" s="135"/>
      <c r="Q1018" s="135"/>
      <c r="R1018" s="135"/>
      <c r="S1018" s="135"/>
    </row>
    <row r="1019" spans="9:19">
      <c r="I1019" s="132"/>
      <c r="J1019" s="132"/>
      <c r="K1019" s="129"/>
      <c r="L1019" s="132"/>
      <c r="M1019" s="132"/>
      <c r="N1019" s="135"/>
      <c r="O1019" s="135"/>
      <c r="P1019" s="135"/>
      <c r="Q1019" s="135"/>
      <c r="R1019" s="135"/>
      <c r="S1019" s="135"/>
    </row>
    <row r="1020" spans="9:19">
      <c r="I1020" s="132"/>
      <c r="J1020" s="132"/>
      <c r="K1020" s="129"/>
      <c r="L1020" s="132"/>
      <c r="M1020" s="132"/>
      <c r="N1020" s="135"/>
      <c r="O1020" s="135"/>
      <c r="P1020" s="135"/>
      <c r="Q1020" s="135"/>
      <c r="R1020" s="135"/>
      <c r="S1020" s="135"/>
    </row>
    <row r="1021" spans="9:19">
      <c r="I1021" s="132"/>
      <c r="J1021" s="132"/>
      <c r="K1021" s="129"/>
      <c r="L1021" s="132"/>
      <c r="M1021" s="132"/>
      <c r="N1021" s="135"/>
      <c r="O1021" s="135"/>
      <c r="P1021" s="135"/>
      <c r="Q1021" s="135"/>
      <c r="R1021" s="135"/>
      <c r="S1021" s="135"/>
    </row>
    <row r="1022" spans="9:19">
      <c r="I1022" s="132"/>
      <c r="J1022" s="132"/>
      <c r="K1022" s="129"/>
      <c r="L1022" s="132"/>
      <c r="M1022" s="132"/>
      <c r="N1022" s="135"/>
      <c r="O1022" s="135"/>
      <c r="P1022" s="135"/>
      <c r="Q1022" s="135"/>
      <c r="R1022" s="135"/>
      <c r="S1022" s="135"/>
    </row>
    <row r="1023" spans="9:19">
      <c r="I1023" s="132"/>
      <c r="J1023" s="132"/>
      <c r="K1023" s="129"/>
      <c r="L1023" s="132"/>
      <c r="M1023" s="132"/>
      <c r="N1023" s="135"/>
      <c r="O1023" s="135"/>
      <c r="P1023" s="135"/>
      <c r="Q1023" s="135"/>
      <c r="R1023" s="135"/>
      <c r="S1023" s="135"/>
    </row>
    <row r="1024" spans="9:19">
      <c r="I1024" s="132"/>
      <c r="J1024" s="132"/>
      <c r="K1024" s="129"/>
      <c r="L1024" s="132"/>
      <c r="M1024" s="132"/>
      <c r="N1024" s="135"/>
      <c r="O1024" s="135"/>
      <c r="P1024" s="135"/>
      <c r="Q1024" s="135"/>
      <c r="R1024" s="135"/>
      <c r="S1024" s="135"/>
    </row>
    <row r="1025" spans="9:19">
      <c r="I1025" s="132"/>
      <c r="J1025" s="132"/>
      <c r="K1025" s="129"/>
      <c r="L1025" s="132"/>
      <c r="M1025" s="132"/>
      <c r="N1025" s="135"/>
      <c r="O1025" s="135"/>
      <c r="P1025" s="135"/>
      <c r="Q1025" s="135"/>
      <c r="R1025" s="135"/>
      <c r="S1025" s="135"/>
    </row>
    <row r="1026" spans="9:19">
      <c r="I1026" s="132"/>
      <c r="J1026" s="132"/>
      <c r="K1026" s="129"/>
      <c r="L1026" s="132"/>
      <c r="M1026" s="132"/>
      <c r="N1026" s="135"/>
      <c r="O1026" s="135"/>
      <c r="P1026" s="135"/>
      <c r="Q1026" s="135"/>
      <c r="R1026" s="135"/>
      <c r="S1026" s="135"/>
    </row>
    <row r="1027" spans="9:19">
      <c r="I1027" s="132"/>
      <c r="J1027" s="132"/>
      <c r="K1027" s="129"/>
      <c r="L1027" s="132"/>
      <c r="M1027" s="132"/>
      <c r="N1027" s="135"/>
      <c r="O1027" s="135"/>
      <c r="P1027" s="135"/>
      <c r="Q1027" s="135"/>
      <c r="R1027" s="135"/>
      <c r="S1027" s="135"/>
    </row>
    <row r="1028" spans="9:19">
      <c r="I1028" s="132"/>
      <c r="J1028" s="132"/>
      <c r="K1028" s="129"/>
      <c r="L1028" s="132"/>
      <c r="M1028" s="132"/>
      <c r="N1028" s="135"/>
      <c r="O1028" s="135"/>
      <c r="P1028" s="135"/>
      <c r="Q1028" s="135"/>
      <c r="R1028" s="135"/>
      <c r="S1028" s="135"/>
    </row>
    <row r="1029" spans="9:19">
      <c r="I1029" s="132"/>
      <c r="J1029" s="132"/>
      <c r="K1029" s="129"/>
      <c r="L1029" s="132"/>
      <c r="M1029" s="132"/>
      <c r="N1029" s="135"/>
      <c r="O1029" s="135"/>
      <c r="P1029" s="135"/>
      <c r="Q1029" s="135"/>
      <c r="R1029" s="135"/>
      <c r="S1029" s="135"/>
    </row>
    <row r="1030" spans="9:19">
      <c r="I1030" s="132"/>
      <c r="J1030" s="132"/>
      <c r="K1030" s="129"/>
      <c r="L1030" s="132"/>
      <c r="M1030" s="132"/>
      <c r="N1030" s="135"/>
      <c r="O1030" s="135"/>
      <c r="P1030" s="135"/>
      <c r="Q1030" s="135"/>
      <c r="R1030" s="135"/>
      <c r="S1030" s="135"/>
    </row>
    <row r="1031" spans="9:19">
      <c r="I1031" s="132"/>
      <c r="J1031" s="132"/>
      <c r="K1031" s="129"/>
      <c r="L1031" s="132"/>
      <c r="M1031" s="132"/>
      <c r="N1031" s="135"/>
      <c r="O1031" s="135"/>
      <c r="P1031" s="135"/>
      <c r="Q1031" s="135"/>
      <c r="R1031" s="135"/>
      <c r="S1031" s="135"/>
    </row>
    <row r="1032" spans="9:19">
      <c r="I1032" s="132"/>
      <c r="J1032" s="132"/>
      <c r="K1032" s="129"/>
      <c r="L1032" s="132"/>
      <c r="M1032" s="132"/>
      <c r="N1032" s="135"/>
      <c r="O1032" s="135"/>
      <c r="P1032" s="135"/>
      <c r="Q1032" s="135"/>
      <c r="R1032" s="135"/>
      <c r="S1032" s="135"/>
    </row>
    <row r="1033" spans="9:19">
      <c r="I1033" s="132"/>
      <c r="J1033" s="132"/>
      <c r="K1033" s="129"/>
      <c r="L1033" s="132"/>
      <c r="M1033" s="132"/>
      <c r="N1033" s="135"/>
      <c r="O1033" s="135"/>
      <c r="P1033" s="135"/>
      <c r="Q1033" s="135"/>
      <c r="R1033" s="135"/>
      <c r="S1033" s="135"/>
    </row>
    <row r="1034" spans="9:19">
      <c r="I1034" s="132"/>
      <c r="J1034" s="132"/>
      <c r="K1034" s="129"/>
      <c r="L1034" s="132"/>
      <c r="M1034" s="132"/>
      <c r="N1034" s="135"/>
      <c r="O1034" s="135"/>
      <c r="P1034" s="135"/>
      <c r="Q1034" s="135"/>
      <c r="R1034" s="135"/>
      <c r="S1034" s="135"/>
    </row>
    <row r="1035" spans="9:19">
      <c r="I1035" s="132"/>
      <c r="J1035" s="132"/>
      <c r="K1035" s="129"/>
      <c r="L1035" s="132"/>
      <c r="M1035" s="132"/>
      <c r="N1035" s="135"/>
      <c r="O1035" s="135"/>
      <c r="P1035" s="135"/>
      <c r="Q1035" s="135"/>
      <c r="R1035" s="135"/>
      <c r="S1035" s="135"/>
    </row>
    <row r="1036" spans="9:19">
      <c r="I1036" s="132"/>
      <c r="J1036" s="132"/>
      <c r="K1036" s="129"/>
      <c r="L1036" s="132"/>
      <c r="M1036" s="132"/>
      <c r="N1036" s="135"/>
      <c r="O1036" s="135"/>
      <c r="P1036" s="135"/>
      <c r="Q1036" s="135"/>
      <c r="R1036" s="135"/>
      <c r="S1036" s="135"/>
    </row>
    <row r="1037" spans="9:19">
      <c r="I1037" s="132"/>
      <c r="J1037" s="132"/>
      <c r="K1037" s="129"/>
      <c r="L1037" s="132"/>
      <c r="M1037" s="132"/>
      <c r="N1037" s="135"/>
      <c r="O1037" s="135"/>
      <c r="P1037" s="135"/>
      <c r="Q1037" s="135"/>
      <c r="R1037" s="135"/>
      <c r="S1037" s="135"/>
    </row>
    <row r="1038" spans="9:19">
      <c r="I1038" s="132"/>
      <c r="J1038" s="132"/>
      <c r="K1038" s="129"/>
      <c r="L1038" s="132"/>
      <c r="M1038" s="132"/>
      <c r="N1038" s="135"/>
      <c r="O1038" s="135"/>
      <c r="P1038" s="135"/>
      <c r="Q1038" s="135"/>
      <c r="R1038" s="135"/>
      <c r="S1038" s="135"/>
    </row>
    <row r="1039" spans="9:19">
      <c r="I1039" s="132"/>
      <c r="J1039" s="132"/>
      <c r="K1039" s="129"/>
      <c r="L1039" s="132"/>
      <c r="M1039" s="132"/>
      <c r="N1039" s="135"/>
      <c r="O1039" s="135"/>
      <c r="P1039" s="135"/>
      <c r="Q1039" s="135"/>
      <c r="R1039" s="135"/>
      <c r="S1039" s="135"/>
    </row>
    <row r="1040" spans="9:19">
      <c r="I1040" s="132"/>
      <c r="J1040" s="132"/>
      <c r="K1040" s="129"/>
      <c r="L1040" s="132"/>
      <c r="M1040" s="132"/>
      <c r="N1040" s="135"/>
      <c r="O1040" s="135"/>
      <c r="P1040" s="135"/>
      <c r="Q1040" s="135"/>
      <c r="R1040" s="135"/>
      <c r="S1040" s="135"/>
    </row>
    <row r="1041" spans="9:19">
      <c r="I1041" s="132"/>
      <c r="J1041" s="132"/>
      <c r="K1041" s="129"/>
      <c r="L1041" s="132"/>
      <c r="M1041" s="132"/>
      <c r="N1041" s="135"/>
      <c r="O1041" s="135"/>
      <c r="P1041" s="135"/>
      <c r="Q1041" s="135"/>
      <c r="R1041" s="135"/>
      <c r="S1041" s="135"/>
    </row>
    <row r="1042" spans="9:19">
      <c r="I1042" s="132"/>
      <c r="J1042" s="132"/>
      <c r="K1042" s="129"/>
      <c r="L1042" s="132"/>
      <c r="M1042" s="132"/>
      <c r="N1042" s="135"/>
      <c r="O1042" s="135"/>
      <c r="P1042" s="135"/>
      <c r="Q1042" s="135"/>
      <c r="R1042" s="135"/>
      <c r="S1042" s="135"/>
    </row>
    <row r="1043" spans="9:19">
      <c r="I1043" s="132"/>
      <c r="J1043" s="132"/>
      <c r="K1043" s="129"/>
      <c r="L1043" s="132"/>
      <c r="M1043" s="132"/>
      <c r="N1043" s="135"/>
      <c r="O1043" s="135"/>
      <c r="P1043" s="135"/>
      <c r="Q1043" s="135"/>
      <c r="R1043" s="135"/>
      <c r="S1043" s="135"/>
    </row>
    <row r="1044" spans="9:19">
      <c r="I1044" s="132"/>
      <c r="J1044" s="132"/>
      <c r="K1044" s="129"/>
      <c r="L1044" s="132"/>
      <c r="M1044" s="132"/>
      <c r="N1044" s="135"/>
      <c r="O1044" s="135"/>
      <c r="P1044" s="135"/>
      <c r="Q1044" s="135"/>
      <c r="R1044" s="135"/>
      <c r="S1044" s="135"/>
    </row>
    <row r="1045" spans="9:19">
      <c r="I1045" s="132"/>
      <c r="J1045" s="132"/>
      <c r="K1045" s="129"/>
      <c r="L1045" s="132"/>
      <c r="M1045" s="132"/>
      <c r="N1045" s="135"/>
      <c r="O1045" s="135"/>
      <c r="P1045" s="135"/>
      <c r="Q1045" s="135"/>
      <c r="R1045" s="135"/>
      <c r="S1045" s="135"/>
    </row>
    <row r="1046" spans="9:19">
      <c r="I1046" s="132"/>
      <c r="J1046" s="132"/>
      <c r="K1046" s="129"/>
      <c r="L1046" s="132"/>
      <c r="M1046" s="132"/>
      <c r="N1046" s="135"/>
      <c r="O1046" s="135"/>
      <c r="P1046" s="135"/>
      <c r="Q1046" s="135"/>
      <c r="R1046" s="135"/>
      <c r="S1046" s="135"/>
    </row>
    <row r="1047" spans="9:19">
      <c r="I1047" s="132"/>
      <c r="J1047" s="132"/>
      <c r="K1047" s="129"/>
      <c r="L1047" s="132"/>
      <c r="M1047" s="132"/>
      <c r="N1047" s="135"/>
      <c r="O1047" s="135"/>
      <c r="P1047" s="135"/>
      <c r="Q1047" s="135"/>
      <c r="R1047" s="135"/>
      <c r="S1047" s="135"/>
    </row>
    <row r="1048" spans="9:19">
      <c r="I1048" s="132"/>
      <c r="J1048" s="132"/>
      <c r="K1048" s="129"/>
      <c r="L1048" s="132"/>
      <c r="M1048" s="132"/>
      <c r="N1048" s="135"/>
      <c r="O1048" s="135"/>
      <c r="P1048" s="135"/>
      <c r="Q1048" s="135"/>
      <c r="R1048" s="135"/>
      <c r="S1048" s="135"/>
    </row>
    <row r="1049" spans="9:19">
      <c r="I1049" s="132"/>
      <c r="J1049" s="132"/>
      <c r="K1049" s="129"/>
      <c r="L1049" s="132"/>
      <c r="M1049" s="132"/>
      <c r="N1049" s="135"/>
      <c r="O1049" s="135"/>
      <c r="P1049" s="135"/>
      <c r="Q1049" s="135"/>
      <c r="R1049" s="135"/>
      <c r="S1049" s="135"/>
    </row>
    <row r="1050" spans="9:19">
      <c r="I1050" s="132"/>
      <c r="J1050" s="132"/>
      <c r="K1050" s="129"/>
      <c r="L1050" s="132"/>
      <c r="M1050" s="132"/>
      <c r="N1050" s="135"/>
      <c r="O1050" s="135"/>
      <c r="P1050" s="135"/>
      <c r="Q1050" s="135"/>
      <c r="R1050" s="135"/>
      <c r="S1050" s="135"/>
    </row>
    <row r="1051" spans="9:19">
      <c r="I1051" s="132"/>
      <c r="J1051" s="132"/>
      <c r="K1051" s="129"/>
      <c r="L1051" s="132"/>
      <c r="M1051" s="132"/>
      <c r="N1051" s="135"/>
      <c r="O1051" s="135"/>
      <c r="P1051" s="135"/>
      <c r="Q1051" s="135"/>
      <c r="R1051" s="135"/>
      <c r="S1051" s="135"/>
    </row>
    <row r="1052" spans="9:19">
      <c r="I1052" s="132"/>
      <c r="J1052" s="132"/>
      <c r="K1052" s="129"/>
      <c r="L1052" s="132"/>
      <c r="M1052" s="132"/>
      <c r="N1052" s="135"/>
      <c r="O1052" s="135"/>
      <c r="P1052" s="135"/>
      <c r="Q1052" s="135"/>
      <c r="R1052" s="135"/>
      <c r="S1052" s="135"/>
    </row>
    <row r="1053" spans="9:19">
      <c r="I1053" s="132"/>
      <c r="J1053" s="132"/>
      <c r="K1053" s="129"/>
      <c r="L1053" s="132"/>
      <c r="M1053" s="132"/>
      <c r="N1053" s="135"/>
      <c r="O1053" s="135"/>
      <c r="P1053" s="135"/>
      <c r="Q1053" s="135"/>
      <c r="R1053" s="135"/>
      <c r="S1053" s="135"/>
    </row>
    <row r="1054" spans="9:19">
      <c r="I1054" s="132"/>
      <c r="J1054" s="132"/>
      <c r="K1054" s="129"/>
      <c r="L1054" s="132"/>
      <c r="M1054" s="132"/>
      <c r="N1054" s="135"/>
      <c r="O1054" s="135"/>
      <c r="P1054" s="135"/>
      <c r="Q1054" s="135"/>
      <c r="R1054" s="135"/>
      <c r="S1054" s="135"/>
    </row>
    <row r="1055" spans="9:19">
      <c r="I1055" s="132"/>
      <c r="J1055" s="132"/>
      <c r="K1055" s="129"/>
      <c r="L1055" s="132"/>
      <c r="M1055" s="132"/>
      <c r="N1055" s="135"/>
      <c r="O1055" s="135"/>
      <c r="P1055" s="135"/>
      <c r="Q1055" s="135"/>
      <c r="R1055" s="135"/>
      <c r="S1055" s="135"/>
    </row>
    <row r="1056" spans="9:19">
      <c r="I1056" s="132"/>
      <c r="J1056" s="132"/>
      <c r="K1056" s="129"/>
      <c r="L1056" s="132"/>
      <c r="M1056" s="132"/>
      <c r="N1056" s="135"/>
      <c r="O1056" s="135"/>
      <c r="P1056" s="135"/>
      <c r="Q1056" s="135"/>
      <c r="R1056" s="135"/>
      <c r="S1056" s="135"/>
    </row>
    <row r="1057" spans="9:19">
      <c r="I1057" s="132"/>
      <c r="J1057" s="132"/>
      <c r="K1057" s="129"/>
      <c r="L1057" s="132"/>
      <c r="M1057" s="132"/>
      <c r="N1057" s="135"/>
      <c r="O1057" s="135"/>
      <c r="P1057" s="135"/>
      <c r="Q1057" s="135"/>
      <c r="R1057" s="135"/>
      <c r="S1057" s="135"/>
    </row>
    <row r="1058" spans="9:19">
      <c r="I1058" s="132"/>
      <c r="J1058" s="132"/>
      <c r="K1058" s="129"/>
      <c r="L1058" s="132"/>
      <c r="M1058" s="132"/>
      <c r="N1058" s="135"/>
      <c r="O1058" s="135"/>
      <c r="P1058" s="135"/>
      <c r="Q1058" s="135"/>
      <c r="R1058" s="135"/>
      <c r="S1058" s="135"/>
    </row>
    <row r="1059" spans="9:19">
      <c r="I1059" s="132"/>
      <c r="J1059" s="132"/>
      <c r="K1059" s="129"/>
      <c r="L1059" s="132"/>
      <c r="M1059" s="132"/>
      <c r="N1059" s="135"/>
      <c r="O1059" s="135"/>
      <c r="P1059" s="135"/>
      <c r="Q1059" s="135"/>
      <c r="R1059" s="135"/>
      <c r="S1059" s="135"/>
    </row>
    <row r="1060" spans="9:19">
      <c r="I1060" s="132"/>
      <c r="J1060" s="132"/>
      <c r="K1060" s="129"/>
      <c r="L1060" s="132"/>
      <c r="M1060" s="132"/>
      <c r="N1060" s="135"/>
      <c r="O1060" s="135"/>
      <c r="P1060" s="135"/>
      <c r="Q1060" s="135"/>
      <c r="R1060" s="135"/>
      <c r="S1060" s="135"/>
    </row>
    <row r="1061" spans="9:19">
      <c r="I1061" s="132"/>
      <c r="J1061" s="132"/>
      <c r="K1061" s="129"/>
      <c r="L1061" s="132"/>
      <c r="M1061" s="132"/>
      <c r="N1061" s="135"/>
      <c r="O1061" s="135"/>
      <c r="P1061" s="135"/>
      <c r="Q1061" s="135"/>
      <c r="R1061" s="135"/>
      <c r="S1061" s="135"/>
    </row>
    <row r="1062" spans="9:19">
      <c r="I1062" s="132"/>
      <c r="J1062" s="132"/>
      <c r="K1062" s="129"/>
      <c r="L1062" s="132"/>
      <c r="M1062" s="132"/>
      <c r="N1062" s="135"/>
      <c r="O1062" s="135"/>
      <c r="P1062" s="135"/>
      <c r="Q1062" s="135"/>
      <c r="R1062" s="135"/>
      <c r="S1062" s="135"/>
    </row>
    <row r="1063" spans="9:19">
      <c r="I1063" s="132"/>
      <c r="J1063" s="132"/>
      <c r="K1063" s="129"/>
      <c r="L1063" s="132"/>
      <c r="M1063" s="132"/>
      <c r="N1063" s="135"/>
      <c r="O1063" s="135"/>
      <c r="P1063" s="135"/>
      <c r="Q1063" s="135"/>
      <c r="R1063" s="135"/>
      <c r="S1063" s="135"/>
    </row>
    <row r="1064" spans="9:19">
      <c r="I1064" s="132"/>
      <c r="J1064" s="132"/>
      <c r="K1064" s="129"/>
      <c r="L1064" s="132"/>
      <c r="M1064" s="132"/>
      <c r="N1064" s="135"/>
      <c r="O1064" s="135"/>
      <c r="P1064" s="135"/>
      <c r="Q1064" s="135"/>
      <c r="R1064" s="135"/>
      <c r="S1064" s="135"/>
    </row>
    <row r="1065" spans="9:19">
      <c r="I1065" s="132"/>
      <c r="J1065" s="132"/>
      <c r="K1065" s="129"/>
      <c r="L1065" s="132"/>
      <c r="M1065" s="132"/>
      <c r="N1065" s="135"/>
      <c r="O1065" s="135"/>
      <c r="P1065" s="135"/>
      <c r="Q1065" s="135"/>
      <c r="R1065" s="135"/>
      <c r="S1065" s="135"/>
    </row>
    <row r="1066" spans="9:19">
      <c r="I1066" s="132"/>
      <c r="J1066" s="132"/>
      <c r="K1066" s="129"/>
      <c r="L1066" s="132"/>
      <c r="M1066" s="132"/>
      <c r="N1066" s="135"/>
      <c r="O1066" s="135"/>
      <c r="P1066" s="135"/>
      <c r="Q1066" s="135"/>
      <c r="R1066" s="135"/>
      <c r="S1066" s="135"/>
    </row>
    <row r="1067" spans="9:19">
      <c r="I1067" s="132"/>
      <c r="J1067" s="132"/>
      <c r="K1067" s="129"/>
      <c r="L1067" s="132"/>
      <c r="M1067" s="132"/>
      <c r="N1067" s="135"/>
      <c r="O1067" s="135"/>
      <c r="P1067" s="135"/>
      <c r="Q1067" s="135"/>
      <c r="R1067" s="135"/>
      <c r="S1067" s="135"/>
    </row>
    <row r="1068" spans="9:19">
      <c r="I1068" s="132"/>
      <c r="J1068" s="132"/>
      <c r="K1068" s="129"/>
      <c r="L1068" s="132"/>
      <c r="M1068" s="132"/>
      <c r="N1068" s="135"/>
      <c r="O1068" s="135"/>
      <c r="P1068" s="135"/>
      <c r="Q1068" s="135"/>
      <c r="R1068" s="135"/>
      <c r="S1068" s="135"/>
    </row>
    <row r="1069" spans="9:19">
      <c r="I1069" s="132"/>
      <c r="J1069" s="132"/>
      <c r="K1069" s="129"/>
      <c r="L1069" s="132"/>
      <c r="M1069" s="132"/>
      <c r="N1069" s="135"/>
      <c r="O1069" s="135"/>
      <c r="P1069" s="135"/>
      <c r="Q1069" s="135"/>
      <c r="R1069" s="135"/>
      <c r="S1069" s="135"/>
    </row>
    <row r="1070" spans="9:19">
      <c r="I1070" s="132"/>
      <c r="J1070" s="132"/>
      <c r="K1070" s="129"/>
      <c r="L1070" s="132"/>
      <c r="M1070" s="132"/>
      <c r="N1070" s="135"/>
      <c r="O1070" s="135"/>
      <c r="P1070" s="135"/>
      <c r="Q1070" s="135"/>
      <c r="R1070" s="135"/>
      <c r="S1070" s="135"/>
    </row>
    <row r="1071" spans="9:19">
      <c r="I1071" s="132"/>
      <c r="J1071" s="132"/>
      <c r="K1071" s="129"/>
      <c r="L1071" s="132"/>
      <c r="M1071" s="132"/>
      <c r="N1071" s="135"/>
      <c r="O1071" s="135"/>
      <c r="P1071" s="135"/>
      <c r="Q1071" s="135"/>
      <c r="R1071" s="135"/>
      <c r="S1071" s="135"/>
    </row>
    <row r="1072" spans="9:19">
      <c r="I1072" s="132"/>
      <c r="J1072" s="132"/>
      <c r="K1072" s="129"/>
      <c r="L1072" s="132"/>
      <c r="M1072" s="132"/>
      <c r="N1072" s="135"/>
      <c r="O1072" s="135"/>
      <c r="P1072" s="135"/>
      <c r="Q1072" s="135"/>
      <c r="R1072" s="135"/>
      <c r="S1072" s="135"/>
    </row>
    <row r="1073" spans="9:19">
      <c r="I1073" s="132"/>
      <c r="J1073" s="132"/>
      <c r="K1073" s="129"/>
      <c r="L1073" s="132"/>
      <c r="M1073" s="132"/>
      <c r="N1073" s="135"/>
      <c r="O1073" s="135"/>
      <c r="P1073" s="135"/>
      <c r="Q1073" s="135"/>
      <c r="R1073" s="135"/>
      <c r="S1073" s="135"/>
    </row>
    <row r="1074" spans="9:19">
      <c r="I1074" s="132"/>
      <c r="J1074" s="132"/>
      <c r="K1074" s="129"/>
      <c r="L1074" s="132"/>
      <c r="M1074" s="132"/>
      <c r="N1074" s="135"/>
      <c r="O1074" s="135"/>
      <c r="P1074" s="135"/>
      <c r="Q1074" s="135"/>
      <c r="R1074" s="135"/>
      <c r="S1074" s="135"/>
    </row>
    <row r="1075" spans="9:19">
      <c r="I1075" s="132"/>
      <c r="J1075" s="132"/>
      <c r="K1075" s="129"/>
      <c r="L1075" s="132"/>
      <c r="M1075" s="132"/>
      <c r="N1075" s="135"/>
      <c r="O1075" s="135"/>
      <c r="P1075" s="135"/>
      <c r="Q1075" s="135"/>
      <c r="R1075" s="135"/>
      <c r="S1075" s="135"/>
    </row>
    <row r="1076" spans="9:19">
      <c r="I1076" s="132"/>
      <c r="J1076" s="132"/>
      <c r="K1076" s="129"/>
      <c r="L1076" s="132"/>
      <c r="M1076" s="132"/>
      <c r="N1076" s="135"/>
      <c r="O1076" s="135"/>
      <c r="P1076" s="135"/>
      <c r="Q1076" s="135"/>
      <c r="R1076" s="135"/>
      <c r="S1076" s="135"/>
    </row>
    <row r="1077" spans="9:19">
      <c r="I1077" s="132"/>
      <c r="J1077" s="132"/>
      <c r="K1077" s="129"/>
      <c r="L1077" s="132"/>
      <c r="M1077" s="132"/>
      <c r="N1077" s="135"/>
      <c r="O1077" s="135"/>
      <c r="P1077" s="135"/>
      <c r="Q1077" s="135"/>
      <c r="R1077" s="135"/>
      <c r="S1077" s="135"/>
    </row>
    <row r="1078" spans="9:19">
      <c r="I1078" s="132"/>
      <c r="J1078" s="132"/>
      <c r="K1078" s="129"/>
      <c r="L1078" s="132"/>
      <c r="M1078" s="132"/>
      <c r="N1078" s="135"/>
      <c r="O1078" s="135"/>
      <c r="P1078" s="135"/>
      <c r="Q1078" s="135"/>
      <c r="R1078" s="135"/>
      <c r="S1078" s="135"/>
    </row>
    <row r="1079" spans="9:19">
      <c r="I1079" s="132"/>
      <c r="J1079" s="132"/>
      <c r="K1079" s="129"/>
      <c r="L1079" s="132"/>
      <c r="M1079" s="132"/>
      <c r="N1079" s="135"/>
      <c r="O1079" s="135"/>
      <c r="P1079" s="135"/>
      <c r="Q1079" s="135"/>
      <c r="R1079" s="135"/>
      <c r="S1079" s="135"/>
    </row>
    <row r="1080" spans="9:19">
      <c r="I1080" s="132"/>
      <c r="J1080" s="132"/>
      <c r="K1080" s="129"/>
      <c r="L1080" s="132"/>
      <c r="M1080" s="132"/>
      <c r="N1080" s="135"/>
      <c r="O1080" s="135"/>
      <c r="P1080" s="135"/>
      <c r="Q1080" s="135"/>
      <c r="R1080" s="135"/>
      <c r="S1080" s="135"/>
    </row>
    <row r="1081" spans="9:19">
      <c r="I1081" s="132"/>
      <c r="J1081" s="132"/>
      <c r="K1081" s="129"/>
      <c r="L1081" s="132"/>
      <c r="M1081" s="132"/>
      <c r="N1081" s="135"/>
      <c r="O1081" s="135"/>
      <c r="P1081" s="135"/>
      <c r="Q1081" s="135"/>
      <c r="R1081" s="135"/>
      <c r="S1081" s="135"/>
    </row>
    <row r="1082" spans="9:19">
      <c r="I1082" s="132"/>
      <c r="J1082" s="132"/>
      <c r="K1082" s="129"/>
      <c r="L1082" s="132"/>
      <c r="M1082" s="132"/>
      <c r="N1082" s="135"/>
      <c r="O1082" s="135"/>
      <c r="P1082" s="135"/>
      <c r="Q1082" s="135"/>
      <c r="R1082" s="135"/>
      <c r="S1082" s="135"/>
    </row>
    <row r="1083" spans="9:19">
      <c r="I1083" s="132"/>
      <c r="J1083" s="132"/>
      <c r="K1083" s="129"/>
      <c r="L1083" s="132"/>
      <c r="M1083" s="132"/>
      <c r="N1083" s="135"/>
      <c r="O1083" s="135"/>
      <c r="P1083" s="135"/>
      <c r="Q1083" s="135"/>
      <c r="R1083" s="135"/>
      <c r="S1083" s="135"/>
    </row>
    <row r="1084" spans="9:19">
      <c r="I1084" s="132"/>
      <c r="J1084" s="132"/>
      <c r="K1084" s="129"/>
      <c r="L1084" s="132"/>
      <c r="M1084" s="132"/>
      <c r="N1084" s="135"/>
      <c r="O1084" s="135"/>
      <c r="P1084" s="135"/>
      <c r="Q1084" s="135"/>
      <c r="R1084" s="135"/>
      <c r="S1084" s="135"/>
    </row>
    <row r="1085" spans="9:19">
      <c r="I1085" s="132"/>
      <c r="J1085" s="132"/>
      <c r="K1085" s="129"/>
      <c r="L1085" s="132"/>
      <c r="M1085" s="132"/>
      <c r="N1085" s="135"/>
      <c r="O1085" s="135"/>
      <c r="P1085" s="135"/>
      <c r="Q1085" s="135"/>
      <c r="R1085" s="135"/>
      <c r="S1085" s="135"/>
    </row>
    <row r="1086" spans="9:19">
      <c r="I1086" s="132"/>
      <c r="J1086" s="132"/>
      <c r="K1086" s="129"/>
      <c r="L1086" s="132"/>
      <c r="M1086" s="132"/>
      <c r="N1086" s="135"/>
      <c r="O1086" s="135"/>
      <c r="P1086" s="135"/>
      <c r="Q1086" s="135"/>
      <c r="R1086" s="135"/>
      <c r="S1086" s="135"/>
    </row>
    <row r="1087" spans="9:19">
      <c r="I1087" s="132"/>
      <c r="J1087" s="132"/>
      <c r="K1087" s="129"/>
      <c r="L1087" s="132"/>
      <c r="M1087" s="132"/>
      <c r="N1087" s="135"/>
      <c r="O1087" s="135"/>
      <c r="P1087" s="135"/>
      <c r="Q1087" s="135"/>
      <c r="R1087" s="135"/>
      <c r="S1087" s="135"/>
    </row>
    <row r="1088" spans="9:19">
      <c r="I1088" s="132"/>
      <c r="J1088" s="132"/>
      <c r="K1088" s="129"/>
      <c r="L1088" s="132"/>
      <c r="M1088" s="132"/>
      <c r="N1088" s="135"/>
      <c r="O1088" s="135"/>
      <c r="P1088" s="135"/>
      <c r="Q1088" s="135"/>
      <c r="R1088" s="135"/>
      <c r="S1088" s="135"/>
    </row>
    <row r="1089" spans="9:19">
      <c r="I1089" s="132"/>
      <c r="J1089" s="132"/>
      <c r="K1089" s="129"/>
      <c r="L1089" s="132"/>
      <c r="M1089" s="132"/>
      <c r="N1089" s="135"/>
      <c r="O1089" s="135"/>
      <c r="P1089" s="135"/>
      <c r="Q1089" s="135"/>
      <c r="R1089" s="135"/>
      <c r="S1089" s="135"/>
    </row>
    <row r="1090" spans="9:19">
      <c r="I1090" s="132"/>
      <c r="J1090" s="132"/>
      <c r="K1090" s="129"/>
      <c r="L1090" s="132"/>
      <c r="M1090" s="132"/>
      <c r="N1090" s="135"/>
      <c r="O1090" s="135"/>
      <c r="P1090" s="135"/>
      <c r="Q1090" s="135"/>
      <c r="R1090" s="135"/>
      <c r="S1090" s="135"/>
    </row>
    <row r="1091" spans="9:19">
      <c r="I1091" s="132"/>
      <c r="J1091" s="132"/>
      <c r="K1091" s="129"/>
      <c r="L1091" s="132"/>
      <c r="M1091" s="132"/>
      <c r="N1091" s="135"/>
      <c r="O1091" s="135"/>
      <c r="P1091" s="135"/>
      <c r="Q1091" s="135"/>
      <c r="R1091" s="135"/>
      <c r="S1091" s="135"/>
    </row>
    <row r="1092" spans="9:19">
      <c r="I1092" s="132"/>
      <c r="J1092" s="132"/>
      <c r="K1092" s="129"/>
      <c r="L1092" s="132"/>
      <c r="M1092" s="132"/>
      <c r="N1092" s="135"/>
      <c r="O1092" s="135"/>
      <c r="P1092" s="135"/>
      <c r="Q1092" s="135"/>
      <c r="R1092" s="135"/>
      <c r="S1092" s="135"/>
    </row>
    <row r="1093" spans="9:19">
      <c r="I1093" s="132"/>
      <c r="J1093" s="132"/>
      <c r="K1093" s="129"/>
      <c r="L1093" s="132"/>
      <c r="M1093" s="132"/>
      <c r="N1093" s="135"/>
      <c r="O1093" s="135"/>
      <c r="P1093" s="135"/>
      <c r="Q1093" s="135"/>
      <c r="R1093" s="135"/>
      <c r="S1093" s="135"/>
    </row>
    <row r="1094" spans="9:19">
      <c r="I1094" s="132"/>
      <c r="J1094" s="132"/>
      <c r="K1094" s="129"/>
      <c r="L1094" s="132"/>
      <c r="M1094" s="132"/>
      <c r="N1094" s="135"/>
      <c r="O1094" s="135"/>
      <c r="P1094" s="135"/>
      <c r="Q1094" s="135"/>
      <c r="R1094" s="135"/>
      <c r="S1094" s="135"/>
    </row>
    <row r="1095" spans="9:19">
      <c r="I1095" s="132"/>
      <c r="J1095" s="132"/>
      <c r="K1095" s="129"/>
      <c r="L1095" s="132"/>
      <c r="M1095" s="132"/>
      <c r="N1095" s="135"/>
      <c r="O1095" s="135"/>
      <c r="P1095" s="135"/>
      <c r="Q1095" s="135"/>
      <c r="R1095" s="135"/>
      <c r="S1095" s="135"/>
    </row>
    <row r="1096" spans="9:19">
      <c r="I1096" s="132"/>
      <c r="J1096" s="132"/>
      <c r="K1096" s="129"/>
      <c r="L1096" s="132"/>
      <c r="M1096" s="132"/>
      <c r="N1096" s="135"/>
      <c r="O1096" s="135"/>
      <c r="P1096" s="135"/>
      <c r="Q1096" s="135"/>
      <c r="R1096" s="135"/>
      <c r="S1096" s="135"/>
    </row>
    <row r="1097" spans="9:19">
      <c r="I1097" s="132"/>
      <c r="J1097" s="132"/>
      <c r="K1097" s="129"/>
      <c r="L1097" s="132"/>
      <c r="M1097" s="132"/>
      <c r="N1097" s="135"/>
      <c r="O1097" s="135"/>
      <c r="P1097" s="135"/>
      <c r="Q1097" s="135"/>
      <c r="R1097" s="135"/>
      <c r="S1097" s="135"/>
    </row>
    <row r="1098" spans="9:19">
      <c r="I1098" s="132"/>
      <c r="J1098" s="132"/>
      <c r="K1098" s="129"/>
      <c r="L1098" s="132"/>
      <c r="M1098" s="132"/>
      <c r="N1098" s="135"/>
      <c r="O1098" s="135"/>
      <c r="P1098" s="135"/>
      <c r="Q1098" s="135"/>
      <c r="R1098" s="135"/>
      <c r="S1098" s="135"/>
    </row>
    <row r="1099" spans="9:19">
      <c r="I1099" s="132"/>
      <c r="J1099" s="132"/>
      <c r="K1099" s="129"/>
      <c r="L1099" s="132"/>
      <c r="M1099" s="132"/>
      <c r="N1099" s="135"/>
      <c r="O1099" s="135"/>
      <c r="P1099" s="135"/>
      <c r="Q1099" s="135"/>
      <c r="R1099" s="135"/>
      <c r="S1099" s="135"/>
    </row>
    <row r="1100" spans="9:19">
      <c r="I1100" s="132"/>
      <c r="J1100" s="132"/>
      <c r="K1100" s="129"/>
      <c r="L1100" s="132"/>
      <c r="M1100" s="132"/>
      <c r="N1100" s="135"/>
      <c r="O1100" s="135"/>
      <c r="P1100" s="135"/>
      <c r="Q1100" s="135"/>
      <c r="R1100" s="135"/>
      <c r="S1100" s="135"/>
    </row>
    <row r="1101" spans="9:19">
      <c r="I1101" s="132"/>
      <c r="J1101" s="132"/>
      <c r="K1101" s="129"/>
      <c r="L1101" s="132"/>
      <c r="M1101" s="132"/>
      <c r="N1101" s="135"/>
      <c r="O1101" s="135"/>
      <c r="P1101" s="135"/>
      <c r="Q1101" s="135"/>
      <c r="R1101" s="135"/>
      <c r="S1101" s="135"/>
    </row>
    <row r="1102" spans="9:19">
      <c r="I1102" s="132"/>
      <c r="J1102" s="132"/>
      <c r="K1102" s="129"/>
      <c r="L1102" s="132"/>
      <c r="M1102" s="132"/>
      <c r="N1102" s="135"/>
      <c r="O1102" s="135"/>
      <c r="P1102" s="135"/>
      <c r="Q1102" s="135"/>
      <c r="R1102" s="135"/>
      <c r="S1102" s="135"/>
    </row>
    <row r="1103" spans="9:19">
      <c r="I1103" s="132"/>
      <c r="J1103" s="132"/>
      <c r="K1103" s="129"/>
      <c r="L1103" s="132"/>
      <c r="M1103" s="132"/>
      <c r="N1103" s="135"/>
      <c r="O1103" s="135"/>
      <c r="P1103" s="135"/>
      <c r="Q1103" s="135"/>
      <c r="R1103" s="135"/>
      <c r="S1103" s="135"/>
    </row>
    <row r="1104" spans="9:19">
      <c r="I1104" s="132"/>
      <c r="J1104" s="132"/>
      <c r="K1104" s="129"/>
      <c r="L1104" s="132"/>
      <c r="M1104" s="132"/>
      <c r="N1104" s="135"/>
      <c r="O1104" s="135"/>
      <c r="P1104" s="135"/>
      <c r="Q1104" s="135"/>
      <c r="R1104" s="135"/>
      <c r="S1104" s="135"/>
    </row>
    <row r="1105" spans="9:19">
      <c r="I1105" s="132"/>
      <c r="J1105" s="132"/>
      <c r="K1105" s="129"/>
      <c r="L1105" s="132"/>
      <c r="M1105" s="132"/>
      <c r="N1105" s="135"/>
      <c r="O1105" s="135"/>
      <c r="P1105" s="135"/>
      <c r="Q1105" s="135"/>
      <c r="R1105" s="135"/>
      <c r="S1105" s="135"/>
    </row>
    <row r="1106" spans="9:19">
      <c r="I1106" s="132"/>
      <c r="J1106" s="132"/>
      <c r="K1106" s="129"/>
      <c r="L1106" s="132"/>
      <c r="M1106" s="132"/>
      <c r="N1106" s="135"/>
      <c r="O1106" s="135"/>
      <c r="P1106" s="135"/>
      <c r="Q1106" s="135"/>
      <c r="R1106" s="135"/>
      <c r="S1106" s="135"/>
    </row>
    <row r="1107" spans="9:19">
      <c r="I1107" s="132"/>
      <c r="J1107" s="132"/>
      <c r="K1107" s="129"/>
      <c r="L1107" s="132"/>
      <c r="M1107" s="132"/>
      <c r="N1107" s="135"/>
      <c r="O1107" s="135"/>
      <c r="P1107" s="135"/>
      <c r="Q1107" s="135"/>
      <c r="R1107" s="135"/>
      <c r="S1107" s="135"/>
    </row>
    <row r="1108" spans="9:19">
      <c r="I1108" s="132"/>
      <c r="J1108" s="132"/>
      <c r="K1108" s="129"/>
      <c r="L1108" s="132"/>
      <c r="M1108" s="132"/>
      <c r="N1108" s="135"/>
      <c r="O1108" s="135"/>
      <c r="P1108" s="135"/>
      <c r="Q1108" s="135"/>
      <c r="R1108" s="135"/>
      <c r="S1108" s="135"/>
    </row>
    <row r="1109" spans="9:19">
      <c r="I1109" s="132"/>
      <c r="J1109" s="132"/>
      <c r="K1109" s="129"/>
      <c r="L1109" s="132"/>
      <c r="M1109" s="132"/>
      <c r="N1109" s="135"/>
      <c r="O1109" s="135"/>
      <c r="P1109" s="135"/>
      <c r="Q1109" s="135"/>
      <c r="R1109" s="135"/>
      <c r="S1109" s="135"/>
    </row>
    <row r="1110" spans="9:19">
      <c r="I1110" s="132"/>
      <c r="J1110" s="132"/>
      <c r="K1110" s="129"/>
      <c r="L1110" s="132"/>
      <c r="M1110" s="132"/>
      <c r="N1110" s="135"/>
      <c r="O1110" s="135"/>
      <c r="P1110" s="135"/>
      <c r="Q1110" s="135"/>
      <c r="R1110" s="135"/>
      <c r="S1110" s="135"/>
    </row>
    <row r="1111" spans="9:19">
      <c r="I1111" s="132"/>
      <c r="J1111" s="132"/>
      <c r="K1111" s="129"/>
      <c r="L1111" s="132"/>
      <c r="M1111" s="132"/>
      <c r="N1111" s="135"/>
      <c r="O1111" s="135"/>
      <c r="P1111" s="135"/>
      <c r="Q1111" s="135"/>
      <c r="R1111" s="135"/>
      <c r="S1111" s="135"/>
    </row>
    <row r="1112" spans="9:19">
      <c r="I1112" s="132"/>
      <c r="J1112" s="132"/>
      <c r="K1112" s="129"/>
      <c r="L1112" s="132"/>
      <c r="M1112" s="132"/>
      <c r="N1112" s="135"/>
      <c r="O1112" s="135"/>
      <c r="P1112" s="135"/>
      <c r="Q1112" s="135"/>
      <c r="R1112" s="135"/>
      <c r="S1112" s="135"/>
    </row>
    <row r="1113" spans="9:19">
      <c r="I1113" s="132"/>
      <c r="J1113" s="132"/>
      <c r="K1113" s="129"/>
      <c r="L1113" s="132"/>
      <c r="M1113" s="132"/>
      <c r="N1113" s="135"/>
      <c r="O1113" s="135"/>
      <c r="P1113" s="135"/>
      <c r="Q1113" s="135"/>
      <c r="R1113" s="135"/>
      <c r="S1113" s="135"/>
    </row>
    <row r="1114" spans="9:19">
      <c r="I1114" s="132"/>
      <c r="J1114" s="132"/>
      <c r="K1114" s="129"/>
      <c r="L1114" s="132"/>
      <c r="M1114" s="132"/>
      <c r="N1114" s="135"/>
      <c r="O1114" s="135"/>
      <c r="P1114" s="135"/>
      <c r="Q1114" s="135"/>
      <c r="R1114" s="135"/>
      <c r="S1114" s="135"/>
    </row>
    <row r="1115" spans="9:19">
      <c r="I1115" s="132"/>
      <c r="J1115" s="132"/>
      <c r="K1115" s="129"/>
      <c r="L1115" s="132"/>
      <c r="M1115" s="132"/>
      <c r="N1115" s="135"/>
      <c r="O1115" s="135"/>
      <c r="P1115" s="135"/>
      <c r="Q1115" s="135"/>
      <c r="R1115" s="135"/>
      <c r="S1115" s="135"/>
    </row>
    <row r="1116" spans="9:19">
      <c r="I1116" s="132"/>
      <c r="J1116" s="132"/>
      <c r="K1116" s="129"/>
      <c r="L1116" s="132"/>
      <c r="M1116" s="132"/>
      <c r="N1116" s="135"/>
      <c r="O1116" s="135"/>
      <c r="P1116" s="135"/>
      <c r="Q1116" s="135"/>
      <c r="R1116" s="135"/>
      <c r="S1116" s="135"/>
    </row>
    <row r="1117" spans="9:19">
      <c r="I1117" s="132"/>
      <c r="J1117" s="132"/>
      <c r="K1117" s="129"/>
      <c r="L1117" s="132"/>
      <c r="M1117" s="132"/>
      <c r="N1117" s="135"/>
      <c r="O1117" s="135"/>
      <c r="P1117" s="135"/>
      <c r="Q1117" s="135"/>
      <c r="R1117" s="135"/>
      <c r="S1117" s="135"/>
    </row>
    <row r="1118" spans="9:19">
      <c r="I1118" s="132"/>
      <c r="J1118" s="132"/>
      <c r="K1118" s="129"/>
      <c r="L1118" s="132"/>
      <c r="M1118" s="132"/>
      <c r="N1118" s="135"/>
      <c r="O1118" s="135"/>
      <c r="P1118" s="135"/>
      <c r="Q1118" s="135"/>
      <c r="R1118" s="135"/>
      <c r="S1118" s="135"/>
    </row>
    <row r="1119" spans="9:19">
      <c r="I1119" s="132"/>
      <c r="J1119" s="132"/>
      <c r="K1119" s="129"/>
      <c r="L1119" s="132"/>
      <c r="M1119" s="132"/>
      <c r="N1119" s="135"/>
      <c r="O1119" s="135"/>
      <c r="P1119" s="135"/>
      <c r="Q1119" s="135"/>
      <c r="R1119" s="135"/>
      <c r="S1119" s="135"/>
    </row>
    <row r="1120" spans="9:19">
      <c r="I1120" s="132"/>
      <c r="J1120" s="132"/>
      <c r="K1120" s="129"/>
      <c r="L1120" s="132"/>
      <c r="M1120" s="132"/>
      <c r="N1120" s="135"/>
      <c r="O1120" s="135"/>
      <c r="P1120" s="135"/>
      <c r="Q1120" s="135"/>
      <c r="R1120" s="135"/>
      <c r="S1120" s="135"/>
    </row>
    <row r="1121" spans="9:19">
      <c r="I1121" s="132"/>
      <c r="J1121" s="132"/>
      <c r="K1121" s="129"/>
      <c r="L1121" s="132"/>
      <c r="M1121" s="132"/>
      <c r="N1121" s="135"/>
      <c r="O1121" s="135"/>
      <c r="P1121" s="135"/>
      <c r="Q1121" s="135"/>
      <c r="R1121" s="135"/>
      <c r="S1121" s="135"/>
    </row>
    <row r="1122" spans="9:19">
      <c r="I1122" s="132"/>
      <c r="J1122" s="132"/>
      <c r="K1122" s="129"/>
      <c r="L1122" s="132"/>
      <c r="M1122" s="132"/>
      <c r="N1122" s="135"/>
      <c r="O1122" s="135"/>
      <c r="P1122" s="135"/>
      <c r="Q1122" s="135"/>
      <c r="R1122" s="135"/>
      <c r="S1122" s="135"/>
    </row>
    <row r="1123" spans="9:19">
      <c r="I1123" s="132"/>
      <c r="J1123" s="132"/>
      <c r="K1123" s="129"/>
      <c r="L1123" s="132"/>
      <c r="M1123" s="132"/>
      <c r="N1123" s="135"/>
      <c r="O1123" s="135"/>
      <c r="P1123" s="135"/>
      <c r="Q1123" s="135"/>
      <c r="R1123" s="135"/>
      <c r="S1123" s="135"/>
    </row>
    <row r="1124" spans="9:19">
      <c r="I1124" s="132"/>
      <c r="J1124" s="132"/>
      <c r="K1124" s="129"/>
      <c r="L1124" s="132"/>
      <c r="M1124" s="132"/>
      <c r="N1124" s="135"/>
      <c r="O1124" s="135"/>
      <c r="P1124" s="135"/>
      <c r="Q1124" s="135"/>
      <c r="R1124" s="135"/>
      <c r="S1124" s="135"/>
    </row>
    <row r="1125" spans="9:19">
      <c r="I1125" s="132"/>
      <c r="J1125" s="132"/>
      <c r="K1125" s="129"/>
      <c r="L1125" s="132"/>
      <c r="M1125" s="132"/>
      <c r="N1125" s="135"/>
      <c r="O1125" s="135"/>
      <c r="P1125" s="135"/>
      <c r="Q1125" s="135"/>
      <c r="R1125" s="135"/>
      <c r="S1125" s="135"/>
    </row>
    <row r="1126" spans="9:19">
      <c r="I1126" s="132"/>
      <c r="J1126" s="132"/>
      <c r="K1126" s="129"/>
      <c r="L1126" s="132"/>
      <c r="M1126" s="132"/>
      <c r="N1126" s="135"/>
      <c r="O1126" s="135"/>
      <c r="P1126" s="135"/>
      <c r="Q1126" s="135"/>
      <c r="R1126" s="135"/>
      <c r="S1126" s="135"/>
    </row>
    <row r="1127" spans="9:19">
      <c r="I1127" s="132"/>
      <c r="J1127" s="132"/>
      <c r="K1127" s="129"/>
      <c r="L1127" s="132"/>
      <c r="M1127" s="132"/>
      <c r="N1127" s="135"/>
      <c r="O1127" s="135"/>
      <c r="P1127" s="135"/>
      <c r="Q1127" s="135"/>
      <c r="R1127" s="135"/>
      <c r="S1127" s="135"/>
    </row>
    <row r="1128" spans="9:19">
      <c r="I1128" s="132"/>
      <c r="J1128" s="132"/>
      <c r="K1128" s="129"/>
      <c r="L1128" s="132"/>
      <c r="M1128" s="132"/>
      <c r="N1128" s="135"/>
      <c r="O1128" s="135"/>
      <c r="P1128" s="135"/>
      <c r="Q1128" s="135"/>
      <c r="R1128" s="135"/>
      <c r="S1128" s="135"/>
    </row>
    <row r="1129" spans="9:19">
      <c r="I1129" s="132"/>
      <c r="J1129" s="132"/>
      <c r="K1129" s="129"/>
      <c r="L1129" s="132"/>
      <c r="M1129" s="132"/>
      <c r="N1129" s="135"/>
      <c r="O1129" s="135"/>
      <c r="P1129" s="135"/>
      <c r="Q1129" s="135"/>
      <c r="R1129" s="135"/>
      <c r="S1129" s="135"/>
    </row>
    <row r="1130" spans="9:19">
      <c r="I1130" s="132"/>
      <c r="J1130" s="132"/>
      <c r="K1130" s="129"/>
      <c r="L1130" s="132"/>
      <c r="M1130" s="132"/>
      <c r="N1130" s="135"/>
      <c r="O1130" s="135"/>
      <c r="P1130" s="135"/>
      <c r="Q1130" s="135"/>
      <c r="R1130" s="135"/>
      <c r="S1130" s="135"/>
    </row>
    <row r="1131" spans="9:19">
      <c r="I1131" s="132"/>
      <c r="J1131" s="132"/>
      <c r="K1131" s="129"/>
      <c r="L1131" s="132"/>
      <c r="M1131" s="132"/>
      <c r="N1131" s="135"/>
      <c r="O1131" s="135"/>
      <c r="P1131" s="135"/>
      <c r="Q1131" s="135"/>
      <c r="R1131" s="135"/>
      <c r="S1131" s="135"/>
    </row>
    <row r="1132" spans="9:19">
      <c r="I1132" s="132"/>
      <c r="J1132" s="132"/>
      <c r="K1132" s="129"/>
      <c r="L1132" s="132"/>
      <c r="M1132" s="132"/>
      <c r="N1132" s="135"/>
      <c r="O1132" s="135"/>
      <c r="P1132" s="135"/>
      <c r="Q1132" s="135"/>
      <c r="R1132" s="135"/>
      <c r="S1132" s="135"/>
    </row>
    <row r="1133" spans="9:19">
      <c r="I1133" s="132"/>
      <c r="J1133" s="132"/>
      <c r="K1133" s="129"/>
      <c r="L1133" s="132"/>
      <c r="M1133" s="132"/>
      <c r="N1133" s="135"/>
      <c r="O1133" s="135"/>
      <c r="P1133" s="135"/>
      <c r="Q1133" s="135"/>
      <c r="R1133" s="135"/>
      <c r="S1133" s="135"/>
    </row>
    <row r="1134" spans="9:19">
      <c r="I1134" s="132"/>
      <c r="J1134" s="132"/>
      <c r="K1134" s="129"/>
      <c r="L1134" s="132"/>
      <c r="M1134" s="132"/>
      <c r="N1134" s="135"/>
      <c r="O1134" s="135"/>
      <c r="P1134" s="135"/>
      <c r="Q1134" s="135"/>
      <c r="R1134" s="135"/>
      <c r="S1134" s="135"/>
    </row>
    <row r="1135" spans="9:19">
      <c r="I1135" s="132"/>
      <c r="J1135" s="132"/>
      <c r="K1135" s="129"/>
      <c r="L1135" s="132"/>
      <c r="M1135" s="132"/>
      <c r="N1135" s="135"/>
      <c r="O1135" s="135"/>
      <c r="P1135" s="135"/>
      <c r="Q1135" s="135"/>
      <c r="R1135" s="135"/>
      <c r="S1135" s="135"/>
    </row>
    <row r="1136" spans="9:19">
      <c r="I1136" s="132"/>
      <c r="J1136" s="132"/>
      <c r="K1136" s="129"/>
      <c r="L1136" s="132"/>
      <c r="M1136" s="132"/>
      <c r="N1136" s="135"/>
      <c r="O1136" s="135"/>
      <c r="P1136" s="135"/>
      <c r="Q1136" s="135"/>
      <c r="R1136" s="135"/>
      <c r="S1136" s="135"/>
    </row>
    <row r="1137" spans="9:19">
      <c r="I1137" s="132"/>
      <c r="J1137" s="132"/>
      <c r="K1137" s="129"/>
      <c r="L1137" s="132"/>
      <c r="M1137" s="132"/>
      <c r="N1137" s="135"/>
      <c r="O1137" s="135"/>
      <c r="P1137" s="135"/>
      <c r="Q1137" s="135"/>
      <c r="R1137" s="135"/>
      <c r="S1137" s="135"/>
    </row>
    <row r="1138" spans="9:19">
      <c r="I1138" s="132"/>
      <c r="J1138" s="132"/>
      <c r="K1138" s="129"/>
      <c r="L1138" s="132"/>
      <c r="M1138" s="132"/>
      <c r="N1138" s="135"/>
      <c r="O1138" s="135"/>
      <c r="P1138" s="135"/>
      <c r="Q1138" s="135"/>
      <c r="R1138" s="135"/>
      <c r="S1138" s="135"/>
    </row>
    <row r="1139" spans="9:19">
      <c r="I1139" s="132"/>
      <c r="J1139" s="132"/>
      <c r="K1139" s="129"/>
      <c r="L1139" s="132"/>
      <c r="M1139" s="132"/>
      <c r="N1139" s="135"/>
      <c r="O1139" s="135"/>
      <c r="P1139" s="135"/>
      <c r="Q1139" s="135"/>
      <c r="R1139" s="135"/>
      <c r="S1139" s="135"/>
    </row>
    <row r="1140" spans="9:19">
      <c r="I1140" s="132"/>
      <c r="J1140" s="132"/>
      <c r="K1140" s="129"/>
      <c r="L1140" s="132"/>
      <c r="M1140" s="132"/>
      <c r="N1140" s="135"/>
      <c r="O1140" s="135"/>
      <c r="P1140" s="135"/>
      <c r="Q1140" s="135"/>
      <c r="R1140" s="135"/>
      <c r="S1140" s="135"/>
    </row>
    <row r="1141" spans="9:19">
      <c r="I1141" s="132"/>
      <c r="J1141" s="132"/>
      <c r="K1141" s="129"/>
      <c r="L1141" s="132"/>
      <c r="M1141" s="132"/>
      <c r="N1141" s="135"/>
      <c r="O1141" s="135"/>
      <c r="P1141" s="135"/>
      <c r="Q1141" s="135"/>
      <c r="R1141" s="135"/>
      <c r="S1141" s="135"/>
    </row>
    <row r="1142" spans="9:19">
      <c r="I1142" s="132"/>
      <c r="J1142" s="132"/>
      <c r="K1142" s="129"/>
      <c r="L1142" s="132"/>
      <c r="M1142" s="132"/>
      <c r="N1142" s="135"/>
      <c r="O1142" s="135"/>
      <c r="P1142" s="135"/>
      <c r="Q1142" s="135"/>
      <c r="R1142" s="135"/>
      <c r="S1142" s="135"/>
    </row>
    <row r="1143" spans="9:19">
      <c r="I1143" s="132"/>
      <c r="J1143" s="132"/>
      <c r="K1143" s="129"/>
      <c r="L1143" s="132"/>
      <c r="M1143" s="132"/>
      <c r="N1143" s="135"/>
      <c r="O1143" s="135"/>
      <c r="P1143" s="135"/>
      <c r="Q1143" s="135"/>
      <c r="R1143" s="135"/>
      <c r="S1143" s="135"/>
    </row>
    <row r="1144" spans="9:19">
      <c r="I1144" s="132"/>
      <c r="J1144" s="132"/>
      <c r="K1144" s="129"/>
      <c r="L1144" s="132"/>
      <c r="M1144" s="132"/>
      <c r="N1144" s="135"/>
      <c r="O1144" s="135"/>
      <c r="P1144" s="135"/>
      <c r="Q1144" s="135"/>
      <c r="R1144" s="135"/>
      <c r="S1144" s="135"/>
    </row>
    <row r="1145" spans="9:19">
      <c r="I1145" s="132"/>
      <c r="J1145" s="132"/>
      <c r="K1145" s="129"/>
      <c r="L1145" s="132"/>
      <c r="M1145" s="132"/>
      <c r="N1145" s="135"/>
      <c r="O1145" s="135"/>
      <c r="P1145" s="135"/>
      <c r="Q1145" s="135"/>
      <c r="R1145" s="135"/>
      <c r="S1145" s="135"/>
    </row>
    <row r="1146" spans="9:19">
      <c r="I1146" s="132"/>
      <c r="J1146" s="132"/>
      <c r="K1146" s="129"/>
      <c r="L1146" s="132"/>
      <c r="M1146" s="132"/>
      <c r="N1146" s="135"/>
      <c r="O1146" s="135"/>
      <c r="P1146" s="135"/>
      <c r="Q1146" s="135"/>
      <c r="R1146" s="135"/>
      <c r="S1146" s="135"/>
    </row>
    <row r="1147" spans="9:19">
      <c r="I1147" s="132"/>
      <c r="J1147" s="132"/>
      <c r="K1147" s="129"/>
      <c r="L1147" s="132"/>
      <c r="M1147" s="132"/>
      <c r="N1147" s="135"/>
      <c r="O1147" s="135"/>
      <c r="P1147" s="135"/>
      <c r="Q1147" s="135"/>
      <c r="R1147" s="135"/>
      <c r="S1147" s="135"/>
    </row>
    <row r="1148" spans="9:19">
      <c r="I1148" s="132"/>
      <c r="J1148" s="132"/>
      <c r="K1148" s="129"/>
      <c r="L1148" s="132"/>
      <c r="M1148" s="132"/>
      <c r="N1148" s="135"/>
      <c r="O1148" s="135"/>
      <c r="P1148" s="135"/>
      <c r="Q1148" s="135"/>
      <c r="R1148" s="135"/>
      <c r="S1148" s="135"/>
    </row>
    <row r="1149" spans="9:19">
      <c r="I1149" s="132"/>
      <c r="J1149" s="132"/>
      <c r="K1149" s="129"/>
      <c r="L1149" s="132"/>
      <c r="M1149" s="132"/>
      <c r="N1149" s="135"/>
      <c r="O1149" s="135"/>
      <c r="P1149" s="135"/>
      <c r="Q1149" s="135"/>
      <c r="R1149" s="135"/>
      <c r="S1149" s="135"/>
    </row>
    <row r="1150" spans="9:19">
      <c r="I1150" s="132"/>
      <c r="J1150" s="132"/>
      <c r="K1150" s="129"/>
      <c r="L1150" s="132"/>
      <c r="M1150" s="132"/>
      <c r="N1150" s="135"/>
      <c r="O1150" s="135"/>
      <c r="P1150" s="135"/>
      <c r="Q1150" s="135"/>
      <c r="R1150" s="135"/>
      <c r="S1150" s="135"/>
    </row>
    <row r="1151" spans="9:19">
      <c r="I1151" s="132"/>
      <c r="J1151" s="132"/>
      <c r="K1151" s="129"/>
      <c r="L1151" s="132"/>
      <c r="M1151" s="132"/>
      <c r="N1151" s="135"/>
      <c r="O1151" s="135"/>
      <c r="P1151" s="135"/>
      <c r="Q1151" s="135"/>
      <c r="R1151" s="135"/>
      <c r="S1151" s="135"/>
    </row>
    <row r="1152" spans="9:19">
      <c r="I1152" s="132"/>
      <c r="J1152" s="132"/>
      <c r="K1152" s="129"/>
      <c r="L1152" s="132"/>
      <c r="M1152" s="132"/>
      <c r="N1152" s="135"/>
      <c r="O1152" s="135"/>
      <c r="P1152" s="135"/>
      <c r="Q1152" s="135"/>
      <c r="R1152" s="135"/>
      <c r="S1152" s="135"/>
    </row>
    <row r="1153" spans="9:19">
      <c r="I1153" s="132"/>
      <c r="J1153" s="132"/>
      <c r="K1153" s="129"/>
      <c r="L1153" s="132"/>
      <c r="M1153" s="132"/>
      <c r="N1153" s="135"/>
      <c r="O1153" s="135"/>
      <c r="P1153" s="135"/>
      <c r="Q1153" s="135"/>
      <c r="R1153" s="135"/>
      <c r="S1153" s="135"/>
    </row>
    <row r="1154" spans="9:19">
      <c r="I1154" s="132"/>
      <c r="J1154" s="132"/>
      <c r="K1154" s="129"/>
      <c r="L1154" s="132"/>
      <c r="M1154" s="132"/>
      <c r="N1154" s="135"/>
      <c r="O1154" s="135"/>
      <c r="P1154" s="135"/>
      <c r="Q1154" s="135"/>
      <c r="R1154" s="135"/>
      <c r="S1154" s="135"/>
    </row>
    <row r="1155" spans="9:19">
      <c r="I1155" s="132"/>
      <c r="J1155" s="132"/>
      <c r="K1155" s="129"/>
      <c r="L1155" s="132"/>
      <c r="M1155" s="132"/>
      <c r="N1155" s="135"/>
      <c r="O1155" s="135"/>
      <c r="P1155" s="135"/>
      <c r="Q1155" s="135"/>
      <c r="R1155" s="135"/>
      <c r="S1155" s="135"/>
    </row>
    <row r="1156" spans="9:19">
      <c r="I1156" s="132"/>
      <c r="J1156" s="132"/>
      <c r="K1156" s="129"/>
      <c r="L1156" s="132"/>
      <c r="M1156" s="132"/>
      <c r="N1156" s="135"/>
      <c r="O1156" s="135"/>
      <c r="P1156" s="135"/>
      <c r="Q1156" s="135"/>
      <c r="R1156" s="135"/>
      <c r="S1156" s="135"/>
    </row>
    <row r="1157" spans="9:19">
      <c r="I1157" s="132"/>
      <c r="J1157" s="132"/>
      <c r="K1157" s="129"/>
      <c r="L1157" s="132"/>
      <c r="M1157" s="132"/>
      <c r="N1157" s="135"/>
      <c r="O1157" s="135"/>
      <c r="P1157" s="135"/>
      <c r="Q1157" s="135"/>
      <c r="R1157" s="135"/>
      <c r="S1157" s="135"/>
    </row>
    <row r="1158" spans="9:19">
      <c r="I1158" s="132"/>
      <c r="J1158" s="132"/>
      <c r="K1158" s="129"/>
      <c r="L1158" s="132"/>
      <c r="M1158" s="132"/>
      <c r="N1158" s="135"/>
      <c r="O1158" s="135"/>
      <c r="P1158" s="135"/>
      <c r="Q1158" s="135"/>
      <c r="R1158" s="135"/>
      <c r="S1158" s="135"/>
    </row>
    <row r="1159" spans="9:19">
      <c r="I1159" s="132"/>
      <c r="J1159" s="132"/>
      <c r="K1159" s="129"/>
      <c r="L1159" s="132"/>
      <c r="M1159" s="132"/>
      <c r="N1159" s="135"/>
      <c r="O1159" s="135"/>
      <c r="P1159" s="135"/>
      <c r="Q1159" s="135"/>
      <c r="R1159" s="135"/>
      <c r="S1159" s="135"/>
    </row>
    <row r="1160" spans="9:19">
      <c r="I1160" s="132"/>
      <c r="J1160" s="132"/>
      <c r="K1160" s="129"/>
      <c r="L1160" s="132"/>
      <c r="M1160" s="132"/>
      <c r="N1160" s="135"/>
      <c r="O1160" s="135"/>
      <c r="P1160" s="135"/>
      <c r="Q1160" s="135"/>
      <c r="R1160" s="135"/>
      <c r="S1160" s="135"/>
    </row>
    <row r="1161" spans="9:19">
      <c r="I1161" s="132"/>
      <c r="J1161" s="132"/>
      <c r="K1161" s="129"/>
      <c r="L1161" s="132"/>
      <c r="M1161" s="132"/>
      <c r="N1161" s="135"/>
      <c r="O1161" s="135"/>
      <c r="P1161" s="135"/>
      <c r="Q1161" s="135"/>
      <c r="R1161" s="135"/>
      <c r="S1161" s="135"/>
    </row>
    <row r="1162" spans="9:19">
      <c r="I1162" s="132"/>
      <c r="J1162" s="132"/>
      <c r="K1162" s="129"/>
      <c r="L1162" s="132"/>
      <c r="M1162" s="132"/>
      <c r="N1162" s="135"/>
      <c r="O1162" s="135"/>
      <c r="P1162" s="135"/>
      <c r="Q1162" s="135"/>
      <c r="R1162" s="135"/>
      <c r="S1162" s="135"/>
    </row>
    <row r="1163" spans="9:19">
      <c r="I1163" s="132"/>
      <c r="J1163" s="132"/>
      <c r="K1163" s="129"/>
      <c r="L1163" s="132"/>
      <c r="M1163" s="132"/>
      <c r="N1163" s="135"/>
      <c r="O1163" s="135"/>
      <c r="P1163" s="135"/>
      <c r="Q1163" s="135"/>
      <c r="R1163" s="135"/>
      <c r="S1163" s="135"/>
    </row>
    <row r="1164" spans="9:19">
      <c r="I1164" s="132"/>
      <c r="J1164" s="132"/>
      <c r="K1164" s="129"/>
      <c r="L1164" s="132"/>
      <c r="M1164" s="132"/>
      <c r="N1164" s="135"/>
      <c r="O1164" s="135"/>
      <c r="P1164" s="135"/>
      <c r="Q1164" s="135"/>
      <c r="R1164" s="135"/>
      <c r="S1164" s="135"/>
    </row>
    <row r="1165" spans="9:19">
      <c r="I1165" s="132"/>
      <c r="J1165" s="132"/>
      <c r="K1165" s="129"/>
      <c r="L1165" s="132"/>
      <c r="M1165" s="132"/>
      <c r="N1165" s="135"/>
      <c r="O1165" s="135"/>
      <c r="P1165" s="135"/>
      <c r="Q1165" s="135"/>
      <c r="R1165" s="135"/>
      <c r="S1165" s="135"/>
    </row>
    <row r="1166" spans="9:19">
      <c r="I1166" s="132"/>
      <c r="J1166" s="132"/>
      <c r="K1166" s="129"/>
      <c r="L1166" s="132"/>
      <c r="M1166" s="132"/>
      <c r="N1166" s="135"/>
      <c r="O1166" s="135"/>
      <c r="P1166" s="135"/>
      <c r="Q1166" s="135"/>
      <c r="R1166" s="135"/>
      <c r="S1166" s="135"/>
    </row>
    <row r="1167" spans="9:19">
      <c r="I1167" s="132"/>
      <c r="J1167" s="132"/>
      <c r="K1167" s="129"/>
      <c r="L1167" s="132"/>
      <c r="M1167" s="132"/>
      <c r="N1167" s="135"/>
      <c r="O1167" s="135"/>
      <c r="P1167" s="135"/>
      <c r="Q1167" s="135"/>
      <c r="R1167" s="135"/>
      <c r="S1167" s="135"/>
    </row>
    <row r="1168" spans="9:19">
      <c r="I1168" s="132"/>
      <c r="J1168" s="132"/>
      <c r="K1168" s="129"/>
      <c r="L1168" s="132"/>
      <c r="M1168" s="132"/>
      <c r="N1168" s="135"/>
      <c r="O1168" s="135"/>
      <c r="P1168" s="135"/>
      <c r="Q1168" s="135"/>
      <c r="R1168" s="135"/>
      <c r="S1168" s="135"/>
    </row>
    <row r="1169" spans="9:19">
      <c r="I1169" s="132"/>
      <c r="J1169" s="132"/>
      <c r="K1169" s="129"/>
      <c r="L1169" s="132"/>
      <c r="M1169" s="132"/>
      <c r="N1169" s="135"/>
      <c r="O1169" s="135"/>
      <c r="P1169" s="135"/>
      <c r="Q1169" s="135"/>
      <c r="R1169" s="135"/>
      <c r="S1169" s="135"/>
    </row>
    <row r="1170" spans="9:19">
      <c r="I1170" s="132"/>
      <c r="J1170" s="132"/>
      <c r="K1170" s="129"/>
      <c r="L1170" s="132"/>
      <c r="M1170" s="132"/>
      <c r="N1170" s="135"/>
      <c r="O1170" s="135"/>
      <c r="P1170" s="135"/>
      <c r="Q1170" s="135"/>
      <c r="R1170" s="135"/>
      <c r="S1170" s="135"/>
    </row>
    <row r="1171" spans="9:19">
      <c r="I1171" s="132"/>
      <c r="J1171" s="132"/>
      <c r="K1171" s="129"/>
      <c r="L1171" s="132"/>
      <c r="M1171" s="132"/>
      <c r="N1171" s="135"/>
      <c r="O1171" s="135"/>
      <c r="P1171" s="135"/>
      <c r="Q1171" s="135"/>
      <c r="R1171" s="135"/>
      <c r="S1171" s="135"/>
    </row>
    <row r="1172" spans="9:19">
      <c r="I1172" s="132"/>
      <c r="J1172" s="132"/>
      <c r="K1172" s="129"/>
      <c r="L1172" s="132"/>
      <c r="M1172" s="132"/>
      <c r="N1172" s="135"/>
      <c r="O1172" s="135"/>
      <c r="P1172" s="135"/>
      <c r="Q1172" s="135"/>
      <c r="R1172" s="135"/>
      <c r="S1172" s="135"/>
    </row>
    <row r="1173" spans="9:19">
      <c r="I1173" s="132"/>
      <c r="J1173" s="132"/>
      <c r="K1173" s="129"/>
      <c r="L1173" s="132"/>
      <c r="M1173" s="132"/>
      <c r="N1173" s="135"/>
      <c r="O1173" s="135"/>
      <c r="P1173" s="135"/>
      <c r="Q1173" s="135"/>
      <c r="R1173" s="135"/>
      <c r="S1173" s="135"/>
    </row>
    <row r="1174" spans="9:19">
      <c r="I1174" s="132"/>
      <c r="J1174" s="132"/>
      <c r="K1174" s="129"/>
      <c r="L1174" s="132"/>
      <c r="M1174" s="132"/>
      <c r="N1174" s="135"/>
      <c r="O1174" s="135"/>
      <c r="P1174" s="135"/>
      <c r="Q1174" s="135"/>
      <c r="R1174" s="135"/>
      <c r="S1174" s="135"/>
    </row>
    <row r="1175" spans="9:19">
      <c r="I1175" s="132"/>
      <c r="J1175" s="132"/>
      <c r="K1175" s="129"/>
      <c r="L1175" s="132"/>
      <c r="M1175" s="132"/>
      <c r="N1175" s="135"/>
      <c r="O1175" s="135"/>
      <c r="P1175" s="135"/>
      <c r="Q1175" s="135"/>
      <c r="R1175" s="135"/>
      <c r="S1175" s="135"/>
    </row>
    <row r="1176" spans="9:19">
      <c r="I1176" s="132"/>
      <c r="J1176" s="132"/>
      <c r="K1176" s="129"/>
      <c r="L1176" s="132"/>
      <c r="M1176" s="132"/>
      <c r="N1176" s="135"/>
      <c r="O1176" s="135"/>
      <c r="P1176" s="135"/>
      <c r="Q1176" s="135"/>
      <c r="R1176" s="135"/>
      <c r="S1176" s="135"/>
    </row>
    <row r="1177" spans="9:19">
      <c r="I1177" s="132"/>
      <c r="J1177" s="132"/>
      <c r="K1177" s="129"/>
      <c r="L1177" s="132"/>
      <c r="M1177" s="132"/>
      <c r="N1177" s="135"/>
      <c r="O1177" s="135"/>
      <c r="P1177" s="135"/>
      <c r="Q1177" s="135"/>
      <c r="R1177" s="135"/>
      <c r="S1177" s="135"/>
    </row>
    <row r="1178" spans="9:19">
      <c r="I1178" s="132"/>
      <c r="J1178" s="132"/>
      <c r="K1178" s="129"/>
      <c r="L1178" s="132"/>
      <c r="M1178" s="132"/>
      <c r="N1178" s="135"/>
      <c r="O1178" s="135"/>
      <c r="P1178" s="135"/>
      <c r="Q1178" s="135"/>
      <c r="R1178" s="135"/>
      <c r="S1178" s="135"/>
    </row>
    <row r="1179" spans="9:19">
      <c r="I1179" s="132"/>
      <c r="J1179" s="132"/>
      <c r="K1179" s="129"/>
      <c r="L1179" s="132"/>
      <c r="M1179" s="132"/>
      <c r="N1179" s="135"/>
      <c r="O1179" s="135"/>
      <c r="P1179" s="135"/>
      <c r="Q1179" s="135"/>
      <c r="R1179" s="135"/>
      <c r="S1179" s="135"/>
    </row>
    <row r="1180" spans="9:19">
      <c r="I1180" s="132"/>
      <c r="J1180" s="132"/>
      <c r="K1180" s="129"/>
      <c r="L1180" s="132"/>
      <c r="M1180" s="132"/>
      <c r="N1180" s="135"/>
      <c r="O1180" s="135"/>
      <c r="P1180" s="135"/>
      <c r="Q1180" s="135"/>
      <c r="R1180" s="135"/>
      <c r="S1180" s="135"/>
    </row>
    <row r="1181" spans="9:19">
      <c r="I1181" s="132"/>
      <c r="J1181" s="132"/>
      <c r="K1181" s="129"/>
      <c r="L1181" s="132"/>
      <c r="M1181" s="132"/>
      <c r="N1181" s="135"/>
      <c r="O1181" s="135"/>
      <c r="P1181" s="135"/>
      <c r="Q1181" s="135"/>
      <c r="R1181" s="135"/>
      <c r="S1181" s="135"/>
    </row>
    <row r="1182" spans="9:19">
      <c r="I1182" s="132"/>
      <c r="J1182" s="132"/>
      <c r="K1182" s="129"/>
      <c r="L1182" s="132"/>
      <c r="M1182" s="132"/>
      <c r="N1182" s="135"/>
      <c r="O1182" s="135"/>
      <c r="P1182" s="135"/>
      <c r="Q1182" s="135"/>
      <c r="R1182" s="135"/>
      <c r="S1182" s="135"/>
    </row>
    <row r="1183" spans="9:19">
      <c r="I1183" s="132"/>
      <c r="J1183" s="132"/>
      <c r="K1183" s="129"/>
      <c r="L1183" s="132"/>
      <c r="M1183" s="132"/>
      <c r="N1183" s="135"/>
      <c r="O1183" s="135"/>
      <c r="P1183" s="135"/>
      <c r="Q1183" s="135"/>
      <c r="R1183" s="135"/>
      <c r="S1183" s="135"/>
    </row>
    <row r="1184" spans="9:19">
      <c r="I1184" s="132"/>
      <c r="J1184" s="132"/>
      <c r="K1184" s="129"/>
      <c r="L1184" s="132"/>
      <c r="M1184" s="132"/>
      <c r="N1184" s="135"/>
      <c r="O1184" s="135"/>
      <c r="P1184" s="135"/>
      <c r="Q1184" s="135"/>
      <c r="R1184" s="135"/>
      <c r="S1184" s="135"/>
    </row>
    <row r="1185" spans="9:19">
      <c r="I1185" s="132"/>
      <c r="J1185" s="132"/>
      <c r="K1185" s="129"/>
      <c r="L1185" s="132"/>
      <c r="M1185" s="132"/>
      <c r="N1185" s="135"/>
      <c r="O1185" s="135"/>
      <c r="P1185" s="135"/>
      <c r="Q1185" s="135"/>
      <c r="R1185" s="135"/>
      <c r="S1185" s="135"/>
    </row>
    <row r="1186" spans="9:19">
      <c r="I1186" s="132"/>
      <c r="J1186" s="132"/>
      <c r="K1186" s="129"/>
      <c r="L1186" s="132"/>
      <c r="M1186" s="132"/>
      <c r="N1186" s="135"/>
      <c r="O1186" s="135"/>
      <c r="P1186" s="135"/>
      <c r="Q1186" s="135"/>
      <c r="R1186" s="135"/>
      <c r="S1186" s="135"/>
    </row>
    <row r="1187" spans="9:19">
      <c r="I1187" s="132"/>
      <c r="J1187" s="132"/>
      <c r="K1187" s="129"/>
      <c r="L1187" s="132"/>
      <c r="M1187" s="132"/>
      <c r="N1187" s="135"/>
      <c r="O1187" s="135"/>
      <c r="P1187" s="135"/>
      <c r="Q1187" s="135"/>
      <c r="R1187" s="135"/>
      <c r="S1187" s="135"/>
    </row>
    <row r="1188" spans="9:19">
      <c r="I1188" s="132"/>
      <c r="J1188" s="132"/>
      <c r="K1188" s="129"/>
      <c r="L1188" s="132"/>
      <c r="M1188" s="132"/>
      <c r="N1188" s="135"/>
      <c r="O1188" s="135"/>
      <c r="P1188" s="135"/>
      <c r="Q1188" s="135"/>
      <c r="R1188" s="135"/>
      <c r="S1188" s="135"/>
    </row>
    <row r="1189" spans="9:19">
      <c r="I1189" s="132"/>
      <c r="J1189" s="132"/>
      <c r="K1189" s="129"/>
      <c r="L1189" s="132"/>
      <c r="M1189" s="132"/>
      <c r="N1189" s="135"/>
      <c r="O1189" s="135"/>
      <c r="P1189" s="135"/>
      <c r="Q1189" s="135"/>
      <c r="R1189" s="135"/>
      <c r="S1189" s="135"/>
    </row>
    <row r="1190" spans="9:19">
      <c r="I1190" s="132"/>
      <c r="J1190" s="132"/>
      <c r="K1190" s="129"/>
      <c r="L1190" s="132"/>
      <c r="M1190" s="132"/>
      <c r="N1190" s="135"/>
      <c r="O1190" s="135"/>
      <c r="P1190" s="135"/>
      <c r="Q1190" s="135"/>
      <c r="R1190" s="135"/>
      <c r="S1190" s="135"/>
    </row>
    <row r="1191" spans="9:19">
      <c r="I1191" s="132"/>
      <c r="J1191" s="132"/>
      <c r="K1191" s="129"/>
      <c r="L1191" s="132"/>
      <c r="M1191" s="132"/>
      <c r="N1191" s="135"/>
      <c r="O1191" s="135"/>
      <c r="P1191" s="135"/>
      <c r="Q1191" s="135"/>
      <c r="R1191" s="135"/>
      <c r="S1191" s="135"/>
    </row>
    <row r="1192" spans="9:19">
      <c r="I1192" s="132"/>
      <c r="J1192" s="132"/>
      <c r="K1192" s="129"/>
      <c r="L1192" s="132"/>
      <c r="M1192" s="132"/>
      <c r="N1192" s="135"/>
      <c r="O1192" s="135"/>
      <c r="P1192" s="135"/>
      <c r="Q1192" s="135"/>
      <c r="R1192" s="135"/>
      <c r="S1192" s="135"/>
    </row>
    <row r="1193" spans="9:19">
      <c r="I1193" s="132"/>
      <c r="J1193" s="132"/>
      <c r="K1193" s="129"/>
      <c r="L1193" s="132"/>
      <c r="M1193" s="132"/>
      <c r="N1193" s="135"/>
      <c r="O1193" s="135"/>
      <c r="P1193" s="135"/>
      <c r="Q1193" s="135"/>
      <c r="R1193" s="135"/>
      <c r="S1193" s="135"/>
    </row>
    <row r="1194" spans="9:19">
      <c r="I1194" s="132"/>
      <c r="J1194" s="132"/>
      <c r="K1194" s="129"/>
      <c r="L1194" s="132"/>
      <c r="M1194" s="132"/>
      <c r="N1194" s="135"/>
      <c r="O1194" s="135"/>
      <c r="P1194" s="135"/>
      <c r="Q1194" s="135"/>
      <c r="R1194" s="135"/>
      <c r="S1194" s="135"/>
    </row>
    <row r="1195" spans="9:19">
      <c r="I1195" s="132"/>
      <c r="J1195" s="132"/>
      <c r="K1195" s="129"/>
      <c r="L1195" s="132"/>
      <c r="M1195" s="132"/>
      <c r="N1195" s="135"/>
      <c r="O1195" s="135"/>
      <c r="P1195" s="135"/>
      <c r="Q1195" s="135"/>
      <c r="R1195" s="135"/>
      <c r="S1195" s="135"/>
    </row>
    <row r="1196" spans="9:19">
      <c r="I1196" s="132"/>
      <c r="J1196" s="132"/>
      <c r="K1196" s="129"/>
      <c r="L1196" s="132"/>
      <c r="M1196" s="132"/>
      <c r="N1196" s="135"/>
      <c r="O1196" s="135"/>
      <c r="P1196" s="135"/>
      <c r="Q1196" s="135"/>
      <c r="R1196" s="135"/>
      <c r="S1196" s="135"/>
    </row>
    <row r="1197" spans="9:19">
      <c r="I1197" s="132"/>
      <c r="J1197" s="132"/>
      <c r="K1197" s="129"/>
      <c r="L1197" s="132"/>
      <c r="M1197" s="132"/>
      <c r="N1197" s="135"/>
      <c r="O1197" s="135"/>
      <c r="P1197" s="135"/>
      <c r="Q1197" s="135"/>
      <c r="R1197" s="135"/>
      <c r="S1197" s="135"/>
    </row>
    <row r="1198" spans="9:19">
      <c r="I1198" s="132"/>
      <c r="J1198" s="132"/>
      <c r="K1198" s="129"/>
      <c r="L1198" s="132"/>
      <c r="M1198" s="132"/>
      <c r="N1198" s="135"/>
      <c r="O1198" s="135"/>
      <c r="P1198" s="135"/>
      <c r="Q1198" s="135"/>
      <c r="R1198" s="135"/>
      <c r="S1198" s="135"/>
    </row>
    <row r="1199" spans="9:19">
      <c r="I1199" s="132"/>
      <c r="J1199" s="132"/>
      <c r="K1199" s="129"/>
      <c r="L1199" s="132"/>
      <c r="M1199" s="132"/>
      <c r="N1199" s="135"/>
      <c r="O1199" s="135"/>
      <c r="P1199" s="135"/>
      <c r="Q1199" s="135"/>
      <c r="R1199" s="135"/>
      <c r="S1199" s="135"/>
    </row>
    <row r="1200" spans="9:19">
      <c r="I1200" s="132"/>
      <c r="J1200" s="132"/>
      <c r="K1200" s="129"/>
      <c r="L1200" s="132"/>
      <c r="M1200" s="132"/>
      <c r="N1200" s="135"/>
      <c r="O1200" s="135"/>
      <c r="P1200" s="135"/>
      <c r="Q1200" s="135"/>
      <c r="R1200" s="135"/>
      <c r="S1200" s="135"/>
    </row>
    <row r="1201" spans="9:19">
      <c r="I1201" s="132"/>
      <c r="J1201" s="132"/>
      <c r="K1201" s="129"/>
      <c r="L1201" s="132"/>
      <c r="M1201" s="132"/>
      <c r="N1201" s="135"/>
      <c r="O1201" s="135"/>
      <c r="P1201" s="135"/>
      <c r="Q1201" s="135"/>
      <c r="R1201" s="135"/>
      <c r="S1201" s="135"/>
    </row>
    <row r="1202" spans="9:19">
      <c r="I1202" s="132"/>
      <c r="J1202" s="132"/>
      <c r="K1202" s="129"/>
      <c r="L1202" s="132"/>
      <c r="M1202" s="132"/>
      <c r="N1202" s="135"/>
      <c r="O1202" s="135"/>
      <c r="P1202" s="135"/>
      <c r="Q1202" s="135"/>
      <c r="R1202" s="135"/>
      <c r="S1202" s="135"/>
    </row>
    <row r="1203" spans="9:19">
      <c r="I1203" s="132"/>
      <c r="J1203" s="132"/>
      <c r="K1203" s="129"/>
      <c r="L1203" s="132"/>
      <c r="M1203" s="132"/>
      <c r="N1203" s="135"/>
      <c r="O1203" s="135"/>
      <c r="P1203" s="135"/>
      <c r="Q1203" s="135"/>
      <c r="R1203" s="135"/>
      <c r="S1203" s="135"/>
    </row>
    <row r="1204" spans="9:19">
      <c r="I1204" s="132"/>
      <c r="J1204" s="132"/>
      <c r="K1204" s="129"/>
      <c r="L1204" s="132"/>
      <c r="M1204" s="132"/>
      <c r="N1204" s="135"/>
      <c r="O1204" s="135"/>
      <c r="P1204" s="135"/>
      <c r="Q1204" s="135"/>
      <c r="R1204" s="135"/>
      <c r="S1204" s="135"/>
    </row>
    <row r="1205" spans="9:19">
      <c r="I1205" s="132"/>
      <c r="J1205" s="132"/>
      <c r="K1205" s="129"/>
      <c r="L1205" s="132"/>
      <c r="M1205" s="132"/>
      <c r="N1205" s="135"/>
      <c r="O1205" s="135"/>
      <c r="P1205" s="135"/>
      <c r="Q1205" s="135"/>
      <c r="R1205" s="135"/>
      <c r="S1205" s="135"/>
    </row>
    <row r="1206" spans="9:19">
      <c r="I1206" s="132"/>
      <c r="J1206" s="132"/>
      <c r="K1206" s="129"/>
      <c r="L1206" s="132"/>
      <c r="M1206" s="132"/>
      <c r="N1206" s="135"/>
      <c r="O1206" s="135"/>
      <c r="P1206" s="135"/>
      <c r="Q1206" s="135"/>
      <c r="R1206" s="135"/>
      <c r="S1206" s="135"/>
    </row>
    <row r="1207" spans="9:19">
      <c r="I1207" s="132"/>
      <c r="J1207" s="132"/>
      <c r="K1207" s="129"/>
      <c r="L1207" s="132"/>
      <c r="M1207" s="132"/>
      <c r="N1207" s="135"/>
      <c r="O1207" s="135"/>
      <c r="P1207" s="135"/>
      <c r="Q1207" s="135"/>
      <c r="R1207" s="135"/>
      <c r="S1207" s="135"/>
    </row>
    <row r="1208" spans="9:19">
      <c r="I1208" s="132"/>
      <c r="J1208" s="132"/>
      <c r="K1208" s="129"/>
      <c r="L1208" s="132"/>
      <c r="M1208" s="132"/>
      <c r="N1208" s="135"/>
      <c r="O1208" s="135"/>
      <c r="P1208" s="135"/>
      <c r="Q1208" s="135"/>
      <c r="R1208" s="135"/>
      <c r="S1208" s="135"/>
    </row>
    <row r="1209" spans="9:19">
      <c r="I1209" s="132"/>
      <c r="J1209" s="132"/>
      <c r="K1209" s="129"/>
      <c r="L1209" s="132"/>
      <c r="M1209" s="132"/>
      <c r="N1209" s="135"/>
      <c r="O1209" s="135"/>
      <c r="P1209" s="135"/>
      <c r="Q1209" s="135"/>
      <c r="R1209" s="135"/>
      <c r="S1209" s="135"/>
    </row>
    <row r="1210" spans="9:19">
      <c r="I1210" s="132"/>
      <c r="J1210" s="132"/>
      <c r="K1210" s="129"/>
      <c r="L1210" s="132"/>
      <c r="M1210" s="132"/>
      <c r="N1210" s="135"/>
      <c r="O1210" s="135"/>
      <c r="P1210" s="135"/>
      <c r="Q1210" s="135"/>
      <c r="R1210" s="135"/>
      <c r="S1210" s="135"/>
    </row>
    <row r="1211" spans="9:19">
      <c r="I1211" s="132"/>
      <c r="J1211" s="132"/>
      <c r="K1211" s="129"/>
      <c r="L1211" s="132"/>
      <c r="M1211" s="132"/>
      <c r="N1211" s="135"/>
      <c r="O1211" s="135"/>
      <c r="P1211" s="135"/>
      <c r="Q1211" s="135"/>
      <c r="R1211" s="135"/>
      <c r="S1211" s="135"/>
    </row>
    <row r="1212" spans="9:19">
      <c r="I1212" s="132"/>
      <c r="J1212" s="132"/>
      <c r="K1212" s="129"/>
      <c r="L1212" s="132"/>
      <c r="M1212" s="132"/>
      <c r="N1212" s="135"/>
      <c r="O1212" s="135"/>
      <c r="P1212" s="135"/>
      <c r="Q1212" s="135"/>
      <c r="R1212" s="135"/>
      <c r="S1212" s="135"/>
    </row>
    <row r="1213" spans="9:19">
      <c r="I1213" s="132"/>
      <c r="J1213" s="132"/>
      <c r="K1213" s="129"/>
      <c r="L1213" s="132"/>
      <c r="M1213" s="132"/>
      <c r="N1213" s="135"/>
      <c r="O1213" s="135"/>
      <c r="P1213" s="135"/>
      <c r="Q1213" s="135"/>
      <c r="R1213" s="135"/>
      <c r="S1213" s="135"/>
    </row>
    <row r="1214" spans="9:19">
      <c r="I1214" s="132"/>
      <c r="J1214" s="132"/>
      <c r="K1214" s="129"/>
      <c r="L1214" s="132"/>
      <c r="M1214" s="132"/>
      <c r="N1214" s="135"/>
      <c r="O1214" s="135"/>
      <c r="P1214" s="135"/>
      <c r="Q1214" s="135"/>
      <c r="R1214" s="135"/>
      <c r="S1214" s="135"/>
    </row>
    <row r="1215" spans="9:19">
      <c r="I1215" s="132"/>
      <c r="J1215" s="132"/>
      <c r="K1215" s="129"/>
      <c r="L1215" s="132"/>
      <c r="M1215" s="132"/>
      <c r="N1215" s="135"/>
      <c r="O1215" s="135"/>
      <c r="P1215" s="135"/>
      <c r="Q1215" s="135"/>
      <c r="R1215" s="135"/>
      <c r="S1215" s="135"/>
    </row>
    <row r="1216" spans="9:19">
      <c r="I1216" s="132"/>
      <c r="J1216" s="132"/>
      <c r="K1216" s="129"/>
      <c r="L1216" s="132"/>
      <c r="M1216" s="132"/>
      <c r="N1216" s="135"/>
      <c r="O1216" s="135"/>
      <c r="P1216" s="135"/>
      <c r="Q1216" s="135"/>
      <c r="R1216" s="135"/>
      <c r="S1216" s="135"/>
    </row>
    <row r="1217" spans="9:19">
      <c r="I1217" s="132"/>
      <c r="J1217" s="132"/>
      <c r="K1217" s="129"/>
      <c r="L1217" s="132"/>
      <c r="M1217" s="132"/>
      <c r="N1217" s="135"/>
      <c r="O1217" s="135"/>
      <c r="P1217" s="135"/>
      <c r="Q1217" s="135"/>
      <c r="R1217" s="135"/>
      <c r="S1217" s="135"/>
    </row>
    <row r="1218" spans="9:19">
      <c r="I1218" s="132"/>
      <c r="J1218" s="132"/>
      <c r="K1218" s="129"/>
      <c r="L1218" s="132"/>
      <c r="M1218" s="132"/>
      <c r="N1218" s="135"/>
      <c r="O1218" s="135"/>
      <c r="P1218" s="135"/>
      <c r="Q1218" s="135"/>
      <c r="R1218" s="135"/>
      <c r="S1218" s="135"/>
    </row>
    <row r="1219" spans="9:19">
      <c r="I1219" s="132"/>
      <c r="J1219" s="132"/>
      <c r="K1219" s="129"/>
      <c r="L1219" s="132"/>
      <c r="M1219" s="132"/>
      <c r="N1219" s="135"/>
      <c r="O1219" s="135"/>
      <c r="P1219" s="135"/>
      <c r="Q1219" s="135"/>
      <c r="R1219" s="135"/>
      <c r="S1219" s="135"/>
    </row>
    <row r="1220" spans="9:19">
      <c r="I1220" s="132"/>
      <c r="J1220" s="132"/>
      <c r="K1220" s="129"/>
      <c r="L1220" s="132"/>
      <c r="M1220" s="132"/>
      <c r="N1220" s="135"/>
      <c r="O1220" s="135"/>
      <c r="P1220" s="135"/>
      <c r="Q1220" s="135"/>
      <c r="R1220" s="135"/>
      <c r="S1220" s="135"/>
    </row>
    <row r="1221" spans="9:19">
      <c r="I1221" s="132"/>
      <c r="J1221" s="132"/>
      <c r="K1221" s="129"/>
      <c r="L1221" s="132"/>
      <c r="M1221" s="132"/>
      <c r="N1221" s="135"/>
      <c r="O1221" s="135"/>
      <c r="P1221" s="135"/>
      <c r="Q1221" s="135"/>
      <c r="R1221" s="135"/>
      <c r="S1221" s="135"/>
    </row>
    <row r="1222" spans="9:19">
      <c r="I1222" s="132"/>
      <c r="J1222" s="132"/>
      <c r="K1222" s="129"/>
      <c r="L1222" s="132"/>
      <c r="M1222" s="132"/>
      <c r="N1222" s="135"/>
      <c r="O1222" s="135"/>
      <c r="P1222" s="135"/>
      <c r="Q1222" s="135"/>
      <c r="R1222" s="135"/>
      <c r="S1222" s="135"/>
    </row>
    <row r="1223" spans="9:19">
      <c r="I1223" s="132"/>
      <c r="J1223" s="132"/>
      <c r="K1223" s="129"/>
      <c r="L1223" s="132"/>
      <c r="M1223" s="132"/>
      <c r="N1223" s="135"/>
      <c r="O1223" s="135"/>
      <c r="P1223" s="135"/>
      <c r="Q1223" s="135"/>
      <c r="R1223" s="135"/>
      <c r="S1223" s="135"/>
    </row>
    <row r="1224" spans="9:19">
      <c r="I1224" s="132"/>
      <c r="J1224" s="132"/>
      <c r="K1224" s="129"/>
      <c r="L1224" s="132"/>
      <c r="M1224" s="132"/>
      <c r="N1224" s="135"/>
      <c r="O1224" s="135"/>
      <c r="P1224" s="135"/>
      <c r="Q1224" s="135"/>
      <c r="R1224" s="135"/>
      <c r="S1224" s="135"/>
    </row>
    <row r="1225" spans="9:19">
      <c r="I1225" s="132"/>
      <c r="J1225" s="132"/>
      <c r="K1225" s="129"/>
      <c r="L1225" s="132"/>
      <c r="M1225" s="132"/>
      <c r="N1225" s="135"/>
      <c r="O1225" s="135"/>
      <c r="P1225" s="135"/>
      <c r="Q1225" s="135"/>
      <c r="R1225" s="135"/>
      <c r="S1225" s="135"/>
    </row>
    <row r="1226" spans="9:19">
      <c r="I1226" s="132"/>
      <c r="J1226" s="132"/>
      <c r="K1226" s="129"/>
      <c r="L1226" s="132"/>
      <c r="M1226" s="132"/>
      <c r="N1226" s="135"/>
      <c r="O1226" s="135"/>
      <c r="P1226" s="135"/>
      <c r="Q1226" s="135"/>
      <c r="R1226" s="135"/>
      <c r="S1226" s="135"/>
    </row>
    <row r="1227" spans="9:19">
      <c r="I1227" s="132"/>
      <c r="J1227" s="132"/>
      <c r="K1227" s="129"/>
      <c r="L1227" s="132"/>
      <c r="M1227" s="132"/>
      <c r="N1227" s="135"/>
      <c r="O1227" s="135"/>
      <c r="P1227" s="135"/>
      <c r="Q1227" s="135"/>
      <c r="R1227" s="135"/>
      <c r="S1227" s="135"/>
    </row>
    <row r="1228" spans="9:19">
      <c r="I1228" s="132"/>
      <c r="J1228" s="132"/>
      <c r="K1228" s="129"/>
      <c r="L1228" s="132"/>
      <c r="M1228" s="132"/>
      <c r="N1228" s="135"/>
      <c r="O1228" s="135"/>
      <c r="P1228" s="135"/>
      <c r="Q1228" s="135"/>
      <c r="R1228" s="135"/>
      <c r="S1228" s="135"/>
    </row>
    <row r="1229" spans="9:19">
      <c r="I1229" s="132"/>
      <c r="J1229" s="132"/>
      <c r="K1229" s="129"/>
      <c r="L1229" s="132"/>
      <c r="M1229" s="132"/>
      <c r="N1229" s="135"/>
      <c r="O1229" s="135"/>
      <c r="P1229" s="135"/>
      <c r="Q1229" s="135"/>
      <c r="R1229" s="135"/>
      <c r="S1229" s="135"/>
    </row>
    <row r="1230" spans="9:19">
      <c r="I1230" s="132"/>
      <c r="J1230" s="132"/>
      <c r="K1230" s="129"/>
      <c r="L1230" s="132"/>
      <c r="M1230" s="132"/>
      <c r="N1230" s="135"/>
      <c r="O1230" s="135"/>
      <c r="P1230" s="135"/>
      <c r="Q1230" s="135"/>
      <c r="R1230" s="135"/>
      <c r="S1230" s="135"/>
    </row>
    <row r="1231" spans="9:19">
      <c r="I1231" s="132"/>
      <c r="J1231" s="132"/>
      <c r="K1231" s="129"/>
      <c r="L1231" s="132"/>
      <c r="M1231" s="132"/>
      <c r="N1231" s="135"/>
      <c r="O1231" s="135"/>
      <c r="P1231" s="135"/>
      <c r="Q1231" s="135"/>
      <c r="R1231" s="135"/>
      <c r="S1231" s="135"/>
    </row>
    <row r="1232" spans="9:19">
      <c r="I1232" s="132"/>
      <c r="J1232" s="132"/>
      <c r="K1232" s="129"/>
      <c r="L1232" s="132"/>
      <c r="M1232" s="132"/>
      <c r="N1232" s="135"/>
      <c r="O1232" s="135"/>
      <c r="P1232" s="135"/>
      <c r="Q1232" s="135"/>
      <c r="R1232" s="135"/>
      <c r="S1232" s="135"/>
    </row>
    <row r="1233" spans="9:19">
      <c r="I1233" s="132"/>
      <c r="J1233" s="132"/>
      <c r="K1233" s="129"/>
      <c r="L1233" s="132"/>
      <c r="M1233" s="132"/>
      <c r="N1233" s="135"/>
      <c r="O1233" s="135"/>
      <c r="P1233" s="135"/>
      <c r="Q1233" s="135"/>
      <c r="R1233" s="135"/>
      <c r="S1233" s="135"/>
    </row>
    <row r="1234" spans="9:19">
      <c r="I1234" s="132"/>
      <c r="J1234" s="132"/>
      <c r="K1234" s="129"/>
      <c r="L1234" s="132"/>
      <c r="M1234" s="132"/>
      <c r="N1234" s="135"/>
      <c r="O1234" s="135"/>
      <c r="P1234" s="135"/>
      <c r="Q1234" s="135"/>
      <c r="R1234" s="135"/>
      <c r="S1234" s="135"/>
    </row>
    <row r="1235" spans="9:19">
      <c r="I1235" s="132"/>
      <c r="J1235" s="132"/>
      <c r="K1235" s="129"/>
      <c r="L1235" s="132"/>
      <c r="M1235" s="132"/>
      <c r="N1235" s="135"/>
      <c r="O1235" s="135"/>
      <c r="P1235" s="135"/>
      <c r="Q1235" s="135"/>
      <c r="R1235" s="135"/>
      <c r="S1235" s="135"/>
    </row>
    <row r="1236" spans="9:19">
      <c r="I1236" s="132"/>
      <c r="J1236" s="132"/>
      <c r="K1236" s="129"/>
      <c r="L1236" s="132"/>
      <c r="M1236" s="132"/>
      <c r="N1236" s="135"/>
      <c r="O1236" s="135"/>
      <c r="P1236" s="135"/>
      <c r="Q1236" s="135"/>
      <c r="R1236" s="135"/>
      <c r="S1236" s="135"/>
    </row>
    <row r="1237" spans="9:19">
      <c r="I1237" s="132"/>
      <c r="J1237" s="132"/>
      <c r="K1237" s="129"/>
      <c r="L1237" s="132"/>
      <c r="M1237" s="132"/>
      <c r="N1237" s="135"/>
      <c r="O1237" s="135"/>
      <c r="P1237" s="135"/>
      <c r="Q1237" s="135"/>
      <c r="R1237" s="135"/>
      <c r="S1237" s="135"/>
    </row>
    <row r="1238" spans="9:19">
      <c r="I1238" s="132"/>
      <c r="J1238" s="132"/>
      <c r="K1238" s="129"/>
      <c r="L1238" s="132"/>
      <c r="M1238" s="132"/>
      <c r="N1238" s="135"/>
      <c r="O1238" s="135"/>
      <c r="P1238" s="135"/>
      <c r="Q1238" s="135"/>
      <c r="R1238" s="135"/>
      <c r="S1238" s="135"/>
    </row>
    <row r="1239" spans="9:19">
      <c r="I1239" s="132"/>
      <c r="J1239" s="132"/>
      <c r="K1239" s="129"/>
      <c r="L1239" s="132"/>
      <c r="M1239" s="132"/>
      <c r="N1239" s="135"/>
      <c r="O1239" s="135"/>
      <c r="P1239" s="135"/>
      <c r="Q1239" s="135"/>
      <c r="R1239" s="135"/>
      <c r="S1239" s="135"/>
    </row>
    <row r="1240" spans="9:19">
      <c r="I1240" s="132"/>
      <c r="J1240" s="132"/>
      <c r="K1240" s="129"/>
      <c r="L1240" s="132"/>
      <c r="M1240" s="132"/>
      <c r="N1240" s="135"/>
      <c r="O1240" s="135"/>
      <c r="P1240" s="135"/>
      <c r="Q1240" s="135"/>
      <c r="R1240" s="135"/>
      <c r="S1240" s="135"/>
    </row>
    <row r="1241" spans="9:19">
      <c r="I1241" s="132"/>
      <c r="J1241" s="132"/>
      <c r="K1241" s="129"/>
      <c r="L1241" s="132"/>
      <c r="M1241" s="132"/>
      <c r="N1241" s="135"/>
      <c r="O1241" s="135"/>
      <c r="P1241" s="135"/>
      <c r="Q1241" s="135"/>
      <c r="R1241" s="135"/>
      <c r="S1241" s="135"/>
    </row>
    <row r="1242" spans="9:19">
      <c r="I1242" s="132"/>
      <c r="J1242" s="132"/>
      <c r="K1242" s="129"/>
      <c r="L1242" s="132"/>
      <c r="M1242" s="132"/>
      <c r="N1242" s="135"/>
      <c r="O1242" s="135"/>
      <c r="P1242" s="135"/>
      <c r="Q1242" s="135"/>
      <c r="R1242" s="135"/>
      <c r="S1242" s="135"/>
    </row>
    <row r="1243" spans="9:19">
      <c r="I1243" s="132"/>
      <c r="J1243" s="132"/>
      <c r="K1243" s="129"/>
      <c r="L1243" s="132"/>
      <c r="M1243" s="132"/>
      <c r="N1243" s="135"/>
      <c r="O1243" s="135"/>
      <c r="P1243" s="135"/>
      <c r="Q1243" s="135"/>
      <c r="R1243" s="135"/>
      <c r="S1243" s="135"/>
    </row>
    <row r="1244" spans="9:19">
      <c r="I1244" s="132"/>
      <c r="J1244" s="132"/>
      <c r="K1244" s="129"/>
      <c r="L1244" s="132"/>
      <c r="M1244" s="132"/>
      <c r="N1244" s="135"/>
      <c r="O1244" s="135"/>
      <c r="P1244" s="135"/>
      <c r="Q1244" s="135"/>
      <c r="R1244" s="135"/>
      <c r="S1244" s="135"/>
    </row>
    <row r="1245" spans="9:19">
      <c r="I1245" s="132"/>
      <c r="J1245" s="132"/>
      <c r="K1245" s="129"/>
      <c r="L1245" s="132"/>
      <c r="M1245" s="132"/>
      <c r="N1245" s="135"/>
      <c r="O1245" s="135"/>
      <c r="P1245" s="135"/>
      <c r="Q1245" s="135"/>
      <c r="R1245" s="135"/>
      <c r="S1245" s="135"/>
    </row>
    <row r="1246" spans="9:19">
      <c r="I1246" s="132"/>
      <c r="J1246" s="132"/>
      <c r="K1246" s="129"/>
      <c r="L1246" s="132"/>
      <c r="M1246" s="132"/>
      <c r="N1246" s="135"/>
      <c r="O1246" s="135"/>
      <c r="P1246" s="135"/>
      <c r="Q1246" s="135"/>
      <c r="R1246" s="135"/>
      <c r="S1246" s="135"/>
    </row>
    <row r="1247" spans="9:19">
      <c r="I1247" s="132"/>
      <c r="J1247" s="132"/>
      <c r="K1247" s="129"/>
      <c r="L1247" s="132"/>
      <c r="M1247" s="132"/>
      <c r="N1247" s="135"/>
      <c r="O1247" s="135"/>
      <c r="P1247" s="135"/>
      <c r="Q1247" s="135"/>
      <c r="R1247" s="135"/>
      <c r="S1247" s="135"/>
    </row>
    <row r="1248" spans="9:19">
      <c r="I1248" s="132"/>
      <c r="J1248" s="132"/>
      <c r="K1248" s="129"/>
      <c r="L1248" s="132"/>
      <c r="M1248" s="132"/>
      <c r="N1248" s="135"/>
      <c r="O1248" s="135"/>
      <c r="P1248" s="135"/>
      <c r="Q1248" s="135"/>
      <c r="R1248" s="135"/>
      <c r="S1248" s="135"/>
    </row>
    <row r="1249" spans="9:19">
      <c r="I1249" s="132"/>
      <c r="J1249" s="132"/>
      <c r="K1249" s="129"/>
      <c r="L1249" s="132"/>
      <c r="M1249" s="132"/>
      <c r="N1249" s="135"/>
      <c r="O1249" s="135"/>
      <c r="P1249" s="135"/>
      <c r="Q1249" s="135"/>
      <c r="R1249" s="135"/>
      <c r="S1249" s="135"/>
    </row>
    <row r="1250" spans="9:19">
      <c r="I1250" s="132"/>
      <c r="J1250" s="132"/>
      <c r="K1250" s="129"/>
      <c r="L1250" s="132"/>
      <c r="M1250" s="132"/>
      <c r="N1250" s="135"/>
      <c r="O1250" s="135"/>
      <c r="P1250" s="135"/>
      <c r="Q1250" s="135"/>
      <c r="R1250" s="135"/>
      <c r="S1250" s="135"/>
    </row>
    <row r="1251" spans="9:19">
      <c r="I1251" s="132"/>
      <c r="J1251" s="132"/>
      <c r="K1251" s="129"/>
      <c r="L1251" s="132"/>
      <c r="M1251" s="132"/>
      <c r="N1251" s="135"/>
      <c r="O1251" s="135"/>
      <c r="P1251" s="135"/>
      <c r="Q1251" s="135"/>
      <c r="R1251" s="135"/>
      <c r="S1251" s="135"/>
    </row>
    <row r="1252" spans="9:19">
      <c r="I1252" s="132"/>
      <c r="J1252" s="132"/>
      <c r="K1252" s="129"/>
      <c r="L1252" s="132"/>
      <c r="M1252" s="132"/>
      <c r="N1252" s="135"/>
      <c r="O1252" s="135"/>
      <c r="P1252" s="135"/>
      <c r="Q1252" s="135"/>
      <c r="R1252" s="135"/>
      <c r="S1252" s="135"/>
    </row>
    <row r="1253" spans="9:19">
      <c r="I1253" s="132"/>
      <c r="J1253" s="132"/>
      <c r="K1253" s="129"/>
      <c r="L1253" s="132"/>
      <c r="M1253" s="132"/>
      <c r="N1253" s="135"/>
      <c r="O1253" s="135"/>
      <c r="P1253" s="135"/>
      <c r="Q1253" s="135"/>
      <c r="R1253" s="135"/>
      <c r="S1253" s="135"/>
    </row>
    <row r="1254" spans="9:19">
      <c r="I1254" s="132"/>
      <c r="J1254" s="132"/>
      <c r="K1254" s="129"/>
      <c r="L1254" s="132"/>
      <c r="M1254" s="132"/>
      <c r="N1254" s="135"/>
      <c r="O1254" s="135"/>
      <c r="P1254" s="135"/>
      <c r="Q1254" s="135"/>
      <c r="R1254" s="135"/>
      <c r="S1254" s="135"/>
    </row>
    <row r="1255" spans="9:19">
      <c r="I1255" s="132"/>
      <c r="J1255" s="132"/>
      <c r="K1255" s="129"/>
      <c r="L1255" s="132"/>
      <c r="M1255" s="132"/>
      <c r="N1255" s="135"/>
      <c r="O1255" s="135"/>
      <c r="P1255" s="135"/>
      <c r="Q1255" s="135"/>
      <c r="R1255" s="135"/>
      <c r="S1255" s="135"/>
    </row>
    <row r="1256" spans="9:19">
      <c r="I1256" s="132"/>
      <c r="J1256" s="132"/>
      <c r="K1256" s="129"/>
      <c r="L1256" s="132"/>
      <c r="M1256" s="132"/>
      <c r="N1256" s="135"/>
      <c r="O1256" s="135"/>
      <c r="P1256" s="135"/>
      <c r="Q1256" s="135"/>
      <c r="R1256" s="135"/>
      <c r="S1256" s="135"/>
    </row>
    <row r="1257" spans="9:19">
      <c r="I1257" s="132"/>
      <c r="J1257" s="132"/>
      <c r="K1257" s="129"/>
      <c r="L1257" s="132"/>
      <c r="M1257" s="132"/>
      <c r="N1257" s="135"/>
      <c r="O1257" s="135"/>
      <c r="P1257" s="135"/>
      <c r="Q1257" s="135"/>
      <c r="R1257" s="135"/>
      <c r="S1257" s="135"/>
    </row>
    <row r="1258" spans="9:19">
      <c r="I1258" s="132"/>
      <c r="J1258" s="132"/>
      <c r="K1258" s="129"/>
      <c r="L1258" s="132"/>
      <c r="M1258" s="132"/>
      <c r="N1258" s="135"/>
      <c r="O1258" s="135"/>
      <c r="P1258" s="135"/>
      <c r="Q1258" s="135"/>
      <c r="R1258" s="135"/>
      <c r="S1258" s="135"/>
    </row>
    <row r="1259" spans="9:19">
      <c r="I1259" s="132"/>
      <c r="J1259" s="132"/>
      <c r="K1259" s="129"/>
      <c r="L1259" s="132"/>
      <c r="M1259" s="132"/>
      <c r="N1259" s="135"/>
      <c r="O1259" s="135"/>
      <c r="P1259" s="135"/>
      <c r="Q1259" s="135"/>
      <c r="R1259" s="135"/>
      <c r="S1259" s="135"/>
    </row>
    <row r="1260" spans="9:19">
      <c r="I1260" s="132"/>
      <c r="J1260" s="132"/>
      <c r="K1260" s="129"/>
      <c r="L1260" s="132"/>
      <c r="M1260" s="132"/>
      <c r="N1260" s="135"/>
      <c r="O1260" s="135"/>
      <c r="P1260" s="135"/>
      <c r="Q1260" s="135"/>
      <c r="R1260" s="135"/>
      <c r="S1260" s="135"/>
    </row>
    <row r="1261" spans="9:19">
      <c r="I1261" s="132"/>
      <c r="J1261" s="132"/>
      <c r="K1261" s="129"/>
      <c r="L1261" s="132"/>
      <c r="M1261" s="132"/>
      <c r="N1261" s="135"/>
      <c r="O1261" s="135"/>
      <c r="P1261" s="135"/>
      <c r="Q1261" s="135"/>
      <c r="R1261" s="135"/>
      <c r="S1261" s="135"/>
    </row>
    <row r="1262" spans="9:19">
      <c r="I1262" s="132"/>
      <c r="J1262" s="132"/>
      <c r="K1262" s="129"/>
      <c r="L1262" s="132"/>
      <c r="M1262" s="132"/>
      <c r="N1262" s="135"/>
      <c r="O1262" s="135"/>
      <c r="P1262" s="135"/>
      <c r="Q1262" s="135"/>
      <c r="R1262" s="135"/>
      <c r="S1262" s="135"/>
    </row>
    <row r="1263" spans="9:19">
      <c r="I1263" s="132"/>
      <c r="J1263" s="132"/>
      <c r="K1263" s="129"/>
      <c r="L1263" s="132"/>
      <c r="M1263" s="132"/>
      <c r="N1263" s="135"/>
      <c r="O1263" s="135"/>
      <c r="P1263" s="135"/>
      <c r="Q1263" s="135"/>
      <c r="R1263" s="135"/>
      <c r="S1263" s="135"/>
    </row>
    <row r="1264" spans="9:19">
      <c r="I1264" s="132"/>
      <c r="J1264" s="132"/>
      <c r="K1264" s="129"/>
      <c r="L1264" s="132"/>
      <c r="M1264" s="132"/>
      <c r="N1264" s="135"/>
      <c r="O1264" s="135"/>
      <c r="P1264" s="135"/>
      <c r="Q1264" s="135"/>
      <c r="R1264" s="135"/>
      <c r="S1264" s="135"/>
    </row>
    <row r="1265" spans="9:19">
      <c r="I1265" s="132"/>
      <c r="J1265" s="132"/>
      <c r="K1265" s="129"/>
      <c r="L1265" s="132"/>
      <c r="M1265" s="132"/>
      <c r="N1265" s="135"/>
      <c r="O1265" s="135"/>
      <c r="P1265" s="135"/>
      <c r="Q1265" s="135"/>
      <c r="R1265" s="135"/>
      <c r="S1265" s="135"/>
    </row>
    <row r="1266" spans="9:19">
      <c r="I1266" s="132"/>
      <c r="J1266" s="132"/>
      <c r="K1266" s="129"/>
      <c r="L1266" s="132"/>
      <c r="M1266" s="132"/>
      <c r="N1266" s="135"/>
      <c r="O1266" s="135"/>
      <c r="P1266" s="135"/>
      <c r="Q1266" s="135"/>
      <c r="R1266" s="135"/>
      <c r="S1266" s="135"/>
    </row>
    <row r="1267" spans="9:19">
      <c r="I1267" s="132"/>
      <c r="J1267" s="132"/>
      <c r="K1267" s="129"/>
      <c r="L1267" s="132"/>
      <c r="M1267" s="132"/>
      <c r="N1267" s="135"/>
      <c r="O1267" s="135"/>
      <c r="P1267" s="135"/>
      <c r="Q1267" s="135"/>
      <c r="R1267" s="135"/>
      <c r="S1267" s="135"/>
    </row>
    <row r="1268" spans="9:19">
      <c r="I1268" s="132"/>
      <c r="J1268" s="132"/>
      <c r="K1268" s="129"/>
      <c r="L1268" s="132"/>
      <c r="M1268" s="132"/>
      <c r="N1268" s="135"/>
      <c r="O1268" s="135"/>
      <c r="P1268" s="135"/>
      <c r="Q1268" s="135"/>
      <c r="R1268" s="135"/>
      <c r="S1268" s="135"/>
    </row>
    <row r="1269" spans="9:19">
      <c r="I1269" s="132"/>
      <c r="J1269" s="132"/>
      <c r="K1269" s="129"/>
      <c r="L1269" s="132"/>
      <c r="M1269" s="132"/>
      <c r="N1269" s="135"/>
      <c r="O1269" s="135"/>
      <c r="P1269" s="135"/>
      <c r="Q1269" s="135"/>
      <c r="R1269" s="135"/>
      <c r="S1269" s="135"/>
    </row>
    <row r="1270" spans="9:19">
      <c r="I1270" s="132"/>
      <c r="J1270" s="132"/>
      <c r="K1270" s="129"/>
      <c r="L1270" s="132"/>
      <c r="M1270" s="132"/>
      <c r="N1270" s="135"/>
      <c r="O1270" s="135"/>
      <c r="P1270" s="135"/>
      <c r="Q1270" s="135"/>
      <c r="R1270" s="135"/>
      <c r="S1270" s="135"/>
    </row>
    <row r="1271" spans="9:19">
      <c r="I1271" s="132"/>
      <c r="J1271" s="132"/>
      <c r="K1271" s="129"/>
      <c r="L1271" s="132"/>
      <c r="M1271" s="132"/>
      <c r="N1271" s="135"/>
      <c r="O1271" s="135"/>
      <c r="P1271" s="135"/>
      <c r="Q1271" s="135"/>
      <c r="R1271" s="135"/>
      <c r="S1271" s="135"/>
    </row>
    <row r="1272" spans="9:19">
      <c r="I1272" s="132"/>
      <c r="J1272" s="132"/>
      <c r="K1272" s="129"/>
      <c r="L1272" s="132"/>
      <c r="M1272" s="132"/>
      <c r="N1272" s="135"/>
      <c r="O1272" s="135"/>
      <c r="P1272" s="135"/>
      <c r="Q1272" s="135"/>
      <c r="R1272" s="135"/>
      <c r="S1272" s="135"/>
    </row>
    <row r="1273" spans="9:19">
      <c r="I1273" s="132"/>
      <c r="J1273" s="132"/>
      <c r="K1273" s="129"/>
      <c r="L1273" s="132"/>
      <c r="M1273" s="132"/>
      <c r="N1273" s="135"/>
      <c r="O1273" s="135"/>
      <c r="P1273" s="135"/>
      <c r="Q1273" s="135"/>
      <c r="R1273" s="135"/>
      <c r="S1273" s="135"/>
    </row>
    <row r="1274" spans="9:19">
      <c r="I1274" s="132"/>
      <c r="J1274" s="132"/>
      <c r="K1274" s="129"/>
      <c r="L1274" s="132"/>
      <c r="M1274" s="132"/>
      <c r="N1274" s="135"/>
      <c r="O1274" s="135"/>
      <c r="P1274" s="135"/>
      <c r="Q1274" s="135"/>
      <c r="R1274" s="135"/>
      <c r="S1274" s="135"/>
    </row>
    <row r="1275" spans="9:19">
      <c r="I1275" s="132"/>
      <c r="J1275" s="132"/>
      <c r="K1275" s="129"/>
      <c r="L1275" s="132"/>
      <c r="M1275" s="132"/>
      <c r="N1275" s="135"/>
      <c r="O1275" s="135"/>
      <c r="P1275" s="135"/>
      <c r="Q1275" s="135"/>
      <c r="R1275" s="135"/>
      <c r="S1275" s="135"/>
    </row>
    <row r="1276" spans="9:19">
      <c r="I1276" s="132"/>
      <c r="J1276" s="132"/>
      <c r="K1276" s="129"/>
      <c r="L1276" s="132"/>
      <c r="M1276" s="132"/>
      <c r="N1276" s="135"/>
      <c r="O1276" s="135"/>
      <c r="P1276" s="135"/>
      <c r="Q1276" s="135"/>
      <c r="R1276" s="135"/>
      <c r="S1276" s="135"/>
    </row>
    <row r="1277" spans="9:19">
      <c r="I1277" s="132"/>
      <c r="J1277" s="132"/>
      <c r="K1277" s="129"/>
      <c r="L1277" s="132"/>
      <c r="M1277" s="132"/>
      <c r="N1277" s="135"/>
      <c r="O1277" s="135"/>
      <c r="P1277" s="135"/>
      <c r="Q1277" s="135"/>
      <c r="R1277" s="135"/>
      <c r="S1277" s="135"/>
    </row>
    <row r="1278" spans="9:19">
      <c r="I1278" s="132"/>
      <c r="J1278" s="132"/>
      <c r="K1278" s="129"/>
      <c r="L1278" s="132"/>
      <c r="M1278" s="132"/>
      <c r="N1278" s="135"/>
      <c r="O1278" s="135"/>
      <c r="P1278" s="135"/>
      <c r="Q1278" s="135"/>
      <c r="R1278" s="135"/>
      <c r="S1278" s="135"/>
    </row>
    <row r="1279" spans="9:19">
      <c r="I1279" s="132"/>
      <c r="J1279" s="132"/>
      <c r="K1279" s="129"/>
      <c r="L1279" s="132"/>
      <c r="M1279" s="132"/>
      <c r="N1279" s="135"/>
      <c r="O1279" s="135"/>
      <c r="P1279" s="135"/>
      <c r="Q1279" s="135"/>
      <c r="R1279" s="135"/>
      <c r="S1279" s="135"/>
    </row>
    <row r="1280" spans="9:19">
      <c r="I1280" s="132"/>
      <c r="J1280" s="132"/>
      <c r="K1280" s="129"/>
      <c r="L1280" s="132"/>
      <c r="M1280" s="132"/>
      <c r="N1280" s="135"/>
      <c r="O1280" s="135"/>
      <c r="P1280" s="135"/>
      <c r="Q1280" s="135"/>
      <c r="R1280" s="135"/>
      <c r="S1280" s="135"/>
    </row>
    <row r="1281" spans="9:19">
      <c r="I1281" s="132"/>
      <c r="J1281" s="132"/>
      <c r="K1281" s="129"/>
      <c r="L1281" s="132"/>
      <c r="M1281" s="132"/>
      <c r="N1281" s="135"/>
      <c r="O1281" s="135"/>
      <c r="P1281" s="135"/>
      <c r="Q1281" s="135"/>
      <c r="R1281" s="135"/>
      <c r="S1281" s="135"/>
    </row>
    <row r="1282" spans="9:19">
      <c r="I1282" s="132"/>
      <c r="J1282" s="132"/>
      <c r="K1282" s="129"/>
      <c r="L1282" s="132"/>
      <c r="M1282" s="132"/>
      <c r="N1282" s="135"/>
      <c r="O1282" s="135"/>
      <c r="P1282" s="135"/>
      <c r="Q1282" s="135"/>
      <c r="R1282" s="135"/>
      <c r="S1282" s="135"/>
    </row>
    <row r="1283" spans="9:19">
      <c r="I1283" s="132"/>
      <c r="J1283" s="132"/>
      <c r="K1283" s="129"/>
      <c r="L1283" s="132"/>
      <c r="M1283" s="132"/>
      <c r="N1283" s="135"/>
      <c r="O1283" s="135"/>
      <c r="P1283" s="135"/>
      <c r="Q1283" s="135"/>
      <c r="R1283" s="135"/>
      <c r="S1283" s="135"/>
    </row>
    <row r="1284" spans="9:19">
      <c r="I1284" s="132"/>
      <c r="J1284" s="132"/>
      <c r="K1284" s="129"/>
      <c r="L1284" s="132"/>
      <c r="M1284" s="132"/>
      <c r="N1284" s="135"/>
      <c r="O1284" s="135"/>
      <c r="P1284" s="135"/>
      <c r="Q1284" s="135"/>
      <c r="R1284" s="135"/>
      <c r="S1284" s="135"/>
    </row>
    <row r="1285" spans="9:19">
      <c r="I1285" s="132"/>
      <c r="J1285" s="132"/>
      <c r="K1285" s="129"/>
      <c r="L1285" s="132"/>
      <c r="M1285" s="132"/>
      <c r="N1285" s="135"/>
      <c r="O1285" s="135"/>
      <c r="P1285" s="135"/>
      <c r="Q1285" s="135"/>
      <c r="R1285" s="135"/>
      <c r="S1285" s="135"/>
    </row>
    <row r="1286" spans="9:19">
      <c r="I1286" s="132"/>
      <c r="J1286" s="132"/>
      <c r="K1286" s="129"/>
      <c r="L1286" s="132"/>
      <c r="M1286" s="132"/>
      <c r="N1286" s="135"/>
      <c r="O1286" s="135"/>
      <c r="P1286" s="135"/>
      <c r="Q1286" s="135"/>
      <c r="R1286" s="135"/>
      <c r="S1286" s="135"/>
    </row>
    <row r="1287" spans="9:19">
      <c r="I1287" s="132"/>
      <c r="J1287" s="132"/>
      <c r="K1287" s="129"/>
      <c r="L1287" s="132"/>
      <c r="M1287" s="132"/>
      <c r="N1287" s="135"/>
      <c r="O1287" s="135"/>
      <c r="P1287" s="135"/>
      <c r="Q1287" s="135"/>
      <c r="R1287" s="135"/>
      <c r="S1287" s="135"/>
    </row>
    <row r="1288" spans="9:19">
      <c r="I1288" s="132"/>
      <c r="J1288" s="132"/>
      <c r="K1288" s="129"/>
      <c r="L1288" s="132"/>
      <c r="M1288" s="132"/>
      <c r="N1288" s="135"/>
      <c r="O1288" s="135"/>
      <c r="P1288" s="135"/>
      <c r="Q1288" s="135"/>
      <c r="R1288" s="135"/>
      <c r="S1288" s="135"/>
    </row>
    <row r="1289" spans="9:19">
      <c r="I1289" s="132"/>
      <c r="J1289" s="132"/>
      <c r="K1289" s="129"/>
      <c r="L1289" s="132"/>
      <c r="M1289" s="132"/>
      <c r="N1289" s="135"/>
      <c r="O1289" s="135"/>
      <c r="P1289" s="135"/>
      <c r="Q1289" s="135"/>
      <c r="R1289" s="135"/>
      <c r="S1289" s="135"/>
    </row>
    <row r="1290" spans="9:19">
      <c r="I1290" s="132"/>
      <c r="J1290" s="132"/>
      <c r="K1290" s="129"/>
      <c r="L1290" s="132"/>
      <c r="M1290" s="132"/>
      <c r="N1290" s="135"/>
      <c r="O1290" s="135"/>
      <c r="P1290" s="135"/>
      <c r="Q1290" s="135"/>
      <c r="R1290" s="135"/>
      <c r="S1290" s="135"/>
    </row>
    <row r="1291" spans="9:19">
      <c r="I1291" s="132"/>
      <c r="J1291" s="132"/>
      <c r="K1291" s="129"/>
      <c r="L1291" s="132"/>
      <c r="M1291" s="132"/>
      <c r="N1291" s="135"/>
      <c r="O1291" s="135"/>
      <c r="P1291" s="135"/>
      <c r="Q1291" s="135"/>
      <c r="R1291" s="135"/>
      <c r="S1291" s="135"/>
    </row>
    <row r="1292" spans="9:19">
      <c r="I1292" s="132"/>
      <c r="J1292" s="132"/>
      <c r="K1292" s="129"/>
      <c r="L1292" s="132"/>
      <c r="M1292" s="132"/>
      <c r="N1292" s="135"/>
      <c r="O1292" s="135"/>
      <c r="P1292" s="135"/>
      <c r="Q1292" s="135"/>
      <c r="R1292" s="135"/>
      <c r="S1292" s="135"/>
    </row>
    <row r="1293" spans="9:19">
      <c r="I1293" s="132"/>
      <c r="J1293" s="132"/>
      <c r="K1293" s="129"/>
      <c r="L1293" s="132"/>
      <c r="M1293" s="132"/>
      <c r="N1293" s="135"/>
      <c r="O1293" s="135"/>
      <c r="P1293" s="135"/>
      <c r="Q1293" s="135"/>
      <c r="R1293" s="135"/>
      <c r="S1293" s="135"/>
    </row>
    <row r="1294" spans="9:19">
      <c r="I1294" s="132"/>
      <c r="J1294" s="132"/>
      <c r="K1294" s="129"/>
      <c r="L1294" s="132"/>
      <c r="M1294" s="132"/>
      <c r="N1294" s="135"/>
      <c r="O1294" s="135"/>
      <c r="P1294" s="135"/>
      <c r="Q1294" s="135"/>
      <c r="R1294" s="135"/>
      <c r="S1294" s="135"/>
    </row>
    <row r="1295" spans="9:19">
      <c r="I1295" s="132"/>
      <c r="J1295" s="132"/>
      <c r="K1295" s="129"/>
      <c r="L1295" s="132"/>
      <c r="M1295" s="132"/>
      <c r="N1295" s="135"/>
      <c r="O1295" s="135"/>
      <c r="P1295" s="135"/>
      <c r="Q1295" s="135"/>
      <c r="R1295" s="135"/>
      <c r="S1295" s="135"/>
    </row>
    <row r="1296" spans="9:19">
      <c r="I1296" s="132"/>
      <c r="J1296" s="132"/>
      <c r="K1296" s="129"/>
      <c r="L1296" s="132"/>
      <c r="M1296" s="132"/>
      <c r="N1296" s="135"/>
      <c r="O1296" s="135"/>
      <c r="P1296" s="135"/>
      <c r="Q1296" s="135"/>
      <c r="R1296" s="135"/>
      <c r="S1296" s="135"/>
    </row>
    <row r="1297" spans="9:19">
      <c r="I1297" s="132"/>
      <c r="J1297" s="132"/>
      <c r="K1297" s="129"/>
      <c r="L1297" s="132"/>
      <c r="M1297" s="132"/>
      <c r="N1297" s="135"/>
      <c r="O1297" s="135"/>
      <c r="P1297" s="135"/>
      <c r="Q1297" s="135"/>
      <c r="R1297" s="135"/>
      <c r="S1297" s="135"/>
    </row>
    <row r="1298" spans="9:19">
      <c r="I1298" s="132"/>
      <c r="J1298" s="132"/>
      <c r="K1298" s="129"/>
      <c r="L1298" s="132"/>
      <c r="M1298" s="132"/>
      <c r="N1298" s="135"/>
      <c r="O1298" s="135"/>
      <c r="P1298" s="135"/>
      <c r="Q1298" s="135"/>
      <c r="R1298" s="135"/>
      <c r="S1298" s="135"/>
    </row>
    <row r="1299" spans="9:19">
      <c r="I1299" s="132"/>
      <c r="J1299" s="132"/>
      <c r="K1299" s="129"/>
      <c r="L1299" s="132"/>
      <c r="M1299" s="132"/>
      <c r="N1299" s="135"/>
      <c r="O1299" s="135"/>
      <c r="P1299" s="135"/>
      <c r="Q1299" s="135"/>
      <c r="R1299" s="135"/>
      <c r="S1299" s="135"/>
    </row>
    <row r="1300" spans="9:19">
      <c r="I1300" s="132"/>
      <c r="J1300" s="132"/>
      <c r="K1300" s="129"/>
      <c r="L1300" s="132"/>
      <c r="M1300" s="132"/>
      <c r="N1300" s="135"/>
      <c r="O1300" s="135"/>
      <c r="P1300" s="135"/>
      <c r="Q1300" s="135"/>
      <c r="R1300" s="135"/>
      <c r="S1300" s="135"/>
    </row>
    <row r="1301" spans="9:19">
      <c r="I1301" s="132"/>
      <c r="J1301" s="132"/>
      <c r="K1301" s="129"/>
      <c r="L1301" s="132"/>
      <c r="M1301" s="132"/>
      <c r="N1301" s="135"/>
      <c r="O1301" s="135"/>
      <c r="P1301" s="135"/>
      <c r="Q1301" s="135"/>
      <c r="R1301" s="135"/>
      <c r="S1301" s="135"/>
    </row>
    <row r="1302" spans="9:19">
      <c r="I1302" s="132"/>
      <c r="J1302" s="132"/>
      <c r="K1302" s="129"/>
      <c r="L1302" s="132"/>
      <c r="M1302" s="132"/>
      <c r="N1302" s="135"/>
      <c r="O1302" s="135"/>
      <c r="P1302" s="135"/>
      <c r="Q1302" s="135"/>
      <c r="R1302" s="135"/>
      <c r="S1302" s="135"/>
    </row>
    <row r="1303" spans="9:19">
      <c r="I1303" s="132"/>
      <c r="J1303" s="132"/>
      <c r="K1303" s="129"/>
      <c r="L1303" s="132"/>
      <c r="M1303" s="132"/>
      <c r="N1303" s="135"/>
      <c r="O1303" s="135"/>
      <c r="P1303" s="135"/>
      <c r="Q1303" s="135"/>
      <c r="R1303" s="135"/>
      <c r="S1303" s="135"/>
    </row>
    <row r="1304" spans="9:19">
      <c r="I1304" s="132"/>
      <c r="J1304" s="132"/>
      <c r="K1304" s="129"/>
      <c r="L1304" s="132"/>
      <c r="M1304" s="132"/>
      <c r="N1304" s="135"/>
      <c r="O1304" s="135"/>
      <c r="P1304" s="135"/>
      <c r="Q1304" s="135"/>
      <c r="R1304" s="135"/>
      <c r="S1304" s="135"/>
    </row>
    <row r="1305" spans="9:19">
      <c r="I1305" s="132"/>
      <c r="J1305" s="132"/>
      <c r="K1305" s="129"/>
      <c r="L1305" s="132"/>
      <c r="M1305" s="132"/>
      <c r="N1305" s="135"/>
      <c r="O1305" s="135"/>
      <c r="P1305" s="135"/>
      <c r="Q1305" s="135"/>
      <c r="R1305" s="135"/>
      <c r="S1305" s="135"/>
    </row>
    <row r="1306" spans="9:19">
      <c r="I1306" s="132"/>
      <c r="J1306" s="132"/>
      <c r="K1306" s="129"/>
      <c r="L1306" s="132"/>
      <c r="M1306" s="132"/>
      <c r="N1306" s="135"/>
      <c r="O1306" s="135"/>
      <c r="P1306" s="135"/>
      <c r="Q1306" s="135"/>
      <c r="R1306" s="135"/>
      <c r="S1306" s="135"/>
    </row>
    <row r="1307" spans="9:19">
      <c r="I1307" s="132"/>
      <c r="J1307" s="132"/>
      <c r="K1307" s="129"/>
      <c r="L1307" s="132"/>
      <c r="M1307" s="132"/>
      <c r="N1307" s="135"/>
      <c r="O1307" s="135"/>
      <c r="P1307" s="135"/>
      <c r="Q1307" s="135"/>
      <c r="R1307" s="135"/>
      <c r="S1307" s="135"/>
    </row>
    <row r="1308" spans="9:19">
      <c r="I1308" s="132"/>
      <c r="J1308" s="132"/>
      <c r="K1308" s="129"/>
      <c r="L1308" s="132"/>
      <c r="M1308" s="132"/>
      <c r="N1308" s="135"/>
      <c r="O1308" s="135"/>
      <c r="P1308" s="135"/>
      <c r="Q1308" s="135"/>
      <c r="R1308" s="135"/>
      <c r="S1308" s="135"/>
    </row>
    <row r="1309" spans="9:19">
      <c r="I1309" s="132"/>
      <c r="J1309" s="132"/>
      <c r="K1309" s="129"/>
      <c r="L1309" s="132"/>
      <c r="M1309" s="132"/>
      <c r="N1309" s="135"/>
      <c r="O1309" s="135"/>
      <c r="P1309" s="135"/>
      <c r="Q1309" s="135"/>
      <c r="R1309" s="135"/>
      <c r="S1309" s="135"/>
    </row>
    <row r="1310" spans="9:19">
      <c r="I1310" s="132"/>
      <c r="J1310" s="132"/>
      <c r="K1310" s="129"/>
      <c r="L1310" s="132"/>
      <c r="M1310" s="132"/>
      <c r="N1310" s="135"/>
      <c r="O1310" s="135"/>
      <c r="P1310" s="135"/>
      <c r="Q1310" s="135"/>
      <c r="R1310" s="135"/>
      <c r="S1310" s="135"/>
    </row>
    <row r="1311" spans="9:19">
      <c r="I1311" s="132"/>
      <c r="J1311" s="132"/>
      <c r="K1311" s="129"/>
      <c r="L1311" s="132"/>
      <c r="M1311" s="132"/>
      <c r="N1311" s="135"/>
      <c r="O1311" s="135"/>
      <c r="P1311" s="135"/>
      <c r="Q1311" s="135"/>
      <c r="R1311" s="135"/>
      <c r="S1311" s="135"/>
    </row>
    <row r="1312" spans="9:19">
      <c r="I1312" s="132"/>
      <c r="J1312" s="132"/>
      <c r="K1312" s="129"/>
      <c r="L1312" s="132"/>
      <c r="M1312" s="132"/>
      <c r="N1312" s="135"/>
      <c r="O1312" s="135"/>
      <c r="P1312" s="135"/>
      <c r="Q1312" s="135"/>
      <c r="R1312" s="135"/>
      <c r="S1312" s="135"/>
    </row>
    <row r="1313" spans="9:19">
      <c r="I1313" s="132"/>
      <c r="J1313" s="132"/>
      <c r="K1313" s="129"/>
      <c r="L1313" s="132"/>
      <c r="M1313" s="132"/>
      <c r="N1313" s="135"/>
      <c r="O1313" s="135"/>
      <c r="P1313" s="135"/>
      <c r="Q1313" s="135"/>
      <c r="R1313" s="135"/>
      <c r="S1313" s="135"/>
    </row>
    <row r="1314" spans="9:19">
      <c r="I1314" s="132"/>
      <c r="J1314" s="132"/>
      <c r="K1314" s="129"/>
      <c r="L1314" s="132"/>
      <c r="M1314" s="132"/>
      <c r="N1314" s="135"/>
      <c r="O1314" s="135"/>
      <c r="P1314" s="135"/>
      <c r="Q1314" s="135"/>
      <c r="R1314" s="135"/>
      <c r="S1314" s="135"/>
    </row>
    <row r="1315" spans="9:19">
      <c r="I1315" s="132"/>
      <c r="J1315" s="132"/>
      <c r="K1315" s="129"/>
      <c r="L1315" s="132"/>
      <c r="M1315" s="132"/>
      <c r="N1315" s="135"/>
      <c r="O1315" s="135"/>
      <c r="P1315" s="135"/>
      <c r="Q1315" s="135"/>
      <c r="R1315" s="135"/>
      <c r="S1315" s="135"/>
    </row>
    <row r="1316" spans="9:19">
      <c r="I1316" s="132"/>
      <c r="J1316" s="132"/>
      <c r="K1316" s="129"/>
      <c r="L1316" s="132"/>
      <c r="M1316" s="132"/>
      <c r="N1316" s="135"/>
      <c r="O1316" s="135"/>
      <c r="P1316" s="135"/>
      <c r="Q1316" s="135"/>
      <c r="R1316" s="135"/>
      <c r="S1316" s="135"/>
    </row>
    <row r="1317" spans="9:19">
      <c r="I1317" s="132"/>
      <c r="J1317" s="132"/>
      <c r="K1317" s="129"/>
      <c r="L1317" s="132"/>
      <c r="M1317" s="132"/>
      <c r="N1317" s="135"/>
      <c r="O1317" s="135"/>
      <c r="P1317" s="135"/>
      <c r="Q1317" s="135"/>
      <c r="R1317" s="135"/>
      <c r="S1317" s="135"/>
    </row>
    <row r="1318" spans="9:19">
      <c r="I1318" s="132"/>
      <c r="J1318" s="132"/>
      <c r="K1318" s="129"/>
      <c r="L1318" s="132"/>
      <c r="M1318" s="132"/>
      <c r="N1318" s="135"/>
      <c r="O1318" s="135"/>
      <c r="P1318" s="135"/>
      <c r="Q1318" s="135"/>
      <c r="R1318" s="135"/>
      <c r="S1318" s="135"/>
    </row>
    <row r="1319" spans="9:19">
      <c r="I1319" s="132"/>
      <c r="J1319" s="132"/>
      <c r="K1319" s="129"/>
      <c r="L1319" s="132"/>
      <c r="M1319" s="132"/>
      <c r="N1319" s="135"/>
      <c r="O1319" s="135"/>
      <c r="P1319" s="135"/>
      <c r="Q1319" s="135"/>
      <c r="R1319" s="135"/>
      <c r="S1319" s="135"/>
    </row>
    <row r="1320" spans="9:19">
      <c r="I1320" s="132"/>
      <c r="J1320" s="132"/>
      <c r="K1320" s="129"/>
      <c r="L1320" s="132"/>
      <c r="M1320" s="132"/>
      <c r="N1320" s="135"/>
      <c r="O1320" s="135"/>
      <c r="P1320" s="135"/>
      <c r="Q1320" s="135"/>
      <c r="R1320" s="135"/>
      <c r="S1320" s="135"/>
    </row>
    <row r="1321" spans="9:19">
      <c r="I1321" s="132"/>
      <c r="J1321" s="132"/>
      <c r="K1321" s="129"/>
      <c r="L1321" s="132"/>
      <c r="M1321" s="132"/>
      <c r="N1321" s="135"/>
      <c r="O1321" s="135"/>
      <c r="P1321" s="135"/>
      <c r="Q1321" s="135"/>
      <c r="R1321" s="135"/>
      <c r="S1321" s="135"/>
    </row>
    <row r="1322" spans="9:19">
      <c r="I1322" s="132"/>
      <c r="J1322" s="132"/>
      <c r="K1322" s="129"/>
      <c r="L1322" s="132"/>
      <c r="M1322" s="132"/>
      <c r="N1322" s="135"/>
      <c r="O1322" s="135"/>
      <c r="P1322" s="135"/>
      <c r="Q1322" s="135"/>
      <c r="R1322" s="135"/>
      <c r="S1322" s="135"/>
    </row>
    <row r="1323" spans="9:19">
      <c r="I1323" s="132"/>
      <c r="J1323" s="132"/>
      <c r="K1323" s="129"/>
      <c r="L1323" s="132"/>
      <c r="M1323" s="132"/>
      <c r="N1323" s="135"/>
      <c r="O1323" s="135"/>
      <c r="P1323" s="135"/>
      <c r="Q1323" s="135"/>
      <c r="R1323" s="135"/>
      <c r="S1323" s="135"/>
    </row>
    <row r="1324" spans="9:19">
      <c r="I1324" s="132"/>
      <c r="J1324" s="132"/>
      <c r="K1324" s="129"/>
      <c r="L1324" s="132"/>
      <c r="M1324" s="132"/>
      <c r="N1324" s="135"/>
      <c r="O1324" s="135"/>
      <c r="P1324" s="135"/>
      <c r="Q1324" s="135"/>
      <c r="R1324" s="135"/>
      <c r="S1324" s="135"/>
    </row>
    <row r="1325" spans="9:19">
      <c r="I1325" s="132"/>
      <c r="J1325" s="132"/>
      <c r="K1325" s="129"/>
      <c r="L1325" s="132"/>
      <c r="M1325" s="132"/>
      <c r="N1325" s="135"/>
      <c r="O1325" s="135"/>
      <c r="P1325" s="135"/>
      <c r="Q1325" s="135"/>
      <c r="R1325" s="135"/>
      <c r="S1325" s="135"/>
    </row>
    <row r="1326" spans="9:19">
      <c r="I1326" s="132"/>
      <c r="J1326" s="132"/>
      <c r="K1326" s="129"/>
      <c r="L1326" s="132"/>
      <c r="M1326" s="132"/>
      <c r="N1326" s="135"/>
      <c r="O1326" s="135"/>
      <c r="P1326" s="135"/>
      <c r="Q1326" s="135"/>
      <c r="R1326" s="135"/>
      <c r="S1326" s="135"/>
    </row>
    <row r="1327" spans="9:19">
      <c r="I1327" s="132"/>
      <c r="J1327" s="132"/>
      <c r="K1327" s="129"/>
      <c r="L1327" s="132"/>
      <c r="M1327" s="132"/>
      <c r="N1327" s="135"/>
      <c r="O1327" s="135"/>
      <c r="P1327" s="135"/>
      <c r="Q1327" s="135"/>
      <c r="R1327" s="135"/>
      <c r="S1327" s="135"/>
    </row>
    <row r="1328" spans="9:19">
      <c r="I1328" s="132"/>
      <c r="J1328" s="132"/>
      <c r="K1328" s="129"/>
      <c r="L1328" s="132"/>
      <c r="M1328" s="132"/>
      <c r="N1328" s="135"/>
      <c r="O1328" s="135"/>
      <c r="P1328" s="135"/>
      <c r="Q1328" s="135"/>
      <c r="R1328" s="135"/>
      <c r="S1328" s="135"/>
    </row>
    <row r="1329" spans="9:19">
      <c r="I1329" s="132"/>
      <c r="J1329" s="132"/>
      <c r="K1329" s="129"/>
      <c r="L1329" s="132"/>
      <c r="M1329" s="132"/>
      <c r="N1329" s="135"/>
      <c r="O1329" s="135"/>
      <c r="P1329" s="135"/>
      <c r="Q1329" s="135"/>
      <c r="R1329" s="135"/>
      <c r="S1329" s="135"/>
    </row>
    <row r="1330" spans="9:19">
      <c r="I1330" s="132"/>
      <c r="J1330" s="132"/>
      <c r="K1330" s="129"/>
      <c r="L1330" s="132"/>
      <c r="M1330" s="132"/>
      <c r="N1330" s="135"/>
      <c r="O1330" s="135"/>
      <c r="P1330" s="135"/>
      <c r="Q1330" s="135"/>
      <c r="R1330" s="135"/>
      <c r="S1330" s="135"/>
    </row>
    <row r="1331" spans="9:19">
      <c r="I1331" s="132"/>
      <c r="J1331" s="132"/>
      <c r="K1331" s="129"/>
      <c r="L1331" s="132"/>
      <c r="M1331" s="132"/>
      <c r="N1331" s="135"/>
      <c r="O1331" s="135"/>
      <c r="P1331" s="135"/>
      <c r="Q1331" s="135"/>
      <c r="R1331" s="135"/>
      <c r="S1331" s="135"/>
    </row>
    <row r="1332" spans="9:19">
      <c r="I1332" s="132"/>
      <c r="J1332" s="132"/>
      <c r="K1332" s="129"/>
      <c r="L1332" s="132"/>
      <c r="M1332" s="132"/>
      <c r="N1332" s="135"/>
      <c r="O1332" s="135"/>
      <c r="P1332" s="135"/>
      <c r="Q1332" s="135"/>
      <c r="R1332" s="135"/>
      <c r="S1332" s="135"/>
    </row>
    <row r="1333" spans="9:19">
      <c r="I1333" s="132"/>
      <c r="J1333" s="132"/>
      <c r="K1333" s="129"/>
      <c r="L1333" s="132"/>
      <c r="M1333" s="132"/>
      <c r="N1333" s="135"/>
      <c r="O1333" s="135"/>
      <c r="P1333" s="135"/>
      <c r="Q1333" s="135"/>
      <c r="R1333" s="135"/>
      <c r="S1333" s="135"/>
    </row>
    <row r="1334" spans="9:19">
      <c r="I1334" s="132"/>
      <c r="J1334" s="132"/>
      <c r="K1334" s="129"/>
      <c r="L1334" s="132"/>
      <c r="M1334" s="132"/>
      <c r="N1334" s="135"/>
      <c r="O1334" s="135"/>
      <c r="P1334" s="135"/>
      <c r="Q1334" s="135"/>
      <c r="R1334" s="135"/>
      <c r="S1334" s="135"/>
    </row>
    <row r="1335" spans="9:19">
      <c r="I1335" s="132"/>
      <c r="J1335" s="132"/>
      <c r="K1335" s="129"/>
      <c r="L1335" s="132"/>
      <c r="M1335" s="132"/>
      <c r="N1335" s="135"/>
      <c r="O1335" s="135"/>
      <c r="P1335" s="135"/>
      <c r="Q1335" s="135"/>
      <c r="R1335" s="135"/>
      <c r="S1335" s="135"/>
    </row>
    <row r="1336" spans="9:19">
      <c r="I1336" s="132"/>
      <c r="J1336" s="132"/>
      <c r="K1336" s="129"/>
      <c r="L1336" s="132"/>
      <c r="M1336" s="132"/>
      <c r="N1336" s="135"/>
      <c r="O1336" s="135"/>
      <c r="P1336" s="135"/>
      <c r="Q1336" s="135"/>
      <c r="R1336" s="135"/>
      <c r="S1336" s="135"/>
    </row>
    <row r="1337" spans="9:19">
      <c r="I1337" s="132"/>
      <c r="J1337" s="132"/>
      <c r="K1337" s="129"/>
      <c r="L1337" s="132"/>
      <c r="M1337" s="132"/>
      <c r="N1337" s="135"/>
      <c r="O1337" s="135"/>
      <c r="P1337" s="135"/>
      <c r="Q1337" s="135"/>
      <c r="R1337" s="135"/>
      <c r="S1337" s="135"/>
    </row>
    <row r="1338" spans="9:19">
      <c r="I1338" s="132"/>
      <c r="J1338" s="132"/>
      <c r="K1338" s="129"/>
      <c r="L1338" s="132"/>
      <c r="M1338" s="132"/>
      <c r="N1338" s="135"/>
      <c r="O1338" s="135"/>
      <c r="P1338" s="135"/>
      <c r="Q1338" s="135"/>
      <c r="R1338" s="135"/>
      <c r="S1338" s="135"/>
    </row>
    <row r="1339" spans="9:19">
      <c r="I1339" s="132"/>
      <c r="J1339" s="132"/>
      <c r="K1339" s="129"/>
      <c r="L1339" s="132"/>
      <c r="M1339" s="132"/>
      <c r="N1339" s="135"/>
      <c r="O1339" s="135"/>
      <c r="P1339" s="135"/>
      <c r="Q1339" s="135"/>
      <c r="R1339" s="135"/>
      <c r="S1339" s="135"/>
    </row>
    <row r="1340" spans="9:19">
      <c r="I1340" s="132"/>
      <c r="J1340" s="132"/>
      <c r="K1340" s="129"/>
      <c r="L1340" s="132"/>
      <c r="M1340" s="132"/>
      <c r="N1340" s="135"/>
      <c r="O1340" s="135"/>
      <c r="P1340" s="135"/>
      <c r="Q1340" s="135"/>
      <c r="R1340" s="135"/>
      <c r="S1340" s="135"/>
    </row>
    <row r="1341" spans="9:19">
      <c r="I1341" s="132"/>
      <c r="J1341" s="132"/>
      <c r="K1341" s="129"/>
      <c r="L1341" s="132"/>
      <c r="M1341" s="132"/>
      <c r="N1341" s="135"/>
      <c r="O1341" s="135"/>
      <c r="P1341" s="135"/>
      <c r="Q1341" s="135"/>
      <c r="R1341" s="135"/>
      <c r="S1341" s="135"/>
    </row>
    <row r="1342" spans="9:19">
      <c r="I1342" s="132"/>
      <c r="J1342" s="132"/>
      <c r="K1342" s="129"/>
      <c r="L1342" s="132"/>
      <c r="M1342" s="132"/>
      <c r="N1342" s="135"/>
      <c r="O1342" s="135"/>
      <c r="P1342" s="135"/>
      <c r="Q1342" s="135"/>
      <c r="R1342" s="135"/>
      <c r="S1342" s="135"/>
    </row>
    <row r="1343" spans="9:19">
      <c r="I1343" s="132"/>
      <c r="J1343" s="132"/>
      <c r="K1343" s="129"/>
      <c r="L1343" s="132"/>
      <c r="M1343" s="132"/>
      <c r="N1343" s="135"/>
      <c r="O1343" s="135"/>
      <c r="P1343" s="135"/>
      <c r="Q1343" s="135"/>
      <c r="R1343" s="135"/>
      <c r="S1343" s="135"/>
    </row>
    <row r="1344" spans="9:19">
      <c r="I1344" s="132"/>
      <c r="J1344" s="132"/>
      <c r="K1344" s="129"/>
      <c r="L1344" s="132"/>
      <c r="M1344" s="132"/>
      <c r="N1344" s="135"/>
      <c r="O1344" s="135"/>
      <c r="P1344" s="135"/>
      <c r="Q1344" s="135"/>
      <c r="R1344" s="135"/>
      <c r="S1344" s="135"/>
    </row>
    <row r="1345" spans="9:19">
      <c r="I1345" s="132"/>
      <c r="J1345" s="132"/>
      <c r="K1345" s="129"/>
      <c r="L1345" s="132"/>
      <c r="M1345" s="132"/>
      <c r="N1345" s="135"/>
      <c r="O1345" s="135"/>
      <c r="P1345" s="135"/>
      <c r="Q1345" s="135"/>
      <c r="R1345" s="135"/>
      <c r="S1345" s="135"/>
    </row>
    <row r="1346" spans="9:19">
      <c r="I1346" s="132"/>
      <c r="J1346" s="132"/>
      <c r="K1346" s="129"/>
      <c r="L1346" s="132"/>
      <c r="M1346" s="132"/>
      <c r="N1346" s="135"/>
      <c r="O1346" s="135"/>
      <c r="P1346" s="135"/>
      <c r="Q1346" s="135"/>
      <c r="R1346" s="135"/>
      <c r="S1346" s="135"/>
    </row>
    <row r="1347" spans="9:19">
      <c r="I1347" s="132"/>
      <c r="J1347" s="132"/>
      <c r="K1347" s="129"/>
      <c r="L1347" s="132"/>
      <c r="M1347" s="132"/>
      <c r="N1347" s="135"/>
      <c r="O1347" s="135"/>
      <c r="P1347" s="135"/>
      <c r="Q1347" s="135"/>
      <c r="R1347" s="135"/>
      <c r="S1347" s="135"/>
    </row>
    <row r="1348" spans="9:19">
      <c r="I1348" s="132"/>
      <c r="J1348" s="132"/>
      <c r="K1348" s="129"/>
      <c r="L1348" s="132"/>
      <c r="M1348" s="132"/>
      <c r="N1348" s="135"/>
      <c r="O1348" s="135"/>
      <c r="P1348" s="135"/>
      <c r="Q1348" s="135"/>
      <c r="R1348" s="135"/>
      <c r="S1348" s="135"/>
    </row>
    <row r="1349" spans="9:19">
      <c r="I1349" s="132"/>
      <c r="J1349" s="132"/>
      <c r="K1349" s="129"/>
      <c r="L1349" s="132"/>
      <c r="M1349" s="132"/>
      <c r="N1349" s="135"/>
      <c r="O1349" s="135"/>
      <c r="P1349" s="135"/>
      <c r="Q1349" s="135"/>
      <c r="R1349" s="135"/>
      <c r="S1349" s="135"/>
    </row>
    <row r="1350" spans="9:19">
      <c r="I1350" s="132"/>
      <c r="J1350" s="132"/>
      <c r="K1350" s="129"/>
      <c r="L1350" s="132"/>
      <c r="M1350" s="132"/>
      <c r="N1350" s="135"/>
      <c r="O1350" s="135"/>
      <c r="P1350" s="135"/>
      <c r="Q1350" s="135"/>
      <c r="R1350" s="135"/>
      <c r="S1350" s="135"/>
    </row>
    <row r="1351" spans="9:19">
      <c r="I1351" s="132"/>
      <c r="J1351" s="132"/>
      <c r="K1351" s="129"/>
      <c r="L1351" s="132"/>
      <c r="M1351" s="132"/>
      <c r="N1351" s="135"/>
      <c r="O1351" s="135"/>
      <c r="P1351" s="135"/>
      <c r="Q1351" s="135"/>
      <c r="R1351" s="135"/>
      <c r="S1351" s="135"/>
    </row>
    <row r="1352" spans="9:19">
      <c r="I1352" s="132"/>
      <c r="J1352" s="132"/>
      <c r="K1352" s="129"/>
      <c r="L1352" s="132"/>
      <c r="M1352" s="132"/>
      <c r="N1352" s="135"/>
      <c r="O1352" s="135"/>
      <c r="P1352" s="135"/>
      <c r="Q1352" s="135"/>
      <c r="R1352" s="135"/>
      <c r="S1352" s="135"/>
    </row>
    <row r="1353" spans="9:19">
      <c r="I1353" s="132"/>
      <c r="J1353" s="132"/>
      <c r="K1353" s="129"/>
      <c r="L1353" s="132"/>
      <c r="M1353" s="132"/>
      <c r="N1353" s="135"/>
      <c r="O1353" s="135"/>
      <c r="P1353" s="135"/>
      <c r="Q1353" s="135"/>
      <c r="R1353" s="135"/>
      <c r="S1353" s="135"/>
    </row>
    <row r="1354" spans="9:19">
      <c r="I1354" s="132"/>
      <c r="J1354" s="132"/>
      <c r="K1354" s="129"/>
      <c r="L1354" s="132"/>
      <c r="M1354" s="132"/>
      <c r="N1354" s="135"/>
      <c r="O1354" s="135"/>
      <c r="P1354" s="135"/>
      <c r="Q1354" s="135"/>
      <c r="R1354" s="135"/>
      <c r="S1354" s="135"/>
    </row>
    <row r="1355" spans="9:19">
      <c r="I1355" s="132"/>
      <c r="J1355" s="132"/>
      <c r="K1355" s="129"/>
      <c r="L1355" s="132"/>
      <c r="M1355" s="132"/>
      <c r="N1355" s="135"/>
      <c r="O1355" s="135"/>
      <c r="P1355" s="135"/>
      <c r="Q1355" s="135"/>
      <c r="R1355" s="135"/>
      <c r="S1355" s="135"/>
    </row>
    <row r="1356" spans="9:19">
      <c r="I1356" s="132"/>
      <c r="J1356" s="132"/>
      <c r="K1356" s="129"/>
      <c r="L1356" s="132"/>
      <c r="M1356" s="132"/>
      <c r="N1356" s="135"/>
      <c r="O1356" s="135"/>
      <c r="P1356" s="135"/>
      <c r="Q1356" s="135"/>
      <c r="R1356" s="135"/>
      <c r="S1356" s="135"/>
    </row>
    <row r="1357" spans="9:19">
      <c r="I1357" s="132"/>
      <c r="J1357" s="132"/>
      <c r="K1357" s="129"/>
      <c r="L1357" s="132"/>
      <c r="M1357" s="132"/>
      <c r="N1357" s="135"/>
      <c r="O1357" s="135"/>
      <c r="P1357" s="135"/>
      <c r="Q1357" s="135"/>
      <c r="R1357" s="135"/>
      <c r="S1357" s="135"/>
    </row>
    <row r="1358" spans="9:19">
      <c r="I1358" s="132"/>
      <c r="J1358" s="132"/>
      <c r="K1358" s="129"/>
      <c r="L1358" s="132"/>
      <c r="M1358" s="132"/>
      <c r="N1358" s="135"/>
      <c r="O1358" s="135"/>
      <c r="P1358" s="135"/>
      <c r="Q1358" s="135"/>
      <c r="R1358" s="135"/>
      <c r="S1358" s="135"/>
    </row>
    <row r="1359" spans="9:19">
      <c r="I1359" s="132"/>
      <c r="J1359" s="132"/>
      <c r="K1359" s="129"/>
      <c r="L1359" s="132"/>
      <c r="M1359" s="132"/>
      <c r="N1359" s="135"/>
      <c r="O1359" s="135"/>
      <c r="P1359" s="135"/>
      <c r="Q1359" s="135"/>
      <c r="R1359" s="135"/>
      <c r="S1359" s="135"/>
    </row>
    <row r="1360" spans="9:19">
      <c r="I1360" s="132"/>
      <c r="J1360" s="132"/>
      <c r="K1360" s="129"/>
      <c r="L1360" s="132"/>
      <c r="M1360" s="132"/>
      <c r="N1360" s="135"/>
      <c r="O1360" s="135"/>
      <c r="P1360" s="135"/>
      <c r="Q1360" s="135"/>
      <c r="R1360" s="135"/>
      <c r="S1360" s="135"/>
    </row>
    <row r="1361" spans="9:19">
      <c r="I1361" s="132"/>
      <c r="J1361" s="132"/>
      <c r="K1361" s="129"/>
      <c r="L1361" s="132"/>
      <c r="M1361" s="132"/>
      <c r="N1361" s="135"/>
      <c r="O1361" s="135"/>
      <c r="P1361" s="135"/>
      <c r="Q1361" s="135"/>
      <c r="R1361" s="135"/>
      <c r="S1361" s="135"/>
    </row>
    <row r="1362" spans="9:19">
      <c r="I1362" s="132"/>
      <c r="J1362" s="132"/>
      <c r="K1362" s="129"/>
      <c r="L1362" s="132"/>
      <c r="M1362" s="132"/>
      <c r="N1362" s="135"/>
      <c r="O1362" s="135"/>
      <c r="P1362" s="135"/>
      <c r="Q1362" s="135"/>
      <c r="R1362" s="135"/>
      <c r="S1362" s="135"/>
    </row>
    <row r="1363" spans="9:19">
      <c r="I1363" s="132"/>
      <c r="J1363" s="132"/>
      <c r="K1363" s="129"/>
      <c r="L1363" s="132"/>
      <c r="M1363" s="132"/>
      <c r="N1363" s="135"/>
      <c r="O1363" s="135"/>
      <c r="P1363" s="135"/>
      <c r="Q1363" s="135"/>
      <c r="R1363" s="135"/>
      <c r="S1363" s="135"/>
    </row>
    <row r="1364" spans="9:19">
      <c r="I1364" s="132"/>
      <c r="J1364" s="132"/>
      <c r="K1364" s="129"/>
      <c r="L1364" s="132"/>
      <c r="M1364" s="132"/>
      <c r="N1364" s="135"/>
      <c r="O1364" s="135"/>
      <c r="P1364" s="135"/>
      <c r="Q1364" s="135"/>
      <c r="R1364" s="135"/>
      <c r="S1364" s="135"/>
    </row>
    <row r="1365" spans="9:19">
      <c r="I1365" s="132"/>
      <c r="J1365" s="132"/>
      <c r="K1365" s="129"/>
      <c r="L1365" s="132"/>
      <c r="M1365" s="132"/>
      <c r="N1365" s="135"/>
      <c r="O1365" s="135"/>
      <c r="P1365" s="135"/>
      <c r="Q1365" s="135"/>
      <c r="R1365" s="135"/>
      <c r="S1365" s="135"/>
    </row>
    <row r="1366" spans="9:19">
      <c r="I1366" s="132"/>
      <c r="J1366" s="132"/>
      <c r="K1366" s="129"/>
      <c r="L1366" s="132"/>
      <c r="M1366" s="132"/>
      <c r="N1366" s="135"/>
      <c r="O1366" s="135"/>
      <c r="P1366" s="135"/>
      <c r="Q1366" s="135"/>
      <c r="R1366" s="135"/>
      <c r="S1366" s="135"/>
    </row>
    <row r="1367" spans="9:19">
      <c r="I1367" s="132"/>
      <c r="J1367" s="132"/>
      <c r="K1367" s="129"/>
      <c r="L1367" s="132"/>
      <c r="M1367" s="132"/>
      <c r="N1367" s="135"/>
      <c r="O1367" s="135"/>
      <c r="P1367" s="135"/>
      <c r="Q1367" s="135"/>
      <c r="R1367" s="135"/>
      <c r="S1367" s="135"/>
    </row>
    <row r="1368" spans="9:19">
      <c r="I1368" s="132"/>
      <c r="J1368" s="132"/>
      <c r="K1368" s="129"/>
      <c r="L1368" s="132"/>
      <c r="M1368" s="132"/>
      <c r="N1368" s="135"/>
      <c r="O1368" s="135"/>
      <c r="P1368" s="135"/>
      <c r="Q1368" s="135"/>
      <c r="R1368" s="135"/>
      <c r="S1368" s="135"/>
    </row>
    <row r="1369" spans="9:19">
      <c r="I1369" s="132"/>
      <c r="J1369" s="132"/>
      <c r="K1369" s="129"/>
      <c r="L1369" s="132"/>
      <c r="M1369" s="132"/>
      <c r="N1369" s="135"/>
      <c r="O1369" s="135"/>
      <c r="P1369" s="135"/>
      <c r="Q1369" s="135"/>
      <c r="R1369" s="135"/>
      <c r="S1369" s="135"/>
    </row>
    <row r="1370" spans="9:19">
      <c r="I1370" s="132"/>
      <c r="J1370" s="132"/>
      <c r="K1370" s="129"/>
      <c r="L1370" s="132"/>
      <c r="M1370" s="132"/>
      <c r="N1370" s="135"/>
      <c r="O1370" s="135"/>
      <c r="P1370" s="135"/>
      <c r="Q1370" s="135"/>
      <c r="R1370" s="135"/>
      <c r="S1370" s="135"/>
    </row>
    <row r="1371" spans="9:19">
      <c r="I1371" s="132"/>
      <c r="J1371" s="132"/>
      <c r="K1371" s="129"/>
      <c r="L1371" s="132"/>
      <c r="M1371" s="132"/>
      <c r="N1371" s="135"/>
      <c r="O1371" s="135"/>
      <c r="P1371" s="135"/>
      <c r="Q1371" s="135"/>
      <c r="R1371" s="135"/>
      <c r="S1371" s="135"/>
    </row>
    <row r="1372" spans="9:19">
      <c r="I1372" s="132"/>
      <c r="J1372" s="132"/>
      <c r="K1372" s="129"/>
      <c r="L1372" s="132"/>
      <c r="M1372" s="132"/>
      <c r="N1372" s="135"/>
      <c r="O1372" s="135"/>
      <c r="P1372" s="135"/>
      <c r="Q1372" s="135"/>
      <c r="R1372" s="135"/>
      <c r="S1372" s="135"/>
    </row>
    <row r="1373" spans="9:19">
      <c r="I1373" s="132"/>
      <c r="J1373" s="132"/>
      <c r="K1373" s="129"/>
      <c r="L1373" s="132"/>
      <c r="M1373" s="132"/>
      <c r="N1373" s="135"/>
      <c r="O1373" s="135"/>
      <c r="P1373" s="135"/>
      <c r="Q1373" s="135"/>
      <c r="R1373" s="135"/>
      <c r="S1373" s="135"/>
    </row>
    <row r="1374" spans="9:19">
      <c r="I1374" s="132"/>
      <c r="J1374" s="132"/>
      <c r="K1374" s="129"/>
      <c r="L1374" s="132"/>
      <c r="M1374" s="132"/>
      <c r="N1374" s="135"/>
      <c r="O1374" s="135"/>
      <c r="P1374" s="135"/>
      <c r="Q1374" s="135"/>
      <c r="R1374" s="135"/>
      <c r="S1374" s="135"/>
    </row>
    <row r="1375" spans="9:19">
      <c r="I1375" s="132"/>
      <c r="J1375" s="132"/>
      <c r="K1375" s="129"/>
      <c r="L1375" s="132"/>
      <c r="M1375" s="132"/>
      <c r="N1375" s="135"/>
      <c r="O1375" s="135"/>
      <c r="P1375" s="135"/>
      <c r="Q1375" s="135"/>
      <c r="R1375" s="135"/>
      <c r="S1375" s="135"/>
    </row>
    <row r="1376" spans="9:19">
      <c r="I1376" s="132"/>
      <c r="J1376" s="132"/>
      <c r="K1376" s="129"/>
      <c r="L1376" s="132"/>
      <c r="M1376" s="132"/>
      <c r="N1376" s="135"/>
      <c r="O1376" s="135"/>
      <c r="P1376" s="135"/>
      <c r="Q1376" s="135"/>
      <c r="R1376" s="135"/>
      <c r="S1376" s="135"/>
    </row>
    <row r="1377" spans="9:19">
      <c r="I1377" s="132"/>
      <c r="J1377" s="132"/>
      <c r="K1377" s="129"/>
      <c r="L1377" s="132"/>
      <c r="M1377" s="132"/>
      <c r="N1377" s="135"/>
      <c r="O1377" s="135"/>
      <c r="P1377" s="135"/>
      <c r="Q1377" s="135"/>
      <c r="R1377" s="135"/>
      <c r="S1377" s="135"/>
    </row>
    <row r="1378" spans="9:19">
      <c r="I1378" s="132"/>
      <c r="J1378" s="132"/>
      <c r="K1378" s="129"/>
      <c r="L1378" s="132"/>
      <c r="M1378" s="132"/>
      <c r="N1378" s="135"/>
      <c r="O1378" s="135"/>
      <c r="P1378" s="135"/>
      <c r="Q1378" s="135"/>
      <c r="R1378" s="135"/>
      <c r="S1378" s="135"/>
    </row>
    <row r="1379" spans="9:19">
      <c r="I1379" s="132"/>
      <c r="J1379" s="132"/>
      <c r="K1379" s="129"/>
      <c r="L1379" s="132"/>
      <c r="M1379" s="132"/>
      <c r="N1379" s="135"/>
      <c r="O1379" s="135"/>
      <c r="P1379" s="135"/>
      <c r="Q1379" s="135"/>
      <c r="R1379" s="135"/>
      <c r="S1379" s="135"/>
    </row>
    <row r="1380" spans="9:19">
      <c r="I1380" s="132"/>
      <c r="J1380" s="132"/>
      <c r="K1380" s="129"/>
      <c r="L1380" s="132"/>
      <c r="M1380" s="132"/>
      <c r="N1380" s="135"/>
      <c r="O1380" s="135"/>
      <c r="P1380" s="135"/>
      <c r="Q1380" s="135"/>
      <c r="R1380" s="135"/>
      <c r="S1380" s="135"/>
    </row>
    <row r="1381" spans="9:19">
      <c r="I1381" s="132"/>
      <c r="J1381" s="132"/>
      <c r="K1381" s="129"/>
      <c r="L1381" s="132"/>
      <c r="M1381" s="132"/>
      <c r="N1381" s="135"/>
      <c r="O1381" s="135"/>
      <c r="P1381" s="135"/>
      <c r="Q1381" s="135"/>
      <c r="R1381" s="135"/>
      <c r="S1381" s="135"/>
    </row>
    <row r="1382" spans="9:19">
      <c r="I1382" s="132"/>
      <c r="J1382" s="132"/>
      <c r="K1382" s="129"/>
      <c r="L1382" s="132"/>
      <c r="M1382" s="132"/>
      <c r="N1382" s="135"/>
      <c r="O1382" s="135"/>
      <c r="P1382" s="135"/>
      <c r="Q1382" s="135"/>
      <c r="R1382" s="135"/>
      <c r="S1382" s="135"/>
    </row>
    <row r="1383" spans="9:19">
      <c r="I1383" s="132"/>
      <c r="J1383" s="132"/>
      <c r="K1383" s="129"/>
      <c r="L1383" s="132"/>
      <c r="M1383" s="132"/>
      <c r="N1383" s="135"/>
      <c r="O1383" s="135"/>
      <c r="P1383" s="135"/>
      <c r="Q1383" s="135"/>
      <c r="R1383" s="135"/>
      <c r="S1383" s="135"/>
    </row>
    <row r="1384" spans="9:19">
      <c r="I1384" s="132"/>
      <c r="J1384" s="132"/>
      <c r="K1384" s="129"/>
      <c r="L1384" s="132"/>
      <c r="M1384" s="132"/>
      <c r="N1384" s="135"/>
      <c r="O1384" s="135"/>
      <c r="P1384" s="135"/>
      <c r="Q1384" s="135"/>
      <c r="R1384" s="135"/>
      <c r="S1384" s="135"/>
    </row>
    <row r="1385" spans="9:19">
      <c r="I1385" s="132"/>
      <c r="J1385" s="132"/>
      <c r="K1385" s="129"/>
      <c r="L1385" s="132"/>
      <c r="M1385" s="132"/>
      <c r="N1385" s="135"/>
      <c r="O1385" s="135"/>
      <c r="P1385" s="135"/>
      <c r="Q1385" s="135"/>
      <c r="R1385" s="135"/>
      <c r="S1385" s="135"/>
    </row>
    <row r="1386" spans="9:19">
      <c r="I1386" s="132"/>
      <c r="J1386" s="132"/>
      <c r="K1386" s="129"/>
      <c r="L1386" s="132"/>
      <c r="M1386" s="132"/>
      <c r="N1386" s="135"/>
      <c r="O1386" s="135"/>
      <c r="P1386" s="135"/>
      <c r="Q1386" s="135"/>
      <c r="R1386" s="135"/>
      <c r="S1386" s="135"/>
    </row>
    <row r="1387" spans="9:19">
      <c r="I1387" s="132"/>
      <c r="J1387" s="132"/>
      <c r="K1387" s="129"/>
      <c r="L1387" s="132"/>
      <c r="M1387" s="132"/>
      <c r="N1387" s="135"/>
      <c r="O1387" s="135"/>
      <c r="P1387" s="135"/>
      <c r="Q1387" s="135"/>
      <c r="R1387" s="135"/>
      <c r="S1387" s="135"/>
    </row>
    <row r="1388" spans="9:19">
      <c r="I1388" s="132"/>
      <c r="J1388" s="132"/>
      <c r="K1388" s="129"/>
      <c r="L1388" s="132"/>
      <c r="M1388" s="132"/>
      <c r="N1388" s="135"/>
      <c r="O1388" s="135"/>
      <c r="P1388" s="135"/>
      <c r="Q1388" s="135"/>
      <c r="R1388" s="135"/>
      <c r="S1388" s="135"/>
    </row>
    <row r="1389" spans="9:19">
      <c r="I1389" s="132"/>
      <c r="J1389" s="132"/>
      <c r="K1389" s="129"/>
      <c r="L1389" s="132"/>
      <c r="M1389" s="132"/>
      <c r="N1389" s="135"/>
      <c r="O1389" s="135"/>
      <c r="P1389" s="135"/>
      <c r="Q1389" s="135"/>
      <c r="R1389" s="135"/>
      <c r="S1389" s="135"/>
    </row>
    <row r="1390" spans="9:19">
      <c r="I1390" s="132"/>
      <c r="J1390" s="132"/>
      <c r="K1390" s="129"/>
      <c r="L1390" s="132"/>
      <c r="M1390" s="132"/>
      <c r="N1390" s="135"/>
      <c r="O1390" s="135"/>
      <c r="P1390" s="135"/>
      <c r="Q1390" s="135"/>
      <c r="R1390" s="135"/>
      <c r="S1390" s="135"/>
    </row>
    <row r="1391" spans="9:19">
      <c r="I1391" s="132"/>
      <c r="J1391" s="132"/>
      <c r="K1391" s="129"/>
      <c r="L1391" s="132"/>
      <c r="M1391" s="132"/>
      <c r="N1391" s="135"/>
      <c r="O1391" s="135"/>
      <c r="P1391" s="135"/>
      <c r="Q1391" s="135"/>
      <c r="R1391" s="135"/>
      <c r="S1391" s="135"/>
    </row>
    <row r="1392" spans="9:19">
      <c r="I1392" s="132"/>
      <c r="J1392" s="132"/>
      <c r="K1392" s="129"/>
      <c r="L1392" s="132"/>
      <c r="M1392" s="132"/>
      <c r="N1392" s="135"/>
      <c r="O1392" s="135"/>
      <c r="P1392" s="135"/>
      <c r="Q1392" s="135"/>
      <c r="R1392" s="135"/>
      <c r="S1392" s="135"/>
    </row>
    <row r="1393" spans="9:19">
      <c r="I1393" s="132"/>
      <c r="J1393" s="132"/>
      <c r="K1393" s="129"/>
      <c r="L1393" s="132"/>
      <c r="M1393" s="132"/>
      <c r="N1393" s="135"/>
      <c r="O1393" s="135"/>
      <c r="P1393" s="135"/>
      <c r="Q1393" s="135"/>
      <c r="R1393" s="135"/>
      <c r="S1393" s="135"/>
    </row>
    <row r="1394" spans="9:19">
      <c r="I1394" s="132"/>
      <c r="J1394" s="132"/>
      <c r="K1394" s="129"/>
      <c r="L1394" s="132"/>
      <c r="M1394" s="132"/>
      <c r="N1394" s="135"/>
      <c r="O1394" s="135"/>
      <c r="P1394" s="135"/>
      <c r="Q1394" s="135"/>
      <c r="R1394" s="135"/>
      <c r="S1394" s="135"/>
    </row>
    <row r="1395" spans="9:19">
      <c r="I1395" s="132"/>
      <c r="J1395" s="132"/>
      <c r="K1395" s="129"/>
      <c r="L1395" s="132"/>
      <c r="M1395" s="132"/>
      <c r="N1395" s="135"/>
      <c r="O1395" s="135"/>
      <c r="P1395" s="135"/>
      <c r="Q1395" s="135"/>
      <c r="R1395" s="135"/>
      <c r="S1395" s="135"/>
    </row>
    <row r="1396" spans="9:19">
      <c r="I1396" s="132"/>
      <c r="J1396" s="132"/>
      <c r="K1396" s="129"/>
      <c r="L1396" s="132"/>
      <c r="M1396" s="132"/>
      <c r="N1396" s="135"/>
      <c r="O1396" s="135"/>
      <c r="P1396" s="135"/>
      <c r="Q1396" s="135"/>
      <c r="R1396" s="135"/>
      <c r="S1396" s="135"/>
    </row>
    <row r="1397" spans="9:19">
      <c r="I1397" s="132"/>
      <c r="J1397" s="132"/>
      <c r="K1397" s="129"/>
      <c r="L1397" s="132"/>
      <c r="M1397" s="132"/>
      <c r="N1397" s="135"/>
      <c r="O1397" s="135"/>
      <c r="P1397" s="135"/>
      <c r="Q1397" s="135"/>
      <c r="R1397" s="135"/>
      <c r="S1397" s="135"/>
    </row>
    <row r="1398" spans="9:19">
      <c r="I1398" s="132"/>
      <c r="J1398" s="132"/>
      <c r="K1398" s="129"/>
      <c r="L1398" s="132"/>
      <c r="M1398" s="132"/>
      <c r="N1398" s="135"/>
      <c r="O1398" s="135"/>
      <c r="P1398" s="135"/>
      <c r="Q1398" s="135"/>
      <c r="R1398" s="135"/>
      <c r="S1398" s="135"/>
    </row>
    <row r="1399" spans="9:19">
      <c r="I1399" s="132"/>
      <c r="J1399" s="132"/>
      <c r="K1399" s="129"/>
      <c r="L1399" s="132"/>
      <c r="M1399" s="132"/>
      <c r="N1399" s="135"/>
      <c r="O1399" s="135"/>
      <c r="P1399" s="135"/>
      <c r="Q1399" s="135"/>
      <c r="R1399" s="135"/>
      <c r="S1399" s="135"/>
    </row>
    <row r="1400" spans="9:19">
      <c r="I1400" s="132"/>
      <c r="J1400" s="132"/>
      <c r="K1400" s="129"/>
      <c r="L1400" s="132"/>
      <c r="M1400" s="132"/>
      <c r="N1400" s="135"/>
      <c r="O1400" s="135"/>
      <c r="P1400" s="135"/>
      <c r="Q1400" s="135"/>
      <c r="R1400" s="135"/>
      <c r="S1400" s="135"/>
    </row>
    <row r="1401" spans="9:19">
      <c r="I1401" s="132"/>
      <c r="J1401" s="132"/>
      <c r="K1401" s="129"/>
      <c r="L1401" s="132"/>
      <c r="M1401" s="132"/>
      <c r="N1401" s="135"/>
      <c r="O1401" s="135"/>
      <c r="P1401" s="135"/>
      <c r="Q1401" s="135"/>
      <c r="R1401" s="135"/>
      <c r="S1401" s="135"/>
    </row>
    <row r="1402" spans="9:19">
      <c r="I1402" s="132"/>
      <c r="J1402" s="132"/>
      <c r="K1402" s="129"/>
      <c r="L1402" s="132"/>
      <c r="M1402" s="132"/>
      <c r="N1402" s="135"/>
      <c r="O1402" s="135"/>
      <c r="P1402" s="135"/>
      <c r="Q1402" s="135"/>
      <c r="R1402" s="135"/>
      <c r="S1402" s="135"/>
    </row>
    <row r="1403" spans="9:19">
      <c r="I1403" s="132"/>
      <c r="J1403" s="132"/>
      <c r="K1403" s="129"/>
      <c r="L1403" s="132"/>
      <c r="M1403" s="132"/>
      <c r="N1403" s="135"/>
      <c r="O1403" s="135"/>
      <c r="P1403" s="135"/>
      <c r="Q1403" s="135"/>
      <c r="R1403" s="135"/>
      <c r="S1403" s="135"/>
    </row>
    <row r="1404" spans="9:19">
      <c r="I1404" s="132"/>
      <c r="J1404" s="132"/>
      <c r="K1404" s="129"/>
      <c r="L1404" s="132"/>
      <c r="M1404" s="132"/>
      <c r="N1404" s="135"/>
      <c r="O1404" s="135"/>
      <c r="P1404" s="135"/>
      <c r="Q1404" s="135"/>
      <c r="R1404" s="135"/>
      <c r="S1404" s="135"/>
    </row>
    <row r="1405" spans="9:19">
      <c r="I1405" s="132"/>
      <c r="J1405" s="132"/>
      <c r="K1405" s="129"/>
      <c r="L1405" s="132"/>
      <c r="M1405" s="132"/>
      <c r="N1405" s="135"/>
      <c r="O1405" s="135"/>
      <c r="P1405" s="135"/>
      <c r="Q1405" s="135"/>
      <c r="R1405" s="135"/>
      <c r="S1405" s="135"/>
    </row>
    <row r="1406" spans="9:19">
      <c r="I1406" s="132"/>
      <c r="J1406" s="132"/>
      <c r="K1406" s="129"/>
      <c r="L1406" s="132"/>
      <c r="M1406" s="132"/>
      <c r="N1406" s="135"/>
      <c r="O1406" s="135"/>
      <c r="P1406" s="135"/>
      <c r="Q1406" s="135"/>
      <c r="R1406" s="135"/>
      <c r="S1406" s="135"/>
    </row>
    <row r="1407" spans="9:19">
      <c r="I1407" s="132"/>
      <c r="J1407" s="132"/>
      <c r="K1407" s="129"/>
      <c r="L1407" s="132"/>
      <c r="M1407" s="132"/>
      <c r="N1407" s="135"/>
      <c r="O1407" s="135"/>
      <c r="P1407" s="135"/>
      <c r="Q1407" s="135"/>
      <c r="R1407" s="135"/>
      <c r="S1407" s="135"/>
    </row>
    <row r="1408" spans="9:19">
      <c r="I1408" s="132"/>
      <c r="J1408" s="132"/>
      <c r="K1408" s="129"/>
      <c r="L1408" s="132"/>
      <c r="M1408" s="132"/>
      <c r="N1408" s="135"/>
      <c r="O1408" s="135"/>
      <c r="P1408" s="135"/>
      <c r="Q1408" s="135"/>
      <c r="R1408" s="135"/>
      <c r="S1408" s="135"/>
    </row>
    <row r="1409" spans="9:19">
      <c r="I1409" s="132"/>
      <c r="J1409" s="132"/>
      <c r="K1409" s="129"/>
      <c r="L1409" s="132"/>
      <c r="M1409" s="132"/>
      <c r="N1409" s="135"/>
      <c r="O1409" s="135"/>
      <c r="P1409" s="135"/>
      <c r="Q1409" s="135"/>
      <c r="R1409" s="135"/>
      <c r="S1409" s="135"/>
    </row>
    <row r="1410" spans="9:19">
      <c r="I1410" s="132"/>
      <c r="J1410" s="132"/>
      <c r="K1410" s="129"/>
      <c r="L1410" s="132"/>
      <c r="M1410" s="132"/>
      <c r="N1410" s="135"/>
      <c r="O1410" s="135"/>
      <c r="P1410" s="135"/>
      <c r="Q1410" s="135"/>
      <c r="R1410" s="135"/>
      <c r="S1410" s="135"/>
    </row>
    <row r="1411" spans="9:19">
      <c r="I1411" s="132"/>
      <c r="J1411" s="132"/>
      <c r="K1411" s="129"/>
      <c r="L1411" s="132"/>
      <c r="M1411" s="132"/>
      <c r="N1411" s="135"/>
      <c r="O1411" s="135"/>
      <c r="P1411" s="135"/>
      <c r="Q1411" s="135"/>
      <c r="R1411" s="135"/>
      <c r="S1411" s="135"/>
    </row>
    <row r="1412" spans="9:19">
      <c r="I1412" s="132"/>
      <c r="J1412" s="132"/>
      <c r="K1412" s="129"/>
      <c r="L1412" s="132"/>
      <c r="M1412" s="132"/>
      <c r="N1412" s="135"/>
      <c r="O1412" s="135"/>
      <c r="P1412" s="135"/>
      <c r="Q1412" s="135"/>
      <c r="R1412" s="135"/>
      <c r="S1412" s="135"/>
    </row>
    <row r="1413" spans="9:19">
      <c r="I1413" s="132"/>
      <c r="J1413" s="132"/>
      <c r="K1413" s="129"/>
      <c r="L1413" s="132"/>
      <c r="M1413" s="132"/>
      <c r="N1413" s="135"/>
      <c r="O1413" s="135"/>
      <c r="P1413" s="135"/>
      <c r="Q1413" s="135"/>
      <c r="R1413" s="135"/>
      <c r="S1413" s="135"/>
    </row>
    <row r="1414" spans="9:19">
      <c r="I1414" s="132"/>
      <c r="J1414" s="132"/>
      <c r="K1414" s="129"/>
      <c r="L1414" s="132"/>
      <c r="M1414" s="132"/>
      <c r="N1414" s="135"/>
      <c r="O1414" s="135"/>
      <c r="P1414" s="135"/>
      <c r="Q1414" s="135"/>
      <c r="R1414" s="135"/>
      <c r="S1414" s="135"/>
    </row>
    <row r="1415" spans="9:19">
      <c r="I1415" s="132"/>
      <c r="J1415" s="132"/>
      <c r="K1415" s="129"/>
      <c r="L1415" s="132"/>
      <c r="M1415" s="132"/>
      <c r="N1415" s="135"/>
      <c r="O1415" s="135"/>
      <c r="P1415" s="135"/>
      <c r="Q1415" s="135"/>
      <c r="R1415" s="135"/>
      <c r="S1415" s="135"/>
    </row>
    <row r="1416" spans="9:19">
      <c r="I1416" s="132"/>
      <c r="J1416" s="132"/>
      <c r="K1416" s="129"/>
      <c r="L1416" s="132"/>
      <c r="M1416" s="132"/>
      <c r="N1416" s="135"/>
      <c r="O1416" s="135"/>
      <c r="P1416" s="135"/>
      <c r="Q1416" s="135"/>
      <c r="R1416" s="135"/>
      <c r="S1416" s="135"/>
    </row>
    <row r="1417" spans="9:19">
      <c r="I1417" s="132"/>
      <c r="J1417" s="132"/>
      <c r="K1417" s="129"/>
      <c r="L1417" s="132"/>
      <c r="M1417" s="132"/>
      <c r="N1417" s="135"/>
      <c r="O1417" s="135"/>
      <c r="P1417" s="135"/>
      <c r="Q1417" s="135"/>
      <c r="R1417" s="135"/>
      <c r="S1417" s="135"/>
    </row>
    <row r="1418" spans="9:19">
      <c r="I1418" s="132"/>
      <c r="J1418" s="132"/>
      <c r="K1418" s="129"/>
      <c r="L1418" s="132"/>
      <c r="M1418" s="132"/>
      <c r="N1418" s="135"/>
      <c r="O1418" s="135"/>
      <c r="P1418" s="135"/>
      <c r="Q1418" s="135"/>
      <c r="R1418" s="135"/>
      <c r="S1418" s="135"/>
    </row>
    <row r="1419" spans="9:19">
      <c r="I1419" s="132"/>
      <c r="J1419" s="132"/>
      <c r="K1419" s="129"/>
      <c r="L1419" s="132"/>
      <c r="M1419" s="132"/>
      <c r="N1419" s="135"/>
      <c r="O1419" s="135"/>
      <c r="P1419" s="135"/>
      <c r="Q1419" s="135"/>
      <c r="R1419" s="135"/>
      <c r="S1419" s="135"/>
    </row>
    <row r="1420" spans="9:19">
      <c r="I1420" s="132"/>
      <c r="J1420" s="132"/>
      <c r="K1420" s="129"/>
      <c r="L1420" s="132"/>
      <c r="M1420" s="132"/>
      <c r="N1420" s="135"/>
      <c r="O1420" s="135"/>
      <c r="P1420" s="135"/>
      <c r="Q1420" s="135"/>
      <c r="R1420" s="135"/>
      <c r="S1420" s="135"/>
    </row>
    <row r="1421" spans="9:19">
      <c r="I1421" s="132"/>
      <c r="J1421" s="132"/>
      <c r="K1421" s="129"/>
      <c r="L1421" s="132"/>
      <c r="M1421" s="132"/>
      <c r="N1421" s="135"/>
      <c r="O1421" s="135"/>
      <c r="P1421" s="135"/>
      <c r="Q1421" s="135"/>
      <c r="R1421" s="135"/>
      <c r="S1421" s="135"/>
    </row>
    <row r="1422" spans="9:19">
      <c r="I1422" s="132"/>
      <c r="J1422" s="132"/>
      <c r="K1422" s="129"/>
      <c r="L1422" s="132"/>
      <c r="M1422" s="132"/>
      <c r="N1422" s="135"/>
      <c r="O1422" s="135"/>
      <c r="P1422" s="135"/>
      <c r="Q1422" s="135"/>
      <c r="R1422" s="135"/>
      <c r="S1422" s="135"/>
    </row>
    <row r="1423" spans="9:19">
      <c r="I1423" s="132"/>
      <c r="J1423" s="132"/>
      <c r="K1423" s="129"/>
      <c r="L1423" s="132"/>
      <c r="M1423" s="132"/>
      <c r="N1423" s="135"/>
      <c r="O1423" s="135"/>
      <c r="P1423" s="135"/>
      <c r="Q1423" s="135"/>
      <c r="R1423" s="135"/>
      <c r="S1423" s="135"/>
    </row>
    <row r="1424" spans="9:19">
      <c r="I1424" s="132"/>
      <c r="J1424" s="132"/>
      <c r="K1424" s="129"/>
      <c r="L1424" s="132"/>
      <c r="M1424" s="132"/>
      <c r="N1424" s="135"/>
      <c r="O1424" s="135"/>
      <c r="P1424" s="135"/>
      <c r="Q1424" s="135"/>
      <c r="R1424" s="135"/>
      <c r="S1424" s="135"/>
    </row>
    <row r="1425" spans="9:19">
      <c r="I1425" s="132"/>
      <c r="J1425" s="132"/>
      <c r="K1425" s="129"/>
      <c r="L1425" s="132"/>
      <c r="M1425" s="132"/>
      <c r="N1425" s="135"/>
      <c r="O1425" s="135"/>
      <c r="P1425" s="135"/>
      <c r="Q1425" s="135"/>
      <c r="R1425" s="135"/>
      <c r="S1425" s="135"/>
    </row>
    <row r="1426" spans="9:19">
      <c r="I1426" s="132"/>
      <c r="J1426" s="132"/>
      <c r="K1426" s="129"/>
      <c r="L1426" s="132"/>
      <c r="M1426" s="132"/>
      <c r="N1426" s="135"/>
      <c r="O1426" s="135"/>
      <c r="P1426" s="135"/>
      <c r="Q1426" s="135"/>
      <c r="R1426" s="135"/>
      <c r="S1426" s="135"/>
    </row>
    <row r="1427" spans="9:19">
      <c r="I1427" s="132"/>
      <c r="J1427" s="132"/>
      <c r="K1427" s="129"/>
      <c r="L1427" s="132"/>
      <c r="M1427" s="132"/>
      <c r="N1427" s="135"/>
      <c r="O1427" s="135"/>
      <c r="P1427" s="135"/>
      <c r="Q1427" s="135"/>
      <c r="R1427" s="135"/>
      <c r="S1427" s="135"/>
    </row>
    <row r="1428" spans="9:19">
      <c r="I1428" s="132"/>
      <c r="J1428" s="132"/>
      <c r="K1428" s="129"/>
      <c r="L1428" s="132"/>
      <c r="M1428" s="132"/>
      <c r="N1428" s="135"/>
      <c r="O1428" s="135"/>
      <c r="P1428" s="135"/>
      <c r="Q1428" s="135"/>
      <c r="R1428" s="135"/>
      <c r="S1428" s="135"/>
    </row>
    <row r="1429" spans="9:19">
      <c r="I1429" s="132"/>
      <c r="J1429" s="132"/>
      <c r="K1429" s="129"/>
      <c r="L1429" s="132"/>
      <c r="M1429" s="132"/>
      <c r="N1429" s="135"/>
      <c r="O1429" s="135"/>
      <c r="P1429" s="135"/>
      <c r="Q1429" s="135"/>
      <c r="R1429" s="135"/>
      <c r="S1429" s="135"/>
    </row>
    <row r="1430" spans="9:19">
      <c r="I1430" s="132"/>
      <c r="J1430" s="132"/>
      <c r="K1430" s="129"/>
      <c r="L1430" s="132"/>
      <c r="M1430" s="132"/>
      <c r="N1430" s="135"/>
      <c r="O1430" s="135"/>
      <c r="P1430" s="135"/>
      <c r="Q1430" s="135"/>
      <c r="R1430" s="135"/>
      <c r="S1430" s="135"/>
    </row>
    <row r="1431" spans="9:19">
      <c r="I1431" s="132"/>
      <c r="J1431" s="132"/>
      <c r="K1431" s="129"/>
      <c r="L1431" s="132"/>
      <c r="M1431" s="132"/>
      <c r="N1431" s="135"/>
      <c r="O1431" s="135"/>
      <c r="P1431" s="135"/>
      <c r="Q1431" s="135"/>
      <c r="R1431" s="135"/>
      <c r="S1431" s="135"/>
    </row>
    <row r="1432" spans="9:19">
      <c r="I1432" s="132"/>
      <c r="J1432" s="132"/>
      <c r="K1432" s="129"/>
      <c r="L1432" s="132"/>
      <c r="M1432" s="132"/>
      <c r="N1432" s="135"/>
      <c r="O1432" s="135"/>
      <c r="P1432" s="135"/>
      <c r="Q1432" s="135"/>
      <c r="R1432" s="135"/>
      <c r="S1432" s="135"/>
    </row>
    <row r="1433" spans="9:19">
      <c r="I1433" s="132"/>
      <c r="J1433" s="132"/>
      <c r="K1433" s="129"/>
      <c r="L1433" s="132"/>
      <c r="M1433" s="132"/>
      <c r="N1433" s="135"/>
      <c r="O1433" s="135"/>
      <c r="P1433" s="135"/>
      <c r="Q1433" s="135"/>
      <c r="R1433" s="135"/>
      <c r="S1433" s="135"/>
    </row>
    <row r="1434" spans="9:19">
      <c r="I1434" s="132"/>
      <c r="J1434" s="132"/>
      <c r="K1434" s="129"/>
      <c r="L1434" s="132"/>
      <c r="M1434" s="132"/>
      <c r="N1434" s="135"/>
      <c r="O1434" s="135"/>
      <c r="P1434" s="135"/>
      <c r="Q1434" s="135"/>
      <c r="R1434" s="135"/>
      <c r="S1434" s="135"/>
    </row>
    <row r="1435" spans="9:19">
      <c r="I1435" s="132"/>
      <c r="J1435" s="132"/>
      <c r="K1435" s="129"/>
      <c r="L1435" s="132"/>
      <c r="M1435" s="132"/>
      <c r="N1435" s="135"/>
      <c r="O1435" s="135"/>
      <c r="P1435" s="135"/>
      <c r="Q1435" s="135"/>
      <c r="R1435" s="135"/>
      <c r="S1435" s="135"/>
    </row>
    <row r="1436" spans="9:19">
      <c r="I1436" s="132"/>
      <c r="J1436" s="132"/>
      <c r="K1436" s="129"/>
      <c r="L1436" s="132"/>
      <c r="M1436" s="132"/>
      <c r="N1436" s="135"/>
      <c r="O1436" s="135"/>
      <c r="P1436" s="135"/>
      <c r="Q1436" s="135"/>
      <c r="R1436" s="135"/>
      <c r="S1436" s="135"/>
    </row>
    <row r="1437" spans="9:19">
      <c r="I1437" s="132"/>
      <c r="J1437" s="132"/>
      <c r="K1437" s="129"/>
      <c r="L1437" s="132"/>
      <c r="M1437" s="132"/>
      <c r="N1437" s="135"/>
      <c r="O1437" s="135"/>
      <c r="P1437" s="135"/>
      <c r="Q1437" s="135"/>
      <c r="R1437" s="135"/>
      <c r="S1437" s="135"/>
    </row>
    <row r="1438" spans="9:19">
      <c r="I1438" s="132"/>
      <c r="J1438" s="132"/>
      <c r="K1438" s="129"/>
      <c r="L1438" s="132"/>
      <c r="M1438" s="132"/>
      <c r="N1438" s="135"/>
      <c r="O1438" s="135"/>
      <c r="P1438" s="135"/>
      <c r="Q1438" s="135"/>
      <c r="R1438" s="135"/>
      <c r="S1438" s="135"/>
    </row>
    <row r="1439" spans="9:19">
      <c r="I1439" s="132"/>
      <c r="J1439" s="132"/>
      <c r="K1439" s="129"/>
      <c r="L1439" s="132"/>
      <c r="M1439" s="132"/>
      <c r="N1439" s="135"/>
      <c r="O1439" s="135"/>
      <c r="P1439" s="135"/>
      <c r="Q1439" s="135"/>
      <c r="R1439" s="135"/>
      <c r="S1439" s="135"/>
    </row>
    <row r="1440" spans="9:19">
      <c r="I1440" s="132"/>
      <c r="J1440" s="132"/>
      <c r="K1440" s="129"/>
      <c r="L1440" s="132"/>
      <c r="M1440" s="132"/>
      <c r="N1440" s="135"/>
      <c r="O1440" s="135"/>
      <c r="P1440" s="135"/>
      <c r="Q1440" s="135"/>
      <c r="R1440" s="135"/>
      <c r="S1440" s="135"/>
    </row>
    <row r="1441" spans="9:19">
      <c r="I1441" s="132"/>
      <c r="J1441" s="132"/>
      <c r="K1441" s="129"/>
      <c r="L1441" s="132"/>
      <c r="M1441" s="132"/>
      <c r="N1441" s="135"/>
      <c r="O1441" s="135"/>
      <c r="P1441" s="135"/>
      <c r="Q1441" s="135"/>
      <c r="R1441" s="135"/>
      <c r="S1441" s="135"/>
    </row>
    <row r="1442" spans="9:19">
      <c r="I1442" s="132"/>
      <c r="J1442" s="132"/>
      <c r="K1442" s="129"/>
      <c r="L1442" s="132"/>
      <c r="M1442" s="132"/>
      <c r="N1442" s="135"/>
      <c r="O1442" s="135"/>
      <c r="P1442" s="135"/>
      <c r="Q1442" s="135"/>
      <c r="R1442" s="135"/>
      <c r="S1442" s="135"/>
    </row>
    <row r="1443" spans="9:19">
      <c r="I1443" s="132"/>
      <c r="J1443" s="132"/>
      <c r="K1443" s="129"/>
      <c r="L1443" s="132"/>
      <c r="M1443" s="132"/>
      <c r="N1443" s="135"/>
      <c r="O1443" s="135"/>
      <c r="P1443" s="135"/>
      <c r="Q1443" s="135"/>
      <c r="R1443" s="135"/>
      <c r="S1443" s="135"/>
    </row>
    <row r="1444" spans="9:19">
      <c r="I1444" s="132"/>
      <c r="J1444" s="132"/>
      <c r="K1444" s="129"/>
      <c r="L1444" s="132"/>
      <c r="M1444" s="132"/>
      <c r="N1444" s="135"/>
      <c r="O1444" s="135"/>
      <c r="P1444" s="135"/>
      <c r="Q1444" s="135"/>
      <c r="R1444" s="135"/>
      <c r="S1444" s="135"/>
    </row>
    <row r="1445" spans="9:19">
      <c r="I1445" s="132"/>
      <c r="J1445" s="132"/>
      <c r="K1445" s="129"/>
      <c r="L1445" s="132"/>
      <c r="M1445" s="132"/>
      <c r="N1445" s="135"/>
      <c r="O1445" s="135"/>
      <c r="P1445" s="135"/>
      <c r="Q1445" s="135"/>
      <c r="R1445" s="135"/>
      <c r="S1445" s="135"/>
    </row>
    <row r="1446" spans="9:19">
      <c r="I1446" s="132"/>
      <c r="J1446" s="132"/>
      <c r="K1446" s="129"/>
      <c r="L1446" s="132"/>
      <c r="M1446" s="132"/>
      <c r="N1446" s="135"/>
      <c r="O1446" s="135"/>
      <c r="P1446" s="135"/>
      <c r="Q1446" s="135"/>
      <c r="R1446" s="135"/>
      <c r="S1446" s="135"/>
    </row>
    <row r="1447" spans="9:19">
      <c r="I1447" s="132"/>
      <c r="J1447" s="132"/>
      <c r="K1447" s="129"/>
      <c r="L1447" s="132"/>
      <c r="M1447" s="132"/>
      <c r="N1447" s="135"/>
      <c r="O1447" s="135"/>
      <c r="P1447" s="135"/>
      <c r="Q1447" s="135"/>
      <c r="R1447" s="135"/>
      <c r="S1447" s="135"/>
    </row>
    <row r="1448" spans="9:19">
      <c r="I1448" s="132"/>
      <c r="J1448" s="132"/>
      <c r="K1448" s="129"/>
      <c r="L1448" s="132"/>
      <c r="M1448" s="132"/>
      <c r="N1448" s="135"/>
      <c r="O1448" s="135"/>
      <c r="P1448" s="135"/>
      <c r="Q1448" s="135"/>
      <c r="R1448" s="135"/>
      <c r="S1448" s="135"/>
    </row>
    <row r="1449" spans="9:19">
      <c r="I1449" s="132"/>
      <c r="J1449" s="132"/>
      <c r="K1449" s="129"/>
      <c r="L1449" s="132"/>
      <c r="M1449" s="132"/>
      <c r="N1449" s="135"/>
      <c r="O1449" s="135"/>
      <c r="P1449" s="135"/>
      <c r="Q1449" s="135"/>
      <c r="R1449" s="135"/>
      <c r="S1449" s="135"/>
    </row>
    <row r="1450" spans="9:19">
      <c r="I1450" s="132"/>
      <c r="J1450" s="132"/>
      <c r="K1450" s="129"/>
      <c r="L1450" s="132"/>
      <c r="M1450" s="132"/>
      <c r="N1450" s="135"/>
      <c r="O1450" s="135"/>
      <c r="P1450" s="135"/>
      <c r="Q1450" s="135"/>
      <c r="R1450" s="135"/>
      <c r="S1450" s="135"/>
    </row>
    <row r="1451" spans="9:19">
      <c r="I1451" s="132"/>
      <c r="J1451" s="132"/>
      <c r="K1451" s="129"/>
      <c r="L1451" s="132"/>
      <c r="M1451" s="132"/>
      <c r="N1451" s="135"/>
      <c r="O1451" s="135"/>
      <c r="P1451" s="135"/>
      <c r="Q1451" s="135"/>
      <c r="R1451" s="135"/>
      <c r="S1451" s="135"/>
    </row>
    <row r="1452" spans="9:19">
      <c r="I1452" s="132"/>
      <c r="J1452" s="132"/>
      <c r="K1452" s="129"/>
      <c r="L1452" s="132"/>
      <c r="M1452" s="132"/>
      <c r="N1452" s="135"/>
      <c r="O1452" s="135"/>
      <c r="P1452" s="135"/>
      <c r="Q1452" s="135"/>
      <c r="R1452" s="135"/>
      <c r="S1452" s="135"/>
    </row>
    <row r="1453" spans="9:19">
      <c r="I1453" s="132"/>
      <c r="J1453" s="132"/>
      <c r="K1453" s="129"/>
      <c r="L1453" s="132"/>
      <c r="M1453" s="132"/>
      <c r="N1453" s="135"/>
      <c r="O1453" s="135"/>
      <c r="P1453" s="135"/>
      <c r="Q1453" s="135"/>
      <c r="R1453" s="135"/>
      <c r="S1453" s="135"/>
    </row>
    <row r="1454" spans="9:19">
      <c r="I1454" s="132"/>
      <c r="J1454" s="132"/>
      <c r="K1454" s="129"/>
      <c r="L1454" s="132"/>
      <c r="M1454" s="132"/>
      <c r="N1454" s="135"/>
      <c r="O1454" s="135"/>
      <c r="P1454" s="135"/>
      <c r="Q1454" s="135"/>
      <c r="R1454" s="135"/>
      <c r="S1454" s="135"/>
    </row>
    <row r="1455" spans="9:19">
      <c r="I1455" s="132"/>
      <c r="J1455" s="132"/>
      <c r="K1455" s="129"/>
      <c r="L1455" s="132"/>
      <c r="M1455" s="132"/>
      <c r="N1455" s="135"/>
      <c r="O1455" s="135"/>
      <c r="P1455" s="135"/>
      <c r="Q1455" s="135"/>
      <c r="R1455" s="135"/>
      <c r="S1455" s="135"/>
    </row>
    <row r="1456" spans="9:19">
      <c r="I1456" s="132"/>
      <c r="J1456" s="132"/>
      <c r="K1456" s="129"/>
      <c r="L1456" s="132"/>
      <c r="M1456" s="132"/>
      <c r="N1456" s="135"/>
      <c r="O1456" s="135"/>
      <c r="P1456" s="135"/>
      <c r="Q1456" s="135"/>
      <c r="R1456" s="135"/>
      <c r="S1456" s="135"/>
    </row>
    <row r="1457" spans="9:19">
      <c r="I1457" s="132"/>
      <c r="J1457" s="132"/>
      <c r="K1457" s="129"/>
      <c r="L1457" s="132"/>
      <c r="M1457" s="132"/>
      <c r="N1457" s="135"/>
      <c r="O1457" s="135"/>
      <c r="P1457" s="135"/>
      <c r="Q1457" s="135"/>
      <c r="R1457" s="135"/>
      <c r="S1457" s="135"/>
    </row>
    <row r="1458" spans="9:19">
      <c r="I1458" s="132"/>
      <c r="J1458" s="132"/>
      <c r="K1458" s="129"/>
      <c r="L1458" s="132"/>
      <c r="M1458" s="132"/>
      <c r="N1458" s="135"/>
      <c r="O1458" s="135"/>
      <c r="P1458" s="135"/>
      <c r="Q1458" s="135"/>
      <c r="R1458" s="135"/>
      <c r="S1458" s="135"/>
    </row>
    <row r="1459" spans="9:19">
      <c r="I1459" s="132"/>
      <c r="J1459" s="132"/>
      <c r="K1459" s="129"/>
      <c r="L1459" s="132"/>
      <c r="M1459" s="132"/>
      <c r="N1459" s="135"/>
      <c r="O1459" s="135"/>
      <c r="P1459" s="135"/>
      <c r="Q1459" s="135"/>
      <c r="R1459" s="135"/>
      <c r="S1459" s="135"/>
    </row>
    <row r="1460" spans="9:19">
      <c r="I1460" s="132"/>
      <c r="J1460" s="132"/>
      <c r="K1460" s="129"/>
      <c r="L1460" s="132"/>
      <c r="M1460" s="132"/>
      <c r="N1460" s="135"/>
      <c r="O1460" s="135"/>
      <c r="P1460" s="135"/>
      <c r="Q1460" s="135"/>
      <c r="R1460" s="135"/>
      <c r="S1460" s="135"/>
    </row>
    <row r="1461" spans="9:19">
      <c r="I1461" s="132"/>
      <c r="J1461" s="132"/>
      <c r="K1461" s="129"/>
      <c r="L1461" s="132"/>
      <c r="M1461" s="132"/>
      <c r="N1461" s="135"/>
      <c r="O1461" s="135"/>
      <c r="P1461" s="135"/>
      <c r="Q1461" s="135"/>
      <c r="R1461" s="135"/>
      <c r="S1461" s="135"/>
    </row>
    <row r="1462" spans="9:19">
      <c r="I1462" s="132"/>
      <c r="J1462" s="132"/>
      <c r="K1462" s="129"/>
      <c r="L1462" s="132"/>
      <c r="M1462" s="132"/>
      <c r="N1462" s="135"/>
      <c r="O1462" s="135"/>
      <c r="P1462" s="135"/>
      <c r="Q1462" s="135"/>
      <c r="R1462" s="135"/>
      <c r="S1462" s="135"/>
    </row>
    <row r="1463" spans="9:19">
      <c r="I1463" s="132"/>
      <c r="J1463" s="132"/>
      <c r="K1463" s="129"/>
      <c r="L1463" s="132"/>
      <c r="M1463" s="132"/>
      <c r="N1463" s="135"/>
      <c r="O1463" s="135"/>
      <c r="P1463" s="135"/>
      <c r="Q1463" s="135"/>
      <c r="R1463" s="135"/>
      <c r="S1463" s="135"/>
    </row>
    <row r="1464" spans="9:19">
      <c r="I1464" s="132"/>
      <c r="J1464" s="132"/>
      <c r="K1464" s="129"/>
      <c r="L1464" s="132"/>
      <c r="M1464" s="132"/>
      <c r="N1464" s="135"/>
      <c r="O1464" s="135"/>
      <c r="P1464" s="135"/>
      <c r="Q1464" s="135"/>
      <c r="R1464" s="135"/>
      <c r="S1464" s="135"/>
    </row>
    <row r="1465" spans="9:19">
      <c r="I1465" s="132"/>
      <c r="J1465" s="132"/>
      <c r="K1465" s="129"/>
      <c r="L1465" s="132"/>
      <c r="M1465" s="132"/>
      <c r="N1465" s="135"/>
      <c r="O1465" s="135"/>
      <c r="P1465" s="135"/>
      <c r="Q1465" s="135"/>
      <c r="R1465" s="135"/>
      <c r="S1465" s="135"/>
    </row>
    <row r="1466" spans="9:19">
      <c r="I1466" s="132"/>
      <c r="J1466" s="132"/>
      <c r="K1466" s="129"/>
      <c r="L1466" s="132"/>
      <c r="M1466" s="132"/>
      <c r="N1466" s="135"/>
      <c r="O1466" s="135"/>
      <c r="P1466" s="135"/>
      <c r="Q1466" s="135"/>
      <c r="R1466" s="135"/>
      <c r="S1466" s="135"/>
    </row>
    <row r="1467" spans="9:19">
      <c r="I1467" s="132"/>
      <c r="J1467" s="132"/>
      <c r="K1467" s="129"/>
      <c r="L1467" s="132"/>
      <c r="M1467" s="132"/>
      <c r="N1467" s="135"/>
      <c r="O1467" s="135"/>
      <c r="P1467" s="135"/>
      <c r="Q1467" s="135"/>
      <c r="R1467" s="135"/>
      <c r="S1467" s="135"/>
    </row>
    <row r="1468" spans="9:19">
      <c r="I1468" s="132"/>
      <c r="J1468" s="132"/>
      <c r="K1468" s="129"/>
      <c r="L1468" s="132"/>
      <c r="M1468" s="132"/>
      <c r="N1468" s="135"/>
      <c r="O1468" s="135"/>
      <c r="P1468" s="135"/>
      <c r="Q1468" s="135"/>
      <c r="R1468" s="135"/>
      <c r="S1468" s="135"/>
    </row>
    <row r="1469" spans="9:19">
      <c r="I1469" s="132"/>
      <c r="J1469" s="132"/>
      <c r="K1469" s="129"/>
      <c r="L1469" s="132"/>
      <c r="M1469" s="132"/>
      <c r="N1469" s="135"/>
      <c r="O1469" s="135"/>
      <c r="P1469" s="135"/>
      <c r="Q1469" s="135"/>
      <c r="R1469" s="135"/>
      <c r="S1469" s="135"/>
    </row>
    <row r="1470" spans="9:19">
      <c r="I1470" s="132"/>
      <c r="J1470" s="132"/>
      <c r="K1470" s="129"/>
      <c r="L1470" s="132"/>
      <c r="M1470" s="132"/>
      <c r="N1470" s="135"/>
      <c r="O1470" s="135"/>
      <c r="P1470" s="135"/>
      <c r="Q1470" s="135"/>
      <c r="R1470" s="135"/>
      <c r="S1470" s="135"/>
    </row>
    <row r="1471" spans="9:19">
      <c r="I1471" s="132"/>
      <c r="J1471" s="132"/>
      <c r="K1471" s="129"/>
      <c r="L1471" s="132"/>
      <c r="M1471" s="132"/>
      <c r="N1471" s="135"/>
      <c r="O1471" s="135"/>
      <c r="P1471" s="135"/>
      <c r="Q1471" s="135"/>
      <c r="R1471" s="135"/>
      <c r="S1471" s="135"/>
    </row>
    <row r="1472" spans="9:19">
      <c r="I1472" s="132"/>
      <c r="J1472" s="132"/>
      <c r="K1472" s="129"/>
      <c r="L1472" s="132"/>
      <c r="M1472" s="132"/>
      <c r="N1472" s="135"/>
      <c r="O1472" s="135"/>
      <c r="P1472" s="135"/>
      <c r="Q1472" s="135"/>
      <c r="R1472" s="135"/>
      <c r="S1472" s="135"/>
    </row>
    <row r="1473" spans="9:19">
      <c r="I1473" s="132"/>
      <c r="J1473" s="132"/>
      <c r="K1473" s="129"/>
      <c r="L1473" s="132"/>
      <c r="M1473" s="132"/>
      <c r="N1473" s="135"/>
      <c r="O1473" s="135"/>
      <c r="P1473" s="135"/>
      <c r="Q1473" s="135"/>
      <c r="R1473" s="135"/>
      <c r="S1473" s="135"/>
    </row>
    <row r="1474" spans="9:19">
      <c r="I1474" s="132"/>
      <c r="J1474" s="132"/>
      <c r="K1474" s="129"/>
      <c r="L1474" s="132"/>
      <c r="M1474" s="132"/>
      <c r="N1474" s="135"/>
      <c r="O1474" s="135"/>
      <c r="P1474" s="135"/>
      <c r="Q1474" s="135"/>
      <c r="R1474" s="135"/>
      <c r="S1474" s="135"/>
    </row>
    <row r="1475" spans="9:19">
      <c r="I1475" s="132"/>
      <c r="J1475" s="132"/>
      <c r="K1475" s="129"/>
      <c r="L1475" s="132"/>
      <c r="M1475" s="132"/>
      <c r="N1475" s="135"/>
      <c r="O1475" s="135"/>
      <c r="P1475" s="135"/>
      <c r="Q1475" s="135"/>
      <c r="R1475" s="135"/>
      <c r="S1475" s="135"/>
    </row>
    <row r="1476" spans="9:19">
      <c r="I1476" s="132"/>
      <c r="J1476" s="132"/>
      <c r="K1476" s="129"/>
      <c r="L1476" s="132"/>
      <c r="M1476" s="132"/>
      <c r="N1476" s="135"/>
      <c r="O1476" s="135"/>
      <c r="P1476" s="135"/>
      <c r="Q1476" s="135"/>
      <c r="R1476" s="135"/>
      <c r="S1476" s="135"/>
    </row>
    <row r="1477" spans="9:19">
      <c r="I1477" s="132"/>
      <c r="J1477" s="132"/>
      <c r="K1477" s="129"/>
      <c r="L1477" s="132"/>
      <c r="M1477" s="132"/>
      <c r="N1477" s="135"/>
      <c r="O1477" s="135"/>
      <c r="P1477" s="135"/>
      <c r="Q1477" s="135"/>
      <c r="R1477" s="135"/>
      <c r="S1477" s="135"/>
    </row>
    <row r="1478" spans="9:19">
      <c r="I1478" s="132"/>
      <c r="J1478" s="132"/>
      <c r="K1478" s="129"/>
      <c r="L1478" s="132"/>
      <c r="M1478" s="132"/>
      <c r="N1478" s="135"/>
      <c r="O1478" s="135"/>
      <c r="P1478" s="135"/>
      <c r="Q1478" s="135"/>
      <c r="R1478" s="135"/>
      <c r="S1478" s="135"/>
    </row>
    <row r="1479" spans="9:19">
      <c r="I1479" s="132"/>
      <c r="J1479" s="132"/>
      <c r="K1479" s="129"/>
      <c r="L1479" s="132"/>
      <c r="M1479" s="132"/>
      <c r="N1479" s="135"/>
      <c r="O1479" s="135"/>
      <c r="P1479" s="135"/>
      <c r="Q1479" s="135"/>
      <c r="R1479" s="135"/>
      <c r="S1479" s="135"/>
    </row>
    <row r="1480" spans="9:19">
      <c r="I1480" s="132"/>
      <c r="J1480" s="132"/>
      <c r="K1480" s="129"/>
      <c r="L1480" s="132"/>
      <c r="M1480" s="132"/>
      <c r="N1480" s="135"/>
      <c r="O1480" s="135"/>
      <c r="P1480" s="135"/>
      <c r="Q1480" s="135"/>
      <c r="R1480" s="135"/>
      <c r="S1480" s="135"/>
    </row>
    <row r="1481" spans="9:19">
      <c r="I1481" s="132"/>
      <c r="J1481" s="132"/>
      <c r="K1481" s="129"/>
      <c r="L1481" s="132"/>
      <c r="M1481" s="132"/>
      <c r="N1481" s="135"/>
      <c r="O1481" s="135"/>
      <c r="P1481" s="135"/>
      <c r="Q1481" s="135"/>
      <c r="R1481" s="135"/>
      <c r="S1481" s="135"/>
    </row>
    <row r="1482" spans="9:19">
      <c r="I1482" s="132"/>
      <c r="J1482" s="132"/>
      <c r="K1482" s="129"/>
      <c r="L1482" s="132"/>
      <c r="M1482" s="132"/>
      <c r="N1482" s="135"/>
      <c r="O1482" s="135"/>
      <c r="P1482" s="135"/>
      <c r="Q1482" s="135"/>
      <c r="R1482" s="135"/>
      <c r="S1482" s="135"/>
    </row>
    <row r="1483" spans="9:19">
      <c r="I1483" s="132"/>
      <c r="J1483" s="132"/>
      <c r="K1483" s="129"/>
      <c r="L1483" s="132"/>
      <c r="M1483" s="132"/>
      <c r="N1483" s="135"/>
      <c r="O1483" s="135"/>
      <c r="P1483" s="135"/>
      <c r="Q1483" s="135"/>
      <c r="R1483" s="135"/>
      <c r="S1483" s="135"/>
    </row>
    <row r="1484" spans="9:19">
      <c r="I1484" s="132"/>
      <c r="J1484" s="132"/>
      <c r="K1484" s="129"/>
      <c r="L1484" s="132"/>
      <c r="M1484" s="132"/>
      <c r="N1484" s="135"/>
      <c r="O1484" s="135"/>
      <c r="P1484" s="135"/>
      <c r="Q1484" s="135"/>
      <c r="R1484" s="135"/>
      <c r="S1484" s="135"/>
    </row>
    <row r="1485" spans="9:19">
      <c r="I1485" s="132"/>
      <c r="J1485" s="132"/>
      <c r="K1485" s="129"/>
      <c r="L1485" s="132"/>
      <c r="M1485" s="132"/>
      <c r="N1485" s="135"/>
      <c r="O1485" s="135"/>
      <c r="P1485" s="135"/>
      <c r="Q1485" s="135"/>
      <c r="R1485" s="135"/>
      <c r="S1485" s="135"/>
    </row>
    <row r="1486" spans="9:19">
      <c r="I1486" s="132"/>
      <c r="J1486" s="132"/>
      <c r="K1486" s="129"/>
      <c r="L1486" s="132"/>
      <c r="M1486" s="132"/>
      <c r="N1486" s="135"/>
      <c r="O1486" s="135"/>
      <c r="P1486" s="135"/>
      <c r="Q1486" s="135"/>
      <c r="R1486" s="135"/>
      <c r="S1486" s="135"/>
    </row>
    <row r="1487" spans="9:19">
      <c r="I1487" s="132"/>
      <c r="J1487" s="132"/>
      <c r="K1487" s="129"/>
      <c r="L1487" s="132"/>
      <c r="M1487" s="132"/>
      <c r="N1487" s="135"/>
      <c r="O1487" s="135"/>
      <c r="P1487" s="135"/>
      <c r="Q1487" s="135"/>
      <c r="R1487" s="135"/>
      <c r="S1487" s="135"/>
    </row>
    <row r="1488" spans="9:19">
      <c r="I1488" s="132"/>
      <c r="J1488" s="132"/>
      <c r="K1488" s="129"/>
      <c r="L1488" s="132"/>
      <c r="M1488" s="132"/>
      <c r="N1488" s="135"/>
      <c r="O1488" s="135"/>
      <c r="P1488" s="135"/>
      <c r="Q1488" s="135"/>
      <c r="R1488" s="135"/>
      <c r="S1488" s="135"/>
    </row>
    <row r="1489" spans="9:19">
      <c r="I1489" s="132"/>
      <c r="J1489" s="132"/>
      <c r="K1489" s="129"/>
      <c r="L1489" s="132"/>
      <c r="M1489" s="132"/>
      <c r="N1489" s="135"/>
      <c r="O1489" s="135"/>
      <c r="P1489" s="135"/>
      <c r="Q1489" s="135"/>
      <c r="R1489" s="135"/>
      <c r="S1489" s="135"/>
    </row>
    <row r="1490" spans="9:19">
      <c r="I1490" s="132"/>
      <c r="J1490" s="132"/>
      <c r="K1490" s="129"/>
      <c r="L1490" s="132"/>
      <c r="M1490" s="132"/>
      <c r="N1490" s="135"/>
      <c r="O1490" s="135"/>
      <c r="P1490" s="135"/>
      <c r="Q1490" s="135"/>
      <c r="R1490" s="135"/>
      <c r="S1490" s="135"/>
    </row>
    <row r="1491" spans="9:19">
      <c r="I1491" s="132"/>
      <c r="J1491" s="132"/>
      <c r="K1491" s="129"/>
      <c r="L1491" s="132"/>
      <c r="M1491" s="132"/>
      <c r="N1491" s="135"/>
      <c r="O1491" s="135"/>
      <c r="P1491" s="135"/>
      <c r="Q1491" s="135"/>
      <c r="R1491" s="135"/>
      <c r="S1491" s="135"/>
    </row>
    <row r="1492" spans="9:19">
      <c r="I1492" s="132"/>
      <c r="J1492" s="132"/>
      <c r="K1492" s="129"/>
      <c r="L1492" s="132"/>
      <c r="M1492" s="132"/>
      <c r="N1492" s="135"/>
      <c r="O1492" s="135"/>
      <c r="P1492" s="135"/>
      <c r="Q1492" s="135"/>
      <c r="R1492" s="135"/>
      <c r="S1492" s="135"/>
    </row>
    <row r="1493" spans="9:19">
      <c r="I1493" s="132"/>
      <c r="J1493" s="132"/>
      <c r="K1493" s="129"/>
      <c r="L1493" s="132"/>
      <c r="M1493" s="132"/>
      <c r="N1493" s="135"/>
      <c r="O1493" s="135"/>
      <c r="P1493" s="135"/>
      <c r="Q1493" s="135"/>
      <c r="R1493" s="135"/>
      <c r="S1493" s="135"/>
    </row>
    <row r="1494" spans="9:19">
      <c r="I1494" s="132"/>
      <c r="J1494" s="132"/>
      <c r="K1494" s="129"/>
      <c r="L1494" s="132"/>
      <c r="M1494" s="132"/>
      <c r="N1494" s="135"/>
      <c r="O1494" s="135"/>
      <c r="P1494" s="135"/>
      <c r="Q1494" s="135"/>
      <c r="R1494" s="135"/>
      <c r="S1494" s="135"/>
    </row>
    <row r="1495" spans="9:19">
      <c r="I1495" s="132"/>
      <c r="J1495" s="132"/>
      <c r="K1495" s="129"/>
      <c r="L1495" s="132"/>
      <c r="M1495" s="132"/>
      <c r="N1495" s="135"/>
      <c r="O1495" s="135"/>
      <c r="P1495" s="135"/>
      <c r="Q1495" s="135"/>
      <c r="R1495" s="135"/>
      <c r="S1495" s="135"/>
    </row>
    <row r="1496" spans="9:19">
      <c r="I1496" s="132"/>
      <c r="J1496" s="132"/>
      <c r="K1496" s="129"/>
      <c r="L1496" s="132"/>
      <c r="M1496" s="132"/>
      <c r="N1496" s="135"/>
      <c r="O1496" s="135"/>
      <c r="P1496" s="135"/>
      <c r="Q1496" s="135"/>
      <c r="R1496" s="135"/>
      <c r="S1496" s="135"/>
    </row>
    <row r="1497" spans="9:19">
      <c r="I1497" s="132"/>
      <c r="J1497" s="132"/>
      <c r="K1497" s="129"/>
      <c r="L1497" s="132"/>
      <c r="M1497" s="132"/>
      <c r="N1497" s="135"/>
      <c r="O1497" s="135"/>
      <c r="P1497" s="135"/>
      <c r="Q1497" s="135"/>
      <c r="R1497" s="135"/>
      <c r="S1497" s="135"/>
    </row>
    <row r="1498" spans="9:19">
      <c r="I1498" s="132"/>
      <c r="J1498" s="132"/>
      <c r="K1498" s="129"/>
      <c r="L1498" s="132"/>
      <c r="M1498" s="132"/>
      <c r="N1498" s="135"/>
      <c r="O1498" s="135"/>
      <c r="P1498" s="135"/>
      <c r="Q1498" s="135"/>
      <c r="R1498" s="135"/>
      <c r="S1498" s="135"/>
    </row>
    <row r="1499" spans="9:19">
      <c r="I1499" s="132"/>
      <c r="J1499" s="132"/>
      <c r="K1499" s="129"/>
      <c r="L1499" s="132"/>
      <c r="M1499" s="132"/>
      <c r="N1499" s="135"/>
      <c r="O1499" s="135"/>
      <c r="P1499" s="135"/>
      <c r="Q1499" s="135"/>
      <c r="R1499" s="135"/>
      <c r="S1499" s="135"/>
    </row>
    <row r="1500" spans="9:19">
      <c r="I1500" s="132"/>
      <c r="J1500" s="132"/>
      <c r="K1500" s="129"/>
      <c r="L1500" s="132"/>
      <c r="M1500" s="132"/>
      <c r="N1500" s="135"/>
      <c r="O1500" s="135"/>
      <c r="P1500" s="135"/>
      <c r="Q1500" s="135"/>
      <c r="R1500" s="135"/>
      <c r="S1500" s="135"/>
    </row>
    <row r="1501" spans="9:19">
      <c r="I1501" s="132"/>
      <c r="J1501" s="132"/>
      <c r="K1501" s="129"/>
      <c r="L1501" s="132"/>
      <c r="M1501" s="132"/>
      <c r="N1501" s="135"/>
      <c r="O1501" s="135"/>
      <c r="P1501" s="135"/>
      <c r="Q1501" s="135"/>
      <c r="R1501" s="135"/>
      <c r="S1501" s="135"/>
    </row>
    <row r="1502" spans="9:19">
      <c r="I1502" s="132"/>
      <c r="J1502" s="132"/>
      <c r="K1502" s="129"/>
      <c r="L1502" s="132"/>
      <c r="M1502" s="132"/>
      <c r="N1502" s="135"/>
      <c r="O1502" s="135"/>
      <c r="P1502" s="135"/>
      <c r="Q1502" s="135"/>
      <c r="R1502" s="135"/>
      <c r="S1502" s="135"/>
    </row>
    <row r="1503" spans="9:19">
      <c r="I1503" s="132"/>
      <c r="J1503" s="132"/>
      <c r="K1503" s="129"/>
      <c r="L1503" s="132"/>
      <c r="M1503" s="132"/>
      <c r="N1503" s="135"/>
      <c r="O1503" s="135"/>
      <c r="P1503" s="135"/>
      <c r="Q1503" s="135"/>
      <c r="R1503" s="135"/>
      <c r="S1503" s="135"/>
    </row>
    <row r="1504" spans="9:19">
      <c r="I1504" s="132"/>
      <c r="J1504" s="132"/>
      <c r="K1504" s="129"/>
      <c r="L1504" s="132"/>
      <c r="M1504" s="132"/>
      <c r="N1504" s="135"/>
      <c r="O1504" s="135"/>
      <c r="P1504" s="135"/>
      <c r="Q1504" s="135"/>
      <c r="R1504" s="135"/>
      <c r="S1504" s="135"/>
    </row>
    <row r="1505" spans="9:19">
      <c r="I1505" s="132"/>
      <c r="J1505" s="132"/>
      <c r="K1505" s="129"/>
      <c r="L1505" s="132"/>
      <c r="M1505" s="132"/>
      <c r="N1505" s="135"/>
      <c r="O1505" s="135"/>
      <c r="P1505" s="135"/>
      <c r="Q1505" s="135"/>
      <c r="R1505" s="135"/>
      <c r="S1505" s="135"/>
    </row>
    <row r="1506" spans="9:19">
      <c r="I1506" s="132"/>
      <c r="J1506" s="132"/>
      <c r="K1506" s="129"/>
      <c r="L1506" s="132"/>
      <c r="M1506" s="132"/>
      <c r="N1506" s="135"/>
      <c r="O1506" s="135"/>
      <c r="P1506" s="135"/>
      <c r="Q1506" s="135"/>
      <c r="R1506" s="135"/>
      <c r="S1506" s="135"/>
    </row>
    <row r="1507" spans="9:19">
      <c r="I1507" s="132"/>
      <c r="J1507" s="132"/>
      <c r="K1507" s="129"/>
      <c r="L1507" s="132"/>
      <c r="M1507" s="132"/>
      <c r="N1507" s="135"/>
      <c r="O1507" s="135"/>
      <c r="P1507" s="135"/>
      <c r="Q1507" s="135"/>
      <c r="R1507" s="135"/>
      <c r="S1507" s="135"/>
    </row>
    <row r="1508" spans="9:19">
      <c r="I1508" s="132"/>
      <c r="J1508" s="132"/>
      <c r="K1508" s="129"/>
      <c r="L1508" s="132"/>
      <c r="M1508" s="132"/>
      <c r="N1508" s="135"/>
      <c r="O1508" s="135"/>
      <c r="P1508" s="135"/>
      <c r="Q1508" s="135"/>
      <c r="R1508" s="135"/>
      <c r="S1508" s="135"/>
    </row>
    <row r="1509" spans="9:19">
      <c r="I1509" s="132"/>
      <c r="J1509" s="132"/>
      <c r="K1509" s="129"/>
      <c r="L1509" s="132"/>
      <c r="M1509" s="132"/>
      <c r="N1509" s="135"/>
      <c r="O1509" s="135"/>
      <c r="P1509" s="135"/>
      <c r="Q1509" s="135"/>
      <c r="R1509" s="135"/>
      <c r="S1509" s="135"/>
    </row>
    <row r="1510" spans="9:19">
      <c r="I1510" s="132"/>
      <c r="J1510" s="132"/>
      <c r="K1510" s="129"/>
      <c r="L1510" s="132"/>
      <c r="M1510" s="132"/>
      <c r="N1510" s="135"/>
      <c r="O1510" s="135"/>
      <c r="P1510" s="135"/>
      <c r="Q1510" s="135"/>
      <c r="R1510" s="135"/>
      <c r="S1510" s="135"/>
    </row>
    <row r="1511" spans="9:19">
      <c r="I1511" s="132"/>
      <c r="J1511" s="132"/>
      <c r="K1511" s="129"/>
      <c r="L1511" s="132"/>
      <c r="M1511" s="132"/>
      <c r="N1511" s="135"/>
      <c r="O1511" s="135"/>
      <c r="P1511" s="135"/>
      <c r="Q1511" s="135"/>
      <c r="R1511" s="135"/>
      <c r="S1511" s="135"/>
    </row>
    <row r="1512" spans="9:19">
      <c r="I1512" s="132"/>
      <c r="J1512" s="132"/>
      <c r="K1512" s="129"/>
      <c r="L1512" s="132"/>
      <c r="M1512" s="132"/>
      <c r="N1512" s="135"/>
      <c r="O1512" s="135"/>
      <c r="P1512" s="135"/>
      <c r="Q1512" s="135"/>
      <c r="R1512" s="135"/>
      <c r="S1512" s="135"/>
    </row>
    <row r="1513" spans="9:19">
      <c r="I1513" s="132"/>
      <c r="J1513" s="132"/>
      <c r="K1513" s="129"/>
      <c r="L1513" s="132"/>
      <c r="M1513" s="132"/>
      <c r="N1513" s="135"/>
      <c r="O1513" s="135"/>
      <c r="P1513" s="135"/>
      <c r="Q1513" s="135"/>
      <c r="R1513" s="135"/>
      <c r="S1513" s="135"/>
    </row>
    <row r="1514" spans="9:19">
      <c r="I1514" s="132"/>
      <c r="J1514" s="132"/>
      <c r="K1514" s="129"/>
      <c r="L1514" s="132"/>
      <c r="M1514" s="132"/>
      <c r="N1514" s="135"/>
      <c r="O1514" s="135"/>
      <c r="P1514" s="135"/>
      <c r="Q1514" s="135"/>
      <c r="R1514" s="135"/>
      <c r="S1514" s="135"/>
    </row>
    <row r="1515" spans="9:19">
      <c r="I1515" s="132"/>
      <c r="J1515" s="132"/>
      <c r="K1515" s="129"/>
      <c r="L1515" s="132"/>
      <c r="M1515" s="132"/>
      <c r="N1515" s="135"/>
      <c r="O1515" s="135"/>
      <c r="P1515" s="135"/>
      <c r="Q1515" s="135"/>
      <c r="R1515" s="135"/>
      <c r="S1515" s="135"/>
    </row>
    <row r="1516" spans="9:19">
      <c r="I1516" s="132"/>
      <c r="J1516" s="132"/>
      <c r="K1516" s="129"/>
      <c r="L1516" s="132"/>
      <c r="M1516" s="132"/>
      <c r="N1516" s="135"/>
      <c r="O1516" s="135"/>
      <c r="P1516" s="135"/>
      <c r="Q1516" s="135"/>
      <c r="R1516" s="135"/>
      <c r="S1516" s="135"/>
    </row>
    <row r="1517" spans="9:19">
      <c r="I1517" s="132"/>
      <c r="J1517" s="132"/>
      <c r="K1517" s="129"/>
      <c r="L1517" s="132"/>
      <c r="M1517" s="132"/>
      <c r="N1517" s="135"/>
      <c r="O1517" s="135"/>
      <c r="P1517" s="135"/>
      <c r="Q1517" s="135"/>
      <c r="R1517" s="135"/>
      <c r="S1517" s="135"/>
    </row>
    <row r="1518" spans="9:19">
      <c r="I1518" s="132"/>
      <c r="J1518" s="132"/>
      <c r="K1518" s="129"/>
      <c r="L1518" s="132"/>
      <c r="M1518" s="132"/>
      <c r="N1518" s="135"/>
      <c r="O1518" s="135"/>
      <c r="P1518" s="135"/>
      <c r="Q1518" s="135"/>
      <c r="R1518" s="135"/>
      <c r="S1518" s="135"/>
    </row>
    <row r="1519" spans="9:19">
      <c r="I1519" s="132"/>
      <c r="J1519" s="132"/>
      <c r="K1519" s="129"/>
      <c r="L1519" s="132"/>
      <c r="M1519" s="132"/>
      <c r="N1519" s="135"/>
      <c r="O1519" s="135"/>
      <c r="P1519" s="135"/>
      <c r="Q1519" s="135"/>
      <c r="R1519" s="135"/>
      <c r="S1519" s="135"/>
    </row>
    <row r="1520" spans="9:19">
      <c r="I1520" s="132"/>
      <c r="J1520" s="132"/>
      <c r="K1520" s="129"/>
      <c r="L1520" s="132"/>
      <c r="M1520" s="132"/>
      <c r="N1520" s="135"/>
      <c r="O1520" s="135"/>
      <c r="P1520" s="135"/>
      <c r="Q1520" s="135"/>
      <c r="R1520" s="135"/>
      <c r="S1520" s="135"/>
    </row>
    <row r="1521" spans="9:19">
      <c r="I1521" s="132"/>
      <c r="J1521" s="132"/>
      <c r="K1521" s="129"/>
      <c r="L1521" s="132"/>
      <c r="M1521" s="132"/>
      <c r="N1521" s="135"/>
      <c r="O1521" s="135"/>
      <c r="P1521" s="135"/>
      <c r="Q1521" s="135"/>
      <c r="R1521" s="135"/>
      <c r="S1521" s="135"/>
    </row>
    <row r="1522" spans="9:19">
      <c r="I1522" s="132"/>
      <c r="J1522" s="132"/>
      <c r="K1522" s="129"/>
      <c r="L1522" s="132"/>
      <c r="M1522" s="132"/>
      <c r="N1522" s="135"/>
      <c r="O1522" s="135"/>
      <c r="P1522" s="135"/>
      <c r="Q1522" s="135"/>
      <c r="R1522" s="135"/>
      <c r="S1522" s="135"/>
    </row>
    <row r="1523" spans="9:19">
      <c r="I1523" s="132"/>
      <c r="J1523" s="132"/>
      <c r="K1523" s="129"/>
      <c r="L1523" s="132"/>
      <c r="M1523" s="132"/>
      <c r="N1523" s="135"/>
      <c r="O1523" s="135"/>
      <c r="P1523" s="135"/>
      <c r="Q1523" s="135"/>
      <c r="R1523" s="135"/>
      <c r="S1523" s="135"/>
    </row>
    <row r="1524" spans="9:19">
      <c r="I1524" s="132"/>
      <c r="J1524" s="132"/>
      <c r="K1524" s="129"/>
      <c r="L1524" s="132"/>
      <c r="M1524" s="132"/>
      <c r="N1524" s="135"/>
      <c r="O1524" s="135"/>
      <c r="P1524" s="135"/>
      <c r="Q1524" s="135"/>
      <c r="R1524" s="135"/>
      <c r="S1524" s="135"/>
    </row>
    <row r="1525" spans="9:19">
      <c r="I1525" s="132"/>
      <c r="J1525" s="132"/>
      <c r="K1525" s="129"/>
      <c r="L1525" s="132"/>
      <c r="M1525" s="132"/>
      <c r="N1525" s="135"/>
      <c r="O1525" s="135"/>
      <c r="P1525" s="135"/>
      <c r="Q1525" s="135"/>
      <c r="R1525" s="135"/>
      <c r="S1525" s="135"/>
    </row>
    <row r="1526" spans="9:19">
      <c r="I1526" s="132"/>
      <c r="J1526" s="132"/>
      <c r="K1526" s="129"/>
      <c r="L1526" s="132"/>
      <c r="M1526" s="132"/>
      <c r="N1526" s="135"/>
      <c r="O1526" s="135"/>
      <c r="P1526" s="135"/>
      <c r="Q1526" s="135"/>
      <c r="R1526" s="135"/>
      <c r="S1526" s="135"/>
    </row>
    <row r="1527" spans="9:19">
      <c r="I1527" s="132"/>
      <c r="J1527" s="132"/>
      <c r="K1527" s="129"/>
      <c r="L1527" s="132"/>
      <c r="M1527" s="132"/>
      <c r="N1527" s="135"/>
      <c r="O1527" s="135"/>
      <c r="P1527" s="135"/>
      <c r="Q1527" s="135"/>
      <c r="R1527" s="135"/>
      <c r="S1527" s="135"/>
    </row>
    <row r="1528" spans="9:19">
      <c r="I1528" s="132"/>
      <c r="J1528" s="132"/>
      <c r="K1528" s="129"/>
      <c r="L1528" s="132"/>
      <c r="M1528" s="132"/>
      <c r="N1528" s="135"/>
      <c r="O1528" s="135"/>
      <c r="P1528" s="135"/>
      <c r="Q1528" s="135"/>
      <c r="R1528" s="135"/>
      <c r="S1528" s="135"/>
    </row>
    <row r="1529" spans="9:19">
      <c r="I1529" s="132"/>
      <c r="J1529" s="132"/>
      <c r="K1529" s="129"/>
      <c r="L1529" s="132"/>
      <c r="M1529" s="132"/>
      <c r="N1529" s="135"/>
      <c r="O1529" s="135"/>
      <c r="P1529" s="135"/>
      <c r="Q1529" s="135"/>
      <c r="R1529" s="135"/>
      <c r="S1529" s="135"/>
    </row>
    <row r="1530" spans="9:19">
      <c r="I1530" s="132"/>
      <c r="J1530" s="132"/>
      <c r="K1530" s="129"/>
      <c r="L1530" s="132"/>
      <c r="M1530" s="132"/>
      <c r="N1530" s="135"/>
      <c r="O1530" s="135"/>
      <c r="P1530" s="135"/>
      <c r="Q1530" s="135"/>
      <c r="R1530" s="135"/>
      <c r="S1530" s="135"/>
    </row>
    <row r="1531" spans="9:19">
      <c r="I1531" s="132"/>
      <c r="J1531" s="132"/>
      <c r="K1531" s="129"/>
      <c r="L1531" s="132"/>
      <c r="M1531" s="132"/>
      <c r="N1531" s="135"/>
      <c r="O1531" s="135"/>
      <c r="P1531" s="135"/>
      <c r="Q1531" s="135"/>
      <c r="R1531" s="135"/>
      <c r="S1531" s="135"/>
    </row>
    <row r="1532" spans="9:19">
      <c r="I1532" s="132"/>
      <c r="J1532" s="132"/>
      <c r="K1532" s="129"/>
      <c r="L1532" s="132"/>
      <c r="M1532" s="132"/>
      <c r="N1532" s="135"/>
      <c r="O1532" s="135"/>
      <c r="P1532" s="135"/>
      <c r="Q1532" s="135"/>
      <c r="R1532" s="135"/>
      <c r="S1532" s="135"/>
    </row>
    <row r="1533" spans="9:19">
      <c r="I1533" s="132"/>
      <c r="J1533" s="132"/>
      <c r="K1533" s="129"/>
      <c r="L1533" s="132"/>
      <c r="M1533" s="132"/>
      <c r="N1533" s="135"/>
      <c r="O1533" s="135"/>
      <c r="P1533" s="135"/>
      <c r="Q1533" s="135"/>
      <c r="R1533" s="135"/>
      <c r="S1533" s="135"/>
    </row>
    <row r="1534" spans="9:19">
      <c r="I1534" s="132"/>
      <c r="J1534" s="132"/>
      <c r="K1534" s="129"/>
      <c r="L1534" s="132"/>
      <c r="M1534" s="132"/>
      <c r="N1534" s="135"/>
      <c r="O1534" s="135"/>
      <c r="P1534" s="135"/>
      <c r="Q1534" s="135"/>
      <c r="R1534" s="135"/>
      <c r="S1534" s="135"/>
    </row>
    <row r="1535" spans="9:19">
      <c r="I1535" s="132"/>
      <c r="J1535" s="132"/>
      <c r="K1535" s="129"/>
      <c r="L1535" s="132"/>
      <c r="M1535" s="132"/>
      <c r="N1535" s="135"/>
      <c r="O1535" s="135"/>
      <c r="P1535" s="135"/>
      <c r="Q1535" s="135"/>
      <c r="R1535" s="135"/>
      <c r="S1535" s="135"/>
    </row>
    <row r="1536" spans="9:19">
      <c r="I1536" s="132"/>
      <c r="J1536" s="132"/>
      <c r="K1536" s="129"/>
      <c r="L1536" s="132"/>
      <c r="M1536" s="132"/>
      <c r="N1536" s="135"/>
      <c r="O1536" s="135"/>
      <c r="P1536" s="135"/>
      <c r="Q1536" s="135"/>
      <c r="R1536" s="135"/>
      <c r="S1536" s="135"/>
    </row>
    <row r="1537" spans="9:19">
      <c r="I1537" s="132"/>
      <c r="J1537" s="132"/>
      <c r="K1537" s="129"/>
      <c r="L1537" s="132"/>
      <c r="M1537" s="132"/>
      <c r="N1537" s="135"/>
      <c r="O1537" s="135"/>
      <c r="P1537" s="135"/>
      <c r="Q1537" s="135"/>
      <c r="R1537" s="135"/>
      <c r="S1537" s="135"/>
    </row>
    <row r="1538" spans="9:19">
      <c r="I1538" s="132"/>
      <c r="J1538" s="132"/>
      <c r="K1538" s="129"/>
      <c r="L1538" s="132"/>
      <c r="M1538" s="132"/>
      <c r="N1538" s="135"/>
      <c r="O1538" s="135"/>
      <c r="P1538" s="135"/>
      <c r="Q1538" s="135"/>
      <c r="R1538" s="135"/>
      <c r="S1538" s="135"/>
    </row>
    <row r="1539" spans="9:19">
      <c r="I1539" s="132"/>
      <c r="J1539" s="132"/>
      <c r="K1539" s="129"/>
      <c r="L1539" s="132"/>
      <c r="M1539" s="132"/>
      <c r="N1539" s="135"/>
      <c r="O1539" s="135"/>
      <c r="P1539" s="135"/>
      <c r="Q1539" s="135"/>
      <c r="R1539" s="135"/>
      <c r="S1539" s="135"/>
    </row>
    <row r="1540" spans="9:19">
      <c r="I1540" s="132"/>
      <c r="J1540" s="132"/>
      <c r="K1540" s="129"/>
      <c r="L1540" s="132"/>
      <c r="M1540" s="132"/>
      <c r="N1540" s="135"/>
      <c r="O1540" s="135"/>
      <c r="P1540" s="135"/>
      <c r="Q1540" s="135"/>
      <c r="R1540" s="135"/>
      <c r="S1540" s="135"/>
    </row>
    <row r="1541" spans="9:19">
      <c r="I1541" s="132"/>
      <c r="J1541" s="132"/>
      <c r="K1541" s="129"/>
      <c r="L1541" s="132"/>
      <c r="M1541" s="132"/>
      <c r="N1541" s="135"/>
      <c r="O1541" s="135"/>
      <c r="P1541" s="135"/>
      <c r="Q1541" s="135"/>
      <c r="R1541" s="135"/>
      <c r="S1541" s="135"/>
    </row>
    <row r="1542" spans="9:19">
      <c r="I1542" s="132"/>
      <c r="J1542" s="132"/>
      <c r="K1542" s="129"/>
      <c r="L1542" s="132"/>
      <c r="M1542" s="132"/>
      <c r="N1542" s="135"/>
      <c r="O1542" s="135"/>
      <c r="P1542" s="135"/>
      <c r="Q1542" s="135"/>
      <c r="R1542" s="135"/>
      <c r="S1542" s="135"/>
    </row>
    <row r="1543" spans="9:19">
      <c r="I1543" s="132"/>
      <c r="J1543" s="132"/>
      <c r="K1543" s="129"/>
      <c r="L1543" s="132"/>
      <c r="M1543" s="132"/>
      <c r="N1543" s="135"/>
      <c r="O1543" s="135"/>
      <c r="P1543" s="135"/>
      <c r="Q1543" s="135"/>
      <c r="R1543" s="135"/>
      <c r="S1543" s="135"/>
    </row>
    <row r="1544" spans="9:19">
      <c r="I1544" s="132"/>
      <c r="J1544" s="132"/>
      <c r="K1544" s="129"/>
      <c r="L1544" s="132"/>
      <c r="M1544" s="132"/>
      <c r="N1544" s="135"/>
      <c r="O1544" s="135"/>
      <c r="P1544" s="135"/>
      <c r="Q1544" s="135"/>
      <c r="R1544" s="135"/>
      <c r="S1544" s="135"/>
    </row>
    <row r="1545" spans="9:19">
      <c r="I1545" s="132"/>
      <c r="J1545" s="132"/>
      <c r="K1545" s="129"/>
      <c r="L1545" s="132"/>
      <c r="M1545" s="132"/>
      <c r="N1545" s="135"/>
      <c r="O1545" s="135"/>
      <c r="P1545" s="135"/>
      <c r="Q1545" s="135"/>
      <c r="R1545" s="135"/>
      <c r="S1545" s="135"/>
    </row>
    <row r="1546" spans="9:19">
      <c r="I1546" s="132"/>
      <c r="J1546" s="132"/>
      <c r="K1546" s="129"/>
      <c r="L1546" s="132"/>
      <c r="M1546" s="132"/>
      <c r="N1546" s="135"/>
      <c r="O1546" s="135"/>
      <c r="P1546" s="135"/>
      <c r="Q1546" s="135"/>
      <c r="R1546" s="135"/>
      <c r="S1546" s="135"/>
    </row>
    <row r="1547" spans="9:19">
      <c r="I1547" s="132"/>
      <c r="J1547" s="132"/>
      <c r="K1547" s="129"/>
      <c r="L1547" s="132"/>
      <c r="M1547" s="132"/>
      <c r="N1547" s="135"/>
      <c r="O1547" s="135"/>
      <c r="P1547" s="135"/>
      <c r="Q1547" s="135"/>
      <c r="R1547" s="135"/>
      <c r="S1547" s="135"/>
    </row>
    <row r="1548" spans="9:19">
      <c r="I1548" s="132"/>
      <c r="J1548" s="132"/>
      <c r="K1548" s="129"/>
      <c r="L1548" s="132"/>
      <c r="M1548" s="132"/>
      <c r="N1548" s="135"/>
      <c r="O1548" s="135"/>
      <c r="P1548" s="135"/>
      <c r="Q1548" s="135"/>
      <c r="R1548" s="135"/>
      <c r="S1548" s="135"/>
    </row>
    <row r="1549" spans="9:19">
      <c r="I1549" s="132"/>
      <c r="J1549" s="132"/>
      <c r="K1549" s="129"/>
      <c r="L1549" s="132"/>
      <c r="M1549" s="132"/>
      <c r="N1549" s="135"/>
      <c r="O1549" s="135"/>
      <c r="P1549" s="135"/>
      <c r="Q1549" s="135"/>
      <c r="R1549" s="135"/>
      <c r="S1549" s="135"/>
    </row>
    <row r="1550" spans="9:19">
      <c r="I1550" s="132"/>
      <c r="J1550" s="132"/>
      <c r="K1550" s="129"/>
      <c r="L1550" s="132"/>
      <c r="M1550" s="132"/>
      <c r="N1550" s="135"/>
      <c r="O1550" s="135"/>
      <c r="P1550" s="135"/>
      <c r="Q1550" s="135"/>
      <c r="R1550" s="135"/>
      <c r="S1550" s="135"/>
    </row>
    <row r="1551" spans="9:19">
      <c r="I1551" s="132"/>
      <c r="J1551" s="132"/>
      <c r="K1551" s="129"/>
      <c r="L1551" s="132"/>
      <c r="M1551" s="132"/>
      <c r="N1551" s="135"/>
      <c r="O1551" s="135"/>
      <c r="P1551" s="135"/>
      <c r="Q1551" s="135"/>
      <c r="R1551" s="135"/>
      <c r="S1551" s="135"/>
    </row>
    <row r="1552" spans="9:19">
      <c r="I1552" s="132"/>
      <c r="J1552" s="132"/>
      <c r="K1552" s="129"/>
      <c r="L1552" s="132"/>
      <c r="M1552" s="132"/>
      <c r="N1552" s="135"/>
      <c r="O1552" s="135"/>
      <c r="P1552" s="135"/>
      <c r="Q1552" s="135"/>
      <c r="R1552" s="135"/>
      <c r="S1552" s="135"/>
    </row>
    <row r="1553" spans="9:19">
      <c r="I1553" s="132"/>
      <c r="J1553" s="132"/>
      <c r="K1553" s="129"/>
      <c r="L1553" s="132"/>
      <c r="M1553" s="132"/>
      <c r="N1553" s="135"/>
      <c r="O1553" s="135"/>
      <c r="P1553" s="135"/>
      <c r="Q1553" s="135"/>
      <c r="R1553" s="135"/>
      <c r="S1553" s="135"/>
    </row>
    <row r="1554" spans="9:19">
      <c r="I1554" s="132"/>
      <c r="J1554" s="132"/>
      <c r="K1554" s="129"/>
      <c r="L1554" s="132"/>
      <c r="M1554" s="132"/>
      <c r="N1554" s="135"/>
      <c r="O1554" s="135"/>
      <c r="P1554" s="135"/>
      <c r="Q1554" s="135"/>
      <c r="R1554" s="135"/>
      <c r="S1554" s="135"/>
    </row>
    <row r="1555" spans="9:19">
      <c r="I1555" s="132"/>
      <c r="J1555" s="132"/>
      <c r="K1555" s="129"/>
      <c r="L1555" s="132"/>
      <c r="M1555" s="132"/>
      <c r="N1555" s="135"/>
      <c r="O1555" s="135"/>
      <c r="P1555" s="135"/>
      <c r="Q1555" s="135"/>
      <c r="R1555" s="135"/>
      <c r="S1555" s="135"/>
    </row>
    <row r="1556" spans="9:19">
      <c r="I1556" s="132"/>
      <c r="J1556" s="132"/>
      <c r="K1556" s="129"/>
      <c r="L1556" s="132"/>
      <c r="M1556" s="132"/>
      <c r="N1556" s="135"/>
      <c r="O1556" s="135"/>
      <c r="P1556" s="135"/>
      <c r="Q1556" s="135"/>
      <c r="R1556" s="135"/>
      <c r="S1556" s="135"/>
    </row>
    <row r="1557" spans="9:19">
      <c r="I1557" s="132"/>
      <c r="J1557" s="132"/>
      <c r="K1557" s="129"/>
      <c r="L1557" s="132"/>
      <c r="M1557" s="132"/>
      <c r="N1557" s="135"/>
      <c r="O1557" s="135"/>
      <c r="P1557" s="135"/>
      <c r="Q1557" s="135"/>
      <c r="R1557" s="135"/>
      <c r="S1557" s="135"/>
    </row>
    <row r="1558" spans="9:19">
      <c r="I1558" s="132"/>
      <c r="J1558" s="132"/>
      <c r="K1558" s="129"/>
      <c r="L1558" s="132"/>
      <c r="M1558" s="132"/>
      <c r="N1558" s="135"/>
      <c r="O1558" s="135"/>
      <c r="P1558" s="135"/>
      <c r="Q1558" s="135"/>
      <c r="R1558" s="135"/>
      <c r="S1558" s="135"/>
    </row>
    <row r="1559" spans="9:19">
      <c r="I1559" s="132"/>
      <c r="J1559" s="132"/>
      <c r="K1559" s="129"/>
      <c r="L1559" s="132"/>
      <c r="M1559" s="132"/>
      <c r="N1559" s="135"/>
      <c r="O1559" s="135"/>
      <c r="P1559" s="135"/>
      <c r="Q1559" s="135"/>
      <c r="R1559" s="135"/>
      <c r="S1559" s="135"/>
    </row>
    <row r="1560" spans="9:19">
      <c r="I1560" s="132"/>
      <c r="J1560" s="132"/>
      <c r="K1560" s="129"/>
      <c r="L1560" s="132"/>
      <c r="M1560" s="132"/>
      <c r="N1560" s="135"/>
      <c r="O1560" s="135"/>
      <c r="P1560" s="135"/>
      <c r="Q1560" s="135"/>
      <c r="R1560" s="135"/>
      <c r="S1560" s="135"/>
    </row>
    <row r="1561" spans="9:19">
      <c r="I1561" s="132"/>
      <c r="J1561" s="132"/>
      <c r="K1561" s="129"/>
      <c r="L1561" s="132"/>
      <c r="M1561" s="132"/>
      <c r="N1561" s="135"/>
      <c r="O1561" s="135"/>
      <c r="P1561" s="135"/>
      <c r="Q1561" s="135"/>
      <c r="R1561" s="135"/>
      <c r="S1561" s="135"/>
    </row>
    <row r="1562" spans="9:19">
      <c r="I1562" s="132"/>
      <c r="J1562" s="132"/>
      <c r="K1562" s="129"/>
      <c r="L1562" s="132"/>
      <c r="M1562" s="132"/>
      <c r="N1562" s="135"/>
      <c r="O1562" s="135"/>
      <c r="P1562" s="135"/>
      <c r="Q1562" s="135"/>
      <c r="R1562" s="135"/>
      <c r="S1562" s="135"/>
    </row>
    <row r="1563" spans="9:19">
      <c r="I1563" s="132"/>
      <c r="J1563" s="132"/>
      <c r="K1563" s="129"/>
      <c r="L1563" s="132"/>
      <c r="M1563" s="132"/>
      <c r="N1563" s="135"/>
      <c r="O1563" s="135"/>
      <c r="P1563" s="135"/>
      <c r="Q1563" s="135"/>
      <c r="R1563" s="135"/>
      <c r="S1563" s="135"/>
    </row>
    <row r="1564" spans="9:19">
      <c r="I1564" s="132"/>
      <c r="J1564" s="132"/>
      <c r="K1564" s="129"/>
      <c r="L1564" s="132"/>
      <c r="M1564" s="132"/>
      <c r="N1564" s="135"/>
      <c r="O1564" s="135"/>
      <c r="P1564" s="135"/>
      <c r="Q1564" s="135"/>
      <c r="R1564" s="135"/>
      <c r="S1564" s="135"/>
    </row>
    <row r="1565" spans="9:19">
      <c r="I1565" s="132"/>
      <c r="J1565" s="132"/>
      <c r="K1565" s="129"/>
      <c r="L1565" s="132"/>
      <c r="M1565" s="132"/>
      <c r="N1565" s="135"/>
      <c r="O1565" s="135"/>
      <c r="P1565" s="135"/>
      <c r="Q1565" s="135"/>
      <c r="R1565" s="135"/>
      <c r="S1565" s="135"/>
    </row>
    <row r="1566" spans="9:19">
      <c r="I1566" s="132"/>
      <c r="J1566" s="132"/>
      <c r="K1566" s="129"/>
      <c r="L1566" s="132"/>
      <c r="M1566" s="132"/>
      <c r="N1566" s="135"/>
      <c r="O1566" s="135"/>
      <c r="P1566" s="135"/>
      <c r="Q1566" s="135"/>
      <c r="R1566" s="135"/>
      <c r="S1566" s="135"/>
    </row>
    <row r="1567" spans="9:19">
      <c r="I1567" s="132"/>
      <c r="J1567" s="132"/>
      <c r="K1567" s="129"/>
      <c r="L1567" s="132"/>
      <c r="M1567" s="132"/>
      <c r="N1567" s="135"/>
      <c r="O1567" s="135"/>
      <c r="P1567" s="135"/>
      <c r="Q1567" s="135"/>
      <c r="R1567" s="135"/>
      <c r="S1567" s="135"/>
    </row>
    <row r="1568" spans="9:19">
      <c r="I1568" s="132"/>
      <c r="J1568" s="132"/>
      <c r="K1568" s="129"/>
      <c r="L1568" s="132"/>
      <c r="M1568" s="132"/>
      <c r="N1568" s="135"/>
      <c r="O1568" s="135"/>
      <c r="P1568" s="135"/>
      <c r="Q1568" s="135"/>
      <c r="R1568" s="135"/>
      <c r="S1568" s="135"/>
    </row>
    <row r="1569" spans="9:19">
      <c r="I1569" s="132"/>
      <c r="J1569" s="132"/>
      <c r="K1569" s="129"/>
      <c r="L1569" s="132"/>
      <c r="M1569" s="132"/>
      <c r="N1569" s="135"/>
      <c r="O1569" s="135"/>
      <c r="P1569" s="135"/>
      <c r="Q1569" s="135"/>
      <c r="R1569" s="135"/>
      <c r="S1569" s="135"/>
    </row>
    <row r="1570" spans="9:19">
      <c r="I1570" s="132"/>
      <c r="J1570" s="132"/>
      <c r="K1570" s="129"/>
      <c r="L1570" s="132"/>
      <c r="M1570" s="132"/>
      <c r="N1570" s="135"/>
      <c r="O1570" s="135"/>
      <c r="P1570" s="135"/>
      <c r="Q1570" s="135"/>
      <c r="R1570" s="135"/>
      <c r="S1570" s="135"/>
    </row>
    <row r="1571" spans="9:19">
      <c r="I1571" s="132"/>
      <c r="J1571" s="132"/>
      <c r="K1571" s="129"/>
      <c r="L1571" s="132"/>
      <c r="M1571" s="132"/>
      <c r="N1571" s="135"/>
      <c r="O1571" s="135"/>
      <c r="P1571" s="135"/>
      <c r="Q1571" s="135"/>
      <c r="R1571" s="135"/>
      <c r="S1571" s="135"/>
    </row>
    <row r="1572" spans="9:19">
      <c r="I1572" s="132"/>
      <c r="J1572" s="132"/>
      <c r="K1572" s="129"/>
      <c r="L1572" s="132"/>
      <c r="M1572" s="132"/>
      <c r="N1572" s="135"/>
      <c r="O1572" s="135"/>
      <c r="P1572" s="135"/>
      <c r="Q1572" s="135"/>
      <c r="R1572" s="135"/>
      <c r="S1572" s="135"/>
    </row>
    <row r="1573" spans="9:19">
      <c r="I1573" s="132"/>
      <c r="J1573" s="132"/>
      <c r="K1573" s="129"/>
      <c r="L1573" s="132"/>
      <c r="M1573" s="132"/>
      <c r="N1573" s="135"/>
      <c r="O1573" s="135"/>
      <c r="P1573" s="135"/>
      <c r="Q1573" s="135"/>
      <c r="R1573" s="135"/>
      <c r="S1573" s="135"/>
    </row>
    <row r="1574" spans="9:19">
      <c r="I1574" s="132"/>
      <c r="J1574" s="132"/>
      <c r="K1574" s="129"/>
      <c r="L1574" s="132"/>
      <c r="M1574" s="132"/>
      <c r="N1574" s="135"/>
      <c r="O1574" s="135"/>
      <c r="P1574" s="135"/>
      <c r="Q1574" s="135"/>
      <c r="R1574" s="135"/>
      <c r="S1574" s="135"/>
    </row>
    <row r="1575" spans="9:19">
      <c r="I1575" s="132"/>
      <c r="J1575" s="132"/>
      <c r="K1575" s="129"/>
      <c r="L1575" s="132"/>
      <c r="M1575" s="132"/>
      <c r="N1575" s="135"/>
      <c r="O1575" s="135"/>
      <c r="P1575" s="135"/>
      <c r="Q1575" s="135"/>
      <c r="R1575" s="135"/>
      <c r="S1575" s="135"/>
    </row>
    <row r="1576" spans="9:19">
      <c r="I1576" s="132"/>
      <c r="J1576" s="132"/>
      <c r="K1576" s="129"/>
      <c r="L1576" s="132"/>
      <c r="M1576" s="132"/>
      <c r="N1576" s="135"/>
      <c r="O1576" s="135"/>
      <c r="P1576" s="135"/>
      <c r="Q1576" s="135"/>
      <c r="R1576" s="135"/>
      <c r="S1576" s="135"/>
    </row>
    <row r="1577" spans="9:19">
      <c r="I1577" s="132"/>
      <c r="J1577" s="132"/>
      <c r="K1577" s="129"/>
      <c r="L1577" s="132"/>
      <c r="M1577" s="132"/>
      <c r="N1577" s="135"/>
      <c r="O1577" s="135"/>
      <c r="P1577" s="135"/>
      <c r="Q1577" s="135"/>
      <c r="R1577" s="135"/>
      <c r="S1577" s="135"/>
    </row>
    <row r="1578" spans="9:19">
      <c r="I1578" s="132"/>
      <c r="J1578" s="132"/>
      <c r="K1578" s="129"/>
      <c r="L1578" s="132"/>
      <c r="M1578" s="132"/>
      <c r="N1578" s="135"/>
      <c r="O1578" s="135"/>
      <c r="P1578" s="135"/>
      <c r="Q1578" s="135"/>
      <c r="R1578" s="135"/>
      <c r="S1578" s="135"/>
    </row>
    <row r="1579" spans="9:19">
      <c r="I1579" s="132"/>
      <c r="J1579" s="132"/>
      <c r="K1579" s="129"/>
      <c r="L1579" s="132"/>
      <c r="M1579" s="132"/>
      <c r="N1579" s="135"/>
      <c r="O1579" s="135"/>
      <c r="P1579" s="135"/>
      <c r="Q1579" s="135"/>
      <c r="R1579" s="135"/>
      <c r="S1579" s="135"/>
    </row>
    <row r="1580" spans="9:19">
      <c r="I1580" s="132"/>
      <c r="J1580" s="132"/>
      <c r="K1580" s="129"/>
      <c r="L1580" s="132"/>
      <c r="M1580" s="132"/>
      <c r="N1580" s="135"/>
      <c r="O1580" s="135"/>
      <c r="P1580" s="135"/>
      <c r="Q1580" s="135"/>
      <c r="R1580" s="135"/>
      <c r="S1580" s="135"/>
    </row>
    <row r="1581" spans="9:19">
      <c r="I1581" s="132"/>
      <c r="J1581" s="132"/>
      <c r="K1581" s="129"/>
      <c r="L1581" s="132"/>
      <c r="M1581" s="132"/>
      <c r="N1581" s="135"/>
      <c r="O1581" s="135"/>
      <c r="P1581" s="135"/>
      <c r="Q1581" s="135"/>
      <c r="R1581" s="135"/>
      <c r="S1581" s="135"/>
    </row>
    <row r="1582" spans="9:19">
      <c r="I1582" s="132"/>
      <c r="J1582" s="132"/>
      <c r="K1582" s="129"/>
      <c r="L1582" s="132"/>
      <c r="M1582" s="132"/>
      <c r="N1582" s="135"/>
      <c r="O1582" s="135"/>
      <c r="P1582" s="135"/>
      <c r="Q1582" s="135"/>
      <c r="R1582" s="135"/>
      <c r="S1582" s="135"/>
    </row>
    <row r="1583" spans="9:19">
      <c r="I1583" s="132"/>
      <c r="J1583" s="132"/>
      <c r="K1583" s="129"/>
      <c r="L1583" s="132"/>
      <c r="M1583" s="132"/>
      <c r="N1583" s="135"/>
      <c r="O1583" s="135"/>
      <c r="P1583" s="135"/>
      <c r="Q1583" s="135"/>
      <c r="R1583" s="135"/>
      <c r="S1583" s="135"/>
    </row>
    <row r="1584" spans="9:19">
      <c r="I1584" s="132"/>
      <c r="J1584" s="132"/>
      <c r="K1584" s="129"/>
      <c r="L1584" s="132"/>
      <c r="M1584" s="132"/>
      <c r="N1584" s="135"/>
      <c r="O1584" s="135"/>
      <c r="P1584" s="135"/>
      <c r="Q1584" s="135"/>
      <c r="R1584" s="135"/>
      <c r="S1584" s="135"/>
    </row>
    <row r="1585" spans="9:19">
      <c r="I1585" s="132"/>
      <c r="J1585" s="132"/>
      <c r="K1585" s="129"/>
      <c r="L1585" s="132"/>
      <c r="M1585" s="132"/>
      <c r="N1585" s="135"/>
      <c r="O1585" s="135"/>
      <c r="P1585" s="135"/>
      <c r="Q1585" s="135"/>
      <c r="R1585" s="135"/>
      <c r="S1585" s="135"/>
    </row>
    <row r="1586" spans="9:19">
      <c r="I1586" s="132"/>
      <c r="J1586" s="132"/>
      <c r="K1586" s="129"/>
      <c r="L1586" s="132"/>
      <c r="M1586" s="132"/>
      <c r="N1586" s="135"/>
      <c r="O1586" s="135"/>
      <c r="P1586" s="135"/>
      <c r="Q1586" s="135"/>
      <c r="R1586" s="135"/>
      <c r="S1586" s="135"/>
    </row>
    <row r="1587" spans="9:19">
      <c r="I1587" s="132"/>
      <c r="J1587" s="132"/>
      <c r="K1587" s="129"/>
      <c r="L1587" s="132"/>
      <c r="M1587" s="132"/>
      <c r="N1587" s="135"/>
      <c r="O1587" s="135"/>
      <c r="P1587" s="135"/>
      <c r="Q1587" s="135"/>
      <c r="R1587" s="135"/>
      <c r="S1587" s="135"/>
    </row>
    <row r="1588" spans="9:19">
      <c r="I1588" s="132"/>
      <c r="J1588" s="132"/>
      <c r="K1588" s="129"/>
      <c r="L1588" s="132"/>
      <c r="M1588" s="132"/>
      <c r="N1588" s="135"/>
      <c r="O1588" s="135"/>
      <c r="P1588" s="135"/>
      <c r="Q1588" s="135"/>
      <c r="R1588" s="135"/>
      <c r="S1588" s="135"/>
    </row>
    <row r="1589" spans="9:19">
      <c r="I1589" s="132"/>
      <c r="J1589" s="132"/>
      <c r="K1589" s="129"/>
      <c r="L1589" s="132"/>
      <c r="M1589" s="132"/>
      <c r="N1589" s="135"/>
      <c r="O1589" s="135"/>
      <c r="P1589" s="135"/>
      <c r="Q1589" s="135"/>
      <c r="R1589" s="135"/>
      <c r="S1589" s="135"/>
    </row>
    <row r="1590" spans="9:19">
      <c r="I1590" s="132"/>
      <c r="J1590" s="132"/>
      <c r="K1590" s="129"/>
      <c r="L1590" s="132"/>
      <c r="M1590" s="132"/>
      <c r="N1590" s="135"/>
      <c r="O1590" s="135"/>
      <c r="P1590" s="135"/>
      <c r="Q1590" s="135"/>
      <c r="R1590" s="135"/>
      <c r="S1590" s="135"/>
    </row>
    <row r="1591" spans="9:19">
      <c r="I1591" s="132"/>
      <c r="J1591" s="132"/>
      <c r="K1591" s="129"/>
      <c r="L1591" s="132"/>
      <c r="M1591" s="132"/>
      <c r="N1591" s="135"/>
      <c r="O1591" s="135"/>
      <c r="P1591" s="135"/>
      <c r="Q1591" s="135"/>
      <c r="R1591" s="135"/>
      <c r="S1591" s="135"/>
    </row>
    <row r="1592" spans="9:19">
      <c r="I1592" s="132"/>
      <c r="J1592" s="132"/>
      <c r="K1592" s="129"/>
      <c r="L1592" s="132"/>
      <c r="M1592" s="132"/>
      <c r="N1592" s="135"/>
      <c r="O1592" s="135"/>
      <c r="P1592" s="135"/>
      <c r="Q1592" s="135"/>
      <c r="R1592" s="135"/>
      <c r="S1592" s="135"/>
    </row>
    <row r="1593" spans="9:19">
      <c r="I1593" s="132"/>
      <c r="J1593" s="132"/>
      <c r="K1593" s="129"/>
      <c r="L1593" s="132"/>
      <c r="M1593" s="132"/>
      <c r="N1593" s="135"/>
      <c r="O1593" s="135"/>
      <c r="P1593" s="135"/>
      <c r="Q1593" s="135"/>
      <c r="R1593" s="135"/>
      <c r="S1593" s="135"/>
    </row>
    <row r="1594" spans="9:19">
      <c r="I1594" s="132"/>
      <c r="J1594" s="132"/>
      <c r="K1594" s="129"/>
      <c r="L1594" s="132"/>
      <c r="M1594" s="132"/>
      <c r="N1594" s="135"/>
      <c r="O1594" s="135"/>
      <c r="P1594" s="135"/>
      <c r="Q1594" s="135"/>
      <c r="R1594" s="135"/>
      <c r="S1594" s="135"/>
    </row>
    <row r="1595" spans="9:19">
      <c r="I1595" s="132"/>
      <c r="J1595" s="132"/>
      <c r="K1595" s="129"/>
      <c r="L1595" s="132"/>
      <c r="M1595" s="132"/>
      <c r="N1595" s="135"/>
      <c r="O1595" s="135"/>
      <c r="P1595" s="135"/>
      <c r="Q1595" s="135"/>
      <c r="R1595" s="135"/>
      <c r="S1595" s="135"/>
    </row>
    <row r="1596" spans="9:19">
      <c r="I1596" s="132"/>
      <c r="J1596" s="132"/>
      <c r="K1596" s="129"/>
      <c r="L1596" s="132"/>
      <c r="M1596" s="132"/>
      <c r="N1596" s="135"/>
      <c r="O1596" s="135"/>
      <c r="P1596" s="135"/>
      <c r="Q1596" s="135"/>
      <c r="R1596" s="135"/>
      <c r="S1596" s="135"/>
    </row>
    <row r="1597" spans="9:19">
      <c r="I1597" s="132"/>
      <c r="J1597" s="132"/>
      <c r="K1597" s="129"/>
      <c r="L1597" s="132"/>
      <c r="M1597" s="132"/>
      <c r="N1597" s="135"/>
      <c r="O1597" s="135"/>
      <c r="P1597" s="135"/>
      <c r="Q1597" s="135"/>
      <c r="R1597" s="135"/>
      <c r="S1597" s="135"/>
    </row>
    <row r="1598" spans="9:19">
      <c r="I1598" s="132"/>
      <c r="J1598" s="132"/>
      <c r="K1598" s="129"/>
      <c r="L1598" s="132"/>
      <c r="M1598" s="132"/>
      <c r="N1598" s="135"/>
      <c r="O1598" s="135"/>
      <c r="P1598" s="135"/>
      <c r="Q1598" s="135"/>
      <c r="R1598" s="135"/>
      <c r="S1598" s="135"/>
    </row>
    <row r="1599" spans="9:19">
      <c r="I1599" s="132"/>
      <c r="J1599" s="132"/>
      <c r="K1599" s="129"/>
      <c r="L1599" s="132"/>
      <c r="M1599" s="132"/>
      <c r="N1599" s="135"/>
      <c r="O1599" s="135"/>
      <c r="P1599" s="135"/>
      <c r="Q1599" s="135"/>
      <c r="R1599" s="135"/>
      <c r="S1599" s="135"/>
    </row>
    <row r="1600" spans="9:19">
      <c r="I1600" s="132"/>
      <c r="J1600" s="132"/>
      <c r="K1600" s="129"/>
      <c r="L1600" s="132"/>
      <c r="M1600" s="132"/>
      <c r="N1600" s="135"/>
      <c r="O1600" s="135"/>
      <c r="P1600" s="135"/>
      <c r="Q1600" s="135"/>
      <c r="R1600" s="135"/>
      <c r="S1600" s="135"/>
    </row>
    <row r="1601" spans="9:19">
      <c r="I1601" s="132"/>
      <c r="J1601" s="132"/>
      <c r="K1601" s="129"/>
      <c r="L1601" s="132"/>
      <c r="M1601" s="132"/>
      <c r="N1601" s="135"/>
      <c r="O1601" s="135"/>
      <c r="P1601" s="135"/>
      <c r="Q1601" s="135"/>
      <c r="R1601" s="135"/>
      <c r="S1601" s="135"/>
    </row>
    <row r="1602" spans="9:19">
      <c r="I1602" s="132"/>
      <c r="J1602" s="132"/>
      <c r="K1602" s="129"/>
      <c r="L1602" s="132"/>
      <c r="M1602" s="132"/>
      <c r="N1602" s="135"/>
      <c r="O1602" s="135"/>
      <c r="P1602" s="135"/>
      <c r="Q1602" s="135"/>
      <c r="R1602" s="135"/>
      <c r="S1602" s="135"/>
    </row>
    <row r="1603" spans="9:19">
      <c r="I1603" s="132"/>
      <c r="J1603" s="132"/>
      <c r="K1603" s="129"/>
      <c r="L1603" s="132"/>
      <c r="M1603" s="132"/>
      <c r="N1603" s="135"/>
      <c r="O1603" s="135"/>
      <c r="P1603" s="135"/>
      <c r="Q1603" s="135"/>
      <c r="R1603" s="135"/>
      <c r="S1603" s="135"/>
    </row>
    <row r="1604" spans="9:19">
      <c r="I1604" s="132"/>
      <c r="J1604" s="132"/>
      <c r="K1604" s="129"/>
      <c r="L1604" s="132"/>
      <c r="M1604" s="132"/>
      <c r="N1604" s="135"/>
      <c r="O1604" s="135"/>
      <c r="P1604" s="135"/>
      <c r="Q1604" s="135"/>
      <c r="R1604" s="135"/>
      <c r="S1604" s="135"/>
    </row>
    <row r="1605" spans="9:19">
      <c r="I1605" s="132"/>
      <c r="J1605" s="132"/>
      <c r="K1605" s="129"/>
      <c r="L1605" s="132"/>
      <c r="M1605" s="132"/>
      <c r="N1605" s="135"/>
      <c r="O1605" s="135"/>
      <c r="P1605" s="135"/>
      <c r="Q1605" s="135"/>
      <c r="R1605" s="135"/>
      <c r="S1605" s="135"/>
    </row>
    <row r="1606" spans="9:19">
      <c r="I1606" s="132"/>
      <c r="J1606" s="132"/>
      <c r="K1606" s="129"/>
      <c r="L1606" s="132"/>
      <c r="M1606" s="132"/>
      <c r="N1606" s="135"/>
      <c r="O1606" s="135"/>
      <c r="P1606" s="135"/>
      <c r="Q1606" s="135"/>
      <c r="R1606" s="135"/>
      <c r="S1606" s="135"/>
    </row>
    <row r="1607" spans="9:19">
      <c r="I1607" s="132"/>
      <c r="J1607" s="132"/>
      <c r="K1607" s="129"/>
      <c r="L1607" s="132"/>
      <c r="M1607" s="132"/>
      <c r="N1607" s="135"/>
      <c r="O1607" s="135"/>
      <c r="P1607" s="135"/>
      <c r="Q1607" s="135"/>
      <c r="R1607" s="135"/>
      <c r="S1607" s="135"/>
    </row>
    <row r="1608" spans="9:19">
      <c r="I1608" s="132"/>
      <c r="J1608" s="132"/>
      <c r="K1608" s="129"/>
      <c r="L1608" s="132"/>
      <c r="M1608" s="132"/>
      <c r="N1608" s="135"/>
      <c r="O1608" s="135"/>
      <c r="P1608" s="135"/>
      <c r="Q1608" s="135"/>
      <c r="R1608" s="135"/>
      <c r="S1608" s="135"/>
    </row>
    <row r="1609" spans="9:19">
      <c r="I1609" s="132"/>
      <c r="J1609" s="132"/>
      <c r="K1609" s="129"/>
      <c r="L1609" s="132"/>
      <c r="M1609" s="132"/>
      <c r="N1609" s="135"/>
      <c r="O1609" s="135"/>
      <c r="P1609" s="135"/>
      <c r="Q1609" s="135"/>
      <c r="R1609" s="135"/>
      <c r="S1609" s="135"/>
    </row>
    <row r="1610" spans="9:19">
      <c r="I1610" s="132"/>
      <c r="J1610" s="132"/>
      <c r="K1610" s="129"/>
      <c r="L1610" s="132"/>
      <c r="M1610" s="132"/>
      <c r="N1610" s="135"/>
      <c r="O1610" s="135"/>
      <c r="P1610" s="135"/>
      <c r="Q1610" s="135"/>
      <c r="R1610" s="135"/>
      <c r="S1610" s="135"/>
    </row>
    <row r="1611" spans="9:19">
      <c r="I1611" s="132"/>
      <c r="J1611" s="132"/>
      <c r="K1611" s="129"/>
      <c r="L1611" s="132"/>
      <c r="M1611" s="132"/>
      <c r="N1611" s="135"/>
      <c r="O1611" s="135"/>
      <c r="P1611" s="135"/>
      <c r="Q1611" s="135"/>
      <c r="R1611" s="135"/>
      <c r="S1611" s="135"/>
    </row>
    <row r="1612" spans="9:19">
      <c r="I1612" s="132"/>
      <c r="J1612" s="132"/>
      <c r="K1612" s="129"/>
      <c r="L1612" s="132"/>
      <c r="M1612" s="132"/>
      <c r="N1612" s="135"/>
      <c r="O1612" s="135"/>
      <c r="P1612" s="135"/>
      <c r="Q1612" s="135"/>
      <c r="R1612" s="135"/>
      <c r="S1612" s="135"/>
    </row>
    <row r="1613" spans="9:19">
      <c r="I1613" s="132"/>
      <c r="J1613" s="132"/>
      <c r="K1613" s="129"/>
      <c r="L1613" s="132"/>
      <c r="M1613" s="132"/>
      <c r="N1613" s="135"/>
      <c r="O1613" s="135"/>
      <c r="P1613" s="135"/>
      <c r="Q1613" s="135"/>
      <c r="R1613" s="135"/>
      <c r="S1613" s="135"/>
    </row>
    <row r="1614" spans="9:19">
      <c r="I1614" s="132"/>
      <c r="J1614" s="132"/>
      <c r="K1614" s="129"/>
      <c r="L1614" s="132"/>
      <c r="M1614" s="132"/>
      <c r="N1614" s="135"/>
      <c r="O1614" s="135"/>
      <c r="P1614" s="135"/>
      <c r="Q1614" s="135"/>
      <c r="R1614" s="135"/>
      <c r="S1614" s="135"/>
    </row>
    <row r="1615" spans="9:19">
      <c r="I1615" s="132"/>
      <c r="J1615" s="132"/>
      <c r="K1615" s="129"/>
      <c r="L1615" s="132"/>
      <c r="M1615" s="132"/>
      <c r="N1615" s="135"/>
      <c r="O1615" s="135"/>
      <c r="P1615" s="135"/>
      <c r="Q1615" s="135"/>
      <c r="R1615" s="135"/>
      <c r="S1615" s="135"/>
    </row>
    <row r="1616" spans="9:19">
      <c r="I1616" s="132"/>
      <c r="J1616" s="132"/>
      <c r="K1616" s="129"/>
      <c r="L1616" s="132"/>
      <c r="M1616" s="132"/>
      <c r="N1616" s="135"/>
      <c r="O1616" s="135"/>
      <c r="P1616" s="135"/>
      <c r="Q1616" s="135"/>
      <c r="R1616" s="135"/>
      <c r="S1616" s="135"/>
    </row>
    <row r="1617" spans="9:19">
      <c r="I1617" s="132"/>
      <c r="J1617" s="132"/>
      <c r="K1617" s="129"/>
      <c r="L1617" s="132"/>
      <c r="M1617" s="132"/>
      <c r="N1617" s="135"/>
      <c r="O1617" s="135"/>
      <c r="P1617" s="135"/>
      <c r="Q1617" s="135"/>
      <c r="R1617" s="135"/>
      <c r="S1617" s="135"/>
    </row>
    <row r="1618" spans="9:19">
      <c r="I1618" s="132"/>
      <c r="J1618" s="132"/>
      <c r="K1618" s="129"/>
      <c r="L1618" s="132"/>
      <c r="M1618" s="132"/>
      <c r="N1618" s="135"/>
      <c r="O1618" s="135"/>
      <c r="P1618" s="135"/>
      <c r="Q1618" s="135"/>
      <c r="R1618" s="135"/>
      <c r="S1618" s="135"/>
    </row>
    <row r="1619" spans="9:19">
      <c r="I1619" s="132"/>
      <c r="J1619" s="132"/>
      <c r="K1619" s="129"/>
      <c r="L1619" s="132"/>
      <c r="M1619" s="132"/>
      <c r="N1619" s="135"/>
      <c r="O1619" s="135"/>
      <c r="P1619" s="135"/>
      <c r="Q1619" s="135"/>
      <c r="R1619" s="135"/>
      <c r="S1619" s="135"/>
    </row>
    <row r="1620" spans="9:19">
      <c r="I1620" s="132"/>
      <c r="J1620" s="132"/>
      <c r="K1620" s="129"/>
      <c r="L1620" s="132"/>
      <c r="M1620" s="132"/>
      <c r="N1620" s="135"/>
      <c r="O1620" s="135"/>
      <c r="P1620" s="135"/>
      <c r="Q1620" s="135"/>
      <c r="R1620" s="135"/>
      <c r="S1620" s="135"/>
    </row>
    <row r="1621" spans="9:19">
      <c r="I1621" s="132"/>
      <c r="J1621" s="132"/>
      <c r="K1621" s="129"/>
      <c r="L1621" s="132"/>
      <c r="M1621" s="132"/>
      <c r="N1621" s="135"/>
      <c r="O1621" s="135"/>
      <c r="P1621" s="135"/>
      <c r="Q1621" s="135"/>
      <c r="R1621" s="135"/>
      <c r="S1621" s="135"/>
    </row>
    <row r="1622" spans="9:19">
      <c r="I1622" s="132"/>
      <c r="J1622" s="132"/>
      <c r="K1622" s="129"/>
      <c r="L1622" s="132"/>
      <c r="M1622" s="132"/>
      <c r="N1622" s="135"/>
      <c r="O1622" s="135"/>
      <c r="P1622" s="135"/>
      <c r="Q1622" s="135"/>
      <c r="R1622" s="135"/>
      <c r="S1622" s="135"/>
    </row>
    <row r="1623" spans="9:19">
      <c r="I1623" s="132"/>
      <c r="J1623" s="132"/>
      <c r="K1623" s="129"/>
      <c r="L1623" s="132"/>
      <c r="M1623" s="132"/>
      <c r="N1623" s="135"/>
      <c r="O1623" s="135"/>
      <c r="P1623" s="135"/>
      <c r="Q1623" s="135"/>
      <c r="R1623" s="135"/>
      <c r="S1623" s="135"/>
    </row>
    <row r="1624" spans="9:19">
      <c r="I1624" s="132"/>
      <c r="J1624" s="132"/>
      <c r="K1624" s="129"/>
      <c r="L1624" s="132"/>
      <c r="M1624" s="132"/>
      <c r="N1624" s="135"/>
      <c r="O1624" s="135"/>
      <c r="P1624" s="135"/>
      <c r="Q1624" s="135"/>
      <c r="R1624" s="135"/>
      <c r="S1624" s="135"/>
    </row>
    <row r="1625" spans="9:19">
      <c r="I1625" s="132"/>
      <c r="J1625" s="132"/>
      <c r="K1625" s="129"/>
      <c r="L1625" s="132"/>
      <c r="M1625" s="132"/>
      <c r="N1625" s="135"/>
      <c r="O1625" s="135"/>
      <c r="P1625" s="135"/>
      <c r="Q1625" s="135"/>
      <c r="R1625" s="135"/>
      <c r="S1625" s="135"/>
    </row>
    <row r="1626" spans="9:19">
      <c r="I1626" s="132"/>
      <c r="J1626" s="132"/>
      <c r="K1626" s="129"/>
      <c r="L1626" s="132"/>
      <c r="M1626" s="132"/>
      <c r="N1626" s="135"/>
      <c r="O1626" s="135"/>
      <c r="P1626" s="135"/>
      <c r="Q1626" s="135"/>
      <c r="R1626" s="135"/>
      <c r="S1626" s="135"/>
    </row>
    <row r="1627" spans="9:19">
      <c r="I1627" s="132"/>
      <c r="J1627" s="132"/>
      <c r="K1627" s="129"/>
      <c r="L1627" s="132"/>
      <c r="M1627" s="132"/>
      <c r="N1627" s="135"/>
      <c r="O1627" s="135"/>
      <c r="P1627" s="135"/>
      <c r="Q1627" s="135"/>
      <c r="R1627" s="135"/>
      <c r="S1627" s="135"/>
    </row>
    <row r="1628" spans="9:19">
      <c r="I1628" s="132"/>
      <c r="J1628" s="132"/>
      <c r="K1628" s="129"/>
      <c r="L1628" s="132"/>
      <c r="M1628" s="132"/>
      <c r="N1628" s="135"/>
      <c r="O1628" s="135"/>
      <c r="P1628" s="135"/>
      <c r="Q1628" s="135"/>
      <c r="R1628" s="135"/>
      <c r="S1628" s="135"/>
    </row>
    <row r="1629" spans="9:19">
      <c r="I1629" s="132"/>
      <c r="J1629" s="132"/>
      <c r="K1629" s="129"/>
      <c r="L1629" s="132"/>
      <c r="M1629" s="132"/>
      <c r="N1629" s="135"/>
      <c r="O1629" s="135"/>
      <c r="P1629" s="135"/>
      <c r="Q1629" s="135"/>
      <c r="R1629" s="135"/>
      <c r="S1629" s="135"/>
    </row>
    <row r="1630" spans="9:19">
      <c r="I1630" s="132"/>
      <c r="J1630" s="132"/>
      <c r="K1630" s="129"/>
      <c r="L1630" s="132"/>
      <c r="M1630" s="132"/>
      <c r="N1630" s="135"/>
      <c r="O1630" s="135"/>
      <c r="P1630" s="135"/>
      <c r="Q1630" s="135"/>
      <c r="R1630" s="135"/>
      <c r="S1630" s="135"/>
    </row>
    <row r="1631" spans="9:19">
      <c r="I1631" s="132"/>
      <c r="J1631" s="132"/>
      <c r="K1631" s="129"/>
      <c r="L1631" s="132"/>
      <c r="M1631" s="132"/>
      <c r="N1631" s="135"/>
      <c r="O1631" s="135"/>
      <c r="P1631" s="135"/>
      <c r="Q1631" s="135"/>
      <c r="R1631" s="135"/>
      <c r="S1631" s="135"/>
    </row>
    <row r="1632" spans="9:19">
      <c r="I1632" s="132"/>
      <c r="J1632" s="132"/>
      <c r="K1632" s="129"/>
      <c r="L1632" s="132"/>
      <c r="M1632" s="132"/>
      <c r="N1632" s="135"/>
      <c r="O1632" s="135"/>
      <c r="P1632" s="135"/>
      <c r="Q1632" s="135"/>
      <c r="R1632" s="135"/>
      <c r="S1632" s="135"/>
    </row>
    <row r="1633" spans="9:19">
      <c r="I1633" s="132"/>
      <c r="J1633" s="132"/>
      <c r="K1633" s="129"/>
      <c r="L1633" s="132"/>
      <c r="M1633" s="132"/>
      <c r="N1633" s="135"/>
      <c r="O1633" s="135"/>
      <c r="P1633" s="135"/>
      <c r="Q1633" s="135"/>
      <c r="R1633" s="135"/>
      <c r="S1633" s="135"/>
    </row>
    <row r="1634" spans="9:19">
      <c r="I1634" s="132"/>
      <c r="J1634" s="132"/>
      <c r="K1634" s="129"/>
      <c r="L1634" s="132"/>
      <c r="M1634" s="132"/>
      <c r="N1634" s="135"/>
      <c r="O1634" s="135"/>
      <c r="P1634" s="135"/>
      <c r="Q1634" s="135"/>
      <c r="R1634" s="135"/>
      <c r="S1634" s="135"/>
    </row>
    <row r="1635" spans="9:19">
      <c r="I1635" s="132"/>
      <c r="J1635" s="132"/>
      <c r="K1635" s="129"/>
      <c r="L1635" s="132"/>
      <c r="M1635" s="132"/>
      <c r="N1635" s="135"/>
      <c r="O1635" s="135"/>
      <c r="P1635" s="135"/>
      <c r="Q1635" s="135"/>
      <c r="R1635" s="135"/>
      <c r="S1635" s="135"/>
    </row>
    <row r="1636" spans="9:19">
      <c r="I1636" s="132"/>
      <c r="J1636" s="132"/>
      <c r="K1636" s="129"/>
      <c r="L1636" s="132"/>
      <c r="M1636" s="132"/>
      <c r="N1636" s="135"/>
      <c r="O1636" s="135"/>
      <c r="P1636" s="135"/>
      <c r="Q1636" s="135"/>
      <c r="R1636" s="135"/>
      <c r="S1636" s="135"/>
    </row>
    <row r="1637" spans="9:19">
      <c r="I1637" s="132"/>
      <c r="J1637" s="132"/>
      <c r="K1637" s="129"/>
      <c r="L1637" s="132"/>
      <c r="M1637" s="132"/>
      <c r="N1637" s="135"/>
      <c r="O1637" s="135"/>
      <c r="P1637" s="135"/>
      <c r="Q1637" s="135"/>
      <c r="R1637" s="135"/>
      <c r="S1637" s="135"/>
    </row>
    <row r="1638" spans="9:19">
      <c r="I1638" s="132"/>
      <c r="J1638" s="132"/>
      <c r="K1638" s="129"/>
      <c r="L1638" s="132"/>
      <c r="M1638" s="132"/>
      <c r="N1638" s="135"/>
      <c r="O1638" s="135"/>
      <c r="P1638" s="135"/>
      <c r="Q1638" s="135"/>
      <c r="R1638" s="135"/>
      <c r="S1638" s="135"/>
    </row>
    <row r="1639" spans="9:19">
      <c r="I1639" s="132"/>
      <c r="J1639" s="132"/>
      <c r="K1639" s="129"/>
      <c r="L1639" s="132"/>
      <c r="M1639" s="132"/>
      <c r="N1639" s="135"/>
      <c r="O1639" s="135"/>
      <c r="P1639" s="135"/>
      <c r="Q1639" s="135"/>
      <c r="R1639" s="135"/>
      <c r="S1639" s="135"/>
    </row>
    <row r="1640" spans="9:19">
      <c r="I1640" s="132"/>
      <c r="J1640" s="132"/>
      <c r="K1640" s="129"/>
      <c r="L1640" s="132"/>
      <c r="M1640" s="132"/>
      <c r="N1640" s="135"/>
      <c r="O1640" s="135"/>
      <c r="P1640" s="135"/>
      <c r="Q1640" s="135"/>
      <c r="R1640" s="135"/>
      <c r="S1640" s="135"/>
    </row>
    <row r="1641" spans="9:19">
      <c r="I1641" s="132"/>
      <c r="J1641" s="132"/>
      <c r="K1641" s="129"/>
      <c r="L1641" s="132"/>
      <c r="M1641" s="132"/>
      <c r="N1641" s="135"/>
      <c r="O1641" s="135"/>
      <c r="P1641" s="135"/>
      <c r="Q1641" s="135"/>
      <c r="R1641" s="135"/>
      <c r="S1641" s="135"/>
    </row>
    <row r="1642" spans="9:19">
      <c r="I1642" s="132"/>
      <c r="J1642" s="132"/>
      <c r="K1642" s="129"/>
      <c r="L1642" s="132"/>
      <c r="M1642" s="132"/>
      <c r="N1642" s="135"/>
      <c r="O1642" s="135"/>
      <c r="P1642" s="135"/>
      <c r="Q1642" s="135"/>
      <c r="R1642" s="135"/>
      <c r="S1642" s="135"/>
    </row>
    <row r="1643" spans="9:19">
      <c r="I1643" s="132"/>
      <c r="J1643" s="132"/>
      <c r="K1643" s="129"/>
      <c r="L1643" s="132"/>
      <c r="M1643" s="132"/>
      <c r="N1643" s="135"/>
      <c r="O1643" s="135"/>
      <c r="P1643" s="135"/>
      <c r="Q1643" s="135"/>
      <c r="R1643" s="135"/>
      <c r="S1643" s="135"/>
    </row>
    <row r="1644" spans="9:19">
      <c r="I1644" s="132"/>
      <c r="J1644" s="132"/>
      <c r="K1644" s="129"/>
      <c r="L1644" s="132"/>
      <c r="M1644" s="132"/>
      <c r="N1644" s="135"/>
      <c r="O1644" s="135"/>
      <c r="P1644" s="135"/>
      <c r="Q1644" s="135"/>
      <c r="R1644" s="135"/>
      <c r="S1644" s="135"/>
    </row>
    <row r="1645" spans="9:19">
      <c r="I1645" s="132"/>
      <c r="J1645" s="132"/>
      <c r="K1645" s="129"/>
      <c r="L1645" s="132"/>
      <c r="M1645" s="132"/>
      <c r="N1645" s="135"/>
      <c r="O1645" s="135"/>
      <c r="P1645" s="135"/>
      <c r="Q1645" s="135"/>
      <c r="R1645" s="135"/>
      <c r="S1645" s="135"/>
    </row>
    <row r="1646" spans="9:19">
      <c r="I1646" s="132"/>
      <c r="J1646" s="132"/>
      <c r="K1646" s="129"/>
      <c r="L1646" s="132"/>
      <c r="M1646" s="132"/>
      <c r="N1646" s="135"/>
      <c r="O1646" s="135"/>
      <c r="P1646" s="135"/>
      <c r="Q1646" s="135"/>
      <c r="R1646" s="135"/>
      <c r="S1646" s="135"/>
    </row>
    <row r="1647" spans="9:19">
      <c r="I1647" s="132"/>
      <c r="J1647" s="132"/>
      <c r="K1647" s="129"/>
      <c r="L1647" s="132"/>
      <c r="M1647" s="132"/>
      <c r="N1647" s="135"/>
      <c r="O1647" s="135"/>
      <c r="P1647" s="135"/>
      <c r="Q1647" s="135"/>
      <c r="R1647" s="135"/>
      <c r="S1647" s="135"/>
    </row>
    <row r="1648" spans="9:19">
      <c r="I1648" s="132"/>
      <c r="J1648" s="132"/>
      <c r="K1648" s="129"/>
      <c r="L1648" s="132"/>
      <c r="M1648" s="132"/>
      <c r="N1648" s="135"/>
      <c r="O1648" s="135"/>
      <c r="P1648" s="135"/>
      <c r="Q1648" s="135"/>
      <c r="R1648" s="135"/>
      <c r="S1648" s="135"/>
    </row>
    <row r="1649" spans="9:19">
      <c r="I1649" s="132"/>
      <c r="J1649" s="132"/>
      <c r="K1649" s="129"/>
      <c r="L1649" s="132"/>
      <c r="M1649" s="132"/>
      <c r="N1649" s="135"/>
      <c r="O1649" s="135"/>
      <c r="P1649" s="135"/>
      <c r="Q1649" s="135"/>
      <c r="R1649" s="135"/>
      <c r="S1649" s="135"/>
    </row>
    <row r="1650" spans="9:19">
      <c r="I1650" s="132"/>
      <c r="J1650" s="132"/>
      <c r="K1650" s="129"/>
      <c r="L1650" s="132"/>
      <c r="M1650" s="132"/>
      <c r="N1650" s="135"/>
      <c r="O1650" s="135"/>
      <c r="P1650" s="135"/>
      <c r="Q1650" s="135"/>
      <c r="R1650" s="135"/>
      <c r="S1650" s="135"/>
    </row>
    <row r="1651" spans="9:19">
      <c r="I1651" s="132"/>
      <c r="J1651" s="132"/>
      <c r="K1651" s="129"/>
      <c r="L1651" s="132"/>
      <c r="M1651" s="132"/>
      <c r="N1651" s="135"/>
      <c r="O1651" s="135"/>
      <c r="P1651" s="135"/>
      <c r="Q1651" s="135"/>
      <c r="R1651" s="135"/>
      <c r="S1651" s="135"/>
    </row>
    <row r="1652" spans="9:19">
      <c r="I1652" s="132"/>
      <c r="J1652" s="132"/>
      <c r="K1652" s="129"/>
      <c r="L1652" s="132"/>
      <c r="M1652" s="132"/>
      <c r="N1652" s="135"/>
      <c r="O1652" s="135"/>
      <c r="P1652" s="135"/>
      <c r="Q1652" s="135"/>
      <c r="R1652" s="135"/>
      <c r="S1652" s="135"/>
    </row>
    <row r="1653" spans="9:19">
      <c r="I1653" s="132"/>
      <c r="J1653" s="132"/>
      <c r="K1653" s="129"/>
      <c r="L1653" s="132"/>
      <c r="M1653" s="132"/>
      <c r="N1653" s="135"/>
      <c r="O1653" s="135"/>
      <c r="P1653" s="135"/>
      <c r="Q1653" s="135"/>
      <c r="R1653" s="135"/>
      <c r="S1653" s="135"/>
    </row>
    <row r="1654" spans="9:19">
      <c r="I1654" s="132"/>
      <c r="J1654" s="132"/>
      <c r="K1654" s="129"/>
      <c r="L1654" s="132"/>
      <c r="M1654" s="132"/>
      <c r="N1654" s="135"/>
      <c r="O1654" s="135"/>
      <c r="P1654" s="135"/>
      <c r="Q1654" s="135"/>
      <c r="R1654" s="135"/>
      <c r="S1654" s="135"/>
    </row>
    <row r="1655" spans="9:19">
      <c r="I1655" s="132"/>
      <c r="J1655" s="132"/>
      <c r="K1655" s="129"/>
      <c r="L1655" s="132"/>
      <c r="M1655" s="132"/>
      <c r="N1655" s="135"/>
      <c r="O1655" s="135"/>
      <c r="P1655" s="135"/>
      <c r="Q1655" s="135"/>
      <c r="R1655" s="135"/>
      <c r="S1655" s="135"/>
    </row>
    <row r="1656" spans="9:19">
      <c r="I1656" s="132"/>
      <c r="J1656" s="132"/>
      <c r="K1656" s="129"/>
      <c r="L1656" s="132"/>
      <c r="M1656" s="132"/>
      <c r="N1656" s="135"/>
      <c r="O1656" s="135"/>
      <c r="P1656" s="135"/>
      <c r="Q1656" s="135"/>
      <c r="R1656" s="135"/>
      <c r="S1656" s="135"/>
    </row>
    <row r="1657" spans="9:19">
      <c r="I1657" s="132"/>
      <c r="J1657" s="132"/>
      <c r="K1657" s="129"/>
      <c r="L1657" s="132"/>
      <c r="M1657" s="132"/>
      <c r="N1657" s="135"/>
      <c r="O1657" s="135"/>
      <c r="P1657" s="135"/>
      <c r="Q1657" s="135"/>
      <c r="R1657" s="135"/>
      <c r="S1657" s="135"/>
    </row>
    <row r="1658" spans="9:19">
      <c r="I1658" s="132"/>
      <c r="J1658" s="132"/>
      <c r="K1658" s="129"/>
      <c r="L1658" s="132"/>
      <c r="M1658" s="132"/>
      <c r="N1658" s="135"/>
      <c r="O1658" s="135"/>
      <c r="P1658" s="135"/>
      <c r="Q1658" s="135"/>
      <c r="R1658" s="135"/>
      <c r="S1658" s="135"/>
    </row>
    <row r="1659" spans="9:19">
      <c r="I1659" s="132"/>
      <c r="J1659" s="132"/>
      <c r="K1659" s="129"/>
      <c r="L1659" s="132"/>
      <c r="M1659" s="132"/>
      <c r="N1659" s="135"/>
      <c r="O1659" s="135"/>
      <c r="P1659" s="135"/>
      <c r="Q1659" s="135"/>
      <c r="R1659" s="135"/>
      <c r="S1659" s="135"/>
    </row>
    <row r="1660" spans="9:19">
      <c r="I1660" s="132"/>
      <c r="J1660" s="132"/>
      <c r="K1660" s="129"/>
      <c r="L1660" s="132"/>
      <c r="M1660" s="132"/>
      <c r="N1660" s="135"/>
      <c r="O1660" s="135"/>
      <c r="P1660" s="135"/>
      <c r="Q1660" s="135"/>
      <c r="R1660" s="135"/>
      <c r="S1660" s="135"/>
    </row>
    <row r="1661" spans="9:19">
      <c r="I1661" s="132"/>
      <c r="J1661" s="132"/>
      <c r="K1661" s="129"/>
      <c r="L1661" s="132"/>
      <c r="M1661" s="132"/>
      <c r="N1661" s="135"/>
      <c r="O1661" s="135"/>
      <c r="P1661" s="135"/>
      <c r="Q1661" s="135"/>
      <c r="R1661" s="135"/>
      <c r="S1661" s="135"/>
    </row>
    <row r="1662" spans="9:19">
      <c r="I1662" s="132"/>
      <c r="J1662" s="132"/>
      <c r="K1662" s="129"/>
      <c r="L1662" s="132"/>
      <c r="M1662" s="132"/>
      <c r="N1662" s="135"/>
      <c r="O1662" s="135"/>
      <c r="P1662" s="135"/>
      <c r="Q1662" s="135"/>
      <c r="R1662" s="135"/>
      <c r="S1662" s="135"/>
    </row>
    <row r="1663" spans="9:19">
      <c r="I1663" s="132"/>
      <c r="J1663" s="132"/>
      <c r="K1663" s="129"/>
      <c r="L1663" s="132"/>
      <c r="M1663" s="132"/>
      <c r="N1663" s="135"/>
      <c r="O1663" s="135"/>
      <c r="P1663" s="135"/>
      <c r="Q1663" s="135"/>
      <c r="R1663" s="135"/>
      <c r="S1663" s="135"/>
    </row>
    <row r="1664" spans="9:19">
      <c r="I1664" s="132"/>
      <c r="J1664" s="132"/>
      <c r="K1664" s="129"/>
      <c r="L1664" s="132"/>
      <c r="M1664" s="132"/>
      <c r="N1664" s="135"/>
      <c r="O1664" s="135"/>
      <c r="P1664" s="135"/>
      <c r="Q1664" s="135"/>
      <c r="R1664" s="135"/>
      <c r="S1664" s="135"/>
    </row>
    <row r="1665" spans="9:19">
      <c r="I1665" s="132"/>
      <c r="J1665" s="132"/>
      <c r="K1665" s="129"/>
      <c r="L1665" s="132"/>
      <c r="M1665" s="132"/>
      <c r="N1665" s="135"/>
      <c r="O1665" s="135"/>
      <c r="P1665" s="135"/>
      <c r="Q1665" s="135"/>
      <c r="R1665" s="135"/>
      <c r="S1665" s="135"/>
    </row>
    <row r="1666" spans="9:19">
      <c r="I1666" s="132"/>
      <c r="J1666" s="132"/>
      <c r="K1666" s="129"/>
      <c r="L1666" s="132"/>
      <c r="M1666" s="132"/>
      <c r="N1666" s="135"/>
      <c r="O1666" s="135"/>
      <c r="P1666" s="135"/>
      <c r="Q1666" s="135"/>
      <c r="R1666" s="135"/>
      <c r="S1666" s="135"/>
    </row>
    <row r="1667" spans="9:19">
      <c r="I1667" s="132"/>
      <c r="J1667" s="132"/>
      <c r="K1667" s="129"/>
      <c r="L1667" s="132"/>
      <c r="M1667" s="132"/>
      <c r="N1667" s="135"/>
      <c r="O1667" s="135"/>
      <c r="P1667" s="135"/>
      <c r="Q1667" s="135"/>
      <c r="R1667" s="135"/>
      <c r="S1667" s="135"/>
    </row>
    <row r="1668" spans="9:19">
      <c r="I1668" s="132"/>
      <c r="J1668" s="132"/>
      <c r="K1668" s="129"/>
      <c r="L1668" s="132"/>
      <c r="M1668" s="132"/>
      <c r="N1668" s="135"/>
      <c r="O1668" s="135"/>
      <c r="P1668" s="135"/>
      <c r="Q1668" s="135"/>
      <c r="R1668" s="135"/>
      <c r="S1668" s="135"/>
    </row>
    <row r="1669" spans="9:19">
      <c r="I1669" s="132"/>
      <c r="J1669" s="132"/>
      <c r="K1669" s="129"/>
      <c r="L1669" s="132"/>
      <c r="M1669" s="132"/>
      <c r="N1669" s="135"/>
      <c r="O1669" s="135"/>
      <c r="P1669" s="135"/>
      <c r="Q1669" s="135"/>
      <c r="R1669" s="135"/>
      <c r="S1669" s="135"/>
    </row>
    <row r="1670" spans="9:19">
      <c r="I1670" s="132"/>
      <c r="J1670" s="132"/>
      <c r="K1670" s="129"/>
      <c r="L1670" s="132"/>
      <c r="M1670" s="132"/>
      <c r="N1670" s="135"/>
      <c r="O1670" s="135"/>
      <c r="P1670" s="135"/>
      <c r="Q1670" s="135"/>
      <c r="R1670" s="135"/>
      <c r="S1670" s="135"/>
    </row>
    <row r="1671" spans="9:19">
      <c r="I1671" s="132"/>
      <c r="J1671" s="132"/>
      <c r="K1671" s="129"/>
      <c r="L1671" s="132"/>
      <c r="M1671" s="132"/>
      <c r="N1671" s="135"/>
      <c r="O1671" s="135"/>
      <c r="P1671" s="135"/>
      <c r="Q1671" s="135"/>
      <c r="R1671" s="135"/>
      <c r="S1671" s="135"/>
    </row>
    <row r="1672" spans="9:19">
      <c r="I1672" s="132"/>
      <c r="J1672" s="132"/>
      <c r="K1672" s="129"/>
      <c r="L1672" s="132"/>
      <c r="M1672" s="132"/>
      <c r="N1672" s="135"/>
      <c r="O1672" s="135"/>
      <c r="P1672" s="135"/>
      <c r="Q1672" s="135"/>
      <c r="R1672" s="135"/>
      <c r="S1672" s="135"/>
    </row>
    <row r="1673" spans="9:19">
      <c r="I1673" s="132"/>
      <c r="J1673" s="132"/>
      <c r="K1673" s="129"/>
      <c r="L1673" s="132"/>
      <c r="M1673" s="132"/>
      <c r="N1673" s="135"/>
      <c r="O1673" s="135"/>
      <c r="P1673" s="135"/>
      <c r="Q1673" s="135"/>
      <c r="R1673" s="135"/>
      <c r="S1673" s="135"/>
    </row>
    <row r="1674" spans="9:19">
      <c r="I1674" s="132"/>
      <c r="J1674" s="132"/>
      <c r="K1674" s="129"/>
      <c r="L1674" s="132"/>
      <c r="M1674" s="132"/>
      <c r="N1674" s="135"/>
      <c r="O1674" s="135"/>
      <c r="P1674" s="135"/>
      <c r="Q1674" s="135"/>
      <c r="R1674" s="135"/>
      <c r="S1674" s="135"/>
    </row>
    <row r="1675" spans="9:19">
      <c r="I1675" s="132"/>
      <c r="J1675" s="132"/>
      <c r="K1675" s="129"/>
      <c r="L1675" s="132"/>
      <c r="M1675" s="132"/>
      <c r="N1675" s="135"/>
      <c r="O1675" s="135"/>
      <c r="P1675" s="135"/>
      <c r="Q1675" s="135"/>
      <c r="R1675" s="135"/>
      <c r="S1675" s="135"/>
    </row>
    <row r="1676" spans="9:19">
      <c r="I1676" s="132"/>
      <c r="J1676" s="132"/>
      <c r="K1676" s="129"/>
      <c r="L1676" s="132"/>
      <c r="M1676" s="132"/>
      <c r="N1676" s="135"/>
      <c r="O1676" s="135"/>
      <c r="P1676" s="135"/>
      <c r="Q1676" s="135"/>
      <c r="R1676" s="135"/>
      <c r="S1676" s="135"/>
    </row>
    <row r="1677" spans="9:19">
      <c r="I1677" s="132"/>
      <c r="J1677" s="132"/>
      <c r="K1677" s="129"/>
      <c r="L1677" s="132"/>
      <c r="M1677" s="132"/>
      <c r="N1677" s="135"/>
      <c r="O1677" s="135"/>
      <c r="P1677" s="135"/>
      <c r="Q1677" s="135"/>
      <c r="R1677" s="135"/>
      <c r="S1677" s="135"/>
    </row>
    <row r="1678" spans="9:19">
      <c r="I1678" s="132"/>
      <c r="J1678" s="132"/>
      <c r="K1678" s="129"/>
      <c r="L1678" s="132"/>
      <c r="M1678" s="132"/>
      <c r="N1678" s="135"/>
      <c r="O1678" s="135"/>
      <c r="P1678" s="135"/>
      <c r="Q1678" s="135"/>
      <c r="R1678" s="135"/>
      <c r="S1678" s="135"/>
    </row>
    <row r="1679" spans="9:19">
      <c r="I1679" s="132"/>
      <c r="J1679" s="132"/>
      <c r="K1679" s="129"/>
      <c r="L1679" s="132"/>
      <c r="M1679" s="132"/>
      <c r="N1679" s="135"/>
      <c r="O1679" s="135"/>
      <c r="P1679" s="135"/>
      <c r="Q1679" s="135"/>
      <c r="R1679" s="135"/>
      <c r="S1679" s="135"/>
    </row>
    <row r="1680" spans="9:19">
      <c r="I1680" s="132"/>
      <c r="J1680" s="132"/>
      <c r="K1680" s="129"/>
      <c r="L1680" s="132"/>
      <c r="M1680" s="132"/>
      <c r="N1680" s="135"/>
      <c r="O1680" s="135"/>
      <c r="P1680" s="135"/>
      <c r="Q1680" s="135"/>
      <c r="R1680" s="135"/>
      <c r="S1680" s="135"/>
    </row>
    <row r="1681" spans="9:19">
      <c r="I1681" s="132"/>
      <c r="J1681" s="132"/>
      <c r="K1681" s="129"/>
      <c r="L1681" s="132"/>
      <c r="M1681" s="132"/>
      <c r="N1681" s="135"/>
      <c r="O1681" s="135"/>
      <c r="P1681" s="135"/>
      <c r="Q1681" s="135"/>
      <c r="R1681" s="135"/>
      <c r="S1681" s="135"/>
    </row>
    <row r="1682" spans="9:19">
      <c r="I1682" s="132"/>
      <c r="J1682" s="132"/>
      <c r="K1682" s="129"/>
      <c r="L1682" s="132"/>
      <c r="M1682" s="132"/>
      <c r="N1682" s="135"/>
      <c r="O1682" s="135"/>
      <c r="P1682" s="135"/>
      <c r="Q1682" s="135"/>
      <c r="R1682" s="135"/>
      <c r="S1682" s="135"/>
    </row>
    <row r="1683" spans="9:19">
      <c r="I1683" s="132"/>
      <c r="J1683" s="132"/>
      <c r="K1683" s="129"/>
      <c r="L1683" s="132"/>
      <c r="M1683" s="132"/>
      <c r="N1683" s="135"/>
      <c r="O1683" s="135"/>
      <c r="P1683" s="135"/>
      <c r="Q1683" s="135"/>
      <c r="R1683" s="135"/>
      <c r="S1683" s="135"/>
    </row>
    <row r="1684" spans="9:19">
      <c r="I1684" s="132"/>
      <c r="J1684" s="132"/>
      <c r="K1684" s="129"/>
      <c r="L1684" s="132"/>
      <c r="M1684" s="132"/>
      <c r="N1684" s="135"/>
      <c r="O1684" s="135"/>
      <c r="P1684" s="135"/>
      <c r="Q1684" s="135"/>
      <c r="R1684" s="135"/>
      <c r="S1684" s="135"/>
    </row>
    <row r="1685" spans="9:19">
      <c r="I1685" s="132"/>
      <c r="J1685" s="132"/>
      <c r="K1685" s="129"/>
      <c r="L1685" s="132"/>
      <c r="M1685" s="132"/>
      <c r="N1685" s="135"/>
      <c r="O1685" s="135"/>
      <c r="P1685" s="135"/>
      <c r="Q1685" s="135"/>
      <c r="R1685" s="135"/>
      <c r="S1685" s="135"/>
    </row>
    <row r="1686" spans="9:19">
      <c r="I1686" s="132"/>
      <c r="J1686" s="132"/>
      <c r="K1686" s="129"/>
      <c r="L1686" s="132"/>
      <c r="M1686" s="132"/>
      <c r="N1686" s="135"/>
      <c r="O1686" s="135"/>
      <c r="P1686" s="135"/>
      <c r="Q1686" s="135"/>
      <c r="R1686" s="135"/>
      <c r="S1686" s="135"/>
    </row>
    <row r="1687" spans="9:19">
      <c r="I1687" s="132"/>
      <c r="J1687" s="132"/>
      <c r="K1687" s="129"/>
      <c r="L1687" s="132"/>
      <c r="M1687" s="132"/>
      <c r="N1687" s="135"/>
      <c r="O1687" s="135"/>
      <c r="P1687" s="135"/>
      <c r="Q1687" s="135"/>
      <c r="R1687" s="135"/>
      <c r="S1687" s="135"/>
    </row>
    <row r="1688" spans="9:19">
      <c r="I1688" s="132"/>
      <c r="J1688" s="132"/>
      <c r="K1688" s="129"/>
      <c r="L1688" s="132"/>
      <c r="M1688" s="132"/>
      <c r="N1688" s="135"/>
      <c r="O1688" s="135"/>
      <c r="P1688" s="135"/>
      <c r="Q1688" s="135"/>
      <c r="R1688" s="135"/>
      <c r="S1688" s="135"/>
    </row>
    <row r="1689" spans="9:19">
      <c r="I1689" s="132"/>
      <c r="J1689" s="132"/>
      <c r="K1689" s="129"/>
      <c r="L1689" s="132"/>
      <c r="M1689" s="132"/>
      <c r="N1689" s="135"/>
      <c r="O1689" s="135"/>
      <c r="P1689" s="135"/>
      <c r="Q1689" s="135"/>
      <c r="R1689" s="135"/>
      <c r="S1689" s="135"/>
    </row>
    <row r="1690" spans="9:19">
      <c r="I1690" s="132"/>
      <c r="J1690" s="132"/>
      <c r="K1690" s="129"/>
      <c r="L1690" s="132"/>
      <c r="M1690" s="132"/>
      <c r="N1690" s="135"/>
      <c r="O1690" s="135"/>
      <c r="P1690" s="135"/>
      <c r="Q1690" s="135"/>
      <c r="R1690" s="135"/>
      <c r="S1690" s="135"/>
    </row>
    <row r="1691" spans="9:19">
      <c r="I1691" s="132"/>
      <c r="J1691" s="132"/>
      <c r="K1691" s="129"/>
      <c r="L1691" s="132"/>
      <c r="M1691" s="132"/>
      <c r="N1691" s="135"/>
      <c r="O1691" s="135"/>
      <c r="P1691" s="135"/>
      <c r="Q1691" s="135"/>
      <c r="R1691" s="135"/>
      <c r="S1691" s="135"/>
    </row>
    <row r="1692" spans="9:19">
      <c r="I1692" s="132"/>
      <c r="J1692" s="132"/>
      <c r="K1692" s="129"/>
      <c r="L1692" s="132"/>
      <c r="M1692" s="132"/>
      <c r="N1692" s="135"/>
      <c r="O1692" s="135"/>
      <c r="P1692" s="135"/>
      <c r="Q1692" s="135"/>
      <c r="R1692" s="135"/>
      <c r="S1692" s="135"/>
    </row>
    <row r="1693" spans="9:19">
      <c r="I1693" s="132"/>
      <c r="J1693" s="132"/>
      <c r="K1693" s="129"/>
      <c r="L1693" s="132"/>
      <c r="M1693" s="132"/>
      <c r="N1693" s="135"/>
      <c r="O1693" s="135"/>
      <c r="P1693" s="135"/>
      <c r="Q1693" s="135"/>
      <c r="R1693" s="135"/>
      <c r="S1693" s="135"/>
    </row>
    <row r="1694" spans="9:19">
      <c r="I1694" s="132"/>
      <c r="J1694" s="132"/>
      <c r="K1694" s="129"/>
      <c r="L1694" s="132"/>
      <c r="M1694" s="132"/>
      <c r="N1694" s="135"/>
      <c r="O1694" s="135"/>
      <c r="P1694" s="135"/>
      <c r="Q1694" s="135"/>
      <c r="R1694" s="135"/>
      <c r="S1694" s="135"/>
    </row>
    <row r="1695" spans="9:19">
      <c r="I1695" s="132"/>
      <c r="J1695" s="132"/>
      <c r="K1695" s="129"/>
      <c r="L1695" s="132"/>
      <c r="M1695" s="132"/>
      <c r="N1695" s="135"/>
      <c r="O1695" s="135"/>
      <c r="P1695" s="135"/>
      <c r="Q1695" s="135"/>
      <c r="R1695" s="135"/>
      <c r="S1695" s="135"/>
    </row>
    <row r="1696" spans="9:19">
      <c r="I1696" s="132"/>
      <c r="J1696" s="132"/>
      <c r="K1696" s="129"/>
      <c r="L1696" s="132"/>
      <c r="M1696" s="132"/>
      <c r="N1696" s="135"/>
      <c r="O1696" s="135"/>
      <c r="P1696" s="135"/>
      <c r="Q1696" s="135"/>
      <c r="R1696" s="135"/>
      <c r="S1696" s="135"/>
    </row>
    <row r="1697" spans="9:19">
      <c r="I1697" s="132"/>
      <c r="J1697" s="132"/>
      <c r="K1697" s="129"/>
      <c r="L1697" s="132"/>
      <c r="M1697" s="132"/>
      <c r="N1697" s="135"/>
      <c r="O1697" s="135"/>
      <c r="P1697" s="135"/>
      <c r="Q1697" s="135"/>
      <c r="R1697" s="135"/>
      <c r="S1697" s="135"/>
    </row>
    <row r="1698" spans="9:19">
      <c r="I1698" s="132"/>
      <c r="J1698" s="132"/>
      <c r="K1698" s="129"/>
      <c r="L1698" s="132"/>
      <c r="M1698" s="132"/>
      <c r="N1698" s="135"/>
      <c r="O1698" s="135"/>
      <c r="P1698" s="135"/>
      <c r="Q1698" s="135"/>
      <c r="R1698" s="135"/>
      <c r="S1698" s="135"/>
    </row>
    <row r="1699" spans="9:19">
      <c r="I1699" s="132"/>
      <c r="J1699" s="132"/>
      <c r="K1699" s="129"/>
      <c r="L1699" s="132"/>
      <c r="M1699" s="132"/>
      <c r="N1699" s="135"/>
      <c r="O1699" s="135"/>
      <c r="P1699" s="135"/>
      <c r="Q1699" s="135"/>
      <c r="R1699" s="135"/>
      <c r="S1699" s="135"/>
    </row>
    <row r="1700" spans="9:19">
      <c r="I1700" s="132"/>
      <c r="J1700" s="132"/>
      <c r="K1700" s="129"/>
      <c r="L1700" s="132"/>
      <c r="M1700" s="132"/>
      <c r="N1700" s="135"/>
      <c r="O1700" s="135"/>
      <c r="P1700" s="135"/>
      <c r="Q1700" s="135"/>
      <c r="R1700" s="135"/>
      <c r="S1700" s="135"/>
    </row>
    <row r="1701" spans="9:19">
      <c r="I1701" s="132"/>
      <c r="J1701" s="132"/>
      <c r="K1701" s="129"/>
      <c r="L1701" s="132"/>
      <c r="M1701" s="132"/>
      <c r="N1701" s="135"/>
      <c r="O1701" s="135"/>
      <c r="P1701" s="135"/>
      <c r="Q1701" s="135"/>
      <c r="R1701" s="135"/>
      <c r="S1701" s="135"/>
    </row>
    <row r="1702" spans="9:19">
      <c r="I1702" s="132"/>
      <c r="J1702" s="132"/>
      <c r="K1702" s="129"/>
      <c r="L1702" s="132"/>
      <c r="M1702" s="132"/>
      <c r="N1702" s="135"/>
      <c r="O1702" s="135"/>
      <c r="P1702" s="135"/>
      <c r="Q1702" s="135"/>
      <c r="R1702" s="135"/>
      <c r="S1702" s="135"/>
    </row>
    <row r="1703" spans="9:19">
      <c r="I1703" s="132"/>
      <c r="J1703" s="132"/>
      <c r="K1703" s="129"/>
      <c r="L1703" s="132"/>
      <c r="M1703" s="132"/>
      <c r="N1703" s="135"/>
      <c r="O1703" s="135"/>
      <c r="P1703" s="135"/>
      <c r="Q1703" s="135"/>
      <c r="R1703" s="135"/>
      <c r="S1703" s="135"/>
    </row>
    <row r="1704" spans="9:19">
      <c r="I1704" s="132"/>
      <c r="J1704" s="132"/>
      <c r="K1704" s="129"/>
      <c r="L1704" s="132"/>
      <c r="M1704" s="132"/>
      <c r="N1704" s="135"/>
      <c r="O1704" s="135"/>
      <c r="P1704" s="135"/>
      <c r="Q1704" s="135"/>
      <c r="R1704" s="135"/>
      <c r="S1704" s="135"/>
    </row>
    <row r="1705" spans="9:19">
      <c r="I1705" s="132"/>
      <c r="J1705" s="132"/>
      <c r="K1705" s="129"/>
      <c r="L1705" s="132"/>
      <c r="M1705" s="132"/>
      <c r="N1705" s="135"/>
      <c r="O1705" s="135"/>
      <c r="P1705" s="135"/>
      <c r="Q1705" s="135"/>
      <c r="R1705" s="135"/>
      <c r="S1705" s="135"/>
    </row>
    <row r="1706" spans="9:19">
      <c r="I1706" s="132"/>
      <c r="J1706" s="132"/>
      <c r="K1706" s="129"/>
      <c r="L1706" s="132"/>
      <c r="M1706" s="132"/>
      <c r="N1706" s="135"/>
      <c r="O1706" s="135"/>
      <c r="P1706" s="135"/>
      <c r="Q1706" s="135"/>
      <c r="R1706" s="135"/>
      <c r="S1706" s="135"/>
    </row>
    <row r="1707" spans="9:19">
      <c r="I1707" s="132"/>
      <c r="J1707" s="132"/>
      <c r="K1707" s="129"/>
      <c r="L1707" s="132"/>
      <c r="M1707" s="132"/>
      <c r="N1707" s="135"/>
      <c r="O1707" s="135"/>
      <c r="P1707" s="135"/>
      <c r="Q1707" s="135"/>
      <c r="R1707" s="135"/>
      <c r="S1707" s="135"/>
    </row>
    <row r="1708" spans="9:19">
      <c r="I1708" s="132"/>
      <c r="J1708" s="132"/>
      <c r="K1708" s="129"/>
      <c r="L1708" s="132"/>
      <c r="M1708" s="132"/>
      <c r="N1708" s="135"/>
      <c r="O1708" s="135"/>
      <c r="P1708" s="135"/>
      <c r="Q1708" s="135"/>
      <c r="R1708" s="135"/>
      <c r="S1708" s="135"/>
    </row>
    <row r="1709" spans="9:19">
      <c r="I1709" s="132"/>
      <c r="J1709" s="132"/>
      <c r="K1709" s="129"/>
      <c r="L1709" s="132"/>
      <c r="M1709" s="132"/>
      <c r="N1709" s="135"/>
      <c r="O1709" s="135"/>
      <c r="P1709" s="135"/>
      <c r="Q1709" s="135"/>
      <c r="R1709" s="135"/>
      <c r="S1709" s="135"/>
    </row>
    <row r="1710" spans="9:19">
      <c r="I1710" s="132"/>
      <c r="J1710" s="132"/>
      <c r="K1710" s="129"/>
      <c r="L1710" s="132"/>
      <c r="M1710" s="132"/>
      <c r="N1710" s="135"/>
      <c r="O1710" s="135"/>
      <c r="P1710" s="135"/>
      <c r="Q1710" s="135"/>
      <c r="R1710" s="135"/>
      <c r="S1710" s="135"/>
    </row>
    <row r="1711" spans="9:19">
      <c r="I1711" s="132"/>
      <c r="J1711" s="132"/>
      <c r="K1711" s="129"/>
      <c r="L1711" s="132"/>
      <c r="M1711" s="132"/>
      <c r="N1711" s="135"/>
      <c r="O1711" s="135"/>
      <c r="P1711" s="135"/>
      <c r="Q1711" s="135"/>
      <c r="R1711" s="135"/>
      <c r="S1711" s="135"/>
    </row>
    <row r="1712" spans="9:19">
      <c r="I1712" s="132"/>
      <c r="J1712" s="132"/>
      <c r="K1712" s="129"/>
      <c r="L1712" s="132"/>
      <c r="M1712" s="132"/>
      <c r="N1712" s="135"/>
      <c r="O1712" s="135"/>
      <c r="P1712" s="135"/>
      <c r="Q1712" s="135"/>
      <c r="R1712" s="135"/>
      <c r="S1712" s="135"/>
    </row>
    <row r="1713" spans="9:19">
      <c r="I1713" s="132"/>
      <c r="J1713" s="132"/>
      <c r="K1713" s="129"/>
      <c r="L1713" s="132"/>
      <c r="M1713" s="132"/>
      <c r="N1713" s="135"/>
      <c r="O1713" s="135"/>
      <c r="P1713" s="135"/>
      <c r="Q1713" s="135"/>
      <c r="R1713" s="135"/>
      <c r="S1713" s="135"/>
    </row>
    <row r="1714" spans="9:19">
      <c r="I1714" s="132"/>
      <c r="J1714" s="132"/>
      <c r="K1714" s="129"/>
      <c r="L1714" s="132"/>
      <c r="M1714" s="132"/>
      <c r="N1714" s="135"/>
      <c r="O1714" s="135"/>
      <c r="P1714" s="135"/>
      <c r="Q1714" s="135"/>
      <c r="R1714" s="135"/>
      <c r="S1714" s="135"/>
    </row>
    <row r="1715" spans="9:19">
      <c r="I1715" s="132"/>
      <c r="J1715" s="132"/>
      <c r="K1715" s="129"/>
      <c r="L1715" s="132"/>
      <c r="M1715" s="132"/>
      <c r="N1715" s="135"/>
      <c r="O1715" s="135"/>
      <c r="P1715" s="135"/>
      <c r="Q1715" s="135"/>
      <c r="R1715" s="135"/>
      <c r="S1715" s="135"/>
    </row>
    <row r="1716" spans="9:19">
      <c r="I1716" s="132"/>
      <c r="J1716" s="132"/>
      <c r="K1716" s="129"/>
      <c r="L1716" s="132"/>
      <c r="M1716" s="132"/>
      <c r="N1716" s="135"/>
      <c r="O1716" s="135"/>
      <c r="P1716" s="135"/>
      <c r="Q1716" s="135"/>
      <c r="R1716" s="135"/>
      <c r="S1716" s="135"/>
    </row>
    <row r="1717" spans="9:19">
      <c r="I1717" s="132"/>
      <c r="J1717" s="132"/>
      <c r="K1717" s="129"/>
      <c r="L1717" s="132"/>
      <c r="M1717" s="132"/>
      <c r="N1717" s="135"/>
      <c r="O1717" s="135"/>
      <c r="P1717" s="135"/>
      <c r="Q1717" s="135"/>
      <c r="R1717" s="135"/>
      <c r="S1717" s="135"/>
    </row>
    <row r="1718" spans="9:19">
      <c r="I1718" s="132"/>
      <c r="J1718" s="132"/>
      <c r="K1718" s="129"/>
      <c r="L1718" s="132"/>
      <c r="M1718" s="132"/>
      <c r="N1718" s="135"/>
      <c r="O1718" s="135"/>
      <c r="P1718" s="135"/>
      <c r="Q1718" s="135"/>
      <c r="R1718" s="135"/>
      <c r="S1718" s="135"/>
    </row>
    <row r="1719" spans="9:19">
      <c r="I1719" s="132"/>
      <c r="J1719" s="132"/>
      <c r="K1719" s="129"/>
      <c r="L1719" s="132"/>
      <c r="M1719" s="132"/>
      <c r="N1719" s="135"/>
      <c r="O1719" s="135"/>
      <c r="P1719" s="135"/>
      <c r="Q1719" s="135"/>
      <c r="R1719" s="135"/>
      <c r="S1719" s="135"/>
    </row>
    <row r="1720" spans="9:19">
      <c r="I1720" s="132"/>
      <c r="J1720" s="132"/>
      <c r="K1720" s="129"/>
      <c r="L1720" s="132"/>
      <c r="M1720" s="132"/>
      <c r="N1720" s="135"/>
      <c r="O1720" s="135"/>
      <c r="P1720" s="135"/>
      <c r="Q1720" s="135"/>
      <c r="R1720" s="135"/>
      <c r="S1720" s="135"/>
    </row>
    <row r="1721" spans="9:19">
      <c r="I1721" s="132"/>
      <c r="J1721" s="132"/>
      <c r="K1721" s="129"/>
      <c r="L1721" s="132"/>
      <c r="M1721" s="132"/>
      <c r="N1721" s="135"/>
      <c r="O1721" s="135"/>
      <c r="P1721" s="135"/>
      <c r="Q1721" s="135"/>
      <c r="R1721" s="135"/>
      <c r="S1721" s="135"/>
    </row>
    <row r="1722" spans="9:19">
      <c r="I1722" s="132"/>
      <c r="J1722" s="132"/>
      <c r="K1722" s="129"/>
      <c r="L1722" s="132"/>
      <c r="M1722" s="132"/>
      <c r="N1722" s="135"/>
      <c r="O1722" s="135"/>
      <c r="P1722" s="135"/>
      <c r="Q1722" s="135"/>
      <c r="R1722" s="135"/>
      <c r="S1722" s="135"/>
    </row>
    <row r="1723" spans="9:19">
      <c r="I1723" s="132"/>
      <c r="J1723" s="132"/>
      <c r="K1723" s="129"/>
      <c r="L1723" s="132"/>
      <c r="M1723" s="132"/>
      <c r="N1723" s="135"/>
      <c r="O1723" s="135"/>
      <c r="P1723" s="135"/>
      <c r="Q1723" s="135"/>
      <c r="R1723" s="135"/>
      <c r="S1723" s="135"/>
    </row>
    <row r="1724" spans="9:19">
      <c r="I1724" s="132"/>
      <c r="J1724" s="132"/>
      <c r="K1724" s="129"/>
      <c r="L1724" s="132"/>
      <c r="M1724" s="132"/>
      <c r="N1724" s="135"/>
      <c r="O1724" s="135"/>
      <c r="P1724" s="135"/>
      <c r="Q1724" s="135"/>
      <c r="R1724" s="135"/>
      <c r="S1724" s="135"/>
    </row>
    <row r="1725" spans="9:19">
      <c r="I1725" s="132"/>
      <c r="J1725" s="132"/>
      <c r="K1725" s="129"/>
      <c r="L1725" s="132"/>
      <c r="M1725" s="132"/>
      <c r="N1725" s="135"/>
      <c r="O1725" s="135"/>
      <c r="P1725" s="135"/>
      <c r="Q1725" s="135"/>
      <c r="R1725" s="135"/>
      <c r="S1725" s="135"/>
    </row>
    <row r="1726" spans="9:19">
      <c r="I1726" s="132"/>
      <c r="J1726" s="132"/>
      <c r="K1726" s="129"/>
      <c r="L1726" s="132"/>
      <c r="M1726" s="132"/>
      <c r="N1726" s="135"/>
      <c r="O1726" s="135"/>
      <c r="P1726" s="135"/>
      <c r="Q1726" s="135"/>
      <c r="R1726" s="135"/>
      <c r="S1726" s="135"/>
    </row>
    <row r="1727" spans="9:19">
      <c r="I1727" s="132"/>
      <c r="J1727" s="132"/>
      <c r="K1727" s="129"/>
      <c r="L1727" s="132"/>
      <c r="M1727" s="132"/>
      <c r="N1727" s="135"/>
      <c r="O1727" s="135"/>
      <c r="P1727" s="135"/>
      <c r="Q1727" s="135"/>
      <c r="R1727" s="135"/>
      <c r="S1727" s="135"/>
    </row>
    <row r="1728" spans="9:19">
      <c r="I1728" s="132"/>
      <c r="J1728" s="132"/>
      <c r="K1728" s="129"/>
      <c r="L1728" s="132"/>
      <c r="M1728" s="132"/>
      <c r="N1728" s="135"/>
      <c r="O1728" s="135"/>
      <c r="P1728" s="135"/>
      <c r="Q1728" s="135"/>
      <c r="R1728" s="135"/>
      <c r="S1728" s="135"/>
    </row>
    <row r="1729" spans="9:19">
      <c r="I1729" s="132"/>
      <c r="J1729" s="132"/>
      <c r="K1729" s="129"/>
      <c r="L1729" s="132"/>
      <c r="M1729" s="132"/>
      <c r="N1729" s="135"/>
      <c r="O1729" s="135"/>
      <c r="P1729" s="135"/>
      <c r="Q1729" s="135"/>
      <c r="R1729" s="135"/>
      <c r="S1729" s="135"/>
    </row>
    <row r="1730" spans="9:19">
      <c r="I1730" s="132"/>
      <c r="J1730" s="132"/>
      <c r="K1730" s="129"/>
      <c r="L1730" s="132"/>
      <c r="M1730" s="132"/>
      <c r="N1730" s="135"/>
      <c r="O1730" s="135"/>
      <c r="P1730" s="135"/>
      <c r="Q1730" s="135"/>
      <c r="R1730" s="135"/>
      <c r="S1730" s="135"/>
    </row>
    <row r="1731" spans="9:19">
      <c r="I1731" s="132"/>
      <c r="J1731" s="132"/>
      <c r="K1731" s="129"/>
      <c r="L1731" s="132"/>
      <c r="M1731" s="132"/>
      <c r="N1731" s="135"/>
      <c r="O1731" s="135"/>
      <c r="P1731" s="135"/>
      <c r="Q1731" s="135"/>
      <c r="R1731" s="135"/>
      <c r="S1731" s="135"/>
    </row>
    <row r="1732" spans="9:19">
      <c r="I1732" s="132"/>
      <c r="J1732" s="132"/>
      <c r="K1732" s="129"/>
      <c r="L1732" s="132"/>
      <c r="M1732" s="132"/>
      <c r="N1732" s="135"/>
      <c r="O1732" s="135"/>
      <c r="P1732" s="135"/>
      <c r="Q1732" s="135"/>
      <c r="R1732" s="135"/>
      <c r="S1732" s="135"/>
    </row>
    <row r="1733" spans="9:19">
      <c r="I1733" s="132"/>
      <c r="J1733" s="132"/>
      <c r="K1733" s="129"/>
      <c r="L1733" s="132"/>
      <c r="M1733" s="132"/>
      <c r="N1733" s="135"/>
      <c r="O1733" s="135"/>
      <c r="P1733" s="135"/>
      <c r="Q1733" s="135"/>
      <c r="R1733" s="135"/>
      <c r="S1733" s="135"/>
    </row>
    <row r="1734" spans="9:19">
      <c r="I1734" s="132"/>
      <c r="J1734" s="132"/>
      <c r="K1734" s="129"/>
      <c r="L1734" s="132"/>
      <c r="M1734" s="132"/>
      <c r="N1734" s="135"/>
      <c r="O1734" s="135"/>
      <c r="P1734" s="135"/>
      <c r="Q1734" s="135"/>
      <c r="R1734" s="135"/>
      <c r="S1734" s="135"/>
    </row>
    <row r="1735" spans="9:19">
      <c r="I1735" s="132"/>
      <c r="J1735" s="132"/>
      <c r="K1735" s="129"/>
      <c r="L1735" s="132"/>
      <c r="M1735" s="132"/>
      <c r="N1735" s="135"/>
      <c r="O1735" s="135"/>
      <c r="P1735" s="135"/>
      <c r="Q1735" s="135"/>
      <c r="R1735" s="135"/>
      <c r="S1735" s="135"/>
    </row>
    <row r="1736" spans="9:19">
      <c r="I1736" s="132"/>
      <c r="J1736" s="132"/>
      <c r="K1736" s="129"/>
      <c r="L1736" s="132"/>
      <c r="M1736" s="132"/>
      <c r="N1736" s="135"/>
      <c r="O1736" s="135"/>
      <c r="P1736" s="135"/>
      <c r="Q1736" s="135"/>
      <c r="R1736" s="135"/>
      <c r="S1736" s="135"/>
    </row>
    <row r="1737" spans="9:19">
      <c r="I1737" s="132"/>
      <c r="J1737" s="132"/>
      <c r="K1737" s="129"/>
      <c r="L1737" s="132"/>
      <c r="M1737" s="132"/>
      <c r="N1737" s="135"/>
      <c r="O1737" s="135"/>
      <c r="P1737" s="135"/>
      <c r="Q1737" s="135"/>
      <c r="R1737" s="135"/>
      <c r="S1737" s="135"/>
    </row>
    <row r="1738" spans="9:19">
      <c r="I1738" s="132"/>
      <c r="J1738" s="132"/>
      <c r="K1738" s="129"/>
      <c r="L1738" s="132"/>
      <c r="M1738" s="132"/>
      <c r="N1738" s="135"/>
      <c r="O1738" s="135"/>
      <c r="P1738" s="135"/>
      <c r="Q1738" s="135"/>
      <c r="R1738" s="135"/>
      <c r="S1738" s="135"/>
    </row>
    <row r="1739" spans="9:19">
      <c r="I1739" s="132"/>
      <c r="J1739" s="132"/>
      <c r="K1739" s="129"/>
      <c r="L1739" s="132"/>
      <c r="M1739" s="132"/>
      <c r="N1739" s="135"/>
      <c r="O1739" s="135"/>
      <c r="P1739" s="135"/>
      <c r="Q1739" s="135"/>
      <c r="R1739" s="135"/>
      <c r="S1739" s="135"/>
    </row>
    <row r="1740" spans="9:19">
      <c r="I1740" s="132"/>
      <c r="J1740" s="132"/>
      <c r="K1740" s="129"/>
      <c r="L1740" s="132"/>
      <c r="M1740" s="132"/>
      <c r="N1740" s="135"/>
      <c r="O1740" s="135"/>
      <c r="P1740" s="135"/>
      <c r="Q1740" s="135"/>
      <c r="R1740" s="135"/>
      <c r="S1740" s="135"/>
    </row>
    <row r="1741" spans="9:19">
      <c r="I1741" s="132"/>
      <c r="J1741" s="132"/>
      <c r="K1741" s="129"/>
      <c r="L1741" s="132"/>
      <c r="M1741" s="132"/>
      <c r="N1741" s="135"/>
      <c r="O1741" s="135"/>
      <c r="P1741" s="135"/>
      <c r="Q1741" s="135"/>
      <c r="R1741" s="135"/>
      <c r="S1741" s="135"/>
    </row>
    <row r="1742" spans="9:19">
      <c r="I1742" s="132"/>
      <c r="J1742" s="132"/>
      <c r="K1742" s="129"/>
      <c r="L1742" s="132"/>
      <c r="M1742" s="132"/>
      <c r="N1742" s="135"/>
      <c r="O1742" s="135"/>
      <c r="P1742" s="135"/>
      <c r="Q1742" s="135"/>
      <c r="R1742" s="135"/>
      <c r="S1742" s="135"/>
    </row>
    <row r="1743" spans="9:19">
      <c r="I1743" s="132"/>
      <c r="J1743" s="132"/>
      <c r="K1743" s="129"/>
      <c r="L1743" s="132"/>
      <c r="M1743" s="132"/>
      <c r="N1743" s="135"/>
      <c r="O1743" s="135"/>
      <c r="P1743" s="135"/>
      <c r="Q1743" s="135"/>
      <c r="R1743" s="135"/>
      <c r="S1743" s="135"/>
    </row>
    <row r="1744" spans="9:19">
      <c r="I1744" s="132"/>
      <c r="J1744" s="132"/>
      <c r="K1744" s="129"/>
      <c r="L1744" s="132"/>
      <c r="M1744" s="132"/>
      <c r="N1744" s="135"/>
      <c r="O1744" s="135"/>
      <c r="P1744" s="135"/>
      <c r="Q1744" s="135"/>
      <c r="R1744" s="135"/>
      <c r="S1744" s="135"/>
    </row>
    <row r="1745" spans="9:19">
      <c r="I1745" s="132"/>
      <c r="J1745" s="132"/>
      <c r="K1745" s="129"/>
      <c r="L1745" s="132"/>
      <c r="M1745" s="132"/>
      <c r="N1745" s="135"/>
      <c r="O1745" s="135"/>
      <c r="P1745" s="135"/>
      <c r="Q1745" s="135"/>
      <c r="R1745" s="135"/>
      <c r="S1745" s="135"/>
    </row>
    <row r="1746" spans="9:19">
      <c r="I1746" s="132"/>
      <c r="J1746" s="132"/>
      <c r="K1746" s="129"/>
      <c r="L1746" s="132"/>
      <c r="M1746" s="132"/>
      <c r="N1746" s="135"/>
      <c r="O1746" s="135"/>
      <c r="P1746" s="135"/>
      <c r="Q1746" s="135"/>
      <c r="R1746" s="135"/>
      <c r="S1746" s="135"/>
    </row>
    <row r="1747" spans="9:19">
      <c r="I1747" s="132"/>
      <c r="J1747" s="132"/>
      <c r="K1747" s="129"/>
      <c r="L1747" s="132"/>
      <c r="M1747" s="132"/>
      <c r="N1747" s="135"/>
      <c r="O1747" s="135"/>
      <c r="P1747" s="135"/>
      <c r="Q1747" s="135"/>
      <c r="R1747" s="135"/>
      <c r="S1747" s="135"/>
    </row>
    <row r="1748" spans="9:19">
      <c r="I1748" s="132"/>
      <c r="J1748" s="132"/>
      <c r="K1748" s="129"/>
      <c r="L1748" s="132"/>
      <c r="M1748" s="132"/>
      <c r="N1748" s="135"/>
      <c r="O1748" s="135"/>
      <c r="P1748" s="135"/>
      <c r="Q1748" s="135"/>
      <c r="R1748" s="135"/>
      <c r="S1748" s="135"/>
    </row>
    <row r="1749" spans="9:19">
      <c r="I1749" s="132"/>
      <c r="J1749" s="132"/>
      <c r="K1749" s="129"/>
      <c r="L1749" s="132"/>
      <c r="M1749" s="132"/>
      <c r="N1749" s="135"/>
      <c r="O1749" s="135"/>
      <c r="P1749" s="135"/>
      <c r="Q1749" s="135"/>
      <c r="R1749" s="135"/>
      <c r="S1749" s="135"/>
    </row>
    <row r="1750" spans="9:19">
      <c r="I1750" s="132"/>
      <c r="J1750" s="132"/>
      <c r="K1750" s="129"/>
      <c r="L1750" s="132"/>
      <c r="M1750" s="132"/>
      <c r="N1750" s="135"/>
      <c r="O1750" s="135"/>
      <c r="P1750" s="135"/>
      <c r="Q1750" s="135"/>
      <c r="R1750" s="135"/>
      <c r="S1750" s="135"/>
    </row>
    <row r="1751" spans="9:19">
      <c r="I1751" s="132"/>
      <c r="J1751" s="132"/>
      <c r="K1751" s="129"/>
      <c r="L1751" s="132"/>
      <c r="M1751" s="132"/>
      <c r="N1751" s="135"/>
      <c r="O1751" s="135"/>
      <c r="P1751" s="135"/>
      <c r="Q1751" s="135"/>
      <c r="R1751" s="135"/>
      <c r="S1751" s="135"/>
    </row>
    <row r="1752" spans="9:19">
      <c r="I1752" s="132"/>
      <c r="J1752" s="132"/>
      <c r="K1752" s="129"/>
      <c r="L1752" s="132"/>
      <c r="M1752" s="132"/>
      <c r="N1752" s="135"/>
      <c r="O1752" s="135"/>
      <c r="P1752" s="135"/>
      <c r="Q1752" s="135"/>
      <c r="R1752" s="135"/>
      <c r="S1752" s="135"/>
    </row>
    <row r="1753" spans="9:19">
      <c r="I1753" s="132"/>
      <c r="J1753" s="132"/>
      <c r="K1753" s="129"/>
      <c r="L1753" s="132"/>
      <c r="M1753" s="132"/>
      <c r="N1753" s="135"/>
      <c r="O1753" s="135"/>
      <c r="P1753" s="135"/>
      <c r="Q1753" s="135"/>
      <c r="R1753" s="135"/>
      <c r="S1753" s="135"/>
    </row>
    <row r="1754" spans="9:19">
      <c r="I1754" s="132"/>
      <c r="J1754" s="132"/>
      <c r="K1754" s="129"/>
      <c r="L1754" s="132"/>
      <c r="M1754" s="132"/>
      <c r="N1754" s="135"/>
      <c r="O1754" s="135"/>
      <c r="P1754" s="135"/>
      <c r="Q1754" s="135"/>
      <c r="R1754" s="135"/>
      <c r="S1754" s="135"/>
    </row>
    <row r="1755" spans="9:19">
      <c r="I1755" s="132"/>
      <c r="J1755" s="132"/>
      <c r="K1755" s="129"/>
      <c r="L1755" s="132"/>
      <c r="M1755" s="132"/>
      <c r="N1755" s="135"/>
      <c r="O1755" s="135"/>
      <c r="P1755" s="135"/>
      <c r="Q1755" s="135"/>
      <c r="R1755" s="135"/>
      <c r="S1755" s="135"/>
    </row>
    <row r="1756" spans="9:19">
      <c r="I1756" s="132"/>
      <c r="J1756" s="132"/>
      <c r="K1756" s="129"/>
      <c r="L1756" s="132"/>
      <c r="M1756" s="132"/>
      <c r="N1756" s="135"/>
      <c r="O1756" s="135"/>
      <c r="P1756" s="135"/>
      <c r="Q1756" s="135"/>
      <c r="R1756" s="135"/>
      <c r="S1756" s="135"/>
    </row>
    <row r="1757" spans="9:19">
      <c r="I1757" s="132"/>
      <c r="J1757" s="132"/>
      <c r="K1757" s="129"/>
      <c r="L1757" s="132"/>
      <c r="M1757" s="132"/>
      <c r="N1757" s="135"/>
      <c r="O1757" s="135"/>
      <c r="P1757" s="135"/>
      <c r="Q1757" s="135"/>
      <c r="R1757" s="135"/>
      <c r="S1757" s="135"/>
    </row>
    <row r="1758" spans="9:19">
      <c r="I1758" s="132"/>
      <c r="J1758" s="132"/>
      <c r="K1758" s="129"/>
      <c r="L1758" s="132"/>
      <c r="M1758" s="132"/>
      <c r="N1758" s="135"/>
      <c r="O1758" s="135"/>
      <c r="P1758" s="135"/>
      <c r="Q1758" s="135"/>
      <c r="R1758" s="135"/>
      <c r="S1758" s="135"/>
    </row>
    <row r="1759" spans="9:19">
      <c r="I1759" s="132"/>
      <c r="J1759" s="132"/>
      <c r="K1759" s="129"/>
      <c r="L1759" s="132"/>
      <c r="M1759" s="132"/>
      <c r="N1759" s="135"/>
      <c r="O1759" s="135"/>
      <c r="P1759" s="135"/>
      <c r="Q1759" s="135"/>
      <c r="R1759" s="135"/>
      <c r="S1759" s="135"/>
    </row>
    <row r="1760" spans="9:19">
      <c r="I1760" s="132"/>
      <c r="J1760" s="132"/>
      <c r="K1760" s="129"/>
      <c r="L1760" s="132"/>
      <c r="M1760" s="132"/>
      <c r="N1760" s="135"/>
      <c r="O1760" s="135"/>
      <c r="P1760" s="135"/>
      <c r="Q1760" s="135"/>
      <c r="R1760" s="135"/>
      <c r="S1760" s="135"/>
    </row>
    <row r="1761" spans="9:19">
      <c r="I1761" s="132"/>
      <c r="J1761" s="132"/>
      <c r="K1761" s="129"/>
      <c r="L1761" s="132"/>
      <c r="M1761" s="132"/>
      <c r="N1761" s="135"/>
      <c r="O1761" s="135"/>
      <c r="P1761" s="135"/>
      <c r="Q1761" s="135"/>
      <c r="R1761" s="135"/>
      <c r="S1761" s="135"/>
    </row>
    <row r="1762" spans="9:19">
      <c r="I1762" s="132"/>
      <c r="J1762" s="132"/>
      <c r="K1762" s="129"/>
      <c r="L1762" s="132"/>
      <c r="M1762" s="132"/>
      <c r="N1762" s="135"/>
      <c r="O1762" s="135"/>
      <c r="P1762" s="135"/>
      <c r="Q1762" s="135"/>
      <c r="R1762" s="135"/>
      <c r="S1762" s="135"/>
    </row>
    <row r="1763" spans="9:19">
      <c r="I1763" s="132"/>
      <c r="J1763" s="132"/>
      <c r="K1763" s="129"/>
      <c r="L1763" s="132"/>
      <c r="M1763" s="132"/>
      <c r="N1763" s="135"/>
      <c r="O1763" s="135"/>
      <c r="P1763" s="135"/>
      <c r="Q1763" s="135"/>
      <c r="R1763" s="135"/>
      <c r="S1763" s="135"/>
    </row>
    <row r="1764" spans="9:19">
      <c r="I1764" s="132"/>
      <c r="J1764" s="132"/>
      <c r="K1764" s="129"/>
      <c r="L1764" s="132"/>
      <c r="M1764" s="132"/>
      <c r="N1764" s="135"/>
      <c r="O1764" s="135"/>
      <c r="P1764" s="135"/>
      <c r="Q1764" s="135"/>
      <c r="R1764" s="135"/>
      <c r="S1764" s="135"/>
    </row>
    <row r="1765" spans="9:19">
      <c r="I1765" s="132"/>
      <c r="J1765" s="132"/>
      <c r="K1765" s="129"/>
      <c r="L1765" s="132"/>
      <c r="M1765" s="132"/>
      <c r="N1765" s="135"/>
      <c r="O1765" s="135"/>
      <c r="P1765" s="135"/>
      <c r="Q1765" s="135"/>
      <c r="R1765" s="135"/>
      <c r="S1765" s="135"/>
    </row>
    <row r="1766" spans="9:19">
      <c r="I1766" s="132"/>
      <c r="J1766" s="132"/>
      <c r="K1766" s="129"/>
      <c r="L1766" s="132"/>
      <c r="M1766" s="132"/>
      <c r="N1766" s="135"/>
      <c r="O1766" s="135"/>
      <c r="P1766" s="135"/>
      <c r="Q1766" s="135"/>
      <c r="R1766" s="135"/>
      <c r="S1766" s="135"/>
    </row>
    <row r="1767" spans="9:19">
      <c r="I1767" s="132"/>
      <c r="J1767" s="132"/>
      <c r="K1767" s="129"/>
      <c r="L1767" s="132"/>
      <c r="M1767" s="132"/>
      <c r="N1767" s="135"/>
      <c r="O1767" s="135"/>
      <c r="P1767" s="135"/>
      <c r="Q1767" s="135"/>
      <c r="R1767" s="135"/>
      <c r="S1767" s="135"/>
    </row>
    <row r="1768" spans="9:19">
      <c r="I1768" s="132"/>
      <c r="J1768" s="132"/>
      <c r="K1768" s="129"/>
      <c r="L1768" s="132"/>
      <c r="M1768" s="132"/>
      <c r="N1768" s="135"/>
      <c r="O1768" s="135"/>
      <c r="P1768" s="135"/>
      <c r="Q1768" s="135"/>
      <c r="R1768" s="135"/>
      <c r="S1768" s="135"/>
    </row>
    <row r="1769" spans="9:19">
      <c r="I1769" s="132"/>
      <c r="J1769" s="132"/>
      <c r="K1769" s="129"/>
      <c r="L1769" s="132"/>
      <c r="M1769" s="132"/>
      <c r="N1769" s="135"/>
      <c r="O1769" s="135"/>
      <c r="P1769" s="135"/>
      <c r="Q1769" s="135"/>
      <c r="R1769" s="135"/>
      <c r="S1769" s="135"/>
    </row>
    <row r="1770" spans="9:19">
      <c r="I1770" s="132"/>
      <c r="J1770" s="132"/>
      <c r="K1770" s="129"/>
      <c r="L1770" s="132"/>
      <c r="M1770" s="132"/>
      <c r="N1770" s="135"/>
      <c r="O1770" s="135"/>
      <c r="P1770" s="135"/>
      <c r="Q1770" s="135"/>
      <c r="R1770" s="135"/>
      <c r="S1770" s="135"/>
    </row>
    <row r="1771" spans="9:19">
      <c r="I1771" s="132"/>
      <c r="J1771" s="132"/>
      <c r="K1771" s="129"/>
      <c r="L1771" s="132"/>
      <c r="M1771" s="132"/>
      <c r="N1771" s="135"/>
      <c r="O1771" s="135"/>
      <c r="P1771" s="135"/>
      <c r="Q1771" s="135"/>
      <c r="R1771" s="135"/>
      <c r="S1771" s="135"/>
    </row>
    <row r="1772" spans="9:19">
      <c r="I1772" s="132"/>
      <c r="J1772" s="132"/>
      <c r="K1772" s="129"/>
      <c r="L1772" s="132"/>
      <c r="M1772" s="132"/>
      <c r="N1772" s="135"/>
      <c r="O1772" s="135"/>
      <c r="P1772" s="135"/>
      <c r="Q1772" s="135"/>
      <c r="R1772" s="135"/>
      <c r="S1772" s="135"/>
    </row>
    <row r="1773" spans="9:19">
      <c r="I1773" s="132"/>
      <c r="J1773" s="132"/>
      <c r="K1773" s="129"/>
      <c r="L1773" s="132"/>
      <c r="M1773" s="132"/>
      <c r="N1773" s="135"/>
      <c r="O1773" s="135"/>
      <c r="P1773" s="135"/>
      <c r="Q1773" s="135"/>
      <c r="R1773" s="135"/>
      <c r="S1773" s="135"/>
    </row>
    <row r="1774" spans="9:19">
      <c r="I1774" s="132"/>
      <c r="J1774" s="132"/>
      <c r="K1774" s="129"/>
      <c r="L1774" s="132"/>
      <c r="M1774" s="132"/>
      <c r="N1774" s="135"/>
      <c r="O1774" s="135"/>
      <c r="P1774" s="135"/>
      <c r="Q1774" s="135"/>
      <c r="R1774" s="135"/>
      <c r="S1774" s="135"/>
    </row>
    <row r="1775" spans="9:19">
      <c r="I1775" s="132"/>
      <c r="J1775" s="132"/>
      <c r="K1775" s="129"/>
      <c r="L1775" s="132"/>
      <c r="M1775" s="132"/>
      <c r="N1775" s="135"/>
      <c r="O1775" s="135"/>
      <c r="P1775" s="135"/>
      <c r="Q1775" s="135"/>
      <c r="R1775" s="135"/>
      <c r="S1775" s="135"/>
    </row>
    <row r="1776" spans="9:19">
      <c r="I1776" s="132"/>
      <c r="J1776" s="132"/>
      <c r="K1776" s="129"/>
      <c r="L1776" s="132"/>
      <c r="M1776" s="132"/>
      <c r="N1776" s="135"/>
      <c r="O1776" s="135"/>
      <c r="P1776" s="135"/>
      <c r="Q1776" s="135"/>
      <c r="R1776" s="135"/>
      <c r="S1776" s="135"/>
    </row>
    <row r="1777" spans="9:19">
      <c r="I1777" s="132"/>
      <c r="J1777" s="132"/>
      <c r="K1777" s="129"/>
      <c r="L1777" s="132"/>
      <c r="M1777" s="132"/>
      <c r="N1777" s="135"/>
      <c r="O1777" s="135"/>
      <c r="P1777" s="135"/>
      <c r="Q1777" s="135"/>
      <c r="R1777" s="135"/>
      <c r="S1777" s="135"/>
    </row>
    <row r="1778" spans="9:19">
      <c r="I1778" s="132"/>
      <c r="J1778" s="132"/>
      <c r="K1778" s="129"/>
      <c r="L1778" s="132"/>
      <c r="M1778" s="132"/>
      <c r="N1778" s="135"/>
      <c r="O1778" s="135"/>
      <c r="P1778" s="135"/>
      <c r="Q1778" s="135"/>
      <c r="R1778" s="135"/>
      <c r="S1778" s="135"/>
    </row>
    <row r="1779" spans="9:19">
      <c r="I1779" s="132"/>
      <c r="J1779" s="132"/>
      <c r="K1779" s="129"/>
      <c r="L1779" s="132"/>
      <c r="M1779" s="132"/>
      <c r="N1779" s="135"/>
      <c r="O1779" s="135"/>
      <c r="P1779" s="135"/>
      <c r="Q1779" s="135"/>
      <c r="R1779" s="135"/>
      <c r="S1779" s="135"/>
    </row>
    <row r="1780" spans="9:19">
      <c r="I1780" s="132"/>
      <c r="J1780" s="132"/>
      <c r="K1780" s="129"/>
      <c r="L1780" s="132"/>
      <c r="M1780" s="132"/>
      <c r="N1780" s="135"/>
      <c r="O1780" s="135"/>
      <c r="P1780" s="135"/>
      <c r="Q1780" s="135"/>
      <c r="R1780" s="135"/>
      <c r="S1780" s="135"/>
    </row>
    <row r="1781" spans="9:19">
      <c r="I1781" s="132"/>
      <c r="J1781" s="132"/>
      <c r="K1781" s="129"/>
      <c r="L1781" s="132"/>
      <c r="M1781" s="132"/>
      <c r="N1781" s="135"/>
      <c r="O1781" s="135"/>
      <c r="P1781" s="135"/>
      <c r="Q1781" s="135"/>
      <c r="R1781" s="135"/>
      <c r="S1781" s="135"/>
    </row>
    <row r="1782" spans="9:19">
      <c r="I1782" s="132"/>
      <c r="J1782" s="132"/>
      <c r="K1782" s="129"/>
      <c r="L1782" s="132"/>
      <c r="M1782" s="132"/>
      <c r="N1782" s="135"/>
      <c r="O1782" s="135"/>
      <c r="P1782" s="135"/>
      <c r="Q1782" s="135"/>
      <c r="R1782" s="135"/>
      <c r="S1782" s="135"/>
    </row>
    <row r="1783" spans="9:19">
      <c r="I1783" s="132"/>
      <c r="J1783" s="132"/>
      <c r="K1783" s="129"/>
      <c r="L1783" s="132"/>
      <c r="M1783" s="132"/>
      <c r="N1783" s="135"/>
      <c r="O1783" s="135"/>
      <c r="P1783" s="135"/>
      <c r="Q1783" s="135"/>
      <c r="R1783" s="135"/>
      <c r="S1783" s="135"/>
    </row>
    <row r="1784" spans="9:19">
      <c r="I1784" s="132"/>
      <c r="J1784" s="132"/>
      <c r="K1784" s="129"/>
      <c r="L1784" s="132"/>
      <c r="M1784" s="132"/>
      <c r="N1784" s="135"/>
      <c r="O1784" s="135"/>
      <c r="P1784" s="135"/>
      <c r="Q1784" s="135"/>
      <c r="R1784" s="135"/>
      <c r="S1784" s="135"/>
    </row>
    <row r="1785" spans="9:19">
      <c r="I1785" s="132"/>
      <c r="J1785" s="132"/>
      <c r="K1785" s="129"/>
      <c r="L1785" s="132"/>
      <c r="M1785" s="132"/>
      <c r="N1785" s="135"/>
      <c r="O1785" s="135"/>
      <c r="P1785" s="135"/>
      <c r="Q1785" s="135"/>
      <c r="R1785" s="135"/>
      <c r="S1785" s="135"/>
    </row>
    <row r="1786" spans="9:19">
      <c r="I1786" s="132"/>
      <c r="J1786" s="132"/>
      <c r="K1786" s="129"/>
      <c r="L1786" s="132"/>
      <c r="M1786" s="132"/>
      <c r="N1786" s="135"/>
      <c r="O1786" s="135"/>
      <c r="P1786" s="135"/>
      <c r="Q1786" s="135"/>
      <c r="R1786" s="135"/>
      <c r="S1786" s="135"/>
    </row>
    <row r="1787" spans="9:19">
      <c r="I1787" s="132"/>
      <c r="J1787" s="132"/>
      <c r="K1787" s="129"/>
      <c r="L1787" s="132"/>
      <c r="M1787" s="132"/>
      <c r="N1787" s="135"/>
      <c r="O1787" s="135"/>
      <c r="P1787" s="135"/>
      <c r="Q1787" s="135"/>
      <c r="R1787" s="135"/>
      <c r="S1787" s="135"/>
    </row>
    <row r="1788" spans="9:19">
      <c r="I1788" s="132"/>
      <c r="J1788" s="132"/>
      <c r="K1788" s="129"/>
      <c r="L1788" s="132"/>
      <c r="M1788" s="132"/>
      <c r="N1788" s="135"/>
      <c r="O1788" s="135"/>
      <c r="P1788" s="135"/>
      <c r="Q1788" s="135"/>
      <c r="R1788" s="135"/>
      <c r="S1788" s="135"/>
    </row>
    <row r="1789" spans="9:19">
      <c r="I1789" s="132"/>
      <c r="J1789" s="132"/>
      <c r="K1789" s="129"/>
      <c r="L1789" s="132"/>
      <c r="M1789" s="132"/>
      <c r="N1789" s="135"/>
      <c r="O1789" s="135"/>
      <c r="P1789" s="135"/>
      <c r="Q1789" s="135"/>
      <c r="R1789" s="135"/>
      <c r="S1789" s="135"/>
    </row>
    <row r="1790" spans="9:19">
      <c r="I1790" s="132"/>
      <c r="J1790" s="132"/>
      <c r="K1790" s="129"/>
      <c r="L1790" s="132"/>
      <c r="M1790" s="132"/>
      <c r="N1790" s="135"/>
      <c r="O1790" s="135"/>
      <c r="P1790" s="135"/>
      <c r="Q1790" s="135"/>
      <c r="R1790" s="135"/>
      <c r="S1790" s="135"/>
    </row>
    <row r="1791" spans="9:19">
      <c r="I1791" s="132"/>
      <c r="J1791" s="132"/>
      <c r="K1791" s="129"/>
      <c r="L1791" s="132"/>
      <c r="M1791" s="132"/>
      <c r="N1791" s="135"/>
      <c r="O1791" s="135"/>
      <c r="P1791" s="135"/>
      <c r="Q1791" s="135"/>
      <c r="R1791" s="135"/>
      <c r="S1791" s="135"/>
    </row>
    <row r="1792" spans="9:19">
      <c r="I1792" s="132"/>
      <c r="J1792" s="132"/>
      <c r="K1792" s="129"/>
      <c r="L1792" s="132"/>
      <c r="M1792" s="132"/>
      <c r="N1792" s="135"/>
      <c r="O1792" s="135"/>
      <c r="P1792" s="135"/>
      <c r="Q1792" s="135"/>
      <c r="R1792" s="135"/>
      <c r="S1792" s="135"/>
    </row>
    <row r="1793" spans="9:19">
      <c r="I1793" s="132"/>
      <c r="J1793" s="132"/>
      <c r="K1793" s="129"/>
      <c r="L1793" s="132"/>
      <c r="M1793" s="132"/>
      <c r="N1793" s="135"/>
      <c r="O1793" s="135"/>
      <c r="P1793" s="135"/>
      <c r="Q1793" s="135"/>
      <c r="R1793" s="135"/>
      <c r="S1793" s="135"/>
    </row>
    <row r="1794" spans="9:19">
      <c r="I1794" s="132"/>
      <c r="J1794" s="132"/>
      <c r="K1794" s="129"/>
      <c r="L1794" s="132"/>
      <c r="M1794" s="132"/>
      <c r="N1794" s="135"/>
      <c r="O1794" s="135"/>
      <c r="P1794" s="135"/>
      <c r="Q1794" s="135"/>
      <c r="R1794" s="135"/>
      <c r="S1794" s="135"/>
    </row>
    <row r="1795" spans="9:19">
      <c r="I1795" s="132"/>
      <c r="J1795" s="132"/>
      <c r="K1795" s="129"/>
      <c r="L1795" s="132"/>
      <c r="M1795" s="132"/>
      <c r="N1795" s="135"/>
      <c r="O1795" s="135"/>
      <c r="P1795" s="135"/>
      <c r="Q1795" s="135"/>
      <c r="R1795" s="135"/>
      <c r="S1795" s="135"/>
    </row>
    <row r="1796" spans="9:19">
      <c r="I1796" s="132"/>
      <c r="J1796" s="132"/>
      <c r="K1796" s="129"/>
      <c r="L1796" s="132"/>
      <c r="M1796" s="132"/>
      <c r="N1796" s="135"/>
      <c r="O1796" s="135"/>
      <c r="P1796" s="135"/>
      <c r="Q1796" s="135"/>
      <c r="R1796" s="135"/>
      <c r="S1796" s="135"/>
    </row>
    <row r="1797" spans="9:19">
      <c r="I1797" s="132"/>
      <c r="J1797" s="132"/>
      <c r="K1797" s="129"/>
      <c r="L1797" s="132"/>
      <c r="M1797" s="132"/>
      <c r="N1797" s="135"/>
      <c r="O1797" s="135"/>
      <c r="P1797" s="135"/>
      <c r="Q1797" s="135"/>
      <c r="R1797" s="135"/>
      <c r="S1797" s="135"/>
    </row>
    <row r="1798" spans="9:19">
      <c r="I1798" s="132"/>
      <c r="J1798" s="132"/>
      <c r="K1798" s="129"/>
      <c r="L1798" s="132"/>
      <c r="M1798" s="132"/>
      <c r="N1798" s="135"/>
      <c r="O1798" s="135"/>
      <c r="P1798" s="135"/>
      <c r="Q1798" s="135"/>
      <c r="R1798" s="135"/>
      <c r="S1798" s="135"/>
    </row>
    <row r="1799" spans="9:19">
      <c r="I1799" s="132"/>
      <c r="J1799" s="132"/>
      <c r="K1799" s="129"/>
      <c r="L1799" s="132"/>
      <c r="M1799" s="132"/>
      <c r="N1799" s="135"/>
      <c r="O1799" s="135"/>
      <c r="P1799" s="135"/>
      <c r="Q1799" s="135"/>
      <c r="R1799" s="135"/>
      <c r="S1799" s="135"/>
    </row>
    <row r="1800" spans="9:19">
      <c r="I1800" s="132"/>
      <c r="J1800" s="132"/>
      <c r="K1800" s="129"/>
      <c r="L1800" s="132"/>
      <c r="M1800" s="132"/>
      <c r="N1800" s="135"/>
      <c r="O1800" s="135"/>
      <c r="P1800" s="135"/>
      <c r="Q1800" s="135"/>
      <c r="R1800" s="135"/>
      <c r="S1800" s="135"/>
    </row>
    <row r="1801" spans="9:19">
      <c r="I1801" s="132"/>
      <c r="J1801" s="132"/>
      <c r="K1801" s="129"/>
      <c r="L1801" s="132"/>
      <c r="M1801" s="132"/>
      <c r="N1801" s="135"/>
      <c r="O1801" s="135"/>
      <c r="P1801" s="135"/>
      <c r="Q1801" s="135"/>
      <c r="R1801" s="135"/>
      <c r="S1801" s="135"/>
    </row>
    <row r="1802" spans="9:19">
      <c r="I1802" s="132"/>
      <c r="J1802" s="132"/>
      <c r="K1802" s="129"/>
      <c r="L1802" s="132"/>
      <c r="M1802" s="132"/>
      <c r="N1802" s="135"/>
      <c r="O1802" s="135"/>
      <c r="P1802" s="135"/>
      <c r="Q1802" s="135"/>
      <c r="R1802" s="135"/>
      <c r="S1802" s="135"/>
    </row>
    <row r="1803" spans="9:19">
      <c r="I1803" s="132"/>
      <c r="J1803" s="132"/>
      <c r="K1803" s="129"/>
      <c r="L1803" s="132"/>
      <c r="M1803" s="132"/>
      <c r="N1803" s="135"/>
      <c r="O1803" s="135"/>
      <c r="P1803" s="135"/>
      <c r="Q1803" s="135"/>
      <c r="R1803" s="135"/>
      <c r="S1803" s="135"/>
    </row>
    <row r="1804" spans="9:19">
      <c r="I1804" s="132"/>
      <c r="J1804" s="132"/>
      <c r="K1804" s="129"/>
      <c r="L1804" s="132"/>
      <c r="M1804" s="132"/>
      <c r="N1804" s="135"/>
      <c r="O1804" s="135"/>
      <c r="P1804" s="135"/>
      <c r="Q1804" s="135"/>
      <c r="R1804" s="135"/>
      <c r="S1804" s="135"/>
    </row>
    <row r="1805" spans="9:19">
      <c r="I1805" s="132"/>
      <c r="J1805" s="132"/>
      <c r="K1805" s="129"/>
      <c r="L1805" s="132"/>
      <c r="M1805" s="132"/>
      <c r="N1805" s="135"/>
      <c r="O1805" s="135"/>
      <c r="P1805" s="135"/>
      <c r="Q1805" s="135"/>
      <c r="R1805" s="135"/>
      <c r="S1805" s="135"/>
    </row>
    <row r="1806" spans="9:19">
      <c r="I1806" s="132"/>
      <c r="J1806" s="132"/>
      <c r="K1806" s="129"/>
      <c r="L1806" s="132"/>
      <c r="M1806" s="132"/>
      <c r="N1806" s="135"/>
      <c r="O1806" s="135"/>
      <c r="P1806" s="135"/>
      <c r="Q1806" s="135"/>
      <c r="R1806" s="135"/>
      <c r="S1806" s="135"/>
    </row>
    <row r="1807" spans="9:19">
      <c r="I1807" s="132"/>
      <c r="J1807" s="132"/>
      <c r="K1807" s="129"/>
      <c r="L1807" s="132"/>
      <c r="M1807" s="132"/>
      <c r="N1807" s="135"/>
      <c r="O1807" s="135"/>
      <c r="P1807" s="135"/>
      <c r="Q1807" s="135"/>
      <c r="R1807" s="135"/>
      <c r="S1807" s="135"/>
    </row>
    <row r="1808" spans="9:19">
      <c r="I1808" s="132"/>
      <c r="J1808" s="132"/>
      <c r="K1808" s="129"/>
      <c r="L1808" s="132"/>
      <c r="M1808" s="132"/>
      <c r="N1808" s="135"/>
      <c r="O1808" s="135"/>
      <c r="P1808" s="135"/>
      <c r="Q1808" s="135"/>
      <c r="R1808" s="135"/>
      <c r="S1808" s="135"/>
    </row>
    <row r="1809" spans="9:19">
      <c r="I1809" s="132"/>
      <c r="J1809" s="132"/>
      <c r="K1809" s="129"/>
      <c r="L1809" s="132"/>
      <c r="M1809" s="132"/>
      <c r="N1809" s="135"/>
      <c r="O1809" s="135"/>
      <c r="P1809" s="135"/>
      <c r="Q1809" s="135"/>
      <c r="R1809" s="135"/>
      <c r="S1809" s="135"/>
    </row>
    <row r="1810" spans="9:19">
      <c r="I1810" s="132"/>
      <c r="J1810" s="132"/>
      <c r="K1810" s="129"/>
      <c r="L1810" s="132"/>
      <c r="M1810" s="132"/>
      <c r="N1810" s="135"/>
      <c r="O1810" s="135"/>
      <c r="P1810" s="135"/>
      <c r="Q1810" s="135"/>
      <c r="R1810" s="135"/>
      <c r="S1810" s="135"/>
    </row>
    <row r="1811" spans="9:19">
      <c r="I1811" s="132"/>
      <c r="J1811" s="132"/>
      <c r="K1811" s="129"/>
      <c r="L1811" s="132"/>
      <c r="M1811" s="132"/>
      <c r="N1811" s="135"/>
      <c r="O1811" s="135"/>
      <c r="P1811" s="135"/>
      <c r="Q1811" s="135"/>
      <c r="R1811" s="135"/>
      <c r="S1811" s="135"/>
    </row>
    <row r="1812" spans="9:19">
      <c r="I1812" s="132"/>
      <c r="J1812" s="132"/>
      <c r="K1812" s="129"/>
      <c r="L1812" s="132"/>
      <c r="M1812" s="132"/>
      <c r="N1812" s="135"/>
      <c r="O1812" s="135"/>
      <c r="P1812" s="135"/>
      <c r="Q1812" s="135"/>
      <c r="R1812" s="135"/>
      <c r="S1812" s="135"/>
    </row>
    <row r="1813" spans="9:19">
      <c r="I1813" s="132"/>
      <c r="J1813" s="132"/>
      <c r="K1813" s="129"/>
      <c r="L1813" s="132"/>
      <c r="M1813" s="132"/>
      <c r="N1813" s="135"/>
      <c r="O1813" s="135"/>
      <c r="P1813" s="135"/>
      <c r="Q1813" s="135"/>
      <c r="R1813" s="135"/>
      <c r="S1813" s="135"/>
    </row>
    <row r="1814" spans="9:19">
      <c r="I1814" s="132"/>
      <c r="J1814" s="132"/>
      <c r="K1814" s="129"/>
      <c r="L1814" s="132"/>
      <c r="M1814" s="132"/>
      <c r="N1814" s="135"/>
      <c r="O1814" s="135"/>
      <c r="P1814" s="135"/>
      <c r="Q1814" s="135"/>
      <c r="R1814" s="135"/>
      <c r="S1814" s="135"/>
    </row>
    <row r="1815" spans="9:19">
      <c r="I1815" s="132"/>
      <c r="J1815" s="132"/>
      <c r="K1815" s="129"/>
      <c r="L1815" s="132"/>
      <c r="M1815" s="132"/>
      <c r="N1815" s="135"/>
      <c r="O1815" s="135"/>
      <c r="P1815" s="135"/>
      <c r="Q1815" s="135"/>
      <c r="R1815" s="135"/>
      <c r="S1815" s="135"/>
    </row>
    <row r="1816" spans="9:19">
      <c r="I1816" s="132"/>
      <c r="J1816" s="132"/>
      <c r="K1816" s="129"/>
      <c r="L1816" s="132"/>
      <c r="M1816" s="132"/>
      <c r="N1816" s="135"/>
      <c r="O1816" s="135"/>
      <c r="P1816" s="135"/>
      <c r="Q1816" s="135"/>
      <c r="R1816" s="135"/>
      <c r="S1816" s="135"/>
    </row>
    <row r="1817" spans="9:19">
      <c r="I1817" s="132"/>
      <c r="J1817" s="132"/>
      <c r="K1817" s="129"/>
      <c r="L1817" s="132"/>
      <c r="M1817" s="132"/>
      <c r="N1817" s="135"/>
      <c r="O1817" s="135"/>
      <c r="P1817" s="135"/>
      <c r="Q1817" s="135"/>
      <c r="R1817" s="135"/>
      <c r="S1817" s="135"/>
    </row>
    <row r="1818" spans="9:19">
      <c r="I1818" s="132"/>
      <c r="J1818" s="132"/>
      <c r="K1818" s="129"/>
      <c r="L1818" s="132"/>
      <c r="M1818" s="132"/>
      <c r="N1818" s="135"/>
      <c r="O1818" s="135"/>
      <c r="P1818" s="135"/>
      <c r="Q1818" s="135"/>
      <c r="R1818" s="135"/>
      <c r="S1818" s="135"/>
    </row>
    <row r="1819" spans="9:19">
      <c r="I1819" s="132"/>
      <c r="J1819" s="132"/>
      <c r="K1819" s="129"/>
      <c r="L1819" s="132"/>
      <c r="M1819" s="132"/>
      <c r="N1819" s="135"/>
      <c r="O1819" s="135"/>
      <c r="P1819" s="135"/>
      <c r="Q1819" s="135"/>
      <c r="R1819" s="135"/>
      <c r="S1819" s="135"/>
    </row>
    <row r="1820" spans="9:19">
      <c r="I1820" s="132"/>
      <c r="J1820" s="132"/>
      <c r="K1820" s="129"/>
      <c r="L1820" s="132"/>
      <c r="M1820" s="132"/>
      <c r="N1820" s="135"/>
      <c r="O1820" s="135"/>
      <c r="P1820" s="135"/>
      <c r="Q1820" s="135"/>
      <c r="R1820" s="135"/>
      <c r="S1820" s="135"/>
    </row>
    <row r="1821" spans="9:19">
      <c r="I1821" s="132"/>
      <c r="J1821" s="132"/>
      <c r="K1821" s="129"/>
      <c r="L1821" s="132"/>
      <c r="M1821" s="132"/>
      <c r="N1821" s="135"/>
      <c r="O1821" s="135"/>
      <c r="P1821" s="135"/>
      <c r="Q1821" s="135"/>
      <c r="R1821" s="135"/>
      <c r="S1821" s="135"/>
    </row>
    <row r="1822" spans="9:19">
      <c r="I1822" s="132"/>
      <c r="J1822" s="132"/>
      <c r="K1822" s="129"/>
      <c r="L1822" s="132"/>
      <c r="M1822" s="132"/>
      <c r="N1822" s="135"/>
      <c r="O1822" s="135"/>
      <c r="P1822" s="135"/>
      <c r="Q1822" s="135"/>
      <c r="R1822" s="135"/>
      <c r="S1822" s="135"/>
    </row>
    <row r="1823" spans="9:19">
      <c r="I1823" s="132"/>
      <c r="J1823" s="132"/>
      <c r="K1823" s="129"/>
      <c r="L1823" s="132"/>
      <c r="M1823" s="132"/>
      <c r="N1823" s="135"/>
      <c r="O1823" s="135"/>
      <c r="P1823" s="135"/>
      <c r="Q1823" s="135"/>
      <c r="R1823" s="135"/>
      <c r="S1823" s="135"/>
    </row>
    <row r="1824" spans="9:19">
      <c r="I1824" s="132"/>
      <c r="J1824" s="132"/>
      <c r="K1824" s="129"/>
      <c r="L1824" s="132"/>
      <c r="M1824" s="132"/>
      <c r="N1824" s="135"/>
      <c r="O1824" s="135"/>
      <c r="P1824" s="135"/>
      <c r="Q1824" s="135"/>
      <c r="R1824" s="135"/>
      <c r="S1824" s="135"/>
    </row>
    <row r="1825" spans="9:19">
      <c r="I1825" s="132"/>
      <c r="J1825" s="132"/>
      <c r="K1825" s="129"/>
      <c r="L1825" s="132"/>
      <c r="M1825" s="132"/>
      <c r="N1825" s="135"/>
      <c r="O1825" s="135"/>
      <c r="P1825" s="135"/>
      <c r="Q1825" s="135"/>
      <c r="R1825" s="135"/>
      <c r="S1825" s="135"/>
    </row>
    <row r="1826" spans="9:19">
      <c r="I1826" s="132"/>
      <c r="J1826" s="132"/>
      <c r="K1826" s="129"/>
      <c r="L1826" s="132"/>
      <c r="M1826" s="132"/>
      <c r="N1826" s="135"/>
      <c r="O1826" s="135"/>
      <c r="P1826" s="135"/>
      <c r="Q1826" s="135"/>
      <c r="R1826" s="135"/>
      <c r="S1826" s="135"/>
    </row>
    <row r="1827" spans="9:19">
      <c r="I1827" s="132"/>
      <c r="J1827" s="132"/>
      <c r="K1827" s="129"/>
      <c r="L1827" s="132"/>
      <c r="M1827" s="132"/>
      <c r="N1827" s="135"/>
      <c r="O1827" s="135"/>
      <c r="P1827" s="135"/>
      <c r="Q1827" s="135"/>
      <c r="R1827" s="135"/>
      <c r="S1827" s="135"/>
    </row>
    <row r="1828" spans="9:19">
      <c r="I1828" s="132"/>
      <c r="J1828" s="132"/>
      <c r="K1828" s="129"/>
      <c r="L1828" s="132"/>
      <c r="M1828" s="132"/>
      <c r="N1828" s="135"/>
      <c r="O1828" s="135"/>
      <c r="P1828" s="135"/>
      <c r="Q1828" s="135"/>
      <c r="R1828" s="135"/>
      <c r="S1828" s="135"/>
    </row>
    <row r="1829" spans="9:19">
      <c r="I1829" s="132"/>
      <c r="J1829" s="132"/>
      <c r="K1829" s="129"/>
      <c r="L1829" s="132"/>
      <c r="M1829" s="132"/>
      <c r="N1829" s="135"/>
      <c r="O1829" s="135"/>
      <c r="P1829" s="135"/>
      <c r="Q1829" s="135"/>
      <c r="R1829" s="135"/>
      <c r="S1829" s="135"/>
    </row>
    <row r="1830" spans="9:19">
      <c r="I1830" s="132"/>
      <c r="J1830" s="132"/>
      <c r="K1830" s="129"/>
      <c r="L1830" s="132"/>
      <c r="M1830" s="132"/>
      <c r="N1830" s="135"/>
      <c r="O1830" s="135"/>
      <c r="P1830" s="135"/>
      <c r="Q1830" s="135"/>
      <c r="R1830" s="135"/>
      <c r="S1830" s="135"/>
    </row>
    <row r="1831" spans="9:19">
      <c r="I1831" s="132"/>
      <c r="J1831" s="132"/>
      <c r="K1831" s="129"/>
      <c r="L1831" s="132"/>
      <c r="M1831" s="132"/>
      <c r="N1831" s="135"/>
      <c r="O1831" s="135"/>
      <c r="P1831" s="135"/>
      <c r="Q1831" s="135"/>
      <c r="R1831" s="135"/>
      <c r="S1831" s="135"/>
    </row>
    <row r="1832" spans="9:19">
      <c r="I1832" s="132"/>
      <c r="J1832" s="132"/>
      <c r="K1832" s="129"/>
      <c r="L1832" s="132"/>
      <c r="M1832" s="132"/>
      <c r="N1832" s="135"/>
      <c r="O1832" s="135"/>
      <c r="P1832" s="135"/>
      <c r="Q1832" s="135"/>
      <c r="R1832" s="135"/>
      <c r="S1832" s="135"/>
    </row>
    <row r="1833" spans="9:19">
      <c r="I1833" s="132"/>
      <c r="J1833" s="132"/>
      <c r="K1833" s="129"/>
      <c r="L1833" s="132"/>
      <c r="M1833" s="132"/>
      <c r="N1833" s="135"/>
      <c r="O1833" s="135"/>
      <c r="P1833" s="135"/>
      <c r="Q1833" s="135"/>
      <c r="R1833" s="135"/>
      <c r="S1833" s="135"/>
    </row>
    <row r="1834" spans="9:19">
      <c r="I1834" s="132"/>
      <c r="J1834" s="132"/>
      <c r="K1834" s="129"/>
      <c r="L1834" s="132"/>
      <c r="M1834" s="132"/>
      <c r="N1834" s="135"/>
      <c r="O1834" s="135"/>
      <c r="P1834" s="135"/>
      <c r="Q1834" s="135"/>
      <c r="R1834" s="135"/>
      <c r="S1834" s="135"/>
    </row>
    <row r="1835" spans="9:19">
      <c r="I1835" s="132"/>
      <c r="J1835" s="132"/>
      <c r="K1835" s="129"/>
      <c r="L1835" s="132"/>
      <c r="M1835" s="132"/>
      <c r="N1835" s="135"/>
      <c r="O1835" s="135"/>
      <c r="P1835" s="135"/>
      <c r="Q1835" s="135"/>
      <c r="R1835" s="135"/>
      <c r="S1835" s="135"/>
    </row>
    <row r="1836" spans="9:19">
      <c r="I1836" s="132"/>
      <c r="J1836" s="132"/>
      <c r="K1836" s="129"/>
      <c r="L1836" s="132"/>
      <c r="M1836" s="132"/>
      <c r="N1836" s="135"/>
      <c r="O1836" s="135"/>
      <c r="P1836" s="135"/>
      <c r="Q1836" s="135"/>
      <c r="R1836" s="135"/>
      <c r="S1836" s="135"/>
    </row>
    <row r="1837" spans="9:19">
      <c r="I1837" s="132"/>
      <c r="J1837" s="132"/>
      <c r="K1837" s="129"/>
      <c r="L1837" s="132"/>
      <c r="M1837" s="132"/>
      <c r="N1837" s="135"/>
      <c r="O1837" s="135"/>
      <c r="P1837" s="135"/>
      <c r="Q1837" s="135"/>
      <c r="R1837" s="135"/>
      <c r="S1837" s="135"/>
    </row>
    <row r="1838" spans="9:19">
      <c r="I1838" s="132"/>
      <c r="J1838" s="132"/>
      <c r="K1838" s="129"/>
      <c r="L1838" s="132"/>
      <c r="M1838" s="132"/>
      <c r="N1838" s="135"/>
      <c r="O1838" s="135"/>
      <c r="P1838" s="135"/>
      <c r="Q1838" s="135"/>
      <c r="R1838" s="135"/>
      <c r="S1838" s="135"/>
    </row>
    <row r="1839" spans="9:19">
      <c r="I1839" s="132"/>
      <c r="J1839" s="132"/>
      <c r="K1839" s="129"/>
      <c r="L1839" s="132"/>
      <c r="M1839" s="132"/>
      <c r="N1839" s="135"/>
      <c r="O1839" s="135"/>
      <c r="P1839" s="135"/>
      <c r="Q1839" s="135"/>
      <c r="R1839" s="135"/>
      <c r="S1839" s="135"/>
    </row>
    <row r="1840" spans="9:19">
      <c r="I1840" s="132"/>
      <c r="J1840" s="132"/>
      <c r="K1840" s="129"/>
      <c r="L1840" s="132"/>
      <c r="M1840" s="132"/>
      <c r="N1840" s="135"/>
      <c r="O1840" s="135"/>
      <c r="P1840" s="135"/>
      <c r="Q1840" s="135"/>
      <c r="R1840" s="135"/>
      <c r="S1840" s="135"/>
    </row>
    <row r="1841" spans="9:19">
      <c r="I1841" s="132"/>
      <c r="J1841" s="132"/>
      <c r="K1841" s="129"/>
      <c r="L1841" s="132"/>
      <c r="M1841" s="132"/>
      <c r="N1841" s="135"/>
      <c r="O1841" s="135"/>
      <c r="P1841" s="135"/>
      <c r="Q1841" s="135"/>
      <c r="R1841" s="135"/>
      <c r="S1841" s="135"/>
    </row>
    <row r="1842" spans="9:19">
      <c r="I1842" s="132"/>
      <c r="J1842" s="132"/>
      <c r="K1842" s="129"/>
      <c r="L1842" s="132"/>
      <c r="M1842" s="132"/>
      <c r="N1842" s="135"/>
      <c r="O1842" s="135"/>
      <c r="P1842" s="135"/>
      <c r="Q1842" s="135"/>
      <c r="R1842" s="135"/>
      <c r="S1842" s="135"/>
    </row>
    <row r="1843" spans="9:19">
      <c r="I1843" s="132"/>
      <c r="J1843" s="132"/>
      <c r="K1843" s="129"/>
      <c r="L1843" s="132"/>
      <c r="M1843" s="132"/>
      <c r="N1843" s="135"/>
      <c r="O1843" s="135"/>
      <c r="P1843" s="135"/>
      <c r="Q1843" s="135"/>
      <c r="R1843" s="135"/>
      <c r="S1843" s="135"/>
    </row>
    <row r="1844" spans="9:19">
      <c r="I1844" s="132"/>
      <c r="J1844" s="132"/>
      <c r="K1844" s="129"/>
      <c r="L1844" s="132"/>
      <c r="M1844" s="132"/>
      <c r="N1844" s="135"/>
      <c r="O1844" s="135"/>
      <c r="P1844" s="135"/>
      <c r="Q1844" s="135"/>
      <c r="R1844" s="135"/>
      <c r="S1844" s="135"/>
    </row>
    <row r="1845" spans="9:19">
      <c r="I1845" s="132"/>
      <c r="J1845" s="132"/>
      <c r="K1845" s="129"/>
      <c r="L1845" s="132"/>
      <c r="M1845" s="132"/>
      <c r="N1845" s="135"/>
      <c r="O1845" s="135"/>
      <c r="P1845" s="135"/>
      <c r="Q1845" s="135"/>
      <c r="R1845" s="135"/>
      <c r="S1845" s="135"/>
    </row>
    <row r="1846" spans="9:19">
      <c r="I1846" s="132"/>
      <c r="J1846" s="132"/>
      <c r="K1846" s="129"/>
      <c r="L1846" s="132"/>
      <c r="M1846" s="132"/>
      <c r="N1846" s="135"/>
      <c r="O1846" s="135"/>
      <c r="P1846" s="135"/>
      <c r="Q1846" s="135"/>
      <c r="R1846" s="135"/>
      <c r="S1846" s="135"/>
    </row>
    <row r="1847" spans="9:19">
      <c r="I1847" s="132"/>
      <c r="J1847" s="132"/>
      <c r="K1847" s="129"/>
      <c r="L1847" s="132"/>
      <c r="M1847" s="132"/>
      <c r="N1847" s="135"/>
      <c r="O1847" s="135"/>
      <c r="P1847" s="135"/>
      <c r="Q1847" s="135"/>
      <c r="R1847" s="135"/>
      <c r="S1847" s="135"/>
    </row>
    <row r="1848" spans="9:19">
      <c r="I1848" s="132"/>
      <c r="J1848" s="132"/>
      <c r="K1848" s="129"/>
      <c r="L1848" s="132"/>
      <c r="M1848" s="132"/>
      <c r="N1848" s="135"/>
      <c r="O1848" s="135"/>
      <c r="P1848" s="135"/>
      <c r="Q1848" s="135"/>
      <c r="R1848" s="135"/>
      <c r="S1848" s="135"/>
    </row>
    <row r="1849" spans="9:19">
      <c r="I1849" s="132"/>
      <c r="J1849" s="132"/>
      <c r="K1849" s="129"/>
      <c r="L1849" s="132"/>
      <c r="M1849" s="132"/>
      <c r="N1849" s="135"/>
      <c r="O1849" s="135"/>
      <c r="P1849" s="135"/>
      <c r="Q1849" s="135"/>
      <c r="R1849" s="135"/>
      <c r="S1849" s="135"/>
    </row>
    <row r="1850" spans="9:19">
      <c r="I1850" s="132"/>
      <c r="J1850" s="132"/>
      <c r="K1850" s="129"/>
      <c r="L1850" s="132"/>
      <c r="M1850" s="132"/>
      <c r="N1850" s="135"/>
      <c r="O1850" s="135"/>
      <c r="P1850" s="135"/>
      <c r="Q1850" s="135"/>
      <c r="R1850" s="135"/>
      <c r="S1850" s="135"/>
    </row>
    <row r="1851" spans="9:19">
      <c r="I1851" s="132"/>
      <c r="J1851" s="132"/>
      <c r="K1851" s="129"/>
      <c r="L1851" s="132"/>
      <c r="M1851" s="132"/>
      <c r="N1851" s="135"/>
      <c r="O1851" s="135"/>
      <c r="P1851" s="135"/>
      <c r="Q1851" s="135"/>
      <c r="R1851" s="135"/>
      <c r="S1851" s="135"/>
    </row>
    <row r="1852" spans="9:19">
      <c r="I1852" s="132"/>
      <c r="J1852" s="132"/>
      <c r="K1852" s="129"/>
      <c r="L1852" s="132"/>
      <c r="M1852" s="132"/>
      <c r="N1852" s="135"/>
      <c r="O1852" s="135"/>
      <c r="P1852" s="135"/>
      <c r="Q1852" s="135"/>
      <c r="R1852" s="135"/>
      <c r="S1852" s="135"/>
    </row>
    <row r="1853" spans="9:19">
      <c r="I1853" s="132"/>
      <c r="J1853" s="132"/>
      <c r="K1853" s="129"/>
      <c r="L1853" s="132"/>
      <c r="M1853" s="132"/>
      <c r="N1853" s="135"/>
      <c r="O1853" s="135"/>
      <c r="P1853" s="135"/>
      <c r="Q1853" s="135"/>
      <c r="R1853" s="135"/>
      <c r="S1853" s="135"/>
    </row>
    <row r="1854" spans="9:19">
      <c r="I1854" s="132"/>
      <c r="J1854" s="132"/>
      <c r="K1854" s="129"/>
      <c r="L1854" s="132"/>
      <c r="M1854" s="132"/>
      <c r="N1854" s="135"/>
      <c r="O1854" s="135"/>
      <c r="P1854" s="135"/>
      <c r="Q1854" s="135"/>
      <c r="R1854" s="135"/>
      <c r="S1854" s="135"/>
    </row>
    <row r="1855" spans="9:19">
      <c r="I1855" s="132"/>
      <c r="J1855" s="132"/>
      <c r="K1855" s="129"/>
      <c r="L1855" s="132"/>
      <c r="M1855" s="132"/>
      <c r="N1855" s="135"/>
      <c r="O1855" s="135"/>
      <c r="P1855" s="135"/>
      <c r="Q1855" s="135"/>
      <c r="R1855" s="135"/>
      <c r="S1855" s="135"/>
    </row>
    <row r="1856" spans="9:19">
      <c r="I1856" s="132"/>
      <c r="J1856" s="132"/>
      <c r="K1856" s="129"/>
      <c r="L1856" s="132"/>
      <c r="M1856" s="132"/>
      <c r="N1856" s="135"/>
      <c r="O1856" s="135"/>
      <c r="P1856" s="135"/>
      <c r="Q1856" s="135"/>
      <c r="R1856" s="135"/>
      <c r="S1856" s="135"/>
    </row>
    <row r="1857" spans="9:19">
      <c r="I1857" s="132"/>
      <c r="J1857" s="132"/>
      <c r="K1857" s="129"/>
      <c r="L1857" s="132"/>
      <c r="M1857" s="132"/>
      <c r="N1857" s="135"/>
      <c r="O1857" s="135"/>
      <c r="P1857" s="135"/>
      <c r="Q1857" s="135"/>
      <c r="R1857" s="135"/>
      <c r="S1857" s="135"/>
    </row>
    <row r="1858" spans="9:19">
      <c r="I1858" s="132"/>
      <c r="J1858" s="132"/>
      <c r="K1858" s="129"/>
      <c r="L1858" s="132"/>
      <c r="M1858" s="132"/>
      <c r="N1858" s="135"/>
      <c r="O1858" s="135"/>
      <c r="P1858" s="135"/>
      <c r="Q1858" s="135"/>
      <c r="R1858" s="135"/>
      <c r="S1858" s="135"/>
    </row>
    <row r="1859" spans="9:19">
      <c r="I1859" s="132"/>
      <c r="J1859" s="132"/>
      <c r="K1859" s="129"/>
      <c r="L1859" s="132"/>
      <c r="M1859" s="132"/>
      <c r="N1859" s="135"/>
      <c r="O1859" s="135"/>
      <c r="P1859" s="135"/>
      <c r="Q1859" s="135"/>
      <c r="R1859" s="135"/>
      <c r="S1859" s="135"/>
    </row>
    <row r="1860" spans="9:19">
      <c r="I1860" s="132"/>
      <c r="J1860" s="132"/>
      <c r="K1860" s="129"/>
      <c r="L1860" s="132"/>
      <c r="M1860" s="132"/>
      <c r="N1860" s="135"/>
      <c r="O1860" s="135"/>
      <c r="P1860" s="135"/>
      <c r="Q1860" s="135"/>
      <c r="R1860" s="135"/>
      <c r="S1860" s="135"/>
    </row>
    <row r="1861" spans="9:19">
      <c r="I1861" s="132"/>
      <c r="J1861" s="132"/>
      <c r="K1861" s="129"/>
      <c r="L1861" s="132"/>
      <c r="M1861" s="132"/>
      <c r="N1861" s="135"/>
      <c r="O1861" s="135"/>
      <c r="P1861" s="135"/>
      <c r="Q1861" s="135"/>
      <c r="R1861" s="135"/>
      <c r="S1861" s="135"/>
    </row>
    <row r="1862" spans="9:19">
      <c r="I1862" s="132"/>
      <c r="J1862" s="132"/>
      <c r="K1862" s="129"/>
      <c r="L1862" s="132"/>
      <c r="M1862" s="132"/>
      <c r="N1862" s="135"/>
      <c r="O1862" s="135"/>
      <c r="P1862" s="135"/>
      <c r="Q1862" s="135"/>
      <c r="R1862" s="135"/>
      <c r="S1862" s="135"/>
    </row>
    <row r="1863" spans="9:19">
      <c r="I1863" s="132"/>
      <c r="J1863" s="132"/>
      <c r="K1863" s="129"/>
      <c r="L1863" s="132"/>
      <c r="M1863" s="132"/>
      <c r="N1863" s="135"/>
      <c r="O1863" s="135"/>
      <c r="P1863" s="135"/>
      <c r="Q1863" s="135"/>
      <c r="R1863" s="135"/>
      <c r="S1863" s="135"/>
    </row>
    <row r="1864" spans="9:19">
      <c r="I1864" s="132"/>
      <c r="J1864" s="132"/>
      <c r="K1864" s="129"/>
      <c r="L1864" s="132"/>
      <c r="M1864" s="132"/>
      <c r="N1864" s="135"/>
      <c r="O1864" s="135"/>
      <c r="P1864" s="135"/>
      <c r="Q1864" s="135"/>
      <c r="R1864" s="135"/>
      <c r="S1864" s="135"/>
    </row>
    <row r="1865" spans="9:19">
      <c r="I1865" s="132"/>
      <c r="J1865" s="132"/>
      <c r="K1865" s="129"/>
      <c r="L1865" s="132"/>
      <c r="M1865" s="132"/>
      <c r="N1865" s="135"/>
      <c r="O1865" s="135"/>
      <c r="P1865" s="135"/>
      <c r="Q1865" s="135"/>
      <c r="R1865" s="135"/>
      <c r="S1865" s="135"/>
    </row>
    <row r="1866" spans="9:19">
      <c r="I1866" s="132"/>
      <c r="J1866" s="132"/>
      <c r="K1866" s="129"/>
      <c r="L1866" s="132"/>
      <c r="M1866" s="132"/>
      <c r="N1866" s="135"/>
      <c r="O1866" s="135"/>
      <c r="P1866" s="135"/>
      <c r="Q1866" s="135"/>
      <c r="R1866" s="135"/>
      <c r="S1866" s="135"/>
    </row>
    <row r="1867" spans="9:19">
      <c r="I1867" s="132"/>
      <c r="J1867" s="132"/>
      <c r="K1867" s="129"/>
      <c r="L1867" s="132"/>
      <c r="M1867" s="132"/>
      <c r="N1867" s="135"/>
      <c r="O1867" s="135"/>
      <c r="P1867" s="135"/>
      <c r="Q1867" s="135"/>
      <c r="R1867" s="135"/>
      <c r="S1867" s="135"/>
    </row>
    <row r="1868" spans="9:19">
      <c r="I1868" s="132"/>
      <c r="J1868" s="132"/>
      <c r="K1868" s="129"/>
      <c r="L1868" s="132"/>
      <c r="M1868" s="132"/>
      <c r="N1868" s="135"/>
      <c r="O1868" s="135"/>
      <c r="P1868" s="135"/>
      <c r="Q1868" s="135"/>
      <c r="R1868" s="135"/>
      <c r="S1868" s="135"/>
    </row>
    <row r="1869" spans="9:19">
      <c r="I1869" s="132"/>
      <c r="J1869" s="132"/>
      <c r="K1869" s="129"/>
      <c r="L1869" s="132"/>
      <c r="M1869" s="132"/>
      <c r="N1869" s="135"/>
      <c r="O1869" s="135"/>
      <c r="P1869" s="135"/>
      <c r="Q1869" s="135"/>
      <c r="R1869" s="135"/>
      <c r="S1869" s="135"/>
    </row>
    <row r="1870" spans="9:19">
      <c r="I1870" s="132"/>
      <c r="J1870" s="132"/>
      <c r="K1870" s="129"/>
      <c r="L1870" s="132"/>
      <c r="M1870" s="132"/>
      <c r="N1870" s="135"/>
      <c r="O1870" s="135"/>
      <c r="P1870" s="135"/>
      <c r="Q1870" s="135"/>
      <c r="R1870" s="135"/>
      <c r="S1870" s="135"/>
    </row>
    <row r="1871" spans="9:19">
      <c r="I1871" s="132"/>
      <c r="J1871" s="132"/>
      <c r="K1871" s="129"/>
      <c r="L1871" s="132"/>
      <c r="M1871" s="132"/>
      <c r="N1871" s="135"/>
      <c r="O1871" s="135"/>
      <c r="P1871" s="135"/>
      <c r="Q1871" s="135"/>
      <c r="R1871" s="135"/>
      <c r="S1871" s="135"/>
    </row>
    <row r="1872" spans="9:19">
      <c r="I1872" s="132"/>
      <c r="J1872" s="132"/>
      <c r="K1872" s="129"/>
      <c r="L1872" s="132"/>
      <c r="M1872" s="132"/>
      <c r="N1872" s="135"/>
      <c r="O1872" s="135"/>
      <c r="P1872" s="135"/>
      <c r="Q1872" s="135"/>
      <c r="R1872" s="135"/>
      <c r="S1872" s="135"/>
    </row>
    <row r="1873" spans="9:19">
      <c r="I1873" s="132"/>
      <c r="J1873" s="132"/>
      <c r="K1873" s="129"/>
      <c r="L1873" s="132"/>
      <c r="M1873" s="132"/>
      <c r="N1873" s="135"/>
      <c r="O1873" s="135"/>
      <c r="P1873" s="135"/>
      <c r="Q1873" s="135"/>
      <c r="R1873" s="135"/>
      <c r="S1873" s="135"/>
    </row>
    <row r="1874" spans="9:19">
      <c r="I1874" s="132"/>
      <c r="J1874" s="132"/>
      <c r="K1874" s="129"/>
      <c r="L1874" s="132"/>
      <c r="M1874" s="132"/>
      <c r="N1874" s="135"/>
      <c r="O1874" s="135"/>
      <c r="P1874" s="135"/>
      <c r="Q1874" s="135"/>
      <c r="R1874" s="135"/>
      <c r="S1874" s="135"/>
    </row>
    <row r="1875" spans="9:19">
      <c r="I1875" s="132"/>
      <c r="J1875" s="132"/>
      <c r="K1875" s="129"/>
      <c r="L1875" s="132"/>
      <c r="M1875" s="132"/>
      <c r="N1875" s="135"/>
      <c r="O1875" s="135"/>
      <c r="P1875" s="135"/>
      <c r="Q1875" s="135"/>
      <c r="R1875" s="135"/>
      <c r="S1875" s="135"/>
    </row>
    <row r="1876" spans="9:19">
      <c r="I1876" s="132"/>
      <c r="J1876" s="132"/>
      <c r="K1876" s="129"/>
      <c r="L1876" s="132"/>
      <c r="M1876" s="132"/>
      <c r="N1876" s="135"/>
      <c r="O1876" s="135"/>
      <c r="P1876" s="135"/>
      <c r="Q1876" s="135"/>
      <c r="R1876" s="135"/>
      <c r="S1876" s="135"/>
    </row>
    <row r="1877" spans="9:19">
      <c r="I1877" s="132"/>
      <c r="J1877" s="132"/>
      <c r="K1877" s="129"/>
      <c r="L1877" s="132"/>
      <c r="M1877" s="132"/>
      <c r="N1877" s="135"/>
      <c r="O1877" s="135"/>
      <c r="P1877" s="135"/>
      <c r="Q1877" s="135"/>
      <c r="R1877" s="135"/>
      <c r="S1877" s="135"/>
    </row>
    <row r="1878" spans="9:19">
      <c r="I1878" s="132"/>
      <c r="J1878" s="132"/>
      <c r="K1878" s="129"/>
      <c r="L1878" s="132"/>
      <c r="M1878" s="132"/>
      <c r="N1878" s="135"/>
      <c r="O1878" s="135"/>
      <c r="P1878" s="135"/>
      <c r="Q1878" s="135"/>
      <c r="R1878" s="135"/>
      <c r="S1878" s="135"/>
    </row>
    <row r="1879" spans="9:19">
      <c r="I1879" s="132"/>
      <c r="J1879" s="132"/>
      <c r="K1879" s="129"/>
      <c r="L1879" s="132"/>
      <c r="M1879" s="132"/>
      <c r="N1879" s="135"/>
      <c r="O1879" s="135"/>
      <c r="P1879" s="135"/>
      <c r="Q1879" s="135"/>
      <c r="R1879" s="135"/>
      <c r="S1879" s="135"/>
    </row>
    <row r="1880" spans="9:19">
      <c r="I1880" s="132"/>
      <c r="J1880" s="132"/>
      <c r="K1880" s="129"/>
      <c r="L1880" s="132"/>
      <c r="M1880" s="132"/>
      <c r="N1880" s="135"/>
      <c r="O1880" s="135"/>
      <c r="P1880" s="135"/>
      <c r="Q1880" s="135"/>
      <c r="R1880" s="135"/>
      <c r="S1880" s="135"/>
    </row>
    <row r="1881" spans="9:19">
      <c r="I1881" s="132"/>
      <c r="J1881" s="132"/>
      <c r="K1881" s="129"/>
      <c r="L1881" s="132"/>
      <c r="M1881" s="132"/>
      <c r="N1881" s="135"/>
      <c r="O1881" s="135"/>
      <c r="P1881" s="135"/>
      <c r="Q1881" s="135"/>
      <c r="R1881" s="135"/>
      <c r="S1881" s="135"/>
    </row>
    <row r="1882" spans="9:19">
      <c r="I1882" s="132"/>
      <c r="J1882" s="132"/>
      <c r="K1882" s="129"/>
      <c r="L1882" s="132"/>
      <c r="M1882" s="132"/>
      <c r="N1882" s="135"/>
      <c r="O1882" s="135"/>
      <c r="P1882" s="135"/>
      <c r="Q1882" s="135"/>
      <c r="R1882" s="135"/>
      <c r="S1882" s="135"/>
    </row>
    <row r="1883" spans="9:19">
      <c r="I1883" s="132"/>
      <c r="J1883" s="132"/>
      <c r="K1883" s="129"/>
      <c r="L1883" s="132"/>
      <c r="M1883" s="132"/>
      <c r="N1883" s="135"/>
      <c r="O1883" s="135"/>
      <c r="P1883" s="135"/>
      <c r="Q1883" s="135"/>
      <c r="R1883" s="135"/>
      <c r="S1883" s="135"/>
    </row>
    <row r="1884" spans="9:19">
      <c r="I1884" s="132"/>
      <c r="J1884" s="132"/>
      <c r="K1884" s="129"/>
      <c r="L1884" s="132"/>
      <c r="M1884" s="132"/>
      <c r="N1884" s="135"/>
      <c r="O1884" s="135"/>
      <c r="P1884" s="135"/>
      <c r="Q1884" s="135"/>
      <c r="R1884" s="135"/>
      <c r="S1884" s="135"/>
    </row>
    <row r="1885" spans="9:19">
      <c r="I1885" s="132"/>
      <c r="J1885" s="132"/>
      <c r="K1885" s="129"/>
      <c r="L1885" s="132"/>
      <c r="M1885" s="132"/>
      <c r="N1885" s="135"/>
      <c r="O1885" s="135"/>
      <c r="P1885" s="135"/>
      <c r="Q1885" s="135"/>
      <c r="R1885" s="135"/>
      <c r="S1885" s="135"/>
    </row>
    <row r="1886" spans="9:19">
      <c r="I1886" s="132"/>
      <c r="J1886" s="132"/>
      <c r="K1886" s="129"/>
      <c r="L1886" s="132"/>
      <c r="M1886" s="132"/>
      <c r="N1886" s="135"/>
      <c r="O1886" s="135"/>
      <c r="P1886" s="135"/>
      <c r="Q1886" s="135"/>
      <c r="R1886" s="135"/>
      <c r="S1886" s="135"/>
    </row>
    <row r="1887" spans="9:19">
      <c r="I1887" s="132"/>
      <c r="J1887" s="132"/>
      <c r="K1887" s="129"/>
      <c r="L1887" s="132"/>
      <c r="M1887" s="132"/>
      <c r="N1887" s="135"/>
      <c r="O1887" s="135"/>
      <c r="P1887" s="135"/>
      <c r="Q1887" s="135"/>
      <c r="R1887" s="135"/>
      <c r="S1887" s="135"/>
    </row>
    <row r="1888" spans="9:19">
      <c r="I1888" s="132"/>
      <c r="J1888" s="132"/>
      <c r="K1888" s="129"/>
      <c r="L1888" s="132"/>
      <c r="M1888" s="132"/>
      <c r="N1888" s="135"/>
      <c r="O1888" s="135"/>
      <c r="P1888" s="135"/>
      <c r="Q1888" s="135"/>
      <c r="R1888" s="135"/>
      <c r="S1888" s="135"/>
    </row>
    <row r="1889" spans="9:19">
      <c r="I1889" s="132"/>
      <c r="J1889" s="132"/>
      <c r="K1889" s="129"/>
      <c r="L1889" s="132"/>
      <c r="M1889" s="132"/>
      <c r="N1889" s="135"/>
      <c r="O1889" s="135"/>
      <c r="P1889" s="135"/>
      <c r="Q1889" s="135"/>
      <c r="R1889" s="135"/>
      <c r="S1889" s="135"/>
    </row>
    <row r="1890" spans="9:19">
      <c r="I1890" s="132"/>
      <c r="J1890" s="132"/>
      <c r="K1890" s="129"/>
      <c r="L1890" s="132"/>
      <c r="M1890" s="132"/>
      <c r="N1890" s="135"/>
      <c r="O1890" s="135"/>
      <c r="P1890" s="135"/>
      <c r="Q1890" s="135"/>
      <c r="R1890" s="135"/>
      <c r="S1890" s="135"/>
    </row>
    <row r="1891" spans="9:19">
      <c r="I1891" s="132"/>
      <c r="J1891" s="132"/>
      <c r="K1891" s="129"/>
      <c r="L1891" s="132"/>
      <c r="M1891" s="132"/>
      <c r="N1891" s="135"/>
      <c r="O1891" s="135"/>
      <c r="P1891" s="135"/>
      <c r="Q1891" s="135"/>
      <c r="R1891" s="135"/>
      <c r="S1891" s="135"/>
    </row>
    <row r="1892" spans="9:19">
      <c r="I1892" s="132"/>
      <c r="J1892" s="132"/>
      <c r="K1892" s="129"/>
      <c r="L1892" s="132"/>
      <c r="M1892" s="132"/>
      <c r="N1892" s="135"/>
      <c r="O1892" s="135"/>
      <c r="P1892" s="135"/>
      <c r="Q1892" s="135"/>
      <c r="R1892" s="135"/>
      <c r="S1892" s="135"/>
    </row>
    <row r="1893" spans="9:19">
      <c r="I1893" s="132"/>
      <c r="J1893" s="132"/>
      <c r="K1893" s="129"/>
      <c r="L1893" s="132"/>
      <c r="M1893" s="132"/>
      <c r="N1893" s="135"/>
      <c r="O1893" s="135"/>
      <c r="P1893" s="135"/>
      <c r="Q1893" s="135"/>
      <c r="R1893" s="135"/>
      <c r="S1893" s="135"/>
    </row>
    <row r="1894" spans="9:19">
      <c r="I1894" s="132"/>
      <c r="J1894" s="132"/>
      <c r="K1894" s="129"/>
      <c r="L1894" s="132"/>
      <c r="M1894" s="132"/>
      <c r="N1894" s="135"/>
      <c r="O1894" s="135"/>
      <c r="P1894" s="135"/>
      <c r="Q1894" s="135"/>
      <c r="R1894" s="135"/>
      <c r="S1894" s="135"/>
    </row>
    <row r="1895" spans="9:19">
      <c r="I1895" s="132"/>
      <c r="J1895" s="132"/>
      <c r="K1895" s="129"/>
      <c r="L1895" s="132"/>
      <c r="M1895" s="132"/>
      <c r="N1895" s="135"/>
      <c r="O1895" s="135"/>
      <c r="P1895" s="135"/>
      <c r="Q1895" s="135"/>
      <c r="R1895" s="135"/>
      <c r="S1895" s="135"/>
    </row>
    <row r="1896" spans="9:19">
      <c r="I1896" s="132"/>
      <c r="J1896" s="132"/>
      <c r="K1896" s="129"/>
      <c r="L1896" s="132"/>
      <c r="M1896" s="132"/>
      <c r="N1896" s="135"/>
      <c r="O1896" s="135"/>
      <c r="P1896" s="135"/>
      <c r="Q1896" s="135"/>
      <c r="R1896" s="135"/>
      <c r="S1896" s="135"/>
    </row>
    <row r="1897" spans="9:19">
      <c r="I1897" s="132"/>
      <c r="J1897" s="132"/>
      <c r="K1897" s="129"/>
      <c r="L1897" s="132"/>
      <c r="M1897" s="132"/>
      <c r="N1897" s="135"/>
      <c r="O1897" s="135"/>
      <c r="P1897" s="135"/>
      <c r="Q1897" s="135"/>
      <c r="R1897" s="135"/>
      <c r="S1897" s="135"/>
    </row>
    <row r="1898" spans="9:19">
      <c r="I1898" s="132"/>
      <c r="J1898" s="132"/>
      <c r="K1898" s="129"/>
      <c r="L1898" s="132"/>
      <c r="M1898" s="132"/>
      <c r="N1898" s="135"/>
      <c r="O1898" s="135"/>
      <c r="P1898" s="135"/>
      <c r="Q1898" s="135"/>
      <c r="R1898" s="135"/>
      <c r="S1898" s="135"/>
    </row>
    <row r="1899" spans="9:19">
      <c r="I1899" s="132"/>
      <c r="J1899" s="132"/>
      <c r="K1899" s="129"/>
      <c r="L1899" s="132"/>
      <c r="M1899" s="132"/>
      <c r="N1899" s="135"/>
      <c r="O1899" s="135"/>
      <c r="P1899" s="135"/>
      <c r="Q1899" s="135"/>
      <c r="R1899" s="135"/>
      <c r="S1899" s="135"/>
    </row>
    <row r="1900" spans="9:19">
      <c r="I1900" s="132"/>
      <c r="J1900" s="132"/>
      <c r="K1900" s="129"/>
      <c r="L1900" s="132"/>
      <c r="M1900" s="132"/>
      <c r="N1900" s="135"/>
      <c r="O1900" s="135"/>
      <c r="P1900" s="135"/>
      <c r="Q1900" s="135"/>
      <c r="R1900" s="135"/>
      <c r="S1900" s="135"/>
    </row>
    <row r="1901" spans="9:19">
      <c r="I1901" s="132"/>
      <c r="J1901" s="132"/>
      <c r="K1901" s="129"/>
      <c r="L1901" s="132"/>
      <c r="M1901" s="132"/>
      <c r="N1901" s="135"/>
      <c r="O1901" s="135"/>
      <c r="P1901" s="135"/>
      <c r="Q1901" s="135"/>
      <c r="R1901" s="135"/>
      <c r="S1901" s="135"/>
    </row>
    <row r="1902" spans="9:19">
      <c r="I1902" s="132"/>
      <c r="J1902" s="132"/>
      <c r="K1902" s="129"/>
      <c r="L1902" s="132"/>
      <c r="M1902" s="132"/>
      <c r="N1902" s="135"/>
      <c r="O1902" s="135"/>
      <c r="P1902" s="135"/>
      <c r="Q1902" s="135"/>
      <c r="R1902" s="135"/>
      <c r="S1902" s="135"/>
    </row>
    <row r="1903" spans="9:19">
      <c r="I1903" s="132"/>
      <c r="J1903" s="132"/>
      <c r="K1903" s="129"/>
      <c r="L1903" s="132"/>
      <c r="M1903" s="132"/>
      <c r="N1903" s="135"/>
      <c r="O1903" s="135"/>
      <c r="P1903" s="135"/>
      <c r="Q1903" s="135"/>
      <c r="R1903" s="135"/>
      <c r="S1903" s="135"/>
    </row>
    <row r="1904" spans="9:19">
      <c r="I1904" s="132"/>
      <c r="J1904" s="132"/>
      <c r="K1904" s="129"/>
      <c r="L1904" s="132"/>
      <c r="M1904" s="132"/>
      <c r="N1904" s="135"/>
      <c r="O1904" s="135"/>
      <c r="P1904" s="135"/>
      <c r="Q1904" s="135"/>
      <c r="R1904" s="135"/>
      <c r="S1904" s="135"/>
    </row>
    <row r="1905" spans="9:19">
      <c r="I1905" s="132"/>
      <c r="J1905" s="132"/>
      <c r="K1905" s="129"/>
      <c r="L1905" s="132"/>
      <c r="M1905" s="132"/>
      <c r="N1905" s="135"/>
      <c r="O1905" s="135"/>
      <c r="P1905" s="135"/>
      <c r="Q1905" s="135"/>
      <c r="R1905" s="135"/>
      <c r="S1905" s="135"/>
    </row>
    <row r="1906" spans="9:19">
      <c r="I1906" s="132"/>
      <c r="J1906" s="132"/>
      <c r="K1906" s="129"/>
      <c r="L1906" s="132"/>
      <c r="M1906" s="132"/>
      <c r="N1906" s="135"/>
      <c r="O1906" s="135"/>
      <c r="P1906" s="135"/>
      <c r="Q1906" s="135"/>
      <c r="R1906" s="135"/>
      <c r="S1906" s="135"/>
    </row>
    <row r="1907" spans="9:19">
      <c r="I1907" s="132"/>
      <c r="J1907" s="132"/>
      <c r="K1907" s="129"/>
      <c r="L1907" s="132"/>
      <c r="M1907" s="132"/>
      <c r="N1907" s="135"/>
      <c r="O1907" s="135"/>
      <c r="P1907" s="135"/>
      <c r="Q1907" s="135"/>
      <c r="R1907" s="135"/>
      <c r="S1907" s="135"/>
    </row>
    <row r="1908" spans="9:19">
      <c r="I1908" s="132"/>
      <c r="J1908" s="132"/>
      <c r="K1908" s="129"/>
      <c r="L1908" s="132"/>
      <c r="M1908" s="132"/>
      <c r="N1908" s="135"/>
      <c r="O1908" s="135"/>
      <c r="P1908" s="135"/>
      <c r="Q1908" s="135"/>
      <c r="R1908" s="135"/>
      <c r="S1908" s="135"/>
    </row>
    <row r="1909" spans="9:19">
      <c r="I1909" s="132"/>
      <c r="J1909" s="132"/>
      <c r="K1909" s="129"/>
      <c r="L1909" s="132"/>
      <c r="M1909" s="132"/>
      <c r="N1909" s="135"/>
      <c r="O1909" s="135"/>
      <c r="P1909" s="135"/>
      <c r="Q1909" s="135"/>
      <c r="R1909" s="135"/>
      <c r="S1909" s="135"/>
    </row>
    <row r="1910" spans="9:19">
      <c r="I1910" s="132"/>
      <c r="J1910" s="132"/>
      <c r="K1910" s="129"/>
      <c r="L1910" s="132"/>
      <c r="M1910" s="132"/>
      <c r="N1910" s="135"/>
      <c r="O1910" s="135"/>
      <c r="P1910" s="135"/>
      <c r="Q1910" s="135"/>
      <c r="R1910" s="135"/>
      <c r="S1910" s="135"/>
    </row>
    <row r="1911" spans="9:19">
      <c r="I1911" s="132"/>
      <c r="J1911" s="132"/>
      <c r="K1911" s="129"/>
      <c r="L1911" s="132"/>
      <c r="M1911" s="132"/>
      <c r="N1911" s="135"/>
      <c r="O1911" s="135"/>
      <c r="P1911" s="135"/>
      <c r="Q1911" s="135"/>
      <c r="R1911" s="135"/>
      <c r="S1911" s="135"/>
    </row>
    <row r="1912" spans="9:19">
      <c r="I1912" s="132"/>
      <c r="J1912" s="132"/>
      <c r="K1912" s="129"/>
      <c r="L1912" s="132"/>
      <c r="M1912" s="132"/>
      <c r="N1912" s="135"/>
      <c r="O1912" s="135"/>
      <c r="P1912" s="135"/>
      <c r="Q1912" s="135"/>
      <c r="R1912" s="135"/>
      <c r="S1912" s="135"/>
    </row>
    <row r="1913" spans="9:19">
      <c r="I1913" s="132"/>
      <c r="J1913" s="132"/>
      <c r="K1913" s="129"/>
      <c r="L1913" s="132"/>
      <c r="M1913" s="132"/>
      <c r="N1913" s="135"/>
      <c r="O1913" s="135"/>
      <c r="P1913" s="135"/>
      <c r="Q1913" s="135"/>
      <c r="R1913" s="135"/>
      <c r="S1913" s="135"/>
    </row>
    <row r="1914" spans="9:19">
      <c r="I1914" s="132"/>
      <c r="J1914" s="132"/>
      <c r="K1914" s="129"/>
      <c r="L1914" s="132"/>
      <c r="M1914" s="132"/>
      <c r="N1914" s="135"/>
      <c r="O1914" s="135"/>
      <c r="P1914" s="135"/>
      <c r="Q1914" s="135"/>
      <c r="R1914" s="135"/>
      <c r="S1914" s="135"/>
    </row>
    <row r="1915" spans="9:19">
      <c r="I1915" s="132"/>
      <c r="J1915" s="132"/>
      <c r="K1915" s="129"/>
      <c r="L1915" s="132"/>
      <c r="M1915" s="132"/>
      <c r="N1915" s="135"/>
      <c r="O1915" s="135"/>
      <c r="P1915" s="135"/>
      <c r="Q1915" s="135"/>
      <c r="R1915" s="135"/>
      <c r="S1915" s="135"/>
    </row>
    <row r="1916" spans="9:19">
      <c r="I1916" s="132"/>
      <c r="J1916" s="132"/>
      <c r="K1916" s="129"/>
      <c r="L1916" s="132"/>
      <c r="M1916" s="132"/>
      <c r="N1916" s="135"/>
      <c r="O1916" s="135"/>
      <c r="P1916" s="135"/>
      <c r="Q1916" s="135"/>
      <c r="R1916" s="135"/>
      <c r="S1916" s="135"/>
    </row>
    <row r="1917" spans="9:19">
      <c r="I1917" s="132"/>
      <c r="J1917" s="132"/>
      <c r="K1917" s="129"/>
      <c r="L1917" s="132"/>
      <c r="M1917" s="132"/>
      <c r="N1917" s="135"/>
      <c r="O1917" s="135"/>
      <c r="P1917" s="135"/>
      <c r="Q1917" s="135"/>
      <c r="R1917" s="135"/>
      <c r="S1917" s="135"/>
    </row>
    <row r="1918" spans="9:19">
      <c r="I1918" s="132"/>
      <c r="J1918" s="132"/>
      <c r="K1918" s="129"/>
      <c r="L1918" s="132"/>
      <c r="M1918" s="132"/>
      <c r="N1918" s="135"/>
      <c r="O1918" s="135"/>
      <c r="P1918" s="135"/>
      <c r="Q1918" s="135"/>
      <c r="R1918" s="135"/>
      <c r="S1918" s="135"/>
    </row>
    <row r="1919" spans="9:19">
      <c r="I1919" s="132"/>
      <c r="J1919" s="132"/>
      <c r="K1919" s="129"/>
      <c r="L1919" s="132"/>
      <c r="M1919" s="132"/>
      <c r="N1919" s="135"/>
      <c r="O1919" s="135"/>
      <c r="P1919" s="135"/>
      <c r="Q1919" s="135"/>
      <c r="R1919" s="135"/>
      <c r="S1919" s="135"/>
    </row>
    <row r="1920" spans="9:19">
      <c r="I1920" s="132"/>
      <c r="J1920" s="132"/>
      <c r="K1920" s="129"/>
      <c r="L1920" s="132"/>
      <c r="M1920" s="132"/>
      <c r="N1920" s="135"/>
      <c r="O1920" s="135"/>
      <c r="P1920" s="135"/>
      <c r="Q1920" s="135"/>
      <c r="R1920" s="135"/>
      <c r="S1920" s="135"/>
    </row>
    <row r="1921" spans="9:19">
      <c r="I1921" s="132"/>
      <c r="J1921" s="132"/>
      <c r="K1921" s="129"/>
      <c r="L1921" s="132"/>
      <c r="M1921" s="132"/>
      <c r="N1921" s="135"/>
      <c r="O1921" s="135"/>
      <c r="P1921" s="135"/>
      <c r="Q1921" s="135"/>
      <c r="R1921" s="135"/>
      <c r="S1921" s="135"/>
    </row>
    <row r="1922" spans="9:19">
      <c r="I1922" s="132"/>
      <c r="J1922" s="132"/>
      <c r="K1922" s="129"/>
      <c r="L1922" s="132"/>
      <c r="M1922" s="132"/>
      <c r="N1922" s="135"/>
      <c r="O1922" s="135"/>
      <c r="P1922" s="135"/>
      <c r="Q1922" s="135"/>
      <c r="R1922" s="135"/>
      <c r="S1922" s="135"/>
    </row>
    <row r="1923" spans="9:19">
      <c r="I1923" s="132"/>
      <c r="J1923" s="132"/>
      <c r="K1923" s="129"/>
      <c r="L1923" s="132"/>
      <c r="M1923" s="132"/>
      <c r="N1923" s="135"/>
      <c r="O1923" s="135"/>
      <c r="P1923" s="135"/>
      <c r="Q1923" s="135"/>
      <c r="R1923" s="135"/>
      <c r="S1923" s="135"/>
    </row>
    <row r="1924" spans="9:19">
      <c r="I1924" s="132"/>
      <c r="J1924" s="132"/>
      <c r="K1924" s="129"/>
      <c r="L1924" s="132"/>
      <c r="M1924" s="132"/>
      <c r="N1924" s="135"/>
      <c r="O1924" s="135"/>
      <c r="P1924" s="135"/>
      <c r="Q1924" s="135"/>
      <c r="R1924" s="135"/>
      <c r="S1924" s="135"/>
    </row>
    <row r="1925" spans="9:19">
      <c r="I1925" s="132"/>
      <c r="J1925" s="132"/>
      <c r="K1925" s="129"/>
      <c r="L1925" s="132"/>
      <c r="M1925" s="132"/>
      <c r="N1925" s="135"/>
      <c r="O1925" s="135"/>
      <c r="P1925" s="135"/>
      <c r="Q1925" s="135"/>
      <c r="R1925" s="135"/>
      <c r="S1925" s="135"/>
    </row>
    <row r="1926" spans="9:19">
      <c r="I1926" s="132"/>
      <c r="J1926" s="132"/>
      <c r="K1926" s="129"/>
      <c r="L1926" s="132"/>
      <c r="M1926" s="132"/>
      <c r="N1926" s="135"/>
      <c r="O1926" s="135"/>
      <c r="P1926" s="135"/>
      <c r="Q1926" s="135"/>
      <c r="R1926" s="135"/>
      <c r="S1926" s="135"/>
    </row>
    <row r="1927" spans="9:19">
      <c r="I1927" s="132"/>
      <c r="J1927" s="132"/>
      <c r="K1927" s="129"/>
      <c r="L1927" s="132"/>
      <c r="M1927" s="132"/>
      <c r="N1927" s="135"/>
      <c r="O1927" s="135"/>
      <c r="P1927" s="135"/>
      <c r="Q1927" s="135"/>
      <c r="R1927" s="135"/>
      <c r="S1927" s="135"/>
    </row>
    <row r="1928" spans="9:19">
      <c r="I1928" s="132"/>
      <c r="J1928" s="132"/>
      <c r="K1928" s="129"/>
      <c r="L1928" s="132"/>
      <c r="M1928" s="132"/>
      <c r="N1928" s="135"/>
      <c r="O1928" s="135"/>
      <c r="P1928" s="135"/>
      <c r="Q1928" s="135"/>
      <c r="R1928" s="135"/>
      <c r="S1928" s="135"/>
    </row>
    <row r="1929" spans="9:19">
      <c r="I1929" s="132"/>
      <c r="J1929" s="132"/>
      <c r="K1929" s="129"/>
      <c r="L1929" s="132"/>
      <c r="M1929" s="132"/>
      <c r="N1929" s="135"/>
      <c r="O1929" s="135"/>
      <c r="P1929" s="135"/>
      <c r="Q1929" s="135"/>
      <c r="R1929" s="135"/>
      <c r="S1929" s="135"/>
    </row>
    <row r="1930" spans="9:19">
      <c r="I1930" s="132"/>
      <c r="J1930" s="132"/>
      <c r="K1930" s="129"/>
      <c r="L1930" s="132"/>
      <c r="M1930" s="132"/>
      <c r="N1930" s="135"/>
      <c r="O1930" s="135"/>
      <c r="P1930" s="135"/>
      <c r="Q1930" s="135"/>
      <c r="R1930" s="135"/>
      <c r="S1930" s="135"/>
    </row>
    <row r="1931" spans="9:19">
      <c r="I1931" s="132"/>
      <c r="J1931" s="132"/>
      <c r="K1931" s="129"/>
      <c r="L1931" s="132"/>
      <c r="M1931" s="132"/>
      <c r="N1931" s="135"/>
      <c r="O1931" s="135"/>
      <c r="P1931" s="135"/>
      <c r="Q1931" s="135"/>
      <c r="R1931" s="135"/>
      <c r="S1931" s="135"/>
    </row>
    <row r="1932" spans="9:19">
      <c r="I1932" s="132"/>
      <c r="J1932" s="132"/>
      <c r="K1932" s="129"/>
      <c r="L1932" s="132"/>
      <c r="M1932" s="132"/>
      <c r="N1932" s="135"/>
      <c r="O1932" s="135"/>
      <c r="P1932" s="135"/>
      <c r="Q1932" s="135"/>
      <c r="R1932" s="135"/>
      <c r="S1932" s="135"/>
    </row>
    <row r="1933" spans="9:19">
      <c r="I1933" s="132"/>
      <c r="J1933" s="132"/>
      <c r="K1933" s="129"/>
      <c r="L1933" s="132"/>
      <c r="M1933" s="132"/>
      <c r="N1933" s="135"/>
      <c r="O1933" s="135"/>
      <c r="P1933" s="135"/>
      <c r="Q1933" s="135"/>
      <c r="R1933" s="135"/>
      <c r="S1933" s="135"/>
    </row>
    <row r="1934" spans="9:19">
      <c r="I1934" s="132"/>
      <c r="J1934" s="132"/>
      <c r="K1934" s="129"/>
      <c r="L1934" s="132"/>
      <c r="M1934" s="132"/>
      <c r="N1934" s="135"/>
      <c r="O1934" s="135"/>
      <c r="P1934" s="135"/>
      <c r="Q1934" s="135"/>
      <c r="R1934" s="135"/>
      <c r="S1934" s="135"/>
    </row>
    <row r="1935" spans="9:19">
      <c r="I1935" s="132"/>
      <c r="J1935" s="132"/>
      <c r="K1935" s="129"/>
      <c r="L1935" s="132"/>
      <c r="M1935" s="132"/>
      <c r="N1935" s="135"/>
      <c r="O1935" s="135"/>
      <c r="P1935" s="135"/>
      <c r="Q1935" s="135"/>
      <c r="R1935" s="135"/>
      <c r="S1935" s="135"/>
    </row>
    <row r="1936" spans="9:19">
      <c r="I1936" s="132"/>
      <c r="J1936" s="132"/>
      <c r="K1936" s="129"/>
      <c r="L1936" s="132"/>
      <c r="M1936" s="132"/>
      <c r="N1936" s="135"/>
      <c r="O1936" s="135"/>
      <c r="P1936" s="135"/>
      <c r="Q1936" s="135"/>
      <c r="R1936" s="135"/>
      <c r="S1936" s="135"/>
    </row>
    <row r="1937" spans="9:19">
      <c r="I1937" s="132"/>
      <c r="J1937" s="132"/>
      <c r="K1937" s="129"/>
      <c r="L1937" s="132"/>
      <c r="M1937" s="132"/>
      <c r="N1937" s="135"/>
      <c r="O1937" s="135"/>
      <c r="P1937" s="135"/>
      <c r="Q1937" s="135"/>
      <c r="R1937" s="135"/>
      <c r="S1937" s="135"/>
    </row>
    <row r="1938" spans="9:19">
      <c r="I1938" s="132"/>
      <c r="J1938" s="132"/>
      <c r="K1938" s="129"/>
      <c r="L1938" s="132"/>
      <c r="M1938" s="132"/>
      <c r="N1938" s="135"/>
      <c r="O1938" s="135"/>
      <c r="P1938" s="135"/>
      <c r="Q1938" s="135"/>
      <c r="R1938" s="135"/>
      <c r="S1938" s="135"/>
    </row>
    <row r="1939" spans="9:19">
      <c r="I1939" s="132"/>
      <c r="J1939" s="132"/>
      <c r="K1939" s="129"/>
      <c r="L1939" s="132"/>
      <c r="M1939" s="132"/>
      <c r="N1939" s="135"/>
      <c r="O1939" s="135"/>
      <c r="P1939" s="135"/>
      <c r="Q1939" s="135"/>
      <c r="R1939" s="135"/>
      <c r="S1939" s="135"/>
    </row>
    <row r="1940" spans="9:19">
      <c r="I1940" s="132"/>
      <c r="J1940" s="132"/>
      <c r="K1940" s="129"/>
      <c r="L1940" s="132"/>
      <c r="M1940" s="132"/>
      <c r="N1940" s="135"/>
      <c r="O1940" s="135"/>
      <c r="P1940" s="135"/>
      <c r="Q1940" s="135"/>
      <c r="R1940" s="135"/>
      <c r="S1940" s="135"/>
    </row>
    <row r="1941" spans="9:19">
      <c r="I1941" s="132"/>
      <c r="J1941" s="132"/>
      <c r="K1941" s="129"/>
      <c r="L1941" s="132"/>
      <c r="M1941" s="132"/>
      <c r="N1941" s="135"/>
      <c r="O1941" s="135"/>
      <c r="P1941" s="135"/>
      <c r="Q1941" s="135"/>
      <c r="R1941" s="135"/>
      <c r="S1941" s="135"/>
    </row>
    <row r="1942" spans="9:19">
      <c r="I1942" s="132"/>
      <c r="J1942" s="132"/>
      <c r="K1942" s="129"/>
      <c r="L1942" s="132"/>
      <c r="M1942" s="132"/>
      <c r="N1942" s="135"/>
      <c r="O1942" s="135"/>
      <c r="P1942" s="135"/>
      <c r="Q1942" s="135"/>
      <c r="R1942" s="135"/>
      <c r="S1942" s="135"/>
    </row>
    <row r="1943" spans="9:19">
      <c r="I1943" s="132"/>
      <c r="J1943" s="132"/>
      <c r="K1943" s="129"/>
      <c r="L1943" s="132"/>
      <c r="M1943" s="132"/>
      <c r="N1943" s="135"/>
      <c r="O1943" s="135"/>
      <c r="P1943" s="135"/>
      <c r="Q1943" s="135"/>
      <c r="R1943" s="135"/>
      <c r="S1943" s="135"/>
    </row>
    <row r="1944" spans="9:19">
      <c r="I1944" s="132"/>
      <c r="J1944" s="132"/>
      <c r="K1944" s="129"/>
      <c r="L1944" s="132"/>
      <c r="M1944" s="132"/>
      <c r="N1944" s="135"/>
      <c r="O1944" s="135"/>
      <c r="P1944" s="135"/>
      <c r="Q1944" s="135"/>
      <c r="R1944" s="135"/>
      <c r="S1944" s="135"/>
    </row>
    <row r="1945" spans="9:19">
      <c r="I1945" s="132"/>
      <c r="J1945" s="132"/>
      <c r="K1945" s="129"/>
      <c r="L1945" s="132"/>
      <c r="M1945" s="132"/>
      <c r="N1945" s="135"/>
      <c r="O1945" s="135"/>
      <c r="P1945" s="135"/>
      <c r="Q1945" s="135"/>
      <c r="R1945" s="135"/>
      <c r="S1945" s="135"/>
    </row>
    <row r="1946" spans="9:19">
      <c r="I1946" s="132"/>
      <c r="J1946" s="132"/>
      <c r="K1946" s="129"/>
      <c r="L1946" s="132"/>
      <c r="M1946" s="132"/>
      <c r="N1946" s="135"/>
      <c r="O1946" s="135"/>
      <c r="P1946" s="135"/>
      <c r="Q1946" s="135"/>
      <c r="R1946" s="135"/>
      <c r="S1946" s="135"/>
    </row>
    <row r="1947" spans="9:19">
      <c r="I1947" s="132"/>
      <c r="J1947" s="132"/>
      <c r="K1947" s="129"/>
      <c r="L1947" s="132"/>
      <c r="M1947" s="132"/>
      <c r="N1947" s="135"/>
      <c r="O1947" s="135"/>
      <c r="P1947" s="135"/>
      <c r="Q1947" s="135"/>
      <c r="R1947" s="135"/>
      <c r="S1947" s="135"/>
    </row>
    <row r="1948" spans="9:19">
      <c r="I1948" s="132"/>
      <c r="J1948" s="132"/>
      <c r="K1948" s="129"/>
      <c r="L1948" s="132"/>
      <c r="M1948" s="132"/>
      <c r="N1948" s="135"/>
      <c r="O1948" s="135"/>
      <c r="P1948" s="135"/>
      <c r="Q1948" s="135"/>
      <c r="R1948" s="135"/>
      <c r="S1948" s="135"/>
    </row>
    <row r="1949" spans="9:19">
      <c r="I1949" s="132"/>
      <c r="J1949" s="132"/>
      <c r="K1949" s="129"/>
      <c r="L1949" s="132"/>
      <c r="M1949" s="132"/>
      <c r="N1949" s="135"/>
      <c r="O1949" s="135"/>
      <c r="P1949" s="135"/>
      <c r="Q1949" s="135"/>
      <c r="R1949" s="135"/>
      <c r="S1949" s="135"/>
    </row>
    <row r="1950" spans="9:19">
      <c r="I1950" s="132"/>
      <c r="J1950" s="132"/>
      <c r="K1950" s="129"/>
      <c r="L1950" s="132"/>
      <c r="M1950" s="132"/>
      <c r="N1950" s="135"/>
      <c r="O1950" s="135"/>
      <c r="P1950" s="135"/>
      <c r="Q1950" s="135"/>
      <c r="R1950" s="135"/>
      <c r="S1950" s="135"/>
    </row>
    <row r="1951" spans="9:19">
      <c r="I1951" s="132"/>
      <c r="J1951" s="132"/>
      <c r="K1951" s="129"/>
      <c r="L1951" s="132"/>
      <c r="M1951" s="132"/>
      <c r="N1951" s="135"/>
      <c r="O1951" s="135"/>
      <c r="P1951" s="135"/>
      <c r="Q1951" s="135"/>
      <c r="R1951" s="135"/>
      <c r="S1951" s="135"/>
    </row>
    <row r="1952" spans="9:19">
      <c r="I1952" s="132"/>
      <c r="J1952" s="132"/>
      <c r="K1952" s="129"/>
      <c r="L1952" s="132"/>
      <c r="M1952" s="132"/>
      <c r="N1952" s="135"/>
      <c r="O1952" s="135"/>
      <c r="P1952" s="135"/>
      <c r="Q1952" s="135"/>
      <c r="R1952" s="135"/>
      <c r="S1952" s="135"/>
    </row>
    <row r="1953" spans="9:19">
      <c r="I1953" s="132"/>
      <c r="J1953" s="132"/>
      <c r="K1953" s="129"/>
      <c r="L1953" s="132"/>
      <c r="M1953" s="132"/>
      <c r="N1953" s="135"/>
      <c r="O1953" s="135"/>
      <c r="P1953" s="135"/>
      <c r="Q1953" s="135"/>
      <c r="R1953" s="135"/>
      <c r="S1953" s="135"/>
    </row>
    <row r="1954" spans="9:19">
      <c r="I1954" s="132"/>
      <c r="J1954" s="132"/>
      <c r="K1954" s="129"/>
      <c r="L1954" s="132"/>
      <c r="M1954" s="132"/>
      <c r="N1954" s="135"/>
      <c r="O1954" s="135"/>
      <c r="P1954" s="135"/>
      <c r="Q1954" s="135"/>
      <c r="R1954" s="135"/>
      <c r="S1954" s="135"/>
    </row>
    <row r="1955" spans="9:19">
      <c r="I1955" s="132"/>
      <c r="J1955" s="132"/>
      <c r="K1955" s="129"/>
      <c r="L1955" s="132"/>
      <c r="M1955" s="132"/>
      <c r="N1955" s="135"/>
      <c r="O1955" s="135"/>
      <c r="P1955" s="135"/>
      <c r="Q1955" s="135"/>
      <c r="R1955" s="135"/>
      <c r="S1955" s="135"/>
    </row>
    <row r="1956" spans="9:19">
      <c r="I1956" s="132"/>
      <c r="J1956" s="132"/>
      <c r="K1956" s="129"/>
      <c r="L1956" s="132"/>
      <c r="M1956" s="132"/>
      <c r="N1956" s="135"/>
      <c r="O1956" s="135"/>
      <c r="P1956" s="135"/>
      <c r="Q1956" s="135"/>
      <c r="R1956" s="135"/>
      <c r="S1956" s="135"/>
    </row>
    <row r="1957" spans="9:19">
      <c r="I1957" s="132"/>
      <c r="J1957" s="132"/>
      <c r="K1957" s="129"/>
      <c r="L1957" s="132"/>
      <c r="M1957" s="132"/>
      <c r="N1957" s="135"/>
      <c r="O1957" s="135"/>
      <c r="P1957" s="135"/>
      <c r="Q1957" s="135"/>
      <c r="R1957" s="135"/>
      <c r="S1957" s="135"/>
    </row>
    <row r="1958" spans="9:19">
      <c r="I1958" s="132"/>
      <c r="J1958" s="132"/>
      <c r="K1958" s="129"/>
      <c r="L1958" s="132"/>
      <c r="M1958" s="132"/>
      <c r="N1958" s="135"/>
      <c r="O1958" s="135"/>
      <c r="P1958" s="135"/>
      <c r="Q1958" s="135"/>
      <c r="R1958" s="135"/>
      <c r="S1958" s="135"/>
    </row>
    <row r="1959" spans="9:19">
      <c r="I1959" s="132"/>
      <c r="J1959" s="132"/>
      <c r="K1959" s="129"/>
      <c r="L1959" s="132"/>
      <c r="M1959" s="132"/>
      <c r="N1959" s="135"/>
      <c r="O1959" s="135"/>
      <c r="P1959" s="135"/>
      <c r="Q1959" s="135"/>
      <c r="R1959" s="135"/>
      <c r="S1959" s="135"/>
    </row>
    <row r="1960" spans="9:19">
      <c r="I1960" s="132"/>
      <c r="J1960" s="132"/>
      <c r="K1960" s="129"/>
      <c r="L1960" s="132"/>
      <c r="M1960" s="132"/>
      <c r="N1960" s="135"/>
      <c r="O1960" s="135"/>
      <c r="P1960" s="135"/>
      <c r="Q1960" s="135"/>
      <c r="R1960" s="135"/>
      <c r="S1960" s="135"/>
    </row>
    <row r="1961" spans="9:19">
      <c r="I1961" s="132"/>
      <c r="J1961" s="132"/>
      <c r="K1961" s="129"/>
      <c r="L1961" s="132"/>
      <c r="M1961" s="132"/>
      <c r="N1961" s="135"/>
      <c r="O1961" s="135"/>
      <c r="P1961" s="135"/>
      <c r="Q1961" s="135"/>
      <c r="R1961" s="135"/>
      <c r="S1961" s="135"/>
    </row>
    <row r="1962" spans="9:19">
      <c r="I1962" s="132"/>
      <c r="J1962" s="132"/>
      <c r="K1962" s="129"/>
      <c r="L1962" s="132"/>
      <c r="M1962" s="132"/>
      <c r="N1962" s="135"/>
      <c r="O1962" s="135"/>
      <c r="P1962" s="135"/>
      <c r="Q1962" s="135"/>
      <c r="R1962" s="135"/>
      <c r="S1962" s="135"/>
    </row>
    <row r="1963" spans="9:19">
      <c r="I1963" s="132"/>
      <c r="J1963" s="132"/>
      <c r="K1963" s="129"/>
      <c r="L1963" s="132"/>
      <c r="M1963" s="132"/>
      <c r="N1963" s="135"/>
      <c r="O1963" s="135"/>
      <c r="P1963" s="135"/>
      <c r="Q1963" s="135"/>
      <c r="R1963" s="135"/>
      <c r="S1963" s="135"/>
    </row>
    <row r="1964" spans="9:19">
      <c r="I1964" s="132"/>
      <c r="J1964" s="132"/>
      <c r="K1964" s="129"/>
      <c r="L1964" s="132"/>
      <c r="M1964" s="132"/>
      <c r="N1964" s="135"/>
      <c r="O1964" s="135"/>
      <c r="P1964" s="135"/>
      <c r="Q1964" s="135"/>
      <c r="R1964" s="135"/>
      <c r="S1964" s="135"/>
    </row>
    <row r="1965" spans="9:19">
      <c r="I1965" s="132"/>
      <c r="J1965" s="132"/>
      <c r="K1965" s="129"/>
      <c r="L1965" s="132"/>
      <c r="M1965" s="132"/>
      <c r="N1965" s="135"/>
      <c r="O1965" s="135"/>
      <c r="P1965" s="135"/>
      <c r="Q1965" s="135"/>
      <c r="R1965" s="135"/>
      <c r="S1965" s="135"/>
    </row>
    <row r="1966" spans="9:19">
      <c r="I1966" s="132"/>
      <c r="J1966" s="132"/>
      <c r="K1966" s="129"/>
      <c r="L1966" s="132"/>
      <c r="M1966" s="132"/>
      <c r="N1966" s="135"/>
      <c r="O1966" s="135"/>
      <c r="P1966" s="135"/>
      <c r="Q1966" s="135"/>
      <c r="R1966" s="135"/>
      <c r="S1966" s="135"/>
    </row>
    <row r="1967" spans="9:19">
      <c r="I1967" s="132"/>
      <c r="J1967" s="132"/>
      <c r="K1967" s="129"/>
      <c r="L1967" s="132"/>
      <c r="M1967" s="132"/>
      <c r="N1967" s="135"/>
      <c r="O1967" s="135"/>
      <c r="P1967" s="135"/>
      <c r="Q1967" s="135"/>
      <c r="R1967" s="135"/>
      <c r="S1967" s="135"/>
    </row>
    <row r="1968" spans="9:19">
      <c r="I1968" s="132"/>
      <c r="J1968" s="132"/>
      <c r="K1968" s="129"/>
      <c r="L1968" s="132"/>
      <c r="M1968" s="132"/>
      <c r="N1968" s="135"/>
      <c r="O1968" s="135"/>
      <c r="P1968" s="135"/>
      <c r="Q1968" s="135"/>
      <c r="R1968" s="135"/>
      <c r="S1968" s="135"/>
    </row>
    <row r="1969" spans="9:19">
      <c r="I1969" s="132"/>
      <c r="J1969" s="132"/>
      <c r="K1969" s="129"/>
      <c r="L1969" s="132"/>
      <c r="M1969" s="132"/>
      <c r="N1969" s="135"/>
      <c r="O1969" s="135"/>
      <c r="P1969" s="135"/>
      <c r="Q1969" s="135"/>
      <c r="R1969" s="135"/>
      <c r="S1969" s="135"/>
    </row>
    <row r="1970" spans="9:19">
      <c r="I1970" s="132"/>
      <c r="J1970" s="132"/>
      <c r="K1970" s="129"/>
      <c r="L1970" s="132"/>
      <c r="M1970" s="132"/>
      <c r="N1970" s="135"/>
      <c r="O1970" s="135"/>
      <c r="P1970" s="135"/>
      <c r="Q1970" s="135"/>
      <c r="R1970" s="135"/>
      <c r="S1970" s="135"/>
    </row>
    <row r="1971" spans="9:19">
      <c r="I1971" s="132"/>
      <c r="J1971" s="132"/>
      <c r="K1971" s="129"/>
      <c r="L1971" s="132"/>
      <c r="M1971" s="132"/>
      <c r="N1971" s="135"/>
      <c r="O1971" s="135"/>
      <c r="P1971" s="135"/>
      <c r="Q1971" s="135"/>
      <c r="R1971" s="135"/>
      <c r="S1971" s="135"/>
    </row>
    <row r="1972" spans="9:19">
      <c r="I1972" s="132"/>
      <c r="J1972" s="132"/>
      <c r="K1972" s="129"/>
      <c r="L1972" s="132"/>
      <c r="M1972" s="132"/>
      <c r="N1972" s="135"/>
      <c r="O1972" s="135"/>
      <c r="P1972" s="135"/>
      <c r="Q1972" s="135"/>
      <c r="R1972" s="135"/>
      <c r="S1972" s="135"/>
    </row>
    <row r="1973" spans="9:19">
      <c r="I1973" s="132"/>
      <c r="J1973" s="132"/>
      <c r="K1973" s="129"/>
      <c r="L1973" s="132"/>
      <c r="M1973" s="132"/>
      <c r="N1973" s="135"/>
      <c r="O1973" s="135"/>
      <c r="P1973" s="135"/>
      <c r="Q1973" s="135"/>
      <c r="R1973" s="135"/>
      <c r="S1973" s="135"/>
    </row>
    <row r="1974" spans="9:19">
      <c r="I1974" s="132"/>
      <c r="J1974" s="132"/>
      <c r="K1974" s="129"/>
      <c r="L1974" s="132"/>
      <c r="M1974" s="132"/>
      <c r="N1974" s="135"/>
      <c r="O1974" s="135"/>
      <c r="P1974" s="135"/>
      <c r="Q1974" s="135"/>
      <c r="R1974" s="135"/>
      <c r="S1974" s="135"/>
    </row>
    <row r="1975" spans="9:19">
      <c r="I1975" s="132"/>
      <c r="J1975" s="132"/>
      <c r="K1975" s="129"/>
      <c r="L1975" s="132"/>
      <c r="M1975" s="132"/>
      <c r="N1975" s="135"/>
      <c r="O1975" s="135"/>
      <c r="P1975" s="135"/>
      <c r="Q1975" s="135"/>
      <c r="R1975" s="135"/>
      <c r="S1975" s="135"/>
    </row>
    <row r="1976" spans="9:19">
      <c r="I1976" s="132"/>
      <c r="J1976" s="132"/>
      <c r="K1976" s="129"/>
      <c r="L1976" s="132"/>
      <c r="M1976" s="132"/>
      <c r="N1976" s="135"/>
      <c r="O1976" s="135"/>
      <c r="P1976" s="135"/>
      <c r="Q1976" s="135"/>
      <c r="R1976" s="135"/>
      <c r="S1976" s="135"/>
    </row>
    <row r="1977" spans="9:19">
      <c r="I1977" s="132"/>
      <c r="J1977" s="132"/>
      <c r="K1977" s="129"/>
      <c r="L1977" s="132"/>
      <c r="M1977" s="132"/>
      <c r="N1977" s="135"/>
      <c r="O1977" s="135"/>
      <c r="P1977" s="135"/>
      <c r="Q1977" s="135"/>
      <c r="R1977" s="135"/>
      <c r="S1977" s="135"/>
    </row>
    <row r="1978" spans="9:19">
      <c r="I1978" s="132"/>
      <c r="J1978" s="132"/>
      <c r="K1978" s="129"/>
      <c r="L1978" s="132"/>
      <c r="M1978" s="132"/>
      <c r="N1978" s="135"/>
      <c r="O1978" s="135"/>
      <c r="P1978" s="135"/>
      <c r="Q1978" s="135"/>
      <c r="R1978" s="135"/>
      <c r="S1978" s="135"/>
    </row>
    <row r="1979" spans="9:19">
      <c r="I1979" s="132"/>
      <c r="J1979" s="132"/>
      <c r="K1979" s="129"/>
      <c r="L1979" s="132"/>
      <c r="M1979" s="132"/>
      <c r="N1979" s="135"/>
      <c r="O1979" s="135"/>
      <c r="P1979" s="135"/>
      <c r="Q1979" s="135"/>
      <c r="R1979" s="135"/>
      <c r="S1979" s="135"/>
    </row>
    <row r="1980" spans="9:19">
      <c r="I1980" s="132"/>
      <c r="J1980" s="132"/>
      <c r="K1980" s="129"/>
      <c r="L1980" s="132"/>
      <c r="M1980" s="132"/>
      <c r="N1980" s="135"/>
      <c r="O1980" s="135"/>
      <c r="P1980" s="135"/>
      <c r="Q1980" s="135"/>
      <c r="R1980" s="135"/>
      <c r="S1980" s="135"/>
    </row>
    <row r="1981" spans="9:19">
      <c r="I1981" s="132"/>
      <c r="J1981" s="132"/>
      <c r="K1981" s="129"/>
      <c r="L1981" s="132"/>
      <c r="M1981" s="132"/>
      <c r="N1981" s="135"/>
      <c r="O1981" s="135"/>
      <c r="P1981" s="135"/>
      <c r="Q1981" s="135"/>
      <c r="R1981" s="135"/>
      <c r="S1981" s="135"/>
    </row>
    <row r="1982" spans="9:19">
      <c r="I1982" s="132"/>
      <c r="J1982" s="132"/>
      <c r="K1982" s="129"/>
      <c r="L1982" s="132"/>
      <c r="M1982" s="132"/>
      <c r="N1982" s="135"/>
      <c r="O1982" s="135"/>
      <c r="P1982" s="135"/>
      <c r="Q1982" s="135"/>
      <c r="R1982" s="135"/>
      <c r="S1982" s="135"/>
    </row>
    <row r="1983" spans="9:19">
      <c r="I1983" s="132"/>
      <c r="J1983" s="132"/>
      <c r="K1983" s="129"/>
      <c r="L1983" s="132"/>
      <c r="M1983" s="132"/>
      <c r="N1983" s="135"/>
      <c r="O1983" s="135"/>
      <c r="P1983" s="135"/>
      <c r="Q1983" s="135"/>
      <c r="R1983" s="135"/>
      <c r="S1983" s="135"/>
    </row>
    <row r="1984" spans="9:19">
      <c r="I1984" s="132"/>
      <c r="J1984" s="132"/>
      <c r="K1984" s="129"/>
      <c r="L1984" s="132"/>
      <c r="M1984" s="132"/>
      <c r="N1984" s="135"/>
      <c r="O1984" s="135"/>
      <c r="P1984" s="135"/>
      <c r="Q1984" s="135"/>
      <c r="R1984" s="135"/>
      <c r="S1984" s="135"/>
    </row>
    <row r="1985" spans="9:19">
      <c r="I1985" s="132"/>
      <c r="J1985" s="132"/>
      <c r="K1985" s="129"/>
      <c r="L1985" s="132"/>
      <c r="M1985" s="132"/>
      <c r="N1985" s="135"/>
      <c r="O1985" s="135"/>
      <c r="P1985" s="135"/>
      <c r="Q1985" s="135"/>
      <c r="R1985" s="135"/>
      <c r="S1985" s="135"/>
    </row>
    <row r="1986" spans="9:19">
      <c r="I1986" s="132"/>
      <c r="J1986" s="132"/>
      <c r="K1986" s="129"/>
      <c r="L1986" s="132"/>
      <c r="M1986" s="132"/>
      <c r="N1986" s="135"/>
      <c r="O1986" s="135"/>
      <c r="P1986" s="135"/>
      <c r="Q1986" s="135"/>
      <c r="R1986" s="135"/>
      <c r="S1986" s="135"/>
    </row>
    <row r="1987" spans="9:19">
      <c r="I1987" s="132"/>
      <c r="J1987" s="132"/>
      <c r="K1987" s="129"/>
      <c r="L1987" s="132"/>
      <c r="M1987" s="132"/>
      <c r="N1987" s="135"/>
      <c r="O1987" s="135"/>
      <c r="P1987" s="135"/>
      <c r="Q1987" s="135"/>
      <c r="R1987" s="135"/>
      <c r="S1987" s="135"/>
    </row>
    <row r="1988" spans="9:19">
      <c r="I1988" s="132"/>
      <c r="J1988" s="132"/>
      <c r="K1988" s="129"/>
      <c r="L1988" s="132"/>
      <c r="M1988" s="132"/>
      <c r="N1988" s="135"/>
      <c r="O1988" s="135"/>
      <c r="P1988" s="135"/>
      <c r="Q1988" s="135"/>
      <c r="R1988" s="135"/>
      <c r="S1988" s="135"/>
    </row>
    <row r="1989" spans="9:19">
      <c r="I1989" s="132"/>
      <c r="J1989" s="132"/>
      <c r="K1989" s="129"/>
      <c r="L1989" s="132"/>
      <c r="M1989" s="132"/>
      <c r="N1989" s="135"/>
      <c r="O1989" s="135"/>
      <c r="P1989" s="135"/>
      <c r="Q1989" s="135"/>
      <c r="R1989" s="135"/>
      <c r="S1989" s="135"/>
    </row>
    <row r="1990" spans="9:19">
      <c r="I1990" s="132"/>
      <c r="J1990" s="132"/>
      <c r="K1990" s="129"/>
      <c r="L1990" s="132"/>
      <c r="M1990" s="132"/>
      <c r="N1990" s="135"/>
      <c r="O1990" s="135"/>
      <c r="P1990" s="135"/>
      <c r="Q1990" s="135"/>
      <c r="R1990" s="135"/>
      <c r="S1990" s="135"/>
    </row>
    <row r="1991" spans="9:19">
      <c r="I1991" s="132"/>
      <c r="J1991" s="132"/>
      <c r="K1991" s="129"/>
      <c r="L1991" s="132"/>
      <c r="M1991" s="132"/>
      <c r="N1991" s="135"/>
      <c r="O1991" s="135"/>
      <c r="P1991" s="135"/>
      <c r="Q1991" s="135"/>
      <c r="R1991" s="135"/>
      <c r="S1991" s="135"/>
    </row>
    <row r="1992" spans="9:19">
      <c r="I1992" s="132"/>
      <c r="J1992" s="132"/>
      <c r="K1992" s="129"/>
      <c r="L1992" s="132"/>
      <c r="M1992" s="132"/>
      <c r="N1992" s="135"/>
      <c r="O1992" s="135"/>
      <c r="P1992" s="135"/>
      <c r="Q1992" s="135"/>
      <c r="R1992" s="135"/>
      <c r="S1992" s="135"/>
    </row>
    <row r="1993" spans="9:19">
      <c r="I1993" s="132"/>
      <c r="J1993" s="132"/>
      <c r="K1993" s="129"/>
      <c r="L1993" s="132"/>
      <c r="M1993" s="132"/>
      <c r="N1993" s="135"/>
      <c r="O1993" s="135"/>
      <c r="P1993" s="135"/>
      <c r="Q1993" s="135"/>
      <c r="R1993" s="135"/>
      <c r="S1993" s="135"/>
    </row>
    <row r="1994" spans="9:19">
      <c r="I1994" s="132"/>
      <c r="J1994" s="132"/>
      <c r="K1994" s="129"/>
      <c r="L1994" s="132"/>
      <c r="M1994" s="132"/>
      <c r="N1994" s="135"/>
      <c r="O1994" s="135"/>
      <c r="P1994" s="135"/>
      <c r="Q1994" s="135"/>
      <c r="R1994" s="135"/>
      <c r="S1994" s="135"/>
    </row>
    <row r="1995" spans="9:19">
      <c r="I1995" s="132"/>
      <c r="J1995" s="132"/>
      <c r="K1995" s="129"/>
      <c r="L1995" s="132"/>
      <c r="M1995" s="132"/>
      <c r="N1995" s="135"/>
      <c r="O1995" s="135"/>
      <c r="P1995" s="135"/>
      <c r="Q1995" s="135"/>
      <c r="R1995" s="135"/>
      <c r="S1995" s="135"/>
    </row>
    <row r="1996" spans="9:19">
      <c r="I1996" s="132"/>
      <c r="J1996" s="132"/>
      <c r="K1996" s="129"/>
      <c r="L1996" s="132"/>
      <c r="M1996" s="132"/>
      <c r="N1996" s="135"/>
      <c r="O1996" s="135"/>
      <c r="P1996" s="135"/>
      <c r="Q1996" s="135"/>
      <c r="R1996" s="135"/>
      <c r="S1996" s="135"/>
    </row>
    <row r="1997" spans="9:19">
      <c r="I1997" s="132"/>
      <c r="J1997" s="132"/>
      <c r="K1997" s="129"/>
      <c r="L1997" s="132"/>
      <c r="M1997" s="132"/>
      <c r="N1997" s="135"/>
      <c r="O1997" s="135"/>
      <c r="P1997" s="135"/>
      <c r="Q1997" s="135"/>
      <c r="R1997" s="135"/>
      <c r="S1997" s="135"/>
    </row>
    <row r="1998" spans="9:19">
      <c r="I1998" s="132"/>
      <c r="J1998" s="132"/>
      <c r="K1998" s="129"/>
      <c r="L1998" s="132"/>
      <c r="M1998" s="132"/>
      <c r="N1998" s="135"/>
      <c r="O1998" s="135"/>
      <c r="P1998" s="135"/>
      <c r="Q1998" s="135"/>
      <c r="R1998" s="135"/>
      <c r="S1998" s="135"/>
    </row>
    <row r="1999" spans="9:19">
      <c r="I1999" s="132"/>
      <c r="J1999" s="132"/>
      <c r="K1999" s="129"/>
      <c r="L1999" s="132"/>
      <c r="M1999" s="132"/>
      <c r="N1999" s="135"/>
      <c r="O1999" s="135"/>
      <c r="P1999" s="135"/>
      <c r="Q1999" s="135"/>
      <c r="R1999" s="135"/>
      <c r="S1999" s="135"/>
    </row>
    <row r="2000" spans="9:19">
      <c r="I2000" s="132"/>
      <c r="J2000" s="132"/>
      <c r="K2000" s="129"/>
      <c r="L2000" s="132"/>
      <c r="M2000" s="132"/>
      <c r="N2000" s="135"/>
      <c r="O2000" s="135"/>
      <c r="P2000" s="135"/>
      <c r="Q2000" s="135"/>
      <c r="R2000" s="135"/>
      <c r="S2000" s="135"/>
    </row>
    <row r="2001" spans="9:19">
      <c r="I2001" s="132"/>
      <c r="J2001" s="132"/>
      <c r="K2001" s="129"/>
      <c r="L2001" s="132"/>
      <c r="M2001" s="132"/>
      <c r="N2001" s="135"/>
      <c r="O2001" s="135"/>
      <c r="P2001" s="135"/>
      <c r="Q2001" s="135"/>
      <c r="R2001" s="135"/>
      <c r="S2001" s="135"/>
    </row>
    <row r="2002" spans="9:19">
      <c r="I2002" s="132"/>
      <c r="J2002" s="132"/>
      <c r="K2002" s="129"/>
      <c r="L2002" s="132"/>
      <c r="M2002" s="132"/>
      <c r="N2002" s="135"/>
      <c r="O2002" s="135"/>
      <c r="P2002" s="135"/>
      <c r="Q2002" s="135"/>
      <c r="R2002" s="135"/>
      <c r="S2002" s="135"/>
    </row>
    <row r="2003" spans="9:19">
      <c r="I2003" s="132"/>
      <c r="J2003" s="132"/>
      <c r="K2003" s="129"/>
      <c r="L2003" s="132"/>
      <c r="M2003" s="132"/>
      <c r="N2003" s="135"/>
      <c r="O2003" s="135"/>
      <c r="P2003" s="135"/>
      <c r="Q2003" s="135"/>
      <c r="R2003" s="135"/>
      <c r="S2003" s="135"/>
    </row>
    <row r="2004" spans="9:19">
      <c r="I2004" s="132"/>
      <c r="J2004" s="132"/>
      <c r="K2004" s="129"/>
      <c r="L2004" s="132"/>
      <c r="M2004" s="132"/>
      <c r="N2004" s="135"/>
      <c r="O2004" s="135"/>
      <c r="P2004" s="135"/>
      <c r="Q2004" s="135"/>
      <c r="R2004" s="135"/>
      <c r="S2004" s="135"/>
    </row>
    <row r="2005" spans="9:19">
      <c r="I2005" s="132"/>
      <c r="J2005" s="132"/>
      <c r="K2005" s="129"/>
      <c r="L2005" s="132"/>
      <c r="M2005" s="132"/>
      <c r="N2005" s="135"/>
      <c r="O2005" s="135"/>
      <c r="P2005" s="135"/>
      <c r="Q2005" s="135"/>
      <c r="R2005" s="135"/>
      <c r="S2005" s="135"/>
    </row>
    <row r="2006" spans="9:19">
      <c r="I2006" s="132"/>
      <c r="J2006" s="132"/>
      <c r="K2006" s="129"/>
      <c r="L2006" s="132"/>
      <c r="M2006" s="132"/>
      <c r="N2006" s="135"/>
      <c r="O2006" s="135"/>
      <c r="P2006" s="135"/>
      <c r="Q2006" s="135"/>
      <c r="R2006" s="135"/>
      <c r="S2006" s="135"/>
    </row>
    <row r="2007" spans="9:19">
      <c r="I2007" s="132"/>
      <c r="J2007" s="132"/>
      <c r="K2007" s="129"/>
      <c r="L2007" s="132"/>
      <c r="M2007" s="132"/>
      <c r="N2007" s="135"/>
      <c r="O2007" s="135"/>
      <c r="P2007" s="135"/>
      <c r="Q2007" s="135"/>
      <c r="R2007" s="135"/>
      <c r="S2007" s="135"/>
    </row>
    <row r="2008" spans="9:19">
      <c r="I2008" s="132"/>
      <c r="J2008" s="132"/>
      <c r="K2008" s="129"/>
      <c r="L2008" s="132"/>
      <c r="M2008" s="132"/>
      <c r="N2008" s="135"/>
      <c r="O2008" s="135"/>
      <c r="P2008" s="135"/>
      <c r="Q2008" s="135"/>
      <c r="R2008" s="135"/>
      <c r="S2008" s="135"/>
    </row>
    <row r="2009" spans="9:19">
      <c r="I2009" s="132"/>
      <c r="J2009" s="132"/>
      <c r="K2009" s="129"/>
      <c r="L2009" s="132"/>
      <c r="M2009" s="132"/>
      <c r="N2009" s="135"/>
      <c r="O2009" s="135"/>
      <c r="P2009" s="135"/>
      <c r="Q2009" s="135"/>
      <c r="R2009" s="135"/>
      <c r="S2009" s="135"/>
    </row>
    <row r="2010" spans="9:19">
      <c r="I2010" s="132"/>
      <c r="J2010" s="132"/>
      <c r="K2010" s="129"/>
      <c r="L2010" s="132"/>
      <c r="M2010" s="132"/>
      <c r="N2010" s="135"/>
      <c r="O2010" s="135"/>
      <c r="P2010" s="135"/>
      <c r="Q2010" s="135"/>
      <c r="R2010" s="135"/>
      <c r="S2010" s="135"/>
    </row>
    <row r="2011" spans="9:19">
      <c r="I2011" s="132"/>
      <c r="J2011" s="132"/>
      <c r="K2011" s="129"/>
      <c r="L2011" s="132"/>
      <c r="M2011" s="132"/>
      <c r="N2011" s="135"/>
      <c r="O2011" s="135"/>
      <c r="P2011" s="135"/>
      <c r="Q2011" s="135"/>
      <c r="R2011" s="135"/>
      <c r="S2011" s="135"/>
    </row>
    <row r="2012" spans="9:19">
      <c r="I2012" s="132"/>
      <c r="J2012" s="132"/>
      <c r="K2012" s="129"/>
      <c r="L2012" s="132"/>
      <c r="M2012" s="132"/>
      <c r="N2012" s="135"/>
      <c r="O2012" s="135"/>
      <c r="P2012" s="135"/>
      <c r="Q2012" s="135"/>
      <c r="R2012" s="135"/>
      <c r="S2012" s="135"/>
    </row>
    <row r="2013" spans="9:19">
      <c r="I2013" s="132"/>
      <c r="J2013" s="132"/>
      <c r="K2013" s="129"/>
      <c r="L2013" s="132"/>
      <c r="M2013" s="132"/>
      <c r="N2013" s="135"/>
      <c r="O2013" s="135"/>
      <c r="P2013" s="135"/>
      <c r="Q2013" s="135"/>
      <c r="R2013" s="135"/>
      <c r="S2013" s="135"/>
    </row>
    <row r="2014" spans="9:19">
      <c r="I2014" s="132"/>
      <c r="J2014" s="132"/>
      <c r="K2014" s="129"/>
      <c r="L2014" s="132"/>
      <c r="M2014" s="132"/>
      <c r="N2014" s="135"/>
      <c r="O2014" s="135"/>
      <c r="P2014" s="135"/>
      <c r="Q2014" s="135"/>
      <c r="R2014" s="135"/>
      <c r="S2014" s="135"/>
    </row>
    <row r="2015" spans="9:19">
      <c r="I2015" s="132"/>
      <c r="J2015" s="132"/>
      <c r="K2015" s="129"/>
      <c r="L2015" s="132"/>
      <c r="M2015" s="132"/>
      <c r="N2015" s="135"/>
      <c r="O2015" s="135"/>
      <c r="P2015" s="135"/>
      <c r="Q2015" s="135"/>
      <c r="R2015" s="135"/>
      <c r="S2015" s="135"/>
    </row>
    <row r="2016" spans="9:19">
      <c r="I2016" s="132"/>
      <c r="J2016" s="132"/>
      <c r="K2016" s="129"/>
      <c r="L2016" s="132"/>
      <c r="M2016" s="132"/>
      <c r="N2016" s="135"/>
      <c r="O2016" s="135"/>
      <c r="P2016" s="135"/>
      <c r="Q2016" s="135"/>
      <c r="R2016" s="135"/>
      <c r="S2016" s="135"/>
    </row>
    <row r="2017" spans="9:19">
      <c r="I2017" s="132"/>
      <c r="J2017" s="132"/>
      <c r="K2017" s="129"/>
      <c r="L2017" s="132"/>
      <c r="M2017" s="132"/>
      <c r="N2017" s="135"/>
      <c r="O2017" s="135"/>
      <c r="P2017" s="135"/>
      <c r="Q2017" s="135"/>
      <c r="R2017" s="135"/>
      <c r="S2017" s="135"/>
    </row>
    <row r="2018" spans="9:19">
      <c r="I2018" s="132"/>
      <c r="J2018" s="132"/>
      <c r="K2018" s="129"/>
      <c r="L2018" s="132"/>
      <c r="M2018" s="132"/>
      <c r="N2018" s="135"/>
      <c r="O2018" s="135"/>
      <c r="P2018" s="135"/>
      <c r="Q2018" s="135"/>
      <c r="R2018" s="135"/>
      <c r="S2018" s="135"/>
    </row>
    <row r="2019" spans="9:19">
      <c r="I2019" s="132"/>
      <c r="J2019" s="132"/>
      <c r="K2019" s="129"/>
      <c r="L2019" s="132"/>
      <c r="M2019" s="132"/>
      <c r="N2019" s="135"/>
      <c r="O2019" s="135"/>
      <c r="P2019" s="135"/>
      <c r="Q2019" s="135"/>
      <c r="R2019" s="135"/>
      <c r="S2019" s="135"/>
    </row>
    <row r="2020" spans="9:19">
      <c r="I2020" s="132"/>
      <c r="J2020" s="132"/>
      <c r="K2020" s="129"/>
      <c r="L2020" s="132"/>
      <c r="M2020" s="132"/>
      <c r="N2020" s="135"/>
      <c r="O2020" s="135"/>
      <c r="P2020" s="135"/>
      <c r="Q2020" s="135"/>
      <c r="R2020" s="135"/>
      <c r="S2020" s="135"/>
    </row>
    <row r="2021" spans="9:19">
      <c r="I2021" s="132"/>
      <c r="J2021" s="132"/>
      <c r="K2021" s="129"/>
      <c r="L2021" s="132"/>
      <c r="M2021" s="132"/>
      <c r="N2021" s="135"/>
      <c r="O2021" s="135"/>
      <c r="P2021" s="135"/>
      <c r="Q2021" s="135"/>
      <c r="R2021" s="135"/>
      <c r="S2021" s="135"/>
    </row>
    <row r="2022" spans="9:19">
      <c r="I2022" s="132"/>
      <c r="J2022" s="132"/>
      <c r="K2022" s="129"/>
      <c r="L2022" s="132"/>
      <c r="M2022" s="132"/>
      <c r="N2022" s="135"/>
      <c r="O2022" s="135"/>
      <c r="P2022" s="135"/>
      <c r="Q2022" s="135"/>
      <c r="R2022" s="135"/>
      <c r="S2022" s="135"/>
    </row>
    <row r="2023" spans="9:19">
      <c r="I2023" s="132"/>
      <c r="J2023" s="132"/>
      <c r="K2023" s="129"/>
      <c r="L2023" s="132"/>
      <c r="M2023" s="132"/>
      <c r="N2023" s="135"/>
      <c r="O2023" s="135"/>
      <c r="P2023" s="135"/>
      <c r="Q2023" s="135"/>
      <c r="R2023" s="135"/>
      <c r="S2023" s="135"/>
    </row>
    <row r="2024" spans="9:19">
      <c r="I2024" s="132"/>
      <c r="J2024" s="132"/>
      <c r="K2024" s="129"/>
      <c r="L2024" s="132"/>
      <c r="M2024" s="132"/>
      <c r="N2024" s="135"/>
      <c r="O2024" s="135"/>
      <c r="P2024" s="135"/>
      <c r="Q2024" s="135"/>
      <c r="R2024" s="135"/>
      <c r="S2024" s="135"/>
    </row>
    <row r="2025" spans="9:19">
      <c r="I2025" s="132"/>
      <c r="J2025" s="132"/>
      <c r="K2025" s="129"/>
      <c r="L2025" s="132"/>
      <c r="M2025" s="132"/>
      <c r="N2025" s="135"/>
      <c r="O2025" s="135"/>
      <c r="P2025" s="135"/>
      <c r="Q2025" s="135"/>
      <c r="R2025" s="135"/>
      <c r="S2025" s="135"/>
    </row>
    <row r="2026" spans="9:19">
      <c r="I2026" s="132"/>
      <c r="J2026" s="132"/>
      <c r="K2026" s="129"/>
      <c r="L2026" s="132"/>
      <c r="M2026" s="132"/>
      <c r="N2026" s="135"/>
      <c r="O2026" s="135"/>
      <c r="P2026" s="135"/>
      <c r="Q2026" s="135"/>
      <c r="R2026" s="135"/>
      <c r="S2026" s="135"/>
    </row>
    <row r="2027" spans="9:19">
      <c r="I2027" s="132"/>
      <c r="J2027" s="132"/>
      <c r="K2027" s="129"/>
      <c r="L2027" s="132"/>
      <c r="M2027" s="132"/>
      <c r="N2027" s="135"/>
      <c r="O2027" s="135"/>
      <c r="P2027" s="135"/>
      <c r="Q2027" s="135"/>
      <c r="R2027" s="135"/>
      <c r="S2027" s="135"/>
    </row>
    <row r="2028" spans="9:19">
      <c r="I2028" s="132"/>
      <c r="J2028" s="132"/>
      <c r="K2028" s="129"/>
      <c r="L2028" s="132"/>
      <c r="M2028" s="132"/>
      <c r="N2028" s="135"/>
      <c r="O2028" s="135"/>
      <c r="P2028" s="135"/>
      <c r="Q2028" s="135"/>
      <c r="R2028" s="135"/>
      <c r="S2028" s="135"/>
    </row>
    <row r="2029" spans="9:19">
      <c r="I2029" s="132"/>
      <c r="J2029" s="132"/>
      <c r="K2029" s="129"/>
      <c r="L2029" s="132"/>
      <c r="M2029" s="132"/>
      <c r="N2029" s="135"/>
      <c r="O2029" s="135"/>
      <c r="P2029" s="135"/>
      <c r="Q2029" s="135"/>
      <c r="R2029" s="135"/>
      <c r="S2029" s="135"/>
    </row>
    <row r="2030" spans="9:19">
      <c r="I2030" s="132"/>
      <c r="J2030" s="132"/>
      <c r="K2030" s="129"/>
      <c r="L2030" s="132"/>
      <c r="M2030" s="132"/>
      <c r="N2030" s="135"/>
      <c r="O2030" s="135"/>
      <c r="P2030" s="135"/>
      <c r="Q2030" s="135"/>
      <c r="R2030" s="135"/>
      <c r="S2030" s="135"/>
    </row>
    <row r="2031" spans="9:19">
      <c r="I2031" s="132"/>
      <c r="J2031" s="132"/>
      <c r="K2031" s="129"/>
      <c r="L2031" s="132"/>
      <c r="M2031" s="132"/>
      <c r="N2031" s="135"/>
      <c r="O2031" s="135"/>
      <c r="P2031" s="135"/>
      <c r="Q2031" s="135"/>
      <c r="R2031" s="135"/>
      <c r="S2031" s="135"/>
    </row>
    <row r="2032" spans="9:19">
      <c r="I2032" s="132"/>
      <c r="J2032" s="132"/>
      <c r="K2032" s="129"/>
      <c r="L2032" s="132"/>
      <c r="M2032" s="132"/>
      <c r="N2032" s="135"/>
      <c r="O2032" s="135"/>
      <c r="P2032" s="135"/>
      <c r="Q2032" s="135"/>
      <c r="R2032" s="135"/>
      <c r="S2032" s="135"/>
    </row>
    <row r="2033" spans="9:19">
      <c r="I2033" s="132"/>
      <c r="J2033" s="132"/>
      <c r="K2033" s="129"/>
      <c r="L2033" s="132"/>
      <c r="M2033" s="132"/>
      <c r="N2033" s="135"/>
      <c r="O2033" s="135"/>
      <c r="P2033" s="135"/>
      <c r="Q2033" s="135"/>
      <c r="R2033" s="135"/>
      <c r="S2033" s="135"/>
    </row>
    <row r="2034" spans="9:19">
      <c r="I2034" s="132"/>
      <c r="J2034" s="132"/>
      <c r="K2034" s="129"/>
      <c r="L2034" s="132"/>
      <c r="M2034" s="132"/>
      <c r="N2034" s="135"/>
      <c r="O2034" s="135"/>
      <c r="P2034" s="135"/>
      <c r="Q2034" s="135"/>
      <c r="R2034" s="135"/>
      <c r="S2034" s="135"/>
    </row>
    <row r="2035" spans="9:19">
      <c r="I2035" s="132"/>
      <c r="J2035" s="132"/>
      <c r="K2035" s="129"/>
      <c r="L2035" s="132"/>
      <c r="M2035" s="132"/>
      <c r="N2035" s="135"/>
      <c r="O2035" s="135"/>
      <c r="P2035" s="135"/>
      <c r="Q2035" s="135"/>
      <c r="R2035" s="135"/>
      <c r="S2035" s="135"/>
    </row>
    <row r="2036" spans="9:19">
      <c r="I2036" s="132"/>
      <c r="J2036" s="132"/>
      <c r="K2036" s="129"/>
      <c r="L2036" s="132"/>
      <c r="M2036" s="132"/>
      <c r="N2036" s="135"/>
      <c r="O2036" s="135"/>
      <c r="P2036" s="135"/>
      <c r="Q2036" s="135"/>
      <c r="R2036" s="135"/>
      <c r="S2036" s="135"/>
    </row>
    <row r="2037" spans="9:19">
      <c r="I2037" s="132"/>
      <c r="J2037" s="132"/>
      <c r="K2037" s="129"/>
      <c r="L2037" s="132"/>
      <c r="M2037" s="132"/>
      <c r="N2037" s="135"/>
      <c r="O2037" s="135"/>
      <c r="P2037" s="135"/>
      <c r="Q2037" s="135"/>
      <c r="R2037" s="135"/>
      <c r="S2037" s="135"/>
    </row>
    <row r="2038" spans="9:19">
      <c r="I2038" s="132"/>
      <c r="J2038" s="132"/>
      <c r="K2038" s="129"/>
      <c r="L2038" s="132"/>
      <c r="M2038" s="132"/>
      <c r="N2038" s="135"/>
      <c r="O2038" s="135"/>
      <c r="P2038" s="135"/>
      <c r="Q2038" s="135"/>
      <c r="R2038" s="135"/>
      <c r="S2038" s="135"/>
    </row>
    <row r="2039" spans="9:19">
      <c r="I2039" s="132"/>
      <c r="J2039" s="132"/>
      <c r="K2039" s="129"/>
      <c r="L2039" s="132"/>
      <c r="M2039" s="132"/>
      <c r="N2039" s="135"/>
      <c r="O2039" s="135"/>
      <c r="P2039" s="135"/>
      <c r="Q2039" s="135"/>
      <c r="R2039" s="135"/>
      <c r="S2039" s="135"/>
    </row>
    <row r="2040" spans="9:19">
      <c r="I2040" s="132"/>
      <c r="J2040" s="132"/>
      <c r="K2040" s="129"/>
      <c r="L2040" s="132"/>
      <c r="M2040" s="132"/>
      <c r="N2040" s="135"/>
      <c r="O2040" s="135"/>
      <c r="P2040" s="135"/>
      <c r="Q2040" s="135"/>
      <c r="R2040" s="135"/>
      <c r="S2040" s="135"/>
    </row>
    <row r="2041" spans="9:19">
      <c r="I2041" s="132"/>
      <c r="J2041" s="132"/>
      <c r="K2041" s="129"/>
      <c r="L2041" s="132"/>
      <c r="M2041" s="132"/>
      <c r="N2041" s="135"/>
      <c r="O2041" s="135"/>
      <c r="P2041" s="135"/>
      <c r="Q2041" s="135"/>
      <c r="R2041" s="135"/>
      <c r="S2041" s="135"/>
    </row>
    <row r="2042" spans="9:19">
      <c r="I2042" s="132"/>
      <c r="J2042" s="132"/>
      <c r="K2042" s="129"/>
      <c r="L2042" s="132"/>
      <c r="M2042" s="132"/>
      <c r="N2042" s="135"/>
      <c r="O2042" s="135"/>
      <c r="P2042" s="135"/>
      <c r="Q2042" s="135"/>
      <c r="R2042" s="135"/>
      <c r="S2042" s="135"/>
    </row>
    <row r="2043" spans="9:19">
      <c r="I2043" s="132"/>
      <c r="J2043" s="132"/>
      <c r="K2043" s="129"/>
      <c r="L2043" s="132"/>
      <c r="M2043" s="132"/>
      <c r="N2043" s="135"/>
      <c r="O2043" s="135"/>
      <c r="P2043" s="135"/>
      <c r="Q2043" s="135"/>
      <c r="R2043" s="135"/>
      <c r="S2043" s="135"/>
    </row>
    <row r="2044" spans="9:19">
      <c r="I2044" s="132"/>
      <c r="J2044" s="132"/>
      <c r="K2044" s="129"/>
      <c r="L2044" s="132"/>
      <c r="M2044" s="132"/>
      <c r="N2044" s="135"/>
      <c r="O2044" s="135"/>
      <c r="P2044" s="135"/>
      <c r="Q2044" s="135"/>
      <c r="R2044" s="135"/>
      <c r="S2044" s="135"/>
    </row>
    <row r="2045" spans="9:19">
      <c r="I2045" s="132"/>
      <c r="J2045" s="132"/>
      <c r="K2045" s="129"/>
      <c r="L2045" s="132"/>
      <c r="M2045" s="132"/>
      <c r="N2045" s="135"/>
      <c r="O2045" s="135"/>
      <c r="P2045" s="135"/>
      <c r="Q2045" s="135"/>
      <c r="R2045" s="135"/>
      <c r="S2045" s="135"/>
    </row>
    <row r="2046" spans="9:19">
      <c r="I2046" s="132"/>
      <c r="J2046" s="132"/>
      <c r="K2046" s="129"/>
      <c r="L2046" s="132"/>
      <c r="M2046" s="132"/>
      <c r="N2046" s="135"/>
      <c r="O2046" s="135"/>
      <c r="P2046" s="135"/>
      <c r="Q2046" s="135"/>
      <c r="R2046" s="135"/>
      <c r="S2046" s="135"/>
    </row>
    <row r="2047" spans="9:19">
      <c r="I2047" s="132"/>
      <c r="J2047" s="132"/>
      <c r="K2047" s="129"/>
      <c r="L2047" s="132"/>
      <c r="M2047" s="132"/>
      <c r="N2047" s="135"/>
      <c r="O2047" s="135"/>
      <c r="P2047" s="135"/>
      <c r="Q2047" s="135"/>
      <c r="R2047" s="135"/>
      <c r="S2047" s="135"/>
    </row>
    <row r="2048" spans="9:19">
      <c r="I2048" s="132"/>
      <c r="J2048" s="132"/>
      <c r="K2048" s="129"/>
      <c r="L2048" s="132"/>
      <c r="M2048" s="132"/>
      <c r="N2048" s="135"/>
      <c r="O2048" s="135"/>
      <c r="P2048" s="135"/>
      <c r="Q2048" s="135"/>
      <c r="R2048" s="135"/>
      <c r="S2048" s="135"/>
    </row>
    <row r="2049" spans="9:19">
      <c r="I2049" s="132"/>
      <c r="J2049" s="132"/>
      <c r="K2049" s="129"/>
      <c r="L2049" s="132"/>
      <c r="M2049" s="132"/>
      <c r="N2049" s="135"/>
      <c r="O2049" s="135"/>
      <c r="P2049" s="135"/>
      <c r="Q2049" s="135"/>
      <c r="R2049" s="135"/>
      <c r="S2049" s="135"/>
    </row>
    <row r="2050" spans="9:19">
      <c r="I2050" s="132"/>
      <c r="J2050" s="132"/>
      <c r="K2050" s="129"/>
      <c r="L2050" s="132"/>
      <c r="M2050" s="132"/>
      <c r="N2050" s="135"/>
      <c r="O2050" s="135"/>
      <c r="P2050" s="135"/>
      <c r="Q2050" s="135"/>
      <c r="R2050" s="135"/>
      <c r="S2050" s="135"/>
    </row>
    <row r="2051" spans="9:19">
      <c r="I2051" s="132"/>
      <c r="J2051" s="132"/>
      <c r="K2051" s="129"/>
      <c r="L2051" s="132"/>
      <c r="M2051" s="132"/>
      <c r="N2051" s="135"/>
      <c r="O2051" s="135"/>
      <c r="P2051" s="135"/>
      <c r="Q2051" s="135"/>
      <c r="R2051" s="135"/>
      <c r="S2051" s="135"/>
    </row>
    <row r="2052" spans="9:19">
      <c r="I2052" s="132"/>
      <c r="J2052" s="132"/>
      <c r="K2052" s="129"/>
      <c r="L2052" s="132"/>
      <c r="M2052" s="132"/>
      <c r="N2052" s="135"/>
      <c r="O2052" s="135"/>
      <c r="P2052" s="135"/>
      <c r="Q2052" s="135"/>
      <c r="R2052" s="135"/>
      <c r="S2052" s="135"/>
    </row>
    <row r="2053" spans="9:19">
      <c r="I2053" s="132"/>
      <c r="J2053" s="132"/>
      <c r="K2053" s="129"/>
      <c r="L2053" s="132"/>
      <c r="M2053" s="132"/>
      <c r="N2053" s="135"/>
      <c r="O2053" s="135"/>
      <c r="P2053" s="135"/>
      <c r="Q2053" s="135"/>
      <c r="R2053" s="135"/>
      <c r="S2053" s="135"/>
    </row>
    <row r="2054" spans="9:19">
      <c r="I2054" s="132"/>
      <c r="J2054" s="132"/>
      <c r="K2054" s="129"/>
      <c r="L2054" s="132"/>
      <c r="M2054" s="132"/>
      <c r="N2054" s="135"/>
      <c r="O2054" s="135"/>
      <c r="P2054" s="135"/>
      <c r="Q2054" s="135"/>
      <c r="R2054" s="135"/>
      <c r="S2054" s="135"/>
    </row>
    <row r="2055" spans="9:19">
      <c r="I2055" s="132"/>
      <c r="J2055" s="132"/>
      <c r="K2055" s="129"/>
      <c r="L2055" s="132"/>
      <c r="M2055" s="132"/>
      <c r="N2055" s="135"/>
      <c r="O2055" s="135"/>
      <c r="P2055" s="135"/>
      <c r="Q2055" s="135"/>
      <c r="R2055" s="135"/>
      <c r="S2055" s="135"/>
    </row>
    <row r="2056" spans="9:19">
      <c r="I2056" s="132"/>
      <c r="J2056" s="132"/>
      <c r="K2056" s="129"/>
      <c r="L2056" s="132"/>
      <c r="M2056" s="132"/>
      <c r="N2056" s="135"/>
      <c r="O2056" s="135"/>
      <c r="P2056" s="135"/>
      <c r="Q2056" s="135"/>
      <c r="R2056" s="135"/>
      <c r="S2056" s="135"/>
    </row>
    <row r="2057" spans="9:19">
      <c r="I2057" s="132"/>
      <c r="J2057" s="132"/>
      <c r="K2057" s="129"/>
      <c r="L2057" s="132"/>
      <c r="M2057" s="132"/>
      <c r="N2057" s="135"/>
      <c r="O2057" s="135"/>
      <c r="P2057" s="135"/>
      <c r="Q2057" s="135"/>
      <c r="R2057" s="135"/>
      <c r="S2057" s="135"/>
    </row>
    <row r="2058" spans="9:19">
      <c r="I2058" s="132"/>
      <c r="J2058" s="132"/>
      <c r="K2058" s="129"/>
      <c r="L2058" s="132"/>
      <c r="M2058" s="132"/>
      <c r="N2058" s="135"/>
      <c r="O2058" s="135"/>
      <c r="P2058" s="135"/>
      <c r="Q2058" s="135"/>
      <c r="R2058" s="135"/>
      <c r="S2058" s="135"/>
    </row>
    <row r="2059" spans="9:19">
      <c r="I2059" s="132"/>
      <c r="J2059" s="132"/>
      <c r="K2059" s="129"/>
      <c r="L2059" s="132"/>
      <c r="M2059" s="132"/>
      <c r="N2059" s="135"/>
      <c r="O2059" s="135"/>
      <c r="P2059" s="135"/>
      <c r="Q2059" s="135"/>
      <c r="R2059" s="135"/>
      <c r="S2059" s="135"/>
    </row>
    <row r="2060" spans="9:19">
      <c r="I2060" s="132"/>
      <c r="J2060" s="132"/>
      <c r="K2060" s="129"/>
      <c r="L2060" s="132"/>
      <c r="M2060" s="132"/>
      <c r="N2060" s="135"/>
      <c r="O2060" s="135"/>
      <c r="P2060" s="135"/>
      <c r="Q2060" s="135"/>
      <c r="R2060" s="135"/>
      <c r="S2060" s="135"/>
    </row>
    <row r="2061" spans="9:19">
      <c r="I2061" s="132"/>
      <c r="J2061" s="132"/>
      <c r="K2061" s="129"/>
      <c r="L2061" s="132"/>
      <c r="M2061" s="132"/>
      <c r="N2061" s="135"/>
      <c r="O2061" s="135"/>
      <c r="P2061" s="135"/>
      <c r="Q2061" s="135"/>
      <c r="R2061" s="135"/>
      <c r="S2061" s="135"/>
    </row>
    <row r="2062" spans="9:19">
      <c r="I2062" s="132"/>
      <c r="J2062" s="132"/>
      <c r="K2062" s="129"/>
      <c r="L2062" s="132"/>
      <c r="M2062" s="132"/>
      <c r="N2062" s="135"/>
      <c r="O2062" s="135"/>
      <c r="P2062" s="135"/>
      <c r="Q2062" s="135"/>
      <c r="R2062" s="135"/>
      <c r="S2062" s="135"/>
    </row>
    <row r="2063" spans="9:19">
      <c r="I2063" s="132"/>
      <c r="J2063" s="132"/>
      <c r="K2063" s="129"/>
      <c r="L2063" s="132"/>
      <c r="M2063" s="132"/>
      <c r="N2063" s="135"/>
      <c r="O2063" s="135"/>
      <c r="P2063" s="135"/>
      <c r="Q2063" s="135"/>
      <c r="R2063" s="135"/>
      <c r="S2063" s="135"/>
    </row>
    <row r="2064" spans="9:19">
      <c r="I2064" s="132"/>
      <c r="J2064" s="132"/>
      <c r="K2064" s="129"/>
      <c r="L2064" s="132"/>
      <c r="M2064" s="132"/>
      <c r="N2064" s="135"/>
      <c r="O2064" s="135"/>
      <c r="P2064" s="135"/>
      <c r="Q2064" s="135"/>
      <c r="R2064" s="135"/>
      <c r="S2064" s="135"/>
    </row>
    <row r="2065" spans="9:19">
      <c r="I2065" s="132"/>
      <c r="J2065" s="132"/>
      <c r="K2065" s="129"/>
      <c r="L2065" s="132"/>
      <c r="M2065" s="132"/>
      <c r="N2065" s="135"/>
      <c r="O2065" s="135"/>
      <c r="P2065" s="135"/>
      <c r="Q2065" s="135"/>
      <c r="R2065" s="135"/>
      <c r="S2065" s="135"/>
    </row>
    <row r="2066" spans="9:19">
      <c r="I2066" s="132"/>
      <c r="J2066" s="132"/>
      <c r="K2066" s="129"/>
      <c r="L2066" s="132"/>
      <c r="M2066" s="132"/>
      <c r="N2066" s="135"/>
      <c r="O2066" s="135"/>
      <c r="P2066" s="135"/>
      <c r="Q2066" s="135"/>
      <c r="R2066" s="135"/>
      <c r="S2066" s="135"/>
    </row>
    <row r="2067" spans="9:19">
      <c r="I2067" s="132"/>
      <c r="J2067" s="132"/>
      <c r="K2067" s="129"/>
      <c r="L2067" s="132"/>
      <c r="M2067" s="132"/>
      <c r="N2067" s="135"/>
      <c r="O2067" s="135"/>
      <c r="P2067" s="135"/>
      <c r="Q2067" s="135"/>
      <c r="R2067" s="135"/>
      <c r="S2067" s="135"/>
    </row>
    <row r="2068" spans="9:19">
      <c r="I2068" s="132"/>
      <c r="J2068" s="132"/>
      <c r="K2068" s="129"/>
      <c r="L2068" s="132"/>
      <c r="M2068" s="132"/>
      <c r="N2068" s="135"/>
      <c r="O2068" s="135"/>
      <c r="P2068" s="135"/>
      <c r="Q2068" s="135"/>
      <c r="R2068" s="135"/>
      <c r="S2068" s="135"/>
    </row>
    <row r="2069" spans="9:19">
      <c r="I2069" s="132"/>
      <c r="J2069" s="132"/>
      <c r="K2069" s="129"/>
      <c r="L2069" s="132"/>
      <c r="M2069" s="132"/>
      <c r="N2069" s="135"/>
      <c r="O2069" s="135"/>
      <c r="P2069" s="135"/>
      <c r="Q2069" s="135"/>
      <c r="R2069" s="135"/>
      <c r="S2069" s="135"/>
    </row>
    <row r="2070" spans="9:19">
      <c r="I2070" s="132"/>
      <c r="J2070" s="132"/>
      <c r="K2070" s="129"/>
      <c r="L2070" s="132"/>
      <c r="M2070" s="132"/>
      <c r="N2070" s="135"/>
      <c r="O2070" s="135"/>
      <c r="P2070" s="135"/>
      <c r="Q2070" s="135"/>
      <c r="R2070" s="135"/>
      <c r="S2070" s="135"/>
    </row>
    <row r="2071" spans="9:19">
      <c r="I2071" s="132"/>
      <c r="J2071" s="132"/>
      <c r="K2071" s="129"/>
      <c r="L2071" s="132"/>
      <c r="M2071" s="132"/>
      <c r="N2071" s="135"/>
      <c r="O2071" s="135"/>
      <c r="P2071" s="135"/>
      <c r="Q2071" s="135"/>
      <c r="R2071" s="135"/>
      <c r="S2071" s="135"/>
    </row>
    <row r="2072" spans="9:19">
      <c r="I2072" s="132"/>
      <c r="J2072" s="132"/>
      <c r="K2072" s="129"/>
      <c r="L2072" s="132"/>
      <c r="M2072" s="132"/>
      <c r="N2072" s="135"/>
      <c r="O2072" s="135"/>
      <c r="P2072" s="135"/>
      <c r="Q2072" s="135"/>
      <c r="R2072" s="135"/>
      <c r="S2072" s="135"/>
    </row>
    <row r="2073" spans="9:19">
      <c r="I2073" s="132"/>
      <c r="J2073" s="132"/>
      <c r="K2073" s="129"/>
      <c r="L2073" s="132"/>
      <c r="M2073" s="132"/>
      <c r="N2073" s="135"/>
      <c r="O2073" s="135"/>
      <c r="P2073" s="135"/>
      <c r="Q2073" s="135"/>
      <c r="R2073" s="135"/>
      <c r="S2073" s="135"/>
    </row>
    <row r="2074" spans="9:19">
      <c r="I2074" s="132"/>
      <c r="J2074" s="132"/>
      <c r="K2074" s="129"/>
      <c r="L2074" s="132"/>
      <c r="M2074" s="132"/>
      <c r="N2074" s="135"/>
      <c r="O2074" s="135"/>
      <c r="P2074" s="135"/>
      <c r="Q2074" s="135"/>
      <c r="R2074" s="135"/>
      <c r="S2074" s="135"/>
    </row>
    <row r="2075" spans="9:19">
      <c r="I2075" s="132"/>
      <c r="J2075" s="132"/>
      <c r="K2075" s="129"/>
      <c r="L2075" s="132"/>
      <c r="M2075" s="132"/>
      <c r="N2075" s="135"/>
      <c r="O2075" s="135"/>
      <c r="P2075" s="135"/>
      <c r="Q2075" s="135"/>
      <c r="R2075" s="135"/>
      <c r="S2075" s="135"/>
    </row>
    <row r="2076" spans="9:19">
      <c r="I2076" s="132"/>
      <c r="J2076" s="132"/>
      <c r="K2076" s="129"/>
      <c r="L2076" s="132"/>
      <c r="M2076" s="132"/>
      <c r="N2076" s="135"/>
      <c r="O2076" s="135"/>
      <c r="P2076" s="135"/>
      <c r="Q2076" s="135"/>
      <c r="R2076" s="135"/>
      <c r="S2076" s="135"/>
    </row>
    <row r="2077" spans="9:19">
      <c r="I2077" s="132"/>
      <c r="J2077" s="132"/>
      <c r="K2077" s="129"/>
      <c r="L2077" s="132"/>
      <c r="M2077" s="132"/>
      <c r="N2077" s="135"/>
      <c r="O2077" s="135"/>
      <c r="P2077" s="135"/>
      <c r="Q2077" s="135"/>
      <c r="R2077" s="135"/>
      <c r="S2077" s="135"/>
    </row>
    <row r="2078" spans="9:19">
      <c r="I2078" s="132"/>
      <c r="J2078" s="132"/>
      <c r="K2078" s="129"/>
      <c r="L2078" s="132"/>
      <c r="M2078" s="132"/>
      <c r="N2078" s="135"/>
      <c r="O2078" s="135"/>
      <c r="P2078" s="135"/>
      <c r="Q2078" s="135"/>
      <c r="R2078" s="135"/>
      <c r="S2078" s="135"/>
    </row>
    <row r="2079" spans="9:19">
      <c r="I2079" s="132"/>
      <c r="J2079" s="132"/>
      <c r="K2079" s="129"/>
      <c r="L2079" s="132"/>
      <c r="M2079" s="132"/>
      <c r="N2079" s="135"/>
      <c r="O2079" s="135"/>
      <c r="P2079" s="135"/>
      <c r="Q2079" s="135"/>
      <c r="R2079" s="135"/>
      <c r="S2079" s="135"/>
    </row>
    <row r="2080" spans="9:19">
      <c r="I2080" s="132"/>
      <c r="J2080" s="132"/>
      <c r="K2080" s="129"/>
      <c r="L2080" s="132"/>
      <c r="M2080" s="132"/>
      <c r="N2080" s="135"/>
      <c r="O2080" s="135"/>
      <c r="P2080" s="135"/>
      <c r="Q2080" s="135"/>
      <c r="R2080" s="135"/>
      <c r="S2080" s="135"/>
    </row>
    <row r="2081" spans="9:19">
      <c r="I2081" s="132"/>
      <c r="J2081" s="132"/>
      <c r="K2081" s="129"/>
      <c r="L2081" s="132"/>
      <c r="M2081" s="132"/>
      <c r="N2081" s="135"/>
      <c r="O2081" s="135"/>
      <c r="P2081" s="135"/>
      <c r="Q2081" s="135"/>
      <c r="R2081" s="135"/>
      <c r="S2081" s="135"/>
    </row>
    <row r="2082" spans="9:19">
      <c r="I2082" s="132"/>
      <c r="J2082" s="132"/>
      <c r="K2082" s="129"/>
      <c r="L2082" s="132"/>
      <c r="M2082" s="132"/>
      <c r="N2082" s="135"/>
      <c r="O2082" s="135"/>
      <c r="P2082" s="135"/>
      <c r="Q2082" s="135"/>
      <c r="R2082" s="135"/>
      <c r="S2082" s="135"/>
    </row>
    <row r="2083" spans="9:19">
      <c r="I2083" s="132"/>
      <c r="J2083" s="132"/>
      <c r="K2083" s="129"/>
      <c r="L2083" s="132"/>
      <c r="M2083" s="132"/>
      <c r="N2083" s="135"/>
      <c r="O2083" s="135"/>
      <c r="P2083" s="135"/>
      <c r="Q2083" s="135"/>
      <c r="R2083" s="135"/>
      <c r="S2083" s="135"/>
    </row>
    <row r="2084" spans="9:19">
      <c r="I2084" s="132"/>
      <c r="J2084" s="132"/>
      <c r="K2084" s="129"/>
      <c r="L2084" s="132"/>
      <c r="M2084" s="132"/>
      <c r="N2084" s="135"/>
      <c r="O2084" s="135"/>
      <c r="P2084" s="135"/>
      <c r="Q2084" s="135"/>
      <c r="R2084" s="135"/>
      <c r="S2084" s="135"/>
    </row>
    <row r="2085" spans="9:19">
      <c r="I2085" s="132"/>
      <c r="J2085" s="132"/>
      <c r="K2085" s="129"/>
      <c r="L2085" s="132"/>
      <c r="M2085" s="132"/>
      <c r="N2085" s="135"/>
      <c r="O2085" s="135"/>
      <c r="P2085" s="135"/>
      <c r="Q2085" s="135"/>
      <c r="R2085" s="135"/>
      <c r="S2085" s="135"/>
    </row>
    <row r="2086" spans="9:19">
      <c r="I2086" s="132"/>
      <c r="J2086" s="132"/>
      <c r="K2086" s="129"/>
      <c r="L2086" s="132"/>
      <c r="M2086" s="132"/>
      <c r="N2086" s="135"/>
      <c r="O2086" s="135"/>
      <c r="P2086" s="135"/>
      <c r="Q2086" s="135"/>
      <c r="R2086" s="135"/>
      <c r="S2086" s="135"/>
    </row>
    <row r="2087" spans="9:19">
      <c r="I2087" s="132"/>
      <c r="J2087" s="132"/>
      <c r="K2087" s="129"/>
      <c r="L2087" s="132"/>
      <c r="M2087" s="132"/>
      <c r="N2087" s="135"/>
      <c r="O2087" s="135"/>
      <c r="P2087" s="135"/>
      <c r="Q2087" s="135"/>
      <c r="R2087" s="135"/>
      <c r="S2087" s="135"/>
    </row>
    <row r="2088" spans="9:19">
      <c r="I2088" s="132"/>
      <c r="J2088" s="132"/>
      <c r="K2088" s="129"/>
      <c r="L2088" s="132"/>
      <c r="M2088" s="132"/>
      <c r="N2088" s="135"/>
      <c r="O2088" s="135"/>
      <c r="P2088" s="135"/>
      <c r="Q2088" s="135"/>
      <c r="R2088" s="135"/>
      <c r="S2088" s="135"/>
    </row>
    <row r="2089" spans="9:19">
      <c r="I2089" s="132"/>
      <c r="J2089" s="132"/>
      <c r="K2089" s="129"/>
      <c r="L2089" s="132"/>
      <c r="M2089" s="132"/>
      <c r="N2089" s="135"/>
      <c r="O2089" s="135"/>
      <c r="P2089" s="135"/>
      <c r="Q2089" s="135"/>
      <c r="R2089" s="135"/>
      <c r="S2089" s="135"/>
    </row>
    <row r="2090" spans="9:19">
      <c r="I2090" s="132"/>
      <c r="J2090" s="132"/>
      <c r="K2090" s="129"/>
      <c r="L2090" s="132"/>
      <c r="M2090" s="132"/>
      <c r="N2090" s="135"/>
      <c r="O2090" s="135"/>
      <c r="P2090" s="135"/>
      <c r="Q2090" s="135"/>
      <c r="R2090" s="135"/>
      <c r="S2090" s="135"/>
    </row>
    <row r="2091" spans="9:19">
      <c r="I2091" s="132"/>
      <c r="J2091" s="132"/>
      <c r="K2091" s="129"/>
      <c r="L2091" s="132"/>
      <c r="M2091" s="132"/>
      <c r="N2091" s="135"/>
      <c r="O2091" s="135"/>
      <c r="P2091" s="135"/>
      <c r="Q2091" s="135"/>
      <c r="R2091" s="135"/>
      <c r="S2091" s="135"/>
    </row>
    <row r="2092" spans="9:19">
      <c r="I2092" s="132"/>
      <c r="J2092" s="132"/>
      <c r="K2092" s="129"/>
      <c r="L2092" s="132"/>
      <c r="M2092" s="132"/>
      <c r="N2092" s="135"/>
      <c r="O2092" s="135"/>
      <c r="P2092" s="135"/>
      <c r="Q2092" s="135"/>
      <c r="R2092" s="135"/>
      <c r="S2092" s="135"/>
    </row>
    <row r="2093" spans="9:19">
      <c r="I2093" s="132"/>
      <c r="J2093" s="132"/>
      <c r="K2093" s="129"/>
      <c r="L2093" s="132"/>
      <c r="M2093" s="132"/>
      <c r="N2093" s="135"/>
      <c r="O2093" s="135"/>
      <c r="P2093" s="135"/>
      <c r="Q2093" s="135"/>
      <c r="R2093" s="135"/>
      <c r="S2093" s="135"/>
    </row>
    <row r="2094" spans="9:19">
      <c r="I2094" s="132"/>
      <c r="J2094" s="132"/>
      <c r="K2094" s="129"/>
      <c r="L2094" s="132"/>
      <c r="M2094" s="132"/>
      <c r="N2094" s="135"/>
      <c r="O2094" s="135"/>
      <c r="P2094" s="135"/>
      <c r="Q2094" s="135"/>
      <c r="R2094" s="135"/>
      <c r="S2094" s="135"/>
    </row>
    <row r="2095" spans="9:19">
      <c r="I2095" s="132"/>
      <c r="J2095" s="132"/>
      <c r="K2095" s="129"/>
      <c r="L2095" s="132"/>
      <c r="M2095" s="132"/>
      <c r="N2095" s="135"/>
      <c r="O2095" s="135"/>
      <c r="P2095" s="135"/>
      <c r="Q2095" s="135"/>
      <c r="R2095" s="135"/>
      <c r="S2095" s="135"/>
    </row>
    <row r="2096" spans="9:19">
      <c r="I2096" s="132"/>
      <c r="J2096" s="132"/>
      <c r="K2096" s="129"/>
      <c r="L2096" s="132"/>
      <c r="M2096" s="132"/>
      <c r="N2096" s="135"/>
      <c r="O2096" s="135"/>
      <c r="P2096" s="135"/>
      <c r="Q2096" s="135"/>
      <c r="R2096" s="135"/>
      <c r="S2096" s="135"/>
    </row>
    <row r="2097" spans="9:19">
      <c r="I2097" s="132"/>
      <c r="J2097" s="132"/>
      <c r="K2097" s="129"/>
      <c r="L2097" s="132"/>
      <c r="M2097" s="132"/>
      <c r="N2097" s="135"/>
      <c r="O2097" s="135"/>
      <c r="P2097" s="135"/>
      <c r="Q2097" s="135"/>
      <c r="R2097" s="135"/>
      <c r="S2097" s="135"/>
    </row>
    <row r="2098" spans="9:19">
      <c r="I2098" s="132"/>
      <c r="J2098" s="132"/>
      <c r="K2098" s="129"/>
      <c r="L2098" s="132"/>
      <c r="M2098" s="132"/>
      <c r="N2098" s="135"/>
      <c r="O2098" s="135"/>
      <c r="P2098" s="135"/>
      <c r="Q2098" s="135"/>
      <c r="R2098" s="135"/>
      <c r="S2098" s="135"/>
    </row>
    <row r="2099" spans="9:19">
      <c r="I2099" s="132"/>
      <c r="J2099" s="132"/>
      <c r="K2099" s="129"/>
      <c r="L2099" s="132"/>
      <c r="M2099" s="132"/>
      <c r="N2099" s="135"/>
      <c r="O2099" s="135"/>
      <c r="P2099" s="135"/>
      <c r="Q2099" s="135"/>
      <c r="R2099" s="135"/>
      <c r="S2099" s="135"/>
    </row>
    <row r="2100" spans="9:19">
      <c r="I2100" s="132"/>
      <c r="J2100" s="132"/>
      <c r="K2100" s="129"/>
      <c r="L2100" s="132"/>
      <c r="M2100" s="132"/>
      <c r="N2100" s="135"/>
      <c r="O2100" s="135"/>
      <c r="P2100" s="135"/>
      <c r="Q2100" s="135"/>
      <c r="R2100" s="135"/>
      <c r="S2100" s="135"/>
    </row>
    <row r="2101" spans="9:19">
      <c r="I2101" s="132"/>
      <c r="J2101" s="132"/>
      <c r="K2101" s="129"/>
      <c r="L2101" s="132"/>
      <c r="M2101" s="132"/>
      <c r="N2101" s="135"/>
      <c r="O2101" s="135"/>
      <c r="P2101" s="135"/>
      <c r="Q2101" s="135"/>
      <c r="R2101" s="135"/>
      <c r="S2101" s="135"/>
    </row>
    <row r="2102" spans="9:19">
      <c r="I2102" s="132"/>
      <c r="J2102" s="132"/>
      <c r="K2102" s="129"/>
      <c r="L2102" s="132"/>
      <c r="M2102" s="132"/>
      <c r="N2102" s="135"/>
      <c r="O2102" s="135"/>
      <c r="P2102" s="135"/>
      <c r="Q2102" s="135"/>
      <c r="R2102" s="135"/>
      <c r="S2102" s="135"/>
    </row>
    <row r="2103" spans="9:19">
      <c r="I2103" s="132"/>
      <c r="J2103" s="132"/>
      <c r="K2103" s="129"/>
      <c r="L2103" s="132"/>
      <c r="M2103" s="132"/>
      <c r="N2103" s="135"/>
      <c r="O2103" s="135"/>
      <c r="P2103" s="135"/>
      <c r="Q2103" s="135"/>
      <c r="R2103" s="135"/>
      <c r="S2103" s="135"/>
    </row>
    <row r="2104" spans="9:19">
      <c r="I2104" s="132"/>
      <c r="J2104" s="132"/>
      <c r="K2104" s="129"/>
      <c r="L2104" s="132"/>
      <c r="M2104" s="132"/>
      <c r="N2104" s="135"/>
      <c r="O2104" s="135"/>
      <c r="P2104" s="135"/>
      <c r="Q2104" s="135"/>
      <c r="R2104" s="135"/>
      <c r="S2104" s="135"/>
    </row>
    <row r="2105" spans="9:19">
      <c r="I2105" s="132"/>
      <c r="J2105" s="132"/>
      <c r="K2105" s="129"/>
      <c r="L2105" s="132"/>
      <c r="M2105" s="132"/>
      <c r="N2105" s="135"/>
      <c r="O2105" s="135"/>
      <c r="P2105" s="135"/>
      <c r="Q2105" s="135"/>
      <c r="R2105" s="135"/>
      <c r="S2105" s="135"/>
    </row>
    <row r="2106" spans="9:19">
      <c r="I2106" s="132"/>
      <c r="J2106" s="132"/>
      <c r="K2106" s="129"/>
      <c r="L2106" s="132"/>
      <c r="M2106" s="132"/>
      <c r="N2106" s="135"/>
      <c r="O2106" s="135"/>
      <c r="P2106" s="135"/>
      <c r="Q2106" s="135"/>
      <c r="R2106" s="135"/>
      <c r="S2106" s="135"/>
    </row>
    <row r="2107" spans="9:19">
      <c r="I2107" s="132"/>
      <c r="J2107" s="132"/>
      <c r="K2107" s="129"/>
      <c r="L2107" s="132"/>
      <c r="M2107" s="132"/>
      <c r="N2107" s="135"/>
      <c r="O2107" s="135"/>
      <c r="P2107" s="135"/>
      <c r="Q2107" s="135"/>
      <c r="R2107" s="135"/>
      <c r="S2107" s="135"/>
    </row>
    <row r="2108" spans="9:19">
      <c r="I2108" s="132"/>
      <c r="J2108" s="132"/>
      <c r="K2108" s="129"/>
      <c r="L2108" s="132"/>
      <c r="M2108" s="132"/>
      <c r="N2108" s="135"/>
      <c r="O2108" s="135"/>
      <c r="P2108" s="135"/>
      <c r="Q2108" s="135"/>
      <c r="R2108" s="135"/>
      <c r="S2108" s="135"/>
    </row>
    <row r="2109" spans="9:19">
      <c r="I2109" s="132"/>
      <c r="J2109" s="132"/>
      <c r="K2109" s="129"/>
      <c r="L2109" s="132"/>
      <c r="M2109" s="132"/>
      <c r="N2109" s="135"/>
      <c r="O2109" s="135"/>
      <c r="P2109" s="135"/>
      <c r="Q2109" s="135"/>
      <c r="R2109" s="135"/>
      <c r="S2109" s="135"/>
    </row>
    <row r="2110" spans="9:19">
      <c r="I2110" s="132"/>
      <c r="J2110" s="132"/>
      <c r="K2110" s="129"/>
      <c r="L2110" s="132"/>
      <c r="M2110" s="132"/>
      <c r="N2110" s="135"/>
      <c r="O2110" s="135"/>
      <c r="P2110" s="135"/>
      <c r="Q2110" s="135"/>
      <c r="R2110" s="135"/>
      <c r="S2110" s="135"/>
    </row>
    <row r="2111" spans="9:19">
      <c r="I2111" s="132"/>
      <c r="J2111" s="132"/>
      <c r="K2111" s="129"/>
      <c r="L2111" s="132"/>
      <c r="M2111" s="132"/>
      <c r="N2111" s="135"/>
      <c r="O2111" s="135"/>
      <c r="P2111" s="135"/>
      <c r="Q2111" s="135"/>
      <c r="R2111" s="135"/>
      <c r="S2111" s="135"/>
    </row>
    <row r="2112" spans="9:19">
      <c r="I2112" s="132"/>
      <c r="J2112" s="132"/>
      <c r="K2112" s="129"/>
      <c r="L2112" s="132"/>
      <c r="M2112" s="132"/>
      <c r="N2112" s="135"/>
      <c r="O2112" s="135"/>
      <c r="P2112" s="135"/>
      <c r="Q2112" s="135"/>
      <c r="R2112" s="135"/>
      <c r="S2112" s="135"/>
    </row>
    <row r="2113" spans="9:19">
      <c r="I2113" s="132"/>
      <c r="J2113" s="132"/>
      <c r="K2113" s="129"/>
      <c r="L2113" s="132"/>
      <c r="M2113" s="132"/>
      <c r="N2113" s="135"/>
      <c r="O2113" s="135"/>
      <c r="P2113" s="135"/>
      <c r="Q2113" s="135"/>
      <c r="R2113" s="135"/>
      <c r="S2113" s="135"/>
    </row>
    <row r="2114" spans="9:19">
      <c r="I2114" s="132"/>
      <c r="J2114" s="132"/>
      <c r="K2114" s="129"/>
      <c r="L2114" s="132"/>
      <c r="M2114" s="132"/>
      <c r="N2114" s="135"/>
      <c r="O2114" s="135"/>
      <c r="P2114" s="135"/>
      <c r="Q2114" s="135"/>
      <c r="R2114" s="135"/>
      <c r="S2114" s="135"/>
    </row>
    <row r="2115" spans="9:19">
      <c r="I2115" s="132"/>
      <c r="J2115" s="132"/>
      <c r="K2115" s="129"/>
      <c r="L2115" s="132"/>
      <c r="M2115" s="132"/>
      <c r="N2115" s="135"/>
      <c r="O2115" s="135"/>
      <c r="P2115" s="135"/>
      <c r="Q2115" s="135"/>
      <c r="R2115" s="135"/>
      <c r="S2115" s="135"/>
    </row>
    <row r="2116" spans="9:19">
      <c r="I2116" s="132"/>
      <c r="J2116" s="132"/>
      <c r="K2116" s="129"/>
      <c r="L2116" s="132"/>
      <c r="M2116" s="132"/>
      <c r="N2116" s="135"/>
      <c r="O2116" s="135"/>
      <c r="P2116" s="135"/>
      <c r="Q2116" s="135"/>
      <c r="R2116" s="135"/>
      <c r="S2116" s="135"/>
    </row>
    <row r="2117" spans="9:19">
      <c r="I2117" s="132"/>
      <c r="J2117" s="132"/>
      <c r="K2117" s="129"/>
      <c r="L2117" s="132"/>
      <c r="M2117" s="132"/>
      <c r="N2117" s="135"/>
      <c r="O2117" s="135"/>
      <c r="P2117" s="135"/>
      <c r="Q2117" s="135"/>
      <c r="R2117" s="135"/>
      <c r="S2117" s="135"/>
    </row>
    <row r="2118" spans="9:19">
      <c r="I2118" s="132"/>
      <c r="J2118" s="132"/>
      <c r="K2118" s="129"/>
      <c r="L2118" s="132"/>
      <c r="M2118" s="132"/>
      <c r="N2118" s="135"/>
      <c r="O2118" s="135"/>
      <c r="P2118" s="135"/>
      <c r="Q2118" s="135"/>
      <c r="R2118" s="135"/>
      <c r="S2118" s="135"/>
    </row>
    <row r="2119" spans="9:19">
      <c r="I2119" s="132"/>
      <c r="J2119" s="132"/>
      <c r="K2119" s="129"/>
      <c r="L2119" s="132"/>
      <c r="M2119" s="132"/>
      <c r="N2119" s="135"/>
      <c r="O2119" s="135"/>
      <c r="P2119" s="135"/>
      <c r="Q2119" s="135"/>
      <c r="R2119" s="135"/>
      <c r="S2119" s="135"/>
    </row>
    <row r="2120" spans="9:19">
      <c r="I2120" s="132"/>
      <c r="J2120" s="132"/>
      <c r="K2120" s="129"/>
      <c r="L2120" s="132"/>
      <c r="M2120" s="132"/>
      <c r="N2120" s="135"/>
      <c r="O2120" s="135"/>
      <c r="P2120" s="135"/>
      <c r="Q2120" s="135"/>
      <c r="R2120" s="135"/>
      <c r="S2120" s="135"/>
    </row>
    <row r="2121" spans="9:19">
      <c r="I2121" s="132"/>
      <c r="J2121" s="132"/>
      <c r="K2121" s="129"/>
      <c r="L2121" s="132"/>
      <c r="M2121" s="132"/>
      <c r="N2121" s="135"/>
      <c r="O2121" s="135"/>
      <c r="P2121" s="135"/>
      <c r="Q2121" s="135"/>
      <c r="R2121" s="135"/>
      <c r="S2121" s="135"/>
    </row>
    <row r="2122" spans="9:19">
      <c r="I2122" s="132"/>
      <c r="J2122" s="132"/>
      <c r="K2122" s="129"/>
      <c r="L2122" s="132"/>
      <c r="M2122" s="132"/>
      <c r="N2122" s="135"/>
      <c r="O2122" s="135"/>
      <c r="P2122" s="135"/>
      <c r="Q2122" s="135"/>
      <c r="R2122" s="135"/>
      <c r="S2122" s="135"/>
    </row>
    <row r="2123" spans="9:19">
      <c r="I2123" s="132"/>
      <c r="J2123" s="132"/>
      <c r="K2123" s="129"/>
      <c r="L2123" s="132"/>
      <c r="M2123" s="132"/>
      <c r="N2123" s="135"/>
      <c r="O2123" s="135"/>
      <c r="P2123" s="135"/>
      <c r="Q2123" s="135"/>
      <c r="R2123" s="135"/>
      <c r="S2123" s="135"/>
    </row>
    <row r="2124" spans="9:19">
      <c r="I2124" s="132"/>
      <c r="J2124" s="132"/>
      <c r="K2124" s="129"/>
      <c r="L2124" s="132"/>
      <c r="M2124" s="132"/>
      <c r="N2124" s="135"/>
      <c r="O2124" s="135"/>
      <c r="P2124" s="135"/>
      <c r="Q2124" s="135"/>
      <c r="R2124" s="135"/>
      <c r="S2124" s="135"/>
    </row>
    <row r="2125" spans="9:19">
      <c r="I2125" s="132"/>
      <c r="J2125" s="132"/>
      <c r="K2125" s="129"/>
      <c r="L2125" s="132"/>
      <c r="M2125" s="132"/>
      <c r="N2125" s="135"/>
      <c r="O2125" s="135"/>
      <c r="P2125" s="135"/>
      <c r="Q2125" s="135"/>
      <c r="R2125" s="135"/>
      <c r="S2125" s="135"/>
    </row>
    <row r="2126" spans="9:19">
      <c r="I2126" s="132"/>
      <c r="J2126" s="132"/>
      <c r="K2126" s="129"/>
      <c r="L2126" s="132"/>
      <c r="M2126" s="132"/>
      <c r="N2126" s="135"/>
      <c r="O2126" s="135"/>
      <c r="P2126" s="135"/>
      <c r="Q2126" s="135"/>
      <c r="R2126" s="135"/>
      <c r="S2126" s="135"/>
    </row>
    <row r="2127" spans="9:19">
      <c r="I2127" s="132"/>
      <c r="J2127" s="132"/>
      <c r="K2127" s="129"/>
      <c r="L2127" s="132"/>
      <c r="M2127" s="132"/>
      <c r="N2127" s="135"/>
      <c r="O2127" s="135"/>
      <c r="P2127" s="135"/>
      <c r="Q2127" s="135"/>
      <c r="R2127" s="135"/>
      <c r="S2127" s="135"/>
    </row>
    <row r="2128" spans="9:19">
      <c r="I2128" s="132"/>
      <c r="J2128" s="132"/>
      <c r="K2128" s="129"/>
      <c r="L2128" s="132"/>
      <c r="M2128" s="132"/>
      <c r="N2128" s="135"/>
      <c r="O2128" s="135"/>
      <c r="P2128" s="135"/>
      <c r="Q2128" s="135"/>
      <c r="R2128" s="135"/>
      <c r="S2128" s="135"/>
    </row>
    <row r="2129" spans="9:19">
      <c r="I2129" s="132"/>
      <c r="J2129" s="132"/>
      <c r="K2129" s="129"/>
      <c r="L2129" s="132"/>
      <c r="M2129" s="132"/>
      <c r="N2129" s="135"/>
      <c r="O2129" s="135"/>
      <c r="P2129" s="135"/>
      <c r="Q2129" s="135"/>
      <c r="R2129" s="135"/>
      <c r="S2129" s="135"/>
    </row>
    <row r="2130" spans="9:19">
      <c r="I2130" s="132"/>
      <c r="J2130" s="132"/>
      <c r="K2130" s="129"/>
      <c r="L2130" s="132"/>
      <c r="M2130" s="132"/>
      <c r="N2130" s="135"/>
      <c r="O2130" s="135"/>
      <c r="P2130" s="135"/>
      <c r="Q2130" s="135"/>
      <c r="R2130" s="135"/>
      <c r="S2130" s="135"/>
    </row>
    <row r="2131" spans="9:19">
      <c r="I2131" s="132"/>
      <c r="J2131" s="132"/>
      <c r="K2131" s="129"/>
      <c r="L2131" s="132"/>
      <c r="M2131" s="132"/>
      <c r="N2131" s="135"/>
      <c r="O2131" s="135"/>
      <c r="P2131" s="135"/>
      <c r="Q2131" s="135"/>
      <c r="R2131" s="135"/>
      <c r="S2131" s="135"/>
    </row>
    <row r="2132" spans="9:19">
      <c r="I2132" s="132"/>
      <c r="J2132" s="132"/>
      <c r="K2132" s="129"/>
      <c r="L2132" s="132"/>
      <c r="M2132" s="132"/>
      <c r="N2132" s="135"/>
      <c r="O2132" s="135"/>
      <c r="P2132" s="135"/>
      <c r="Q2132" s="135"/>
      <c r="R2132" s="135"/>
      <c r="S2132" s="135"/>
    </row>
    <row r="2133" spans="9:19">
      <c r="I2133" s="132"/>
      <c r="J2133" s="132"/>
      <c r="K2133" s="129"/>
      <c r="L2133" s="132"/>
      <c r="M2133" s="132"/>
      <c r="N2133" s="135"/>
      <c r="O2133" s="135"/>
      <c r="P2133" s="135"/>
      <c r="Q2133" s="135"/>
      <c r="R2133" s="135"/>
      <c r="S2133" s="135"/>
    </row>
    <row r="2134" spans="9:19">
      <c r="I2134" s="132"/>
      <c r="J2134" s="132"/>
      <c r="K2134" s="129"/>
      <c r="L2134" s="132"/>
      <c r="M2134" s="132"/>
      <c r="N2134" s="135"/>
      <c r="O2134" s="135"/>
      <c r="P2134" s="135"/>
      <c r="Q2134" s="135"/>
      <c r="R2134" s="135"/>
      <c r="S2134" s="135"/>
    </row>
    <row r="2135" spans="9:19">
      <c r="I2135" s="132"/>
      <c r="J2135" s="132"/>
      <c r="K2135" s="129"/>
      <c r="L2135" s="132"/>
      <c r="M2135" s="132"/>
      <c r="N2135" s="135"/>
      <c r="O2135" s="135"/>
      <c r="P2135" s="135"/>
      <c r="Q2135" s="135"/>
      <c r="R2135" s="135"/>
      <c r="S2135" s="135"/>
    </row>
    <row r="2136" spans="9:19">
      <c r="I2136" s="132"/>
      <c r="J2136" s="132"/>
      <c r="K2136" s="129"/>
      <c r="L2136" s="132"/>
      <c r="M2136" s="132"/>
      <c r="N2136" s="135"/>
      <c r="O2136" s="135"/>
      <c r="P2136" s="135"/>
      <c r="Q2136" s="135"/>
      <c r="R2136" s="135"/>
      <c r="S2136" s="135"/>
    </row>
    <row r="2137" spans="9:19">
      <c r="I2137" s="132"/>
      <c r="J2137" s="132"/>
      <c r="K2137" s="129"/>
      <c r="L2137" s="132"/>
      <c r="M2137" s="132"/>
      <c r="N2137" s="135"/>
      <c r="O2137" s="135"/>
      <c r="P2137" s="135"/>
      <c r="Q2137" s="135"/>
      <c r="R2137" s="135"/>
      <c r="S2137" s="135"/>
    </row>
    <row r="2138" spans="9:19">
      <c r="I2138" s="132"/>
      <c r="J2138" s="132"/>
      <c r="K2138" s="129"/>
      <c r="L2138" s="132"/>
      <c r="M2138" s="132"/>
      <c r="N2138" s="135"/>
      <c r="O2138" s="135"/>
      <c r="P2138" s="135"/>
      <c r="Q2138" s="135"/>
      <c r="R2138" s="135"/>
      <c r="S2138" s="135"/>
    </row>
    <row r="2139" spans="9:19">
      <c r="I2139" s="132"/>
      <c r="J2139" s="132"/>
      <c r="K2139" s="129"/>
      <c r="L2139" s="132"/>
      <c r="M2139" s="132"/>
      <c r="N2139" s="135"/>
      <c r="O2139" s="135"/>
      <c r="P2139" s="135"/>
      <c r="Q2139" s="135"/>
      <c r="R2139" s="135"/>
      <c r="S2139" s="135"/>
    </row>
    <row r="2140" spans="9:19">
      <c r="I2140" s="132"/>
      <c r="J2140" s="132"/>
      <c r="K2140" s="129"/>
      <c r="L2140" s="132"/>
      <c r="M2140" s="132"/>
      <c r="N2140" s="135"/>
      <c r="O2140" s="135"/>
      <c r="P2140" s="135"/>
      <c r="Q2140" s="135"/>
      <c r="R2140" s="135"/>
      <c r="S2140" s="135"/>
    </row>
    <row r="2141" spans="9:19">
      <c r="I2141" s="132"/>
      <c r="J2141" s="132"/>
      <c r="K2141" s="129"/>
      <c r="L2141" s="132"/>
      <c r="M2141" s="132"/>
      <c r="N2141" s="135"/>
      <c r="O2141" s="135"/>
      <c r="P2141" s="135"/>
      <c r="Q2141" s="135"/>
      <c r="R2141" s="135"/>
      <c r="S2141" s="135"/>
    </row>
    <row r="2142" spans="9:19">
      <c r="I2142" s="132"/>
      <c r="J2142" s="132"/>
      <c r="K2142" s="129"/>
      <c r="L2142" s="132"/>
      <c r="M2142" s="132"/>
      <c r="N2142" s="135"/>
      <c r="O2142" s="135"/>
      <c r="P2142" s="135"/>
      <c r="Q2142" s="135"/>
      <c r="R2142" s="135"/>
      <c r="S2142" s="135"/>
    </row>
    <row r="2143" spans="9:19">
      <c r="I2143" s="132"/>
      <c r="J2143" s="132"/>
      <c r="K2143" s="129"/>
      <c r="L2143" s="132"/>
      <c r="M2143" s="132"/>
      <c r="N2143" s="135"/>
      <c r="O2143" s="135"/>
      <c r="P2143" s="135"/>
      <c r="Q2143" s="135"/>
      <c r="R2143" s="135"/>
      <c r="S2143" s="135"/>
    </row>
    <row r="2144" spans="9:19">
      <c r="I2144" s="132"/>
      <c r="J2144" s="132"/>
      <c r="K2144" s="129"/>
      <c r="L2144" s="132"/>
      <c r="M2144" s="132"/>
      <c r="N2144" s="135"/>
      <c r="O2144" s="135"/>
      <c r="P2144" s="135"/>
      <c r="Q2144" s="135"/>
      <c r="R2144" s="135"/>
      <c r="S2144" s="135"/>
    </row>
    <row r="2145" spans="9:19">
      <c r="I2145" s="132"/>
      <c r="J2145" s="132"/>
      <c r="K2145" s="129"/>
      <c r="L2145" s="132"/>
      <c r="M2145" s="132"/>
      <c r="N2145" s="135"/>
      <c r="O2145" s="135"/>
      <c r="P2145" s="135"/>
      <c r="Q2145" s="135"/>
      <c r="R2145" s="135"/>
      <c r="S2145" s="135"/>
    </row>
    <row r="2146" spans="9:19">
      <c r="I2146" s="132"/>
      <c r="J2146" s="132"/>
      <c r="K2146" s="129"/>
      <c r="L2146" s="132"/>
      <c r="M2146" s="132"/>
      <c r="N2146" s="135"/>
      <c r="O2146" s="135"/>
      <c r="P2146" s="135"/>
      <c r="Q2146" s="135"/>
      <c r="R2146" s="135"/>
      <c r="S2146" s="135"/>
    </row>
    <row r="2147" spans="9:19">
      <c r="I2147" s="132"/>
      <c r="J2147" s="132"/>
      <c r="K2147" s="129"/>
      <c r="L2147" s="132"/>
      <c r="M2147" s="132"/>
      <c r="N2147" s="135"/>
      <c r="O2147" s="135"/>
      <c r="P2147" s="135"/>
      <c r="Q2147" s="135"/>
      <c r="R2147" s="135"/>
      <c r="S2147" s="135"/>
    </row>
    <row r="2148" spans="9:19">
      <c r="I2148" s="132"/>
      <c r="J2148" s="132"/>
      <c r="K2148" s="129"/>
      <c r="L2148" s="132"/>
      <c r="M2148" s="132"/>
      <c r="N2148" s="135"/>
      <c r="O2148" s="135"/>
      <c r="P2148" s="135"/>
      <c r="Q2148" s="135"/>
      <c r="R2148" s="135"/>
      <c r="S2148" s="135"/>
    </row>
    <row r="2149" spans="9:19">
      <c r="I2149" s="132"/>
      <c r="J2149" s="132"/>
      <c r="K2149" s="129"/>
      <c r="L2149" s="132"/>
      <c r="M2149" s="132"/>
      <c r="N2149" s="135"/>
      <c r="O2149" s="135"/>
      <c r="P2149" s="135"/>
      <c r="Q2149" s="135"/>
      <c r="R2149" s="135"/>
      <c r="S2149" s="135"/>
    </row>
    <row r="2150" spans="9:19">
      <c r="I2150" s="132"/>
      <c r="J2150" s="132"/>
      <c r="K2150" s="129"/>
      <c r="L2150" s="132"/>
      <c r="M2150" s="132"/>
      <c r="N2150" s="135"/>
      <c r="O2150" s="135"/>
      <c r="P2150" s="135"/>
      <c r="Q2150" s="135"/>
      <c r="R2150" s="135"/>
      <c r="S2150" s="135"/>
    </row>
    <row r="2151" spans="9:19">
      <c r="I2151" s="132"/>
      <c r="J2151" s="132"/>
      <c r="K2151" s="129"/>
      <c r="L2151" s="132"/>
      <c r="M2151" s="132"/>
      <c r="N2151" s="135"/>
      <c r="O2151" s="135"/>
      <c r="P2151" s="135"/>
      <c r="Q2151" s="135"/>
      <c r="R2151" s="135"/>
      <c r="S2151" s="135"/>
    </row>
    <row r="2152" spans="9:19">
      <c r="I2152" s="132"/>
      <c r="J2152" s="132"/>
      <c r="K2152" s="129"/>
      <c r="L2152" s="132"/>
      <c r="M2152" s="132"/>
      <c r="N2152" s="135"/>
      <c r="O2152" s="135"/>
      <c r="P2152" s="135"/>
      <c r="Q2152" s="135"/>
      <c r="R2152" s="135"/>
      <c r="S2152" s="135"/>
    </row>
    <row r="2153" spans="9:19">
      <c r="I2153" s="132"/>
      <c r="J2153" s="132"/>
      <c r="K2153" s="129"/>
      <c r="L2153" s="132"/>
      <c r="M2153" s="132"/>
      <c r="N2153" s="135"/>
      <c r="O2153" s="135"/>
      <c r="P2153" s="135"/>
      <c r="Q2153" s="135"/>
      <c r="R2153" s="135"/>
      <c r="S2153" s="135"/>
    </row>
    <row r="2154" spans="9:19">
      <c r="I2154" s="132"/>
      <c r="J2154" s="132"/>
      <c r="K2154" s="129"/>
      <c r="L2154" s="132"/>
      <c r="M2154" s="132"/>
      <c r="N2154" s="135"/>
      <c r="O2154" s="135"/>
      <c r="P2154" s="135"/>
      <c r="Q2154" s="135"/>
      <c r="R2154" s="135"/>
      <c r="S2154" s="135"/>
    </row>
    <row r="2155" spans="9:19">
      <c r="I2155" s="132"/>
      <c r="J2155" s="132"/>
      <c r="K2155" s="129"/>
      <c r="L2155" s="132"/>
      <c r="M2155" s="132"/>
      <c r="N2155" s="135"/>
      <c r="O2155" s="135"/>
      <c r="P2155" s="135"/>
      <c r="Q2155" s="135"/>
      <c r="R2155" s="135"/>
      <c r="S2155" s="135"/>
    </row>
    <row r="2156" spans="9:19">
      <c r="I2156" s="132"/>
      <c r="J2156" s="132"/>
      <c r="K2156" s="129"/>
      <c r="L2156" s="132"/>
      <c r="M2156" s="132"/>
      <c r="N2156" s="135"/>
      <c r="O2156" s="135"/>
      <c r="P2156" s="135"/>
      <c r="Q2156" s="135"/>
      <c r="R2156" s="135"/>
      <c r="S2156" s="135"/>
    </row>
    <row r="2157" spans="9:19">
      <c r="I2157" s="132"/>
      <c r="J2157" s="132"/>
      <c r="K2157" s="129"/>
      <c r="L2157" s="132"/>
      <c r="M2157" s="132"/>
      <c r="N2157" s="135"/>
      <c r="O2157" s="135"/>
      <c r="P2157" s="135"/>
      <c r="Q2157" s="135"/>
      <c r="R2157" s="135"/>
      <c r="S2157" s="135"/>
    </row>
    <row r="2158" spans="9:19">
      <c r="I2158" s="132"/>
      <c r="J2158" s="132"/>
      <c r="K2158" s="129"/>
      <c r="L2158" s="132"/>
      <c r="M2158" s="132"/>
      <c r="N2158" s="135"/>
      <c r="O2158" s="135"/>
      <c r="P2158" s="135"/>
      <c r="Q2158" s="135"/>
      <c r="R2158" s="135"/>
      <c r="S2158" s="135"/>
    </row>
    <row r="2159" spans="9:19">
      <c r="I2159" s="132"/>
      <c r="J2159" s="132"/>
      <c r="K2159" s="129"/>
      <c r="L2159" s="132"/>
      <c r="M2159" s="132"/>
      <c r="N2159" s="135"/>
      <c r="O2159" s="135"/>
      <c r="P2159" s="135"/>
      <c r="Q2159" s="135"/>
      <c r="R2159" s="135"/>
      <c r="S2159" s="135"/>
    </row>
    <row r="2160" spans="9:19">
      <c r="I2160" s="132"/>
      <c r="J2160" s="132"/>
      <c r="K2160" s="129"/>
      <c r="L2160" s="132"/>
      <c r="M2160" s="132"/>
      <c r="N2160" s="135"/>
      <c r="O2160" s="135"/>
      <c r="P2160" s="135"/>
      <c r="Q2160" s="135"/>
      <c r="R2160" s="135"/>
      <c r="S2160" s="135"/>
    </row>
    <row r="2161" spans="9:19">
      <c r="I2161" s="132"/>
      <c r="J2161" s="132"/>
      <c r="K2161" s="129"/>
      <c r="L2161" s="132"/>
      <c r="M2161" s="132"/>
      <c r="N2161" s="135"/>
      <c r="O2161" s="135"/>
      <c r="P2161" s="135"/>
      <c r="Q2161" s="135"/>
      <c r="R2161" s="135"/>
      <c r="S2161" s="135"/>
    </row>
    <row r="2162" spans="9:19">
      <c r="I2162" s="132"/>
      <c r="J2162" s="132"/>
      <c r="K2162" s="129"/>
      <c r="L2162" s="132"/>
      <c r="M2162" s="132"/>
      <c r="N2162" s="135"/>
      <c r="O2162" s="135"/>
      <c r="P2162" s="135"/>
      <c r="Q2162" s="135"/>
      <c r="R2162" s="135"/>
      <c r="S2162" s="135"/>
    </row>
    <row r="2163" spans="9:19">
      <c r="I2163" s="132"/>
      <c r="J2163" s="132"/>
      <c r="K2163" s="129"/>
      <c r="L2163" s="132"/>
      <c r="M2163" s="132"/>
      <c r="N2163" s="135"/>
      <c r="O2163" s="135"/>
      <c r="P2163" s="135"/>
      <c r="Q2163" s="135"/>
      <c r="R2163" s="135"/>
      <c r="S2163" s="135"/>
    </row>
    <row r="2164" spans="9:19">
      <c r="I2164" s="132"/>
      <c r="J2164" s="132"/>
      <c r="K2164" s="129"/>
      <c r="L2164" s="132"/>
      <c r="M2164" s="132"/>
      <c r="N2164" s="135"/>
      <c r="O2164" s="135"/>
      <c r="P2164" s="135"/>
      <c r="Q2164" s="135"/>
      <c r="R2164" s="135"/>
      <c r="S2164" s="135"/>
    </row>
    <row r="2165" spans="9:19">
      <c r="I2165" s="132"/>
      <c r="J2165" s="132"/>
      <c r="K2165" s="129"/>
      <c r="L2165" s="132"/>
      <c r="M2165" s="132"/>
      <c r="N2165" s="135"/>
      <c r="O2165" s="135"/>
      <c r="P2165" s="135"/>
      <c r="Q2165" s="135"/>
      <c r="R2165" s="135"/>
      <c r="S2165" s="135"/>
    </row>
    <row r="2166" spans="9:19">
      <c r="I2166" s="132"/>
      <c r="J2166" s="132"/>
      <c r="K2166" s="129"/>
      <c r="L2166" s="132"/>
      <c r="M2166" s="132"/>
      <c r="N2166" s="135"/>
      <c r="O2166" s="135"/>
      <c r="P2166" s="135"/>
      <c r="Q2166" s="135"/>
      <c r="R2166" s="135"/>
      <c r="S2166" s="135"/>
    </row>
    <row r="2167" spans="9:19">
      <c r="I2167" s="132"/>
      <c r="J2167" s="132"/>
      <c r="K2167" s="129"/>
      <c r="L2167" s="132"/>
      <c r="M2167" s="132"/>
      <c r="N2167" s="135"/>
      <c r="O2167" s="135"/>
      <c r="P2167" s="135"/>
      <c r="Q2167" s="135"/>
      <c r="R2167" s="135"/>
      <c r="S2167" s="135"/>
    </row>
    <row r="2168" spans="9:19">
      <c r="I2168" s="132"/>
      <c r="J2168" s="132"/>
      <c r="K2168" s="129"/>
      <c r="L2168" s="132"/>
      <c r="M2168" s="132"/>
      <c r="N2168" s="135"/>
      <c r="O2168" s="135"/>
      <c r="P2168" s="135"/>
      <c r="Q2168" s="135"/>
      <c r="R2168" s="135"/>
      <c r="S2168" s="135"/>
    </row>
    <row r="2169" spans="9:19">
      <c r="I2169" s="132"/>
      <c r="J2169" s="132"/>
      <c r="K2169" s="129"/>
      <c r="L2169" s="132"/>
      <c r="M2169" s="132"/>
      <c r="N2169" s="135"/>
      <c r="O2169" s="135"/>
      <c r="P2169" s="135"/>
      <c r="Q2169" s="135"/>
      <c r="R2169" s="135"/>
      <c r="S2169" s="135"/>
    </row>
    <row r="2170" spans="9:19">
      <c r="I2170" s="132"/>
      <c r="J2170" s="132"/>
      <c r="K2170" s="129"/>
      <c r="L2170" s="132"/>
      <c r="M2170" s="132"/>
      <c r="N2170" s="135"/>
      <c r="O2170" s="135"/>
      <c r="P2170" s="135"/>
      <c r="Q2170" s="135"/>
      <c r="R2170" s="135"/>
      <c r="S2170" s="135"/>
    </row>
    <row r="2171" spans="9:19">
      <c r="I2171" s="132"/>
      <c r="J2171" s="132"/>
      <c r="K2171" s="129"/>
      <c r="L2171" s="132"/>
      <c r="M2171" s="132"/>
      <c r="N2171" s="135"/>
      <c r="O2171" s="135"/>
      <c r="P2171" s="135"/>
      <c r="Q2171" s="135"/>
      <c r="R2171" s="135"/>
      <c r="S2171" s="135"/>
    </row>
    <row r="2172" spans="9:19">
      <c r="I2172" s="132"/>
      <c r="J2172" s="132"/>
      <c r="K2172" s="129"/>
      <c r="L2172" s="132"/>
      <c r="M2172" s="132"/>
      <c r="N2172" s="135"/>
      <c r="O2172" s="135"/>
      <c r="P2172" s="135"/>
      <c r="Q2172" s="135"/>
      <c r="R2172" s="135"/>
      <c r="S2172" s="135"/>
    </row>
    <row r="2173" spans="9:19">
      <c r="I2173" s="132"/>
      <c r="J2173" s="132"/>
      <c r="K2173" s="129"/>
      <c r="L2173" s="132"/>
      <c r="M2173" s="132"/>
      <c r="N2173" s="135"/>
      <c r="O2173" s="135"/>
      <c r="P2173" s="135"/>
      <c r="Q2173" s="135"/>
      <c r="R2173" s="135"/>
      <c r="S2173" s="135"/>
    </row>
    <row r="2174" spans="9:19">
      <c r="I2174" s="132"/>
      <c r="J2174" s="132"/>
      <c r="K2174" s="129"/>
      <c r="L2174" s="132"/>
      <c r="M2174" s="132"/>
      <c r="N2174" s="135"/>
      <c r="O2174" s="135"/>
      <c r="P2174" s="135"/>
      <c r="Q2174" s="135"/>
      <c r="R2174" s="135"/>
      <c r="S2174" s="135"/>
    </row>
    <row r="2175" spans="9:19">
      <c r="I2175" s="132"/>
      <c r="J2175" s="132"/>
      <c r="K2175" s="129"/>
      <c r="L2175" s="132"/>
      <c r="M2175" s="132"/>
      <c r="N2175" s="135"/>
      <c r="O2175" s="135"/>
      <c r="P2175" s="135"/>
      <c r="Q2175" s="135"/>
      <c r="R2175" s="135"/>
      <c r="S2175" s="135"/>
    </row>
    <row r="2176" spans="9:19">
      <c r="I2176" s="132"/>
      <c r="J2176" s="132"/>
      <c r="K2176" s="129"/>
      <c r="L2176" s="132"/>
      <c r="M2176" s="132"/>
      <c r="N2176" s="135"/>
      <c r="O2176" s="135"/>
      <c r="P2176" s="135"/>
      <c r="Q2176" s="135"/>
      <c r="R2176" s="135"/>
      <c r="S2176" s="135"/>
    </row>
    <row r="2177" spans="9:19">
      <c r="I2177" s="132"/>
      <c r="J2177" s="132"/>
      <c r="K2177" s="129"/>
      <c r="L2177" s="132"/>
      <c r="M2177" s="132"/>
      <c r="N2177" s="135"/>
      <c r="O2177" s="135"/>
      <c r="P2177" s="135"/>
      <c r="Q2177" s="135"/>
      <c r="R2177" s="135"/>
      <c r="S2177" s="135"/>
    </row>
    <row r="2178" spans="9:19">
      <c r="I2178" s="132"/>
      <c r="J2178" s="132"/>
      <c r="K2178" s="129"/>
      <c r="L2178" s="132"/>
      <c r="M2178" s="132"/>
      <c r="N2178" s="135"/>
      <c r="O2178" s="135"/>
      <c r="P2178" s="135"/>
      <c r="Q2178" s="135"/>
      <c r="R2178" s="135"/>
      <c r="S2178" s="135"/>
    </row>
    <row r="2179" spans="9:19">
      <c r="I2179" s="132"/>
      <c r="J2179" s="132"/>
      <c r="K2179" s="129"/>
      <c r="L2179" s="132"/>
      <c r="M2179" s="132"/>
      <c r="N2179" s="135"/>
      <c r="O2179" s="135"/>
      <c r="P2179" s="135"/>
      <c r="Q2179" s="135"/>
      <c r="R2179" s="135"/>
      <c r="S2179" s="135"/>
    </row>
    <row r="2180" spans="9:19">
      <c r="I2180" s="132"/>
      <c r="J2180" s="132"/>
      <c r="K2180" s="129"/>
      <c r="L2180" s="132"/>
      <c r="M2180" s="132"/>
      <c r="N2180" s="135"/>
      <c r="O2180" s="135"/>
      <c r="P2180" s="135"/>
      <c r="Q2180" s="135"/>
      <c r="R2180" s="135"/>
      <c r="S2180" s="135"/>
    </row>
    <row r="2181" spans="9:19">
      <c r="I2181" s="132"/>
      <c r="J2181" s="132"/>
      <c r="K2181" s="129"/>
      <c r="L2181" s="132"/>
      <c r="M2181" s="132"/>
      <c r="N2181" s="135"/>
      <c r="O2181" s="135"/>
      <c r="P2181" s="135"/>
      <c r="Q2181" s="135"/>
      <c r="R2181" s="135"/>
      <c r="S2181" s="135"/>
    </row>
    <row r="2182" spans="9:19">
      <c r="I2182" s="132"/>
      <c r="J2182" s="132"/>
      <c r="K2182" s="129"/>
      <c r="L2182" s="132"/>
      <c r="M2182" s="132"/>
      <c r="N2182" s="135"/>
      <c r="O2182" s="135"/>
      <c r="P2182" s="135"/>
      <c r="Q2182" s="135"/>
      <c r="R2182" s="135"/>
      <c r="S2182" s="135"/>
    </row>
    <row r="2183" spans="9:19">
      <c r="I2183" s="132"/>
      <c r="J2183" s="132"/>
      <c r="K2183" s="129"/>
      <c r="L2183" s="132"/>
      <c r="M2183" s="132"/>
      <c r="N2183" s="135"/>
      <c r="O2183" s="135"/>
      <c r="P2183" s="135"/>
      <c r="Q2183" s="135"/>
      <c r="R2183" s="135"/>
      <c r="S2183" s="135"/>
    </row>
    <row r="2184" spans="9:19">
      <c r="I2184" s="132"/>
      <c r="J2184" s="132"/>
      <c r="K2184" s="129"/>
      <c r="L2184" s="132"/>
      <c r="M2184" s="132"/>
      <c r="N2184" s="135"/>
      <c r="O2184" s="135"/>
      <c r="P2184" s="135"/>
      <c r="Q2184" s="135"/>
      <c r="R2184" s="135"/>
      <c r="S2184" s="135"/>
    </row>
    <row r="2185" spans="9:19">
      <c r="I2185" s="132"/>
      <c r="J2185" s="132"/>
      <c r="K2185" s="129"/>
      <c r="L2185" s="132"/>
      <c r="M2185" s="132"/>
      <c r="N2185" s="135"/>
      <c r="O2185" s="135"/>
      <c r="P2185" s="135"/>
      <c r="Q2185" s="135"/>
      <c r="R2185" s="135"/>
      <c r="S2185" s="135"/>
    </row>
    <row r="2186" spans="9:19">
      <c r="I2186" s="132"/>
      <c r="J2186" s="132"/>
      <c r="K2186" s="129"/>
      <c r="L2186" s="132"/>
      <c r="M2186" s="132"/>
      <c r="N2186" s="135"/>
      <c r="O2186" s="135"/>
      <c r="P2186" s="135"/>
      <c r="Q2186" s="135"/>
      <c r="R2186" s="135"/>
      <c r="S2186" s="135"/>
    </row>
    <row r="2187" spans="9:19">
      <c r="I2187" s="132"/>
      <c r="J2187" s="132"/>
      <c r="K2187" s="129"/>
      <c r="L2187" s="132"/>
      <c r="M2187" s="132"/>
      <c r="N2187" s="135"/>
      <c r="O2187" s="135"/>
      <c r="P2187" s="135"/>
      <c r="Q2187" s="135"/>
      <c r="R2187" s="135"/>
      <c r="S2187" s="135"/>
    </row>
    <row r="2188" spans="9:19">
      <c r="I2188" s="132"/>
      <c r="J2188" s="132"/>
      <c r="K2188" s="129"/>
      <c r="L2188" s="132"/>
      <c r="M2188" s="132"/>
      <c r="N2188" s="135"/>
      <c r="O2188" s="135"/>
      <c r="P2188" s="135"/>
      <c r="Q2188" s="135"/>
      <c r="R2188" s="135"/>
      <c r="S2188" s="135"/>
    </row>
    <row r="2189" spans="9:19">
      <c r="I2189" s="132"/>
      <c r="J2189" s="132"/>
      <c r="K2189" s="129"/>
      <c r="L2189" s="132"/>
      <c r="M2189" s="132"/>
      <c r="N2189" s="135"/>
      <c r="O2189" s="135"/>
      <c r="P2189" s="135"/>
      <c r="Q2189" s="135"/>
      <c r="R2189" s="135"/>
      <c r="S2189" s="135"/>
    </row>
    <row r="2190" spans="9:19">
      <c r="I2190" s="132"/>
      <c r="J2190" s="132"/>
      <c r="K2190" s="129"/>
      <c r="L2190" s="132"/>
      <c r="M2190" s="132"/>
      <c r="N2190" s="135"/>
      <c r="O2190" s="135"/>
      <c r="P2190" s="135"/>
      <c r="Q2190" s="135"/>
      <c r="R2190" s="135"/>
      <c r="S2190" s="135"/>
    </row>
    <row r="2191" spans="9:19">
      <c r="I2191" s="132"/>
      <c r="J2191" s="132"/>
      <c r="K2191" s="129"/>
      <c r="L2191" s="132"/>
      <c r="M2191" s="132"/>
      <c r="N2191" s="135"/>
      <c r="O2191" s="135"/>
      <c r="P2191" s="135"/>
      <c r="Q2191" s="135"/>
      <c r="R2191" s="135"/>
      <c r="S2191" s="135"/>
    </row>
    <row r="2192" spans="9:19">
      <c r="I2192" s="132"/>
      <c r="J2192" s="132"/>
      <c r="K2192" s="129"/>
      <c r="L2192" s="132"/>
      <c r="M2192" s="132"/>
      <c r="N2192" s="135"/>
      <c r="O2192" s="135"/>
      <c r="P2192" s="135"/>
      <c r="Q2192" s="135"/>
      <c r="R2192" s="135"/>
      <c r="S2192" s="135"/>
    </row>
    <row r="2193" spans="9:19">
      <c r="I2193" s="132"/>
      <c r="J2193" s="132"/>
      <c r="K2193" s="129"/>
      <c r="L2193" s="132"/>
      <c r="M2193" s="132"/>
      <c r="N2193" s="135"/>
      <c r="O2193" s="135"/>
      <c r="P2193" s="135"/>
      <c r="Q2193" s="135"/>
      <c r="R2193" s="135"/>
      <c r="S2193" s="135"/>
    </row>
    <row r="2194" spans="9:19">
      <c r="I2194" s="132"/>
      <c r="J2194" s="132"/>
      <c r="K2194" s="129"/>
      <c r="L2194" s="132"/>
      <c r="M2194" s="132"/>
      <c r="N2194" s="135"/>
      <c r="O2194" s="135"/>
      <c r="P2194" s="135"/>
      <c r="Q2194" s="135"/>
      <c r="R2194" s="135"/>
      <c r="S2194" s="135"/>
    </row>
    <row r="2195" spans="9:19">
      <c r="I2195" s="132"/>
      <c r="J2195" s="132"/>
      <c r="K2195" s="129"/>
      <c r="L2195" s="132"/>
      <c r="M2195" s="132"/>
      <c r="N2195" s="135"/>
      <c r="O2195" s="135"/>
      <c r="P2195" s="135"/>
      <c r="Q2195" s="135"/>
      <c r="R2195" s="135"/>
      <c r="S2195" s="135"/>
    </row>
    <row r="2196" spans="9:19">
      <c r="I2196" s="132"/>
      <c r="J2196" s="132"/>
      <c r="K2196" s="129"/>
      <c r="L2196" s="132"/>
      <c r="M2196" s="132"/>
      <c r="N2196" s="135"/>
      <c r="O2196" s="135"/>
      <c r="P2196" s="135"/>
      <c r="Q2196" s="135"/>
      <c r="R2196" s="135"/>
      <c r="S2196" s="135"/>
    </row>
    <row r="2197" spans="9:19">
      <c r="I2197" s="132"/>
      <c r="J2197" s="132"/>
      <c r="K2197" s="129"/>
      <c r="L2197" s="132"/>
      <c r="M2197" s="132"/>
      <c r="N2197" s="135"/>
      <c r="O2197" s="135"/>
      <c r="P2197" s="135"/>
      <c r="Q2197" s="135"/>
      <c r="R2197" s="135"/>
      <c r="S2197" s="135"/>
    </row>
    <row r="2198" spans="9:19">
      <c r="I2198" s="132"/>
      <c r="J2198" s="132"/>
      <c r="K2198" s="129"/>
      <c r="L2198" s="132"/>
      <c r="M2198" s="132"/>
      <c r="N2198" s="135"/>
      <c r="O2198" s="135"/>
      <c r="P2198" s="135"/>
      <c r="Q2198" s="135"/>
      <c r="R2198" s="135"/>
      <c r="S2198" s="135"/>
    </row>
    <row r="2199" spans="9:19">
      <c r="I2199" s="132"/>
      <c r="J2199" s="132"/>
      <c r="K2199" s="129"/>
      <c r="L2199" s="132"/>
      <c r="M2199" s="132"/>
      <c r="N2199" s="135"/>
      <c r="O2199" s="135"/>
      <c r="P2199" s="135"/>
      <c r="Q2199" s="135"/>
      <c r="R2199" s="135"/>
      <c r="S2199" s="135"/>
    </row>
    <row r="2200" spans="9:19">
      <c r="I2200" s="132"/>
      <c r="J2200" s="132"/>
      <c r="K2200" s="129"/>
      <c r="L2200" s="132"/>
      <c r="M2200" s="132"/>
      <c r="N2200" s="135"/>
      <c r="O2200" s="135"/>
      <c r="P2200" s="135"/>
      <c r="Q2200" s="135"/>
      <c r="R2200" s="135"/>
      <c r="S2200" s="135"/>
    </row>
    <row r="2201" spans="9:19">
      <c r="I2201" s="132"/>
      <c r="J2201" s="132"/>
      <c r="K2201" s="129"/>
      <c r="L2201" s="132"/>
      <c r="M2201" s="132"/>
      <c r="N2201" s="135"/>
      <c r="O2201" s="135"/>
      <c r="P2201" s="135"/>
      <c r="Q2201" s="135"/>
      <c r="R2201" s="135"/>
      <c r="S2201" s="135"/>
    </row>
    <row r="2202" spans="9:19">
      <c r="I2202" s="132"/>
      <c r="J2202" s="132"/>
      <c r="K2202" s="129"/>
      <c r="L2202" s="132"/>
      <c r="M2202" s="132"/>
      <c r="N2202" s="135"/>
      <c r="O2202" s="135"/>
      <c r="P2202" s="135"/>
      <c r="Q2202" s="135"/>
      <c r="R2202" s="135"/>
      <c r="S2202" s="135"/>
    </row>
    <row r="2203" spans="9:19">
      <c r="I2203" s="132"/>
      <c r="J2203" s="132"/>
      <c r="K2203" s="129"/>
      <c r="L2203" s="132"/>
      <c r="M2203" s="132"/>
      <c r="N2203" s="135"/>
      <c r="O2203" s="135"/>
      <c r="P2203" s="135"/>
      <c r="Q2203" s="135"/>
      <c r="R2203" s="135"/>
      <c r="S2203" s="135"/>
    </row>
    <row r="2204" spans="9:19">
      <c r="I2204" s="132"/>
      <c r="J2204" s="132"/>
      <c r="K2204" s="129"/>
      <c r="L2204" s="132"/>
      <c r="M2204" s="132"/>
      <c r="N2204" s="135"/>
      <c r="O2204" s="135"/>
      <c r="P2204" s="135"/>
      <c r="Q2204" s="135"/>
      <c r="R2204" s="135"/>
      <c r="S2204" s="135"/>
    </row>
    <row r="2205" spans="9:19">
      <c r="I2205" s="132"/>
      <c r="J2205" s="132"/>
      <c r="K2205" s="129"/>
      <c r="L2205" s="132"/>
      <c r="M2205" s="132"/>
      <c r="N2205" s="135"/>
      <c r="O2205" s="135"/>
      <c r="P2205" s="135"/>
      <c r="Q2205" s="135"/>
      <c r="R2205" s="135"/>
      <c r="S2205" s="135"/>
    </row>
    <row r="2206" spans="9:19">
      <c r="I2206" s="132"/>
      <c r="J2206" s="132"/>
      <c r="K2206" s="129"/>
      <c r="L2206" s="132"/>
      <c r="M2206" s="132"/>
      <c r="N2206" s="135"/>
      <c r="O2206" s="135"/>
      <c r="P2206" s="135"/>
      <c r="Q2206" s="135"/>
      <c r="R2206" s="135"/>
      <c r="S2206" s="135"/>
    </row>
    <row r="2207" spans="9:19">
      <c r="I2207" s="132"/>
      <c r="J2207" s="132"/>
      <c r="K2207" s="129"/>
      <c r="L2207" s="132"/>
      <c r="M2207" s="132"/>
      <c r="N2207" s="135"/>
      <c r="O2207" s="135"/>
      <c r="P2207" s="135"/>
      <c r="Q2207" s="135"/>
      <c r="R2207" s="135"/>
      <c r="S2207" s="135"/>
    </row>
    <row r="2208" spans="9:19">
      <c r="I2208" s="132"/>
      <c r="J2208" s="132"/>
      <c r="K2208" s="129"/>
      <c r="L2208" s="132"/>
      <c r="M2208" s="132"/>
      <c r="N2208" s="135"/>
      <c r="O2208" s="135"/>
      <c r="P2208" s="135"/>
      <c r="Q2208" s="135"/>
      <c r="R2208" s="135"/>
      <c r="S2208" s="135"/>
    </row>
    <row r="2209" spans="9:19">
      <c r="I2209" s="132"/>
      <c r="J2209" s="132"/>
      <c r="K2209" s="129"/>
      <c r="L2209" s="132"/>
      <c r="M2209" s="132"/>
      <c r="N2209" s="135"/>
      <c r="O2209" s="135"/>
      <c r="P2209" s="135"/>
      <c r="Q2209" s="135"/>
      <c r="R2209" s="135"/>
      <c r="S2209" s="135"/>
    </row>
    <row r="2210" spans="9:19">
      <c r="I2210" s="132"/>
      <c r="J2210" s="132"/>
      <c r="K2210" s="129"/>
      <c r="L2210" s="132"/>
      <c r="M2210" s="132"/>
      <c r="N2210" s="135"/>
      <c r="O2210" s="135"/>
      <c r="P2210" s="135"/>
      <c r="Q2210" s="135"/>
      <c r="R2210" s="135"/>
      <c r="S2210" s="135"/>
    </row>
    <row r="2211" spans="9:19">
      <c r="I2211" s="132"/>
      <c r="J2211" s="132"/>
      <c r="K2211" s="129"/>
      <c r="L2211" s="132"/>
      <c r="M2211" s="132"/>
      <c r="N2211" s="135"/>
      <c r="O2211" s="135"/>
      <c r="P2211" s="135"/>
      <c r="Q2211" s="135"/>
      <c r="R2211" s="135"/>
      <c r="S2211" s="135"/>
    </row>
    <row r="2212" spans="9:19">
      <c r="I2212" s="132"/>
      <c r="J2212" s="132"/>
      <c r="K2212" s="129"/>
      <c r="L2212" s="132"/>
      <c r="M2212" s="132"/>
      <c r="N2212" s="135"/>
      <c r="O2212" s="135"/>
      <c r="P2212" s="135"/>
      <c r="Q2212" s="135"/>
      <c r="R2212" s="135"/>
      <c r="S2212" s="135"/>
    </row>
    <row r="2213" spans="9:19">
      <c r="I2213" s="132"/>
      <c r="J2213" s="132"/>
      <c r="K2213" s="129"/>
      <c r="L2213" s="132"/>
      <c r="M2213" s="132"/>
      <c r="N2213" s="135"/>
      <c r="O2213" s="135"/>
      <c r="P2213" s="135"/>
      <c r="Q2213" s="135"/>
      <c r="R2213" s="135"/>
      <c r="S2213" s="135"/>
    </row>
    <row r="2214" spans="9:19">
      <c r="I2214" s="132"/>
      <c r="J2214" s="132"/>
      <c r="K2214" s="129"/>
      <c r="L2214" s="132"/>
      <c r="M2214" s="132"/>
      <c r="N2214" s="135"/>
      <c r="O2214" s="135"/>
      <c r="P2214" s="135"/>
      <c r="Q2214" s="135"/>
      <c r="R2214" s="135"/>
      <c r="S2214" s="135"/>
    </row>
    <row r="2215" spans="9:19">
      <c r="I2215" s="132"/>
      <c r="J2215" s="132"/>
      <c r="K2215" s="129"/>
      <c r="L2215" s="132"/>
      <c r="M2215" s="132"/>
      <c r="N2215" s="135"/>
      <c r="O2215" s="135"/>
      <c r="P2215" s="135"/>
      <c r="Q2215" s="135"/>
      <c r="R2215" s="135"/>
      <c r="S2215" s="135"/>
    </row>
    <row r="2216" spans="9:19">
      <c r="I2216" s="132"/>
      <c r="J2216" s="132"/>
      <c r="K2216" s="129"/>
      <c r="L2216" s="132"/>
      <c r="M2216" s="132"/>
      <c r="N2216" s="135"/>
      <c r="O2216" s="135"/>
      <c r="P2216" s="135"/>
      <c r="Q2216" s="135"/>
      <c r="R2216" s="135"/>
      <c r="S2216" s="135"/>
    </row>
    <row r="2217" spans="9:19">
      <c r="I2217" s="132"/>
      <c r="J2217" s="132"/>
      <c r="K2217" s="129"/>
      <c r="L2217" s="132"/>
      <c r="M2217" s="132"/>
      <c r="N2217" s="135"/>
      <c r="O2217" s="135"/>
      <c r="P2217" s="135"/>
      <c r="Q2217" s="135"/>
      <c r="R2217" s="135"/>
      <c r="S2217" s="135"/>
    </row>
    <row r="2218" spans="9:19">
      <c r="I2218" s="132"/>
      <c r="J2218" s="132"/>
      <c r="K2218" s="129"/>
      <c r="L2218" s="132"/>
      <c r="M2218" s="132"/>
      <c r="N2218" s="135"/>
      <c r="O2218" s="135"/>
      <c r="P2218" s="135"/>
      <c r="Q2218" s="135"/>
      <c r="R2218" s="135"/>
      <c r="S2218" s="135"/>
    </row>
    <row r="2219" spans="9:19">
      <c r="I2219" s="132"/>
      <c r="J2219" s="132"/>
      <c r="K2219" s="129"/>
      <c r="L2219" s="132"/>
      <c r="M2219" s="132"/>
      <c r="N2219" s="135"/>
      <c r="O2219" s="135"/>
      <c r="P2219" s="135"/>
      <c r="Q2219" s="135"/>
      <c r="R2219" s="135"/>
      <c r="S2219" s="135"/>
    </row>
    <row r="2220" spans="9:19">
      <c r="I2220" s="132"/>
      <c r="J2220" s="132"/>
      <c r="K2220" s="129"/>
      <c r="L2220" s="132"/>
      <c r="M2220" s="132"/>
      <c r="N2220" s="135"/>
      <c r="O2220" s="135"/>
      <c r="P2220" s="135"/>
      <c r="Q2220" s="135"/>
      <c r="R2220" s="135"/>
      <c r="S2220" s="135"/>
    </row>
    <row r="2221" spans="9:19">
      <c r="I2221" s="132"/>
      <c r="J2221" s="132"/>
      <c r="K2221" s="129"/>
      <c r="L2221" s="132"/>
      <c r="M2221" s="132"/>
      <c r="N2221" s="135"/>
      <c r="O2221" s="135"/>
      <c r="P2221" s="135"/>
      <c r="Q2221" s="135"/>
      <c r="R2221" s="135"/>
      <c r="S2221" s="135"/>
    </row>
    <row r="2222" spans="9:19">
      <c r="I2222" s="132"/>
      <c r="J2222" s="132"/>
      <c r="K2222" s="129"/>
      <c r="L2222" s="132"/>
      <c r="M2222" s="132"/>
      <c r="N2222" s="135"/>
      <c r="O2222" s="135"/>
      <c r="P2222" s="135"/>
      <c r="Q2222" s="135"/>
      <c r="R2222" s="135"/>
      <c r="S2222" s="135"/>
    </row>
    <row r="2223" spans="9:19">
      <c r="I2223" s="132"/>
      <c r="J2223" s="132"/>
      <c r="K2223" s="129"/>
      <c r="L2223" s="132"/>
      <c r="M2223" s="132"/>
      <c r="N2223" s="135"/>
      <c r="O2223" s="135"/>
      <c r="P2223" s="135"/>
      <c r="Q2223" s="135"/>
      <c r="R2223" s="135"/>
      <c r="S2223" s="135"/>
    </row>
    <row r="2224" spans="9:19">
      <c r="I2224" s="132"/>
      <c r="J2224" s="132"/>
      <c r="K2224" s="129"/>
      <c r="L2224" s="132"/>
      <c r="M2224" s="132"/>
      <c r="N2224" s="135"/>
      <c r="O2224" s="135"/>
      <c r="P2224" s="135"/>
      <c r="Q2224" s="135"/>
      <c r="R2224" s="135"/>
      <c r="S2224" s="135"/>
    </row>
    <row r="2225" spans="9:19">
      <c r="I2225" s="132"/>
      <c r="J2225" s="132"/>
      <c r="K2225" s="129"/>
      <c r="L2225" s="132"/>
      <c r="M2225" s="132"/>
      <c r="N2225" s="135"/>
      <c r="O2225" s="135"/>
      <c r="P2225" s="135"/>
      <c r="Q2225" s="135"/>
      <c r="R2225" s="135"/>
      <c r="S2225" s="135"/>
    </row>
    <row r="2226" spans="9:19">
      <c r="I2226" s="132"/>
      <c r="J2226" s="132"/>
      <c r="K2226" s="129"/>
      <c r="L2226" s="132"/>
      <c r="M2226" s="132"/>
      <c r="N2226" s="135"/>
      <c r="O2226" s="135"/>
      <c r="P2226" s="135"/>
      <c r="Q2226" s="135"/>
      <c r="R2226" s="135"/>
      <c r="S2226" s="135"/>
    </row>
    <row r="2227" spans="9:19">
      <c r="I2227" s="132"/>
      <c r="J2227" s="132"/>
      <c r="K2227" s="129"/>
      <c r="L2227" s="132"/>
      <c r="M2227" s="132"/>
      <c r="N2227" s="135"/>
      <c r="O2227" s="135"/>
      <c r="P2227" s="135"/>
      <c r="Q2227" s="135"/>
      <c r="R2227" s="135"/>
      <c r="S2227" s="135"/>
    </row>
    <row r="2228" spans="9:19">
      <c r="I2228" s="132"/>
      <c r="J2228" s="132"/>
      <c r="K2228" s="129"/>
      <c r="L2228" s="132"/>
      <c r="M2228" s="132"/>
      <c r="N2228" s="135"/>
      <c r="O2228" s="135"/>
      <c r="P2228" s="135"/>
      <c r="Q2228" s="135"/>
      <c r="R2228" s="135"/>
      <c r="S2228" s="135"/>
    </row>
    <row r="2229" spans="9:19">
      <c r="I2229" s="132"/>
      <c r="J2229" s="132"/>
      <c r="K2229" s="129"/>
      <c r="L2229" s="132"/>
      <c r="M2229" s="132"/>
      <c r="N2229" s="135"/>
      <c r="O2229" s="135"/>
      <c r="P2229" s="135"/>
      <c r="Q2229" s="135"/>
      <c r="R2229" s="135"/>
      <c r="S2229" s="135"/>
    </row>
    <row r="2230" spans="9:19">
      <c r="I2230" s="132"/>
      <c r="J2230" s="132"/>
      <c r="K2230" s="129"/>
      <c r="L2230" s="132"/>
      <c r="M2230" s="132"/>
      <c r="N2230" s="135"/>
      <c r="O2230" s="135"/>
      <c r="P2230" s="135"/>
      <c r="Q2230" s="135"/>
      <c r="R2230" s="135"/>
      <c r="S2230" s="135"/>
    </row>
    <row r="2231" spans="9:19">
      <c r="I2231" s="132"/>
      <c r="J2231" s="132"/>
      <c r="K2231" s="129"/>
      <c r="L2231" s="132"/>
      <c r="M2231" s="132"/>
      <c r="N2231" s="135"/>
      <c r="O2231" s="135"/>
      <c r="P2231" s="135"/>
      <c r="Q2231" s="135"/>
      <c r="R2231" s="135"/>
      <c r="S2231" s="135"/>
    </row>
    <row r="2232" spans="9:19">
      <c r="I2232" s="132"/>
      <c r="J2232" s="132"/>
      <c r="K2232" s="129"/>
      <c r="L2232" s="132"/>
      <c r="M2232" s="132"/>
      <c r="N2232" s="135"/>
      <c r="O2232" s="135"/>
      <c r="P2232" s="135"/>
      <c r="Q2232" s="135"/>
      <c r="R2232" s="135"/>
      <c r="S2232" s="135"/>
    </row>
    <row r="2233" spans="9:19">
      <c r="I2233" s="132"/>
      <c r="J2233" s="132"/>
      <c r="K2233" s="129"/>
      <c r="L2233" s="132"/>
      <c r="M2233" s="132"/>
      <c r="N2233" s="135"/>
      <c r="O2233" s="135"/>
      <c r="P2233" s="135"/>
      <c r="Q2233" s="135"/>
      <c r="R2233" s="135"/>
      <c r="S2233" s="135"/>
    </row>
    <row r="2234" spans="9:19">
      <c r="I2234" s="132"/>
      <c r="J2234" s="132"/>
      <c r="K2234" s="129"/>
      <c r="L2234" s="132"/>
      <c r="M2234" s="132"/>
      <c r="N2234" s="135"/>
      <c r="O2234" s="135"/>
      <c r="P2234" s="135"/>
      <c r="Q2234" s="135"/>
      <c r="R2234" s="135"/>
      <c r="S2234" s="135"/>
    </row>
    <row r="2235" spans="9:19">
      <c r="I2235" s="132"/>
      <c r="J2235" s="132"/>
      <c r="K2235" s="129"/>
      <c r="L2235" s="132"/>
      <c r="M2235" s="132"/>
      <c r="N2235" s="135"/>
      <c r="O2235" s="135"/>
      <c r="P2235" s="135"/>
      <c r="Q2235" s="135"/>
      <c r="R2235" s="135"/>
      <c r="S2235" s="135"/>
    </row>
    <row r="2236" spans="9:19">
      <c r="I2236" s="132"/>
      <c r="J2236" s="132"/>
      <c r="K2236" s="129"/>
      <c r="L2236" s="132"/>
      <c r="M2236" s="132"/>
      <c r="N2236" s="135"/>
      <c r="O2236" s="135"/>
      <c r="P2236" s="135"/>
      <c r="Q2236" s="135"/>
      <c r="R2236" s="135"/>
      <c r="S2236" s="135"/>
    </row>
    <row r="2237" spans="9:19">
      <c r="I2237" s="132"/>
      <c r="J2237" s="132"/>
      <c r="K2237" s="129"/>
      <c r="L2237" s="132"/>
      <c r="M2237" s="132"/>
      <c r="N2237" s="135"/>
      <c r="O2237" s="135"/>
      <c r="P2237" s="135"/>
      <c r="Q2237" s="135"/>
      <c r="R2237" s="135"/>
      <c r="S2237" s="135"/>
    </row>
    <row r="2238" spans="9:19">
      <c r="I2238" s="132"/>
      <c r="J2238" s="132"/>
      <c r="K2238" s="129"/>
      <c r="L2238" s="132"/>
      <c r="M2238" s="132"/>
      <c r="N2238" s="135"/>
      <c r="O2238" s="135"/>
      <c r="P2238" s="135"/>
      <c r="Q2238" s="135"/>
      <c r="R2238" s="135"/>
      <c r="S2238" s="135"/>
    </row>
    <row r="2239" spans="9:19">
      <c r="I2239" s="132"/>
      <c r="J2239" s="132"/>
      <c r="K2239" s="129"/>
      <c r="L2239" s="132"/>
      <c r="M2239" s="132"/>
      <c r="N2239" s="135"/>
      <c r="O2239" s="135"/>
      <c r="P2239" s="135"/>
      <c r="Q2239" s="135"/>
      <c r="R2239" s="135"/>
      <c r="S2239" s="135"/>
    </row>
    <row r="2240" spans="9:19">
      <c r="I2240" s="132"/>
      <c r="J2240" s="132"/>
      <c r="K2240" s="129"/>
      <c r="L2240" s="132"/>
      <c r="M2240" s="132"/>
      <c r="N2240" s="135"/>
      <c r="O2240" s="135"/>
      <c r="P2240" s="135"/>
      <c r="Q2240" s="135"/>
      <c r="R2240" s="135"/>
      <c r="S2240" s="135"/>
    </row>
    <row r="2241" spans="9:19">
      <c r="I2241" s="132"/>
      <c r="J2241" s="132"/>
      <c r="K2241" s="129"/>
      <c r="L2241" s="132"/>
      <c r="M2241" s="132"/>
      <c r="N2241" s="135"/>
      <c r="O2241" s="135"/>
      <c r="P2241" s="135"/>
      <c r="Q2241" s="135"/>
      <c r="R2241" s="135"/>
      <c r="S2241" s="135"/>
    </row>
    <row r="2242" spans="9:19">
      <c r="I2242" s="132"/>
      <c r="J2242" s="132"/>
      <c r="K2242" s="129"/>
      <c r="L2242" s="132"/>
      <c r="M2242" s="132"/>
      <c r="N2242" s="135"/>
      <c r="O2242" s="135"/>
      <c r="P2242" s="135"/>
      <c r="Q2242" s="135"/>
      <c r="R2242" s="135"/>
      <c r="S2242" s="135"/>
    </row>
    <row r="2243" spans="9:19">
      <c r="I2243" s="132"/>
      <c r="J2243" s="132"/>
      <c r="K2243" s="129"/>
      <c r="L2243" s="132"/>
      <c r="M2243" s="132"/>
      <c r="N2243" s="135"/>
      <c r="O2243" s="135"/>
      <c r="P2243" s="135"/>
      <c r="Q2243" s="135"/>
      <c r="R2243" s="135"/>
      <c r="S2243" s="135"/>
    </row>
    <row r="2244" spans="9:19">
      <c r="I2244" s="132"/>
      <c r="J2244" s="132"/>
      <c r="K2244" s="129"/>
      <c r="L2244" s="132"/>
      <c r="M2244" s="132"/>
      <c r="N2244" s="135"/>
      <c r="O2244" s="135"/>
      <c r="P2244" s="135"/>
      <c r="Q2244" s="135"/>
      <c r="R2244" s="135"/>
      <c r="S2244" s="135"/>
    </row>
    <row r="2245" spans="9:19">
      <c r="I2245" s="132"/>
      <c r="J2245" s="132"/>
      <c r="K2245" s="129"/>
      <c r="L2245" s="132"/>
      <c r="M2245" s="132"/>
      <c r="N2245" s="135"/>
      <c r="O2245" s="135"/>
      <c r="P2245" s="135"/>
      <c r="Q2245" s="135"/>
      <c r="R2245" s="135"/>
      <c r="S2245" s="135"/>
    </row>
    <row r="2246" spans="9:19">
      <c r="I2246" s="132"/>
      <c r="J2246" s="132"/>
      <c r="K2246" s="129"/>
      <c r="L2246" s="132"/>
      <c r="M2246" s="132"/>
      <c r="N2246" s="135"/>
      <c r="O2246" s="135"/>
      <c r="P2246" s="135"/>
      <c r="Q2246" s="135"/>
      <c r="R2246" s="135"/>
      <c r="S2246" s="135"/>
    </row>
    <row r="2247" spans="9:19">
      <c r="I2247" s="132"/>
      <c r="J2247" s="132"/>
      <c r="K2247" s="129"/>
      <c r="L2247" s="132"/>
      <c r="M2247" s="132"/>
      <c r="N2247" s="135"/>
      <c r="O2247" s="135"/>
      <c r="P2247" s="135"/>
      <c r="Q2247" s="135"/>
      <c r="R2247" s="135"/>
      <c r="S2247" s="135"/>
    </row>
    <row r="2248" spans="9:19">
      <c r="I2248" s="132"/>
      <c r="J2248" s="132"/>
      <c r="K2248" s="129"/>
      <c r="L2248" s="132"/>
      <c r="M2248" s="132"/>
      <c r="N2248" s="135"/>
      <c r="O2248" s="135"/>
      <c r="P2248" s="135"/>
      <c r="Q2248" s="135"/>
      <c r="R2248" s="135"/>
      <c r="S2248" s="135"/>
    </row>
    <row r="2249" spans="9:19">
      <c r="I2249" s="132"/>
      <c r="J2249" s="132"/>
      <c r="K2249" s="129"/>
      <c r="L2249" s="132"/>
      <c r="M2249" s="132"/>
      <c r="N2249" s="135"/>
      <c r="O2249" s="135"/>
      <c r="P2249" s="135"/>
      <c r="Q2249" s="135"/>
      <c r="R2249" s="135"/>
      <c r="S2249" s="135"/>
    </row>
    <row r="2250" spans="9:19">
      <c r="I2250" s="132"/>
      <c r="J2250" s="132"/>
      <c r="K2250" s="129"/>
      <c r="L2250" s="132"/>
      <c r="M2250" s="132"/>
      <c r="N2250" s="135"/>
      <c r="O2250" s="135"/>
      <c r="P2250" s="135"/>
      <c r="Q2250" s="135"/>
      <c r="R2250" s="135"/>
      <c r="S2250" s="135"/>
    </row>
    <row r="2251" spans="9:19">
      <c r="I2251" s="132"/>
      <c r="J2251" s="132"/>
      <c r="K2251" s="129"/>
      <c r="L2251" s="132"/>
      <c r="M2251" s="132"/>
      <c r="N2251" s="135"/>
      <c r="O2251" s="135"/>
      <c r="P2251" s="135"/>
      <c r="Q2251" s="135"/>
      <c r="R2251" s="135"/>
      <c r="S2251" s="135"/>
    </row>
    <row r="2252" spans="9:19">
      <c r="I2252" s="132"/>
      <c r="J2252" s="132"/>
      <c r="K2252" s="129"/>
      <c r="L2252" s="132"/>
      <c r="M2252" s="132"/>
      <c r="N2252" s="135"/>
      <c r="O2252" s="135"/>
      <c r="P2252" s="135"/>
      <c r="Q2252" s="135"/>
      <c r="R2252" s="135"/>
      <c r="S2252" s="135"/>
    </row>
    <row r="2253" spans="9:19">
      <c r="I2253" s="132"/>
      <c r="J2253" s="132"/>
      <c r="K2253" s="129"/>
      <c r="L2253" s="132"/>
      <c r="M2253" s="132"/>
      <c r="N2253" s="135"/>
      <c r="O2253" s="135"/>
      <c r="P2253" s="135"/>
      <c r="Q2253" s="135"/>
      <c r="R2253" s="135"/>
      <c r="S2253" s="135"/>
    </row>
    <row r="2254" spans="9:19">
      <c r="I2254" s="132"/>
      <c r="J2254" s="132"/>
      <c r="K2254" s="129"/>
      <c r="L2254" s="132"/>
      <c r="M2254" s="132"/>
      <c r="N2254" s="135"/>
      <c r="O2254" s="135"/>
      <c r="P2254" s="135"/>
      <c r="Q2254" s="135"/>
      <c r="R2254" s="135"/>
      <c r="S2254" s="135"/>
    </row>
    <row r="2255" spans="9:19">
      <c r="I2255" s="132"/>
      <c r="J2255" s="132"/>
      <c r="K2255" s="129"/>
      <c r="L2255" s="132"/>
      <c r="M2255" s="132"/>
      <c r="N2255" s="135"/>
      <c r="O2255" s="135"/>
      <c r="P2255" s="135"/>
      <c r="Q2255" s="135"/>
      <c r="R2255" s="135"/>
      <c r="S2255" s="135"/>
    </row>
    <row r="2256" spans="9:19">
      <c r="I2256" s="132"/>
      <c r="J2256" s="132"/>
      <c r="K2256" s="129"/>
      <c r="L2256" s="132"/>
      <c r="M2256" s="132"/>
      <c r="N2256" s="135"/>
      <c r="O2256" s="135"/>
      <c r="P2256" s="135"/>
      <c r="Q2256" s="135"/>
      <c r="R2256" s="135"/>
      <c r="S2256" s="135"/>
    </row>
    <row r="2257" spans="9:19">
      <c r="I2257" s="132"/>
      <c r="J2257" s="132"/>
      <c r="K2257" s="129"/>
      <c r="L2257" s="132"/>
      <c r="M2257" s="132"/>
      <c r="N2257" s="135"/>
      <c r="O2257" s="135"/>
      <c r="P2257" s="135"/>
      <c r="Q2257" s="135"/>
      <c r="R2257" s="135"/>
      <c r="S2257" s="135"/>
    </row>
    <row r="2258" spans="9:19">
      <c r="I2258" s="132"/>
      <c r="J2258" s="132"/>
      <c r="K2258" s="129"/>
      <c r="L2258" s="132"/>
      <c r="M2258" s="132"/>
      <c r="N2258" s="135"/>
      <c r="O2258" s="135"/>
      <c r="P2258" s="135"/>
      <c r="Q2258" s="135"/>
      <c r="R2258" s="135"/>
      <c r="S2258" s="135"/>
    </row>
    <row r="2259" spans="9:19">
      <c r="I2259" s="132"/>
      <c r="J2259" s="132"/>
      <c r="K2259" s="129"/>
      <c r="L2259" s="132"/>
      <c r="M2259" s="132"/>
      <c r="N2259" s="135"/>
      <c r="O2259" s="135"/>
      <c r="P2259" s="135"/>
      <c r="Q2259" s="135"/>
      <c r="R2259" s="135"/>
      <c r="S2259" s="135"/>
    </row>
    <row r="2260" spans="9:19">
      <c r="I2260" s="132"/>
      <c r="J2260" s="132"/>
      <c r="K2260" s="129"/>
      <c r="L2260" s="132"/>
      <c r="M2260" s="132"/>
      <c r="N2260" s="135"/>
      <c r="O2260" s="135"/>
      <c r="P2260" s="135"/>
      <c r="Q2260" s="135"/>
      <c r="R2260" s="135"/>
      <c r="S2260" s="135"/>
    </row>
    <row r="2261" spans="9:19">
      <c r="I2261" s="132"/>
      <c r="J2261" s="132"/>
      <c r="K2261" s="129"/>
      <c r="L2261" s="132"/>
      <c r="M2261" s="132"/>
      <c r="N2261" s="135"/>
      <c r="O2261" s="135"/>
      <c r="P2261" s="135"/>
      <c r="Q2261" s="135"/>
      <c r="R2261" s="135"/>
      <c r="S2261" s="135"/>
    </row>
    <row r="2262" spans="9:19">
      <c r="I2262" s="132"/>
      <c r="J2262" s="132"/>
      <c r="K2262" s="129"/>
      <c r="L2262" s="132"/>
      <c r="M2262" s="132"/>
      <c r="N2262" s="135"/>
      <c r="O2262" s="135"/>
      <c r="P2262" s="135"/>
      <c r="Q2262" s="135"/>
      <c r="R2262" s="135"/>
      <c r="S2262" s="135"/>
    </row>
    <row r="2263" spans="9:19">
      <c r="I2263" s="132"/>
      <c r="J2263" s="132"/>
      <c r="K2263" s="129"/>
      <c r="L2263" s="132"/>
      <c r="M2263" s="132"/>
      <c r="N2263" s="135"/>
      <c r="O2263" s="135"/>
      <c r="P2263" s="135"/>
      <c r="Q2263" s="135"/>
      <c r="R2263" s="135"/>
      <c r="S2263" s="135"/>
    </row>
    <row r="2264" spans="9:19">
      <c r="I2264" s="132"/>
      <c r="J2264" s="132"/>
      <c r="K2264" s="129"/>
      <c r="L2264" s="132"/>
      <c r="M2264" s="132"/>
      <c r="N2264" s="135"/>
      <c r="O2264" s="135"/>
      <c r="P2264" s="135"/>
      <c r="Q2264" s="135"/>
      <c r="R2264" s="135"/>
      <c r="S2264" s="135"/>
    </row>
    <row r="2265" spans="9:19">
      <c r="I2265" s="132"/>
      <c r="J2265" s="132"/>
      <c r="K2265" s="129"/>
      <c r="L2265" s="132"/>
      <c r="M2265" s="132"/>
      <c r="N2265" s="135"/>
      <c r="O2265" s="135"/>
      <c r="P2265" s="135"/>
      <c r="Q2265" s="135"/>
      <c r="R2265" s="135"/>
      <c r="S2265" s="135"/>
    </row>
    <row r="2266" spans="9:19">
      <c r="I2266" s="132"/>
      <c r="J2266" s="132"/>
      <c r="K2266" s="129"/>
      <c r="L2266" s="132"/>
      <c r="M2266" s="132"/>
      <c r="N2266" s="135"/>
      <c r="O2266" s="135"/>
      <c r="P2266" s="135"/>
      <c r="Q2266" s="135"/>
      <c r="R2266" s="135"/>
      <c r="S2266" s="135"/>
    </row>
    <row r="2267" spans="9:19">
      <c r="I2267" s="132"/>
      <c r="J2267" s="132"/>
      <c r="K2267" s="129"/>
      <c r="L2267" s="132"/>
      <c r="M2267" s="132"/>
      <c r="N2267" s="135"/>
      <c r="O2267" s="135"/>
      <c r="P2267" s="135"/>
      <c r="Q2267" s="135"/>
      <c r="R2267" s="135"/>
      <c r="S2267" s="135"/>
    </row>
    <row r="2268" spans="9:19">
      <c r="I2268" s="132"/>
      <c r="J2268" s="132"/>
      <c r="K2268" s="129"/>
      <c r="L2268" s="132"/>
      <c r="M2268" s="132"/>
      <c r="N2268" s="135"/>
      <c r="O2268" s="135"/>
      <c r="P2268" s="135"/>
      <c r="Q2268" s="135"/>
      <c r="R2268" s="135"/>
      <c r="S2268" s="135"/>
    </row>
    <row r="2269" spans="9:19">
      <c r="I2269" s="132"/>
      <c r="J2269" s="132"/>
      <c r="K2269" s="129"/>
      <c r="L2269" s="132"/>
      <c r="M2269" s="132"/>
      <c r="N2269" s="135"/>
      <c r="O2269" s="135"/>
      <c r="P2269" s="135"/>
      <c r="Q2269" s="135"/>
      <c r="R2269" s="135"/>
      <c r="S2269" s="135"/>
    </row>
    <row r="2270" spans="9:19">
      <c r="I2270" s="132"/>
      <c r="J2270" s="132"/>
      <c r="K2270" s="129"/>
      <c r="L2270" s="132"/>
      <c r="M2270" s="132"/>
      <c r="N2270" s="135"/>
      <c r="O2270" s="135"/>
      <c r="P2270" s="135"/>
      <c r="Q2270" s="135"/>
      <c r="R2270" s="135"/>
      <c r="S2270" s="135"/>
    </row>
    <row r="2271" spans="9:19">
      <c r="I2271" s="132"/>
      <c r="J2271" s="132"/>
      <c r="K2271" s="129"/>
      <c r="L2271" s="132"/>
      <c r="M2271" s="132"/>
      <c r="N2271" s="135"/>
      <c r="O2271" s="135"/>
      <c r="P2271" s="135"/>
      <c r="Q2271" s="135"/>
      <c r="R2271" s="135"/>
      <c r="S2271" s="135"/>
    </row>
    <row r="2272" spans="9:19">
      <c r="I2272" s="132"/>
      <c r="J2272" s="132"/>
      <c r="K2272" s="129"/>
      <c r="L2272" s="132"/>
      <c r="M2272" s="132"/>
      <c r="N2272" s="135"/>
      <c r="O2272" s="135"/>
      <c r="P2272" s="135"/>
      <c r="Q2272" s="135"/>
      <c r="R2272" s="135"/>
      <c r="S2272" s="135"/>
    </row>
    <row r="2273" spans="9:19">
      <c r="I2273" s="132"/>
      <c r="J2273" s="132"/>
      <c r="K2273" s="129"/>
      <c r="L2273" s="132"/>
      <c r="M2273" s="132"/>
      <c r="N2273" s="135"/>
      <c r="O2273" s="135"/>
      <c r="P2273" s="135"/>
      <c r="Q2273" s="135"/>
      <c r="R2273" s="135"/>
      <c r="S2273" s="135"/>
    </row>
    <row r="2274" spans="9:19">
      <c r="I2274" s="132"/>
      <c r="J2274" s="132"/>
      <c r="K2274" s="129"/>
      <c r="L2274" s="132"/>
      <c r="M2274" s="132"/>
      <c r="N2274" s="135"/>
      <c r="O2274" s="135"/>
      <c r="P2274" s="135"/>
      <c r="Q2274" s="135"/>
      <c r="R2274" s="135"/>
      <c r="S2274" s="135"/>
    </row>
    <row r="2275" spans="9:19">
      <c r="I2275" s="132"/>
      <c r="J2275" s="132"/>
      <c r="K2275" s="129"/>
      <c r="L2275" s="132"/>
      <c r="M2275" s="132"/>
      <c r="N2275" s="135"/>
      <c r="O2275" s="135"/>
      <c r="P2275" s="135"/>
      <c r="Q2275" s="135"/>
      <c r="R2275" s="135"/>
      <c r="S2275" s="135"/>
    </row>
    <row r="2276" spans="9:19">
      <c r="I2276" s="132"/>
      <c r="J2276" s="132"/>
      <c r="K2276" s="129"/>
      <c r="L2276" s="132"/>
      <c r="M2276" s="132"/>
      <c r="N2276" s="135"/>
      <c r="O2276" s="135"/>
      <c r="P2276" s="135"/>
      <c r="Q2276" s="135"/>
      <c r="R2276" s="135"/>
      <c r="S2276" s="135"/>
    </row>
    <row r="2277" spans="9:19">
      <c r="I2277" s="132"/>
      <c r="J2277" s="132"/>
      <c r="K2277" s="129"/>
      <c r="L2277" s="132"/>
      <c r="M2277" s="132"/>
      <c r="N2277" s="135"/>
      <c r="O2277" s="135"/>
      <c r="P2277" s="135"/>
      <c r="Q2277" s="135"/>
      <c r="R2277" s="135"/>
      <c r="S2277" s="135"/>
    </row>
    <row r="2278" spans="9:19">
      <c r="I2278" s="132"/>
      <c r="J2278" s="132"/>
      <c r="K2278" s="129"/>
      <c r="L2278" s="132"/>
      <c r="M2278" s="132"/>
      <c r="N2278" s="135"/>
      <c r="O2278" s="135"/>
      <c r="P2278" s="135"/>
      <c r="Q2278" s="135"/>
      <c r="R2278" s="135"/>
      <c r="S2278" s="135"/>
    </row>
    <row r="2279" spans="9:19">
      <c r="I2279" s="132"/>
      <c r="J2279" s="132"/>
      <c r="K2279" s="129"/>
      <c r="L2279" s="132"/>
      <c r="M2279" s="132"/>
      <c r="N2279" s="135"/>
      <c r="O2279" s="135"/>
      <c r="P2279" s="135"/>
      <c r="Q2279" s="135"/>
      <c r="R2279" s="135"/>
      <c r="S2279" s="135"/>
    </row>
    <row r="2280" spans="9:19">
      <c r="I2280" s="132"/>
      <c r="J2280" s="132"/>
      <c r="K2280" s="129"/>
      <c r="L2280" s="132"/>
      <c r="M2280" s="132"/>
      <c r="N2280" s="135"/>
      <c r="O2280" s="135"/>
      <c r="P2280" s="135"/>
      <c r="Q2280" s="135"/>
      <c r="R2280" s="135"/>
      <c r="S2280" s="135"/>
    </row>
    <row r="2281" spans="9:19">
      <c r="I2281" s="132"/>
      <c r="J2281" s="132"/>
      <c r="K2281" s="129"/>
      <c r="L2281" s="132"/>
      <c r="M2281" s="132"/>
      <c r="N2281" s="135"/>
      <c r="O2281" s="135"/>
      <c r="P2281" s="135"/>
      <c r="Q2281" s="135"/>
      <c r="R2281" s="135"/>
      <c r="S2281" s="135"/>
    </row>
    <row r="2282" spans="9:19">
      <c r="I2282" s="132"/>
      <c r="J2282" s="132"/>
      <c r="K2282" s="129"/>
      <c r="L2282" s="132"/>
      <c r="M2282" s="132"/>
      <c r="N2282" s="135"/>
      <c r="O2282" s="135"/>
      <c r="P2282" s="135"/>
      <c r="Q2282" s="135"/>
      <c r="R2282" s="135"/>
      <c r="S2282" s="135"/>
    </row>
    <row r="2283" spans="9:19">
      <c r="I2283" s="132"/>
      <c r="J2283" s="132"/>
      <c r="K2283" s="129"/>
      <c r="L2283" s="132"/>
      <c r="M2283" s="132"/>
      <c r="N2283" s="135"/>
      <c r="O2283" s="135"/>
      <c r="P2283" s="135"/>
      <c r="Q2283" s="135"/>
      <c r="R2283" s="135"/>
      <c r="S2283" s="135"/>
    </row>
    <row r="2284" spans="9:19">
      <c r="I2284" s="132"/>
      <c r="J2284" s="132"/>
      <c r="K2284" s="129"/>
      <c r="L2284" s="132"/>
      <c r="M2284" s="132"/>
      <c r="N2284" s="135"/>
      <c r="O2284" s="135"/>
      <c r="P2284" s="135"/>
      <c r="Q2284" s="135"/>
      <c r="R2284" s="135"/>
      <c r="S2284" s="135"/>
    </row>
    <row r="2285" spans="9:19">
      <c r="I2285" s="132"/>
      <c r="J2285" s="132"/>
      <c r="K2285" s="129"/>
      <c r="L2285" s="132"/>
      <c r="M2285" s="132"/>
      <c r="N2285" s="135"/>
      <c r="O2285" s="135"/>
      <c r="P2285" s="135"/>
      <c r="Q2285" s="135"/>
      <c r="R2285" s="135"/>
      <c r="S2285" s="135"/>
    </row>
    <row r="2286" spans="9:19">
      <c r="I2286" s="132"/>
      <c r="J2286" s="132"/>
      <c r="K2286" s="129"/>
      <c r="L2286" s="132"/>
      <c r="M2286" s="132"/>
      <c r="N2286" s="135"/>
      <c r="O2286" s="135"/>
      <c r="P2286" s="135"/>
      <c r="Q2286" s="135"/>
      <c r="R2286" s="135"/>
      <c r="S2286" s="135"/>
    </row>
    <row r="2287" spans="9:19">
      <c r="I2287" s="132"/>
      <c r="J2287" s="132"/>
      <c r="K2287" s="129"/>
      <c r="L2287" s="132"/>
      <c r="M2287" s="132"/>
      <c r="N2287" s="135"/>
      <c r="O2287" s="135"/>
      <c r="P2287" s="135"/>
      <c r="Q2287" s="135"/>
      <c r="R2287" s="135"/>
      <c r="S2287" s="135"/>
    </row>
    <row r="2288" spans="9:19">
      <c r="I2288" s="132"/>
      <c r="J2288" s="132"/>
      <c r="K2288" s="129"/>
      <c r="L2288" s="132"/>
      <c r="M2288" s="132"/>
      <c r="N2288" s="135"/>
      <c r="O2288" s="135"/>
      <c r="P2288" s="135"/>
      <c r="Q2288" s="135"/>
      <c r="R2288" s="135"/>
      <c r="S2288" s="135"/>
    </row>
    <row r="2289" spans="9:19">
      <c r="I2289" s="132"/>
      <c r="J2289" s="132"/>
      <c r="K2289" s="129"/>
      <c r="L2289" s="132"/>
      <c r="M2289" s="132"/>
      <c r="N2289" s="135"/>
      <c r="O2289" s="135"/>
      <c r="P2289" s="135"/>
      <c r="Q2289" s="135"/>
      <c r="R2289" s="135"/>
      <c r="S2289" s="135"/>
    </row>
    <row r="2290" spans="9:19">
      <c r="I2290" s="132"/>
      <c r="J2290" s="132"/>
      <c r="K2290" s="129"/>
      <c r="L2290" s="132"/>
      <c r="M2290" s="132"/>
      <c r="N2290" s="135"/>
      <c r="O2290" s="135"/>
      <c r="P2290" s="135"/>
      <c r="Q2290" s="135"/>
      <c r="R2290" s="135"/>
      <c r="S2290" s="135"/>
    </row>
    <row r="2291" spans="9:19">
      <c r="I2291" s="132"/>
      <c r="J2291" s="132"/>
      <c r="K2291" s="129"/>
      <c r="L2291" s="132"/>
      <c r="M2291" s="132"/>
      <c r="N2291" s="135"/>
      <c r="O2291" s="135"/>
      <c r="P2291" s="135"/>
      <c r="Q2291" s="135"/>
      <c r="R2291" s="135"/>
      <c r="S2291" s="135"/>
    </row>
    <row r="2292" spans="9:19">
      <c r="I2292" s="132"/>
      <c r="J2292" s="132"/>
      <c r="K2292" s="129"/>
      <c r="L2292" s="132"/>
      <c r="M2292" s="132"/>
      <c r="N2292" s="135"/>
      <c r="O2292" s="135"/>
      <c r="P2292" s="135"/>
      <c r="Q2292" s="135"/>
      <c r="R2292" s="135"/>
      <c r="S2292" s="135"/>
    </row>
    <row r="2293" spans="9:19">
      <c r="I2293" s="132"/>
      <c r="J2293" s="132"/>
      <c r="K2293" s="129"/>
      <c r="L2293" s="132"/>
      <c r="M2293" s="132"/>
      <c r="N2293" s="135"/>
      <c r="O2293" s="135"/>
      <c r="P2293" s="135"/>
      <c r="Q2293" s="135"/>
      <c r="R2293" s="135"/>
      <c r="S2293" s="135"/>
    </row>
    <row r="2294" spans="9:19">
      <c r="I2294" s="132"/>
      <c r="J2294" s="132"/>
      <c r="K2294" s="129"/>
      <c r="L2294" s="132"/>
      <c r="M2294" s="132"/>
      <c r="N2294" s="135"/>
      <c r="O2294" s="135"/>
      <c r="P2294" s="135"/>
      <c r="Q2294" s="135"/>
      <c r="R2294" s="135"/>
      <c r="S2294" s="135"/>
    </row>
    <row r="2295" spans="9:19">
      <c r="I2295" s="132"/>
      <c r="J2295" s="132"/>
      <c r="K2295" s="129"/>
      <c r="L2295" s="132"/>
      <c r="M2295" s="132"/>
      <c r="N2295" s="135"/>
      <c r="O2295" s="135"/>
      <c r="P2295" s="135"/>
      <c r="Q2295" s="135"/>
      <c r="R2295" s="135"/>
      <c r="S2295" s="135"/>
    </row>
    <row r="2296" spans="9:19">
      <c r="I2296" s="132"/>
      <c r="J2296" s="132"/>
      <c r="K2296" s="129"/>
      <c r="L2296" s="132"/>
      <c r="M2296" s="132"/>
      <c r="N2296" s="135"/>
      <c r="O2296" s="135"/>
      <c r="P2296" s="135"/>
      <c r="Q2296" s="135"/>
      <c r="R2296" s="135"/>
      <c r="S2296" s="135"/>
    </row>
    <row r="2297" spans="9:19">
      <c r="I2297" s="132"/>
      <c r="J2297" s="132"/>
      <c r="K2297" s="129"/>
      <c r="L2297" s="132"/>
      <c r="M2297" s="132"/>
      <c r="N2297" s="135"/>
      <c r="O2297" s="135"/>
      <c r="P2297" s="135"/>
      <c r="Q2297" s="135"/>
      <c r="R2297" s="135"/>
      <c r="S2297" s="135"/>
    </row>
    <row r="2298" spans="9:19">
      <c r="I2298" s="132"/>
      <c r="J2298" s="132"/>
      <c r="K2298" s="129"/>
      <c r="L2298" s="132"/>
      <c r="M2298" s="132"/>
      <c r="N2298" s="135"/>
      <c r="O2298" s="135"/>
      <c r="P2298" s="135"/>
      <c r="Q2298" s="135"/>
      <c r="R2298" s="135"/>
      <c r="S2298" s="135"/>
    </row>
    <row r="2299" spans="9:19">
      <c r="I2299" s="132"/>
      <c r="J2299" s="132"/>
      <c r="K2299" s="129"/>
      <c r="L2299" s="132"/>
      <c r="M2299" s="132"/>
      <c r="N2299" s="135"/>
      <c r="O2299" s="135"/>
      <c r="P2299" s="135"/>
      <c r="Q2299" s="135"/>
      <c r="R2299" s="135"/>
      <c r="S2299" s="135"/>
    </row>
    <row r="2300" spans="9:19">
      <c r="I2300" s="132"/>
      <c r="J2300" s="132"/>
      <c r="K2300" s="129"/>
      <c r="L2300" s="132"/>
      <c r="M2300" s="132"/>
      <c r="N2300" s="135"/>
      <c r="O2300" s="135"/>
      <c r="P2300" s="135"/>
      <c r="Q2300" s="135"/>
      <c r="R2300" s="135"/>
      <c r="S2300" s="135"/>
    </row>
    <row r="2301" spans="9:19">
      <c r="I2301" s="132"/>
      <c r="J2301" s="132"/>
      <c r="K2301" s="129"/>
      <c r="L2301" s="132"/>
      <c r="M2301" s="132"/>
      <c r="N2301" s="135"/>
      <c r="O2301" s="135"/>
      <c r="P2301" s="135"/>
      <c r="Q2301" s="135"/>
      <c r="R2301" s="135"/>
      <c r="S2301" s="135"/>
    </row>
    <row r="2302" spans="9:19">
      <c r="I2302" s="132"/>
      <c r="J2302" s="132"/>
      <c r="K2302" s="129"/>
      <c r="L2302" s="132"/>
      <c r="M2302" s="132"/>
      <c r="N2302" s="135"/>
      <c r="O2302" s="135"/>
      <c r="P2302" s="135"/>
      <c r="Q2302" s="135"/>
      <c r="R2302" s="135"/>
      <c r="S2302" s="135"/>
    </row>
    <row r="2303" spans="9:19">
      <c r="I2303" s="132"/>
      <c r="J2303" s="132"/>
      <c r="K2303" s="129"/>
      <c r="L2303" s="132"/>
      <c r="M2303" s="132"/>
      <c r="N2303" s="135"/>
      <c r="O2303" s="135"/>
      <c r="P2303" s="135"/>
      <c r="Q2303" s="135"/>
      <c r="R2303" s="135"/>
      <c r="S2303" s="135"/>
    </row>
    <row r="2304" spans="9:19">
      <c r="I2304" s="132"/>
      <c r="J2304" s="132"/>
      <c r="K2304" s="129"/>
      <c r="L2304" s="132"/>
      <c r="M2304" s="132"/>
      <c r="N2304" s="135"/>
      <c r="O2304" s="135"/>
      <c r="P2304" s="135"/>
      <c r="Q2304" s="135"/>
      <c r="R2304" s="135"/>
      <c r="S2304" s="135"/>
    </row>
    <row r="2305" spans="9:19">
      <c r="I2305" s="132"/>
      <c r="J2305" s="132"/>
      <c r="K2305" s="129"/>
      <c r="L2305" s="132"/>
      <c r="M2305" s="132"/>
      <c r="N2305" s="135"/>
      <c r="O2305" s="135"/>
      <c r="P2305" s="135"/>
      <c r="Q2305" s="135"/>
      <c r="R2305" s="135"/>
      <c r="S2305" s="135"/>
    </row>
    <row r="2306" spans="9:19">
      <c r="I2306" s="132"/>
      <c r="J2306" s="132"/>
      <c r="K2306" s="129"/>
      <c r="L2306" s="132"/>
      <c r="M2306" s="132"/>
      <c r="N2306" s="135"/>
      <c r="O2306" s="135"/>
      <c r="P2306" s="135"/>
      <c r="Q2306" s="135"/>
      <c r="R2306" s="135"/>
      <c r="S2306" s="135"/>
    </row>
    <row r="2307" spans="9:19">
      <c r="I2307" s="132"/>
      <c r="J2307" s="132"/>
      <c r="K2307" s="129"/>
      <c r="L2307" s="132"/>
      <c r="M2307" s="132"/>
      <c r="N2307" s="135"/>
      <c r="O2307" s="135"/>
      <c r="P2307" s="135"/>
      <c r="Q2307" s="135"/>
      <c r="R2307" s="135"/>
      <c r="S2307" s="135"/>
    </row>
    <row r="2308" spans="9:19">
      <c r="I2308" s="132"/>
      <c r="J2308" s="132"/>
      <c r="K2308" s="129"/>
      <c r="L2308" s="132"/>
      <c r="M2308" s="132"/>
      <c r="N2308" s="135"/>
      <c r="O2308" s="135"/>
      <c r="P2308" s="135"/>
      <c r="Q2308" s="135"/>
      <c r="R2308" s="135"/>
      <c r="S2308" s="135"/>
    </row>
    <row r="2309" spans="9:19">
      <c r="I2309" s="132"/>
      <c r="J2309" s="132"/>
      <c r="K2309" s="129"/>
      <c r="L2309" s="132"/>
      <c r="M2309" s="132"/>
      <c r="N2309" s="135"/>
      <c r="O2309" s="135"/>
      <c r="P2309" s="135"/>
      <c r="Q2309" s="135"/>
      <c r="R2309" s="135"/>
      <c r="S2309" s="135"/>
    </row>
    <row r="2310" spans="9:19">
      <c r="I2310" s="132"/>
      <c r="J2310" s="132"/>
      <c r="K2310" s="129"/>
      <c r="L2310" s="132"/>
      <c r="M2310" s="132"/>
      <c r="N2310" s="135"/>
      <c r="O2310" s="135"/>
      <c r="P2310" s="135"/>
      <c r="Q2310" s="135"/>
      <c r="R2310" s="135"/>
      <c r="S2310" s="135"/>
    </row>
    <row r="2311" spans="9:19">
      <c r="I2311" s="132"/>
      <c r="J2311" s="132"/>
      <c r="K2311" s="129"/>
      <c r="L2311" s="132"/>
      <c r="M2311" s="132"/>
      <c r="N2311" s="135"/>
      <c r="O2311" s="135"/>
      <c r="P2311" s="135"/>
      <c r="Q2311" s="135"/>
      <c r="R2311" s="135"/>
      <c r="S2311" s="135"/>
    </row>
    <row r="2312" spans="9:19">
      <c r="I2312" s="132"/>
      <c r="J2312" s="132"/>
      <c r="K2312" s="129"/>
      <c r="L2312" s="132"/>
      <c r="M2312" s="132"/>
      <c r="N2312" s="135"/>
      <c r="O2312" s="135"/>
      <c r="P2312" s="135"/>
      <c r="Q2312" s="135"/>
      <c r="R2312" s="135"/>
      <c r="S2312" s="135"/>
    </row>
    <row r="2313" spans="9:19">
      <c r="I2313" s="132"/>
      <c r="J2313" s="132"/>
      <c r="K2313" s="129"/>
      <c r="L2313" s="132"/>
      <c r="M2313" s="132"/>
      <c r="N2313" s="135"/>
      <c r="O2313" s="135"/>
      <c r="P2313" s="135"/>
      <c r="Q2313" s="135"/>
      <c r="R2313" s="135"/>
      <c r="S2313" s="135"/>
    </row>
    <row r="2314" spans="9:19">
      <c r="I2314" s="132"/>
      <c r="J2314" s="132"/>
      <c r="K2314" s="129"/>
      <c r="L2314" s="132"/>
      <c r="M2314" s="132"/>
      <c r="N2314" s="135"/>
      <c r="O2314" s="135"/>
      <c r="P2314" s="135"/>
      <c r="Q2314" s="135"/>
      <c r="R2314" s="135"/>
      <c r="S2314" s="135"/>
    </row>
    <row r="2315" spans="9:19">
      <c r="I2315" s="132"/>
      <c r="J2315" s="132"/>
      <c r="K2315" s="129"/>
      <c r="L2315" s="132"/>
      <c r="M2315" s="132"/>
      <c r="N2315" s="135"/>
      <c r="O2315" s="135"/>
      <c r="P2315" s="135"/>
      <c r="Q2315" s="135"/>
      <c r="R2315" s="135"/>
      <c r="S2315" s="135"/>
    </row>
    <row r="2316" spans="9:19">
      <c r="I2316" s="132"/>
      <c r="J2316" s="132"/>
      <c r="K2316" s="129"/>
      <c r="L2316" s="132"/>
      <c r="M2316" s="132"/>
      <c r="N2316" s="135"/>
      <c r="O2316" s="135"/>
      <c r="P2316" s="135"/>
      <c r="Q2316" s="135"/>
      <c r="R2316" s="135"/>
      <c r="S2316" s="135"/>
    </row>
    <row r="2317" spans="9:19">
      <c r="I2317" s="132"/>
      <c r="J2317" s="132"/>
      <c r="K2317" s="129"/>
      <c r="L2317" s="132"/>
      <c r="M2317" s="132"/>
      <c r="N2317" s="135"/>
      <c r="O2317" s="135"/>
      <c r="P2317" s="135"/>
      <c r="Q2317" s="135"/>
      <c r="R2317" s="135"/>
      <c r="S2317" s="135"/>
    </row>
    <row r="2318" spans="9:19">
      <c r="I2318" s="132"/>
      <c r="J2318" s="132"/>
      <c r="K2318" s="129"/>
      <c r="L2318" s="132"/>
      <c r="M2318" s="132"/>
      <c r="N2318" s="135"/>
      <c r="O2318" s="135"/>
      <c r="P2318" s="135"/>
      <c r="Q2318" s="135"/>
      <c r="R2318" s="135"/>
      <c r="S2318" s="135"/>
    </row>
    <row r="2319" spans="9:19">
      <c r="I2319" s="132"/>
      <c r="J2319" s="132"/>
      <c r="K2319" s="129"/>
      <c r="L2319" s="132"/>
      <c r="M2319" s="132"/>
      <c r="N2319" s="135"/>
      <c r="O2319" s="135"/>
      <c r="P2319" s="135"/>
      <c r="Q2319" s="135"/>
      <c r="R2319" s="135"/>
      <c r="S2319" s="135"/>
    </row>
    <row r="2320" spans="9:19">
      <c r="I2320" s="132"/>
      <c r="J2320" s="132"/>
      <c r="K2320" s="129"/>
      <c r="L2320" s="132"/>
      <c r="M2320" s="132"/>
      <c r="N2320" s="135"/>
      <c r="O2320" s="135"/>
      <c r="P2320" s="135"/>
      <c r="Q2320" s="135"/>
      <c r="R2320" s="135"/>
      <c r="S2320" s="135"/>
    </row>
    <row r="2321" spans="9:19">
      <c r="I2321" s="132"/>
      <c r="J2321" s="132"/>
      <c r="K2321" s="129"/>
      <c r="L2321" s="132"/>
      <c r="M2321" s="132"/>
      <c r="N2321" s="135"/>
      <c r="O2321" s="135"/>
      <c r="P2321" s="135"/>
      <c r="Q2321" s="135"/>
      <c r="R2321" s="135"/>
      <c r="S2321" s="135"/>
    </row>
    <row r="2322" spans="9:19">
      <c r="I2322" s="132"/>
      <c r="J2322" s="132"/>
      <c r="K2322" s="129"/>
      <c r="L2322" s="132"/>
      <c r="M2322" s="132"/>
      <c r="N2322" s="135"/>
      <c r="O2322" s="135"/>
      <c r="P2322" s="135"/>
      <c r="Q2322" s="135"/>
      <c r="R2322" s="135"/>
      <c r="S2322" s="135"/>
    </row>
    <row r="2323" spans="9:19">
      <c r="I2323" s="132"/>
      <c r="J2323" s="132"/>
      <c r="K2323" s="129"/>
      <c r="L2323" s="132"/>
      <c r="M2323" s="132"/>
      <c r="N2323" s="135"/>
      <c r="O2323" s="135"/>
      <c r="P2323" s="135"/>
      <c r="Q2323" s="135"/>
      <c r="R2323" s="135"/>
      <c r="S2323" s="135"/>
    </row>
    <row r="2324" spans="9:19">
      <c r="I2324" s="132"/>
      <c r="J2324" s="132"/>
      <c r="K2324" s="129"/>
      <c r="L2324" s="132"/>
      <c r="M2324" s="132"/>
      <c r="N2324" s="135"/>
      <c r="O2324" s="135"/>
      <c r="P2324" s="135"/>
      <c r="Q2324" s="135"/>
      <c r="R2324" s="135"/>
      <c r="S2324" s="135"/>
    </row>
    <row r="2325" spans="9:19">
      <c r="I2325" s="132"/>
      <c r="J2325" s="132"/>
      <c r="K2325" s="129"/>
      <c r="L2325" s="132"/>
      <c r="M2325" s="132"/>
      <c r="N2325" s="135"/>
      <c r="O2325" s="135"/>
      <c r="P2325" s="135"/>
      <c r="Q2325" s="135"/>
      <c r="R2325" s="135"/>
      <c r="S2325" s="135"/>
    </row>
    <row r="2326" spans="9:19">
      <c r="I2326" s="132"/>
      <c r="J2326" s="132"/>
      <c r="K2326" s="129"/>
      <c r="L2326" s="132"/>
      <c r="M2326" s="132"/>
      <c r="N2326" s="135"/>
      <c r="O2326" s="135"/>
      <c r="P2326" s="135"/>
      <c r="Q2326" s="135"/>
      <c r="R2326" s="135"/>
      <c r="S2326" s="135"/>
    </row>
    <row r="2327" spans="9:19">
      <c r="I2327" s="132"/>
      <c r="J2327" s="132"/>
      <c r="K2327" s="129"/>
      <c r="L2327" s="132"/>
      <c r="M2327" s="132"/>
      <c r="N2327" s="135"/>
      <c r="O2327" s="135"/>
      <c r="P2327" s="135"/>
      <c r="Q2327" s="135"/>
      <c r="R2327" s="135"/>
      <c r="S2327" s="135"/>
    </row>
    <row r="2328" spans="9:19">
      <c r="I2328" s="132"/>
      <c r="J2328" s="132"/>
      <c r="K2328" s="129"/>
      <c r="L2328" s="132"/>
      <c r="M2328" s="132"/>
      <c r="N2328" s="135"/>
      <c r="O2328" s="135"/>
      <c r="P2328" s="135"/>
      <c r="Q2328" s="135"/>
      <c r="R2328" s="135"/>
      <c r="S2328" s="135"/>
    </row>
    <row r="2329" spans="9:19">
      <c r="I2329" s="132"/>
      <c r="J2329" s="132"/>
      <c r="K2329" s="129"/>
      <c r="L2329" s="132"/>
      <c r="M2329" s="132"/>
      <c r="N2329" s="135"/>
      <c r="O2329" s="135"/>
      <c r="P2329" s="135"/>
      <c r="Q2329" s="135"/>
      <c r="R2329" s="135"/>
      <c r="S2329" s="135"/>
    </row>
    <row r="2330" spans="9:19">
      <c r="I2330" s="132"/>
      <c r="J2330" s="132"/>
      <c r="K2330" s="129"/>
      <c r="L2330" s="132"/>
      <c r="M2330" s="132"/>
      <c r="N2330" s="135"/>
      <c r="O2330" s="135"/>
      <c r="P2330" s="135"/>
      <c r="Q2330" s="135"/>
      <c r="R2330" s="135"/>
      <c r="S2330" s="135"/>
    </row>
    <row r="2331" spans="9:19">
      <c r="I2331" s="132"/>
      <c r="J2331" s="132"/>
      <c r="K2331" s="129"/>
      <c r="L2331" s="132"/>
      <c r="M2331" s="132"/>
      <c r="N2331" s="135"/>
      <c r="O2331" s="135"/>
      <c r="P2331" s="135"/>
      <c r="Q2331" s="135"/>
      <c r="R2331" s="135"/>
      <c r="S2331" s="135"/>
    </row>
    <row r="2332" spans="9:19">
      <c r="I2332" s="132"/>
      <c r="J2332" s="132"/>
      <c r="K2332" s="129"/>
      <c r="L2332" s="132"/>
      <c r="M2332" s="132"/>
      <c r="N2332" s="135"/>
      <c r="O2332" s="135"/>
      <c r="P2332" s="135"/>
      <c r="Q2332" s="135"/>
      <c r="R2332" s="135"/>
      <c r="S2332" s="135"/>
    </row>
    <row r="2333" spans="9:19">
      <c r="I2333" s="132"/>
      <c r="J2333" s="132"/>
      <c r="K2333" s="129"/>
      <c r="L2333" s="132"/>
      <c r="M2333" s="132"/>
      <c r="N2333" s="135"/>
      <c r="O2333" s="135"/>
      <c r="P2333" s="135"/>
      <c r="Q2333" s="135"/>
      <c r="R2333" s="135"/>
      <c r="S2333" s="135"/>
    </row>
    <row r="2334" spans="9:19">
      <c r="I2334" s="132"/>
      <c r="J2334" s="132"/>
      <c r="K2334" s="129"/>
      <c r="L2334" s="132"/>
      <c r="M2334" s="132"/>
      <c r="N2334" s="135"/>
      <c r="O2334" s="135"/>
      <c r="P2334" s="135"/>
      <c r="Q2334" s="135"/>
      <c r="R2334" s="135"/>
      <c r="S2334" s="135"/>
    </row>
    <row r="2335" spans="9:19">
      <c r="I2335" s="132"/>
      <c r="J2335" s="132"/>
      <c r="K2335" s="129"/>
      <c r="L2335" s="132"/>
      <c r="M2335" s="132"/>
      <c r="N2335" s="135"/>
      <c r="O2335" s="135"/>
      <c r="P2335" s="135"/>
      <c r="Q2335" s="135"/>
      <c r="R2335" s="135"/>
      <c r="S2335" s="135"/>
    </row>
    <row r="2336" spans="9:19">
      <c r="I2336" s="132"/>
      <c r="J2336" s="132"/>
      <c r="K2336" s="129"/>
      <c r="L2336" s="132"/>
      <c r="M2336" s="132"/>
      <c r="N2336" s="135"/>
      <c r="O2336" s="135"/>
      <c r="P2336" s="135"/>
      <c r="Q2336" s="135"/>
      <c r="R2336" s="135"/>
      <c r="S2336" s="135"/>
    </row>
    <row r="2337" spans="9:19">
      <c r="I2337" s="132"/>
      <c r="J2337" s="132"/>
      <c r="K2337" s="129"/>
      <c r="L2337" s="132"/>
      <c r="M2337" s="132"/>
      <c r="N2337" s="135"/>
      <c r="O2337" s="135"/>
      <c r="P2337" s="135"/>
      <c r="Q2337" s="135"/>
      <c r="R2337" s="135"/>
      <c r="S2337" s="135"/>
    </row>
    <row r="2338" spans="9:19">
      <c r="I2338" s="132"/>
      <c r="J2338" s="132"/>
      <c r="K2338" s="129"/>
      <c r="L2338" s="132"/>
      <c r="M2338" s="132"/>
      <c r="N2338" s="135"/>
      <c r="O2338" s="135"/>
      <c r="P2338" s="135"/>
      <c r="Q2338" s="135"/>
      <c r="R2338" s="135"/>
      <c r="S2338" s="135"/>
    </row>
    <row r="2339" spans="9:19">
      <c r="I2339" s="132"/>
      <c r="J2339" s="132"/>
      <c r="K2339" s="129"/>
      <c r="L2339" s="132"/>
      <c r="M2339" s="132"/>
      <c r="N2339" s="135"/>
      <c r="O2339" s="135"/>
      <c r="P2339" s="135"/>
      <c r="Q2339" s="135"/>
      <c r="R2339" s="135"/>
      <c r="S2339" s="135"/>
    </row>
    <row r="2340" spans="9:19">
      <c r="I2340" s="132"/>
      <c r="J2340" s="132"/>
      <c r="K2340" s="129"/>
      <c r="L2340" s="132"/>
      <c r="M2340" s="132"/>
      <c r="N2340" s="135"/>
      <c r="O2340" s="135"/>
      <c r="P2340" s="135"/>
      <c r="Q2340" s="135"/>
      <c r="R2340" s="135"/>
      <c r="S2340" s="135"/>
    </row>
    <row r="2341" spans="9:19">
      <c r="I2341" s="132"/>
      <c r="J2341" s="132"/>
      <c r="K2341" s="129"/>
      <c r="L2341" s="132"/>
      <c r="M2341" s="132"/>
      <c r="N2341" s="135"/>
      <c r="O2341" s="135"/>
      <c r="P2341" s="135"/>
      <c r="Q2341" s="135"/>
      <c r="R2341" s="135"/>
      <c r="S2341" s="135"/>
    </row>
    <row r="2342" spans="9:19">
      <c r="I2342" s="132"/>
      <c r="J2342" s="132"/>
      <c r="K2342" s="129"/>
      <c r="L2342" s="132"/>
      <c r="M2342" s="132"/>
      <c r="N2342" s="135"/>
      <c r="O2342" s="135"/>
      <c r="P2342" s="135"/>
      <c r="Q2342" s="135"/>
      <c r="R2342" s="135"/>
      <c r="S2342" s="135"/>
    </row>
    <row r="2343" spans="9:19">
      <c r="I2343" s="132"/>
      <c r="J2343" s="132"/>
      <c r="K2343" s="129"/>
      <c r="L2343" s="132"/>
      <c r="M2343" s="132"/>
      <c r="N2343" s="135"/>
      <c r="O2343" s="135"/>
      <c r="P2343" s="135"/>
      <c r="Q2343" s="135"/>
      <c r="R2343" s="135"/>
      <c r="S2343" s="135"/>
    </row>
    <row r="2344" spans="9:19">
      <c r="I2344" s="132"/>
      <c r="J2344" s="132"/>
      <c r="K2344" s="129"/>
      <c r="L2344" s="132"/>
      <c r="M2344" s="132"/>
      <c r="N2344" s="135"/>
      <c r="O2344" s="135"/>
      <c r="P2344" s="135"/>
      <c r="Q2344" s="135"/>
      <c r="R2344" s="135"/>
      <c r="S2344" s="135"/>
    </row>
    <row r="2345" spans="9:19">
      <c r="I2345" s="132"/>
      <c r="J2345" s="132"/>
      <c r="K2345" s="129"/>
      <c r="L2345" s="132"/>
      <c r="M2345" s="132"/>
      <c r="N2345" s="135"/>
      <c r="O2345" s="135"/>
      <c r="P2345" s="135"/>
      <c r="Q2345" s="135"/>
      <c r="R2345" s="135"/>
      <c r="S2345" s="135"/>
    </row>
    <row r="2346" spans="9:19">
      <c r="I2346" s="132"/>
      <c r="J2346" s="132"/>
      <c r="K2346" s="129"/>
      <c r="L2346" s="132"/>
      <c r="M2346" s="132"/>
      <c r="N2346" s="135"/>
      <c r="O2346" s="135"/>
      <c r="P2346" s="135"/>
      <c r="Q2346" s="135"/>
      <c r="R2346" s="135"/>
      <c r="S2346" s="135"/>
    </row>
    <row r="2347" spans="9:19">
      <c r="I2347" s="132"/>
      <c r="J2347" s="132"/>
      <c r="K2347" s="129"/>
      <c r="L2347" s="132"/>
      <c r="M2347" s="132"/>
      <c r="N2347" s="135"/>
      <c r="O2347" s="135"/>
      <c r="P2347" s="135"/>
      <c r="Q2347" s="135"/>
      <c r="R2347" s="135"/>
      <c r="S2347" s="135"/>
    </row>
    <row r="2348" spans="9:19">
      <c r="I2348" s="132"/>
      <c r="J2348" s="132"/>
      <c r="K2348" s="129"/>
      <c r="L2348" s="132"/>
      <c r="M2348" s="132"/>
      <c r="N2348" s="135"/>
      <c r="O2348" s="135"/>
      <c r="P2348" s="135"/>
      <c r="Q2348" s="135"/>
      <c r="R2348" s="135"/>
      <c r="S2348" s="135"/>
    </row>
    <row r="2349" spans="9:19">
      <c r="I2349" s="132"/>
      <c r="J2349" s="132"/>
      <c r="K2349" s="129"/>
      <c r="L2349" s="132"/>
      <c r="M2349" s="132"/>
      <c r="N2349" s="135"/>
      <c r="O2349" s="135"/>
      <c r="P2349" s="135"/>
      <c r="Q2349" s="135"/>
      <c r="R2349" s="135"/>
      <c r="S2349" s="135"/>
    </row>
    <row r="2350" spans="9:19">
      <c r="I2350" s="132"/>
      <c r="J2350" s="132"/>
      <c r="K2350" s="129"/>
      <c r="L2350" s="132"/>
      <c r="M2350" s="132"/>
      <c r="N2350" s="135"/>
      <c r="O2350" s="135"/>
      <c r="P2350" s="135"/>
      <c r="Q2350" s="135"/>
      <c r="R2350" s="135"/>
      <c r="S2350" s="135"/>
    </row>
    <row r="2351" spans="9:19">
      <c r="I2351" s="132"/>
      <c r="J2351" s="132"/>
      <c r="K2351" s="129"/>
      <c r="L2351" s="132"/>
      <c r="M2351" s="132"/>
      <c r="N2351" s="135"/>
      <c r="O2351" s="135"/>
      <c r="P2351" s="135"/>
      <c r="Q2351" s="135"/>
      <c r="R2351" s="135"/>
      <c r="S2351" s="135"/>
    </row>
    <row r="2352" spans="9:19">
      <c r="I2352" s="132"/>
      <c r="J2352" s="132"/>
      <c r="K2352" s="129"/>
      <c r="L2352" s="132"/>
      <c r="M2352" s="132"/>
      <c r="N2352" s="135"/>
      <c r="O2352" s="135"/>
      <c r="P2352" s="135"/>
      <c r="Q2352" s="135"/>
      <c r="R2352" s="135"/>
      <c r="S2352" s="135"/>
    </row>
    <row r="2353" spans="9:19">
      <c r="I2353" s="132"/>
      <c r="J2353" s="132"/>
      <c r="K2353" s="129"/>
      <c r="L2353" s="132"/>
      <c r="M2353" s="132"/>
      <c r="N2353" s="135"/>
      <c r="O2353" s="135"/>
      <c r="P2353" s="135"/>
      <c r="Q2353" s="135"/>
      <c r="R2353" s="135"/>
      <c r="S2353" s="135"/>
    </row>
    <row r="2354" spans="9:19">
      <c r="I2354" s="132"/>
      <c r="J2354" s="132"/>
      <c r="K2354" s="129"/>
      <c r="L2354" s="132"/>
      <c r="M2354" s="132"/>
      <c r="N2354" s="135"/>
      <c r="O2354" s="135"/>
      <c r="P2354" s="135"/>
      <c r="Q2354" s="135"/>
      <c r="R2354" s="135"/>
      <c r="S2354" s="135"/>
    </row>
    <row r="2355" spans="9:19">
      <c r="I2355" s="132"/>
      <c r="J2355" s="132"/>
      <c r="K2355" s="129"/>
      <c r="L2355" s="132"/>
      <c r="M2355" s="132"/>
      <c r="N2355" s="135"/>
      <c r="O2355" s="135"/>
      <c r="P2355" s="135"/>
      <c r="Q2355" s="135"/>
      <c r="R2355" s="135"/>
      <c r="S2355" s="135"/>
    </row>
    <row r="2356" spans="9:19">
      <c r="I2356" s="132"/>
      <c r="J2356" s="132"/>
      <c r="K2356" s="129"/>
      <c r="L2356" s="132"/>
      <c r="M2356" s="132"/>
      <c r="N2356" s="135"/>
      <c r="O2356" s="135"/>
      <c r="P2356" s="135"/>
      <c r="Q2356" s="135"/>
      <c r="R2356" s="135"/>
      <c r="S2356" s="135"/>
    </row>
    <row r="2357" spans="9:19">
      <c r="I2357" s="132"/>
      <c r="J2357" s="132"/>
      <c r="K2357" s="129"/>
      <c r="L2357" s="132"/>
      <c r="M2357" s="132"/>
      <c r="N2357" s="135"/>
      <c r="O2357" s="135"/>
      <c r="P2357" s="135"/>
      <c r="Q2357" s="135"/>
      <c r="R2357" s="135"/>
      <c r="S2357" s="135"/>
    </row>
    <row r="2358" spans="9:19">
      <c r="I2358" s="132"/>
      <c r="J2358" s="132"/>
      <c r="K2358" s="129"/>
      <c r="L2358" s="132"/>
      <c r="M2358" s="132"/>
      <c r="N2358" s="135"/>
      <c r="O2358" s="135"/>
      <c r="P2358" s="135"/>
      <c r="Q2358" s="135"/>
      <c r="R2358" s="135"/>
      <c r="S2358" s="135"/>
    </row>
    <row r="2359" spans="9:19">
      <c r="I2359" s="132"/>
      <c r="J2359" s="132"/>
      <c r="K2359" s="129"/>
      <c r="L2359" s="132"/>
      <c r="M2359" s="132"/>
      <c r="N2359" s="135"/>
      <c r="O2359" s="135"/>
      <c r="P2359" s="135"/>
      <c r="Q2359" s="135"/>
      <c r="R2359" s="135"/>
      <c r="S2359" s="135"/>
    </row>
    <row r="2360" spans="9:19">
      <c r="I2360" s="132"/>
      <c r="J2360" s="132"/>
      <c r="K2360" s="129"/>
      <c r="L2360" s="132"/>
      <c r="M2360" s="132"/>
      <c r="N2360" s="135"/>
      <c r="O2360" s="135"/>
      <c r="P2360" s="135"/>
      <c r="Q2360" s="135"/>
      <c r="R2360" s="135"/>
      <c r="S2360" s="135"/>
    </row>
    <row r="2361" spans="9:19">
      <c r="I2361" s="132"/>
      <c r="J2361" s="132"/>
      <c r="K2361" s="129"/>
      <c r="L2361" s="132"/>
      <c r="M2361" s="132"/>
      <c r="N2361" s="135"/>
      <c r="O2361" s="135"/>
      <c r="P2361" s="135"/>
      <c r="Q2361" s="135"/>
      <c r="R2361" s="135"/>
      <c r="S2361" s="135"/>
    </row>
    <row r="2362" spans="9:19">
      <c r="I2362" s="132"/>
      <c r="J2362" s="132"/>
      <c r="K2362" s="129"/>
      <c r="L2362" s="132"/>
      <c r="M2362" s="132"/>
      <c r="N2362" s="135"/>
      <c r="O2362" s="135"/>
      <c r="P2362" s="135"/>
      <c r="Q2362" s="135"/>
      <c r="R2362" s="135"/>
      <c r="S2362" s="135"/>
    </row>
    <row r="2363" spans="9:19">
      <c r="I2363" s="132"/>
      <c r="J2363" s="132"/>
      <c r="K2363" s="129"/>
      <c r="L2363" s="132"/>
      <c r="M2363" s="132"/>
      <c r="N2363" s="135"/>
      <c r="O2363" s="135"/>
      <c r="P2363" s="135"/>
      <c r="Q2363" s="135"/>
      <c r="R2363" s="135"/>
      <c r="S2363" s="135"/>
    </row>
    <row r="2364" spans="9:19">
      <c r="I2364" s="132"/>
      <c r="J2364" s="132"/>
      <c r="K2364" s="129"/>
      <c r="L2364" s="132"/>
      <c r="M2364" s="132"/>
      <c r="N2364" s="135"/>
      <c r="O2364" s="135"/>
      <c r="P2364" s="135"/>
      <c r="Q2364" s="135"/>
      <c r="R2364" s="135"/>
      <c r="S2364" s="135"/>
    </row>
    <row r="2365" spans="9:19">
      <c r="I2365" s="132"/>
      <c r="J2365" s="132"/>
      <c r="K2365" s="129"/>
      <c r="L2365" s="132"/>
      <c r="M2365" s="132"/>
      <c r="N2365" s="135"/>
      <c r="O2365" s="135"/>
      <c r="P2365" s="135"/>
      <c r="Q2365" s="135"/>
      <c r="R2365" s="135"/>
      <c r="S2365" s="135"/>
    </row>
    <row r="2366" spans="9:19">
      <c r="I2366" s="132"/>
      <c r="J2366" s="132"/>
      <c r="K2366" s="129"/>
      <c r="L2366" s="132"/>
      <c r="M2366" s="132"/>
      <c r="N2366" s="135"/>
      <c r="O2366" s="135"/>
      <c r="P2366" s="135"/>
      <c r="Q2366" s="135"/>
      <c r="R2366" s="135"/>
      <c r="S2366" s="135"/>
    </row>
    <row r="2367" spans="9:19">
      <c r="I2367" s="132"/>
      <c r="J2367" s="132"/>
      <c r="K2367" s="129"/>
      <c r="L2367" s="132"/>
      <c r="M2367" s="132"/>
      <c r="N2367" s="135"/>
      <c r="O2367" s="135"/>
      <c r="P2367" s="135"/>
      <c r="Q2367" s="135"/>
      <c r="R2367" s="135"/>
      <c r="S2367" s="135"/>
    </row>
    <row r="2368" spans="9:19">
      <c r="I2368" s="132"/>
      <c r="J2368" s="132"/>
      <c r="K2368" s="129"/>
      <c r="L2368" s="132"/>
      <c r="M2368" s="132"/>
      <c r="N2368" s="135"/>
      <c r="O2368" s="135"/>
      <c r="P2368" s="135"/>
      <c r="Q2368" s="135"/>
      <c r="R2368" s="135"/>
      <c r="S2368" s="135"/>
    </row>
    <row r="2369" spans="9:19">
      <c r="I2369" s="132"/>
      <c r="J2369" s="132"/>
      <c r="K2369" s="129"/>
      <c r="L2369" s="132"/>
      <c r="M2369" s="132"/>
      <c r="N2369" s="135"/>
      <c r="O2369" s="135"/>
      <c r="P2369" s="135"/>
      <c r="Q2369" s="135"/>
      <c r="R2369" s="135"/>
      <c r="S2369" s="135"/>
    </row>
    <row r="2370" spans="9:19">
      <c r="I2370" s="132"/>
      <c r="J2370" s="132"/>
      <c r="K2370" s="129"/>
      <c r="L2370" s="132"/>
      <c r="M2370" s="132"/>
      <c r="N2370" s="135"/>
      <c r="O2370" s="135"/>
      <c r="P2370" s="135"/>
      <c r="Q2370" s="135"/>
      <c r="R2370" s="135"/>
      <c r="S2370" s="135"/>
    </row>
    <row r="2371" spans="9:19">
      <c r="I2371" s="132"/>
      <c r="J2371" s="132"/>
      <c r="K2371" s="129"/>
      <c r="L2371" s="132"/>
      <c r="M2371" s="132"/>
      <c r="N2371" s="135"/>
      <c r="O2371" s="135"/>
      <c r="P2371" s="135"/>
      <c r="Q2371" s="135"/>
      <c r="R2371" s="135"/>
      <c r="S2371" s="135"/>
    </row>
    <row r="2372" spans="9:19">
      <c r="I2372" s="132"/>
      <c r="J2372" s="132"/>
      <c r="K2372" s="129"/>
      <c r="L2372" s="132"/>
      <c r="M2372" s="132"/>
      <c r="N2372" s="135"/>
      <c r="O2372" s="135"/>
      <c r="P2372" s="135"/>
      <c r="Q2372" s="135"/>
      <c r="R2372" s="135"/>
      <c r="S2372" s="135"/>
    </row>
    <row r="2373" spans="9:19">
      <c r="I2373" s="132"/>
      <c r="J2373" s="132"/>
      <c r="K2373" s="129"/>
      <c r="L2373" s="132"/>
      <c r="M2373" s="132"/>
      <c r="N2373" s="135"/>
      <c r="O2373" s="135"/>
      <c r="P2373" s="135"/>
      <c r="Q2373" s="135"/>
      <c r="R2373" s="135"/>
      <c r="S2373" s="135"/>
    </row>
    <row r="2374" spans="9:19">
      <c r="I2374" s="132"/>
      <c r="J2374" s="132"/>
      <c r="K2374" s="129"/>
      <c r="L2374" s="132"/>
      <c r="M2374" s="132"/>
      <c r="N2374" s="135"/>
      <c r="O2374" s="135"/>
      <c r="P2374" s="135"/>
      <c r="Q2374" s="135"/>
      <c r="R2374" s="135"/>
      <c r="S2374" s="135"/>
    </row>
    <row r="2375" spans="9:19">
      <c r="I2375" s="132"/>
      <c r="J2375" s="132"/>
      <c r="K2375" s="129"/>
      <c r="L2375" s="132"/>
      <c r="M2375" s="132"/>
      <c r="N2375" s="135"/>
      <c r="O2375" s="135"/>
      <c r="P2375" s="135"/>
      <c r="Q2375" s="135"/>
      <c r="R2375" s="135"/>
      <c r="S2375" s="135"/>
    </row>
    <row r="2376" spans="9:19">
      <c r="I2376" s="132"/>
      <c r="J2376" s="132"/>
      <c r="K2376" s="129"/>
      <c r="L2376" s="132"/>
      <c r="M2376" s="132"/>
      <c r="N2376" s="135"/>
      <c r="O2376" s="135"/>
      <c r="P2376" s="135"/>
      <c r="Q2376" s="135"/>
      <c r="R2376" s="135"/>
      <c r="S2376" s="135"/>
    </row>
    <row r="2377" spans="9:19">
      <c r="I2377" s="132"/>
      <c r="J2377" s="132"/>
      <c r="K2377" s="129"/>
      <c r="L2377" s="132"/>
      <c r="M2377" s="132"/>
      <c r="N2377" s="135"/>
      <c r="O2377" s="135"/>
      <c r="P2377" s="135"/>
      <c r="Q2377" s="135"/>
      <c r="R2377" s="135"/>
      <c r="S2377" s="135"/>
    </row>
    <row r="2378" spans="9:19">
      <c r="I2378" s="132"/>
      <c r="J2378" s="132"/>
      <c r="K2378" s="129"/>
      <c r="L2378" s="132"/>
      <c r="M2378" s="132"/>
      <c r="N2378" s="135"/>
      <c r="O2378" s="135"/>
      <c r="P2378" s="135"/>
      <c r="Q2378" s="135"/>
      <c r="R2378" s="135"/>
      <c r="S2378" s="135"/>
    </row>
    <row r="2379" spans="9:19">
      <c r="I2379" s="132"/>
      <c r="J2379" s="132"/>
      <c r="K2379" s="129"/>
      <c r="L2379" s="132"/>
      <c r="M2379" s="132"/>
      <c r="N2379" s="135"/>
      <c r="O2379" s="135"/>
      <c r="P2379" s="135"/>
      <c r="Q2379" s="135"/>
      <c r="R2379" s="135"/>
      <c r="S2379" s="135"/>
    </row>
    <row r="2380" spans="9:19">
      <c r="I2380" s="132"/>
      <c r="J2380" s="132"/>
      <c r="K2380" s="129"/>
      <c r="L2380" s="132"/>
      <c r="M2380" s="132"/>
      <c r="N2380" s="135"/>
      <c r="O2380" s="135"/>
      <c r="P2380" s="135"/>
      <c r="Q2380" s="135"/>
      <c r="R2380" s="135"/>
      <c r="S2380" s="135"/>
    </row>
    <row r="2381" spans="9:19">
      <c r="I2381" s="132"/>
      <c r="J2381" s="132"/>
      <c r="K2381" s="129"/>
      <c r="L2381" s="132"/>
      <c r="M2381" s="132"/>
      <c r="N2381" s="135"/>
      <c r="O2381" s="135"/>
      <c r="P2381" s="135"/>
      <c r="Q2381" s="135"/>
      <c r="R2381" s="135"/>
      <c r="S2381" s="135"/>
    </row>
    <row r="2382" spans="9:19">
      <c r="I2382" s="132"/>
      <c r="J2382" s="132"/>
      <c r="K2382" s="129"/>
      <c r="L2382" s="132"/>
      <c r="M2382" s="132"/>
      <c r="N2382" s="135"/>
      <c r="O2382" s="135"/>
      <c r="P2382" s="135"/>
      <c r="Q2382" s="135"/>
      <c r="R2382" s="135"/>
      <c r="S2382" s="135"/>
    </row>
    <row r="2383" spans="9:19">
      <c r="I2383" s="132"/>
      <c r="J2383" s="132"/>
      <c r="K2383" s="129"/>
      <c r="L2383" s="132"/>
      <c r="M2383" s="132"/>
      <c r="N2383" s="135"/>
      <c r="O2383" s="135"/>
      <c r="P2383" s="135"/>
      <c r="Q2383" s="135"/>
      <c r="R2383" s="135"/>
      <c r="S2383" s="135"/>
    </row>
    <row r="2384" spans="9:19">
      <c r="I2384" s="132"/>
      <c r="J2384" s="132"/>
      <c r="K2384" s="129"/>
      <c r="L2384" s="132"/>
      <c r="M2384" s="132"/>
      <c r="N2384" s="135"/>
      <c r="O2384" s="135"/>
      <c r="P2384" s="135"/>
      <c r="Q2384" s="135"/>
      <c r="R2384" s="135"/>
      <c r="S2384" s="135"/>
    </row>
    <row r="2385" spans="9:19">
      <c r="I2385" s="132"/>
      <c r="J2385" s="132"/>
      <c r="K2385" s="129"/>
      <c r="L2385" s="132"/>
      <c r="M2385" s="132"/>
      <c r="N2385" s="135"/>
      <c r="O2385" s="135"/>
      <c r="P2385" s="135"/>
      <c r="Q2385" s="135"/>
      <c r="R2385" s="135"/>
      <c r="S2385" s="135"/>
    </row>
    <row r="2386" spans="9:19">
      <c r="I2386" s="132"/>
      <c r="J2386" s="132"/>
      <c r="K2386" s="129"/>
      <c r="L2386" s="132"/>
      <c r="M2386" s="132"/>
      <c r="N2386" s="135"/>
      <c r="O2386" s="135"/>
      <c r="P2386" s="135"/>
      <c r="Q2386" s="135"/>
      <c r="R2386" s="135"/>
      <c r="S2386" s="135"/>
    </row>
    <row r="2387" spans="9:19">
      <c r="I2387" s="132"/>
      <c r="J2387" s="132"/>
      <c r="K2387" s="129"/>
      <c r="L2387" s="132"/>
      <c r="M2387" s="132"/>
      <c r="N2387" s="135"/>
      <c r="O2387" s="135"/>
      <c r="P2387" s="135"/>
      <c r="Q2387" s="135"/>
      <c r="R2387" s="135"/>
      <c r="S2387" s="135"/>
    </row>
    <row r="2388" spans="9:19">
      <c r="I2388" s="132"/>
      <c r="J2388" s="132"/>
      <c r="K2388" s="129"/>
      <c r="L2388" s="132"/>
      <c r="M2388" s="132"/>
      <c r="N2388" s="135"/>
      <c r="O2388" s="135"/>
      <c r="P2388" s="135"/>
      <c r="Q2388" s="135"/>
      <c r="R2388" s="135"/>
      <c r="S2388" s="135"/>
    </row>
    <row r="2389" spans="9:19">
      <c r="I2389" s="132"/>
      <c r="J2389" s="132"/>
      <c r="K2389" s="129"/>
      <c r="L2389" s="132"/>
      <c r="M2389" s="132"/>
      <c r="N2389" s="135"/>
      <c r="O2389" s="135"/>
      <c r="P2389" s="135"/>
      <c r="Q2389" s="135"/>
      <c r="R2389" s="135"/>
      <c r="S2389" s="135"/>
    </row>
    <row r="2390" spans="9:19">
      <c r="I2390" s="132"/>
      <c r="J2390" s="132"/>
      <c r="K2390" s="129"/>
      <c r="L2390" s="132"/>
      <c r="M2390" s="132"/>
      <c r="N2390" s="135"/>
      <c r="O2390" s="135"/>
      <c r="P2390" s="135"/>
      <c r="Q2390" s="135"/>
      <c r="R2390" s="135"/>
      <c r="S2390" s="135"/>
    </row>
    <row r="2391" spans="9:19">
      <c r="I2391" s="132"/>
      <c r="J2391" s="132"/>
      <c r="K2391" s="129"/>
      <c r="L2391" s="132"/>
      <c r="M2391" s="132"/>
      <c r="N2391" s="135"/>
      <c r="O2391" s="135"/>
      <c r="P2391" s="135"/>
      <c r="Q2391" s="135"/>
      <c r="R2391" s="135"/>
      <c r="S2391" s="135"/>
    </row>
    <row r="2392" spans="9:19">
      <c r="I2392" s="132"/>
      <c r="J2392" s="132"/>
      <c r="K2392" s="129"/>
      <c r="L2392" s="132"/>
      <c r="M2392" s="132"/>
      <c r="N2392" s="135"/>
      <c r="O2392" s="135"/>
      <c r="P2392" s="135"/>
      <c r="Q2392" s="135"/>
      <c r="R2392" s="135"/>
      <c r="S2392" s="135"/>
    </row>
    <row r="2393" spans="9:19">
      <c r="I2393" s="132"/>
      <c r="J2393" s="132"/>
      <c r="K2393" s="129"/>
      <c r="L2393" s="132"/>
      <c r="M2393" s="132"/>
      <c r="N2393" s="135"/>
      <c r="O2393" s="135"/>
      <c r="P2393" s="135"/>
      <c r="Q2393" s="135"/>
      <c r="R2393" s="135"/>
      <c r="S2393" s="135"/>
    </row>
    <row r="2394" spans="9:19">
      <c r="I2394" s="132"/>
      <c r="J2394" s="132"/>
      <c r="K2394" s="129"/>
      <c r="L2394" s="132"/>
      <c r="M2394" s="132"/>
      <c r="N2394" s="135"/>
      <c r="O2394" s="135"/>
      <c r="P2394" s="135"/>
      <c r="Q2394" s="135"/>
      <c r="R2394" s="135"/>
      <c r="S2394" s="135"/>
    </row>
    <row r="2395" spans="9:19">
      <c r="I2395" s="132"/>
      <c r="J2395" s="132"/>
      <c r="K2395" s="129"/>
      <c r="L2395" s="132"/>
      <c r="M2395" s="132"/>
      <c r="N2395" s="135"/>
      <c r="O2395" s="135"/>
      <c r="P2395" s="135"/>
      <c r="Q2395" s="135"/>
      <c r="R2395" s="135"/>
      <c r="S2395" s="135"/>
    </row>
    <row r="2396" spans="9:19">
      <c r="I2396" s="132"/>
      <c r="J2396" s="132"/>
      <c r="K2396" s="129"/>
      <c r="L2396" s="132"/>
      <c r="M2396" s="132"/>
      <c r="N2396" s="135"/>
      <c r="O2396" s="135"/>
      <c r="P2396" s="135"/>
      <c r="Q2396" s="135"/>
      <c r="R2396" s="135"/>
      <c r="S2396" s="135"/>
    </row>
    <row r="2397" spans="9:19">
      <c r="I2397" s="132"/>
      <c r="J2397" s="132"/>
      <c r="K2397" s="129"/>
      <c r="L2397" s="132"/>
      <c r="M2397" s="132"/>
      <c r="N2397" s="135"/>
      <c r="O2397" s="135"/>
      <c r="P2397" s="135"/>
      <c r="Q2397" s="135"/>
      <c r="R2397" s="135"/>
      <c r="S2397" s="135"/>
    </row>
    <row r="2398" spans="9:19">
      <c r="I2398" s="132"/>
      <c r="J2398" s="132"/>
      <c r="K2398" s="129"/>
      <c r="L2398" s="132"/>
      <c r="M2398" s="132"/>
      <c r="N2398" s="135"/>
      <c r="O2398" s="135"/>
      <c r="P2398" s="135"/>
      <c r="Q2398" s="135"/>
      <c r="R2398" s="135"/>
      <c r="S2398" s="135"/>
    </row>
    <row r="2399" spans="9:19">
      <c r="I2399" s="132"/>
      <c r="J2399" s="132"/>
      <c r="K2399" s="129"/>
      <c r="L2399" s="132"/>
      <c r="M2399" s="132"/>
      <c r="N2399" s="135"/>
      <c r="O2399" s="135"/>
      <c r="P2399" s="135"/>
      <c r="Q2399" s="135"/>
      <c r="R2399" s="135"/>
      <c r="S2399" s="135"/>
    </row>
    <row r="2400" spans="9:19">
      <c r="I2400" s="132"/>
      <c r="J2400" s="132"/>
      <c r="K2400" s="129"/>
      <c r="L2400" s="132"/>
      <c r="M2400" s="132"/>
      <c r="N2400" s="135"/>
      <c r="O2400" s="135"/>
      <c r="P2400" s="135"/>
      <c r="Q2400" s="135"/>
      <c r="R2400" s="135"/>
      <c r="S2400" s="135"/>
    </row>
    <row r="2401" spans="9:19">
      <c r="I2401" s="132"/>
      <c r="J2401" s="132"/>
      <c r="K2401" s="129"/>
      <c r="L2401" s="132"/>
      <c r="M2401" s="132"/>
      <c r="N2401" s="135"/>
      <c r="O2401" s="135"/>
      <c r="P2401" s="135"/>
      <c r="Q2401" s="135"/>
      <c r="R2401" s="135"/>
      <c r="S2401" s="135"/>
    </row>
    <row r="2402" spans="9:19">
      <c r="I2402" s="132"/>
      <c r="J2402" s="132"/>
      <c r="K2402" s="129"/>
      <c r="L2402" s="132"/>
      <c r="M2402" s="132"/>
      <c r="N2402" s="135"/>
      <c r="O2402" s="135"/>
      <c r="P2402" s="135"/>
      <c r="Q2402" s="135"/>
      <c r="R2402" s="135"/>
      <c r="S2402" s="135"/>
    </row>
    <row r="2403" spans="9:19">
      <c r="I2403" s="132"/>
      <c r="J2403" s="132"/>
      <c r="K2403" s="129"/>
      <c r="L2403" s="132"/>
      <c r="M2403" s="132"/>
      <c r="N2403" s="135"/>
      <c r="O2403" s="135"/>
      <c r="P2403" s="135"/>
      <c r="Q2403" s="135"/>
      <c r="R2403" s="135"/>
      <c r="S2403" s="135"/>
    </row>
    <row r="2404" spans="9:19">
      <c r="I2404" s="132"/>
      <c r="J2404" s="132"/>
      <c r="K2404" s="129"/>
      <c r="L2404" s="132"/>
      <c r="M2404" s="132"/>
      <c r="N2404" s="135"/>
      <c r="O2404" s="135"/>
      <c r="P2404" s="135"/>
      <c r="Q2404" s="135"/>
      <c r="R2404" s="135"/>
      <c r="S2404" s="135"/>
    </row>
    <row r="2405" spans="9:19">
      <c r="I2405" s="132"/>
      <c r="J2405" s="132"/>
      <c r="K2405" s="129"/>
      <c r="L2405" s="132"/>
      <c r="M2405" s="132"/>
      <c r="N2405" s="135"/>
      <c r="O2405" s="135"/>
      <c r="P2405" s="135"/>
      <c r="Q2405" s="135"/>
      <c r="R2405" s="135"/>
      <c r="S2405" s="135"/>
    </row>
    <row r="2406" spans="9:19">
      <c r="I2406" s="132"/>
      <c r="J2406" s="132"/>
      <c r="K2406" s="129"/>
      <c r="L2406" s="132"/>
      <c r="M2406" s="132"/>
      <c r="N2406" s="135"/>
      <c r="O2406" s="135"/>
      <c r="P2406" s="135"/>
      <c r="Q2406" s="135"/>
      <c r="R2406" s="135"/>
      <c r="S2406" s="135"/>
    </row>
    <row r="2407" spans="9:19">
      <c r="I2407" s="132"/>
      <c r="J2407" s="132"/>
      <c r="K2407" s="129"/>
      <c r="L2407" s="132"/>
      <c r="M2407" s="132"/>
      <c r="N2407" s="135"/>
      <c r="O2407" s="135"/>
      <c r="P2407" s="135"/>
      <c r="Q2407" s="135"/>
      <c r="R2407" s="135"/>
      <c r="S2407" s="135"/>
    </row>
    <row r="2408" spans="9:19">
      <c r="I2408" s="132"/>
      <c r="J2408" s="132"/>
      <c r="K2408" s="129"/>
      <c r="L2408" s="132"/>
      <c r="M2408" s="132"/>
      <c r="N2408" s="135"/>
      <c r="O2408" s="135"/>
      <c r="P2408" s="135"/>
      <c r="Q2408" s="135"/>
      <c r="R2408" s="135"/>
      <c r="S2408" s="135"/>
    </row>
    <row r="2409" spans="9:19">
      <c r="I2409" s="132"/>
      <c r="J2409" s="132"/>
      <c r="K2409" s="129"/>
      <c r="L2409" s="132"/>
      <c r="M2409" s="132"/>
      <c r="N2409" s="135"/>
      <c r="O2409" s="135"/>
      <c r="P2409" s="135"/>
      <c r="Q2409" s="135"/>
      <c r="R2409" s="135"/>
      <c r="S2409" s="135"/>
    </row>
    <row r="2410" spans="9:19">
      <c r="I2410" s="132"/>
      <c r="J2410" s="132"/>
      <c r="K2410" s="129"/>
      <c r="L2410" s="132"/>
      <c r="M2410" s="132"/>
      <c r="N2410" s="135"/>
      <c r="O2410" s="135"/>
      <c r="P2410" s="135"/>
      <c r="Q2410" s="135"/>
      <c r="R2410" s="135"/>
      <c r="S2410" s="135"/>
    </row>
    <row r="2411" spans="9:19">
      <c r="I2411" s="132"/>
      <c r="J2411" s="132"/>
      <c r="K2411" s="129"/>
      <c r="L2411" s="132"/>
      <c r="M2411" s="132"/>
      <c r="N2411" s="135"/>
      <c r="O2411" s="135"/>
      <c r="P2411" s="135"/>
      <c r="Q2411" s="135"/>
      <c r="R2411" s="135"/>
      <c r="S2411" s="135"/>
    </row>
    <row r="2412" spans="9:19">
      <c r="I2412" s="132"/>
      <c r="J2412" s="132"/>
      <c r="K2412" s="129"/>
      <c r="L2412" s="132"/>
      <c r="M2412" s="132"/>
      <c r="N2412" s="135"/>
      <c r="O2412" s="135"/>
      <c r="P2412" s="135"/>
      <c r="Q2412" s="135"/>
      <c r="R2412" s="135"/>
      <c r="S2412" s="135"/>
    </row>
    <row r="2413" spans="9:19">
      <c r="I2413" s="132"/>
      <c r="J2413" s="132"/>
      <c r="K2413" s="129"/>
      <c r="L2413" s="132"/>
      <c r="M2413" s="132"/>
      <c r="N2413" s="135"/>
      <c r="O2413" s="135"/>
      <c r="P2413" s="135"/>
      <c r="Q2413" s="135"/>
      <c r="R2413" s="135"/>
      <c r="S2413" s="135"/>
    </row>
    <row r="2414" spans="9:19">
      <c r="I2414" s="132"/>
      <c r="J2414" s="132"/>
      <c r="K2414" s="129"/>
      <c r="L2414" s="132"/>
      <c r="M2414" s="132"/>
      <c r="N2414" s="135"/>
      <c r="O2414" s="135"/>
      <c r="P2414" s="135"/>
      <c r="Q2414" s="135"/>
      <c r="R2414" s="135"/>
      <c r="S2414" s="135"/>
    </row>
    <row r="2415" spans="9:19">
      <c r="I2415" s="132"/>
      <c r="J2415" s="132"/>
      <c r="K2415" s="129"/>
      <c r="L2415" s="132"/>
      <c r="M2415" s="132"/>
      <c r="N2415" s="135"/>
      <c r="O2415" s="135"/>
      <c r="P2415" s="135"/>
      <c r="Q2415" s="135"/>
      <c r="R2415" s="135"/>
      <c r="S2415" s="135"/>
    </row>
    <row r="2416" spans="9:19">
      <c r="I2416" s="132"/>
      <c r="J2416" s="132"/>
      <c r="K2416" s="129"/>
      <c r="L2416" s="132"/>
      <c r="M2416" s="132"/>
      <c r="N2416" s="135"/>
      <c r="O2416" s="135"/>
      <c r="P2416" s="135"/>
      <c r="Q2416" s="135"/>
      <c r="R2416" s="135"/>
      <c r="S2416" s="135"/>
    </row>
    <row r="2417" spans="9:19">
      <c r="I2417" s="132"/>
      <c r="J2417" s="132"/>
      <c r="K2417" s="129"/>
      <c r="L2417" s="132"/>
      <c r="M2417" s="132"/>
      <c r="N2417" s="135"/>
      <c r="O2417" s="135"/>
      <c r="P2417" s="135"/>
      <c r="Q2417" s="135"/>
      <c r="R2417" s="135"/>
      <c r="S2417" s="135"/>
    </row>
    <row r="2418" spans="9:19">
      <c r="I2418" s="132"/>
      <c r="J2418" s="132"/>
      <c r="K2418" s="129"/>
      <c r="L2418" s="132"/>
      <c r="M2418" s="132"/>
      <c r="N2418" s="135"/>
      <c r="O2418" s="135"/>
      <c r="P2418" s="135"/>
      <c r="Q2418" s="135"/>
      <c r="R2418" s="135"/>
      <c r="S2418" s="135"/>
    </row>
    <row r="2419" spans="9:19">
      <c r="I2419" s="132"/>
      <c r="J2419" s="132"/>
      <c r="K2419" s="129"/>
      <c r="L2419" s="132"/>
      <c r="M2419" s="132"/>
      <c r="N2419" s="135"/>
      <c r="O2419" s="135"/>
      <c r="P2419" s="135"/>
      <c r="Q2419" s="135"/>
      <c r="R2419" s="135"/>
      <c r="S2419" s="135"/>
    </row>
    <row r="2420" spans="9:19">
      <c r="I2420" s="132"/>
      <c r="J2420" s="132"/>
      <c r="K2420" s="129"/>
      <c r="L2420" s="132"/>
      <c r="M2420" s="132"/>
      <c r="N2420" s="135"/>
      <c r="O2420" s="135"/>
      <c r="P2420" s="135"/>
      <c r="Q2420" s="135"/>
      <c r="R2420" s="135"/>
      <c r="S2420" s="135"/>
    </row>
    <row r="2421" spans="9:19">
      <c r="I2421" s="132"/>
      <c r="J2421" s="132"/>
      <c r="K2421" s="129"/>
      <c r="L2421" s="132"/>
      <c r="M2421" s="132"/>
      <c r="N2421" s="135"/>
      <c r="O2421" s="135"/>
      <c r="P2421" s="135"/>
      <c r="Q2421" s="135"/>
      <c r="R2421" s="135"/>
      <c r="S2421" s="135"/>
    </row>
    <row r="2422" spans="9:19">
      <c r="I2422" s="132"/>
      <c r="J2422" s="132"/>
      <c r="K2422" s="129"/>
      <c r="L2422" s="132"/>
      <c r="M2422" s="132"/>
      <c r="N2422" s="135"/>
      <c r="O2422" s="135"/>
      <c r="P2422" s="135"/>
      <c r="Q2422" s="135"/>
      <c r="R2422" s="135"/>
      <c r="S2422" s="135"/>
    </row>
    <row r="2423" spans="9:19">
      <c r="I2423" s="132"/>
      <c r="J2423" s="132"/>
      <c r="K2423" s="129"/>
      <c r="L2423" s="132"/>
      <c r="M2423" s="132"/>
      <c r="N2423" s="135"/>
      <c r="O2423" s="135"/>
      <c r="P2423" s="135"/>
      <c r="Q2423" s="135"/>
      <c r="R2423" s="135"/>
      <c r="S2423" s="135"/>
    </row>
    <row r="2424" spans="9:19">
      <c r="I2424" s="132"/>
      <c r="J2424" s="132"/>
      <c r="K2424" s="129"/>
      <c r="L2424" s="132"/>
      <c r="M2424" s="132"/>
      <c r="N2424" s="135"/>
      <c r="O2424" s="135"/>
      <c r="P2424" s="135"/>
      <c r="Q2424" s="135"/>
      <c r="R2424" s="135"/>
      <c r="S2424" s="135"/>
    </row>
    <row r="2425" spans="9:19">
      <c r="I2425" s="132"/>
      <c r="J2425" s="132"/>
      <c r="K2425" s="129"/>
      <c r="L2425" s="132"/>
      <c r="M2425" s="132"/>
      <c r="N2425" s="135"/>
      <c r="O2425" s="135"/>
      <c r="P2425" s="135"/>
      <c r="Q2425" s="135"/>
      <c r="R2425" s="135"/>
      <c r="S2425" s="135"/>
    </row>
    <row r="2426" spans="9:19">
      <c r="I2426" s="132"/>
      <c r="J2426" s="132"/>
      <c r="K2426" s="129"/>
      <c r="L2426" s="132"/>
      <c r="M2426" s="132"/>
      <c r="N2426" s="135"/>
      <c r="O2426" s="135"/>
      <c r="P2426" s="135"/>
      <c r="Q2426" s="135"/>
      <c r="R2426" s="135"/>
      <c r="S2426" s="135"/>
    </row>
    <row r="2427" spans="9:19">
      <c r="I2427" s="132"/>
      <c r="J2427" s="132"/>
      <c r="K2427" s="129"/>
      <c r="L2427" s="132"/>
      <c r="M2427" s="132"/>
      <c r="N2427" s="135"/>
      <c r="O2427" s="135"/>
      <c r="P2427" s="135"/>
      <c r="Q2427" s="135"/>
      <c r="R2427" s="135"/>
      <c r="S2427" s="135"/>
    </row>
    <row r="2428" spans="9:19">
      <c r="I2428" s="132"/>
      <c r="J2428" s="132"/>
      <c r="K2428" s="129"/>
      <c r="L2428" s="132"/>
      <c r="M2428" s="132"/>
      <c r="N2428" s="135"/>
      <c r="O2428" s="135"/>
      <c r="P2428" s="135"/>
      <c r="Q2428" s="135"/>
      <c r="R2428" s="135"/>
      <c r="S2428" s="135"/>
    </row>
    <row r="2429" spans="9:19">
      <c r="I2429" s="132"/>
      <c r="J2429" s="132"/>
      <c r="K2429" s="129"/>
      <c r="L2429" s="132"/>
      <c r="M2429" s="132"/>
      <c r="N2429" s="135"/>
      <c r="O2429" s="135"/>
      <c r="P2429" s="135"/>
      <c r="Q2429" s="135"/>
      <c r="R2429" s="135"/>
      <c r="S2429" s="135"/>
    </row>
    <row r="2430" spans="9:19">
      <c r="I2430" s="132"/>
      <c r="J2430" s="132"/>
      <c r="K2430" s="129"/>
      <c r="L2430" s="132"/>
      <c r="M2430" s="132"/>
      <c r="N2430" s="135"/>
      <c r="O2430" s="135"/>
      <c r="P2430" s="135"/>
      <c r="Q2430" s="135"/>
      <c r="R2430" s="135"/>
      <c r="S2430" s="135"/>
    </row>
    <row r="2431" spans="9:19">
      <c r="I2431" s="132"/>
      <c r="J2431" s="132"/>
      <c r="K2431" s="129"/>
      <c r="L2431" s="132"/>
      <c r="M2431" s="132"/>
      <c r="N2431" s="135"/>
      <c r="O2431" s="135"/>
      <c r="P2431" s="135"/>
      <c r="Q2431" s="135"/>
      <c r="R2431" s="135"/>
      <c r="S2431" s="135"/>
    </row>
    <row r="2432" spans="9:19">
      <c r="I2432" s="132"/>
      <c r="J2432" s="132"/>
      <c r="K2432" s="129"/>
      <c r="L2432" s="132"/>
      <c r="M2432" s="132"/>
      <c r="N2432" s="135"/>
      <c r="O2432" s="135"/>
      <c r="P2432" s="135"/>
      <c r="Q2432" s="135"/>
      <c r="R2432" s="135"/>
      <c r="S2432" s="135"/>
    </row>
    <row r="2433" spans="9:19">
      <c r="I2433" s="132"/>
      <c r="J2433" s="132"/>
      <c r="K2433" s="129"/>
      <c r="L2433" s="132"/>
      <c r="M2433" s="132"/>
      <c r="N2433" s="135"/>
      <c r="O2433" s="135"/>
      <c r="P2433" s="135"/>
      <c r="Q2433" s="135"/>
      <c r="R2433" s="135"/>
      <c r="S2433" s="135"/>
    </row>
    <row r="2434" spans="9:19">
      <c r="I2434" s="132"/>
      <c r="J2434" s="132"/>
      <c r="K2434" s="129"/>
      <c r="L2434" s="132"/>
      <c r="M2434" s="132"/>
      <c r="N2434" s="135"/>
      <c r="O2434" s="135"/>
      <c r="P2434" s="135"/>
      <c r="Q2434" s="135"/>
      <c r="R2434" s="135"/>
      <c r="S2434" s="135"/>
    </row>
    <row r="2435" spans="9:19">
      <c r="I2435" s="132"/>
      <c r="J2435" s="132"/>
      <c r="K2435" s="129"/>
      <c r="L2435" s="132"/>
      <c r="M2435" s="132"/>
      <c r="N2435" s="135"/>
      <c r="O2435" s="135"/>
      <c r="P2435" s="135"/>
      <c r="Q2435" s="135"/>
      <c r="R2435" s="135"/>
      <c r="S2435" s="135"/>
    </row>
    <row r="2436" spans="9:19">
      <c r="I2436" s="132"/>
      <c r="J2436" s="132"/>
      <c r="K2436" s="129"/>
      <c r="L2436" s="132"/>
      <c r="M2436" s="132"/>
      <c r="N2436" s="135"/>
      <c r="O2436" s="135"/>
      <c r="P2436" s="135"/>
      <c r="Q2436" s="135"/>
      <c r="R2436" s="135"/>
      <c r="S2436" s="135"/>
    </row>
    <row r="2437" spans="9:19">
      <c r="I2437" s="132"/>
      <c r="J2437" s="132"/>
      <c r="K2437" s="129"/>
      <c r="L2437" s="132"/>
      <c r="M2437" s="132"/>
      <c r="N2437" s="135"/>
      <c r="O2437" s="135"/>
      <c r="P2437" s="135"/>
      <c r="Q2437" s="135"/>
      <c r="R2437" s="135"/>
      <c r="S2437" s="135"/>
    </row>
    <row r="2438" spans="9:19">
      <c r="I2438" s="132"/>
      <c r="J2438" s="132"/>
      <c r="K2438" s="129"/>
      <c r="L2438" s="132"/>
      <c r="M2438" s="132"/>
      <c r="N2438" s="135"/>
      <c r="O2438" s="135"/>
      <c r="P2438" s="135"/>
      <c r="Q2438" s="135"/>
      <c r="R2438" s="135"/>
      <c r="S2438" s="135"/>
    </row>
    <row r="2439" spans="9:19">
      <c r="I2439" s="132"/>
      <c r="J2439" s="132"/>
      <c r="K2439" s="129"/>
      <c r="L2439" s="132"/>
      <c r="M2439" s="132"/>
      <c r="N2439" s="135"/>
      <c r="O2439" s="135"/>
      <c r="P2439" s="135"/>
      <c r="Q2439" s="135"/>
      <c r="R2439" s="135"/>
      <c r="S2439" s="135"/>
    </row>
    <row r="2440" spans="9:19">
      <c r="I2440" s="132"/>
      <c r="J2440" s="132"/>
      <c r="K2440" s="129"/>
      <c r="L2440" s="132"/>
      <c r="M2440" s="132"/>
      <c r="N2440" s="135"/>
      <c r="O2440" s="135"/>
      <c r="P2440" s="135"/>
      <c r="Q2440" s="135"/>
      <c r="R2440" s="135"/>
      <c r="S2440" s="135"/>
    </row>
    <row r="2441" spans="9:19">
      <c r="I2441" s="132"/>
      <c r="J2441" s="132"/>
      <c r="K2441" s="129"/>
      <c r="L2441" s="132"/>
      <c r="M2441" s="132"/>
      <c r="N2441" s="135"/>
      <c r="O2441" s="135"/>
      <c r="P2441" s="135"/>
      <c r="Q2441" s="135"/>
      <c r="R2441" s="135"/>
      <c r="S2441" s="135"/>
    </row>
    <row r="2442" spans="9:19">
      <c r="I2442" s="132"/>
      <c r="J2442" s="132"/>
      <c r="K2442" s="129"/>
      <c r="L2442" s="132"/>
      <c r="M2442" s="132"/>
      <c r="N2442" s="135"/>
      <c r="O2442" s="135"/>
      <c r="P2442" s="135"/>
      <c r="Q2442" s="135"/>
      <c r="R2442" s="135"/>
      <c r="S2442" s="135"/>
    </row>
    <row r="2443" spans="9:19">
      <c r="I2443" s="132"/>
      <c r="J2443" s="132"/>
      <c r="K2443" s="129"/>
      <c r="L2443" s="132"/>
      <c r="M2443" s="132"/>
      <c r="N2443" s="135"/>
      <c r="O2443" s="135"/>
      <c r="P2443" s="135"/>
      <c r="Q2443" s="135"/>
      <c r="R2443" s="135"/>
      <c r="S2443" s="135"/>
    </row>
    <row r="2444" spans="9:19">
      <c r="I2444" s="132"/>
      <c r="J2444" s="132"/>
      <c r="K2444" s="129"/>
      <c r="L2444" s="132"/>
      <c r="M2444" s="132"/>
      <c r="N2444" s="135"/>
      <c r="O2444" s="135"/>
      <c r="P2444" s="135"/>
      <c r="Q2444" s="135"/>
      <c r="R2444" s="135"/>
      <c r="S2444" s="135"/>
    </row>
    <row r="2445" spans="9:19">
      <c r="I2445" s="132"/>
      <c r="J2445" s="132"/>
      <c r="K2445" s="129"/>
      <c r="L2445" s="132"/>
      <c r="M2445" s="132"/>
      <c r="N2445" s="135"/>
      <c r="O2445" s="135"/>
      <c r="P2445" s="135"/>
      <c r="Q2445" s="135"/>
      <c r="R2445" s="135"/>
      <c r="S2445" s="135"/>
    </row>
    <row r="2446" spans="9:19">
      <c r="I2446" s="132"/>
      <c r="J2446" s="132"/>
      <c r="K2446" s="129"/>
      <c r="L2446" s="132"/>
      <c r="M2446" s="132"/>
      <c r="N2446" s="135"/>
      <c r="O2446" s="135"/>
      <c r="P2446" s="135"/>
      <c r="Q2446" s="135"/>
      <c r="R2446" s="135"/>
      <c r="S2446" s="135"/>
    </row>
    <row r="2447" spans="9:19">
      <c r="I2447" s="132"/>
      <c r="J2447" s="132"/>
      <c r="K2447" s="129"/>
      <c r="L2447" s="132"/>
      <c r="M2447" s="132"/>
      <c r="N2447" s="135"/>
      <c r="O2447" s="135"/>
      <c r="P2447" s="135"/>
      <c r="Q2447" s="135"/>
      <c r="R2447" s="135"/>
      <c r="S2447" s="135"/>
    </row>
    <row r="2448" spans="9:19">
      <c r="I2448" s="132"/>
      <c r="J2448" s="132"/>
      <c r="K2448" s="129"/>
      <c r="L2448" s="132"/>
      <c r="M2448" s="132"/>
      <c r="N2448" s="135"/>
      <c r="O2448" s="135"/>
      <c r="P2448" s="135"/>
      <c r="Q2448" s="135"/>
      <c r="R2448" s="135"/>
      <c r="S2448" s="135"/>
    </row>
    <row r="2449" spans="9:19">
      <c r="I2449" s="132"/>
      <c r="J2449" s="132"/>
      <c r="K2449" s="129"/>
      <c r="L2449" s="132"/>
      <c r="M2449" s="132"/>
      <c r="N2449" s="135"/>
      <c r="O2449" s="135"/>
      <c r="P2449" s="135"/>
      <c r="Q2449" s="135"/>
      <c r="R2449" s="135"/>
      <c r="S2449" s="135"/>
    </row>
    <row r="2450" spans="9:19">
      <c r="I2450" s="132"/>
      <c r="J2450" s="132"/>
      <c r="K2450" s="129"/>
      <c r="L2450" s="132"/>
      <c r="M2450" s="132"/>
      <c r="N2450" s="135"/>
      <c r="O2450" s="135"/>
      <c r="P2450" s="135"/>
      <c r="Q2450" s="135"/>
      <c r="R2450" s="135"/>
      <c r="S2450" s="135"/>
    </row>
    <row r="2451" spans="9:19">
      <c r="I2451" s="132"/>
      <c r="J2451" s="132"/>
      <c r="K2451" s="129"/>
      <c r="L2451" s="132"/>
      <c r="M2451" s="132"/>
      <c r="N2451" s="135"/>
      <c r="O2451" s="135"/>
      <c r="P2451" s="135"/>
      <c r="Q2451" s="135"/>
      <c r="R2451" s="135"/>
      <c r="S2451" s="135"/>
    </row>
    <row r="2452" spans="9:19">
      <c r="I2452" s="132"/>
      <c r="J2452" s="132"/>
      <c r="K2452" s="129"/>
      <c r="L2452" s="132"/>
      <c r="M2452" s="132"/>
      <c r="N2452" s="135"/>
      <c r="O2452" s="135"/>
      <c r="P2452" s="135"/>
      <c r="Q2452" s="135"/>
      <c r="R2452" s="135"/>
      <c r="S2452" s="135"/>
    </row>
    <row r="2453" spans="9:19">
      <c r="I2453" s="132"/>
      <c r="J2453" s="132"/>
      <c r="K2453" s="129"/>
      <c r="L2453" s="132"/>
      <c r="M2453" s="132"/>
      <c r="N2453" s="135"/>
      <c r="O2453" s="135"/>
      <c r="P2453" s="135"/>
      <c r="Q2453" s="135"/>
      <c r="R2453" s="135"/>
      <c r="S2453" s="135"/>
    </row>
    <row r="2454" spans="9:19">
      <c r="I2454" s="132"/>
      <c r="J2454" s="132"/>
      <c r="K2454" s="129"/>
      <c r="L2454" s="132"/>
      <c r="M2454" s="132"/>
      <c r="N2454" s="135"/>
      <c r="O2454" s="135"/>
      <c r="P2454" s="135"/>
      <c r="Q2454" s="135"/>
      <c r="R2454" s="135"/>
      <c r="S2454" s="135"/>
    </row>
    <row r="2455" spans="9:19">
      <c r="I2455" s="132"/>
      <c r="J2455" s="132"/>
      <c r="K2455" s="129"/>
      <c r="L2455" s="132"/>
      <c r="M2455" s="132"/>
      <c r="N2455" s="135"/>
      <c r="O2455" s="135"/>
      <c r="P2455" s="135"/>
      <c r="Q2455" s="135"/>
      <c r="R2455" s="135"/>
      <c r="S2455" s="135"/>
    </row>
    <row r="2456" spans="9:19">
      <c r="I2456" s="132"/>
      <c r="J2456" s="132"/>
      <c r="K2456" s="129"/>
      <c r="L2456" s="132"/>
      <c r="M2456" s="132"/>
      <c r="N2456" s="135"/>
      <c r="O2456" s="135"/>
      <c r="P2456" s="135"/>
      <c r="Q2456" s="135"/>
      <c r="R2456" s="135"/>
      <c r="S2456" s="135"/>
    </row>
    <row r="2457" spans="9:19">
      <c r="I2457" s="132"/>
      <c r="J2457" s="132"/>
      <c r="K2457" s="129"/>
      <c r="L2457" s="132"/>
      <c r="M2457" s="132"/>
      <c r="N2457" s="135"/>
      <c r="O2457" s="135"/>
      <c r="P2457" s="135"/>
      <c r="Q2457" s="135"/>
      <c r="R2457" s="135"/>
      <c r="S2457" s="135"/>
    </row>
    <row r="2458" spans="9:19">
      <c r="I2458" s="132"/>
      <c r="J2458" s="132"/>
      <c r="K2458" s="129"/>
      <c r="L2458" s="132"/>
      <c r="M2458" s="132"/>
      <c r="N2458" s="135"/>
      <c r="O2458" s="135"/>
      <c r="P2458" s="135"/>
      <c r="Q2458" s="135"/>
      <c r="R2458" s="135"/>
      <c r="S2458" s="135"/>
    </row>
    <row r="2459" spans="9:19">
      <c r="I2459" s="132"/>
      <c r="J2459" s="132"/>
      <c r="K2459" s="129"/>
      <c r="L2459" s="132"/>
      <c r="M2459" s="132"/>
      <c r="N2459" s="135"/>
      <c r="O2459" s="135"/>
      <c r="P2459" s="135"/>
      <c r="Q2459" s="135"/>
      <c r="R2459" s="135"/>
      <c r="S2459" s="135"/>
    </row>
    <row r="2460" spans="9:19">
      <c r="I2460" s="132"/>
      <c r="J2460" s="132"/>
      <c r="K2460" s="129"/>
      <c r="L2460" s="132"/>
      <c r="M2460" s="132"/>
      <c r="N2460" s="135"/>
      <c r="O2460" s="135"/>
      <c r="P2460" s="135"/>
      <c r="Q2460" s="135"/>
      <c r="R2460" s="135"/>
      <c r="S2460" s="135"/>
    </row>
    <row r="2461" spans="9:19">
      <c r="I2461" s="132"/>
      <c r="J2461" s="132"/>
      <c r="K2461" s="129"/>
      <c r="L2461" s="132"/>
      <c r="M2461" s="132"/>
      <c r="N2461" s="135"/>
      <c r="O2461" s="135"/>
      <c r="P2461" s="135"/>
      <c r="Q2461" s="135"/>
      <c r="R2461" s="135"/>
      <c r="S2461" s="135"/>
    </row>
    <row r="2462" spans="9:19">
      <c r="I2462" s="132"/>
      <c r="J2462" s="132"/>
      <c r="K2462" s="129"/>
      <c r="L2462" s="132"/>
      <c r="M2462" s="132"/>
      <c r="N2462" s="135"/>
      <c r="O2462" s="135"/>
      <c r="P2462" s="135"/>
      <c r="Q2462" s="135"/>
      <c r="R2462" s="135"/>
      <c r="S2462" s="135"/>
    </row>
    <row r="2463" spans="9:19">
      <c r="I2463" s="132"/>
      <c r="J2463" s="132"/>
      <c r="K2463" s="129"/>
      <c r="L2463" s="132"/>
      <c r="M2463" s="132"/>
      <c r="N2463" s="135"/>
      <c r="O2463" s="135"/>
      <c r="P2463" s="135"/>
      <c r="Q2463" s="135"/>
      <c r="R2463" s="135"/>
      <c r="S2463" s="135"/>
    </row>
    <row r="2464" spans="9:19">
      <c r="I2464" s="132"/>
      <c r="J2464" s="132"/>
      <c r="K2464" s="129"/>
      <c r="L2464" s="132"/>
      <c r="M2464" s="132"/>
      <c r="N2464" s="135"/>
      <c r="O2464" s="135"/>
      <c r="P2464" s="135"/>
      <c r="Q2464" s="135"/>
      <c r="R2464" s="135"/>
      <c r="S2464" s="135"/>
    </row>
    <row r="2465" spans="9:19">
      <c r="I2465" s="132"/>
      <c r="J2465" s="132"/>
      <c r="K2465" s="129"/>
      <c r="L2465" s="132"/>
      <c r="M2465" s="132"/>
      <c r="N2465" s="135"/>
      <c r="O2465" s="135"/>
      <c r="P2465" s="135"/>
      <c r="Q2465" s="135"/>
      <c r="R2465" s="135"/>
      <c r="S2465" s="135"/>
    </row>
    <row r="2466" spans="9:19">
      <c r="I2466" s="132"/>
      <c r="J2466" s="132"/>
      <c r="K2466" s="129"/>
      <c r="L2466" s="132"/>
      <c r="M2466" s="132"/>
      <c r="N2466" s="135"/>
      <c r="O2466" s="135"/>
      <c r="P2466" s="135"/>
      <c r="Q2466" s="135"/>
      <c r="R2466" s="135"/>
      <c r="S2466" s="135"/>
    </row>
    <row r="2467" spans="9:19">
      <c r="I2467" s="132"/>
      <c r="J2467" s="132"/>
      <c r="K2467" s="129"/>
      <c r="L2467" s="132"/>
      <c r="M2467" s="132"/>
      <c r="N2467" s="135"/>
      <c r="O2467" s="135"/>
      <c r="P2467" s="135"/>
      <c r="Q2467" s="135"/>
      <c r="R2467" s="135"/>
      <c r="S2467" s="135"/>
    </row>
    <row r="2468" spans="9:19">
      <c r="I2468" s="132"/>
      <c r="J2468" s="132"/>
      <c r="K2468" s="129"/>
      <c r="L2468" s="132"/>
      <c r="M2468" s="132"/>
      <c r="N2468" s="135"/>
      <c r="O2468" s="135"/>
      <c r="P2468" s="135"/>
      <c r="Q2468" s="135"/>
      <c r="R2468" s="135"/>
      <c r="S2468" s="135"/>
    </row>
    <row r="2469" spans="9:19">
      <c r="I2469" s="132"/>
      <c r="J2469" s="132"/>
      <c r="K2469" s="129"/>
      <c r="L2469" s="132"/>
      <c r="M2469" s="132"/>
      <c r="N2469" s="135"/>
      <c r="O2469" s="135"/>
      <c r="P2469" s="135"/>
      <c r="Q2469" s="135"/>
      <c r="R2469" s="135"/>
      <c r="S2469" s="135"/>
    </row>
    <row r="2470" spans="9:19">
      <c r="I2470" s="132"/>
      <c r="J2470" s="132"/>
      <c r="K2470" s="129"/>
      <c r="L2470" s="132"/>
      <c r="M2470" s="132"/>
      <c r="N2470" s="135"/>
      <c r="O2470" s="135"/>
      <c r="P2470" s="135"/>
      <c r="Q2470" s="135"/>
      <c r="R2470" s="135"/>
      <c r="S2470" s="135"/>
    </row>
    <row r="2471" spans="9:19">
      <c r="I2471" s="132"/>
      <c r="J2471" s="132"/>
      <c r="K2471" s="129"/>
      <c r="L2471" s="132"/>
      <c r="M2471" s="132"/>
      <c r="N2471" s="135"/>
      <c r="O2471" s="135"/>
      <c r="P2471" s="135"/>
      <c r="Q2471" s="135"/>
      <c r="R2471" s="135"/>
      <c r="S2471" s="135"/>
    </row>
    <row r="2472" spans="9:19">
      <c r="I2472" s="132"/>
      <c r="J2472" s="132"/>
      <c r="K2472" s="129"/>
      <c r="L2472" s="132"/>
      <c r="M2472" s="132"/>
      <c r="N2472" s="135"/>
      <c r="O2472" s="135"/>
      <c r="P2472" s="135"/>
      <c r="Q2472" s="135"/>
      <c r="R2472" s="135"/>
      <c r="S2472" s="135"/>
    </row>
    <row r="2473" spans="9:19">
      <c r="I2473" s="132"/>
      <c r="J2473" s="132"/>
      <c r="K2473" s="129"/>
      <c r="L2473" s="132"/>
      <c r="M2473" s="132"/>
      <c r="N2473" s="135"/>
      <c r="O2473" s="135"/>
      <c r="P2473" s="135"/>
      <c r="Q2473" s="135"/>
      <c r="R2473" s="135"/>
      <c r="S2473" s="135"/>
    </row>
    <row r="2474" spans="9:19">
      <c r="I2474" s="132"/>
      <c r="J2474" s="132"/>
      <c r="K2474" s="129"/>
      <c r="L2474" s="132"/>
      <c r="M2474" s="132"/>
      <c r="N2474" s="135"/>
      <c r="O2474" s="135"/>
      <c r="P2474" s="135"/>
      <c r="Q2474" s="135"/>
      <c r="R2474" s="135"/>
      <c r="S2474" s="135"/>
    </row>
    <row r="2475" spans="9:19">
      <c r="I2475" s="132"/>
      <c r="J2475" s="132"/>
      <c r="K2475" s="129"/>
      <c r="L2475" s="132"/>
      <c r="M2475" s="132"/>
      <c r="N2475" s="135"/>
      <c r="O2475" s="135"/>
      <c r="P2475" s="135"/>
      <c r="Q2475" s="135"/>
      <c r="R2475" s="135"/>
      <c r="S2475" s="135"/>
    </row>
    <row r="2476" spans="9:19">
      <c r="I2476" s="132"/>
      <c r="J2476" s="132"/>
      <c r="K2476" s="129"/>
      <c r="L2476" s="132"/>
      <c r="M2476" s="132"/>
      <c r="N2476" s="135"/>
      <c r="O2476" s="135"/>
      <c r="P2476" s="135"/>
      <c r="Q2476" s="135"/>
      <c r="R2476" s="135"/>
      <c r="S2476" s="135"/>
    </row>
    <row r="2477" spans="9:19">
      <c r="I2477" s="132"/>
      <c r="J2477" s="132"/>
      <c r="K2477" s="129"/>
      <c r="L2477" s="132"/>
      <c r="M2477" s="132"/>
      <c r="N2477" s="135"/>
      <c r="O2477" s="135"/>
      <c r="P2477" s="135"/>
      <c r="Q2477" s="135"/>
      <c r="R2477" s="135"/>
      <c r="S2477" s="135"/>
    </row>
    <row r="2478" spans="9:19">
      <c r="I2478" s="132"/>
      <c r="J2478" s="132"/>
      <c r="K2478" s="129"/>
      <c r="L2478" s="132"/>
      <c r="M2478" s="132"/>
      <c r="N2478" s="135"/>
      <c r="O2478" s="135"/>
      <c r="P2478" s="135"/>
      <c r="Q2478" s="135"/>
      <c r="R2478" s="135"/>
      <c r="S2478" s="135"/>
    </row>
    <row r="2479" spans="9:19">
      <c r="I2479" s="132"/>
      <c r="J2479" s="132"/>
      <c r="K2479" s="129"/>
      <c r="L2479" s="132"/>
      <c r="M2479" s="132"/>
      <c r="N2479" s="135"/>
      <c r="O2479" s="135"/>
      <c r="P2479" s="135"/>
      <c r="Q2479" s="135"/>
      <c r="R2479" s="135"/>
      <c r="S2479" s="135"/>
    </row>
    <row r="2480" spans="9:19">
      <c r="I2480" s="132"/>
      <c r="J2480" s="132"/>
      <c r="K2480" s="129"/>
      <c r="L2480" s="132"/>
      <c r="M2480" s="132"/>
      <c r="N2480" s="135"/>
      <c r="O2480" s="135"/>
      <c r="P2480" s="135"/>
      <c r="Q2480" s="135"/>
      <c r="R2480" s="135"/>
      <c r="S2480" s="135"/>
    </row>
    <row r="2481" spans="9:19">
      <c r="I2481" s="132"/>
      <c r="J2481" s="132"/>
      <c r="K2481" s="129"/>
      <c r="L2481" s="132"/>
      <c r="M2481" s="132"/>
      <c r="N2481" s="135"/>
      <c r="O2481" s="135"/>
      <c r="P2481" s="135"/>
      <c r="Q2481" s="135"/>
      <c r="R2481" s="135"/>
      <c r="S2481" s="135"/>
    </row>
    <row r="2482" spans="9:19">
      <c r="I2482" s="132"/>
      <c r="J2482" s="132"/>
      <c r="K2482" s="129"/>
      <c r="L2482" s="132"/>
      <c r="M2482" s="132"/>
      <c r="N2482" s="135"/>
      <c r="O2482" s="135"/>
      <c r="P2482" s="135"/>
      <c r="Q2482" s="135"/>
      <c r="R2482" s="135"/>
      <c r="S2482" s="135"/>
    </row>
    <row r="2483" spans="9:19">
      <c r="I2483" s="132"/>
      <c r="J2483" s="132"/>
      <c r="K2483" s="129"/>
      <c r="L2483" s="132"/>
      <c r="M2483" s="132"/>
      <c r="N2483" s="135"/>
      <c r="O2483" s="135"/>
      <c r="P2483" s="135"/>
      <c r="Q2483" s="135"/>
      <c r="R2483" s="135"/>
      <c r="S2483" s="135"/>
    </row>
    <row r="2484" spans="9:19">
      <c r="I2484" s="132"/>
      <c r="J2484" s="132"/>
      <c r="K2484" s="129"/>
      <c r="L2484" s="132"/>
      <c r="M2484" s="132"/>
      <c r="N2484" s="135"/>
      <c r="O2484" s="135"/>
      <c r="P2484" s="135"/>
      <c r="Q2484" s="135"/>
      <c r="R2484" s="135"/>
      <c r="S2484" s="135"/>
    </row>
    <row r="2485" spans="9:19">
      <c r="I2485" s="132"/>
      <c r="J2485" s="132"/>
      <c r="K2485" s="129"/>
      <c r="L2485" s="132"/>
      <c r="M2485" s="132"/>
      <c r="N2485" s="135"/>
      <c r="O2485" s="135"/>
      <c r="P2485" s="135"/>
      <c r="Q2485" s="135"/>
      <c r="R2485" s="135"/>
      <c r="S2485" s="135"/>
    </row>
    <row r="2486" spans="9:19">
      <c r="I2486" s="132"/>
      <c r="J2486" s="132"/>
      <c r="K2486" s="129"/>
      <c r="L2486" s="132"/>
      <c r="M2486" s="132"/>
      <c r="N2486" s="135"/>
      <c r="O2486" s="135"/>
      <c r="P2486" s="135"/>
      <c r="Q2486" s="135"/>
      <c r="R2486" s="135"/>
      <c r="S2486" s="135"/>
    </row>
    <row r="2487" spans="9:19">
      <c r="I2487" s="132"/>
      <c r="J2487" s="132"/>
      <c r="K2487" s="129"/>
      <c r="L2487" s="132"/>
      <c r="M2487" s="132"/>
      <c r="N2487" s="135"/>
      <c r="O2487" s="135"/>
      <c r="P2487" s="135"/>
      <c r="Q2487" s="135"/>
      <c r="R2487" s="135"/>
      <c r="S2487" s="135"/>
    </row>
    <row r="2488" spans="9:19">
      <c r="I2488" s="132"/>
      <c r="J2488" s="132"/>
      <c r="K2488" s="129"/>
      <c r="L2488" s="132"/>
      <c r="M2488" s="132"/>
      <c r="N2488" s="135"/>
      <c r="O2488" s="135"/>
      <c r="P2488" s="135"/>
      <c r="Q2488" s="135"/>
      <c r="R2488" s="135"/>
      <c r="S2488" s="135"/>
    </row>
    <row r="2489" spans="9:19">
      <c r="I2489" s="132"/>
      <c r="J2489" s="132"/>
      <c r="K2489" s="129"/>
      <c r="L2489" s="132"/>
      <c r="M2489" s="132"/>
      <c r="N2489" s="135"/>
      <c r="O2489" s="135"/>
      <c r="P2489" s="135"/>
      <c r="Q2489" s="135"/>
      <c r="R2489" s="135"/>
      <c r="S2489" s="135"/>
    </row>
    <row r="2490" spans="9:19">
      <c r="I2490" s="132"/>
      <c r="J2490" s="132"/>
      <c r="K2490" s="129"/>
      <c r="L2490" s="132"/>
      <c r="M2490" s="132"/>
      <c r="N2490" s="135"/>
      <c r="O2490" s="135"/>
      <c r="P2490" s="135"/>
      <c r="Q2490" s="135"/>
      <c r="R2490" s="135"/>
      <c r="S2490" s="135"/>
    </row>
    <row r="2491" spans="9:19">
      <c r="I2491" s="132"/>
      <c r="J2491" s="132"/>
      <c r="K2491" s="129"/>
      <c r="L2491" s="132"/>
      <c r="M2491" s="132"/>
      <c r="N2491" s="135"/>
      <c r="O2491" s="135"/>
      <c r="P2491" s="135"/>
      <c r="Q2491" s="135"/>
      <c r="R2491" s="135"/>
      <c r="S2491" s="135"/>
    </row>
    <row r="2492" spans="9:19">
      <c r="I2492" s="132"/>
      <c r="J2492" s="132"/>
      <c r="K2492" s="129"/>
      <c r="L2492" s="132"/>
      <c r="M2492" s="132"/>
      <c r="N2492" s="135"/>
      <c r="O2492" s="135"/>
      <c r="P2492" s="135"/>
      <c r="Q2492" s="135"/>
      <c r="R2492" s="135"/>
      <c r="S2492" s="135"/>
    </row>
    <row r="2493" spans="9:19">
      <c r="I2493" s="132"/>
      <c r="J2493" s="132"/>
      <c r="K2493" s="129"/>
      <c r="L2493" s="132"/>
      <c r="M2493" s="132"/>
      <c r="N2493" s="135"/>
      <c r="O2493" s="135"/>
      <c r="P2493" s="135"/>
      <c r="Q2493" s="135"/>
      <c r="R2493" s="135"/>
      <c r="S2493" s="135"/>
    </row>
    <row r="2494" spans="9:19">
      <c r="I2494" s="132"/>
      <c r="J2494" s="132"/>
      <c r="K2494" s="129"/>
      <c r="L2494" s="132"/>
      <c r="M2494" s="132"/>
      <c r="N2494" s="135"/>
      <c r="O2494" s="135"/>
      <c r="P2494" s="135"/>
      <c r="Q2494" s="135"/>
      <c r="R2494" s="135"/>
      <c r="S2494" s="135"/>
    </row>
    <row r="2495" spans="9:19">
      <c r="I2495" s="132"/>
      <c r="J2495" s="132"/>
      <c r="K2495" s="129"/>
      <c r="L2495" s="132"/>
      <c r="M2495" s="132"/>
      <c r="N2495" s="135"/>
      <c r="O2495" s="135"/>
      <c r="P2495" s="135"/>
      <c r="Q2495" s="135"/>
      <c r="R2495" s="135"/>
      <c r="S2495" s="135"/>
    </row>
    <row r="2496" spans="9:19">
      <c r="I2496" s="132"/>
      <c r="J2496" s="132"/>
      <c r="K2496" s="129"/>
      <c r="L2496" s="132"/>
      <c r="M2496" s="132"/>
      <c r="N2496" s="135"/>
      <c r="O2496" s="135"/>
      <c r="P2496" s="135"/>
      <c r="Q2496" s="135"/>
      <c r="R2496" s="135"/>
      <c r="S2496" s="135"/>
    </row>
    <row r="2497" spans="9:19">
      <c r="I2497" s="132"/>
      <c r="J2497" s="132"/>
      <c r="K2497" s="129"/>
      <c r="L2497" s="132"/>
      <c r="M2497" s="132"/>
      <c r="N2497" s="135"/>
      <c r="O2497" s="135"/>
      <c r="P2497" s="135"/>
      <c r="Q2497" s="135"/>
      <c r="R2497" s="135"/>
      <c r="S2497" s="135"/>
    </row>
    <row r="2498" spans="9:19">
      <c r="I2498" s="132"/>
      <c r="J2498" s="132"/>
      <c r="K2498" s="129"/>
      <c r="L2498" s="132"/>
      <c r="M2498" s="132"/>
      <c r="N2498" s="135"/>
      <c r="O2498" s="135"/>
      <c r="P2498" s="135"/>
      <c r="Q2498" s="135"/>
      <c r="R2498" s="135"/>
      <c r="S2498" s="135"/>
    </row>
    <row r="2499" spans="9:19">
      <c r="I2499" s="132"/>
      <c r="J2499" s="132"/>
      <c r="K2499" s="129"/>
      <c r="L2499" s="132"/>
      <c r="M2499" s="132"/>
      <c r="N2499" s="135"/>
      <c r="O2499" s="135"/>
      <c r="P2499" s="135"/>
      <c r="Q2499" s="135"/>
      <c r="R2499" s="135"/>
      <c r="S2499" s="135"/>
    </row>
    <row r="2500" spans="9:19">
      <c r="I2500" s="132"/>
      <c r="J2500" s="132"/>
      <c r="K2500" s="129"/>
      <c r="L2500" s="132"/>
      <c r="M2500" s="132"/>
      <c r="N2500" s="135"/>
      <c r="O2500" s="135"/>
      <c r="P2500" s="135"/>
      <c r="Q2500" s="135"/>
      <c r="R2500" s="135"/>
      <c r="S2500" s="135"/>
    </row>
    <row r="2501" spans="9:19">
      <c r="I2501" s="132"/>
      <c r="J2501" s="132"/>
      <c r="K2501" s="129"/>
      <c r="L2501" s="132"/>
      <c r="M2501" s="132"/>
      <c r="N2501" s="135"/>
      <c r="O2501" s="135"/>
      <c r="P2501" s="135"/>
      <c r="Q2501" s="135"/>
      <c r="R2501" s="135"/>
      <c r="S2501" s="135"/>
    </row>
    <row r="2502" spans="9:19">
      <c r="I2502" s="132"/>
      <c r="J2502" s="132"/>
      <c r="K2502" s="129"/>
      <c r="L2502" s="132"/>
      <c r="M2502" s="132"/>
      <c r="N2502" s="135"/>
      <c r="O2502" s="135"/>
      <c r="P2502" s="135"/>
      <c r="Q2502" s="135"/>
      <c r="R2502" s="135"/>
      <c r="S2502" s="135"/>
    </row>
    <row r="2503" spans="9:19">
      <c r="I2503" s="132"/>
      <c r="J2503" s="132"/>
      <c r="K2503" s="129"/>
      <c r="L2503" s="132"/>
      <c r="M2503" s="132"/>
      <c r="N2503" s="135"/>
      <c r="O2503" s="135"/>
      <c r="P2503" s="135"/>
      <c r="Q2503" s="135"/>
      <c r="R2503" s="135"/>
      <c r="S2503" s="135"/>
    </row>
    <row r="2504" spans="9:19">
      <c r="I2504" s="132"/>
      <c r="J2504" s="132"/>
      <c r="K2504" s="129"/>
      <c r="L2504" s="132"/>
      <c r="M2504" s="132"/>
      <c r="N2504" s="135"/>
      <c r="O2504" s="135"/>
      <c r="P2504" s="135"/>
      <c r="Q2504" s="135"/>
      <c r="R2504" s="135"/>
      <c r="S2504" s="135"/>
    </row>
    <row r="2505" spans="9:19">
      <c r="I2505" s="132"/>
      <c r="J2505" s="132"/>
      <c r="K2505" s="129"/>
      <c r="L2505" s="132"/>
      <c r="M2505" s="132"/>
      <c r="N2505" s="135"/>
      <c r="O2505" s="135"/>
      <c r="P2505" s="135"/>
      <c r="Q2505" s="135"/>
      <c r="R2505" s="135"/>
      <c r="S2505" s="135"/>
    </row>
    <row r="2506" spans="9:19">
      <c r="I2506" s="132"/>
      <c r="J2506" s="132"/>
      <c r="K2506" s="129"/>
      <c r="L2506" s="132"/>
      <c r="M2506" s="132"/>
      <c r="N2506" s="135"/>
      <c r="O2506" s="135"/>
      <c r="P2506" s="135"/>
      <c r="Q2506" s="135"/>
      <c r="R2506" s="135"/>
      <c r="S2506" s="135"/>
    </row>
    <row r="2507" spans="9:19">
      <c r="I2507" s="132"/>
      <c r="J2507" s="132"/>
      <c r="K2507" s="129"/>
      <c r="L2507" s="132"/>
      <c r="M2507" s="132"/>
      <c r="N2507" s="135"/>
      <c r="O2507" s="135"/>
      <c r="P2507" s="135"/>
      <c r="Q2507" s="135"/>
      <c r="R2507" s="135"/>
      <c r="S2507" s="135"/>
    </row>
    <row r="2508" spans="9:19">
      <c r="I2508" s="132"/>
      <c r="J2508" s="132"/>
      <c r="K2508" s="129"/>
      <c r="L2508" s="132"/>
      <c r="M2508" s="132"/>
      <c r="N2508" s="135"/>
      <c r="O2508" s="135"/>
      <c r="P2508" s="135"/>
      <c r="Q2508" s="135"/>
      <c r="R2508" s="135"/>
      <c r="S2508" s="135"/>
    </row>
    <row r="2509" spans="9:19">
      <c r="I2509" s="132"/>
      <c r="J2509" s="132"/>
      <c r="K2509" s="129"/>
      <c r="L2509" s="132"/>
      <c r="M2509" s="132"/>
      <c r="N2509" s="135"/>
      <c r="O2509" s="135"/>
      <c r="P2509" s="135"/>
      <c r="Q2509" s="135"/>
      <c r="R2509" s="135"/>
      <c r="S2509" s="135"/>
    </row>
    <row r="2510" spans="9:19">
      <c r="I2510" s="132"/>
      <c r="J2510" s="132"/>
      <c r="K2510" s="129"/>
      <c r="L2510" s="132"/>
      <c r="M2510" s="132"/>
      <c r="N2510" s="135"/>
      <c r="O2510" s="135"/>
      <c r="P2510" s="135"/>
      <c r="Q2510" s="135"/>
      <c r="R2510" s="135"/>
      <c r="S2510" s="135"/>
    </row>
    <row r="2511" spans="9:19">
      <c r="I2511" s="132"/>
      <c r="J2511" s="132"/>
      <c r="K2511" s="129"/>
      <c r="L2511" s="132"/>
      <c r="M2511" s="132"/>
      <c r="N2511" s="135"/>
      <c r="O2511" s="135"/>
      <c r="P2511" s="135"/>
      <c r="Q2511" s="135"/>
      <c r="R2511" s="135"/>
      <c r="S2511" s="135"/>
    </row>
    <row r="2512" spans="9:19">
      <c r="I2512" s="132"/>
      <c r="J2512" s="132"/>
      <c r="K2512" s="129"/>
      <c r="L2512" s="132"/>
      <c r="M2512" s="132"/>
      <c r="N2512" s="135"/>
      <c r="O2512" s="135"/>
      <c r="P2512" s="135"/>
      <c r="Q2512" s="135"/>
      <c r="R2512" s="135"/>
      <c r="S2512" s="135"/>
    </row>
    <row r="2513" spans="9:19">
      <c r="I2513" s="132"/>
      <c r="J2513" s="132"/>
      <c r="K2513" s="129"/>
      <c r="L2513" s="132"/>
      <c r="M2513" s="132"/>
      <c r="N2513" s="135"/>
      <c r="O2513" s="135"/>
      <c r="P2513" s="135"/>
      <c r="Q2513" s="135"/>
      <c r="R2513" s="135"/>
      <c r="S2513" s="135"/>
    </row>
    <row r="2514" spans="9:19">
      <c r="I2514" s="132"/>
      <c r="J2514" s="132"/>
      <c r="K2514" s="129"/>
      <c r="L2514" s="132"/>
      <c r="M2514" s="132"/>
      <c r="N2514" s="135"/>
      <c r="O2514" s="135"/>
      <c r="P2514" s="135"/>
      <c r="Q2514" s="135"/>
      <c r="R2514" s="135"/>
      <c r="S2514" s="135"/>
    </row>
    <row r="2515" spans="9:19">
      <c r="I2515" s="132"/>
      <c r="J2515" s="132"/>
      <c r="K2515" s="129"/>
      <c r="L2515" s="132"/>
      <c r="M2515" s="132"/>
      <c r="N2515" s="135"/>
      <c r="O2515" s="135"/>
      <c r="P2515" s="135"/>
      <c r="Q2515" s="135"/>
      <c r="R2515" s="135"/>
      <c r="S2515" s="135"/>
    </row>
    <row r="2516" spans="9:19">
      <c r="I2516" s="132"/>
      <c r="J2516" s="132"/>
      <c r="K2516" s="129"/>
      <c r="L2516" s="132"/>
      <c r="M2516" s="132"/>
      <c r="N2516" s="135"/>
      <c r="O2516" s="135"/>
      <c r="P2516" s="135"/>
      <c r="Q2516" s="135"/>
      <c r="R2516" s="135"/>
      <c r="S2516" s="135"/>
    </row>
    <row r="2517" spans="9:19">
      <c r="I2517" s="132"/>
      <c r="J2517" s="132"/>
      <c r="K2517" s="129"/>
      <c r="L2517" s="132"/>
      <c r="M2517" s="132"/>
      <c r="N2517" s="135"/>
      <c r="O2517" s="135"/>
      <c r="P2517" s="135"/>
      <c r="Q2517" s="135"/>
      <c r="R2517" s="135"/>
      <c r="S2517" s="135"/>
    </row>
    <row r="2518" spans="9:19">
      <c r="I2518" s="132"/>
      <c r="J2518" s="132"/>
      <c r="K2518" s="129"/>
      <c r="L2518" s="132"/>
      <c r="M2518" s="132"/>
      <c r="N2518" s="135"/>
      <c r="O2518" s="135"/>
      <c r="P2518" s="135"/>
      <c r="Q2518" s="135"/>
      <c r="R2518" s="135"/>
      <c r="S2518" s="135"/>
    </row>
    <row r="2519" spans="9:19">
      <c r="I2519" s="132"/>
      <c r="J2519" s="132"/>
      <c r="K2519" s="129"/>
      <c r="L2519" s="132"/>
      <c r="M2519" s="132"/>
      <c r="N2519" s="135"/>
      <c r="O2519" s="135"/>
      <c r="P2519" s="135"/>
      <c r="Q2519" s="135"/>
      <c r="R2519" s="135"/>
      <c r="S2519" s="135"/>
    </row>
    <row r="2520" spans="9:19">
      <c r="I2520" s="132"/>
      <c r="J2520" s="132"/>
      <c r="K2520" s="129"/>
      <c r="L2520" s="132"/>
      <c r="M2520" s="132"/>
      <c r="N2520" s="135"/>
      <c r="O2520" s="135"/>
      <c r="P2520" s="135"/>
      <c r="Q2520" s="135"/>
      <c r="R2520" s="135"/>
      <c r="S2520" s="135"/>
    </row>
    <row r="2521" spans="9:19">
      <c r="I2521" s="132"/>
      <c r="J2521" s="132"/>
      <c r="K2521" s="129"/>
      <c r="L2521" s="132"/>
      <c r="M2521" s="132"/>
      <c r="N2521" s="135"/>
      <c r="O2521" s="135"/>
      <c r="P2521" s="135"/>
      <c r="Q2521" s="135"/>
      <c r="R2521" s="135"/>
      <c r="S2521" s="135"/>
    </row>
    <row r="2522" spans="9:19">
      <c r="I2522" s="132"/>
      <c r="J2522" s="132"/>
      <c r="K2522" s="129"/>
      <c r="L2522" s="132"/>
      <c r="M2522" s="132"/>
      <c r="N2522" s="135"/>
      <c r="O2522" s="135"/>
      <c r="P2522" s="135"/>
      <c r="Q2522" s="135"/>
      <c r="R2522" s="135"/>
      <c r="S2522" s="135"/>
    </row>
    <row r="2523" spans="9:19">
      <c r="I2523" s="132"/>
      <c r="J2523" s="132"/>
      <c r="K2523" s="129"/>
      <c r="L2523" s="132"/>
      <c r="M2523" s="132"/>
      <c r="N2523" s="135"/>
      <c r="O2523" s="135"/>
      <c r="P2523" s="135"/>
      <c r="Q2523" s="135"/>
      <c r="R2523" s="135"/>
      <c r="S2523" s="135"/>
    </row>
    <row r="2524" spans="9:19">
      <c r="I2524" s="132"/>
      <c r="J2524" s="132"/>
      <c r="K2524" s="129"/>
      <c r="L2524" s="132"/>
      <c r="M2524" s="132"/>
      <c r="N2524" s="135"/>
      <c r="O2524" s="135"/>
      <c r="P2524" s="135"/>
      <c r="Q2524" s="135"/>
      <c r="R2524" s="135"/>
      <c r="S2524" s="135"/>
    </row>
    <row r="2525" spans="9:19">
      <c r="I2525" s="132"/>
      <c r="J2525" s="132"/>
      <c r="K2525" s="129"/>
      <c r="L2525" s="132"/>
      <c r="M2525" s="132"/>
      <c r="N2525" s="135"/>
      <c r="O2525" s="135"/>
      <c r="P2525" s="135"/>
      <c r="Q2525" s="135"/>
      <c r="R2525" s="135"/>
      <c r="S2525" s="135"/>
    </row>
    <row r="2526" spans="9:19">
      <c r="I2526" s="132"/>
      <c r="J2526" s="132"/>
      <c r="K2526" s="129"/>
      <c r="L2526" s="132"/>
      <c r="M2526" s="132"/>
      <c r="N2526" s="135"/>
      <c r="O2526" s="135"/>
      <c r="P2526" s="135"/>
      <c r="Q2526" s="135"/>
      <c r="R2526" s="135"/>
      <c r="S2526" s="135"/>
    </row>
    <row r="2527" spans="9:19">
      <c r="I2527" s="132"/>
      <c r="J2527" s="132"/>
      <c r="K2527" s="129"/>
      <c r="L2527" s="132"/>
      <c r="M2527" s="132"/>
      <c r="N2527" s="135"/>
      <c r="O2527" s="135"/>
      <c r="P2527" s="135"/>
      <c r="Q2527" s="135"/>
      <c r="R2527" s="135"/>
      <c r="S2527" s="135"/>
    </row>
    <row r="2528" spans="9:19">
      <c r="I2528" s="132"/>
      <c r="J2528" s="132"/>
      <c r="K2528" s="129"/>
      <c r="L2528" s="132"/>
      <c r="M2528" s="132"/>
      <c r="N2528" s="135"/>
      <c r="O2528" s="135"/>
      <c r="P2528" s="135"/>
      <c r="Q2528" s="135"/>
      <c r="R2528" s="135"/>
      <c r="S2528" s="135"/>
    </row>
    <row r="2529" spans="9:19">
      <c r="I2529" s="132"/>
      <c r="J2529" s="132"/>
      <c r="K2529" s="129"/>
      <c r="L2529" s="132"/>
      <c r="M2529" s="132"/>
      <c r="N2529" s="135"/>
      <c r="O2529" s="135"/>
      <c r="P2529" s="135"/>
      <c r="Q2529" s="135"/>
      <c r="R2529" s="135"/>
      <c r="S2529" s="135"/>
    </row>
    <row r="2530" spans="9:19">
      <c r="I2530" s="132"/>
      <c r="J2530" s="132"/>
      <c r="K2530" s="129"/>
      <c r="L2530" s="132"/>
      <c r="M2530" s="132"/>
      <c r="N2530" s="135"/>
      <c r="O2530" s="135"/>
      <c r="P2530" s="135"/>
      <c r="Q2530" s="135"/>
      <c r="R2530" s="135"/>
      <c r="S2530" s="135"/>
    </row>
    <row r="2531" spans="9:19">
      <c r="I2531" s="132"/>
      <c r="J2531" s="132"/>
      <c r="K2531" s="129"/>
      <c r="L2531" s="132"/>
      <c r="M2531" s="132"/>
      <c r="N2531" s="135"/>
      <c r="O2531" s="135"/>
      <c r="P2531" s="135"/>
      <c r="Q2531" s="135"/>
      <c r="R2531" s="135"/>
      <c r="S2531" s="135"/>
    </row>
    <row r="2532" spans="9:19">
      <c r="I2532" s="132"/>
      <c r="J2532" s="132"/>
      <c r="K2532" s="129"/>
      <c r="L2532" s="132"/>
      <c r="M2532" s="132"/>
      <c r="N2532" s="135"/>
      <c r="O2532" s="135"/>
      <c r="P2532" s="135"/>
      <c r="Q2532" s="135"/>
      <c r="R2532" s="135"/>
      <c r="S2532" s="135"/>
    </row>
    <row r="2533" spans="9:19">
      <c r="I2533" s="132"/>
      <c r="J2533" s="132"/>
      <c r="K2533" s="129"/>
      <c r="L2533" s="132"/>
      <c r="M2533" s="132"/>
      <c r="N2533" s="135"/>
      <c r="O2533" s="135"/>
      <c r="P2533" s="135"/>
      <c r="Q2533" s="135"/>
      <c r="R2533" s="135"/>
      <c r="S2533" s="135"/>
    </row>
    <row r="2534" spans="9:19">
      <c r="I2534" s="132"/>
      <c r="J2534" s="132"/>
      <c r="K2534" s="129"/>
      <c r="L2534" s="132"/>
      <c r="M2534" s="132"/>
      <c r="N2534" s="135"/>
      <c r="O2534" s="135"/>
      <c r="P2534" s="135"/>
      <c r="Q2534" s="135"/>
      <c r="R2534" s="135"/>
      <c r="S2534" s="135"/>
    </row>
    <row r="2535" spans="9:19">
      <c r="I2535" s="132"/>
      <c r="J2535" s="132"/>
      <c r="K2535" s="129"/>
      <c r="L2535" s="132"/>
      <c r="M2535" s="132"/>
      <c r="N2535" s="135"/>
      <c r="O2535" s="135"/>
      <c r="P2535" s="135"/>
      <c r="Q2535" s="135"/>
      <c r="R2535" s="135"/>
      <c r="S2535" s="135"/>
    </row>
    <row r="2536" spans="9:19">
      <c r="I2536" s="132"/>
      <c r="J2536" s="132"/>
      <c r="K2536" s="129"/>
      <c r="L2536" s="132"/>
      <c r="M2536" s="132"/>
      <c r="N2536" s="135"/>
      <c r="O2536" s="135"/>
      <c r="P2536" s="135"/>
      <c r="Q2536" s="135"/>
      <c r="R2536" s="135"/>
      <c r="S2536" s="135"/>
    </row>
    <row r="2537" spans="9:19">
      <c r="I2537" s="132"/>
      <c r="J2537" s="132"/>
      <c r="K2537" s="129"/>
      <c r="L2537" s="132"/>
      <c r="M2537" s="132"/>
      <c r="N2537" s="135"/>
      <c r="O2537" s="135"/>
      <c r="P2537" s="135"/>
      <c r="Q2537" s="135"/>
      <c r="R2537" s="135"/>
      <c r="S2537" s="135"/>
    </row>
    <row r="2538" spans="9:19">
      <c r="I2538" s="132"/>
      <c r="J2538" s="132"/>
      <c r="K2538" s="129"/>
      <c r="L2538" s="132"/>
      <c r="M2538" s="132"/>
      <c r="N2538" s="135"/>
      <c r="O2538" s="135"/>
      <c r="P2538" s="135"/>
      <c r="Q2538" s="135"/>
      <c r="R2538" s="135"/>
      <c r="S2538" s="135"/>
    </row>
    <row r="2539" spans="9:19">
      <c r="I2539" s="132"/>
      <c r="J2539" s="132"/>
      <c r="K2539" s="129"/>
      <c r="L2539" s="132"/>
      <c r="M2539" s="132"/>
      <c r="N2539" s="135"/>
      <c r="O2539" s="135"/>
      <c r="P2539" s="135"/>
      <c r="Q2539" s="135"/>
      <c r="R2539" s="135"/>
      <c r="S2539" s="135"/>
    </row>
    <row r="2540" spans="9:19">
      <c r="I2540" s="132"/>
      <c r="J2540" s="132"/>
      <c r="K2540" s="129"/>
      <c r="L2540" s="132"/>
      <c r="M2540" s="132"/>
      <c r="N2540" s="135"/>
      <c r="O2540" s="135"/>
      <c r="P2540" s="135"/>
      <c r="Q2540" s="135"/>
      <c r="R2540" s="135"/>
      <c r="S2540" s="135"/>
    </row>
    <row r="2541" spans="9:19">
      <c r="I2541" s="132"/>
      <c r="J2541" s="132"/>
      <c r="K2541" s="129"/>
      <c r="L2541" s="132"/>
      <c r="M2541" s="132"/>
      <c r="N2541" s="135"/>
      <c r="O2541" s="135"/>
      <c r="P2541" s="135"/>
      <c r="Q2541" s="135"/>
      <c r="R2541" s="135"/>
      <c r="S2541" s="135"/>
    </row>
    <row r="2542" spans="9:19">
      <c r="I2542" s="132"/>
      <c r="J2542" s="132"/>
      <c r="K2542" s="129"/>
      <c r="L2542" s="132"/>
      <c r="M2542" s="132"/>
      <c r="N2542" s="135"/>
      <c r="O2542" s="135"/>
      <c r="P2542" s="135"/>
      <c r="Q2542" s="135"/>
      <c r="R2542" s="135"/>
      <c r="S2542" s="135"/>
    </row>
    <row r="2543" spans="9:19">
      <c r="I2543" s="132"/>
      <c r="J2543" s="132"/>
      <c r="K2543" s="129"/>
      <c r="L2543" s="132"/>
      <c r="M2543" s="132"/>
      <c r="N2543" s="135"/>
      <c r="O2543" s="135"/>
      <c r="P2543" s="135"/>
      <c r="Q2543" s="135"/>
      <c r="R2543" s="135"/>
      <c r="S2543" s="135"/>
    </row>
    <row r="2544" spans="9:19">
      <c r="I2544" s="132"/>
      <c r="J2544" s="132"/>
      <c r="K2544" s="129"/>
      <c r="L2544" s="132"/>
      <c r="M2544" s="132"/>
      <c r="N2544" s="135"/>
      <c r="O2544" s="135"/>
      <c r="P2544" s="135"/>
      <c r="Q2544" s="135"/>
      <c r="R2544" s="135"/>
      <c r="S2544" s="135"/>
    </row>
    <row r="2545" spans="9:19">
      <c r="I2545" s="132"/>
      <c r="J2545" s="132"/>
      <c r="K2545" s="129"/>
      <c r="L2545" s="132"/>
      <c r="M2545" s="132"/>
      <c r="N2545" s="135"/>
      <c r="O2545" s="135"/>
      <c r="P2545" s="135"/>
      <c r="Q2545" s="135"/>
      <c r="R2545" s="135"/>
      <c r="S2545" s="135"/>
    </row>
    <row r="2546" spans="9:19">
      <c r="I2546" s="132"/>
      <c r="J2546" s="132"/>
      <c r="K2546" s="129"/>
      <c r="L2546" s="132"/>
      <c r="M2546" s="132"/>
      <c r="N2546" s="135"/>
      <c r="O2546" s="135"/>
      <c r="P2546" s="135"/>
      <c r="Q2546" s="135"/>
      <c r="R2546" s="135"/>
      <c r="S2546" s="135"/>
    </row>
    <row r="2547" spans="9:19">
      <c r="I2547" s="132"/>
      <c r="J2547" s="132"/>
      <c r="K2547" s="129"/>
      <c r="L2547" s="132"/>
      <c r="M2547" s="132"/>
      <c r="N2547" s="135"/>
      <c r="O2547" s="135"/>
      <c r="P2547" s="135"/>
      <c r="Q2547" s="135"/>
      <c r="R2547" s="135"/>
      <c r="S2547" s="135"/>
    </row>
    <row r="2548" spans="9:19">
      <c r="I2548" s="132"/>
      <c r="J2548" s="132"/>
      <c r="K2548" s="129"/>
      <c r="L2548" s="132"/>
      <c r="M2548" s="132"/>
      <c r="N2548" s="135"/>
      <c r="O2548" s="135"/>
      <c r="P2548" s="135"/>
      <c r="Q2548" s="135"/>
      <c r="R2548" s="135"/>
      <c r="S2548" s="135"/>
    </row>
    <row r="2549" spans="9:19">
      <c r="I2549" s="132"/>
      <c r="J2549" s="132"/>
      <c r="K2549" s="129"/>
      <c r="L2549" s="132"/>
      <c r="M2549" s="132"/>
      <c r="N2549" s="135"/>
      <c r="O2549" s="135"/>
      <c r="P2549" s="135"/>
      <c r="Q2549" s="135"/>
      <c r="R2549" s="135"/>
      <c r="S2549" s="135"/>
    </row>
    <row r="2550" spans="9:19">
      <c r="I2550" s="132"/>
      <c r="J2550" s="132"/>
      <c r="K2550" s="129"/>
      <c r="L2550" s="132"/>
      <c r="M2550" s="132"/>
      <c r="N2550" s="135"/>
      <c r="O2550" s="135"/>
      <c r="P2550" s="135"/>
      <c r="Q2550" s="135"/>
      <c r="R2550" s="135"/>
      <c r="S2550" s="135"/>
    </row>
    <row r="2551" spans="9:19">
      <c r="I2551" s="132"/>
      <c r="J2551" s="132"/>
      <c r="K2551" s="129"/>
      <c r="L2551" s="132"/>
      <c r="M2551" s="132"/>
      <c r="N2551" s="135"/>
      <c r="O2551" s="135"/>
      <c r="P2551" s="135"/>
      <c r="Q2551" s="135"/>
      <c r="R2551" s="135"/>
      <c r="S2551" s="135"/>
    </row>
    <row r="2552" spans="9:19">
      <c r="I2552" s="132"/>
      <c r="J2552" s="132"/>
      <c r="K2552" s="129"/>
      <c r="L2552" s="132"/>
      <c r="M2552" s="132"/>
      <c r="N2552" s="135"/>
      <c r="O2552" s="135"/>
      <c r="P2552" s="135"/>
      <c r="Q2552" s="135"/>
      <c r="R2552" s="135"/>
      <c r="S2552" s="135"/>
    </row>
    <row r="2553" spans="9:19">
      <c r="I2553" s="132"/>
      <c r="J2553" s="132"/>
      <c r="K2553" s="129"/>
      <c r="L2553" s="132"/>
      <c r="M2553" s="132"/>
      <c r="N2553" s="135"/>
      <c r="O2553" s="135"/>
      <c r="P2553" s="135"/>
      <c r="Q2553" s="135"/>
      <c r="R2553" s="135"/>
      <c r="S2553" s="135"/>
    </row>
    <row r="2554" spans="9:19">
      <c r="I2554" s="132"/>
      <c r="J2554" s="132"/>
      <c r="K2554" s="129"/>
      <c r="L2554" s="132"/>
      <c r="M2554" s="132"/>
      <c r="N2554" s="135"/>
      <c r="O2554" s="135"/>
      <c r="P2554" s="135"/>
      <c r="Q2554" s="135"/>
      <c r="R2554" s="135"/>
      <c r="S2554" s="135"/>
    </row>
    <row r="2555" spans="9:19">
      <c r="I2555" s="132"/>
      <c r="J2555" s="132"/>
      <c r="K2555" s="129"/>
      <c r="L2555" s="132"/>
      <c r="M2555" s="132"/>
      <c r="N2555" s="135"/>
      <c r="O2555" s="135"/>
      <c r="P2555" s="135"/>
      <c r="Q2555" s="135"/>
      <c r="R2555" s="135"/>
      <c r="S2555" s="135"/>
    </row>
    <row r="2556" spans="9:19">
      <c r="I2556" s="132"/>
      <c r="J2556" s="132"/>
      <c r="K2556" s="129"/>
      <c r="L2556" s="132"/>
      <c r="M2556" s="132"/>
      <c r="N2556" s="135"/>
      <c r="O2556" s="135"/>
      <c r="P2556" s="135"/>
      <c r="Q2556" s="135"/>
      <c r="R2556" s="135"/>
      <c r="S2556" s="135"/>
    </row>
    <row r="2557" spans="9:19">
      <c r="I2557" s="132"/>
      <c r="J2557" s="132"/>
      <c r="K2557" s="129"/>
      <c r="L2557" s="132"/>
      <c r="M2557" s="132"/>
      <c r="N2557" s="135"/>
      <c r="O2557" s="135"/>
      <c r="P2557" s="135"/>
      <c r="Q2557" s="135"/>
      <c r="R2557" s="135"/>
      <c r="S2557" s="135"/>
    </row>
    <row r="2558" spans="9:19">
      <c r="I2558" s="132"/>
      <c r="J2558" s="132"/>
      <c r="K2558" s="129"/>
      <c r="L2558" s="132"/>
      <c r="M2558" s="132"/>
      <c r="N2558" s="135"/>
      <c r="O2558" s="135"/>
      <c r="P2558" s="135"/>
      <c r="Q2558" s="135"/>
      <c r="R2558" s="135"/>
      <c r="S2558" s="135"/>
    </row>
    <row r="2559" spans="9:19">
      <c r="I2559" s="132"/>
      <c r="J2559" s="132"/>
      <c r="K2559" s="129"/>
      <c r="L2559" s="132"/>
      <c r="M2559" s="132"/>
      <c r="N2559" s="135"/>
      <c r="O2559" s="135"/>
      <c r="P2559" s="135"/>
      <c r="Q2559" s="135"/>
      <c r="R2559" s="135"/>
      <c r="S2559" s="135"/>
    </row>
    <row r="2560" spans="9:19">
      <c r="I2560" s="132"/>
      <c r="J2560" s="132"/>
      <c r="K2560" s="129"/>
      <c r="L2560" s="132"/>
      <c r="M2560" s="132"/>
      <c r="N2560" s="135"/>
      <c r="O2560" s="135"/>
      <c r="P2560" s="135"/>
      <c r="Q2560" s="135"/>
      <c r="R2560" s="135"/>
      <c r="S2560" s="135"/>
    </row>
    <row r="2561" spans="9:19">
      <c r="I2561" s="132"/>
      <c r="J2561" s="132"/>
      <c r="K2561" s="129"/>
      <c r="L2561" s="132"/>
      <c r="M2561" s="132"/>
      <c r="N2561" s="135"/>
      <c r="O2561" s="135"/>
      <c r="P2561" s="135"/>
      <c r="Q2561" s="135"/>
      <c r="R2561" s="135"/>
      <c r="S2561" s="135"/>
    </row>
    <row r="2562" spans="9:19">
      <c r="I2562" s="132"/>
      <c r="J2562" s="132"/>
      <c r="K2562" s="129"/>
      <c r="L2562" s="132"/>
      <c r="M2562" s="132"/>
      <c r="N2562" s="135"/>
      <c r="O2562" s="135"/>
      <c r="P2562" s="135"/>
      <c r="Q2562" s="135"/>
      <c r="R2562" s="135"/>
      <c r="S2562" s="135"/>
    </row>
    <row r="2563" spans="9:19">
      <c r="I2563" s="132"/>
      <c r="J2563" s="132"/>
      <c r="K2563" s="129"/>
      <c r="L2563" s="132"/>
      <c r="M2563" s="132"/>
      <c r="N2563" s="135"/>
      <c r="O2563" s="135"/>
      <c r="P2563" s="135"/>
      <c r="Q2563" s="135"/>
      <c r="R2563" s="135"/>
      <c r="S2563" s="135"/>
    </row>
    <row r="2564" spans="9:19">
      <c r="I2564" s="132"/>
      <c r="J2564" s="132"/>
      <c r="K2564" s="129"/>
      <c r="L2564" s="132"/>
      <c r="M2564" s="132"/>
      <c r="N2564" s="135"/>
      <c r="O2564" s="135"/>
      <c r="P2564" s="135"/>
      <c r="Q2564" s="135"/>
      <c r="R2564" s="135"/>
      <c r="S2564" s="135"/>
    </row>
    <row r="2565" spans="9:19">
      <c r="I2565" s="132"/>
      <c r="J2565" s="132"/>
      <c r="K2565" s="129"/>
      <c r="L2565" s="132"/>
      <c r="M2565" s="132"/>
      <c r="N2565" s="135"/>
      <c r="O2565" s="135"/>
      <c r="P2565" s="135"/>
      <c r="Q2565" s="135"/>
      <c r="R2565" s="135"/>
      <c r="S2565" s="135"/>
    </row>
    <row r="2566" spans="9:19">
      <c r="I2566" s="132"/>
      <c r="J2566" s="132"/>
      <c r="K2566" s="129"/>
      <c r="L2566" s="132"/>
      <c r="M2566" s="132"/>
      <c r="N2566" s="135"/>
      <c r="O2566" s="135"/>
      <c r="P2566" s="135"/>
      <c r="Q2566" s="135"/>
      <c r="R2566" s="135"/>
      <c r="S2566" s="135"/>
    </row>
    <row r="2567" spans="9:19">
      <c r="I2567" s="132"/>
      <c r="J2567" s="132"/>
      <c r="K2567" s="129"/>
      <c r="L2567" s="132"/>
      <c r="M2567" s="132"/>
      <c r="N2567" s="135"/>
      <c r="O2567" s="135"/>
      <c r="P2567" s="135"/>
      <c r="Q2567" s="135"/>
      <c r="R2567" s="135"/>
      <c r="S2567" s="135"/>
    </row>
    <row r="2568" spans="9:19">
      <c r="I2568" s="132"/>
      <c r="J2568" s="132"/>
      <c r="K2568" s="129"/>
      <c r="L2568" s="132"/>
      <c r="M2568" s="132"/>
      <c r="N2568" s="135"/>
      <c r="O2568" s="135"/>
      <c r="P2568" s="135"/>
      <c r="Q2568" s="135"/>
      <c r="R2568" s="135"/>
      <c r="S2568" s="135"/>
    </row>
    <row r="2569" spans="9:19">
      <c r="I2569" s="132"/>
      <c r="J2569" s="132"/>
      <c r="K2569" s="129"/>
      <c r="L2569" s="132"/>
      <c r="M2569" s="132"/>
      <c r="N2569" s="135"/>
      <c r="O2569" s="135"/>
      <c r="P2569" s="135"/>
      <c r="Q2569" s="135"/>
      <c r="R2569" s="135"/>
      <c r="S2569" s="135"/>
    </row>
    <row r="2570" spans="9:19">
      <c r="I2570" s="132"/>
      <c r="J2570" s="132"/>
      <c r="K2570" s="129"/>
      <c r="L2570" s="132"/>
      <c r="M2570" s="132"/>
      <c r="N2570" s="135"/>
      <c r="O2570" s="135"/>
      <c r="P2570" s="135"/>
      <c r="Q2570" s="135"/>
      <c r="R2570" s="135"/>
      <c r="S2570" s="135"/>
    </row>
    <row r="2571" spans="9:19">
      <c r="I2571" s="132"/>
      <c r="J2571" s="132"/>
      <c r="K2571" s="129"/>
      <c r="L2571" s="132"/>
      <c r="M2571" s="132"/>
      <c r="N2571" s="135"/>
      <c r="O2571" s="135"/>
      <c r="P2571" s="135"/>
      <c r="Q2571" s="135"/>
      <c r="R2571" s="135"/>
      <c r="S2571" s="135"/>
    </row>
    <row r="2572" spans="9:19">
      <c r="I2572" s="132"/>
      <c r="J2572" s="132"/>
      <c r="K2572" s="129"/>
      <c r="L2572" s="132"/>
      <c r="M2572" s="132"/>
      <c r="N2572" s="135"/>
      <c r="O2572" s="135"/>
      <c r="P2572" s="135"/>
      <c r="Q2572" s="135"/>
      <c r="R2572" s="135"/>
      <c r="S2572" s="135"/>
    </row>
    <row r="2573" spans="9:19">
      <c r="I2573" s="132"/>
      <c r="J2573" s="132"/>
      <c r="K2573" s="129"/>
      <c r="L2573" s="132"/>
      <c r="M2573" s="132"/>
      <c r="N2573" s="135"/>
      <c r="O2573" s="135"/>
      <c r="P2573" s="135"/>
      <c r="Q2573" s="135"/>
      <c r="R2573" s="135"/>
      <c r="S2573" s="135"/>
    </row>
    <row r="2574" spans="9:19">
      <c r="I2574" s="132"/>
      <c r="J2574" s="132"/>
      <c r="K2574" s="129"/>
      <c r="L2574" s="132"/>
      <c r="M2574" s="132"/>
      <c r="N2574" s="135"/>
      <c r="O2574" s="135"/>
      <c r="P2574" s="135"/>
      <c r="Q2574" s="135"/>
      <c r="R2574" s="135"/>
      <c r="S2574" s="135"/>
    </row>
    <row r="2575" spans="9:19">
      <c r="I2575" s="132"/>
      <c r="J2575" s="132"/>
      <c r="K2575" s="129"/>
      <c r="L2575" s="132"/>
      <c r="M2575" s="132"/>
      <c r="N2575" s="135"/>
      <c r="O2575" s="135"/>
      <c r="P2575" s="135"/>
      <c r="Q2575" s="135"/>
      <c r="R2575" s="135"/>
      <c r="S2575" s="135"/>
    </row>
    <row r="2576" spans="9:19">
      <c r="I2576" s="132"/>
      <c r="J2576" s="132"/>
      <c r="K2576" s="129"/>
      <c r="L2576" s="132"/>
      <c r="M2576" s="132"/>
      <c r="N2576" s="135"/>
      <c r="O2576" s="135"/>
      <c r="P2576" s="135"/>
      <c r="Q2576" s="135"/>
      <c r="R2576" s="135"/>
      <c r="S2576" s="135"/>
    </row>
    <row r="2577" spans="9:19">
      <c r="I2577" s="132"/>
      <c r="J2577" s="132"/>
      <c r="K2577" s="129"/>
      <c r="L2577" s="132"/>
      <c r="M2577" s="132"/>
      <c r="N2577" s="135"/>
      <c r="O2577" s="135"/>
      <c r="P2577" s="135"/>
      <c r="Q2577" s="135"/>
      <c r="R2577" s="135"/>
      <c r="S2577" s="135"/>
    </row>
    <row r="2578" spans="9:19">
      <c r="I2578" s="132"/>
      <c r="J2578" s="132"/>
      <c r="K2578" s="129"/>
      <c r="L2578" s="132"/>
      <c r="M2578" s="132"/>
      <c r="N2578" s="135"/>
      <c r="O2578" s="135"/>
      <c r="P2578" s="135"/>
      <c r="Q2578" s="135"/>
      <c r="R2578" s="135"/>
      <c r="S2578" s="135"/>
    </row>
    <row r="2579" spans="9:19">
      <c r="I2579" s="132"/>
      <c r="J2579" s="132"/>
      <c r="K2579" s="129"/>
      <c r="L2579" s="132"/>
      <c r="M2579" s="132"/>
      <c r="N2579" s="135"/>
      <c r="O2579" s="135"/>
      <c r="P2579" s="135"/>
      <c r="Q2579" s="135"/>
      <c r="R2579" s="135"/>
      <c r="S2579" s="135"/>
    </row>
    <row r="2580" spans="9:19">
      <c r="I2580" s="132"/>
      <c r="J2580" s="132"/>
      <c r="K2580" s="129"/>
      <c r="L2580" s="132"/>
      <c r="M2580" s="132"/>
      <c r="N2580" s="135"/>
      <c r="O2580" s="135"/>
      <c r="P2580" s="135"/>
      <c r="Q2580" s="135"/>
      <c r="R2580" s="135"/>
      <c r="S2580" s="135"/>
    </row>
    <row r="2581" spans="9:19">
      <c r="I2581" s="132"/>
      <c r="J2581" s="132"/>
      <c r="K2581" s="129"/>
      <c r="L2581" s="132"/>
      <c r="M2581" s="132"/>
      <c r="N2581" s="135"/>
      <c r="O2581" s="135"/>
      <c r="P2581" s="135"/>
      <c r="Q2581" s="135"/>
      <c r="R2581" s="135"/>
      <c r="S2581" s="135"/>
    </row>
    <row r="2582" spans="9:19">
      <c r="I2582" s="132"/>
      <c r="J2582" s="132"/>
      <c r="K2582" s="129"/>
      <c r="L2582" s="132"/>
      <c r="M2582" s="132"/>
      <c r="N2582" s="135"/>
      <c r="O2582" s="135"/>
      <c r="P2582" s="135"/>
      <c r="Q2582" s="135"/>
      <c r="R2582" s="135"/>
      <c r="S2582" s="135"/>
    </row>
    <row r="2583" spans="9:19">
      <c r="I2583" s="132"/>
      <c r="J2583" s="132"/>
      <c r="K2583" s="129"/>
      <c r="L2583" s="132"/>
      <c r="M2583" s="132"/>
      <c r="N2583" s="135"/>
      <c r="O2583" s="135"/>
      <c r="P2583" s="135"/>
      <c r="Q2583" s="135"/>
      <c r="R2583" s="135"/>
      <c r="S2583" s="135"/>
    </row>
    <row r="2584" spans="9:19">
      <c r="I2584" s="132"/>
      <c r="J2584" s="132"/>
      <c r="K2584" s="129"/>
      <c r="L2584" s="132"/>
      <c r="M2584" s="132"/>
      <c r="N2584" s="135"/>
      <c r="O2584" s="135"/>
      <c r="P2584" s="135"/>
      <c r="Q2584" s="135"/>
      <c r="R2584" s="135"/>
      <c r="S2584" s="135"/>
    </row>
    <row r="2585" spans="9:19">
      <c r="I2585" s="132"/>
      <c r="J2585" s="132"/>
      <c r="K2585" s="129"/>
      <c r="L2585" s="132"/>
      <c r="M2585" s="132"/>
      <c r="N2585" s="135"/>
      <c r="O2585" s="135"/>
      <c r="P2585" s="135"/>
      <c r="Q2585" s="135"/>
      <c r="R2585" s="135"/>
      <c r="S2585" s="135"/>
    </row>
    <row r="2586" spans="9:19">
      <c r="I2586" s="132"/>
      <c r="J2586" s="132"/>
      <c r="K2586" s="129"/>
      <c r="L2586" s="132"/>
      <c r="M2586" s="132"/>
      <c r="N2586" s="135"/>
      <c r="O2586" s="135"/>
      <c r="P2586" s="135"/>
      <c r="Q2586" s="135"/>
      <c r="R2586" s="135"/>
      <c r="S2586" s="135"/>
    </row>
    <row r="2587" spans="9:19">
      <c r="I2587" s="132"/>
      <c r="J2587" s="132"/>
      <c r="K2587" s="129"/>
      <c r="L2587" s="132"/>
      <c r="M2587" s="132"/>
      <c r="N2587" s="135"/>
      <c r="O2587" s="135"/>
      <c r="P2587" s="135"/>
      <c r="Q2587" s="135"/>
      <c r="R2587" s="135"/>
      <c r="S2587" s="135"/>
    </row>
    <row r="2588" spans="9:19">
      <c r="I2588" s="132"/>
      <c r="J2588" s="132"/>
      <c r="K2588" s="129"/>
      <c r="L2588" s="132"/>
      <c r="M2588" s="132"/>
      <c r="N2588" s="135"/>
      <c r="O2588" s="135"/>
      <c r="P2588" s="135"/>
      <c r="Q2588" s="135"/>
      <c r="R2588" s="135"/>
      <c r="S2588" s="135"/>
    </row>
    <row r="2589" spans="9:19">
      <c r="I2589" s="132"/>
      <c r="J2589" s="132"/>
      <c r="K2589" s="129"/>
      <c r="L2589" s="132"/>
      <c r="M2589" s="132"/>
      <c r="N2589" s="135"/>
      <c r="O2589" s="135"/>
      <c r="P2589" s="135"/>
      <c r="Q2589" s="135"/>
      <c r="R2589" s="135"/>
      <c r="S2589" s="135"/>
    </row>
    <row r="2590" spans="9:19">
      <c r="I2590" s="132"/>
      <c r="J2590" s="132"/>
      <c r="K2590" s="129"/>
      <c r="L2590" s="132"/>
      <c r="M2590" s="132"/>
      <c r="N2590" s="135"/>
      <c r="O2590" s="135"/>
      <c r="P2590" s="135"/>
      <c r="Q2590" s="135"/>
      <c r="R2590" s="135"/>
      <c r="S2590" s="135"/>
    </row>
    <row r="2591" spans="9:19">
      <c r="I2591" s="132"/>
      <c r="J2591" s="132"/>
      <c r="K2591" s="129"/>
      <c r="L2591" s="132"/>
      <c r="M2591" s="132"/>
      <c r="N2591" s="135"/>
      <c r="O2591" s="135"/>
      <c r="P2591" s="135"/>
      <c r="Q2591" s="135"/>
      <c r="R2591" s="135"/>
      <c r="S2591" s="135"/>
    </row>
    <row r="2592" spans="9:19">
      <c r="I2592" s="132"/>
      <c r="J2592" s="132"/>
      <c r="K2592" s="129"/>
      <c r="L2592" s="132"/>
      <c r="M2592" s="132"/>
      <c r="N2592" s="135"/>
      <c r="O2592" s="135"/>
      <c r="P2592" s="135"/>
      <c r="Q2592" s="135"/>
      <c r="R2592" s="135"/>
      <c r="S2592" s="135"/>
    </row>
    <row r="2593" spans="9:19">
      <c r="I2593" s="132"/>
      <c r="J2593" s="132"/>
      <c r="K2593" s="129"/>
      <c r="L2593" s="132"/>
      <c r="M2593" s="132"/>
      <c r="N2593" s="135"/>
      <c r="O2593" s="135"/>
      <c r="P2593" s="135"/>
      <c r="Q2593" s="135"/>
      <c r="R2593" s="135"/>
      <c r="S2593" s="135"/>
    </row>
    <row r="2594" spans="9:19">
      <c r="I2594" s="132"/>
      <c r="J2594" s="132"/>
      <c r="K2594" s="129"/>
      <c r="L2594" s="132"/>
      <c r="M2594" s="132"/>
      <c r="N2594" s="135"/>
      <c r="O2594" s="135"/>
      <c r="P2594" s="135"/>
      <c r="Q2594" s="135"/>
      <c r="R2594" s="135"/>
      <c r="S2594" s="135"/>
    </row>
    <row r="2595" spans="9:19">
      <c r="I2595" s="132"/>
      <c r="J2595" s="132"/>
      <c r="K2595" s="129"/>
      <c r="L2595" s="132"/>
      <c r="M2595" s="132"/>
      <c r="N2595" s="135"/>
      <c r="O2595" s="135"/>
      <c r="P2595" s="135"/>
      <c r="Q2595" s="135"/>
      <c r="R2595" s="135"/>
      <c r="S2595" s="135"/>
    </row>
    <row r="2596" spans="9:19">
      <c r="I2596" s="132"/>
      <c r="J2596" s="132"/>
      <c r="K2596" s="129"/>
      <c r="L2596" s="132"/>
      <c r="M2596" s="132"/>
      <c r="N2596" s="135"/>
      <c r="O2596" s="135"/>
      <c r="P2596" s="135"/>
      <c r="Q2596" s="135"/>
      <c r="R2596" s="135"/>
      <c r="S2596" s="135"/>
    </row>
    <row r="2597" spans="9:19">
      <c r="I2597" s="132"/>
      <c r="J2597" s="132"/>
      <c r="K2597" s="129"/>
      <c r="L2597" s="132"/>
      <c r="M2597" s="132"/>
      <c r="N2597" s="135"/>
      <c r="O2597" s="135"/>
      <c r="P2597" s="135"/>
      <c r="Q2597" s="135"/>
      <c r="R2597" s="135"/>
      <c r="S2597" s="135"/>
    </row>
    <row r="2598" spans="9:19">
      <c r="I2598" s="132"/>
      <c r="J2598" s="132"/>
      <c r="K2598" s="129"/>
      <c r="L2598" s="132"/>
      <c r="M2598" s="132"/>
      <c r="N2598" s="135"/>
      <c r="O2598" s="135"/>
      <c r="P2598" s="135"/>
      <c r="Q2598" s="135"/>
      <c r="R2598" s="135"/>
      <c r="S2598" s="135"/>
    </row>
    <row r="2599" spans="9:19">
      <c r="I2599" s="132"/>
      <c r="J2599" s="132"/>
      <c r="K2599" s="129"/>
      <c r="L2599" s="132"/>
      <c r="M2599" s="132"/>
      <c r="N2599" s="135"/>
      <c r="O2599" s="135"/>
      <c r="P2599" s="135"/>
      <c r="Q2599" s="135"/>
      <c r="R2599" s="135"/>
      <c r="S2599" s="135"/>
    </row>
    <row r="2600" spans="9:19">
      <c r="I2600" s="132"/>
      <c r="J2600" s="132"/>
      <c r="K2600" s="129"/>
      <c r="L2600" s="132"/>
      <c r="M2600" s="132"/>
      <c r="N2600" s="135"/>
      <c r="O2600" s="135"/>
      <c r="P2600" s="135"/>
      <c r="Q2600" s="135"/>
      <c r="R2600" s="135"/>
      <c r="S2600" s="135"/>
    </row>
    <row r="2601" spans="9:19">
      <c r="I2601" s="132"/>
      <c r="J2601" s="132"/>
      <c r="K2601" s="129"/>
      <c r="L2601" s="132"/>
      <c r="M2601" s="132"/>
      <c r="N2601" s="135"/>
      <c r="O2601" s="135"/>
      <c r="P2601" s="135"/>
      <c r="Q2601" s="135"/>
      <c r="R2601" s="135"/>
      <c r="S2601" s="135"/>
    </row>
    <row r="2602" spans="9:19">
      <c r="I2602" s="132"/>
      <c r="J2602" s="132"/>
      <c r="K2602" s="129"/>
      <c r="L2602" s="132"/>
      <c r="M2602" s="132"/>
      <c r="N2602" s="135"/>
      <c r="O2602" s="135"/>
      <c r="P2602" s="135"/>
      <c r="Q2602" s="135"/>
      <c r="R2602" s="135"/>
      <c r="S2602" s="135"/>
    </row>
    <row r="2603" spans="9:19">
      <c r="I2603" s="132"/>
      <c r="J2603" s="132"/>
      <c r="K2603" s="129"/>
      <c r="L2603" s="132"/>
      <c r="M2603" s="132"/>
      <c r="N2603" s="135"/>
      <c r="O2603" s="135"/>
      <c r="P2603" s="135"/>
      <c r="Q2603" s="135"/>
      <c r="R2603" s="135"/>
      <c r="S2603" s="135"/>
    </row>
    <row r="2604" spans="9:19">
      <c r="I2604" s="132"/>
      <c r="J2604" s="132"/>
      <c r="K2604" s="129"/>
      <c r="L2604" s="132"/>
      <c r="M2604" s="132"/>
      <c r="N2604" s="135"/>
      <c r="O2604" s="135"/>
      <c r="P2604" s="135"/>
      <c r="Q2604" s="135"/>
      <c r="R2604" s="135"/>
      <c r="S2604" s="135"/>
    </row>
    <row r="2605" spans="9:19">
      <c r="I2605" s="132"/>
      <c r="J2605" s="132"/>
      <c r="K2605" s="129"/>
      <c r="L2605" s="132"/>
      <c r="M2605" s="132"/>
      <c r="N2605" s="135"/>
      <c r="O2605" s="135"/>
      <c r="P2605" s="135"/>
      <c r="Q2605" s="135"/>
      <c r="R2605" s="135"/>
      <c r="S2605" s="135"/>
    </row>
    <row r="2606" spans="9:19">
      <c r="I2606" s="132"/>
      <c r="J2606" s="132"/>
      <c r="K2606" s="129"/>
      <c r="L2606" s="132"/>
      <c r="M2606" s="132"/>
      <c r="N2606" s="135"/>
      <c r="O2606" s="135"/>
      <c r="P2606" s="135"/>
      <c r="Q2606" s="135"/>
      <c r="R2606" s="135"/>
      <c r="S2606" s="135"/>
    </row>
    <row r="2607" spans="9:19">
      <c r="I2607" s="132"/>
      <c r="J2607" s="132"/>
      <c r="K2607" s="129"/>
      <c r="L2607" s="132"/>
      <c r="M2607" s="132"/>
      <c r="N2607" s="135"/>
      <c r="O2607" s="135"/>
      <c r="P2607" s="135"/>
      <c r="Q2607" s="135"/>
      <c r="R2607" s="135"/>
      <c r="S2607" s="135"/>
    </row>
    <row r="2608" spans="9:19">
      <c r="I2608" s="132"/>
      <c r="J2608" s="132"/>
      <c r="K2608" s="129"/>
      <c r="L2608" s="132"/>
      <c r="M2608" s="132"/>
      <c r="N2608" s="135"/>
      <c r="O2608" s="135"/>
      <c r="P2608" s="135"/>
      <c r="Q2608" s="135"/>
      <c r="R2608" s="135"/>
      <c r="S2608" s="135"/>
    </row>
    <row r="2609" spans="9:19">
      <c r="I2609" s="132"/>
      <c r="J2609" s="132"/>
      <c r="K2609" s="129"/>
      <c r="L2609" s="132"/>
      <c r="M2609" s="132"/>
      <c r="N2609" s="135"/>
      <c r="O2609" s="135"/>
      <c r="P2609" s="135"/>
      <c r="Q2609" s="135"/>
      <c r="R2609" s="135"/>
      <c r="S2609" s="135"/>
    </row>
    <row r="2610" spans="9:19">
      <c r="I2610" s="132"/>
      <c r="J2610" s="132"/>
      <c r="K2610" s="129"/>
      <c r="L2610" s="132"/>
      <c r="M2610" s="132"/>
      <c r="N2610" s="135"/>
      <c r="O2610" s="135"/>
      <c r="P2610" s="135"/>
      <c r="Q2610" s="135"/>
      <c r="R2610" s="135"/>
      <c r="S2610" s="135"/>
    </row>
    <row r="2611" spans="9:19">
      <c r="I2611" s="132"/>
      <c r="J2611" s="132"/>
      <c r="K2611" s="129"/>
      <c r="L2611" s="132"/>
      <c r="M2611" s="132"/>
      <c r="N2611" s="135"/>
      <c r="O2611" s="135"/>
      <c r="P2611" s="135"/>
      <c r="Q2611" s="135"/>
      <c r="R2611" s="135"/>
      <c r="S2611" s="135"/>
    </row>
    <row r="2612" spans="9:19">
      <c r="I2612" s="132"/>
      <c r="J2612" s="132"/>
      <c r="K2612" s="129"/>
      <c r="L2612" s="132"/>
      <c r="M2612" s="132"/>
      <c r="N2612" s="135"/>
      <c r="O2612" s="135"/>
      <c r="P2612" s="135"/>
      <c r="Q2612" s="135"/>
      <c r="R2612" s="135"/>
      <c r="S2612" s="135"/>
    </row>
    <row r="2613" spans="9:19">
      <c r="I2613" s="132"/>
      <c r="J2613" s="132"/>
      <c r="K2613" s="129"/>
      <c r="L2613" s="132"/>
      <c r="M2613" s="132"/>
      <c r="N2613" s="135"/>
      <c r="O2613" s="135"/>
      <c r="P2613" s="135"/>
      <c r="Q2613" s="135"/>
      <c r="R2613" s="135"/>
      <c r="S2613" s="135"/>
    </row>
    <row r="2614" spans="9:19">
      <c r="I2614" s="132"/>
      <c r="J2614" s="132"/>
      <c r="K2614" s="129"/>
      <c r="L2614" s="132"/>
      <c r="M2614" s="132"/>
      <c r="N2614" s="135"/>
      <c r="O2614" s="135"/>
      <c r="P2614" s="135"/>
      <c r="Q2614" s="135"/>
      <c r="R2614" s="135"/>
      <c r="S2614" s="135"/>
    </row>
    <row r="2615" spans="9:19">
      <c r="I2615" s="132"/>
      <c r="J2615" s="132"/>
      <c r="K2615" s="129"/>
      <c r="L2615" s="132"/>
      <c r="M2615" s="132"/>
      <c r="N2615" s="135"/>
      <c r="O2615" s="135"/>
      <c r="P2615" s="135"/>
      <c r="Q2615" s="135"/>
      <c r="R2615" s="135"/>
      <c r="S2615" s="135"/>
    </row>
    <row r="2616" spans="9:19">
      <c r="I2616" s="132"/>
      <c r="J2616" s="132"/>
      <c r="K2616" s="129"/>
      <c r="L2616" s="132"/>
      <c r="M2616" s="132"/>
      <c r="N2616" s="135"/>
      <c r="O2616" s="135"/>
      <c r="P2616" s="135"/>
      <c r="Q2616" s="135"/>
      <c r="R2616" s="135"/>
      <c r="S2616" s="135"/>
    </row>
    <row r="2617" spans="9:19">
      <c r="I2617" s="132"/>
      <c r="J2617" s="132"/>
      <c r="K2617" s="129"/>
      <c r="L2617" s="132"/>
      <c r="M2617" s="132"/>
      <c r="N2617" s="135"/>
      <c r="O2617" s="135"/>
      <c r="P2617" s="135"/>
      <c r="Q2617" s="135"/>
      <c r="R2617" s="135"/>
      <c r="S2617" s="135"/>
    </row>
    <row r="2618" spans="9:19">
      <c r="I2618" s="132"/>
      <c r="J2618" s="132"/>
      <c r="K2618" s="129"/>
      <c r="L2618" s="132"/>
      <c r="M2618" s="132"/>
      <c r="N2618" s="135"/>
      <c r="O2618" s="135"/>
      <c r="P2618" s="135"/>
      <c r="Q2618" s="135"/>
      <c r="R2618" s="135"/>
      <c r="S2618" s="135"/>
    </row>
    <row r="2619" spans="9:19">
      <c r="I2619" s="132"/>
      <c r="J2619" s="132"/>
      <c r="K2619" s="129"/>
      <c r="L2619" s="132"/>
      <c r="M2619" s="132"/>
      <c r="N2619" s="135"/>
      <c r="O2619" s="135"/>
      <c r="P2619" s="135"/>
      <c r="Q2619" s="135"/>
      <c r="R2619" s="135"/>
      <c r="S2619" s="135"/>
    </row>
    <row r="2620" spans="9:19">
      <c r="I2620" s="132"/>
      <c r="J2620" s="132"/>
      <c r="K2620" s="129"/>
      <c r="L2620" s="132"/>
      <c r="M2620" s="132"/>
      <c r="N2620" s="135"/>
      <c r="O2620" s="135"/>
      <c r="P2620" s="135"/>
      <c r="Q2620" s="135"/>
      <c r="R2620" s="135"/>
      <c r="S2620" s="135"/>
    </row>
    <row r="2621" spans="9:19">
      <c r="I2621" s="132"/>
      <c r="J2621" s="132"/>
      <c r="K2621" s="129"/>
      <c r="L2621" s="132"/>
      <c r="M2621" s="132"/>
      <c r="N2621" s="135"/>
      <c r="O2621" s="135"/>
      <c r="P2621" s="135"/>
      <c r="Q2621" s="135"/>
      <c r="R2621" s="135"/>
      <c r="S2621" s="135"/>
    </row>
    <row r="2622" spans="9:19">
      <c r="I2622" s="132"/>
      <c r="J2622" s="132"/>
      <c r="K2622" s="129"/>
      <c r="L2622" s="132"/>
      <c r="M2622" s="132"/>
      <c r="N2622" s="135"/>
      <c r="O2622" s="135"/>
      <c r="P2622" s="135"/>
      <c r="Q2622" s="135"/>
      <c r="R2622" s="135"/>
      <c r="S2622" s="135"/>
    </row>
    <row r="2623" spans="9:19">
      <c r="I2623" s="132"/>
      <c r="J2623" s="132"/>
      <c r="K2623" s="129"/>
      <c r="L2623" s="132"/>
      <c r="M2623" s="132"/>
      <c r="N2623" s="135"/>
      <c r="O2623" s="135"/>
      <c r="P2623" s="135"/>
      <c r="Q2623" s="135"/>
      <c r="R2623" s="135"/>
      <c r="S2623" s="135"/>
    </row>
    <row r="2624" spans="9:19">
      <c r="I2624" s="132"/>
      <c r="J2624" s="132"/>
      <c r="K2624" s="129"/>
      <c r="L2624" s="132"/>
      <c r="M2624" s="132"/>
      <c r="N2624" s="135"/>
      <c r="O2624" s="135"/>
      <c r="P2624" s="135"/>
      <c r="Q2624" s="135"/>
      <c r="R2624" s="135"/>
      <c r="S2624" s="135"/>
    </row>
    <row r="2625" spans="9:19">
      <c r="I2625" s="132"/>
      <c r="J2625" s="132"/>
      <c r="K2625" s="129"/>
      <c r="L2625" s="132"/>
      <c r="M2625" s="132"/>
      <c r="N2625" s="135"/>
      <c r="O2625" s="135"/>
      <c r="P2625" s="135"/>
      <c r="Q2625" s="135"/>
      <c r="R2625" s="135"/>
      <c r="S2625" s="135"/>
    </row>
    <row r="2626" spans="9:19">
      <c r="I2626" s="132"/>
      <c r="J2626" s="132"/>
      <c r="K2626" s="129"/>
      <c r="L2626" s="132"/>
      <c r="M2626" s="132"/>
      <c r="N2626" s="135"/>
      <c r="O2626" s="135"/>
      <c r="P2626" s="135"/>
      <c r="Q2626" s="135"/>
      <c r="R2626" s="135"/>
      <c r="S2626" s="135"/>
    </row>
    <row r="2627" spans="9:19">
      <c r="I2627" s="132"/>
      <c r="J2627" s="132"/>
      <c r="K2627" s="129"/>
      <c r="L2627" s="132"/>
      <c r="M2627" s="132"/>
      <c r="N2627" s="135"/>
      <c r="O2627" s="135"/>
      <c r="P2627" s="135"/>
      <c r="Q2627" s="135"/>
      <c r="R2627" s="135"/>
      <c r="S2627" s="135"/>
    </row>
    <row r="2628" spans="9:19">
      <c r="I2628" s="132"/>
      <c r="J2628" s="132"/>
      <c r="K2628" s="129"/>
      <c r="L2628" s="132"/>
      <c r="M2628" s="132"/>
      <c r="N2628" s="135"/>
      <c r="O2628" s="135"/>
      <c r="P2628" s="135"/>
      <c r="Q2628" s="135"/>
      <c r="R2628" s="135"/>
      <c r="S2628" s="135"/>
    </row>
    <row r="2629" spans="9:19">
      <c r="I2629" s="132"/>
      <c r="J2629" s="132"/>
      <c r="K2629" s="129"/>
      <c r="L2629" s="132"/>
      <c r="M2629" s="132"/>
      <c r="N2629" s="135"/>
      <c r="O2629" s="135"/>
      <c r="P2629" s="135"/>
      <c r="Q2629" s="135"/>
      <c r="R2629" s="135"/>
      <c r="S2629" s="135"/>
    </row>
    <row r="2630" spans="9:19">
      <c r="I2630" s="132"/>
      <c r="J2630" s="132"/>
      <c r="K2630" s="129"/>
      <c r="L2630" s="132"/>
      <c r="M2630" s="132"/>
      <c r="N2630" s="135"/>
      <c r="O2630" s="135"/>
      <c r="P2630" s="135"/>
      <c r="Q2630" s="135"/>
      <c r="R2630" s="135"/>
      <c r="S2630" s="135"/>
    </row>
    <row r="2631" spans="9:19">
      <c r="I2631" s="132"/>
      <c r="J2631" s="132"/>
      <c r="K2631" s="129"/>
      <c r="L2631" s="132"/>
      <c r="M2631" s="132"/>
      <c r="N2631" s="135"/>
      <c r="O2631" s="135"/>
      <c r="P2631" s="135"/>
      <c r="Q2631" s="135"/>
      <c r="R2631" s="135"/>
      <c r="S2631" s="135"/>
    </row>
    <row r="2632" spans="9:19">
      <c r="I2632" s="132"/>
      <c r="J2632" s="132"/>
      <c r="K2632" s="129"/>
      <c r="L2632" s="132"/>
      <c r="M2632" s="132"/>
      <c r="N2632" s="135"/>
      <c r="O2632" s="135"/>
      <c r="P2632" s="135"/>
      <c r="Q2632" s="135"/>
      <c r="R2632" s="135"/>
      <c r="S2632" s="135"/>
    </row>
    <row r="2633" spans="9:19">
      <c r="I2633" s="132"/>
      <c r="J2633" s="132"/>
      <c r="K2633" s="129"/>
      <c r="L2633" s="132"/>
      <c r="M2633" s="132"/>
      <c r="N2633" s="135"/>
      <c r="O2633" s="135"/>
      <c r="P2633" s="135"/>
      <c r="Q2633" s="135"/>
      <c r="R2633" s="135"/>
      <c r="S2633" s="135"/>
    </row>
    <row r="2634" spans="9:19">
      <c r="I2634" s="132"/>
      <c r="J2634" s="132"/>
      <c r="K2634" s="129"/>
      <c r="L2634" s="132"/>
      <c r="M2634" s="132"/>
      <c r="N2634" s="135"/>
      <c r="O2634" s="135"/>
      <c r="P2634" s="135"/>
      <c r="Q2634" s="135"/>
      <c r="R2634" s="135"/>
      <c r="S2634" s="135"/>
    </row>
    <row r="2635" spans="9:19">
      <c r="I2635" s="132"/>
      <c r="J2635" s="132"/>
      <c r="K2635" s="129"/>
      <c r="L2635" s="132"/>
      <c r="M2635" s="132"/>
      <c r="N2635" s="135"/>
      <c r="O2635" s="135"/>
      <c r="P2635" s="135"/>
      <c r="Q2635" s="135"/>
      <c r="R2635" s="135"/>
      <c r="S2635" s="135"/>
    </row>
    <row r="2636" spans="9:19">
      <c r="I2636" s="132"/>
      <c r="J2636" s="132"/>
      <c r="K2636" s="129"/>
      <c r="L2636" s="132"/>
      <c r="M2636" s="132"/>
      <c r="N2636" s="135"/>
      <c r="O2636" s="135"/>
      <c r="P2636" s="135"/>
      <c r="Q2636" s="135"/>
      <c r="R2636" s="135"/>
      <c r="S2636" s="135"/>
    </row>
    <row r="2637" spans="9:19">
      <c r="I2637" s="132"/>
      <c r="J2637" s="132"/>
      <c r="K2637" s="129"/>
      <c r="L2637" s="132"/>
      <c r="M2637" s="132"/>
      <c r="N2637" s="135"/>
      <c r="O2637" s="135"/>
      <c r="P2637" s="135"/>
      <c r="Q2637" s="135"/>
      <c r="R2637" s="135"/>
      <c r="S2637" s="135"/>
    </row>
    <row r="2638" spans="9:19">
      <c r="I2638" s="132"/>
      <c r="J2638" s="132"/>
      <c r="K2638" s="129"/>
      <c r="L2638" s="132"/>
      <c r="M2638" s="132"/>
      <c r="N2638" s="135"/>
      <c r="O2638" s="135"/>
      <c r="P2638" s="135"/>
      <c r="Q2638" s="135"/>
      <c r="R2638" s="135"/>
      <c r="S2638" s="135"/>
    </row>
    <row r="2639" spans="9:19">
      <c r="I2639" s="132"/>
      <c r="J2639" s="132"/>
      <c r="K2639" s="129"/>
      <c r="L2639" s="132"/>
      <c r="M2639" s="132"/>
      <c r="N2639" s="135"/>
      <c r="O2639" s="135"/>
      <c r="P2639" s="135"/>
      <c r="Q2639" s="135"/>
      <c r="R2639" s="135"/>
      <c r="S2639" s="135"/>
    </row>
    <row r="2640" spans="9:19">
      <c r="I2640" s="132"/>
      <c r="J2640" s="132"/>
      <c r="K2640" s="129"/>
      <c r="L2640" s="132"/>
      <c r="M2640" s="132"/>
      <c r="N2640" s="135"/>
      <c r="O2640" s="135"/>
      <c r="P2640" s="135"/>
      <c r="Q2640" s="135"/>
      <c r="R2640" s="135"/>
      <c r="S2640" s="135"/>
    </row>
    <row r="2641" spans="9:19">
      <c r="I2641" s="132"/>
      <c r="J2641" s="132"/>
      <c r="K2641" s="129"/>
      <c r="L2641" s="132"/>
      <c r="M2641" s="132"/>
      <c r="N2641" s="135"/>
      <c r="O2641" s="135"/>
      <c r="P2641" s="135"/>
      <c r="Q2641" s="135"/>
      <c r="R2641" s="135"/>
      <c r="S2641" s="135"/>
    </row>
    <row r="2642" spans="9:19">
      <c r="I2642" s="132"/>
      <c r="J2642" s="132"/>
      <c r="K2642" s="129"/>
      <c r="L2642" s="132"/>
      <c r="M2642" s="132"/>
      <c r="N2642" s="135"/>
      <c r="O2642" s="135"/>
      <c r="P2642" s="135"/>
      <c r="Q2642" s="135"/>
      <c r="R2642" s="135"/>
      <c r="S2642" s="135"/>
    </row>
    <row r="2643" spans="9:19">
      <c r="I2643" s="132"/>
      <c r="J2643" s="132"/>
      <c r="K2643" s="129"/>
      <c r="L2643" s="132"/>
      <c r="M2643" s="132"/>
      <c r="N2643" s="135"/>
      <c r="O2643" s="135"/>
      <c r="P2643" s="135"/>
      <c r="Q2643" s="135"/>
      <c r="R2643" s="135"/>
      <c r="S2643" s="135"/>
    </row>
    <row r="2644" spans="9:19">
      <c r="I2644" s="132"/>
      <c r="J2644" s="132"/>
      <c r="K2644" s="129"/>
      <c r="L2644" s="132"/>
      <c r="M2644" s="132"/>
      <c r="N2644" s="135"/>
      <c r="O2644" s="135"/>
      <c r="P2644" s="135"/>
      <c r="Q2644" s="135"/>
      <c r="R2644" s="135"/>
      <c r="S2644" s="135"/>
    </row>
    <row r="2645" spans="9:19">
      <c r="I2645" s="132"/>
      <c r="J2645" s="132"/>
      <c r="K2645" s="129"/>
      <c r="L2645" s="132"/>
      <c r="M2645" s="132"/>
      <c r="N2645" s="135"/>
      <c r="O2645" s="135"/>
      <c r="P2645" s="135"/>
      <c r="Q2645" s="135"/>
      <c r="R2645" s="135"/>
      <c r="S2645" s="135"/>
    </row>
    <row r="2646" spans="9:19">
      <c r="I2646" s="132"/>
      <c r="J2646" s="132"/>
      <c r="K2646" s="129"/>
      <c r="L2646" s="132"/>
      <c r="M2646" s="132"/>
      <c r="N2646" s="135"/>
      <c r="O2646" s="135"/>
      <c r="P2646" s="135"/>
      <c r="Q2646" s="135"/>
      <c r="R2646" s="135"/>
      <c r="S2646" s="135"/>
    </row>
    <row r="2647" spans="9:19">
      <c r="I2647" s="132"/>
      <c r="J2647" s="132"/>
      <c r="K2647" s="129"/>
      <c r="L2647" s="132"/>
      <c r="M2647" s="132"/>
      <c r="N2647" s="135"/>
      <c r="O2647" s="135"/>
      <c r="P2647" s="135"/>
      <c r="Q2647" s="135"/>
      <c r="R2647" s="135"/>
      <c r="S2647" s="135"/>
    </row>
    <row r="2648" spans="9:19">
      <c r="I2648" s="132"/>
      <c r="J2648" s="132"/>
      <c r="K2648" s="129"/>
      <c r="L2648" s="132"/>
      <c r="M2648" s="132"/>
      <c r="N2648" s="135"/>
      <c r="O2648" s="135"/>
      <c r="P2648" s="135"/>
      <c r="Q2648" s="135"/>
      <c r="R2648" s="135"/>
      <c r="S2648" s="135"/>
    </row>
    <row r="2649" spans="9:19">
      <c r="I2649" s="132"/>
      <c r="J2649" s="132"/>
      <c r="K2649" s="129"/>
      <c r="L2649" s="132"/>
      <c r="M2649" s="132"/>
      <c r="N2649" s="135"/>
      <c r="O2649" s="135"/>
      <c r="P2649" s="135"/>
      <c r="Q2649" s="135"/>
      <c r="R2649" s="135"/>
      <c r="S2649" s="135"/>
    </row>
    <row r="2650" spans="9:19">
      <c r="I2650" s="132"/>
      <c r="J2650" s="132"/>
      <c r="K2650" s="129"/>
      <c r="L2650" s="132"/>
      <c r="M2650" s="132"/>
      <c r="N2650" s="135"/>
      <c r="O2650" s="135"/>
      <c r="P2650" s="135"/>
      <c r="Q2650" s="135"/>
      <c r="R2650" s="135"/>
      <c r="S2650" s="135"/>
    </row>
    <row r="2651" spans="9:19">
      <c r="I2651" s="132"/>
      <c r="J2651" s="132"/>
      <c r="K2651" s="129"/>
      <c r="L2651" s="132"/>
      <c r="M2651" s="132"/>
      <c r="N2651" s="135"/>
      <c r="O2651" s="135"/>
      <c r="P2651" s="135"/>
      <c r="Q2651" s="135"/>
      <c r="R2651" s="135"/>
      <c r="S2651" s="135"/>
    </row>
    <row r="2652" spans="9:19">
      <c r="I2652" s="132"/>
      <c r="J2652" s="132"/>
      <c r="K2652" s="129"/>
      <c r="L2652" s="132"/>
      <c r="M2652" s="132"/>
      <c r="N2652" s="135"/>
      <c r="O2652" s="135"/>
      <c r="P2652" s="135"/>
      <c r="Q2652" s="135"/>
      <c r="R2652" s="135"/>
      <c r="S2652" s="135"/>
    </row>
    <row r="2653" spans="9:19">
      <c r="I2653" s="132"/>
      <c r="J2653" s="132"/>
      <c r="K2653" s="129"/>
      <c r="L2653" s="132"/>
      <c r="M2653" s="132"/>
      <c r="N2653" s="135"/>
      <c r="O2653" s="135"/>
      <c r="P2653" s="135"/>
      <c r="Q2653" s="135"/>
      <c r="R2653" s="135"/>
      <c r="S2653" s="135"/>
    </row>
    <row r="2654" spans="9:19">
      <c r="I2654" s="132"/>
      <c r="J2654" s="132"/>
      <c r="K2654" s="129"/>
      <c r="L2654" s="132"/>
      <c r="M2654" s="132"/>
      <c r="N2654" s="135"/>
      <c r="O2654" s="135"/>
      <c r="P2654" s="135"/>
      <c r="Q2654" s="135"/>
      <c r="R2654" s="135"/>
      <c r="S2654" s="135"/>
    </row>
    <row r="2655" spans="9:19">
      <c r="I2655" s="132"/>
      <c r="J2655" s="132"/>
      <c r="K2655" s="129"/>
      <c r="L2655" s="132"/>
      <c r="M2655" s="132"/>
      <c r="N2655" s="135"/>
      <c r="O2655" s="135"/>
      <c r="P2655" s="135"/>
      <c r="Q2655" s="135"/>
      <c r="R2655" s="135"/>
      <c r="S2655" s="135"/>
    </row>
    <row r="2656" spans="9:19">
      <c r="I2656" s="132"/>
      <c r="J2656" s="132"/>
      <c r="K2656" s="129"/>
      <c r="L2656" s="132"/>
      <c r="M2656" s="132"/>
      <c r="N2656" s="135"/>
      <c r="O2656" s="135"/>
      <c r="P2656" s="135"/>
      <c r="Q2656" s="135"/>
      <c r="R2656" s="135"/>
      <c r="S2656" s="135"/>
    </row>
    <row r="2657" spans="9:19">
      <c r="I2657" s="132"/>
      <c r="J2657" s="132"/>
      <c r="K2657" s="129"/>
      <c r="L2657" s="132"/>
      <c r="M2657" s="132"/>
      <c r="N2657" s="135"/>
      <c r="O2657" s="135"/>
      <c r="P2657" s="135"/>
      <c r="Q2657" s="135"/>
      <c r="R2657" s="135"/>
      <c r="S2657" s="135"/>
    </row>
    <row r="2658" spans="9:19">
      <c r="I2658" s="132"/>
      <c r="J2658" s="132"/>
      <c r="K2658" s="129"/>
      <c r="L2658" s="132"/>
      <c r="M2658" s="132"/>
      <c r="N2658" s="135"/>
      <c r="O2658" s="135"/>
      <c r="P2658" s="135"/>
      <c r="Q2658" s="135"/>
      <c r="R2658" s="135"/>
      <c r="S2658" s="135"/>
    </row>
    <row r="2659" spans="9:19">
      <c r="I2659" s="132"/>
      <c r="J2659" s="132"/>
      <c r="K2659" s="129"/>
      <c r="L2659" s="132"/>
      <c r="M2659" s="132"/>
      <c r="N2659" s="135"/>
      <c r="O2659" s="135"/>
      <c r="P2659" s="135"/>
      <c r="Q2659" s="135"/>
      <c r="R2659" s="135"/>
      <c r="S2659" s="135"/>
    </row>
    <row r="2660" spans="9:19">
      <c r="I2660" s="132"/>
      <c r="J2660" s="132"/>
      <c r="K2660" s="129"/>
      <c r="L2660" s="132"/>
      <c r="M2660" s="132"/>
      <c r="N2660" s="135"/>
      <c r="O2660" s="135"/>
      <c r="P2660" s="135"/>
      <c r="Q2660" s="135"/>
      <c r="R2660" s="135"/>
      <c r="S2660" s="135"/>
    </row>
    <row r="2661" spans="9:19">
      <c r="I2661" s="132"/>
      <c r="J2661" s="132"/>
      <c r="K2661" s="129"/>
      <c r="L2661" s="132"/>
      <c r="M2661" s="132"/>
      <c r="N2661" s="135"/>
      <c r="O2661" s="135"/>
      <c r="P2661" s="135"/>
      <c r="Q2661" s="135"/>
      <c r="R2661" s="135"/>
      <c r="S2661" s="135"/>
    </row>
    <row r="2662" spans="9:19">
      <c r="I2662" s="132"/>
      <c r="J2662" s="132"/>
      <c r="K2662" s="129"/>
      <c r="L2662" s="132"/>
      <c r="M2662" s="132"/>
      <c r="N2662" s="135"/>
      <c r="O2662" s="135"/>
      <c r="P2662" s="135"/>
      <c r="Q2662" s="135"/>
      <c r="R2662" s="135"/>
      <c r="S2662" s="135"/>
    </row>
    <row r="2663" spans="9:19">
      <c r="I2663" s="132"/>
      <c r="J2663" s="132"/>
      <c r="K2663" s="129"/>
      <c r="L2663" s="132"/>
      <c r="M2663" s="132"/>
      <c r="N2663" s="135"/>
      <c r="O2663" s="135"/>
      <c r="P2663" s="135"/>
      <c r="Q2663" s="135"/>
      <c r="R2663" s="135"/>
      <c r="S2663" s="135"/>
    </row>
    <row r="2664" spans="9:19">
      <c r="I2664" s="132"/>
      <c r="J2664" s="132"/>
      <c r="K2664" s="129"/>
      <c r="L2664" s="132"/>
      <c r="M2664" s="132"/>
      <c r="N2664" s="135"/>
      <c r="O2664" s="135"/>
      <c r="P2664" s="135"/>
      <c r="Q2664" s="135"/>
      <c r="R2664" s="135"/>
      <c r="S2664" s="135"/>
    </row>
    <row r="2665" spans="9:19">
      <c r="I2665" s="132"/>
      <c r="J2665" s="132"/>
      <c r="K2665" s="129"/>
      <c r="L2665" s="132"/>
      <c r="M2665" s="132"/>
      <c r="N2665" s="135"/>
      <c r="O2665" s="135"/>
      <c r="P2665" s="135"/>
      <c r="Q2665" s="135"/>
      <c r="R2665" s="135"/>
      <c r="S2665" s="135"/>
    </row>
    <row r="2666" spans="9:19">
      <c r="I2666" s="132"/>
      <c r="J2666" s="132"/>
      <c r="K2666" s="129"/>
      <c r="L2666" s="132"/>
      <c r="M2666" s="132"/>
      <c r="N2666" s="135"/>
      <c r="O2666" s="135"/>
      <c r="P2666" s="135"/>
      <c r="Q2666" s="135"/>
      <c r="R2666" s="135"/>
      <c r="S2666" s="135"/>
    </row>
    <row r="2667" spans="9:19">
      <c r="I2667" s="132"/>
      <c r="J2667" s="132"/>
      <c r="K2667" s="129"/>
      <c r="L2667" s="132"/>
      <c r="M2667" s="132"/>
      <c r="N2667" s="135"/>
      <c r="O2667" s="135"/>
      <c r="P2667" s="135"/>
      <c r="Q2667" s="135"/>
      <c r="R2667" s="135"/>
      <c r="S2667" s="135"/>
    </row>
    <row r="2668" spans="9:19">
      <c r="I2668" s="132"/>
      <c r="J2668" s="132"/>
      <c r="K2668" s="129"/>
      <c r="L2668" s="132"/>
      <c r="M2668" s="132"/>
      <c r="N2668" s="135"/>
      <c r="O2668" s="135"/>
      <c r="P2668" s="135"/>
      <c r="Q2668" s="135"/>
      <c r="R2668" s="135"/>
      <c r="S2668" s="135"/>
    </row>
    <row r="2669" spans="9:19">
      <c r="I2669" s="132"/>
      <c r="J2669" s="132"/>
      <c r="K2669" s="129"/>
      <c r="L2669" s="132"/>
      <c r="M2669" s="132"/>
      <c r="N2669" s="135"/>
      <c r="O2669" s="135"/>
      <c r="P2669" s="135"/>
      <c r="Q2669" s="135"/>
      <c r="R2669" s="135"/>
      <c r="S2669" s="135"/>
    </row>
    <row r="2670" spans="9:19">
      <c r="I2670" s="132"/>
      <c r="J2670" s="132"/>
      <c r="K2670" s="129"/>
      <c r="L2670" s="132"/>
      <c r="M2670" s="132"/>
      <c r="N2670" s="135"/>
      <c r="O2670" s="135"/>
      <c r="P2670" s="135"/>
      <c r="Q2670" s="135"/>
      <c r="R2670" s="135"/>
      <c r="S2670" s="135"/>
    </row>
    <row r="2671" spans="9:19">
      <c r="I2671" s="132"/>
      <c r="J2671" s="132"/>
      <c r="K2671" s="129"/>
      <c r="L2671" s="132"/>
      <c r="M2671" s="132"/>
      <c r="N2671" s="135"/>
      <c r="O2671" s="135"/>
      <c r="P2671" s="135"/>
      <c r="Q2671" s="135"/>
      <c r="R2671" s="135"/>
      <c r="S2671" s="135"/>
    </row>
    <row r="2672" spans="9:19">
      <c r="I2672" s="132"/>
      <c r="J2672" s="132"/>
      <c r="K2672" s="129"/>
      <c r="L2672" s="132"/>
      <c r="M2672" s="132"/>
      <c r="N2672" s="135"/>
      <c r="O2672" s="135"/>
      <c r="P2672" s="135"/>
      <c r="Q2672" s="135"/>
      <c r="R2672" s="135"/>
      <c r="S2672" s="135"/>
    </row>
    <row r="2673" spans="9:19">
      <c r="I2673" s="132"/>
      <c r="J2673" s="132"/>
      <c r="K2673" s="129"/>
      <c r="L2673" s="132"/>
      <c r="M2673" s="132"/>
      <c r="N2673" s="135"/>
      <c r="O2673" s="135"/>
      <c r="P2673" s="135"/>
      <c r="Q2673" s="135"/>
      <c r="R2673" s="135"/>
      <c r="S2673" s="135"/>
    </row>
    <row r="2674" spans="9:19">
      <c r="I2674" s="132"/>
      <c r="J2674" s="132"/>
      <c r="K2674" s="129"/>
      <c r="L2674" s="132"/>
      <c r="M2674" s="132"/>
      <c r="N2674" s="135"/>
      <c r="O2674" s="135"/>
      <c r="P2674" s="135"/>
      <c r="Q2674" s="135"/>
      <c r="R2674" s="135"/>
      <c r="S2674" s="135"/>
    </row>
    <row r="2675" spans="9:19">
      <c r="I2675" s="132"/>
      <c r="J2675" s="132"/>
      <c r="K2675" s="129"/>
      <c r="L2675" s="132"/>
      <c r="M2675" s="132"/>
      <c r="N2675" s="135"/>
      <c r="O2675" s="135"/>
      <c r="P2675" s="135"/>
      <c r="Q2675" s="135"/>
      <c r="R2675" s="135"/>
      <c r="S2675" s="135"/>
    </row>
    <row r="2676" spans="9:19">
      <c r="I2676" s="132"/>
      <c r="J2676" s="132"/>
      <c r="K2676" s="129"/>
      <c r="L2676" s="132"/>
      <c r="M2676" s="132"/>
      <c r="N2676" s="135"/>
      <c r="O2676" s="135"/>
      <c r="P2676" s="135"/>
      <c r="Q2676" s="135"/>
      <c r="R2676" s="135"/>
      <c r="S2676" s="135"/>
    </row>
    <row r="2677" spans="9:19">
      <c r="I2677" s="132"/>
      <c r="J2677" s="132"/>
      <c r="K2677" s="129"/>
      <c r="L2677" s="132"/>
      <c r="M2677" s="132"/>
      <c r="N2677" s="135"/>
      <c r="O2677" s="135"/>
      <c r="P2677" s="135"/>
      <c r="Q2677" s="135"/>
      <c r="R2677" s="135"/>
      <c r="S2677" s="135"/>
    </row>
    <row r="2678" spans="9:19">
      <c r="I2678" s="132"/>
      <c r="J2678" s="132"/>
      <c r="K2678" s="129"/>
      <c r="L2678" s="132"/>
      <c r="M2678" s="132"/>
      <c r="N2678" s="135"/>
      <c r="O2678" s="135"/>
      <c r="P2678" s="135"/>
      <c r="Q2678" s="135"/>
      <c r="R2678" s="135"/>
      <c r="S2678" s="135"/>
    </row>
    <row r="2679" spans="9:19">
      <c r="I2679" s="132"/>
      <c r="J2679" s="132"/>
      <c r="K2679" s="129"/>
      <c r="L2679" s="132"/>
      <c r="M2679" s="132"/>
      <c r="N2679" s="135"/>
      <c r="O2679" s="135"/>
      <c r="P2679" s="135"/>
      <c r="Q2679" s="135"/>
      <c r="R2679" s="135"/>
      <c r="S2679" s="135"/>
    </row>
    <row r="2680" spans="9:19">
      <c r="I2680" s="132"/>
      <c r="J2680" s="132"/>
      <c r="K2680" s="129"/>
      <c r="L2680" s="132"/>
      <c r="M2680" s="132"/>
      <c r="N2680" s="135"/>
      <c r="O2680" s="135"/>
      <c r="P2680" s="135"/>
      <c r="Q2680" s="135"/>
      <c r="R2680" s="135"/>
      <c r="S2680" s="135"/>
    </row>
    <row r="2681" spans="9:19">
      <c r="I2681" s="132"/>
      <c r="J2681" s="132"/>
      <c r="K2681" s="129"/>
      <c r="L2681" s="132"/>
      <c r="M2681" s="132"/>
      <c r="N2681" s="135"/>
      <c r="O2681" s="135"/>
      <c r="P2681" s="135"/>
      <c r="Q2681" s="135"/>
      <c r="R2681" s="135"/>
      <c r="S2681" s="135"/>
    </row>
    <row r="2682" spans="9:19">
      <c r="I2682" s="132"/>
      <c r="J2682" s="132"/>
      <c r="K2682" s="129"/>
      <c r="L2682" s="132"/>
      <c r="M2682" s="132"/>
      <c r="N2682" s="135"/>
      <c r="O2682" s="135"/>
      <c r="P2682" s="135"/>
      <c r="Q2682" s="135"/>
      <c r="R2682" s="135"/>
      <c r="S2682" s="135"/>
    </row>
    <row r="2683" spans="9:19">
      <c r="I2683" s="132"/>
      <c r="J2683" s="132"/>
      <c r="K2683" s="129"/>
      <c r="L2683" s="132"/>
      <c r="M2683" s="132"/>
      <c r="N2683" s="135"/>
      <c r="O2683" s="135"/>
      <c r="P2683" s="135"/>
      <c r="Q2683" s="135"/>
      <c r="R2683" s="135"/>
      <c r="S2683" s="135"/>
    </row>
    <row r="2684" spans="9:19">
      <c r="I2684" s="132"/>
      <c r="J2684" s="132"/>
      <c r="K2684" s="129"/>
      <c r="L2684" s="132"/>
      <c r="M2684" s="132"/>
      <c r="N2684" s="135"/>
      <c r="O2684" s="135"/>
      <c r="P2684" s="135"/>
      <c r="Q2684" s="135"/>
      <c r="R2684" s="135"/>
      <c r="S2684" s="135"/>
    </row>
    <row r="2685" spans="9:19">
      <c r="I2685" s="132"/>
      <c r="J2685" s="132"/>
      <c r="K2685" s="129"/>
      <c r="L2685" s="132"/>
      <c r="M2685" s="132"/>
      <c r="N2685" s="135"/>
      <c r="O2685" s="135"/>
      <c r="P2685" s="135"/>
      <c r="Q2685" s="135"/>
      <c r="R2685" s="135"/>
      <c r="S2685" s="135"/>
    </row>
    <row r="2686" spans="9:19">
      <c r="I2686" s="132"/>
      <c r="J2686" s="132"/>
      <c r="K2686" s="129"/>
      <c r="L2686" s="132"/>
      <c r="M2686" s="132"/>
      <c r="N2686" s="135"/>
      <c r="O2686" s="135"/>
      <c r="P2686" s="135"/>
      <c r="Q2686" s="135"/>
      <c r="R2686" s="135"/>
      <c r="S2686" s="135"/>
    </row>
    <row r="2687" spans="9:19">
      <c r="I2687" s="132"/>
      <c r="J2687" s="132"/>
      <c r="K2687" s="129"/>
      <c r="L2687" s="132"/>
      <c r="M2687" s="132"/>
      <c r="N2687" s="135"/>
      <c r="O2687" s="135"/>
      <c r="P2687" s="135"/>
      <c r="Q2687" s="135"/>
      <c r="R2687" s="135"/>
      <c r="S2687" s="135"/>
    </row>
    <row r="2688" spans="9:19">
      <c r="I2688" s="132"/>
      <c r="J2688" s="132"/>
      <c r="K2688" s="129"/>
      <c r="L2688" s="132"/>
      <c r="M2688" s="132"/>
      <c r="N2688" s="135"/>
      <c r="O2688" s="135"/>
      <c r="P2688" s="135"/>
      <c r="Q2688" s="135"/>
      <c r="R2688" s="135"/>
      <c r="S2688" s="135"/>
    </row>
    <row r="2689" spans="9:19">
      <c r="I2689" s="132"/>
      <c r="J2689" s="132"/>
      <c r="K2689" s="129"/>
      <c r="L2689" s="132"/>
      <c r="M2689" s="132"/>
      <c r="N2689" s="135"/>
      <c r="O2689" s="135"/>
      <c r="P2689" s="135"/>
      <c r="Q2689" s="135"/>
      <c r="R2689" s="135"/>
      <c r="S2689" s="135"/>
    </row>
    <row r="2690" spans="9:19">
      <c r="I2690" s="132"/>
      <c r="J2690" s="132"/>
      <c r="K2690" s="129"/>
      <c r="L2690" s="132"/>
      <c r="M2690" s="132"/>
      <c r="N2690" s="135"/>
      <c r="O2690" s="135"/>
      <c r="P2690" s="135"/>
      <c r="Q2690" s="135"/>
      <c r="R2690" s="135"/>
      <c r="S2690" s="135"/>
    </row>
    <row r="2691" spans="9:19">
      <c r="I2691" s="132"/>
      <c r="J2691" s="132"/>
      <c r="K2691" s="129"/>
      <c r="L2691" s="132"/>
      <c r="M2691" s="132"/>
      <c r="N2691" s="135"/>
      <c r="O2691" s="135"/>
      <c r="P2691" s="135"/>
      <c r="Q2691" s="135"/>
      <c r="R2691" s="135"/>
      <c r="S2691" s="135"/>
    </row>
    <row r="2692" spans="9:19">
      <c r="I2692" s="132"/>
      <c r="J2692" s="132"/>
      <c r="K2692" s="129"/>
      <c r="L2692" s="132"/>
      <c r="M2692" s="132"/>
      <c r="N2692" s="135"/>
      <c r="O2692" s="135"/>
      <c r="P2692" s="135"/>
      <c r="Q2692" s="135"/>
      <c r="R2692" s="135"/>
      <c r="S2692" s="135"/>
    </row>
    <row r="2693" spans="9:19">
      <c r="I2693" s="132"/>
      <c r="J2693" s="132"/>
      <c r="K2693" s="129"/>
      <c r="L2693" s="132"/>
      <c r="M2693" s="132"/>
      <c r="N2693" s="135"/>
      <c r="O2693" s="135"/>
      <c r="P2693" s="135"/>
      <c r="Q2693" s="135"/>
      <c r="R2693" s="135"/>
      <c r="S2693" s="135"/>
    </row>
    <row r="2694" spans="9:19">
      <c r="I2694" s="132"/>
      <c r="J2694" s="132"/>
      <c r="K2694" s="129"/>
      <c r="L2694" s="132"/>
      <c r="M2694" s="132"/>
      <c r="N2694" s="135"/>
      <c r="O2694" s="135"/>
      <c r="P2694" s="135"/>
      <c r="Q2694" s="135"/>
      <c r="R2694" s="135"/>
      <c r="S2694" s="135"/>
    </row>
    <row r="2695" spans="9:19">
      <c r="I2695" s="132"/>
      <c r="J2695" s="132"/>
      <c r="K2695" s="129"/>
      <c r="L2695" s="132"/>
      <c r="M2695" s="132"/>
      <c r="N2695" s="135"/>
      <c r="O2695" s="135"/>
      <c r="P2695" s="135"/>
      <c r="Q2695" s="135"/>
      <c r="R2695" s="135"/>
      <c r="S2695" s="135"/>
    </row>
    <row r="2696" spans="9:19">
      <c r="I2696" s="132"/>
      <c r="J2696" s="132"/>
      <c r="K2696" s="129"/>
      <c r="L2696" s="132"/>
      <c r="M2696" s="132"/>
      <c r="N2696" s="135"/>
      <c r="O2696" s="135"/>
      <c r="P2696" s="135"/>
      <c r="Q2696" s="135"/>
      <c r="R2696" s="135"/>
      <c r="S2696" s="135"/>
    </row>
    <row r="2697" spans="9:19">
      <c r="I2697" s="132"/>
      <c r="J2697" s="132"/>
      <c r="K2697" s="129"/>
      <c r="L2697" s="132"/>
      <c r="M2697" s="132"/>
      <c r="N2697" s="135"/>
      <c r="O2697" s="135"/>
      <c r="P2697" s="135"/>
      <c r="Q2697" s="135"/>
      <c r="R2697" s="135"/>
      <c r="S2697" s="135"/>
    </row>
    <row r="2698" spans="9:19">
      <c r="I2698" s="132"/>
      <c r="J2698" s="132"/>
      <c r="K2698" s="129"/>
      <c r="L2698" s="132"/>
      <c r="M2698" s="132"/>
      <c r="N2698" s="135"/>
      <c r="O2698" s="135"/>
      <c r="P2698" s="135"/>
      <c r="Q2698" s="135"/>
      <c r="R2698" s="135"/>
      <c r="S2698" s="135"/>
    </row>
    <row r="2699" spans="9:19">
      <c r="I2699" s="132"/>
      <c r="J2699" s="132"/>
      <c r="K2699" s="129"/>
      <c r="L2699" s="132"/>
      <c r="M2699" s="132"/>
      <c r="N2699" s="135"/>
      <c r="O2699" s="135"/>
      <c r="P2699" s="135"/>
      <c r="Q2699" s="135"/>
      <c r="R2699" s="135"/>
      <c r="S2699" s="135"/>
    </row>
    <row r="2700" spans="9:19">
      <c r="I2700" s="132"/>
      <c r="J2700" s="132"/>
      <c r="K2700" s="129"/>
      <c r="L2700" s="132"/>
      <c r="M2700" s="132"/>
      <c r="N2700" s="135"/>
      <c r="O2700" s="135"/>
      <c r="P2700" s="135"/>
      <c r="Q2700" s="135"/>
      <c r="R2700" s="135"/>
      <c r="S2700" s="135"/>
    </row>
    <row r="2701" spans="9:19">
      <c r="I2701" s="132"/>
      <c r="J2701" s="132"/>
      <c r="K2701" s="129"/>
      <c r="L2701" s="132"/>
      <c r="M2701" s="132"/>
      <c r="N2701" s="135"/>
      <c r="O2701" s="135"/>
      <c r="P2701" s="135"/>
      <c r="Q2701" s="135"/>
      <c r="R2701" s="135"/>
      <c r="S2701" s="135"/>
    </row>
    <row r="2702" spans="9:19">
      <c r="I2702" s="132"/>
      <c r="J2702" s="132"/>
      <c r="K2702" s="129"/>
      <c r="L2702" s="132"/>
      <c r="M2702" s="132"/>
      <c r="N2702" s="135"/>
      <c r="O2702" s="135"/>
      <c r="P2702" s="135"/>
      <c r="Q2702" s="135"/>
      <c r="R2702" s="135"/>
      <c r="S2702" s="135"/>
    </row>
    <row r="2703" spans="9:19">
      <c r="I2703" s="132"/>
      <c r="J2703" s="132"/>
      <c r="K2703" s="129"/>
      <c r="L2703" s="132"/>
      <c r="M2703" s="132"/>
      <c r="N2703" s="135"/>
      <c r="O2703" s="135"/>
      <c r="P2703" s="135"/>
      <c r="Q2703" s="135"/>
      <c r="R2703" s="135"/>
      <c r="S2703" s="135"/>
    </row>
    <row r="2704" spans="9:19">
      <c r="I2704" s="132"/>
      <c r="J2704" s="132"/>
      <c r="K2704" s="129"/>
      <c r="L2704" s="132"/>
      <c r="M2704" s="132"/>
      <c r="N2704" s="135"/>
      <c r="O2704" s="135"/>
      <c r="P2704" s="135"/>
      <c r="Q2704" s="135"/>
      <c r="R2704" s="135"/>
      <c r="S2704" s="135"/>
    </row>
    <row r="2705" spans="9:19">
      <c r="I2705" s="132"/>
      <c r="J2705" s="132"/>
      <c r="K2705" s="129"/>
      <c r="L2705" s="132"/>
      <c r="M2705" s="132"/>
      <c r="N2705" s="135"/>
      <c r="O2705" s="135"/>
      <c r="P2705" s="135"/>
      <c r="Q2705" s="135"/>
      <c r="R2705" s="135"/>
      <c r="S2705" s="135"/>
    </row>
    <row r="2706" spans="9:19">
      <c r="I2706" s="132"/>
      <c r="J2706" s="132"/>
      <c r="K2706" s="129"/>
      <c r="L2706" s="132"/>
      <c r="M2706" s="132"/>
      <c r="N2706" s="135"/>
      <c r="O2706" s="135"/>
      <c r="P2706" s="135"/>
      <c r="Q2706" s="135"/>
      <c r="R2706" s="135"/>
      <c r="S2706" s="135"/>
    </row>
    <row r="2707" spans="9:19">
      <c r="I2707" s="132"/>
      <c r="J2707" s="132"/>
      <c r="K2707" s="129"/>
      <c r="L2707" s="132"/>
      <c r="M2707" s="132"/>
      <c r="N2707" s="135"/>
      <c r="O2707" s="135"/>
      <c r="P2707" s="135"/>
      <c r="Q2707" s="135"/>
      <c r="R2707" s="135"/>
      <c r="S2707" s="135"/>
    </row>
    <row r="2708" spans="9:19">
      <c r="I2708" s="132"/>
      <c r="J2708" s="132"/>
      <c r="K2708" s="129"/>
      <c r="L2708" s="132"/>
      <c r="M2708" s="132"/>
      <c r="N2708" s="135"/>
      <c r="O2708" s="135"/>
      <c r="P2708" s="135"/>
      <c r="Q2708" s="135"/>
      <c r="R2708" s="135"/>
      <c r="S2708" s="135"/>
    </row>
    <row r="2709" spans="9:19">
      <c r="I2709" s="132"/>
      <c r="J2709" s="132"/>
      <c r="K2709" s="129"/>
      <c r="L2709" s="132"/>
      <c r="M2709" s="132"/>
      <c r="N2709" s="135"/>
      <c r="O2709" s="135"/>
      <c r="P2709" s="135"/>
      <c r="Q2709" s="135"/>
      <c r="R2709" s="135"/>
      <c r="S2709" s="135"/>
    </row>
    <row r="2710" spans="9:19">
      <c r="I2710" s="132"/>
      <c r="J2710" s="132"/>
      <c r="K2710" s="129"/>
      <c r="L2710" s="132"/>
      <c r="M2710" s="132"/>
      <c r="N2710" s="135"/>
      <c r="O2710" s="135"/>
      <c r="P2710" s="135"/>
      <c r="Q2710" s="135"/>
      <c r="R2710" s="135"/>
      <c r="S2710" s="135"/>
    </row>
    <row r="2711" spans="9:19">
      <c r="I2711" s="132"/>
      <c r="J2711" s="132"/>
      <c r="K2711" s="129"/>
      <c r="L2711" s="132"/>
      <c r="M2711" s="132"/>
      <c r="N2711" s="135"/>
      <c r="O2711" s="135"/>
      <c r="P2711" s="135"/>
      <c r="Q2711" s="135"/>
      <c r="R2711" s="135"/>
      <c r="S2711" s="135"/>
    </row>
    <row r="2712" spans="9:19">
      <c r="I2712" s="132"/>
      <c r="J2712" s="132"/>
      <c r="K2712" s="129"/>
      <c r="L2712" s="132"/>
      <c r="M2712" s="132"/>
      <c r="N2712" s="135"/>
      <c r="O2712" s="135"/>
      <c r="P2712" s="135"/>
      <c r="Q2712" s="135"/>
      <c r="R2712" s="135"/>
      <c r="S2712" s="135"/>
    </row>
    <row r="2713" spans="9:19">
      <c r="I2713" s="132"/>
      <c r="J2713" s="132"/>
      <c r="K2713" s="129"/>
      <c r="L2713" s="132"/>
      <c r="M2713" s="132"/>
      <c r="N2713" s="135"/>
      <c r="O2713" s="135"/>
      <c r="P2713" s="135"/>
      <c r="Q2713" s="135"/>
      <c r="R2713" s="135"/>
      <c r="S2713" s="135"/>
    </row>
    <row r="2714" spans="9:19">
      <c r="I2714" s="132"/>
      <c r="J2714" s="132"/>
      <c r="K2714" s="129"/>
      <c r="L2714" s="132"/>
      <c r="M2714" s="132"/>
      <c r="N2714" s="135"/>
      <c r="O2714" s="135"/>
      <c r="P2714" s="135"/>
      <c r="Q2714" s="135"/>
      <c r="R2714" s="135"/>
      <c r="S2714" s="135"/>
    </row>
    <row r="2715" spans="9:19">
      <c r="I2715" s="132"/>
      <c r="J2715" s="132"/>
      <c r="K2715" s="129"/>
      <c r="L2715" s="132"/>
      <c r="M2715" s="132"/>
      <c r="N2715" s="135"/>
      <c r="O2715" s="135"/>
      <c r="P2715" s="135"/>
      <c r="Q2715" s="135"/>
      <c r="R2715" s="135"/>
      <c r="S2715" s="135"/>
    </row>
    <row r="2716" spans="9:19">
      <c r="I2716" s="132"/>
      <c r="J2716" s="132"/>
      <c r="K2716" s="129"/>
      <c r="L2716" s="132"/>
      <c r="M2716" s="132"/>
      <c r="N2716" s="135"/>
      <c r="O2716" s="135"/>
      <c r="P2716" s="135"/>
      <c r="Q2716" s="135"/>
      <c r="R2716" s="135"/>
      <c r="S2716" s="135"/>
    </row>
    <row r="2717" spans="9:19">
      <c r="I2717" s="132"/>
      <c r="J2717" s="132"/>
      <c r="K2717" s="129"/>
      <c r="L2717" s="132"/>
      <c r="M2717" s="132"/>
      <c r="N2717" s="135"/>
      <c r="O2717" s="135"/>
      <c r="P2717" s="135"/>
      <c r="Q2717" s="135"/>
      <c r="R2717" s="135"/>
      <c r="S2717" s="135"/>
    </row>
    <row r="2718" spans="9:19">
      <c r="I2718" s="132"/>
      <c r="J2718" s="132"/>
      <c r="K2718" s="129"/>
      <c r="L2718" s="132"/>
      <c r="M2718" s="132"/>
      <c r="N2718" s="135"/>
      <c r="O2718" s="135"/>
      <c r="P2718" s="135"/>
      <c r="Q2718" s="135"/>
      <c r="R2718" s="135"/>
      <c r="S2718" s="135"/>
    </row>
    <row r="2719" spans="9:19">
      <c r="I2719" s="132"/>
      <c r="J2719" s="132"/>
      <c r="K2719" s="129"/>
      <c r="L2719" s="132"/>
      <c r="M2719" s="132"/>
      <c r="N2719" s="135"/>
      <c r="O2719" s="135"/>
      <c r="P2719" s="135"/>
      <c r="Q2719" s="135"/>
      <c r="R2719" s="135"/>
      <c r="S2719" s="135"/>
    </row>
    <row r="2720" spans="9:19">
      <c r="I2720" s="132"/>
      <c r="J2720" s="132"/>
      <c r="K2720" s="129"/>
      <c r="L2720" s="132"/>
      <c r="M2720" s="132"/>
      <c r="N2720" s="135"/>
      <c r="O2720" s="135"/>
      <c r="P2720" s="135"/>
      <c r="Q2720" s="135"/>
      <c r="R2720" s="135"/>
      <c r="S2720" s="135"/>
    </row>
    <row r="2721" spans="9:19">
      <c r="I2721" s="132"/>
      <c r="J2721" s="132"/>
      <c r="K2721" s="129"/>
      <c r="L2721" s="132"/>
      <c r="M2721" s="132"/>
      <c r="N2721" s="135"/>
      <c r="O2721" s="135"/>
      <c r="P2721" s="135"/>
      <c r="Q2721" s="135"/>
      <c r="R2721" s="135"/>
      <c r="S2721" s="135"/>
    </row>
    <row r="2722" spans="9:19">
      <c r="I2722" s="132"/>
      <c r="J2722" s="132"/>
      <c r="K2722" s="129"/>
      <c r="L2722" s="132"/>
      <c r="M2722" s="132"/>
      <c r="N2722" s="135"/>
      <c r="O2722" s="135"/>
      <c r="P2722" s="135"/>
      <c r="Q2722" s="135"/>
      <c r="R2722" s="135"/>
      <c r="S2722" s="135"/>
    </row>
    <row r="2723" spans="9:19">
      <c r="I2723" s="132"/>
      <c r="J2723" s="132"/>
      <c r="K2723" s="129"/>
      <c r="L2723" s="132"/>
      <c r="M2723" s="132"/>
      <c r="N2723" s="135"/>
      <c r="O2723" s="135"/>
      <c r="P2723" s="135"/>
      <c r="Q2723" s="135"/>
      <c r="R2723" s="135"/>
      <c r="S2723" s="135"/>
    </row>
    <row r="2724" spans="9:19">
      <c r="I2724" s="132"/>
      <c r="J2724" s="132"/>
      <c r="K2724" s="129"/>
      <c r="L2724" s="132"/>
      <c r="M2724" s="132"/>
      <c r="N2724" s="135"/>
      <c r="O2724" s="135"/>
      <c r="P2724" s="135"/>
      <c r="Q2724" s="135"/>
      <c r="R2724" s="135"/>
      <c r="S2724" s="135"/>
    </row>
    <row r="2725" spans="9:19">
      <c r="I2725" s="132"/>
      <c r="J2725" s="132"/>
      <c r="K2725" s="129"/>
      <c r="L2725" s="132"/>
      <c r="M2725" s="132"/>
      <c r="N2725" s="135"/>
      <c r="O2725" s="135"/>
      <c r="P2725" s="135"/>
      <c r="Q2725" s="135"/>
      <c r="R2725" s="135"/>
      <c r="S2725" s="135"/>
    </row>
    <row r="2726" spans="9:19">
      <c r="I2726" s="132"/>
      <c r="J2726" s="132"/>
      <c r="K2726" s="129"/>
      <c r="L2726" s="132"/>
      <c r="M2726" s="132"/>
      <c r="N2726" s="135"/>
      <c r="O2726" s="135"/>
      <c r="P2726" s="135"/>
      <c r="Q2726" s="135"/>
      <c r="R2726" s="135"/>
      <c r="S2726" s="135"/>
    </row>
    <row r="2727" spans="9:19">
      <c r="I2727" s="132"/>
      <c r="J2727" s="132"/>
      <c r="K2727" s="129"/>
      <c r="L2727" s="132"/>
      <c r="M2727" s="132"/>
      <c r="N2727" s="135"/>
      <c r="O2727" s="135"/>
      <c r="P2727" s="135"/>
      <c r="Q2727" s="135"/>
      <c r="R2727" s="135"/>
      <c r="S2727" s="135"/>
    </row>
    <row r="2728" spans="9:19">
      <c r="I2728" s="132"/>
      <c r="J2728" s="132"/>
      <c r="K2728" s="129"/>
      <c r="L2728" s="132"/>
      <c r="M2728" s="132"/>
      <c r="N2728" s="135"/>
      <c r="O2728" s="135"/>
      <c r="P2728" s="135"/>
      <c r="Q2728" s="135"/>
      <c r="R2728" s="135"/>
      <c r="S2728" s="135"/>
    </row>
    <row r="2729" spans="9:19">
      <c r="I2729" s="132"/>
      <c r="J2729" s="132"/>
      <c r="K2729" s="129"/>
      <c r="L2729" s="132"/>
      <c r="M2729" s="132"/>
      <c r="N2729" s="135"/>
      <c r="O2729" s="135"/>
      <c r="P2729" s="135"/>
      <c r="Q2729" s="135"/>
      <c r="R2729" s="135"/>
      <c r="S2729" s="135"/>
    </row>
    <row r="2730" spans="9:19">
      <c r="I2730" s="132"/>
      <c r="J2730" s="132"/>
      <c r="K2730" s="129"/>
      <c r="L2730" s="132"/>
      <c r="M2730" s="132"/>
      <c r="N2730" s="135"/>
      <c r="O2730" s="135"/>
      <c r="P2730" s="135"/>
      <c r="Q2730" s="135"/>
      <c r="R2730" s="135"/>
      <c r="S2730" s="135"/>
    </row>
    <row r="2731" spans="9:19">
      <c r="I2731" s="132"/>
      <c r="J2731" s="132"/>
      <c r="K2731" s="129"/>
      <c r="L2731" s="132"/>
      <c r="M2731" s="132"/>
      <c r="N2731" s="135"/>
      <c r="O2731" s="135"/>
      <c r="P2731" s="135"/>
      <c r="Q2731" s="135"/>
      <c r="R2731" s="135"/>
      <c r="S2731" s="135"/>
    </row>
    <row r="2732" spans="9:19">
      <c r="I2732" s="132"/>
      <c r="J2732" s="132"/>
      <c r="K2732" s="129"/>
      <c r="L2732" s="132"/>
      <c r="M2732" s="132"/>
      <c r="N2732" s="135"/>
      <c r="O2732" s="135"/>
      <c r="P2732" s="135"/>
      <c r="Q2732" s="135"/>
      <c r="R2732" s="135"/>
      <c r="S2732" s="135"/>
    </row>
    <row r="2733" spans="9:19">
      <c r="I2733" s="132"/>
      <c r="J2733" s="132"/>
      <c r="K2733" s="129"/>
      <c r="L2733" s="132"/>
      <c r="M2733" s="132"/>
      <c r="N2733" s="135"/>
      <c r="O2733" s="135"/>
      <c r="P2733" s="135"/>
      <c r="Q2733" s="135"/>
      <c r="R2733" s="135"/>
      <c r="S2733" s="135"/>
    </row>
    <row r="2734" spans="9:19">
      <c r="I2734" s="132"/>
      <c r="J2734" s="132"/>
      <c r="K2734" s="129"/>
      <c r="L2734" s="132"/>
      <c r="M2734" s="132"/>
      <c r="N2734" s="135"/>
      <c r="O2734" s="135"/>
      <c r="P2734" s="135"/>
      <c r="Q2734" s="135"/>
      <c r="R2734" s="135"/>
      <c r="S2734" s="135"/>
    </row>
    <row r="2735" spans="9:19">
      <c r="I2735" s="132"/>
      <c r="J2735" s="132"/>
      <c r="K2735" s="129"/>
      <c r="L2735" s="132"/>
      <c r="M2735" s="132"/>
      <c r="N2735" s="135"/>
      <c r="O2735" s="135"/>
      <c r="P2735" s="135"/>
      <c r="Q2735" s="135"/>
      <c r="R2735" s="135"/>
      <c r="S2735" s="135"/>
    </row>
    <row r="2736" spans="9:19">
      <c r="I2736" s="132"/>
      <c r="J2736" s="132"/>
      <c r="K2736" s="129"/>
      <c r="L2736" s="132"/>
      <c r="M2736" s="132"/>
      <c r="N2736" s="135"/>
      <c r="O2736" s="135"/>
      <c r="P2736" s="135"/>
      <c r="Q2736" s="135"/>
      <c r="R2736" s="135"/>
      <c r="S2736" s="135"/>
    </row>
    <row r="2737" spans="9:19">
      <c r="I2737" s="132"/>
      <c r="J2737" s="132"/>
      <c r="K2737" s="129"/>
      <c r="L2737" s="132"/>
      <c r="M2737" s="132"/>
      <c r="N2737" s="135"/>
      <c r="O2737" s="135"/>
      <c r="P2737" s="135"/>
      <c r="Q2737" s="135"/>
      <c r="R2737" s="135"/>
      <c r="S2737" s="135"/>
    </row>
    <row r="2738" spans="9:19">
      <c r="I2738" s="132"/>
      <c r="J2738" s="132"/>
      <c r="K2738" s="129"/>
      <c r="L2738" s="132"/>
      <c r="M2738" s="132"/>
      <c r="N2738" s="135"/>
      <c r="O2738" s="135"/>
      <c r="P2738" s="135"/>
      <c r="Q2738" s="135"/>
      <c r="R2738" s="135"/>
      <c r="S2738" s="135"/>
    </row>
    <row r="2739" spans="9:19">
      <c r="I2739" s="132"/>
      <c r="J2739" s="132"/>
      <c r="K2739" s="129"/>
      <c r="L2739" s="132"/>
      <c r="M2739" s="132"/>
      <c r="N2739" s="135"/>
      <c r="O2739" s="135"/>
      <c r="P2739" s="135"/>
      <c r="Q2739" s="135"/>
      <c r="R2739" s="135"/>
      <c r="S2739" s="135"/>
    </row>
    <row r="2740" spans="9:19">
      <c r="I2740" s="132"/>
      <c r="J2740" s="132"/>
      <c r="K2740" s="129"/>
      <c r="L2740" s="132"/>
      <c r="M2740" s="132"/>
      <c r="N2740" s="135"/>
      <c r="O2740" s="135"/>
      <c r="P2740" s="135"/>
      <c r="Q2740" s="135"/>
      <c r="R2740" s="135"/>
      <c r="S2740" s="135"/>
    </row>
    <row r="2741" spans="9:19">
      <c r="I2741" s="132"/>
      <c r="J2741" s="132"/>
      <c r="K2741" s="129"/>
      <c r="L2741" s="132"/>
      <c r="M2741" s="132"/>
      <c r="N2741" s="135"/>
      <c r="O2741" s="135"/>
      <c r="P2741" s="135"/>
      <c r="Q2741" s="135"/>
      <c r="R2741" s="135"/>
      <c r="S2741" s="135"/>
    </row>
    <row r="2742" spans="9:19">
      <c r="I2742" s="132"/>
      <c r="J2742" s="132"/>
      <c r="K2742" s="129"/>
      <c r="L2742" s="132"/>
      <c r="M2742" s="132"/>
      <c r="N2742" s="135"/>
      <c r="O2742" s="135"/>
      <c r="P2742" s="135"/>
      <c r="Q2742" s="135"/>
      <c r="R2742" s="135"/>
      <c r="S2742" s="135"/>
    </row>
    <row r="2743" spans="9:19">
      <c r="I2743" s="132"/>
      <c r="J2743" s="132"/>
      <c r="K2743" s="129"/>
      <c r="L2743" s="132"/>
      <c r="M2743" s="132"/>
      <c r="N2743" s="135"/>
      <c r="O2743" s="135"/>
      <c r="P2743" s="135"/>
      <c r="Q2743" s="135"/>
      <c r="R2743" s="135"/>
      <c r="S2743" s="135"/>
    </row>
    <row r="2744" spans="9:19">
      <c r="I2744" s="132"/>
      <c r="J2744" s="132"/>
      <c r="K2744" s="129"/>
      <c r="L2744" s="132"/>
      <c r="M2744" s="132"/>
      <c r="N2744" s="135"/>
      <c r="O2744" s="135"/>
      <c r="P2744" s="135"/>
      <c r="Q2744" s="135"/>
      <c r="R2744" s="135"/>
      <c r="S2744" s="135"/>
    </row>
    <row r="2745" spans="9:19">
      <c r="I2745" s="132"/>
      <c r="J2745" s="132"/>
      <c r="K2745" s="129"/>
      <c r="L2745" s="132"/>
      <c r="M2745" s="132"/>
      <c r="N2745" s="135"/>
      <c r="O2745" s="135"/>
      <c r="P2745" s="135"/>
      <c r="Q2745" s="135"/>
      <c r="R2745" s="135"/>
      <c r="S2745" s="135"/>
    </row>
    <row r="2746" spans="9:19">
      <c r="I2746" s="132"/>
      <c r="J2746" s="132"/>
      <c r="K2746" s="129"/>
      <c r="L2746" s="132"/>
      <c r="M2746" s="132"/>
      <c r="N2746" s="135"/>
      <c r="O2746" s="135"/>
      <c r="P2746" s="135"/>
      <c r="Q2746" s="135"/>
      <c r="R2746" s="135"/>
      <c r="S2746" s="135"/>
    </row>
    <row r="2747" spans="9:19">
      <c r="I2747" s="132"/>
      <c r="J2747" s="132"/>
      <c r="K2747" s="129"/>
      <c r="L2747" s="132"/>
      <c r="M2747" s="132"/>
      <c r="N2747" s="135"/>
      <c r="O2747" s="135"/>
      <c r="P2747" s="135"/>
      <c r="Q2747" s="135"/>
      <c r="R2747" s="135"/>
      <c r="S2747" s="135"/>
    </row>
    <row r="2748" spans="9:19">
      <c r="I2748" s="132"/>
      <c r="J2748" s="132"/>
      <c r="K2748" s="129"/>
      <c r="L2748" s="132"/>
      <c r="M2748" s="132"/>
      <c r="N2748" s="135"/>
      <c r="O2748" s="135"/>
      <c r="P2748" s="135"/>
      <c r="Q2748" s="135"/>
      <c r="R2748" s="135"/>
      <c r="S2748" s="135"/>
    </row>
    <row r="2749" spans="9:19">
      <c r="I2749" s="132"/>
      <c r="J2749" s="132"/>
      <c r="K2749" s="129"/>
      <c r="L2749" s="132"/>
      <c r="M2749" s="132"/>
      <c r="N2749" s="135"/>
      <c r="O2749" s="135"/>
      <c r="P2749" s="135"/>
      <c r="Q2749" s="135"/>
      <c r="R2749" s="135"/>
      <c r="S2749" s="135"/>
    </row>
    <row r="2750" spans="9:19">
      <c r="I2750" s="132"/>
      <c r="J2750" s="132"/>
      <c r="K2750" s="129"/>
      <c r="L2750" s="132"/>
      <c r="M2750" s="132"/>
      <c r="N2750" s="135"/>
      <c r="O2750" s="135"/>
      <c r="P2750" s="135"/>
      <c r="Q2750" s="135"/>
      <c r="R2750" s="135"/>
      <c r="S2750" s="135"/>
    </row>
    <row r="2751" spans="9:19">
      <c r="I2751" s="132"/>
      <c r="J2751" s="132"/>
      <c r="K2751" s="129"/>
      <c r="L2751" s="132"/>
      <c r="M2751" s="132"/>
      <c r="N2751" s="135"/>
      <c r="O2751" s="135"/>
      <c r="P2751" s="135"/>
      <c r="Q2751" s="135"/>
      <c r="R2751" s="135"/>
      <c r="S2751" s="135"/>
    </row>
    <row r="2752" spans="9:19">
      <c r="I2752" s="132"/>
      <c r="J2752" s="132"/>
      <c r="K2752" s="129"/>
      <c r="L2752" s="132"/>
      <c r="M2752" s="132"/>
      <c r="N2752" s="135"/>
      <c r="O2752" s="135"/>
      <c r="P2752" s="135"/>
      <c r="Q2752" s="135"/>
      <c r="R2752" s="135"/>
      <c r="S2752" s="135"/>
    </row>
    <row r="2753" spans="9:19">
      <c r="I2753" s="132"/>
      <c r="J2753" s="132"/>
      <c r="K2753" s="129"/>
      <c r="L2753" s="132"/>
      <c r="M2753" s="132"/>
      <c r="N2753" s="135"/>
      <c r="O2753" s="135"/>
      <c r="P2753" s="135"/>
      <c r="Q2753" s="135"/>
      <c r="R2753" s="135"/>
      <c r="S2753" s="135"/>
    </row>
    <row r="2754" spans="9:19">
      <c r="I2754" s="132"/>
      <c r="J2754" s="132"/>
      <c r="K2754" s="129"/>
      <c r="L2754" s="132"/>
      <c r="M2754" s="132"/>
      <c r="N2754" s="135"/>
      <c r="O2754" s="135"/>
      <c r="P2754" s="135"/>
      <c r="Q2754" s="135"/>
      <c r="R2754" s="135"/>
      <c r="S2754" s="135"/>
    </row>
    <row r="2755" spans="9:19">
      <c r="I2755" s="132"/>
      <c r="J2755" s="132"/>
      <c r="K2755" s="129"/>
      <c r="L2755" s="132"/>
      <c r="M2755" s="132"/>
      <c r="N2755" s="135"/>
      <c r="O2755" s="135"/>
      <c r="P2755" s="135"/>
      <c r="Q2755" s="135"/>
      <c r="R2755" s="135"/>
      <c r="S2755" s="135"/>
    </row>
    <row r="2756" spans="9:19">
      <c r="I2756" s="132"/>
      <c r="J2756" s="132"/>
      <c r="K2756" s="129"/>
      <c r="L2756" s="132"/>
      <c r="M2756" s="132"/>
      <c r="N2756" s="135"/>
      <c r="O2756" s="135"/>
      <c r="P2756" s="135"/>
      <c r="Q2756" s="135"/>
      <c r="R2756" s="135"/>
      <c r="S2756" s="135"/>
    </row>
    <row r="2757" spans="9:19">
      <c r="I2757" s="132"/>
      <c r="J2757" s="132"/>
      <c r="K2757" s="129"/>
      <c r="L2757" s="132"/>
      <c r="M2757" s="132"/>
      <c r="N2757" s="135"/>
      <c r="O2757" s="135"/>
      <c r="P2757" s="135"/>
      <c r="Q2757" s="135"/>
      <c r="R2757" s="135"/>
      <c r="S2757" s="135"/>
    </row>
    <row r="2758" spans="9:19">
      <c r="I2758" s="132"/>
      <c r="J2758" s="132"/>
      <c r="K2758" s="129"/>
      <c r="L2758" s="132"/>
      <c r="M2758" s="132"/>
      <c r="N2758" s="135"/>
      <c r="O2758" s="135"/>
      <c r="P2758" s="135"/>
      <c r="Q2758" s="135"/>
      <c r="R2758" s="135"/>
      <c r="S2758" s="135"/>
    </row>
    <row r="2759" spans="9:19">
      <c r="I2759" s="132"/>
      <c r="J2759" s="132"/>
      <c r="K2759" s="129"/>
      <c r="L2759" s="132"/>
      <c r="M2759" s="132"/>
      <c r="N2759" s="135"/>
      <c r="O2759" s="135"/>
      <c r="P2759" s="135"/>
      <c r="Q2759" s="135"/>
      <c r="R2759" s="135"/>
      <c r="S2759" s="135"/>
    </row>
    <row r="2760" spans="9:19">
      <c r="I2760" s="132"/>
      <c r="J2760" s="132"/>
      <c r="K2760" s="129"/>
      <c r="L2760" s="132"/>
      <c r="M2760" s="132"/>
      <c r="N2760" s="135"/>
      <c r="O2760" s="135"/>
      <c r="P2760" s="135"/>
      <c r="Q2760" s="135"/>
      <c r="R2760" s="135"/>
      <c r="S2760" s="135"/>
    </row>
    <row r="2761" spans="9:19">
      <c r="I2761" s="132"/>
      <c r="J2761" s="132"/>
      <c r="K2761" s="129"/>
      <c r="L2761" s="132"/>
      <c r="M2761" s="132"/>
      <c r="N2761" s="135"/>
      <c r="O2761" s="135"/>
      <c r="P2761" s="135"/>
      <c r="Q2761" s="135"/>
      <c r="R2761" s="135"/>
      <c r="S2761" s="135"/>
    </row>
    <row r="2762" spans="9:19">
      <c r="I2762" s="132"/>
      <c r="J2762" s="132"/>
      <c r="K2762" s="129"/>
      <c r="L2762" s="132"/>
      <c r="M2762" s="132"/>
      <c r="N2762" s="135"/>
      <c r="O2762" s="135"/>
      <c r="P2762" s="135"/>
      <c r="Q2762" s="135"/>
      <c r="R2762" s="135"/>
      <c r="S2762" s="135"/>
    </row>
    <row r="2763" spans="9:19">
      <c r="I2763" s="132"/>
      <c r="J2763" s="132"/>
      <c r="K2763" s="129"/>
      <c r="L2763" s="132"/>
      <c r="M2763" s="132"/>
      <c r="N2763" s="135"/>
      <c r="O2763" s="135"/>
      <c r="P2763" s="135"/>
      <c r="Q2763" s="135"/>
      <c r="R2763" s="135"/>
      <c r="S2763" s="135"/>
    </row>
    <row r="2764" spans="9:19">
      <c r="I2764" s="132"/>
      <c r="J2764" s="132"/>
      <c r="K2764" s="129"/>
      <c r="L2764" s="132"/>
      <c r="M2764" s="132"/>
      <c r="N2764" s="135"/>
      <c r="O2764" s="135"/>
      <c r="P2764" s="135"/>
      <c r="Q2764" s="135"/>
      <c r="R2764" s="135"/>
      <c r="S2764" s="135"/>
    </row>
    <row r="2765" spans="9:19">
      <c r="I2765" s="132"/>
      <c r="J2765" s="132"/>
      <c r="K2765" s="129"/>
      <c r="L2765" s="132"/>
      <c r="M2765" s="132"/>
      <c r="N2765" s="135"/>
      <c r="O2765" s="135"/>
      <c r="P2765" s="135"/>
      <c r="Q2765" s="135"/>
      <c r="R2765" s="135"/>
      <c r="S2765" s="135"/>
    </row>
    <row r="2766" spans="9:19">
      <c r="I2766" s="132"/>
      <c r="J2766" s="132"/>
      <c r="K2766" s="129"/>
      <c r="L2766" s="132"/>
      <c r="M2766" s="132"/>
      <c r="N2766" s="135"/>
      <c r="O2766" s="135"/>
      <c r="P2766" s="135"/>
      <c r="Q2766" s="135"/>
      <c r="R2766" s="135"/>
      <c r="S2766" s="135"/>
    </row>
    <row r="2767" spans="9:19">
      <c r="I2767" s="132"/>
      <c r="J2767" s="132"/>
      <c r="K2767" s="129"/>
      <c r="L2767" s="132"/>
      <c r="M2767" s="132"/>
      <c r="N2767" s="135"/>
      <c r="O2767" s="135"/>
      <c r="P2767" s="135"/>
      <c r="Q2767" s="135"/>
      <c r="R2767" s="135"/>
      <c r="S2767" s="135"/>
    </row>
    <row r="2768" spans="9:19">
      <c r="I2768" s="132"/>
      <c r="J2768" s="132"/>
      <c r="K2768" s="129"/>
      <c r="L2768" s="132"/>
      <c r="M2768" s="132"/>
      <c r="N2768" s="135"/>
      <c r="O2768" s="135"/>
      <c r="P2768" s="135"/>
      <c r="Q2768" s="135"/>
      <c r="R2768" s="135"/>
      <c r="S2768" s="135"/>
    </row>
    <row r="2769" spans="9:19">
      <c r="I2769" s="132"/>
      <c r="J2769" s="132"/>
      <c r="K2769" s="129"/>
      <c r="L2769" s="132"/>
      <c r="M2769" s="132"/>
      <c r="N2769" s="135"/>
      <c r="O2769" s="135"/>
      <c r="P2769" s="135"/>
      <c r="Q2769" s="135"/>
      <c r="R2769" s="135"/>
      <c r="S2769" s="135"/>
    </row>
    <row r="2770" spans="9:19">
      <c r="I2770" s="132"/>
      <c r="J2770" s="132"/>
      <c r="K2770" s="129"/>
      <c r="L2770" s="132"/>
      <c r="M2770" s="132"/>
      <c r="N2770" s="135"/>
      <c r="O2770" s="135"/>
      <c r="P2770" s="135"/>
      <c r="Q2770" s="135"/>
      <c r="R2770" s="135"/>
      <c r="S2770" s="135"/>
    </row>
    <row r="2771" spans="9:19">
      <c r="I2771" s="132"/>
      <c r="J2771" s="132"/>
      <c r="K2771" s="129"/>
      <c r="L2771" s="132"/>
      <c r="M2771" s="132"/>
      <c r="N2771" s="135"/>
      <c r="O2771" s="135"/>
      <c r="P2771" s="135"/>
      <c r="Q2771" s="135"/>
      <c r="R2771" s="135"/>
      <c r="S2771" s="135"/>
    </row>
    <row r="2772" spans="9:19">
      <c r="I2772" s="132"/>
      <c r="J2772" s="132"/>
      <c r="K2772" s="129"/>
      <c r="L2772" s="132"/>
      <c r="M2772" s="132"/>
      <c r="N2772" s="135"/>
      <c r="O2772" s="135"/>
      <c r="P2772" s="135"/>
      <c r="Q2772" s="135"/>
      <c r="R2772" s="135"/>
      <c r="S2772" s="135"/>
    </row>
    <row r="2773" spans="9:19">
      <c r="I2773" s="132"/>
      <c r="J2773" s="132"/>
      <c r="K2773" s="129"/>
      <c r="L2773" s="132"/>
      <c r="M2773" s="132"/>
      <c r="N2773" s="135"/>
      <c r="O2773" s="135"/>
      <c r="P2773" s="135"/>
      <c r="Q2773" s="135"/>
      <c r="R2773" s="135"/>
      <c r="S2773" s="135"/>
    </row>
    <row r="2774" spans="9:19">
      <c r="I2774" s="132"/>
      <c r="J2774" s="132"/>
      <c r="K2774" s="129"/>
      <c r="L2774" s="132"/>
      <c r="M2774" s="132"/>
      <c r="N2774" s="135"/>
      <c r="O2774" s="135"/>
      <c r="P2774" s="135"/>
      <c r="Q2774" s="135"/>
      <c r="R2774" s="135"/>
      <c r="S2774" s="135"/>
    </row>
    <row r="2775" spans="9:19">
      <c r="I2775" s="132"/>
      <c r="J2775" s="132"/>
      <c r="K2775" s="129"/>
      <c r="L2775" s="132"/>
      <c r="M2775" s="132"/>
      <c r="N2775" s="135"/>
      <c r="O2775" s="135"/>
      <c r="P2775" s="135"/>
      <c r="Q2775" s="135"/>
      <c r="R2775" s="135"/>
      <c r="S2775" s="135"/>
    </row>
    <row r="2776" spans="9:19">
      <c r="I2776" s="132"/>
      <c r="J2776" s="132"/>
      <c r="K2776" s="129"/>
      <c r="L2776" s="132"/>
      <c r="M2776" s="132"/>
      <c r="N2776" s="135"/>
      <c r="O2776" s="135"/>
      <c r="P2776" s="135"/>
      <c r="Q2776" s="135"/>
      <c r="R2776" s="135"/>
      <c r="S2776" s="135"/>
    </row>
    <row r="2777" spans="9:19">
      <c r="I2777" s="132"/>
      <c r="J2777" s="132"/>
      <c r="K2777" s="129"/>
      <c r="L2777" s="132"/>
      <c r="M2777" s="132"/>
      <c r="N2777" s="135"/>
      <c r="O2777" s="135"/>
      <c r="P2777" s="135"/>
      <c r="Q2777" s="135"/>
      <c r="R2777" s="135"/>
      <c r="S2777" s="135"/>
    </row>
    <row r="2778" spans="9:19">
      <c r="I2778" s="132"/>
      <c r="J2778" s="132"/>
      <c r="K2778" s="129"/>
      <c r="L2778" s="132"/>
      <c r="M2778" s="132"/>
      <c r="N2778" s="135"/>
      <c r="O2778" s="135"/>
      <c r="P2778" s="135"/>
      <c r="Q2778" s="135"/>
      <c r="R2778" s="135"/>
      <c r="S2778" s="135"/>
    </row>
    <row r="2779" spans="9:19">
      <c r="I2779" s="132"/>
      <c r="J2779" s="132"/>
      <c r="K2779" s="129"/>
      <c r="L2779" s="132"/>
      <c r="M2779" s="132"/>
      <c r="N2779" s="135"/>
      <c r="O2779" s="135"/>
      <c r="P2779" s="135"/>
      <c r="Q2779" s="135"/>
      <c r="R2779" s="135"/>
      <c r="S2779" s="135"/>
    </row>
    <row r="2780" spans="9:19">
      <c r="I2780" s="132"/>
      <c r="J2780" s="132"/>
      <c r="K2780" s="129"/>
      <c r="L2780" s="132"/>
      <c r="M2780" s="132"/>
      <c r="N2780" s="135"/>
      <c r="O2780" s="135"/>
      <c r="P2780" s="135"/>
      <c r="Q2780" s="135"/>
      <c r="R2780" s="135"/>
      <c r="S2780" s="135"/>
    </row>
    <row r="2781" spans="9:19">
      <c r="I2781" s="132"/>
      <c r="J2781" s="132"/>
      <c r="K2781" s="129"/>
      <c r="L2781" s="132"/>
      <c r="M2781" s="132"/>
      <c r="N2781" s="135"/>
      <c r="O2781" s="135"/>
      <c r="P2781" s="135"/>
      <c r="Q2781" s="135"/>
      <c r="R2781" s="135"/>
      <c r="S2781" s="135"/>
    </row>
    <row r="2782" spans="9:19">
      <c r="I2782" s="132"/>
      <c r="J2782" s="132"/>
      <c r="K2782" s="129"/>
      <c r="L2782" s="132"/>
      <c r="M2782" s="132"/>
      <c r="N2782" s="135"/>
      <c r="O2782" s="135"/>
      <c r="P2782" s="135"/>
      <c r="Q2782" s="135"/>
      <c r="R2782" s="135"/>
      <c r="S2782" s="135"/>
    </row>
    <row r="2783" spans="9:19">
      <c r="I2783" s="132"/>
      <c r="J2783" s="132"/>
      <c r="K2783" s="129"/>
      <c r="L2783" s="132"/>
      <c r="M2783" s="132"/>
      <c r="N2783" s="135"/>
      <c r="O2783" s="135"/>
      <c r="P2783" s="135"/>
      <c r="Q2783" s="135"/>
      <c r="R2783" s="135"/>
      <c r="S2783" s="135"/>
    </row>
    <row r="2784" spans="9:19">
      <c r="I2784" s="132"/>
      <c r="J2784" s="132"/>
      <c r="K2784" s="129"/>
      <c r="L2784" s="132"/>
      <c r="M2784" s="132"/>
      <c r="N2784" s="135"/>
      <c r="O2784" s="135"/>
      <c r="P2784" s="135"/>
      <c r="Q2784" s="135"/>
      <c r="R2784" s="135"/>
      <c r="S2784" s="135"/>
    </row>
    <row r="2785" spans="9:19">
      <c r="I2785" s="132"/>
      <c r="J2785" s="132"/>
      <c r="K2785" s="129"/>
      <c r="L2785" s="132"/>
      <c r="M2785" s="132"/>
      <c r="N2785" s="135"/>
      <c r="O2785" s="135"/>
      <c r="P2785" s="135"/>
      <c r="Q2785" s="135"/>
      <c r="R2785" s="135"/>
      <c r="S2785" s="135"/>
    </row>
    <row r="2786" spans="9:19">
      <c r="I2786" s="132"/>
      <c r="J2786" s="132"/>
      <c r="K2786" s="129"/>
      <c r="L2786" s="132"/>
      <c r="M2786" s="132"/>
      <c r="N2786" s="135"/>
      <c r="O2786" s="135"/>
      <c r="P2786" s="135"/>
      <c r="Q2786" s="135"/>
      <c r="R2786" s="135"/>
      <c r="S2786" s="135"/>
    </row>
    <row r="2787" spans="9:19">
      <c r="I2787" s="132"/>
      <c r="J2787" s="132"/>
      <c r="K2787" s="129"/>
      <c r="L2787" s="132"/>
      <c r="M2787" s="132"/>
      <c r="N2787" s="135"/>
      <c r="O2787" s="135"/>
      <c r="P2787" s="135"/>
      <c r="Q2787" s="135"/>
      <c r="R2787" s="135"/>
      <c r="S2787" s="135"/>
    </row>
    <row r="2788" spans="9:19">
      <c r="I2788" s="132"/>
      <c r="J2788" s="132"/>
      <c r="K2788" s="129"/>
      <c r="L2788" s="132"/>
      <c r="M2788" s="132"/>
      <c r="N2788" s="135"/>
      <c r="O2788" s="135"/>
      <c r="P2788" s="135"/>
      <c r="Q2788" s="135"/>
      <c r="R2788" s="135"/>
      <c r="S2788" s="135"/>
    </row>
    <row r="2789" spans="9:19">
      <c r="I2789" s="132"/>
      <c r="J2789" s="132"/>
      <c r="K2789" s="129"/>
      <c r="L2789" s="132"/>
      <c r="M2789" s="132"/>
      <c r="N2789" s="135"/>
      <c r="O2789" s="135"/>
      <c r="P2789" s="135"/>
      <c r="Q2789" s="135"/>
      <c r="R2789" s="135"/>
      <c r="S2789" s="135"/>
    </row>
    <row r="2790" spans="9:19">
      <c r="I2790" s="132"/>
      <c r="J2790" s="132"/>
      <c r="K2790" s="129"/>
      <c r="L2790" s="132"/>
      <c r="M2790" s="132"/>
      <c r="N2790" s="135"/>
      <c r="O2790" s="135"/>
      <c r="P2790" s="135"/>
      <c r="Q2790" s="135"/>
      <c r="R2790" s="135"/>
      <c r="S2790" s="135"/>
    </row>
    <row r="2791" spans="9:19">
      <c r="I2791" s="132"/>
      <c r="J2791" s="132"/>
      <c r="K2791" s="129"/>
      <c r="L2791" s="132"/>
      <c r="M2791" s="132"/>
      <c r="N2791" s="135"/>
      <c r="O2791" s="135"/>
      <c r="P2791" s="135"/>
      <c r="Q2791" s="135"/>
      <c r="R2791" s="135"/>
      <c r="S2791" s="135"/>
    </row>
    <row r="2792" spans="9:19">
      <c r="I2792" s="132"/>
      <c r="J2792" s="132"/>
      <c r="K2792" s="129"/>
      <c r="L2792" s="132"/>
      <c r="M2792" s="132"/>
      <c r="N2792" s="135"/>
      <c r="O2792" s="135"/>
      <c r="P2792" s="135"/>
      <c r="Q2792" s="135"/>
      <c r="R2792" s="135"/>
      <c r="S2792" s="135"/>
    </row>
    <row r="2793" spans="9:19">
      <c r="I2793" s="132"/>
      <c r="J2793" s="132"/>
      <c r="K2793" s="129"/>
      <c r="L2793" s="132"/>
      <c r="M2793" s="132"/>
      <c r="N2793" s="135"/>
      <c r="O2793" s="135"/>
      <c r="P2793" s="135"/>
      <c r="Q2793" s="135"/>
      <c r="R2793" s="135"/>
      <c r="S2793" s="135"/>
    </row>
    <row r="2794" spans="9:19">
      <c r="I2794" s="132"/>
      <c r="J2794" s="132"/>
      <c r="K2794" s="129"/>
      <c r="L2794" s="132"/>
      <c r="M2794" s="132"/>
      <c r="N2794" s="135"/>
      <c r="O2794" s="135"/>
      <c r="P2794" s="135"/>
      <c r="Q2794" s="135"/>
      <c r="R2794" s="135"/>
      <c r="S2794" s="135"/>
    </row>
    <row r="2795" spans="9:19">
      <c r="I2795" s="132"/>
      <c r="J2795" s="132"/>
      <c r="K2795" s="129"/>
      <c r="L2795" s="132"/>
      <c r="M2795" s="132"/>
      <c r="N2795" s="135"/>
      <c r="O2795" s="135"/>
      <c r="P2795" s="135"/>
      <c r="Q2795" s="135"/>
      <c r="R2795" s="135"/>
      <c r="S2795" s="135"/>
    </row>
    <row r="2796" spans="9:19">
      <c r="I2796" s="132"/>
      <c r="J2796" s="132"/>
      <c r="K2796" s="129"/>
      <c r="L2796" s="132"/>
      <c r="M2796" s="132"/>
      <c r="N2796" s="135"/>
      <c r="O2796" s="135"/>
      <c r="P2796" s="135"/>
      <c r="Q2796" s="135"/>
      <c r="R2796" s="135"/>
      <c r="S2796" s="135"/>
    </row>
    <row r="2797" spans="9:19">
      <c r="I2797" s="132"/>
      <c r="J2797" s="132"/>
      <c r="K2797" s="129"/>
      <c r="L2797" s="132"/>
      <c r="M2797" s="132"/>
      <c r="N2797" s="135"/>
      <c r="O2797" s="135"/>
      <c r="P2797" s="135"/>
      <c r="Q2797" s="135"/>
      <c r="R2797" s="135"/>
      <c r="S2797" s="135"/>
    </row>
    <row r="2798" spans="9:19">
      <c r="I2798" s="132"/>
      <c r="J2798" s="132"/>
      <c r="K2798" s="129"/>
      <c r="L2798" s="132"/>
      <c r="M2798" s="132"/>
      <c r="N2798" s="135"/>
      <c r="O2798" s="135"/>
      <c r="P2798" s="135"/>
      <c r="Q2798" s="135"/>
      <c r="R2798" s="135"/>
      <c r="S2798" s="135"/>
    </row>
    <row r="2799" spans="9:19">
      <c r="I2799" s="132"/>
      <c r="J2799" s="132"/>
      <c r="K2799" s="129"/>
      <c r="L2799" s="132"/>
      <c r="M2799" s="132"/>
      <c r="N2799" s="135"/>
      <c r="O2799" s="135"/>
      <c r="P2799" s="135"/>
      <c r="Q2799" s="135"/>
      <c r="R2799" s="135"/>
      <c r="S2799" s="135"/>
    </row>
    <row r="2800" spans="9:19">
      <c r="I2800" s="132"/>
      <c r="J2800" s="132"/>
      <c r="K2800" s="129"/>
      <c r="L2800" s="132"/>
      <c r="M2800" s="132"/>
      <c r="N2800" s="135"/>
      <c r="O2800" s="135"/>
      <c r="P2800" s="135"/>
      <c r="Q2800" s="135"/>
      <c r="R2800" s="135"/>
      <c r="S2800" s="135"/>
    </row>
    <row r="2801" spans="9:19">
      <c r="I2801" s="132"/>
      <c r="J2801" s="132"/>
      <c r="K2801" s="129"/>
      <c r="L2801" s="132"/>
      <c r="M2801" s="132"/>
      <c r="N2801" s="135"/>
      <c r="O2801" s="135"/>
      <c r="P2801" s="135"/>
      <c r="Q2801" s="135"/>
      <c r="R2801" s="135"/>
      <c r="S2801" s="135"/>
    </row>
    <row r="2802" spans="9:19">
      <c r="I2802" s="132"/>
      <c r="J2802" s="132"/>
      <c r="K2802" s="129"/>
      <c r="L2802" s="132"/>
      <c r="M2802" s="132"/>
      <c r="N2802" s="135"/>
      <c r="O2802" s="135"/>
      <c r="P2802" s="135"/>
      <c r="Q2802" s="135"/>
      <c r="R2802" s="135"/>
      <c r="S2802" s="135"/>
    </row>
    <row r="2803" spans="9:19">
      <c r="I2803" s="132"/>
      <c r="J2803" s="132"/>
      <c r="K2803" s="129"/>
      <c r="L2803" s="132"/>
      <c r="M2803" s="132"/>
      <c r="N2803" s="135"/>
      <c r="O2803" s="135"/>
      <c r="P2803" s="135"/>
      <c r="Q2803" s="135"/>
      <c r="R2803" s="135"/>
      <c r="S2803" s="135"/>
    </row>
    <row r="2804" spans="9:19">
      <c r="I2804" s="132"/>
      <c r="J2804" s="132"/>
      <c r="K2804" s="129"/>
      <c r="L2804" s="132"/>
      <c r="M2804" s="132"/>
      <c r="N2804" s="135"/>
      <c r="O2804" s="135"/>
      <c r="P2804" s="135"/>
      <c r="Q2804" s="135"/>
      <c r="R2804" s="135"/>
      <c r="S2804" s="135"/>
    </row>
    <row r="2805" spans="9:19">
      <c r="I2805" s="132"/>
      <c r="J2805" s="132"/>
      <c r="K2805" s="129"/>
      <c r="L2805" s="132"/>
      <c r="M2805" s="132"/>
      <c r="N2805" s="135"/>
      <c r="O2805" s="135"/>
      <c r="P2805" s="135"/>
      <c r="Q2805" s="135"/>
      <c r="R2805" s="135"/>
      <c r="S2805" s="135"/>
    </row>
    <row r="2806" spans="9:19">
      <c r="I2806" s="132"/>
      <c r="J2806" s="132"/>
      <c r="K2806" s="129"/>
      <c r="L2806" s="132"/>
      <c r="M2806" s="132"/>
      <c r="N2806" s="135"/>
      <c r="O2806" s="135"/>
      <c r="P2806" s="135"/>
      <c r="Q2806" s="135"/>
      <c r="R2806" s="135"/>
      <c r="S2806" s="135"/>
    </row>
    <row r="2807" spans="9:19">
      <c r="I2807" s="132"/>
      <c r="J2807" s="132"/>
      <c r="K2807" s="129"/>
      <c r="L2807" s="132"/>
      <c r="M2807" s="132"/>
      <c r="N2807" s="135"/>
      <c r="O2807" s="135"/>
      <c r="P2807" s="135"/>
      <c r="Q2807" s="135"/>
      <c r="R2807" s="135"/>
      <c r="S2807" s="135"/>
    </row>
    <row r="2808" spans="9:19">
      <c r="I2808" s="132"/>
      <c r="J2808" s="132"/>
      <c r="K2808" s="129"/>
      <c r="L2808" s="132"/>
      <c r="M2808" s="132"/>
      <c r="N2808" s="135"/>
      <c r="O2808" s="135"/>
      <c r="P2808" s="135"/>
      <c r="Q2808" s="135"/>
      <c r="R2808" s="135"/>
      <c r="S2808" s="135"/>
    </row>
    <row r="2809" spans="9:19">
      <c r="I2809" s="132"/>
      <c r="J2809" s="132"/>
      <c r="K2809" s="129"/>
      <c r="L2809" s="132"/>
      <c r="M2809" s="132"/>
      <c r="N2809" s="135"/>
      <c r="O2809" s="135"/>
      <c r="P2809" s="135"/>
      <c r="Q2809" s="135"/>
      <c r="R2809" s="135"/>
      <c r="S2809" s="135"/>
    </row>
    <row r="2810" spans="9:19">
      <c r="I2810" s="132"/>
      <c r="J2810" s="132"/>
      <c r="K2810" s="129"/>
      <c r="L2810" s="132"/>
      <c r="M2810" s="132"/>
      <c r="N2810" s="135"/>
      <c r="O2810" s="135"/>
      <c r="P2810" s="135"/>
      <c r="Q2810" s="135"/>
      <c r="R2810" s="135"/>
      <c r="S2810" s="135"/>
    </row>
    <row r="2811" spans="9:19">
      <c r="I2811" s="132"/>
      <c r="J2811" s="132"/>
      <c r="K2811" s="129"/>
      <c r="L2811" s="132"/>
      <c r="M2811" s="132"/>
      <c r="N2811" s="135"/>
      <c r="O2811" s="135"/>
      <c r="P2811" s="135"/>
      <c r="Q2811" s="135"/>
      <c r="R2811" s="135"/>
      <c r="S2811" s="135"/>
    </row>
    <row r="2812" spans="9:19">
      <c r="I2812" s="132"/>
      <c r="J2812" s="132"/>
      <c r="K2812" s="129"/>
      <c r="L2812" s="132"/>
      <c r="M2812" s="132"/>
      <c r="N2812" s="135"/>
      <c r="O2812" s="135"/>
      <c r="P2812" s="135"/>
      <c r="Q2812" s="135"/>
      <c r="R2812" s="135"/>
      <c r="S2812" s="135"/>
    </row>
    <row r="2813" spans="9:19">
      <c r="I2813" s="132"/>
      <c r="J2813" s="132"/>
      <c r="K2813" s="129"/>
      <c r="L2813" s="132"/>
      <c r="M2813" s="132"/>
      <c r="N2813" s="135"/>
      <c r="O2813" s="135"/>
      <c r="P2813" s="135"/>
      <c r="Q2813" s="135"/>
      <c r="R2813" s="135"/>
      <c r="S2813" s="135"/>
    </row>
    <row r="2814" spans="9:19">
      <c r="I2814" s="132"/>
      <c r="J2814" s="132"/>
      <c r="K2814" s="129"/>
      <c r="L2814" s="132"/>
      <c r="M2814" s="132"/>
      <c r="N2814" s="135"/>
      <c r="O2814" s="135"/>
      <c r="P2814" s="135"/>
      <c r="Q2814" s="135"/>
      <c r="R2814" s="135"/>
      <c r="S2814" s="135"/>
    </row>
    <row r="2815" spans="9:19">
      <c r="I2815" s="132"/>
      <c r="J2815" s="132"/>
      <c r="K2815" s="129"/>
      <c r="L2815" s="132"/>
      <c r="M2815" s="132"/>
      <c r="N2815" s="135"/>
      <c r="O2815" s="135"/>
      <c r="P2815" s="135"/>
      <c r="Q2815" s="135"/>
      <c r="R2815" s="135"/>
      <c r="S2815" s="135"/>
    </row>
    <row r="2816" spans="9:19">
      <c r="I2816" s="132"/>
      <c r="J2816" s="132"/>
      <c r="K2816" s="129"/>
      <c r="L2816" s="132"/>
      <c r="M2816" s="132"/>
      <c r="N2816" s="135"/>
      <c r="O2816" s="135"/>
      <c r="P2816" s="135"/>
      <c r="Q2816" s="135"/>
      <c r="R2816" s="135"/>
      <c r="S2816" s="135"/>
    </row>
    <row r="2817" spans="9:19">
      <c r="I2817" s="132"/>
      <c r="J2817" s="132"/>
      <c r="K2817" s="129"/>
      <c r="L2817" s="132"/>
      <c r="M2817" s="132"/>
      <c r="N2817" s="135"/>
      <c r="O2817" s="135"/>
      <c r="P2817" s="135"/>
      <c r="Q2817" s="135"/>
      <c r="R2817" s="135"/>
      <c r="S2817" s="135"/>
    </row>
    <row r="2818" spans="9:19">
      <c r="I2818" s="132"/>
      <c r="J2818" s="132"/>
      <c r="K2818" s="129"/>
      <c r="L2818" s="132"/>
      <c r="M2818" s="132"/>
      <c r="N2818" s="135"/>
      <c r="O2818" s="135"/>
      <c r="P2818" s="135"/>
      <c r="Q2818" s="135"/>
      <c r="R2818" s="135"/>
      <c r="S2818" s="135"/>
    </row>
    <row r="2819" spans="9:19">
      <c r="I2819" s="132"/>
      <c r="J2819" s="132"/>
      <c r="K2819" s="129"/>
      <c r="L2819" s="132"/>
      <c r="M2819" s="132"/>
      <c r="N2819" s="135"/>
      <c r="O2819" s="135"/>
      <c r="P2819" s="135"/>
      <c r="Q2819" s="135"/>
      <c r="R2819" s="135"/>
      <c r="S2819" s="135"/>
    </row>
    <row r="2820" spans="9:19">
      <c r="I2820" s="132"/>
      <c r="J2820" s="132"/>
      <c r="K2820" s="129"/>
      <c r="L2820" s="132"/>
      <c r="M2820" s="132"/>
      <c r="N2820" s="135"/>
      <c r="O2820" s="135"/>
      <c r="P2820" s="135"/>
      <c r="Q2820" s="135"/>
      <c r="R2820" s="135"/>
      <c r="S2820" s="135"/>
    </row>
    <row r="2821" spans="9:19">
      <c r="I2821" s="132"/>
      <c r="J2821" s="132"/>
      <c r="K2821" s="129"/>
      <c r="L2821" s="132"/>
      <c r="M2821" s="132"/>
      <c r="N2821" s="135"/>
      <c r="O2821" s="135"/>
      <c r="P2821" s="135"/>
      <c r="Q2821" s="135"/>
      <c r="R2821" s="135"/>
      <c r="S2821" s="135"/>
    </row>
    <row r="2822" spans="9:19">
      <c r="I2822" s="132"/>
      <c r="J2822" s="132"/>
      <c r="K2822" s="129"/>
      <c r="L2822" s="132"/>
      <c r="M2822" s="132"/>
      <c r="N2822" s="135"/>
      <c r="O2822" s="135"/>
      <c r="P2822" s="135"/>
      <c r="Q2822" s="135"/>
      <c r="R2822" s="135"/>
      <c r="S2822" s="135"/>
    </row>
    <row r="2823" spans="9:19">
      <c r="I2823" s="132"/>
      <c r="J2823" s="132"/>
      <c r="K2823" s="129"/>
      <c r="L2823" s="132"/>
      <c r="M2823" s="132"/>
      <c r="N2823" s="135"/>
      <c r="O2823" s="135"/>
      <c r="P2823" s="135"/>
      <c r="Q2823" s="135"/>
      <c r="R2823" s="135"/>
      <c r="S2823" s="135"/>
    </row>
    <row r="2824" spans="9:19">
      <c r="I2824" s="132"/>
      <c r="J2824" s="132"/>
      <c r="K2824" s="129"/>
      <c r="L2824" s="132"/>
      <c r="M2824" s="132"/>
      <c r="N2824" s="135"/>
      <c r="O2824" s="135"/>
      <c r="P2824" s="135"/>
      <c r="Q2824" s="135"/>
      <c r="R2824" s="135"/>
      <c r="S2824" s="135"/>
    </row>
    <row r="2825" spans="9:19">
      <c r="I2825" s="132"/>
      <c r="J2825" s="132"/>
      <c r="K2825" s="129"/>
      <c r="L2825" s="132"/>
      <c r="M2825" s="132"/>
      <c r="N2825" s="135"/>
      <c r="O2825" s="135"/>
      <c r="P2825" s="135"/>
      <c r="Q2825" s="135"/>
      <c r="R2825" s="135"/>
      <c r="S2825" s="135"/>
    </row>
    <row r="2826" spans="9:19">
      <c r="I2826" s="132"/>
      <c r="J2826" s="132"/>
      <c r="K2826" s="129"/>
      <c r="L2826" s="132"/>
      <c r="M2826" s="132"/>
      <c r="N2826" s="135"/>
      <c r="O2826" s="135"/>
      <c r="P2826" s="135"/>
      <c r="Q2826" s="135"/>
      <c r="R2826" s="135"/>
      <c r="S2826" s="135"/>
    </row>
    <row r="2827" spans="9:19">
      <c r="I2827" s="132"/>
      <c r="J2827" s="132"/>
      <c r="K2827" s="129"/>
      <c r="L2827" s="132"/>
      <c r="M2827" s="132"/>
      <c r="N2827" s="135"/>
      <c r="O2827" s="135"/>
      <c r="P2827" s="135"/>
      <c r="Q2827" s="135"/>
      <c r="R2827" s="135"/>
      <c r="S2827" s="135"/>
    </row>
    <row r="2828" spans="9:19">
      <c r="I2828" s="132"/>
      <c r="J2828" s="132"/>
      <c r="K2828" s="129"/>
      <c r="L2828" s="132"/>
      <c r="M2828" s="132"/>
      <c r="N2828" s="135"/>
      <c r="O2828" s="135"/>
      <c r="P2828" s="135"/>
      <c r="Q2828" s="135"/>
      <c r="R2828" s="135"/>
      <c r="S2828" s="135"/>
    </row>
    <row r="2829" spans="9:19">
      <c r="I2829" s="132"/>
      <c r="J2829" s="132"/>
      <c r="K2829" s="129"/>
      <c r="L2829" s="132"/>
      <c r="M2829" s="132"/>
      <c r="N2829" s="135"/>
      <c r="O2829" s="135"/>
      <c r="P2829" s="135"/>
      <c r="Q2829" s="135"/>
      <c r="R2829" s="135"/>
      <c r="S2829" s="135"/>
    </row>
    <row r="2830" spans="9:19">
      <c r="I2830" s="132"/>
      <c r="J2830" s="132"/>
      <c r="K2830" s="129"/>
      <c r="L2830" s="132"/>
      <c r="M2830" s="132"/>
      <c r="N2830" s="135"/>
      <c r="O2830" s="135"/>
      <c r="P2830" s="135"/>
      <c r="Q2830" s="135"/>
      <c r="R2830" s="135"/>
      <c r="S2830" s="135"/>
    </row>
    <row r="2831" spans="9:19">
      <c r="I2831" s="132"/>
      <c r="J2831" s="132"/>
      <c r="K2831" s="129"/>
      <c r="L2831" s="132"/>
      <c r="M2831" s="132"/>
      <c r="N2831" s="135"/>
      <c r="O2831" s="135"/>
      <c r="P2831" s="135"/>
      <c r="Q2831" s="135"/>
      <c r="R2831" s="135"/>
      <c r="S2831" s="135"/>
    </row>
    <row r="2832" spans="9:19">
      <c r="I2832" s="132"/>
      <c r="J2832" s="132"/>
      <c r="K2832" s="129"/>
      <c r="L2832" s="132"/>
      <c r="M2832" s="132"/>
      <c r="N2832" s="135"/>
      <c r="O2832" s="135"/>
      <c r="P2832" s="135"/>
      <c r="Q2832" s="135"/>
      <c r="R2832" s="135"/>
      <c r="S2832" s="135"/>
    </row>
    <row r="2833" spans="9:19">
      <c r="I2833" s="132"/>
      <c r="J2833" s="132"/>
      <c r="K2833" s="129"/>
      <c r="L2833" s="132"/>
      <c r="M2833" s="132"/>
      <c r="N2833" s="135"/>
      <c r="O2833" s="135"/>
      <c r="P2833" s="135"/>
      <c r="Q2833" s="135"/>
      <c r="R2833" s="135"/>
      <c r="S2833" s="135"/>
    </row>
    <row r="2834" spans="9:19">
      <c r="I2834" s="132"/>
      <c r="J2834" s="132"/>
      <c r="K2834" s="129"/>
      <c r="L2834" s="132"/>
      <c r="M2834" s="132"/>
      <c r="N2834" s="135"/>
      <c r="O2834" s="135"/>
      <c r="P2834" s="135"/>
      <c r="Q2834" s="135"/>
      <c r="R2834" s="135"/>
      <c r="S2834" s="135"/>
    </row>
    <row r="2835" spans="9:19">
      <c r="I2835" s="132"/>
      <c r="J2835" s="132"/>
      <c r="K2835" s="129"/>
      <c r="L2835" s="132"/>
      <c r="M2835" s="132"/>
      <c r="N2835" s="135"/>
      <c r="O2835" s="135"/>
      <c r="P2835" s="135"/>
      <c r="Q2835" s="135"/>
      <c r="R2835" s="135"/>
      <c r="S2835" s="135"/>
    </row>
    <row r="2836" spans="9:19">
      <c r="I2836" s="132"/>
      <c r="J2836" s="132"/>
      <c r="K2836" s="129"/>
      <c r="L2836" s="132"/>
      <c r="M2836" s="132"/>
      <c r="N2836" s="135"/>
      <c r="O2836" s="135"/>
      <c r="P2836" s="135"/>
      <c r="Q2836" s="135"/>
      <c r="R2836" s="135"/>
      <c r="S2836" s="135"/>
    </row>
    <row r="2837" spans="9:19">
      <c r="I2837" s="132"/>
      <c r="J2837" s="132"/>
      <c r="K2837" s="129"/>
      <c r="L2837" s="132"/>
      <c r="M2837" s="132"/>
      <c r="N2837" s="135"/>
      <c r="O2837" s="135"/>
      <c r="P2837" s="135"/>
      <c r="Q2837" s="135"/>
      <c r="R2837" s="135"/>
      <c r="S2837" s="135"/>
    </row>
    <row r="2838" spans="9:19">
      <c r="I2838" s="132"/>
      <c r="J2838" s="132"/>
      <c r="K2838" s="129"/>
      <c r="L2838" s="132"/>
      <c r="M2838" s="132"/>
      <c r="N2838" s="135"/>
      <c r="O2838" s="135"/>
      <c r="P2838" s="135"/>
      <c r="Q2838" s="135"/>
      <c r="R2838" s="135"/>
      <c r="S2838" s="135"/>
    </row>
    <row r="2839" spans="9:19">
      <c r="I2839" s="132"/>
      <c r="J2839" s="132"/>
      <c r="K2839" s="129"/>
      <c r="L2839" s="132"/>
      <c r="M2839" s="132"/>
      <c r="N2839" s="135"/>
      <c r="O2839" s="135"/>
      <c r="P2839" s="135"/>
      <c r="Q2839" s="135"/>
      <c r="R2839" s="135"/>
      <c r="S2839" s="135"/>
    </row>
    <row r="2840" spans="9:19">
      <c r="I2840" s="132"/>
      <c r="J2840" s="132"/>
      <c r="K2840" s="129"/>
      <c r="L2840" s="132"/>
      <c r="M2840" s="132"/>
      <c r="N2840" s="135"/>
      <c r="O2840" s="135"/>
      <c r="P2840" s="135"/>
      <c r="Q2840" s="135"/>
      <c r="R2840" s="135"/>
      <c r="S2840" s="135"/>
    </row>
    <row r="2841" spans="9:19">
      <c r="I2841" s="132"/>
      <c r="J2841" s="132"/>
      <c r="K2841" s="129"/>
      <c r="L2841" s="132"/>
      <c r="M2841" s="132"/>
      <c r="N2841" s="135"/>
      <c r="O2841" s="135"/>
      <c r="P2841" s="135"/>
      <c r="Q2841" s="135"/>
      <c r="R2841" s="135"/>
      <c r="S2841" s="135"/>
    </row>
    <row r="2842" spans="9:19">
      <c r="I2842" s="132"/>
      <c r="J2842" s="132"/>
      <c r="K2842" s="129"/>
      <c r="L2842" s="132"/>
      <c r="M2842" s="132"/>
      <c r="N2842" s="135"/>
      <c r="O2842" s="135"/>
      <c r="P2842" s="135"/>
      <c r="Q2842" s="135"/>
      <c r="R2842" s="135"/>
      <c r="S2842" s="135"/>
    </row>
    <row r="2843" spans="9:19">
      <c r="I2843" s="132"/>
      <c r="J2843" s="132"/>
      <c r="K2843" s="129"/>
      <c r="L2843" s="132"/>
      <c r="M2843" s="132"/>
      <c r="N2843" s="135"/>
      <c r="O2843" s="135"/>
      <c r="P2843" s="135"/>
      <c r="Q2843" s="135"/>
      <c r="R2843" s="135"/>
      <c r="S2843" s="135"/>
    </row>
    <row r="2844" spans="9:19">
      <c r="I2844" s="132"/>
      <c r="J2844" s="132"/>
      <c r="K2844" s="129"/>
      <c r="L2844" s="132"/>
      <c r="M2844" s="132"/>
      <c r="N2844" s="135"/>
      <c r="O2844" s="135"/>
      <c r="P2844" s="135"/>
      <c r="Q2844" s="135"/>
      <c r="R2844" s="135"/>
      <c r="S2844" s="135"/>
    </row>
    <row r="2845" spans="9:19">
      <c r="I2845" s="132"/>
      <c r="J2845" s="132"/>
      <c r="K2845" s="129"/>
      <c r="L2845" s="132"/>
      <c r="M2845" s="132"/>
      <c r="N2845" s="135"/>
      <c r="O2845" s="135"/>
      <c r="P2845" s="135"/>
      <c r="Q2845" s="135"/>
      <c r="R2845" s="135"/>
      <c r="S2845" s="135"/>
    </row>
    <row r="2846" spans="9:19">
      <c r="I2846" s="132"/>
      <c r="J2846" s="132"/>
      <c r="K2846" s="129"/>
      <c r="L2846" s="132"/>
      <c r="M2846" s="132"/>
      <c r="N2846" s="135"/>
      <c r="O2846" s="135"/>
      <c r="P2846" s="135"/>
      <c r="Q2846" s="135"/>
      <c r="R2846" s="135"/>
      <c r="S2846" s="135"/>
    </row>
    <row r="2847" spans="9:19">
      <c r="I2847" s="132"/>
      <c r="J2847" s="132"/>
      <c r="K2847" s="129"/>
      <c r="L2847" s="132"/>
      <c r="M2847" s="132"/>
      <c r="N2847" s="135"/>
      <c r="O2847" s="135"/>
      <c r="P2847" s="135"/>
      <c r="Q2847" s="135"/>
      <c r="R2847" s="135"/>
      <c r="S2847" s="135"/>
    </row>
    <row r="2848" spans="9:19">
      <c r="I2848" s="132"/>
      <c r="J2848" s="132"/>
      <c r="K2848" s="129"/>
      <c r="L2848" s="132"/>
      <c r="M2848" s="132"/>
      <c r="N2848" s="135"/>
      <c r="O2848" s="135"/>
      <c r="P2848" s="135"/>
      <c r="Q2848" s="135"/>
      <c r="R2848" s="135"/>
      <c r="S2848" s="135"/>
    </row>
    <row r="2849" spans="9:19">
      <c r="I2849" s="132"/>
      <c r="J2849" s="132"/>
      <c r="K2849" s="129"/>
      <c r="L2849" s="132"/>
      <c r="M2849" s="132"/>
      <c r="N2849" s="135"/>
      <c r="O2849" s="135"/>
      <c r="P2849" s="135"/>
      <c r="Q2849" s="135"/>
      <c r="R2849" s="135"/>
      <c r="S2849" s="135"/>
    </row>
    <row r="2850" spans="9:19">
      <c r="I2850" s="132"/>
      <c r="J2850" s="132"/>
      <c r="K2850" s="129"/>
      <c r="L2850" s="132"/>
      <c r="M2850" s="132"/>
      <c r="N2850" s="135"/>
      <c r="O2850" s="135"/>
      <c r="P2850" s="135"/>
      <c r="Q2850" s="135"/>
      <c r="R2850" s="135"/>
      <c r="S2850" s="135"/>
    </row>
    <row r="2851" spans="9:19">
      <c r="I2851" s="132"/>
      <c r="J2851" s="132"/>
      <c r="K2851" s="129"/>
      <c r="L2851" s="132"/>
      <c r="M2851" s="132"/>
      <c r="N2851" s="135"/>
      <c r="O2851" s="135"/>
      <c r="P2851" s="135"/>
      <c r="Q2851" s="135"/>
      <c r="R2851" s="135"/>
      <c r="S2851" s="135"/>
    </row>
    <row r="2852" spans="9:19">
      <c r="I2852" s="132"/>
      <c r="J2852" s="132"/>
      <c r="K2852" s="129"/>
      <c r="L2852" s="132"/>
      <c r="M2852" s="132"/>
      <c r="N2852" s="135"/>
      <c r="O2852" s="135"/>
      <c r="P2852" s="135"/>
      <c r="Q2852" s="135"/>
      <c r="R2852" s="135"/>
      <c r="S2852" s="135"/>
    </row>
    <row r="2853" spans="9:19">
      <c r="I2853" s="132"/>
      <c r="J2853" s="132"/>
      <c r="K2853" s="129"/>
      <c r="L2853" s="132"/>
      <c r="M2853" s="132"/>
      <c r="N2853" s="135"/>
      <c r="O2853" s="135"/>
      <c r="P2853" s="135"/>
      <c r="Q2853" s="135"/>
      <c r="R2853" s="135"/>
      <c r="S2853" s="135"/>
    </row>
    <row r="2854" spans="9:19">
      <c r="I2854" s="132"/>
      <c r="J2854" s="132"/>
      <c r="K2854" s="129"/>
      <c r="L2854" s="132"/>
      <c r="M2854" s="132"/>
      <c r="N2854" s="135"/>
      <c r="O2854" s="135"/>
      <c r="P2854" s="135"/>
      <c r="Q2854" s="135"/>
      <c r="R2854" s="135"/>
      <c r="S2854" s="135"/>
    </row>
    <row r="2855" spans="9:19">
      <c r="I2855" s="132"/>
      <c r="J2855" s="132"/>
      <c r="K2855" s="129"/>
      <c r="L2855" s="132"/>
      <c r="M2855" s="132"/>
      <c r="N2855" s="135"/>
      <c r="O2855" s="135"/>
      <c r="P2855" s="135"/>
      <c r="Q2855" s="135"/>
      <c r="R2855" s="135"/>
      <c r="S2855" s="135"/>
    </row>
    <row r="2856" spans="9:19">
      <c r="I2856" s="132"/>
      <c r="J2856" s="132"/>
      <c r="K2856" s="129"/>
      <c r="L2856" s="132"/>
      <c r="M2856" s="132"/>
      <c r="N2856" s="135"/>
      <c r="O2856" s="135"/>
      <c r="P2856" s="135"/>
      <c r="Q2856" s="135"/>
      <c r="R2856" s="135"/>
      <c r="S2856" s="135"/>
    </row>
    <row r="2857" spans="9:19">
      <c r="I2857" s="132"/>
      <c r="J2857" s="132"/>
      <c r="K2857" s="129"/>
      <c r="L2857" s="132"/>
      <c r="M2857" s="132"/>
      <c r="N2857" s="135"/>
      <c r="O2857" s="135"/>
      <c r="P2857" s="135"/>
      <c r="Q2857" s="135"/>
      <c r="R2857" s="135"/>
      <c r="S2857" s="135"/>
    </row>
    <row r="2858" spans="9:19">
      <c r="I2858" s="132"/>
      <c r="J2858" s="132"/>
      <c r="K2858" s="129"/>
      <c r="L2858" s="132"/>
      <c r="M2858" s="132"/>
      <c r="N2858" s="135"/>
      <c r="O2858" s="135"/>
      <c r="P2858" s="135"/>
      <c r="Q2858" s="135"/>
      <c r="R2858" s="135"/>
      <c r="S2858" s="135"/>
    </row>
    <row r="2859" spans="9:19">
      <c r="I2859" s="132"/>
      <c r="J2859" s="132"/>
      <c r="K2859" s="129"/>
      <c r="L2859" s="132"/>
      <c r="M2859" s="132"/>
      <c r="N2859" s="135"/>
      <c r="O2859" s="135"/>
      <c r="P2859" s="135"/>
      <c r="Q2859" s="135"/>
      <c r="R2859" s="135"/>
      <c r="S2859" s="135"/>
    </row>
    <row r="2860" spans="9:19">
      <c r="I2860" s="132"/>
      <c r="J2860" s="132"/>
      <c r="K2860" s="129"/>
      <c r="L2860" s="132"/>
      <c r="M2860" s="132"/>
      <c r="N2860" s="135"/>
      <c r="O2860" s="135"/>
      <c r="P2860" s="135"/>
      <c r="Q2860" s="135"/>
      <c r="R2860" s="135"/>
      <c r="S2860" s="135"/>
    </row>
    <row r="2861" spans="9:19">
      <c r="I2861" s="132"/>
      <c r="J2861" s="132"/>
      <c r="K2861" s="129"/>
      <c r="L2861" s="132"/>
      <c r="M2861" s="132"/>
      <c r="N2861" s="135"/>
      <c r="O2861" s="135"/>
      <c r="P2861" s="135"/>
      <c r="Q2861" s="135"/>
      <c r="R2861" s="135"/>
      <c r="S2861" s="135"/>
    </row>
    <row r="2862" spans="9:19">
      <c r="I2862" s="132"/>
      <c r="J2862" s="132"/>
      <c r="K2862" s="129"/>
      <c r="L2862" s="132"/>
      <c r="M2862" s="132"/>
      <c r="N2862" s="135"/>
      <c r="O2862" s="135"/>
      <c r="P2862" s="135"/>
      <c r="Q2862" s="135"/>
      <c r="R2862" s="135"/>
      <c r="S2862" s="135"/>
    </row>
    <row r="2863" spans="9:19">
      <c r="I2863" s="132"/>
      <c r="J2863" s="132"/>
      <c r="K2863" s="129"/>
      <c r="L2863" s="132"/>
      <c r="M2863" s="132"/>
      <c r="N2863" s="135"/>
      <c r="O2863" s="135"/>
      <c r="P2863" s="135"/>
      <c r="Q2863" s="135"/>
      <c r="R2863" s="135"/>
      <c r="S2863" s="135"/>
    </row>
    <row r="2864" spans="9:19">
      <c r="I2864" s="132"/>
      <c r="J2864" s="132"/>
      <c r="K2864" s="129"/>
      <c r="L2864" s="132"/>
      <c r="M2864" s="132"/>
      <c r="N2864" s="135"/>
      <c r="O2864" s="135"/>
      <c r="P2864" s="135"/>
      <c r="Q2864" s="135"/>
      <c r="R2864" s="135"/>
      <c r="S2864" s="135"/>
    </row>
    <row r="2865" spans="9:19">
      <c r="I2865" s="132"/>
      <c r="J2865" s="132"/>
      <c r="K2865" s="129"/>
      <c r="L2865" s="132"/>
      <c r="M2865" s="132"/>
      <c r="N2865" s="135"/>
      <c r="O2865" s="135"/>
      <c r="P2865" s="135"/>
      <c r="Q2865" s="135"/>
      <c r="R2865" s="135"/>
      <c r="S2865" s="135"/>
    </row>
    <row r="2866" spans="9:19">
      <c r="I2866" s="132"/>
      <c r="J2866" s="132"/>
      <c r="K2866" s="129"/>
      <c r="L2866" s="132"/>
      <c r="M2866" s="132"/>
      <c r="N2866" s="135"/>
      <c r="O2866" s="135"/>
      <c r="P2866" s="135"/>
      <c r="Q2866" s="135"/>
      <c r="R2866" s="135"/>
      <c r="S2866" s="135"/>
    </row>
    <row r="2867" spans="9:19">
      <c r="I2867" s="132"/>
      <c r="J2867" s="132"/>
      <c r="K2867" s="129"/>
      <c r="L2867" s="132"/>
      <c r="M2867" s="132"/>
      <c r="N2867" s="135"/>
      <c r="O2867" s="135"/>
      <c r="P2867" s="135"/>
      <c r="Q2867" s="135"/>
      <c r="R2867" s="135"/>
      <c r="S2867" s="135"/>
    </row>
    <row r="2868" spans="9:19">
      <c r="I2868" s="132"/>
      <c r="J2868" s="132"/>
      <c r="K2868" s="129"/>
      <c r="L2868" s="132"/>
      <c r="M2868" s="132"/>
      <c r="N2868" s="135"/>
      <c r="O2868" s="135"/>
      <c r="P2868" s="135"/>
      <c r="Q2868" s="135"/>
      <c r="R2868" s="135"/>
      <c r="S2868" s="135"/>
    </row>
    <row r="2869" spans="9:19">
      <c r="I2869" s="132"/>
      <c r="J2869" s="132"/>
      <c r="K2869" s="129"/>
      <c r="L2869" s="132"/>
      <c r="M2869" s="132"/>
      <c r="N2869" s="135"/>
      <c r="O2869" s="135"/>
      <c r="P2869" s="135"/>
      <c r="Q2869" s="135"/>
      <c r="R2869" s="135"/>
      <c r="S2869" s="135"/>
    </row>
    <row r="2870" spans="9:19">
      <c r="I2870" s="132"/>
      <c r="J2870" s="132"/>
      <c r="K2870" s="129"/>
      <c r="L2870" s="132"/>
      <c r="M2870" s="132"/>
      <c r="N2870" s="135"/>
      <c r="O2870" s="135"/>
      <c r="P2870" s="135"/>
      <c r="Q2870" s="135"/>
      <c r="R2870" s="135"/>
      <c r="S2870" s="135"/>
    </row>
    <row r="2871" spans="9:19">
      <c r="I2871" s="132"/>
      <c r="J2871" s="132"/>
      <c r="K2871" s="129"/>
      <c r="L2871" s="132"/>
      <c r="M2871" s="132"/>
      <c r="N2871" s="135"/>
      <c r="O2871" s="135"/>
      <c r="P2871" s="135"/>
      <c r="Q2871" s="135"/>
      <c r="R2871" s="135"/>
      <c r="S2871" s="135"/>
    </row>
    <row r="2872" spans="9:19">
      <c r="I2872" s="132"/>
      <c r="J2872" s="132"/>
      <c r="K2872" s="129"/>
      <c r="L2872" s="132"/>
      <c r="M2872" s="132"/>
      <c r="N2872" s="135"/>
      <c r="O2872" s="135"/>
      <c r="P2872" s="135"/>
      <c r="Q2872" s="135"/>
      <c r="R2872" s="135"/>
      <c r="S2872" s="135"/>
    </row>
    <row r="2873" spans="9:19">
      <c r="I2873" s="132"/>
      <c r="J2873" s="132"/>
      <c r="K2873" s="129"/>
      <c r="L2873" s="132"/>
      <c r="M2873" s="132"/>
      <c r="N2873" s="135"/>
      <c r="O2873" s="135"/>
      <c r="P2873" s="135"/>
      <c r="Q2873" s="135"/>
      <c r="R2873" s="135"/>
      <c r="S2873" s="135"/>
    </row>
    <row r="2874" spans="9:19">
      <c r="I2874" s="132"/>
      <c r="J2874" s="132"/>
      <c r="K2874" s="129"/>
      <c r="L2874" s="132"/>
      <c r="M2874" s="132"/>
      <c r="N2874" s="135"/>
      <c r="O2874" s="135"/>
      <c r="P2874" s="135"/>
      <c r="Q2874" s="135"/>
      <c r="R2874" s="135"/>
      <c r="S2874" s="135"/>
    </row>
    <row r="2875" spans="9:19">
      <c r="I2875" s="132"/>
      <c r="J2875" s="132"/>
      <c r="K2875" s="129"/>
      <c r="L2875" s="132"/>
      <c r="M2875" s="132"/>
      <c r="N2875" s="135"/>
      <c r="O2875" s="135"/>
      <c r="P2875" s="135"/>
      <c r="Q2875" s="135"/>
      <c r="R2875" s="135"/>
      <c r="S2875" s="135"/>
    </row>
    <row r="2876" spans="9:19">
      <c r="I2876" s="132"/>
      <c r="J2876" s="132"/>
      <c r="K2876" s="129"/>
      <c r="L2876" s="132"/>
      <c r="M2876" s="132"/>
      <c r="N2876" s="135"/>
      <c r="O2876" s="135"/>
      <c r="P2876" s="135"/>
      <c r="Q2876" s="135"/>
      <c r="R2876" s="135"/>
      <c r="S2876" s="135"/>
    </row>
    <row r="2877" spans="9:19">
      <c r="I2877" s="132"/>
      <c r="J2877" s="132"/>
      <c r="K2877" s="129"/>
      <c r="L2877" s="132"/>
      <c r="M2877" s="132"/>
      <c r="N2877" s="135"/>
      <c r="O2877" s="135"/>
      <c r="P2877" s="135"/>
      <c r="Q2877" s="135"/>
      <c r="R2877" s="135"/>
      <c r="S2877" s="135"/>
    </row>
    <row r="2878" spans="9:19">
      <c r="I2878" s="132"/>
      <c r="J2878" s="132"/>
      <c r="K2878" s="129"/>
      <c r="L2878" s="132"/>
      <c r="M2878" s="132"/>
      <c r="N2878" s="135"/>
      <c r="O2878" s="135"/>
      <c r="P2878" s="135"/>
      <c r="Q2878" s="135"/>
      <c r="R2878" s="135"/>
      <c r="S2878" s="135"/>
    </row>
    <row r="2879" spans="9:19">
      <c r="I2879" s="132"/>
      <c r="J2879" s="132"/>
      <c r="K2879" s="129"/>
      <c r="L2879" s="132"/>
      <c r="M2879" s="132"/>
      <c r="N2879" s="135"/>
      <c r="O2879" s="135"/>
      <c r="P2879" s="135"/>
      <c r="Q2879" s="135"/>
      <c r="R2879" s="135"/>
      <c r="S2879" s="135"/>
    </row>
    <row r="2880" spans="9:19">
      <c r="I2880" s="132"/>
      <c r="J2880" s="132"/>
      <c r="K2880" s="129"/>
      <c r="L2880" s="132"/>
      <c r="M2880" s="132"/>
      <c r="N2880" s="135"/>
      <c r="O2880" s="135"/>
      <c r="P2880" s="135"/>
      <c r="Q2880" s="135"/>
      <c r="R2880" s="135"/>
      <c r="S2880" s="135"/>
    </row>
    <row r="2881" spans="9:19">
      <c r="I2881" s="132"/>
      <c r="J2881" s="132"/>
      <c r="K2881" s="129"/>
      <c r="L2881" s="132"/>
      <c r="M2881" s="132"/>
      <c r="N2881" s="135"/>
      <c r="O2881" s="135"/>
      <c r="P2881" s="135"/>
      <c r="Q2881" s="135"/>
      <c r="R2881" s="135"/>
      <c r="S2881" s="135"/>
    </row>
    <row r="2882" spans="9:19">
      <c r="I2882" s="132"/>
      <c r="J2882" s="132"/>
      <c r="K2882" s="129"/>
      <c r="L2882" s="132"/>
      <c r="M2882" s="132"/>
      <c r="N2882" s="135"/>
      <c r="O2882" s="135"/>
      <c r="P2882" s="135"/>
      <c r="Q2882" s="135"/>
      <c r="R2882" s="135"/>
      <c r="S2882" s="135"/>
    </row>
    <row r="2883" spans="9:19">
      <c r="I2883" s="132"/>
      <c r="J2883" s="132"/>
      <c r="K2883" s="129"/>
      <c r="L2883" s="132"/>
      <c r="M2883" s="132"/>
      <c r="N2883" s="135"/>
      <c r="O2883" s="135"/>
      <c r="P2883" s="135"/>
      <c r="Q2883" s="135"/>
      <c r="R2883" s="135"/>
      <c r="S2883" s="135"/>
    </row>
    <row r="2884" spans="9:19">
      <c r="I2884" s="132"/>
      <c r="J2884" s="132"/>
      <c r="K2884" s="129"/>
      <c r="L2884" s="132"/>
      <c r="M2884" s="132"/>
      <c r="N2884" s="135"/>
      <c r="O2884" s="135"/>
      <c r="P2884" s="135"/>
      <c r="Q2884" s="135"/>
      <c r="R2884" s="135"/>
      <c r="S2884" s="135"/>
    </row>
    <row r="2885" spans="9:19">
      <c r="I2885" s="132"/>
      <c r="J2885" s="132"/>
      <c r="K2885" s="129"/>
      <c r="L2885" s="132"/>
      <c r="M2885" s="132"/>
      <c r="N2885" s="135"/>
      <c r="O2885" s="135"/>
      <c r="P2885" s="135"/>
      <c r="Q2885" s="135"/>
      <c r="R2885" s="135"/>
      <c r="S2885" s="135"/>
    </row>
    <row r="2886" spans="9:19">
      <c r="I2886" s="132"/>
      <c r="J2886" s="132"/>
      <c r="K2886" s="129"/>
      <c r="L2886" s="132"/>
      <c r="M2886" s="132"/>
      <c r="N2886" s="135"/>
      <c r="O2886" s="135"/>
      <c r="P2886" s="135"/>
      <c r="Q2886" s="135"/>
      <c r="R2886" s="135"/>
      <c r="S2886" s="135"/>
    </row>
    <row r="2887" spans="9:19">
      <c r="I2887" s="132"/>
      <c r="J2887" s="132"/>
      <c r="K2887" s="129"/>
      <c r="L2887" s="132"/>
      <c r="M2887" s="132"/>
      <c r="N2887" s="135"/>
      <c r="O2887" s="135"/>
      <c r="P2887" s="135"/>
      <c r="Q2887" s="135"/>
      <c r="R2887" s="135"/>
      <c r="S2887" s="135"/>
    </row>
    <row r="2888" spans="9:19">
      <c r="I2888" s="132"/>
      <c r="J2888" s="132"/>
      <c r="K2888" s="129"/>
      <c r="L2888" s="132"/>
      <c r="M2888" s="132"/>
      <c r="N2888" s="135"/>
      <c r="O2888" s="135"/>
      <c r="P2888" s="135"/>
      <c r="Q2888" s="135"/>
      <c r="R2888" s="135"/>
      <c r="S2888" s="135"/>
    </row>
    <row r="2889" spans="9:19">
      <c r="I2889" s="132"/>
      <c r="J2889" s="132"/>
      <c r="K2889" s="129"/>
      <c r="L2889" s="132"/>
      <c r="M2889" s="132"/>
      <c r="N2889" s="135"/>
      <c r="O2889" s="135"/>
      <c r="P2889" s="135"/>
      <c r="Q2889" s="135"/>
      <c r="R2889" s="135"/>
      <c r="S2889" s="135"/>
    </row>
    <row r="2890" spans="9:19">
      <c r="I2890" s="132"/>
      <c r="J2890" s="132"/>
      <c r="K2890" s="129"/>
      <c r="L2890" s="132"/>
      <c r="M2890" s="132"/>
      <c r="N2890" s="135"/>
      <c r="O2890" s="135"/>
      <c r="P2890" s="135"/>
      <c r="Q2890" s="135"/>
      <c r="R2890" s="135"/>
      <c r="S2890" s="135"/>
    </row>
    <row r="2891" spans="9:19">
      <c r="I2891" s="132"/>
      <c r="J2891" s="132"/>
      <c r="K2891" s="129"/>
      <c r="L2891" s="132"/>
      <c r="M2891" s="132"/>
      <c r="N2891" s="135"/>
      <c r="O2891" s="135"/>
      <c r="P2891" s="135"/>
      <c r="Q2891" s="135"/>
      <c r="R2891" s="135"/>
      <c r="S2891" s="135"/>
    </row>
    <row r="2892" spans="9:19">
      <c r="I2892" s="132"/>
      <c r="J2892" s="132"/>
      <c r="K2892" s="129"/>
      <c r="L2892" s="132"/>
      <c r="M2892" s="132"/>
      <c r="N2892" s="135"/>
      <c r="O2892" s="135"/>
      <c r="P2892" s="135"/>
      <c r="Q2892" s="135"/>
      <c r="R2892" s="135"/>
      <c r="S2892" s="135"/>
    </row>
    <row r="2893" spans="9:19">
      <c r="I2893" s="132"/>
      <c r="J2893" s="132"/>
      <c r="K2893" s="129"/>
      <c r="L2893" s="132"/>
      <c r="M2893" s="132"/>
      <c r="N2893" s="135"/>
      <c r="O2893" s="135"/>
      <c r="P2893" s="135"/>
      <c r="Q2893" s="135"/>
      <c r="R2893" s="135"/>
      <c r="S2893" s="135"/>
    </row>
    <row r="2894" spans="9:19">
      <c r="I2894" s="132"/>
      <c r="J2894" s="132"/>
      <c r="K2894" s="129"/>
      <c r="L2894" s="132"/>
      <c r="M2894" s="132"/>
      <c r="N2894" s="135"/>
      <c r="O2894" s="135"/>
      <c r="P2894" s="135"/>
      <c r="Q2894" s="135"/>
      <c r="R2894" s="135"/>
      <c r="S2894" s="135"/>
    </row>
    <row r="2895" spans="9:19">
      <c r="I2895" s="132"/>
      <c r="J2895" s="132"/>
      <c r="K2895" s="129"/>
      <c r="L2895" s="132"/>
      <c r="M2895" s="132"/>
      <c r="N2895" s="135"/>
      <c r="O2895" s="135"/>
      <c r="P2895" s="135"/>
      <c r="Q2895" s="135"/>
      <c r="R2895" s="135"/>
      <c r="S2895" s="135"/>
    </row>
    <row r="2896" spans="9:19">
      <c r="I2896" s="132"/>
      <c r="J2896" s="132"/>
      <c r="K2896" s="129"/>
      <c r="L2896" s="132"/>
      <c r="M2896" s="132"/>
      <c r="N2896" s="135"/>
      <c r="O2896" s="135"/>
      <c r="P2896" s="135"/>
      <c r="Q2896" s="135"/>
      <c r="R2896" s="135"/>
      <c r="S2896" s="135"/>
    </row>
    <row r="2897" spans="9:19">
      <c r="I2897" s="132"/>
      <c r="J2897" s="132"/>
      <c r="K2897" s="129"/>
      <c r="L2897" s="132"/>
      <c r="M2897" s="132"/>
      <c r="N2897" s="135"/>
      <c r="O2897" s="135"/>
      <c r="P2897" s="135"/>
      <c r="Q2897" s="135"/>
      <c r="R2897" s="135"/>
      <c r="S2897" s="135"/>
    </row>
    <row r="2898" spans="9:19">
      <c r="I2898" s="132"/>
      <c r="J2898" s="132"/>
      <c r="K2898" s="129"/>
      <c r="L2898" s="132"/>
      <c r="M2898" s="132"/>
      <c r="N2898" s="135"/>
      <c r="O2898" s="135"/>
      <c r="P2898" s="135"/>
      <c r="Q2898" s="135"/>
      <c r="R2898" s="135"/>
      <c r="S2898" s="135"/>
    </row>
    <row r="2899" spans="9:19">
      <c r="I2899" s="132"/>
      <c r="J2899" s="132"/>
      <c r="K2899" s="129"/>
      <c r="L2899" s="132"/>
      <c r="M2899" s="132"/>
      <c r="N2899" s="135"/>
      <c r="O2899" s="135"/>
      <c r="P2899" s="135"/>
      <c r="Q2899" s="135"/>
      <c r="R2899" s="135"/>
      <c r="S2899" s="135"/>
    </row>
    <row r="2900" spans="9:19">
      <c r="I2900" s="132"/>
      <c r="J2900" s="132"/>
      <c r="K2900" s="129"/>
      <c r="L2900" s="132"/>
      <c r="M2900" s="132"/>
      <c r="N2900" s="135"/>
      <c r="O2900" s="135"/>
      <c r="P2900" s="135"/>
      <c r="Q2900" s="135"/>
      <c r="R2900" s="135"/>
      <c r="S2900" s="135"/>
    </row>
    <row r="2901" spans="9:19">
      <c r="I2901" s="132"/>
      <c r="J2901" s="132"/>
      <c r="K2901" s="129"/>
      <c r="L2901" s="132"/>
      <c r="M2901" s="132"/>
      <c r="N2901" s="135"/>
      <c r="O2901" s="135"/>
      <c r="P2901" s="135"/>
      <c r="Q2901" s="135"/>
      <c r="R2901" s="135"/>
      <c r="S2901" s="135"/>
    </row>
    <row r="2902" spans="9:19">
      <c r="I2902" s="132"/>
      <c r="J2902" s="132"/>
      <c r="K2902" s="129"/>
      <c r="L2902" s="132"/>
      <c r="M2902" s="132"/>
      <c r="N2902" s="135"/>
      <c r="O2902" s="135"/>
      <c r="P2902" s="135"/>
      <c r="Q2902" s="135"/>
      <c r="R2902" s="135"/>
      <c r="S2902" s="135"/>
    </row>
    <row r="2903" spans="9:19">
      <c r="I2903" s="132"/>
      <c r="J2903" s="132"/>
      <c r="K2903" s="129"/>
      <c r="L2903" s="132"/>
      <c r="M2903" s="132"/>
      <c r="N2903" s="135"/>
      <c r="O2903" s="135"/>
      <c r="P2903" s="135"/>
      <c r="Q2903" s="135"/>
      <c r="R2903" s="135"/>
      <c r="S2903" s="135"/>
    </row>
    <row r="2904" spans="9:19">
      <c r="I2904" s="132"/>
      <c r="J2904" s="132"/>
      <c r="K2904" s="129"/>
      <c r="L2904" s="132"/>
      <c r="M2904" s="132"/>
      <c r="N2904" s="135"/>
      <c r="O2904" s="135"/>
      <c r="P2904" s="135"/>
      <c r="Q2904" s="135"/>
      <c r="R2904" s="135"/>
      <c r="S2904" s="135"/>
    </row>
    <row r="2905" spans="9:19">
      <c r="I2905" s="132"/>
      <c r="J2905" s="132"/>
      <c r="K2905" s="129"/>
      <c r="L2905" s="132"/>
      <c r="M2905" s="132"/>
      <c r="N2905" s="135"/>
      <c r="O2905" s="135"/>
      <c r="P2905" s="135"/>
      <c r="Q2905" s="135"/>
      <c r="R2905" s="135"/>
      <c r="S2905" s="135"/>
    </row>
    <row r="2906" spans="9:19">
      <c r="I2906" s="132"/>
      <c r="J2906" s="132"/>
      <c r="K2906" s="129"/>
      <c r="L2906" s="132"/>
      <c r="M2906" s="132"/>
      <c r="N2906" s="135"/>
      <c r="O2906" s="135"/>
      <c r="P2906" s="135"/>
      <c r="Q2906" s="135"/>
      <c r="R2906" s="135"/>
      <c r="S2906" s="135"/>
    </row>
    <row r="2907" spans="9:19">
      <c r="I2907" s="132"/>
      <c r="J2907" s="132"/>
      <c r="K2907" s="129"/>
      <c r="L2907" s="132"/>
      <c r="M2907" s="132"/>
      <c r="N2907" s="135"/>
      <c r="O2907" s="135"/>
      <c r="P2907" s="135"/>
      <c r="Q2907" s="135"/>
      <c r="R2907" s="135"/>
      <c r="S2907" s="135"/>
    </row>
    <row r="2908" spans="9:19">
      <c r="I2908" s="132"/>
      <c r="J2908" s="132"/>
      <c r="K2908" s="129"/>
      <c r="L2908" s="132"/>
      <c r="M2908" s="132"/>
      <c r="N2908" s="135"/>
      <c r="O2908" s="135"/>
      <c r="P2908" s="135"/>
      <c r="Q2908" s="135"/>
      <c r="R2908" s="135"/>
      <c r="S2908" s="135"/>
    </row>
    <row r="2909" spans="9:19">
      <c r="I2909" s="132"/>
      <c r="J2909" s="132"/>
      <c r="K2909" s="129"/>
      <c r="L2909" s="132"/>
      <c r="M2909" s="132"/>
      <c r="N2909" s="135"/>
      <c r="O2909" s="135"/>
      <c r="P2909" s="135"/>
      <c r="Q2909" s="135"/>
      <c r="R2909" s="135"/>
      <c r="S2909" s="135"/>
    </row>
    <row r="2910" spans="9:19">
      <c r="I2910" s="132"/>
      <c r="J2910" s="132"/>
      <c r="K2910" s="129"/>
      <c r="L2910" s="132"/>
      <c r="M2910" s="132"/>
      <c r="N2910" s="135"/>
      <c r="O2910" s="135"/>
      <c r="P2910" s="135"/>
      <c r="Q2910" s="135"/>
      <c r="R2910" s="135"/>
      <c r="S2910" s="135"/>
    </row>
    <row r="2911" spans="9:19">
      <c r="I2911" s="132"/>
      <c r="J2911" s="132"/>
      <c r="K2911" s="129"/>
      <c r="L2911" s="132"/>
      <c r="M2911" s="132"/>
      <c r="N2911" s="135"/>
      <c r="O2911" s="135"/>
      <c r="P2911" s="135"/>
      <c r="Q2911" s="135"/>
      <c r="R2911" s="135"/>
      <c r="S2911" s="135"/>
    </row>
    <row r="2912" spans="9:19">
      <c r="I2912" s="132"/>
      <c r="J2912" s="132"/>
      <c r="K2912" s="129"/>
      <c r="L2912" s="132"/>
      <c r="M2912" s="132"/>
      <c r="N2912" s="135"/>
      <c r="O2912" s="135"/>
      <c r="P2912" s="135"/>
      <c r="Q2912" s="135"/>
      <c r="R2912" s="135"/>
      <c r="S2912" s="135"/>
    </row>
    <row r="2913" spans="9:19">
      <c r="I2913" s="132"/>
      <c r="J2913" s="132"/>
      <c r="K2913" s="129"/>
      <c r="L2913" s="132"/>
      <c r="M2913" s="132"/>
      <c r="N2913" s="135"/>
      <c r="O2913" s="135"/>
      <c r="P2913" s="135"/>
      <c r="Q2913" s="135"/>
      <c r="R2913" s="135"/>
      <c r="S2913" s="135"/>
    </row>
    <row r="2914" spans="9:19">
      <c r="I2914" s="132"/>
      <c r="J2914" s="132"/>
      <c r="K2914" s="129"/>
      <c r="L2914" s="132"/>
      <c r="M2914" s="132"/>
      <c r="N2914" s="135"/>
      <c r="O2914" s="135"/>
      <c r="P2914" s="135"/>
      <c r="Q2914" s="135"/>
      <c r="R2914" s="135"/>
      <c r="S2914" s="135"/>
    </row>
    <row r="2915" spans="9:19">
      <c r="I2915" s="132"/>
      <c r="J2915" s="132"/>
      <c r="K2915" s="129"/>
      <c r="L2915" s="132"/>
      <c r="M2915" s="132"/>
      <c r="N2915" s="135"/>
      <c r="O2915" s="135"/>
      <c r="P2915" s="135"/>
      <c r="Q2915" s="135"/>
      <c r="R2915" s="135"/>
      <c r="S2915" s="135"/>
    </row>
    <row r="2916" spans="9:19">
      <c r="I2916" s="132"/>
      <c r="J2916" s="132"/>
      <c r="K2916" s="129"/>
      <c r="L2916" s="132"/>
      <c r="M2916" s="132"/>
      <c r="N2916" s="135"/>
      <c r="O2916" s="135"/>
      <c r="P2916" s="135"/>
      <c r="Q2916" s="135"/>
      <c r="R2916" s="135"/>
      <c r="S2916" s="135"/>
    </row>
    <row r="2917" spans="9:19">
      <c r="I2917" s="132"/>
      <c r="J2917" s="132"/>
      <c r="K2917" s="129"/>
      <c r="L2917" s="132"/>
      <c r="M2917" s="132"/>
      <c r="N2917" s="135"/>
      <c r="O2917" s="135"/>
      <c r="P2917" s="135"/>
      <c r="Q2917" s="135"/>
      <c r="R2917" s="135"/>
      <c r="S2917" s="135"/>
    </row>
    <row r="2918" spans="9:19">
      <c r="I2918" s="132"/>
      <c r="J2918" s="132"/>
      <c r="K2918" s="129"/>
      <c r="L2918" s="132"/>
      <c r="M2918" s="132"/>
      <c r="N2918" s="135"/>
      <c r="O2918" s="135"/>
      <c r="P2918" s="135"/>
      <c r="Q2918" s="135"/>
      <c r="R2918" s="135"/>
      <c r="S2918" s="135"/>
    </row>
    <row r="2919" spans="9:19">
      <c r="I2919" s="132"/>
      <c r="J2919" s="132"/>
      <c r="K2919" s="129"/>
      <c r="L2919" s="132"/>
      <c r="M2919" s="132"/>
      <c r="N2919" s="135"/>
      <c r="O2919" s="135"/>
      <c r="P2919" s="135"/>
      <c r="Q2919" s="135"/>
      <c r="R2919" s="135"/>
      <c r="S2919" s="135"/>
    </row>
    <row r="2920" spans="9:19">
      <c r="I2920" s="132"/>
      <c r="J2920" s="132"/>
      <c r="K2920" s="129"/>
      <c r="L2920" s="132"/>
      <c r="M2920" s="132"/>
      <c r="N2920" s="135"/>
      <c r="O2920" s="135"/>
      <c r="P2920" s="135"/>
      <c r="Q2920" s="135"/>
      <c r="R2920" s="135"/>
      <c r="S2920" s="135"/>
    </row>
    <row r="2921" spans="9:19">
      <c r="I2921" s="132"/>
      <c r="J2921" s="132"/>
      <c r="K2921" s="129"/>
      <c r="L2921" s="132"/>
      <c r="M2921" s="132"/>
      <c r="N2921" s="135"/>
      <c r="O2921" s="135"/>
      <c r="P2921" s="135"/>
      <c r="Q2921" s="135"/>
      <c r="R2921" s="135"/>
      <c r="S2921" s="135"/>
    </row>
    <row r="2922" spans="9:19">
      <c r="I2922" s="132"/>
      <c r="J2922" s="132"/>
      <c r="K2922" s="129"/>
      <c r="L2922" s="132"/>
      <c r="M2922" s="132"/>
      <c r="N2922" s="135"/>
      <c r="O2922" s="135"/>
      <c r="P2922" s="135"/>
      <c r="Q2922" s="135"/>
      <c r="R2922" s="135"/>
      <c r="S2922" s="135"/>
    </row>
    <row r="2923" spans="9:19">
      <c r="I2923" s="132"/>
      <c r="J2923" s="132"/>
      <c r="K2923" s="129"/>
      <c r="L2923" s="132"/>
      <c r="M2923" s="132"/>
      <c r="N2923" s="135"/>
      <c r="O2923" s="135"/>
      <c r="P2923" s="135"/>
      <c r="Q2923" s="135"/>
      <c r="R2923" s="135"/>
      <c r="S2923" s="135"/>
    </row>
    <row r="2924" spans="9:19">
      <c r="I2924" s="132"/>
      <c r="J2924" s="132"/>
      <c r="K2924" s="129"/>
      <c r="L2924" s="132"/>
      <c r="M2924" s="132"/>
      <c r="N2924" s="135"/>
      <c r="O2924" s="135"/>
      <c r="P2924" s="135"/>
      <c r="Q2924" s="135"/>
      <c r="R2924" s="135"/>
      <c r="S2924" s="135"/>
    </row>
    <row r="2925" spans="9:19">
      <c r="I2925" s="132"/>
      <c r="J2925" s="132"/>
      <c r="K2925" s="129"/>
      <c r="L2925" s="132"/>
      <c r="M2925" s="132"/>
      <c r="N2925" s="135"/>
      <c r="O2925" s="135"/>
      <c r="P2925" s="135"/>
      <c r="Q2925" s="135"/>
      <c r="R2925" s="135"/>
      <c r="S2925" s="135"/>
    </row>
    <row r="2926" spans="9:19">
      <c r="I2926" s="132"/>
      <c r="J2926" s="132"/>
      <c r="K2926" s="129"/>
      <c r="L2926" s="132"/>
      <c r="M2926" s="132"/>
      <c r="N2926" s="135"/>
      <c r="O2926" s="135"/>
      <c r="P2926" s="135"/>
      <c r="Q2926" s="135"/>
      <c r="R2926" s="135"/>
      <c r="S2926" s="135"/>
    </row>
    <row r="2927" spans="9:19">
      <c r="I2927" s="132"/>
      <c r="J2927" s="132"/>
      <c r="K2927" s="129"/>
      <c r="L2927" s="132"/>
      <c r="M2927" s="132"/>
      <c r="N2927" s="135"/>
      <c r="O2927" s="135"/>
      <c r="P2927" s="135"/>
      <c r="Q2927" s="135"/>
      <c r="R2927" s="135"/>
      <c r="S2927" s="135"/>
    </row>
    <row r="2928" spans="9:19">
      <c r="I2928" s="132"/>
      <c r="J2928" s="132"/>
      <c r="K2928" s="129"/>
      <c r="L2928" s="132"/>
      <c r="M2928" s="132"/>
      <c r="N2928" s="135"/>
      <c r="O2928" s="135"/>
      <c r="P2928" s="135"/>
      <c r="Q2928" s="135"/>
      <c r="R2928" s="135"/>
      <c r="S2928" s="135"/>
    </row>
    <row r="2929" spans="9:19">
      <c r="I2929" s="132"/>
      <c r="J2929" s="132"/>
      <c r="K2929" s="129"/>
      <c r="L2929" s="132"/>
      <c r="M2929" s="132"/>
      <c r="N2929" s="135"/>
      <c r="O2929" s="135"/>
      <c r="P2929" s="135"/>
      <c r="Q2929" s="135"/>
      <c r="R2929" s="135"/>
      <c r="S2929" s="135"/>
    </row>
    <row r="2930" spans="9:19">
      <c r="I2930" s="132"/>
      <c r="J2930" s="132"/>
      <c r="K2930" s="129"/>
      <c r="L2930" s="132"/>
      <c r="M2930" s="132"/>
      <c r="N2930" s="135"/>
      <c r="O2930" s="135"/>
      <c r="P2930" s="135"/>
      <c r="Q2930" s="135"/>
      <c r="R2930" s="135"/>
      <c r="S2930" s="135"/>
    </row>
    <row r="2931" spans="9:19">
      <c r="I2931" s="132"/>
      <c r="J2931" s="132"/>
      <c r="K2931" s="129"/>
      <c r="L2931" s="132"/>
      <c r="M2931" s="132"/>
      <c r="N2931" s="135"/>
      <c r="O2931" s="135"/>
      <c r="P2931" s="135"/>
      <c r="Q2931" s="135"/>
      <c r="R2931" s="135"/>
      <c r="S2931" s="135"/>
    </row>
    <row r="2932" spans="9:19">
      <c r="I2932" s="132"/>
      <c r="J2932" s="132"/>
      <c r="K2932" s="129"/>
      <c r="L2932" s="132"/>
      <c r="M2932" s="132"/>
      <c r="N2932" s="135"/>
      <c r="O2932" s="135"/>
      <c r="P2932" s="135"/>
      <c r="Q2932" s="135"/>
      <c r="R2932" s="135"/>
      <c r="S2932" s="135"/>
    </row>
    <row r="2933" spans="9:19">
      <c r="I2933" s="132"/>
      <c r="J2933" s="132"/>
      <c r="K2933" s="129"/>
      <c r="L2933" s="132"/>
      <c r="M2933" s="132"/>
      <c r="N2933" s="135"/>
      <c r="O2933" s="135"/>
      <c r="P2933" s="135"/>
      <c r="Q2933" s="135"/>
      <c r="R2933" s="135"/>
      <c r="S2933" s="135"/>
    </row>
    <row r="2934" spans="9:19">
      <c r="I2934" s="132"/>
      <c r="J2934" s="132"/>
      <c r="K2934" s="129"/>
      <c r="L2934" s="132"/>
      <c r="M2934" s="132"/>
      <c r="N2934" s="135"/>
      <c r="O2934" s="135"/>
      <c r="P2934" s="135"/>
      <c r="Q2934" s="135"/>
      <c r="R2934" s="135"/>
      <c r="S2934" s="135"/>
    </row>
    <row r="2935" spans="9:19">
      <c r="I2935" s="132"/>
      <c r="J2935" s="132"/>
      <c r="K2935" s="129"/>
      <c r="L2935" s="132"/>
      <c r="M2935" s="132"/>
      <c r="N2935" s="135"/>
      <c r="O2935" s="135"/>
      <c r="P2935" s="135"/>
      <c r="Q2935" s="135"/>
      <c r="R2935" s="135"/>
      <c r="S2935" s="135"/>
    </row>
    <row r="2936" spans="9:19">
      <c r="I2936" s="132"/>
      <c r="J2936" s="132"/>
      <c r="K2936" s="129"/>
      <c r="L2936" s="132"/>
      <c r="M2936" s="132"/>
      <c r="N2936" s="135"/>
      <c r="O2936" s="135"/>
      <c r="P2936" s="135"/>
      <c r="Q2936" s="135"/>
      <c r="R2936" s="135"/>
      <c r="S2936" s="135"/>
    </row>
    <row r="2937" spans="9:19">
      <c r="I2937" s="132"/>
      <c r="J2937" s="132"/>
      <c r="K2937" s="129"/>
      <c r="L2937" s="132"/>
      <c r="M2937" s="132"/>
      <c r="N2937" s="135"/>
      <c r="O2937" s="135"/>
      <c r="P2937" s="135"/>
      <c r="Q2937" s="135"/>
      <c r="R2937" s="135"/>
      <c r="S2937" s="135"/>
    </row>
    <row r="2938" spans="9:19">
      <c r="I2938" s="132"/>
      <c r="J2938" s="132"/>
      <c r="K2938" s="129"/>
      <c r="L2938" s="132"/>
      <c r="M2938" s="132"/>
      <c r="N2938" s="135"/>
      <c r="O2938" s="135"/>
      <c r="P2938" s="135"/>
      <c r="Q2938" s="135"/>
      <c r="R2938" s="135"/>
      <c r="S2938" s="135"/>
    </row>
    <row r="2939" spans="9:19">
      <c r="I2939" s="132"/>
      <c r="J2939" s="132"/>
      <c r="K2939" s="129"/>
      <c r="L2939" s="132"/>
      <c r="M2939" s="132"/>
      <c r="N2939" s="135"/>
      <c r="O2939" s="135"/>
      <c r="P2939" s="135"/>
      <c r="Q2939" s="135"/>
      <c r="R2939" s="135"/>
      <c r="S2939" s="135"/>
    </row>
    <row r="2940" spans="9:19">
      <c r="I2940" s="132"/>
      <c r="J2940" s="132"/>
      <c r="K2940" s="129"/>
      <c r="L2940" s="132"/>
      <c r="M2940" s="132"/>
      <c r="N2940" s="135"/>
      <c r="O2940" s="135"/>
      <c r="P2940" s="135"/>
      <c r="Q2940" s="135"/>
      <c r="R2940" s="135"/>
      <c r="S2940" s="135"/>
    </row>
    <row r="2941" spans="9:19">
      <c r="I2941" s="132"/>
      <c r="J2941" s="132"/>
      <c r="K2941" s="129"/>
      <c r="L2941" s="132"/>
      <c r="M2941" s="132"/>
      <c r="N2941" s="135"/>
      <c r="O2941" s="135"/>
      <c r="P2941" s="135"/>
      <c r="Q2941" s="135"/>
      <c r="R2941" s="135"/>
      <c r="S2941" s="135"/>
    </row>
    <row r="2942" spans="9:19">
      <c r="I2942" s="132"/>
      <c r="J2942" s="132"/>
      <c r="K2942" s="129"/>
      <c r="L2942" s="132"/>
      <c r="M2942" s="132"/>
      <c r="N2942" s="135"/>
      <c r="O2942" s="135"/>
      <c r="P2942" s="135"/>
      <c r="Q2942" s="135"/>
      <c r="R2942" s="135"/>
      <c r="S2942" s="135"/>
    </row>
    <row r="2943" spans="9:19">
      <c r="I2943" s="132"/>
      <c r="J2943" s="132"/>
      <c r="K2943" s="129"/>
      <c r="L2943" s="132"/>
      <c r="M2943" s="132"/>
      <c r="N2943" s="135"/>
      <c r="O2943" s="135"/>
      <c r="P2943" s="135"/>
      <c r="Q2943" s="135"/>
      <c r="R2943" s="135"/>
      <c r="S2943" s="135"/>
    </row>
    <row r="2944" spans="9:19">
      <c r="I2944" s="132"/>
      <c r="J2944" s="132"/>
      <c r="K2944" s="129"/>
      <c r="L2944" s="132"/>
      <c r="M2944" s="132"/>
      <c r="N2944" s="135"/>
      <c r="O2944" s="135"/>
      <c r="P2944" s="135"/>
      <c r="Q2944" s="135"/>
      <c r="R2944" s="135"/>
      <c r="S2944" s="135"/>
    </row>
    <row r="2945" spans="9:19">
      <c r="I2945" s="132"/>
      <c r="J2945" s="132"/>
      <c r="K2945" s="129"/>
      <c r="L2945" s="132"/>
      <c r="M2945" s="132"/>
      <c r="N2945" s="135"/>
      <c r="O2945" s="135"/>
      <c r="P2945" s="135"/>
      <c r="Q2945" s="135"/>
      <c r="R2945" s="135"/>
      <c r="S2945" s="135"/>
    </row>
    <row r="2946" spans="9:19">
      <c r="I2946" s="132"/>
      <c r="J2946" s="132"/>
      <c r="K2946" s="129"/>
      <c r="L2946" s="132"/>
      <c r="M2946" s="132"/>
      <c r="N2946" s="135"/>
      <c r="O2946" s="135"/>
      <c r="P2946" s="135"/>
      <c r="Q2946" s="135"/>
      <c r="R2946" s="135"/>
      <c r="S2946" s="135"/>
    </row>
    <row r="2947" spans="9:19">
      <c r="I2947" s="132"/>
      <c r="J2947" s="132"/>
      <c r="K2947" s="129"/>
      <c r="L2947" s="132"/>
      <c r="M2947" s="132"/>
      <c r="N2947" s="135"/>
      <c r="O2947" s="135"/>
      <c r="P2947" s="135"/>
      <c r="Q2947" s="135"/>
      <c r="R2947" s="135"/>
      <c r="S2947" s="135"/>
    </row>
    <row r="2948" spans="9:19">
      <c r="I2948" s="132"/>
      <c r="J2948" s="132"/>
      <c r="K2948" s="129"/>
      <c r="L2948" s="132"/>
      <c r="M2948" s="132"/>
      <c r="N2948" s="135"/>
      <c r="O2948" s="135"/>
      <c r="P2948" s="135"/>
      <c r="Q2948" s="135"/>
      <c r="R2948" s="135"/>
      <c r="S2948" s="135"/>
    </row>
    <row r="2949" spans="9:19">
      <c r="I2949" s="132"/>
      <c r="J2949" s="132"/>
      <c r="K2949" s="129"/>
      <c r="L2949" s="132"/>
      <c r="M2949" s="132"/>
      <c r="N2949" s="135"/>
      <c r="O2949" s="135"/>
      <c r="P2949" s="135"/>
      <c r="Q2949" s="135"/>
      <c r="R2949" s="135"/>
      <c r="S2949" s="135"/>
    </row>
    <row r="2950" spans="9:19">
      <c r="I2950" s="132"/>
      <c r="J2950" s="132"/>
      <c r="K2950" s="129"/>
      <c r="L2950" s="132"/>
      <c r="M2950" s="132"/>
      <c r="N2950" s="135"/>
      <c r="O2950" s="135"/>
      <c r="P2950" s="135"/>
      <c r="Q2950" s="135"/>
      <c r="R2950" s="135"/>
      <c r="S2950" s="135"/>
    </row>
    <row r="2951" spans="9:19">
      <c r="I2951" s="132"/>
      <c r="J2951" s="132"/>
      <c r="K2951" s="129"/>
      <c r="L2951" s="132"/>
      <c r="M2951" s="132"/>
      <c r="N2951" s="135"/>
      <c r="O2951" s="135"/>
      <c r="P2951" s="135"/>
      <c r="Q2951" s="135"/>
      <c r="R2951" s="135"/>
      <c r="S2951" s="135"/>
    </row>
    <row r="2952" spans="9:19">
      <c r="I2952" s="132"/>
      <c r="J2952" s="132"/>
      <c r="K2952" s="129"/>
      <c r="L2952" s="132"/>
      <c r="M2952" s="132"/>
      <c r="N2952" s="135"/>
      <c r="O2952" s="135"/>
      <c r="P2952" s="135"/>
      <c r="Q2952" s="135"/>
      <c r="R2952" s="135"/>
      <c r="S2952" s="135"/>
    </row>
    <row r="2953" spans="9:19">
      <c r="I2953" s="132"/>
      <c r="J2953" s="132"/>
      <c r="K2953" s="129"/>
      <c r="L2953" s="132"/>
      <c r="M2953" s="132"/>
      <c r="N2953" s="135"/>
      <c r="O2953" s="135"/>
      <c r="P2953" s="135"/>
      <c r="Q2953" s="135"/>
      <c r="R2953" s="135"/>
      <c r="S2953" s="135"/>
    </row>
    <row r="2954" spans="9:19">
      <c r="I2954" s="132"/>
      <c r="J2954" s="132"/>
      <c r="K2954" s="129"/>
      <c r="L2954" s="132"/>
      <c r="M2954" s="132"/>
      <c r="N2954" s="135"/>
      <c r="O2954" s="135"/>
      <c r="P2954" s="135"/>
      <c r="Q2954" s="135"/>
      <c r="R2954" s="135"/>
      <c r="S2954" s="135"/>
    </row>
    <row r="2955" spans="9:19">
      <c r="I2955" s="132"/>
      <c r="J2955" s="132"/>
      <c r="K2955" s="129"/>
      <c r="L2955" s="132"/>
      <c r="M2955" s="132"/>
      <c r="N2955" s="135"/>
      <c r="O2955" s="135"/>
      <c r="P2955" s="135"/>
      <c r="Q2955" s="135"/>
      <c r="R2955" s="135"/>
      <c r="S2955" s="135"/>
    </row>
    <row r="2956" spans="9:19">
      <c r="I2956" s="132"/>
      <c r="J2956" s="132"/>
      <c r="K2956" s="129"/>
      <c r="L2956" s="132"/>
      <c r="M2956" s="132"/>
      <c r="N2956" s="135"/>
      <c r="O2956" s="135"/>
      <c r="P2956" s="135"/>
      <c r="Q2956" s="135"/>
      <c r="R2956" s="135"/>
      <c r="S2956" s="135"/>
    </row>
    <row r="2957" spans="9:19">
      <c r="I2957" s="132"/>
      <c r="J2957" s="132"/>
      <c r="K2957" s="129"/>
      <c r="L2957" s="132"/>
      <c r="M2957" s="132"/>
      <c r="N2957" s="135"/>
      <c r="O2957" s="135"/>
      <c r="P2957" s="135"/>
      <c r="Q2957" s="135"/>
      <c r="R2957" s="135"/>
      <c r="S2957" s="135"/>
    </row>
    <row r="2958" spans="9:19">
      <c r="I2958" s="132"/>
      <c r="J2958" s="132"/>
      <c r="K2958" s="129"/>
      <c r="L2958" s="132"/>
      <c r="M2958" s="132"/>
      <c r="N2958" s="135"/>
      <c r="O2958" s="135"/>
      <c r="P2958" s="135"/>
      <c r="Q2958" s="135"/>
      <c r="R2958" s="135"/>
      <c r="S2958" s="135"/>
    </row>
    <row r="2959" spans="9:19">
      <c r="I2959" s="132"/>
      <c r="J2959" s="132"/>
      <c r="K2959" s="129"/>
      <c r="L2959" s="132"/>
      <c r="M2959" s="132"/>
      <c r="N2959" s="135"/>
      <c r="O2959" s="135"/>
      <c r="P2959" s="135"/>
      <c r="Q2959" s="135"/>
      <c r="R2959" s="135"/>
      <c r="S2959" s="135"/>
    </row>
    <row r="2960" spans="9:19">
      <c r="I2960" s="132"/>
      <c r="J2960" s="132"/>
      <c r="K2960" s="129"/>
      <c r="L2960" s="132"/>
      <c r="M2960" s="132"/>
      <c r="N2960" s="135"/>
      <c r="O2960" s="135"/>
      <c r="P2960" s="135"/>
      <c r="Q2960" s="135"/>
      <c r="R2960" s="135"/>
      <c r="S2960" s="135"/>
    </row>
    <row r="2961" spans="9:19">
      <c r="I2961" s="132"/>
      <c r="J2961" s="132"/>
      <c r="K2961" s="129"/>
      <c r="L2961" s="132"/>
      <c r="M2961" s="132"/>
      <c r="N2961" s="135"/>
      <c r="O2961" s="135"/>
      <c r="P2961" s="135"/>
      <c r="Q2961" s="135"/>
      <c r="R2961" s="135"/>
      <c r="S2961" s="135"/>
    </row>
    <row r="2962" spans="9:19">
      <c r="I2962" s="132"/>
      <c r="J2962" s="132"/>
      <c r="K2962" s="129"/>
      <c r="L2962" s="132"/>
      <c r="M2962" s="132"/>
      <c r="N2962" s="135"/>
      <c r="O2962" s="135"/>
      <c r="P2962" s="135"/>
      <c r="Q2962" s="135"/>
      <c r="R2962" s="135"/>
      <c r="S2962" s="135"/>
    </row>
    <row r="2963" spans="9:19">
      <c r="I2963" s="132"/>
      <c r="J2963" s="132"/>
      <c r="K2963" s="129"/>
      <c r="L2963" s="132"/>
      <c r="M2963" s="132"/>
      <c r="N2963" s="135"/>
      <c r="O2963" s="135"/>
      <c r="P2963" s="135"/>
      <c r="Q2963" s="135"/>
      <c r="R2963" s="135"/>
      <c r="S2963" s="135"/>
    </row>
    <row r="2964" spans="9:19">
      <c r="I2964" s="132"/>
      <c r="J2964" s="132"/>
      <c r="K2964" s="129"/>
      <c r="L2964" s="132"/>
      <c r="M2964" s="132"/>
      <c r="N2964" s="135"/>
      <c r="O2964" s="135"/>
      <c r="P2964" s="135"/>
      <c r="Q2964" s="135"/>
      <c r="R2964" s="135"/>
      <c r="S2964" s="135"/>
    </row>
    <row r="2965" spans="9:19">
      <c r="I2965" s="132"/>
      <c r="J2965" s="132"/>
      <c r="K2965" s="129"/>
      <c r="L2965" s="132"/>
      <c r="M2965" s="132"/>
      <c r="N2965" s="135"/>
      <c r="O2965" s="135"/>
      <c r="P2965" s="135"/>
      <c r="Q2965" s="135"/>
      <c r="R2965" s="135"/>
      <c r="S2965" s="135"/>
    </row>
    <row r="2966" spans="9:19">
      <c r="I2966" s="132"/>
      <c r="J2966" s="132"/>
      <c r="K2966" s="129"/>
      <c r="L2966" s="132"/>
      <c r="M2966" s="132"/>
      <c r="N2966" s="135"/>
      <c r="O2966" s="135"/>
      <c r="P2966" s="135"/>
      <c r="Q2966" s="135"/>
      <c r="R2966" s="135"/>
      <c r="S2966" s="135"/>
    </row>
    <row r="2967" spans="9:19">
      <c r="I2967" s="132"/>
      <c r="J2967" s="132"/>
      <c r="K2967" s="129"/>
      <c r="L2967" s="132"/>
      <c r="M2967" s="132"/>
      <c r="N2967" s="135"/>
      <c r="O2967" s="135"/>
      <c r="P2967" s="135"/>
      <c r="Q2967" s="135"/>
      <c r="R2967" s="135"/>
      <c r="S2967" s="135"/>
    </row>
    <row r="2968" spans="9:19">
      <c r="I2968" s="132"/>
      <c r="J2968" s="132"/>
      <c r="K2968" s="129"/>
      <c r="L2968" s="132"/>
      <c r="M2968" s="132"/>
      <c r="N2968" s="135"/>
      <c r="O2968" s="135"/>
      <c r="P2968" s="135"/>
      <c r="Q2968" s="135"/>
      <c r="R2968" s="135"/>
      <c r="S2968" s="135"/>
    </row>
    <row r="2969" spans="9:19">
      <c r="I2969" s="132"/>
      <c r="J2969" s="132"/>
      <c r="K2969" s="129"/>
      <c r="L2969" s="132"/>
      <c r="M2969" s="132"/>
      <c r="N2969" s="135"/>
      <c r="O2969" s="135"/>
      <c r="P2969" s="135"/>
      <c r="Q2969" s="135"/>
      <c r="R2969" s="135"/>
      <c r="S2969" s="135"/>
    </row>
    <row r="2970" spans="9:19">
      <c r="I2970" s="132"/>
      <c r="J2970" s="132"/>
      <c r="K2970" s="129"/>
      <c r="L2970" s="132"/>
      <c r="M2970" s="132"/>
      <c r="N2970" s="135"/>
      <c r="O2970" s="135"/>
      <c r="P2970" s="135"/>
      <c r="Q2970" s="135"/>
      <c r="R2970" s="135"/>
      <c r="S2970" s="135"/>
    </row>
    <row r="2971" spans="9:19">
      <c r="I2971" s="132"/>
      <c r="J2971" s="132"/>
      <c r="K2971" s="129"/>
      <c r="L2971" s="132"/>
      <c r="M2971" s="132"/>
      <c r="N2971" s="135"/>
      <c r="O2971" s="135"/>
      <c r="P2971" s="135"/>
      <c r="Q2971" s="135"/>
      <c r="R2971" s="135"/>
      <c r="S2971" s="135"/>
    </row>
    <row r="2972" spans="9:19">
      <c r="I2972" s="132"/>
      <c r="J2972" s="132"/>
      <c r="K2972" s="129"/>
      <c r="L2972" s="132"/>
      <c r="M2972" s="132"/>
      <c r="N2972" s="135"/>
      <c r="O2972" s="135"/>
      <c r="P2972" s="135"/>
      <c r="Q2972" s="135"/>
      <c r="R2972" s="135"/>
      <c r="S2972" s="135"/>
    </row>
    <row r="2973" spans="9:19">
      <c r="I2973" s="132"/>
      <c r="J2973" s="132"/>
      <c r="K2973" s="129"/>
      <c r="L2973" s="132"/>
      <c r="M2973" s="132"/>
      <c r="N2973" s="135"/>
      <c r="O2973" s="135"/>
      <c r="P2973" s="135"/>
      <c r="Q2973" s="135"/>
      <c r="R2973" s="135"/>
      <c r="S2973" s="135"/>
    </row>
    <row r="2974" spans="9:19">
      <c r="I2974" s="132"/>
      <c r="J2974" s="132"/>
      <c r="K2974" s="129"/>
      <c r="L2974" s="132"/>
      <c r="M2974" s="132"/>
      <c r="N2974" s="135"/>
      <c r="O2974" s="135"/>
      <c r="P2974" s="135"/>
      <c r="Q2974" s="135"/>
      <c r="R2974" s="135"/>
      <c r="S2974" s="135"/>
    </row>
    <row r="2975" spans="9:19">
      <c r="I2975" s="132"/>
      <c r="J2975" s="132"/>
      <c r="K2975" s="129"/>
      <c r="L2975" s="132"/>
      <c r="M2975" s="132"/>
      <c r="N2975" s="135"/>
      <c r="O2975" s="135"/>
      <c r="P2975" s="135"/>
      <c r="Q2975" s="135"/>
      <c r="R2975" s="135"/>
      <c r="S2975" s="135"/>
    </row>
    <row r="2976" spans="9:19">
      <c r="I2976" s="132"/>
      <c r="J2976" s="132"/>
      <c r="K2976" s="129"/>
      <c r="L2976" s="132"/>
      <c r="M2976" s="132"/>
      <c r="N2976" s="135"/>
      <c r="O2976" s="135"/>
      <c r="P2976" s="135"/>
      <c r="Q2976" s="135"/>
      <c r="R2976" s="135"/>
      <c r="S2976" s="135"/>
    </row>
    <row r="2977" spans="9:19">
      <c r="I2977" s="132"/>
      <c r="J2977" s="132"/>
      <c r="K2977" s="129"/>
      <c r="L2977" s="132"/>
      <c r="M2977" s="132"/>
      <c r="N2977" s="135"/>
      <c r="O2977" s="135"/>
      <c r="P2977" s="135"/>
      <c r="Q2977" s="135"/>
      <c r="R2977" s="135"/>
      <c r="S2977" s="135"/>
    </row>
    <row r="2978" spans="9:19">
      <c r="I2978" s="132"/>
      <c r="J2978" s="132"/>
      <c r="K2978" s="129"/>
      <c r="L2978" s="132"/>
      <c r="M2978" s="132"/>
      <c r="N2978" s="135"/>
      <c r="O2978" s="135"/>
      <c r="P2978" s="135"/>
      <c r="Q2978" s="135"/>
      <c r="R2978" s="135"/>
      <c r="S2978" s="135"/>
    </row>
    <row r="2979" spans="9:19">
      <c r="I2979" s="132"/>
      <c r="J2979" s="132"/>
      <c r="K2979" s="129"/>
      <c r="L2979" s="132"/>
      <c r="M2979" s="132"/>
      <c r="N2979" s="135"/>
      <c r="O2979" s="135"/>
      <c r="P2979" s="135"/>
      <c r="Q2979" s="135"/>
      <c r="R2979" s="135"/>
      <c r="S2979" s="135"/>
    </row>
    <row r="2980" spans="9:19">
      <c r="I2980" s="132"/>
      <c r="J2980" s="132"/>
      <c r="K2980" s="129"/>
      <c r="L2980" s="132"/>
      <c r="M2980" s="132"/>
      <c r="N2980" s="135"/>
      <c r="O2980" s="135"/>
      <c r="P2980" s="135"/>
      <c r="Q2980" s="135"/>
      <c r="R2980" s="135"/>
      <c r="S2980" s="135"/>
    </row>
    <row r="2981" spans="9:19">
      <c r="I2981" s="132"/>
      <c r="J2981" s="132"/>
      <c r="K2981" s="129"/>
      <c r="L2981" s="132"/>
      <c r="M2981" s="132"/>
      <c r="N2981" s="135"/>
      <c r="O2981" s="135"/>
      <c r="P2981" s="135"/>
      <c r="Q2981" s="135"/>
      <c r="R2981" s="135"/>
      <c r="S2981" s="135"/>
    </row>
    <row r="2982" spans="9:19">
      <c r="I2982" s="132"/>
      <c r="J2982" s="132"/>
      <c r="K2982" s="129"/>
      <c r="L2982" s="132"/>
      <c r="M2982" s="132"/>
      <c r="N2982" s="135"/>
      <c r="O2982" s="135"/>
      <c r="P2982" s="135"/>
      <c r="Q2982" s="135"/>
      <c r="R2982" s="135"/>
      <c r="S2982" s="135"/>
    </row>
    <row r="2983" spans="9:19">
      <c r="I2983" s="132"/>
      <c r="J2983" s="132"/>
      <c r="K2983" s="129"/>
      <c r="L2983" s="132"/>
      <c r="M2983" s="132"/>
      <c r="N2983" s="135"/>
      <c r="O2983" s="135"/>
      <c r="P2983" s="135"/>
      <c r="Q2983" s="135"/>
      <c r="R2983" s="135"/>
      <c r="S2983" s="135"/>
    </row>
    <row r="2984" spans="9:19">
      <c r="I2984" s="132"/>
      <c r="J2984" s="132"/>
      <c r="K2984" s="129"/>
      <c r="L2984" s="132"/>
      <c r="M2984" s="132"/>
      <c r="N2984" s="135"/>
      <c r="O2984" s="135"/>
      <c r="P2984" s="135"/>
      <c r="Q2984" s="135"/>
      <c r="R2984" s="135"/>
      <c r="S2984" s="135"/>
    </row>
    <row r="2985" spans="9:19">
      <c r="I2985" s="132"/>
      <c r="J2985" s="132"/>
      <c r="K2985" s="129"/>
      <c r="L2985" s="132"/>
      <c r="M2985" s="132"/>
      <c r="N2985" s="135"/>
      <c r="O2985" s="135"/>
      <c r="P2985" s="135"/>
      <c r="Q2985" s="135"/>
      <c r="R2985" s="135"/>
      <c r="S2985" s="135"/>
    </row>
    <row r="2986" spans="9:19">
      <c r="I2986" s="132"/>
      <c r="J2986" s="132"/>
      <c r="K2986" s="129"/>
      <c r="L2986" s="132"/>
      <c r="M2986" s="132"/>
      <c r="N2986" s="135"/>
      <c r="O2986" s="135"/>
      <c r="P2986" s="135"/>
      <c r="Q2986" s="135"/>
      <c r="R2986" s="135"/>
      <c r="S2986" s="135"/>
    </row>
    <row r="2987" spans="9:19">
      <c r="I2987" s="132"/>
      <c r="J2987" s="132"/>
      <c r="K2987" s="129"/>
      <c r="L2987" s="132"/>
      <c r="M2987" s="132"/>
      <c r="N2987" s="135"/>
      <c r="O2987" s="135"/>
      <c r="P2987" s="135"/>
      <c r="Q2987" s="135"/>
      <c r="R2987" s="135"/>
      <c r="S2987" s="135"/>
    </row>
    <row r="2988" spans="9:19">
      <c r="I2988" s="132"/>
      <c r="J2988" s="132"/>
      <c r="K2988" s="129"/>
      <c r="L2988" s="132"/>
      <c r="M2988" s="132"/>
      <c r="N2988" s="135"/>
      <c r="O2988" s="135"/>
      <c r="P2988" s="135"/>
      <c r="Q2988" s="135"/>
      <c r="R2988" s="135"/>
      <c r="S2988" s="135"/>
    </row>
    <row r="2989" spans="9:19">
      <c r="I2989" s="132"/>
      <c r="J2989" s="132"/>
      <c r="K2989" s="129"/>
      <c r="L2989" s="132"/>
      <c r="M2989" s="132"/>
      <c r="N2989" s="135"/>
      <c r="O2989" s="135"/>
      <c r="P2989" s="135"/>
      <c r="Q2989" s="135"/>
      <c r="R2989" s="135"/>
      <c r="S2989" s="135"/>
    </row>
    <row r="2990" spans="9:19">
      <c r="I2990" s="132"/>
      <c r="J2990" s="132"/>
      <c r="K2990" s="129"/>
      <c r="L2990" s="132"/>
      <c r="M2990" s="132"/>
      <c r="N2990" s="135"/>
      <c r="O2990" s="135"/>
      <c r="P2990" s="135"/>
      <c r="Q2990" s="135"/>
      <c r="R2990" s="135"/>
      <c r="S2990" s="135"/>
    </row>
    <row r="2991" spans="9:19">
      <c r="I2991" s="132"/>
      <c r="J2991" s="132"/>
      <c r="K2991" s="129"/>
      <c r="L2991" s="132"/>
      <c r="M2991" s="132"/>
      <c r="N2991" s="135"/>
      <c r="O2991" s="135"/>
      <c r="P2991" s="135"/>
      <c r="Q2991" s="135"/>
      <c r="R2991" s="135"/>
      <c r="S2991" s="135"/>
    </row>
    <row r="2992" spans="9:19">
      <c r="I2992" s="132"/>
      <c r="J2992" s="132"/>
      <c r="K2992" s="129"/>
      <c r="L2992" s="132"/>
      <c r="M2992" s="132"/>
      <c r="N2992" s="135"/>
      <c r="O2992" s="135"/>
      <c r="P2992" s="135"/>
      <c r="Q2992" s="135"/>
      <c r="R2992" s="135"/>
      <c r="S2992" s="135"/>
    </row>
    <row r="2993" spans="9:19">
      <c r="I2993" s="132"/>
      <c r="J2993" s="132"/>
      <c r="K2993" s="129"/>
      <c r="L2993" s="132"/>
      <c r="M2993" s="132"/>
      <c r="N2993" s="135"/>
      <c r="O2993" s="135"/>
      <c r="P2993" s="135"/>
      <c r="Q2993" s="135"/>
      <c r="R2993" s="135"/>
      <c r="S2993" s="135"/>
    </row>
    <row r="2994" spans="9:19">
      <c r="I2994" s="132"/>
      <c r="J2994" s="132"/>
      <c r="K2994" s="129"/>
      <c r="L2994" s="132"/>
      <c r="M2994" s="132"/>
      <c r="N2994" s="135"/>
      <c r="O2994" s="135"/>
      <c r="P2994" s="135"/>
      <c r="Q2994" s="135"/>
      <c r="R2994" s="135"/>
      <c r="S2994" s="135"/>
    </row>
    <row r="2995" spans="9:19">
      <c r="I2995" s="132"/>
      <c r="J2995" s="132"/>
      <c r="K2995" s="129"/>
      <c r="L2995" s="132"/>
      <c r="M2995" s="132"/>
      <c r="N2995" s="135"/>
      <c r="O2995" s="135"/>
      <c r="P2995" s="135"/>
      <c r="Q2995" s="135"/>
      <c r="R2995" s="135"/>
      <c r="S2995" s="135"/>
    </row>
    <row r="2996" spans="9:19">
      <c r="I2996" s="132"/>
      <c r="J2996" s="132"/>
      <c r="K2996" s="129"/>
      <c r="L2996" s="132"/>
      <c r="M2996" s="132"/>
      <c r="N2996" s="135"/>
      <c r="O2996" s="135"/>
      <c r="P2996" s="135"/>
      <c r="Q2996" s="135"/>
      <c r="R2996" s="135"/>
      <c r="S2996" s="135"/>
    </row>
    <row r="2997" spans="9:19">
      <c r="I2997" s="132"/>
      <c r="J2997" s="132"/>
      <c r="K2997" s="129"/>
      <c r="L2997" s="132"/>
      <c r="M2997" s="132"/>
      <c r="N2997" s="135"/>
      <c r="O2997" s="135"/>
      <c r="P2997" s="135"/>
      <c r="Q2997" s="135"/>
      <c r="R2997" s="135"/>
      <c r="S2997" s="135"/>
    </row>
    <row r="2998" spans="9:19">
      <c r="I2998" s="132"/>
      <c r="J2998" s="132"/>
      <c r="K2998" s="129"/>
      <c r="L2998" s="132"/>
      <c r="M2998" s="132"/>
      <c r="N2998" s="135"/>
      <c r="O2998" s="135"/>
      <c r="P2998" s="135"/>
      <c r="Q2998" s="135"/>
      <c r="R2998" s="135"/>
      <c r="S2998" s="135"/>
    </row>
    <row r="2999" spans="9:19">
      <c r="I2999" s="132"/>
      <c r="J2999" s="132"/>
      <c r="K2999" s="129"/>
      <c r="L2999" s="132"/>
      <c r="M2999" s="132"/>
      <c r="N2999" s="135"/>
      <c r="O2999" s="135"/>
      <c r="P2999" s="135"/>
      <c r="Q2999" s="135"/>
      <c r="R2999" s="135"/>
      <c r="S2999" s="135"/>
    </row>
    <row r="3000" spans="9:19">
      <c r="I3000" s="132"/>
      <c r="J3000" s="132"/>
      <c r="K3000" s="129"/>
      <c r="L3000" s="132"/>
      <c r="M3000" s="132"/>
      <c r="N3000" s="135"/>
      <c r="O3000" s="135"/>
      <c r="P3000" s="135"/>
      <c r="Q3000" s="135"/>
      <c r="R3000" s="135"/>
      <c r="S3000" s="135"/>
    </row>
    <row r="3001" spans="9:19">
      <c r="I3001" s="132"/>
      <c r="J3001" s="132"/>
      <c r="K3001" s="129"/>
      <c r="L3001" s="132"/>
      <c r="M3001" s="132"/>
      <c r="N3001" s="135"/>
      <c r="O3001" s="135"/>
      <c r="P3001" s="135"/>
      <c r="Q3001" s="135"/>
      <c r="R3001" s="135"/>
      <c r="S3001" s="135"/>
    </row>
    <row r="3002" spans="9:19">
      <c r="I3002" s="132"/>
      <c r="J3002" s="132"/>
      <c r="K3002" s="129"/>
      <c r="L3002" s="132"/>
      <c r="M3002" s="132"/>
      <c r="N3002" s="135"/>
      <c r="O3002" s="135"/>
      <c r="P3002" s="135"/>
      <c r="Q3002" s="135"/>
      <c r="R3002" s="135"/>
      <c r="S3002" s="135"/>
    </row>
    <row r="3003" spans="9:19">
      <c r="I3003" s="132"/>
      <c r="J3003" s="132"/>
      <c r="K3003" s="129"/>
      <c r="L3003" s="132"/>
      <c r="M3003" s="132"/>
      <c r="N3003" s="135"/>
      <c r="O3003" s="135"/>
      <c r="P3003" s="135"/>
      <c r="Q3003" s="135"/>
      <c r="R3003" s="135"/>
      <c r="S3003" s="135"/>
    </row>
    <row r="3004" spans="9:19">
      <c r="I3004" s="132"/>
      <c r="J3004" s="132"/>
      <c r="K3004" s="129"/>
      <c r="L3004" s="132"/>
      <c r="M3004" s="132"/>
      <c r="N3004" s="135"/>
      <c r="O3004" s="135"/>
      <c r="P3004" s="135"/>
      <c r="Q3004" s="135"/>
      <c r="R3004" s="135"/>
      <c r="S3004" s="135"/>
    </row>
    <row r="3005" spans="9:19">
      <c r="I3005" s="132"/>
      <c r="J3005" s="132"/>
      <c r="K3005" s="129"/>
      <c r="L3005" s="132"/>
      <c r="M3005" s="132"/>
      <c r="N3005" s="135"/>
      <c r="O3005" s="135"/>
      <c r="P3005" s="135"/>
      <c r="Q3005" s="135"/>
      <c r="R3005" s="135"/>
      <c r="S3005" s="135"/>
    </row>
    <row r="3006" spans="9:19">
      <c r="I3006" s="132"/>
      <c r="J3006" s="132"/>
      <c r="K3006" s="129"/>
      <c r="L3006" s="132"/>
      <c r="M3006" s="132"/>
      <c r="N3006" s="135"/>
      <c r="O3006" s="135"/>
      <c r="P3006" s="135"/>
      <c r="Q3006" s="135"/>
      <c r="R3006" s="135"/>
      <c r="S3006" s="135"/>
    </row>
    <row r="3007" spans="9:19">
      <c r="I3007" s="132"/>
      <c r="J3007" s="132"/>
      <c r="K3007" s="129"/>
      <c r="L3007" s="132"/>
      <c r="M3007" s="132"/>
      <c r="N3007" s="135"/>
      <c r="O3007" s="135"/>
      <c r="P3007" s="135"/>
      <c r="Q3007" s="135"/>
      <c r="R3007" s="135"/>
      <c r="S3007" s="135"/>
    </row>
    <row r="3008" spans="9:19">
      <c r="I3008" s="132"/>
      <c r="J3008" s="132"/>
      <c r="K3008" s="129"/>
      <c r="L3008" s="132"/>
      <c r="M3008" s="132"/>
      <c r="N3008" s="135"/>
      <c r="O3008" s="135"/>
      <c r="P3008" s="135"/>
      <c r="Q3008" s="135"/>
      <c r="R3008" s="135"/>
      <c r="S3008" s="135"/>
    </row>
    <row r="3009" spans="9:19">
      <c r="I3009" s="132"/>
      <c r="J3009" s="132"/>
      <c r="K3009" s="129"/>
      <c r="L3009" s="132"/>
      <c r="M3009" s="132"/>
      <c r="N3009" s="135"/>
      <c r="O3009" s="135"/>
      <c r="P3009" s="135"/>
      <c r="Q3009" s="135"/>
      <c r="R3009" s="135"/>
      <c r="S3009" s="135"/>
    </row>
    <row r="3010" spans="9:19">
      <c r="I3010" s="132"/>
      <c r="J3010" s="132"/>
      <c r="K3010" s="129"/>
      <c r="L3010" s="132"/>
      <c r="M3010" s="132"/>
      <c r="N3010" s="135"/>
      <c r="O3010" s="135"/>
      <c r="P3010" s="135"/>
      <c r="Q3010" s="135"/>
      <c r="R3010" s="135"/>
      <c r="S3010" s="135"/>
    </row>
    <row r="3011" spans="9:19">
      <c r="I3011" s="132"/>
      <c r="J3011" s="132"/>
      <c r="K3011" s="129"/>
      <c r="L3011" s="132"/>
      <c r="M3011" s="132"/>
      <c r="N3011" s="135"/>
      <c r="O3011" s="135"/>
      <c r="P3011" s="135"/>
      <c r="Q3011" s="135"/>
      <c r="R3011" s="135"/>
      <c r="S3011" s="135"/>
    </row>
    <row r="3012" spans="9:19">
      <c r="I3012" s="132"/>
      <c r="J3012" s="132"/>
      <c r="K3012" s="129"/>
      <c r="L3012" s="132"/>
      <c r="M3012" s="132"/>
      <c r="N3012" s="135"/>
      <c r="O3012" s="135"/>
      <c r="P3012" s="135"/>
      <c r="Q3012" s="135"/>
      <c r="R3012" s="135"/>
      <c r="S3012" s="135"/>
    </row>
    <row r="3013" spans="9:19">
      <c r="I3013" s="132"/>
      <c r="J3013" s="132"/>
      <c r="K3013" s="129"/>
      <c r="L3013" s="132"/>
      <c r="M3013" s="132"/>
      <c r="N3013" s="135"/>
      <c r="O3013" s="135"/>
      <c r="P3013" s="135"/>
      <c r="Q3013" s="135"/>
      <c r="R3013" s="135"/>
      <c r="S3013" s="135"/>
    </row>
    <row r="3014" spans="9:19">
      <c r="I3014" s="132"/>
      <c r="J3014" s="132"/>
      <c r="K3014" s="129"/>
      <c r="L3014" s="132"/>
      <c r="M3014" s="132"/>
      <c r="N3014" s="135"/>
      <c r="O3014" s="135"/>
      <c r="P3014" s="135"/>
      <c r="Q3014" s="135"/>
      <c r="R3014" s="135"/>
      <c r="S3014" s="135"/>
    </row>
    <row r="3015" spans="9:19">
      <c r="I3015" s="132"/>
      <c r="J3015" s="132"/>
      <c r="K3015" s="129"/>
      <c r="L3015" s="132"/>
      <c r="M3015" s="132"/>
      <c r="N3015" s="135"/>
      <c r="O3015" s="135"/>
      <c r="P3015" s="135"/>
      <c r="Q3015" s="135"/>
      <c r="R3015" s="135"/>
      <c r="S3015" s="135"/>
    </row>
    <row r="3016" spans="9:19">
      <c r="I3016" s="132"/>
      <c r="J3016" s="132"/>
      <c r="K3016" s="129"/>
      <c r="L3016" s="132"/>
      <c r="M3016" s="132"/>
      <c r="N3016" s="135"/>
      <c r="O3016" s="135"/>
      <c r="P3016" s="135"/>
      <c r="Q3016" s="135"/>
      <c r="R3016" s="135"/>
      <c r="S3016" s="135"/>
    </row>
    <row r="3017" spans="9:19">
      <c r="I3017" s="132"/>
      <c r="J3017" s="132"/>
      <c r="K3017" s="129"/>
      <c r="L3017" s="132"/>
      <c r="M3017" s="132"/>
      <c r="N3017" s="135"/>
      <c r="O3017" s="135"/>
      <c r="P3017" s="135"/>
      <c r="Q3017" s="135"/>
      <c r="R3017" s="135"/>
      <c r="S3017" s="135"/>
    </row>
    <row r="3018" spans="9:19">
      <c r="I3018" s="132"/>
      <c r="J3018" s="132"/>
      <c r="K3018" s="129"/>
      <c r="L3018" s="132"/>
      <c r="M3018" s="132"/>
      <c r="N3018" s="135"/>
      <c r="O3018" s="135"/>
      <c r="P3018" s="135"/>
      <c r="Q3018" s="135"/>
      <c r="R3018" s="135"/>
      <c r="S3018" s="135"/>
    </row>
    <row r="3019" spans="9:19">
      <c r="I3019" s="132"/>
      <c r="J3019" s="132"/>
      <c r="K3019" s="129"/>
      <c r="L3019" s="132"/>
      <c r="M3019" s="132"/>
      <c r="N3019" s="135"/>
      <c r="O3019" s="135"/>
      <c r="P3019" s="135"/>
      <c r="Q3019" s="135"/>
      <c r="R3019" s="135"/>
      <c r="S3019" s="135"/>
    </row>
    <row r="3020" spans="9:19">
      <c r="I3020" s="132"/>
      <c r="J3020" s="132"/>
      <c r="K3020" s="129"/>
      <c r="L3020" s="132"/>
      <c r="M3020" s="132"/>
      <c r="N3020" s="135"/>
      <c r="O3020" s="135"/>
      <c r="P3020" s="135"/>
      <c r="Q3020" s="135"/>
      <c r="R3020" s="135"/>
      <c r="S3020" s="135"/>
    </row>
    <row r="3021" spans="9:19">
      <c r="I3021" s="132"/>
      <c r="J3021" s="132"/>
      <c r="K3021" s="129"/>
      <c r="L3021" s="132"/>
      <c r="M3021" s="132"/>
      <c r="N3021" s="135"/>
      <c r="O3021" s="135"/>
      <c r="P3021" s="135"/>
      <c r="Q3021" s="135"/>
      <c r="R3021" s="135"/>
      <c r="S3021" s="135"/>
    </row>
    <row r="3022" spans="9:19">
      <c r="I3022" s="132"/>
      <c r="J3022" s="132"/>
      <c r="K3022" s="129"/>
      <c r="L3022" s="132"/>
      <c r="M3022" s="132"/>
      <c r="N3022" s="135"/>
      <c r="O3022" s="135"/>
      <c r="P3022" s="135"/>
      <c r="Q3022" s="135"/>
      <c r="R3022" s="135"/>
      <c r="S3022" s="135"/>
    </row>
    <row r="3023" spans="9:19">
      <c r="I3023" s="132"/>
      <c r="J3023" s="132"/>
      <c r="K3023" s="129"/>
      <c r="L3023" s="132"/>
      <c r="M3023" s="132"/>
      <c r="N3023" s="135"/>
      <c r="O3023" s="135"/>
      <c r="P3023" s="135"/>
      <c r="Q3023" s="135"/>
      <c r="R3023" s="135"/>
      <c r="S3023" s="135"/>
    </row>
    <row r="3024" spans="9:19">
      <c r="I3024" s="132"/>
      <c r="J3024" s="132"/>
      <c r="K3024" s="129"/>
      <c r="L3024" s="132"/>
      <c r="M3024" s="132"/>
      <c r="N3024" s="135"/>
      <c r="O3024" s="135"/>
      <c r="P3024" s="135"/>
      <c r="Q3024" s="135"/>
      <c r="R3024" s="135"/>
      <c r="S3024" s="135"/>
    </row>
    <row r="3025" spans="9:19">
      <c r="I3025" s="132"/>
      <c r="J3025" s="132"/>
      <c r="K3025" s="129"/>
      <c r="L3025" s="132"/>
      <c r="M3025" s="132"/>
      <c r="N3025" s="135"/>
      <c r="O3025" s="135"/>
      <c r="P3025" s="135"/>
      <c r="Q3025" s="135"/>
      <c r="R3025" s="135"/>
      <c r="S3025" s="135"/>
    </row>
    <row r="3026" spans="9:19">
      <c r="I3026" s="132"/>
      <c r="J3026" s="132"/>
      <c r="K3026" s="129"/>
      <c r="L3026" s="132"/>
      <c r="M3026" s="132"/>
      <c r="N3026" s="135"/>
      <c r="O3026" s="135"/>
      <c r="P3026" s="135"/>
      <c r="Q3026" s="135"/>
      <c r="R3026" s="135"/>
      <c r="S3026" s="135"/>
    </row>
    <row r="3027" spans="9:19">
      <c r="I3027" s="132"/>
      <c r="J3027" s="132"/>
      <c r="K3027" s="129"/>
      <c r="L3027" s="132"/>
      <c r="M3027" s="132"/>
      <c r="N3027" s="135"/>
      <c r="O3027" s="135"/>
      <c r="P3027" s="135"/>
      <c r="Q3027" s="135"/>
      <c r="R3027" s="135"/>
      <c r="S3027" s="135"/>
    </row>
    <row r="3028" spans="9:19">
      <c r="I3028" s="132"/>
      <c r="J3028" s="132"/>
      <c r="K3028" s="129"/>
      <c r="L3028" s="132"/>
      <c r="M3028" s="132"/>
      <c r="N3028" s="135"/>
      <c r="O3028" s="135"/>
      <c r="P3028" s="135"/>
      <c r="Q3028" s="135"/>
      <c r="R3028" s="135"/>
      <c r="S3028" s="135"/>
    </row>
    <row r="3029" spans="9:19">
      <c r="I3029" s="132"/>
      <c r="J3029" s="132"/>
      <c r="K3029" s="129"/>
      <c r="L3029" s="132"/>
      <c r="M3029" s="132"/>
      <c r="N3029" s="135"/>
      <c r="O3029" s="135"/>
      <c r="P3029" s="135"/>
      <c r="Q3029" s="135"/>
      <c r="R3029" s="135"/>
      <c r="S3029" s="135"/>
    </row>
    <row r="3030" spans="9:19">
      <c r="I3030" s="132"/>
      <c r="J3030" s="132"/>
      <c r="K3030" s="129"/>
      <c r="L3030" s="132"/>
      <c r="M3030" s="132"/>
      <c r="N3030" s="135"/>
      <c r="O3030" s="135"/>
      <c r="P3030" s="135"/>
      <c r="Q3030" s="135"/>
      <c r="R3030" s="135"/>
      <c r="S3030" s="135"/>
    </row>
    <row r="3031" spans="9:19">
      <c r="I3031" s="132"/>
      <c r="J3031" s="132"/>
      <c r="K3031" s="129"/>
      <c r="L3031" s="132"/>
      <c r="M3031" s="132"/>
      <c r="N3031" s="135"/>
      <c r="O3031" s="135"/>
      <c r="P3031" s="135"/>
      <c r="Q3031" s="135"/>
      <c r="R3031" s="135"/>
      <c r="S3031" s="135"/>
    </row>
    <row r="3032" spans="9:19">
      <c r="I3032" s="132"/>
      <c r="J3032" s="132"/>
      <c r="K3032" s="129"/>
      <c r="L3032" s="132"/>
      <c r="M3032" s="132"/>
      <c r="N3032" s="135"/>
      <c r="O3032" s="135"/>
      <c r="P3032" s="135"/>
      <c r="Q3032" s="135"/>
      <c r="R3032" s="135"/>
      <c r="S3032" s="135"/>
    </row>
    <row r="3033" spans="9:19">
      <c r="I3033" s="132"/>
      <c r="J3033" s="132"/>
      <c r="K3033" s="129"/>
      <c r="L3033" s="132"/>
      <c r="M3033" s="132"/>
      <c r="N3033" s="135"/>
      <c r="O3033" s="135"/>
      <c r="P3033" s="135"/>
      <c r="Q3033" s="135"/>
      <c r="R3033" s="135"/>
      <c r="S3033" s="135"/>
    </row>
    <row r="3034" spans="9:19">
      <c r="I3034" s="132"/>
      <c r="J3034" s="132"/>
      <c r="K3034" s="129"/>
      <c r="L3034" s="132"/>
      <c r="M3034" s="132"/>
      <c r="N3034" s="135"/>
      <c r="O3034" s="135"/>
      <c r="P3034" s="135"/>
      <c r="Q3034" s="135"/>
      <c r="R3034" s="135"/>
      <c r="S3034" s="135"/>
    </row>
    <row r="3035" spans="9:19">
      <c r="I3035" s="132"/>
      <c r="J3035" s="132"/>
      <c r="K3035" s="129"/>
      <c r="L3035" s="132"/>
      <c r="M3035" s="132"/>
      <c r="N3035" s="135"/>
      <c r="O3035" s="135"/>
      <c r="P3035" s="135"/>
      <c r="Q3035" s="135"/>
      <c r="R3035" s="135"/>
      <c r="S3035" s="135"/>
    </row>
    <row r="3036" spans="9:19">
      <c r="I3036" s="132"/>
      <c r="J3036" s="132"/>
      <c r="K3036" s="129"/>
      <c r="L3036" s="132"/>
      <c r="M3036" s="132"/>
      <c r="N3036" s="135"/>
      <c r="O3036" s="135"/>
      <c r="P3036" s="135"/>
      <c r="Q3036" s="135"/>
      <c r="R3036" s="135"/>
      <c r="S3036" s="135"/>
    </row>
    <row r="3037" spans="9:19">
      <c r="I3037" s="132"/>
      <c r="J3037" s="132"/>
      <c r="K3037" s="129"/>
      <c r="L3037" s="132"/>
      <c r="M3037" s="132"/>
      <c r="N3037" s="135"/>
      <c r="O3037" s="135"/>
      <c r="P3037" s="135"/>
      <c r="Q3037" s="135"/>
      <c r="R3037" s="135"/>
      <c r="S3037" s="135"/>
    </row>
    <row r="3038" spans="9:19">
      <c r="I3038" s="132"/>
      <c r="J3038" s="132"/>
      <c r="K3038" s="129"/>
      <c r="L3038" s="132"/>
      <c r="M3038" s="132"/>
      <c r="N3038" s="135"/>
      <c r="O3038" s="135"/>
      <c r="P3038" s="135"/>
      <c r="Q3038" s="135"/>
      <c r="R3038" s="135"/>
      <c r="S3038" s="135"/>
    </row>
    <row r="3039" spans="9:19">
      <c r="I3039" s="132"/>
      <c r="J3039" s="132"/>
      <c r="K3039" s="129"/>
      <c r="L3039" s="132"/>
      <c r="M3039" s="132"/>
      <c r="N3039" s="135"/>
      <c r="O3039" s="135"/>
      <c r="P3039" s="135"/>
      <c r="Q3039" s="135"/>
      <c r="R3039" s="135"/>
      <c r="S3039" s="135"/>
    </row>
    <row r="3040" spans="9:19">
      <c r="I3040" s="132"/>
      <c r="J3040" s="132"/>
      <c r="K3040" s="129"/>
      <c r="L3040" s="132"/>
      <c r="M3040" s="132"/>
      <c r="N3040" s="135"/>
      <c r="O3040" s="135"/>
      <c r="P3040" s="135"/>
      <c r="Q3040" s="135"/>
      <c r="R3040" s="135"/>
      <c r="S3040" s="135"/>
    </row>
    <row r="3041" spans="9:19">
      <c r="I3041" s="132"/>
      <c r="J3041" s="132"/>
      <c r="K3041" s="129"/>
      <c r="L3041" s="132"/>
      <c r="M3041" s="132"/>
      <c r="N3041" s="135"/>
      <c r="O3041" s="135"/>
      <c r="P3041" s="135"/>
      <c r="Q3041" s="135"/>
      <c r="R3041" s="135"/>
      <c r="S3041" s="135"/>
    </row>
    <row r="3042" spans="9:19">
      <c r="I3042" s="132"/>
      <c r="J3042" s="132"/>
      <c r="K3042" s="129"/>
      <c r="L3042" s="132"/>
      <c r="M3042" s="132"/>
      <c r="N3042" s="135"/>
      <c r="O3042" s="135"/>
      <c r="P3042" s="135"/>
      <c r="Q3042" s="135"/>
      <c r="R3042" s="135"/>
      <c r="S3042" s="135"/>
    </row>
    <row r="3043" spans="9:19">
      <c r="I3043" s="132"/>
      <c r="J3043" s="132"/>
      <c r="K3043" s="129"/>
      <c r="L3043" s="132"/>
      <c r="M3043" s="132"/>
      <c r="N3043" s="135"/>
      <c r="O3043" s="135"/>
      <c r="P3043" s="135"/>
      <c r="Q3043" s="135"/>
      <c r="R3043" s="135"/>
      <c r="S3043" s="135"/>
    </row>
    <row r="3044" spans="9:19">
      <c r="I3044" s="132"/>
      <c r="J3044" s="132"/>
      <c r="K3044" s="129"/>
      <c r="L3044" s="132"/>
      <c r="M3044" s="132"/>
      <c r="N3044" s="135"/>
      <c r="O3044" s="135"/>
      <c r="P3044" s="135"/>
      <c r="Q3044" s="135"/>
      <c r="R3044" s="135"/>
      <c r="S3044" s="135"/>
    </row>
    <row r="3045" spans="9:19">
      <c r="I3045" s="132"/>
      <c r="J3045" s="132"/>
      <c r="K3045" s="129"/>
      <c r="L3045" s="132"/>
      <c r="M3045" s="132"/>
      <c r="N3045" s="135"/>
      <c r="O3045" s="135"/>
      <c r="P3045" s="135"/>
      <c r="Q3045" s="135"/>
      <c r="R3045" s="135"/>
      <c r="S3045" s="135"/>
    </row>
    <row r="3046" spans="9:19">
      <c r="I3046" s="132"/>
      <c r="J3046" s="132"/>
      <c r="K3046" s="129"/>
      <c r="L3046" s="132"/>
      <c r="M3046" s="132"/>
      <c r="N3046" s="135"/>
      <c r="O3046" s="135"/>
      <c r="P3046" s="135"/>
      <c r="Q3046" s="135"/>
      <c r="R3046" s="135"/>
      <c r="S3046" s="135"/>
    </row>
    <row r="3047" spans="9:19">
      <c r="I3047" s="132"/>
      <c r="J3047" s="132"/>
      <c r="K3047" s="129"/>
      <c r="L3047" s="132"/>
      <c r="M3047" s="132"/>
      <c r="N3047" s="135"/>
      <c r="O3047" s="135"/>
      <c r="P3047" s="135"/>
      <c r="Q3047" s="135"/>
      <c r="R3047" s="135"/>
      <c r="S3047" s="135"/>
    </row>
    <row r="3048" spans="9:19">
      <c r="I3048" s="132"/>
      <c r="J3048" s="132"/>
      <c r="K3048" s="129"/>
      <c r="L3048" s="132"/>
      <c r="M3048" s="132"/>
      <c r="N3048" s="135"/>
      <c r="O3048" s="135"/>
      <c r="P3048" s="135"/>
      <c r="Q3048" s="135"/>
      <c r="R3048" s="135"/>
      <c r="S3048" s="135"/>
    </row>
    <row r="3049" spans="9:19">
      <c r="I3049" s="132"/>
      <c r="J3049" s="132"/>
      <c r="K3049" s="129"/>
      <c r="L3049" s="132"/>
      <c r="M3049" s="132"/>
      <c r="N3049" s="135"/>
      <c r="O3049" s="135"/>
      <c r="P3049" s="135"/>
      <c r="Q3049" s="135"/>
      <c r="R3049" s="135"/>
      <c r="S3049" s="135"/>
    </row>
    <row r="3050" spans="9:19">
      <c r="I3050" s="132"/>
      <c r="J3050" s="132"/>
      <c r="K3050" s="129"/>
      <c r="L3050" s="132"/>
      <c r="M3050" s="132"/>
      <c r="N3050" s="135"/>
      <c r="O3050" s="135"/>
      <c r="P3050" s="135"/>
      <c r="Q3050" s="135"/>
      <c r="R3050" s="135"/>
      <c r="S3050" s="135"/>
    </row>
    <row r="3051" spans="9:19">
      <c r="I3051" s="132"/>
      <c r="J3051" s="132"/>
      <c r="K3051" s="129"/>
      <c r="L3051" s="132"/>
      <c r="M3051" s="132"/>
      <c r="N3051" s="135"/>
      <c r="O3051" s="135"/>
      <c r="P3051" s="135"/>
      <c r="Q3051" s="135"/>
      <c r="R3051" s="135"/>
      <c r="S3051" s="135"/>
    </row>
    <row r="3052" spans="9:19">
      <c r="I3052" s="132"/>
      <c r="J3052" s="132"/>
      <c r="K3052" s="129"/>
      <c r="L3052" s="132"/>
      <c r="M3052" s="132"/>
      <c r="N3052" s="135"/>
      <c r="O3052" s="135"/>
      <c r="P3052" s="135"/>
      <c r="Q3052" s="135"/>
      <c r="R3052" s="135"/>
      <c r="S3052" s="135"/>
    </row>
    <row r="3053" spans="9:19">
      <c r="I3053" s="132"/>
      <c r="J3053" s="132"/>
      <c r="K3053" s="129"/>
      <c r="L3053" s="132"/>
      <c r="M3053" s="132"/>
      <c r="N3053" s="135"/>
      <c r="O3053" s="135"/>
      <c r="P3053" s="135"/>
      <c r="Q3053" s="135"/>
      <c r="R3053" s="135"/>
      <c r="S3053" s="135"/>
    </row>
    <row r="3054" spans="9:19">
      <c r="I3054" s="132"/>
      <c r="J3054" s="132"/>
      <c r="K3054" s="129"/>
      <c r="L3054" s="132"/>
      <c r="M3054" s="132"/>
      <c r="N3054" s="135"/>
      <c r="O3054" s="135"/>
      <c r="P3054" s="135"/>
      <c r="Q3054" s="135"/>
      <c r="R3054" s="135"/>
      <c r="S3054" s="135"/>
    </row>
    <row r="3055" spans="9:19">
      <c r="I3055" s="132"/>
      <c r="J3055" s="132"/>
      <c r="K3055" s="129"/>
      <c r="L3055" s="132"/>
      <c r="M3055" s="132"/>
      <c r="N3055" s="135"/>
      <c r="O3055" s="135"/>
      <c r="P3055" s="135"/>
      <c r="Q3055" s="135"/>
      <c r="R3055" s="135"/>
      <c r="S3055" s="135"/>
    </row>
    <row r="3056" spans="9:19">
      <c r="I3056" s="132"/>
      <c r="J3056" s="132"/>
      <c r="K3056" s="129"/>
      <c r="L3056" s="132"/>
      <c r="M3056" s="132"/>
      <c r="N3056" s="135"/>
      <c r="O3056" s="135"/>
      <c r="P3056" s="135"/>
      <c r="Q3056" s="135"/>
      <c r="R3056" s="135"/>
      <c r="S3056" s="135"/>
    </row>
    <row r="3057" spans="9:19">
      <c r="I3057" s="132"/>
      <c r="J3057" s="132"/>
      <c r="K3057" s="129"/>
      <c r="L3057" s="132"/>
      <c r="M3057" s="132"/>
      <c r="N3057" s="135"/>
      <c r="O3057" s="135"/>
      <c r="P3057" s="135"/>
      <c r="Q3057" s="135"/>
      <c r="R3057" s="135"/>
      <c r="S3057" s="135"/>
    </row>
    <row r="3058" spans="9:19">
      <c r="I3058" s="132"/>
      <c r="J3058" s="132"/>
      <c r="K3058" s="129"/>
      <c r="L3058" s="132"/>
      <c r="M3058" s="132"/>
      <c r="N3058" s="135"/>
      <c r="O3058" s="135"/>
      <c r="P3058" s="135"/>
      <c r="Q3058" s="135"/>
      <c r="R3058" s="135"/>
      <c r="S3058" s="135"/>
    </row>
    <row r="3059" spans="9:19">
      <c r="I3059" s="132"/>
      <c r="J3059" s="132"/>
      <c r="K3059" s="129"/>
      <c r="L3059" s="132"/>
      <c r="M3059" s="132"/>
      <c r="N3059" s="135"/>
      <c r="O3059" s="135"/>
      <c r="P3059" s="135"/>
      <c r="Q3059" s="135"/>
      <c r="R3059" s="135"/>
      <c r="S3059" s="135"/>
    </row>
    <row r="3060" spans="9:19">
      <c r="I3060" s="132"/>
      <c r="J3060" s="132"/>
      <c r="K3060" s="129"/>
      <c r="L3060" s="132"/>
      <c r="M3060" s="132"/>
      <c r="N3060" s="135"/>
      <c r="O3060" s="135"/>
      <c r="P3060" s="135"/>
      <c r="Q3060" s="135"/>
      <c r="R3060" s="135"/>
      <c r="S3060" s="135"/>
    </row>
    <row r="3061" spans="9:19">
      <c r="I3061" s="132"/>
      <c r="J3061" s="132"/>
      <c r="K3061" s="129"/>
      <c r="L3061" s="132"/>
      <c r="M3061" s="132"/>
      <c r="N3061" s="135"/>
      <c r="O3061" s="135"/>
      <c r="P3061" s="135"/>
      <c r="Q3061" s="135"/>
      <c r="R3061" s="135"/>
      <c r="S3061" s="135"/>
    </row>
    <row r="3062" spans="9:19">
      <c r="I3062" s="132"/>
      <c r="J3062" s="132"/>
      <c r="K3062" s="129"/>
      <c r="L3062" s="132"/>
      <c r="M3062" s="132"/>
      <c r="N3062" s="135"/>
      <c r="O3062" s="135"/>
      <c r="P3062" s="135"/>
      <c r="Q3062" s="135"/>
      <c r="R3062" s="135"/>
      <c r="S3062" s="135"/>
    </row>
    <row r="3063" spans="9:19">
      <c r="I3063" s="132"/>
      <c r="J3063" s="132"/>
      <c r="K3063" s="129"/>
      <c r="L3063" s="132"/>
      <c r="M3063" s="132"/>
      <c r="N3063" s="135"/>
      <c r="O3063" s="135"/>
      <c r="P3063" s="135"/>
      <c r="Q3063" s="135"/>
      <c r="R3063" s="135"/>
      <c r="S3063" s="135"/>
    </row>
    <row r="3064" spans="9:19">
      <c r="I3064" s="132"/>
      <c r="J3064" s="132"/>
      <c r="K3064" s="129"/>
      <c r="L3064" s="132"/>
      <c r="M3064" s="132"/>
      <c r="N3064" s="135"/>
      <c r="O3064" s="135"/>
      <c r="P3064" s="135"/>
      <c r="Q3064" s="135"/>
      <c r="R3064" s="135"/>
      <c r="S3064" s="135"/>
    </row>
    <row r="3065" spans="9:19">
      <c r="I3065" s="132"/>
      <c r="J3065" s="132"/>
      <c r="K3065" s="129"/>
      <c r="L3065" s="132"/>
      <c r="M3065" s="132"/>
      <c r="N3065" s="135"/>
      <c r="O3065" s="135"/>
      <c r="P3065" s="135"/>
      <c r="Q3065" s="135"/>
      <c r="R3065" s="135"/>
      <c r="S3065" s="135"/>
    </row>
    <row r="3066" spans="9:19">
      <c r="I3066" s="132"/>
      <c r="J3066" s="132"/>
      <c r="K3066" s="129"/>
      <c r="L3066" s="132"/>
      <c r="M3066" s="132"/>
      <c r="N3066" s="135"/>
      <c r="O3066" s="135"/>
      <c r="P3066" s="135"/>
      <c r="Q3066" s="135"/>
      <c r="R3066" s="135"/>
      <c r="S3066" s="135"/>
    </row>
    <row r="3067" spans="9:19">
      <c r="I3067" s="132"/>
      <c r="J3067" s="132"/>
      <c r="K3067" s="129"/>
      <c r="L3067" s="132"/>
      <c r="M3067" s="132"/>
      <c r="N3067" s="135"/>
      <c r="O3067" s="135"/>
      <c r="P3067" s="135"/>
      <c r="Q3067" s="135"/>
      <c r="R3067" s="135"/>
      <c r="S3067" s="135"/>
    </row>
    <row r="3068" spans="9:19">
      <c r="I3068" s="132"/>
      <c r="J3068" s="132"/>
      <c r="K3068" s="129"/>
      <c r="L3068" s="132"/>
      <c r="M3068" s="132"/>
      <c r="N3068" s="135"/>
      <c r="O3068" s="135"/>
      <c r="P3068" s="135"/>
      <c r="Q3068" s="135"/>
      <c r="R3068" s="135"/>
      <c r="S3068" s="135"/>
    </row>
    <row r="3069" spans="9:19">
      <c r="I3069" s="132"/>
      <c r="J3069" s="132"/>
      <c r="K3069" s="129"/>
      <c r="L3069" s="132"/>
      <c r="M3069" s="132"/>
      <c r="N3069" s="135"/>
      <c r="O3069" s="135"/>
      <c r="P3069" s="135"/>
      <c r="Q3069" s="135"/>
      <c r="R3069" s="135"/>
      <c r="S3069" s="135"/>
    </row>
    <row r="3070" spans="9:19">
      <c r="I3070" s="132"/>
      <c r="J3070" s="132"/>
      <c r="K3070" s="129"/>
      <c r="L3070" s="132"/>
      <c r="M3070" s="132"/>
      <c r="N3070" s="135"/>
      <c r="O3070" s="135"/>
      <c r="P3070" s="135"/>
      <c r="Q3070" s="135"/>
      <c r="R3070" s="135"/>
      <c r="S3070" s="135"/>
    </row>
    <row r="3071" spans="9:19">
      <c r="I3071" s="132"/>
      <c r="J3071" s="132"/>
      <c r="K3071" s="129"/>
      <c r="L3071" s="132"/>
      <c r="M3071" s="132"/>
      <c r="N3071" s="135"/>
      <c r="O3071" s="135"/>
      <c r="P3071" s="135"/>
      <c r="Q3071" s="135"/>
      <c r="R3071" s="135"/>
      <c r="S3071" s="135"/>
    </row>
    <row r="3072" spans="9:19">
      <c r="I3072" s="132"/>
      <c r="J3072" s="132"/>
      <c r="K3072" s="129"/>
      <c r="L3072" s="132"/>
      <c r="M3072" s="132"/>
      <c r="N3072" s="135"/>
      <c r="O3072" s="135"/>
      <c r="P3072" s="135"/>
      <c r="Q3072" s="135"/>
      <c r="R3072" s="135"/>
      <c r="S3072" s="135"/>
    </row>
    <row r="3073" spans="9:19">
      <c r="I3073" s="132"/>
      <c r="J3073" s="132"/>
      <c r="K3073" s="129"/>
      <c r="L3073" s="132"/>
      <c r="M3073" s="132"/>
      <c r="N3073" s="135"/>
      <c r="O3073" s="135"/>
      <c r="P3073" s="135"/>
      <c r="Q3073" s="135"/>
      <c r="R3073" s="135"/>
      <c r="S3073" s="135"/>
    </row>
    <row r="3074" spans="9:19">
      <c r="I3074" s="132"/>
      <c r="J3074" s="132"/>
      <c r="K3074" s="129"/>
      <c r="L3074" s="132"/>
      <c r="M3074" s="132"/>
      <c r="N3074" s="135"/>
      <c r="O3074" s="135"/>
      <c r="P3074" s="135"/>
      <c r="Q3074" s="135"/>
      <c r="R3074" s="135"/>
      <c r="S3074" s="135"/>
    </row>
    <row r="3075" spans="9:19">
      <c r="I3075" s="132"/>
      <c r="J3075" s="132"/>
      <c r="K3075" s="129"/>
      <c r="L3075" s="132"/>
      <c r="M3075" s="132"/>
      <c r="N3075" s="135"/>
      <c r="O3075" s="135"/>
      <c r="P3075" s="135"/>
      <c r="Q3075" s="135"/>
      <c r="R3075" s="135"/>
      <c r="S3075" s="135"/>
    </row>
    <row r="3076" spans="9:19">
      <c r="I3076" s="132"/>
      <c r="J3076" s="132"/>
      <c r="K3076" s="129"/>
      <c r="L3076" s="132"/>
      <c r="M3076" s="132"/>
      <c r="N3076" s="135"/>
      <c r="O3076" s="135"/>
      <c r="P3076" s="135"/>
      <c r="Q3076" s="135"/>
      <c r="R3076" s="135"/>
      <c r="S3076" s="135"/>
    </row>
    <row r="3077" spans="9:19">
      <c r="I3077" s="132"/>
      <c r="J3077" s="132"/>
      <c r="K3077" s="129"/>
      <c r="L3077" s="132"/>
      <c r="M3077" s="132"/>
      <c r="N3077" s="135"/>
      <c r="O3077" s="135"/>
      <c r="P3077" s="135"/>
      <c r="Q3077" s="135"/>
      <c r="R3077" s="135"/>
      <c r="S3077" s="135"/>
    </row>
    <row r="3078" spans="9:19">
      <c r="I3078" s="132"/>
      <c r="J3078" s="132"/>
      <c r="K3078" s="129"/>
      <c r="L3078" s="132"/>
      <c r="M3078" s="132"/>
      <c r="N3078" s="135"/>
      <c r="O3078" s="135"/>
      <c r="P3078" s="135"/>
      <c r="Q3078" s="135"/>
      <c r="R3078" s="135"/>
      <c r="S3078" s="135"/>
    </row>
    <row r="3079" spans="9:19">
      <c r="I3079" s="132"/>
      <c r="J3079" s="132"/>
      <c r="K3079" s="129"/>
      <c r="L3079" s="132"/>
      <c r="M3079" s="132"/>
      <c r="N3079" s="135"/>
      <c r="O3079" s="135"/>
      <c r="P3079" s="135"/>
      <c r="Q3079" s="135"/>
      <c r="R3079" s="135"/>
      <c r="S3079" s="135"/>
    </row>
    <row r="3080" spans="9:19">
      <c r="I3080" s="132"/>
      <c r="J3080" s="132"/>
      <c r="K3080" s="129"/>
      <c r="L3080" s="132"/>
      <c r="M3080" s="132"/>
      <c r="N3080" s="135"/>
      <c r="O3080" s="135"/>
      <c r="P3080" s="135"/>
      <c r="Q3080" s="135"/>
      <c r="R3080" s="135"/>
      <c r="S3080" s="135"/>
    </row>
    <row r="3081" spans="9:19">
      <c r="I3081" s="132"/>
      <c r="J3081" s="132"/>
      <c r="K3081" s="129"/>
      <c r="L3081" s="132"/>
      <c r="M3081" s="132"/>
      <c r="N3081" s="135"/>
      <c r="O3081" s="135"/>
      <c r="P3081" s="135"/>
      <c r="Q3081" s="135"/>
      <c r="R3081" s="135"/>
      <c r="S3081" s="135"/>
    </row>
    <row r="3082" spans="9:19">
      <c r="I3082" s="132"/>
      <c r="J3082" s="132"/>
      <c r="K3082" s="129"/>
      <c r="L3082" s="132"/>
      <c r="M3082" s="132"/>
      <c r="N3082" s="135"/>
      <c r="O3082" s="135"/>
      <c r="P3082" s="135"/>
      <c r="Q3082" s="135"/>
      <c r="R3082" s="135"/>
      <c r="S3082" s="135"/>
    </row>
    <row r="3083" spans="9:19">
      <c r="I3083" s="132"/>
      <c r="J3083" s="132"/>
      <c r="K3083" s="129"/>
      <c r="L3083" s="132"/>
      <c r="M3083" s="132"/>
      <c r="N3083" s="135"/>
      <c r="O3083" s="135"/>
      <c r="P3083" s="135"/>
      <c r="Q3083" s="135"/>
      <c r="R3083" s="135"/>
      <c r="S3083" s="135"/>
    </row>
    <row r="3084" spans="9:19">
      <c r="I3084" s="132"/>
      <c r="J3084" s="132"/>
      <c r="K3084" s="129"/>
      <c r="L3084" s="132"/>
      <c r="M3084" s="132"/>
      <c r="N3084" s="135"/>
      <c r="O3084" s="135"/>
      <c r="P3084" s="135"/>
      <c r="Q3084" s="135"/>
      <c r="R3084" s="135"/>
      <c r="S3084" s="135"/>
    </row>
    <row r="3085" spans="9:19">
      <c r="I3085" s="132"/>
      <c r="J3085" s="132"/>
      <c r="K3085" s="129"/>
      <c r="L3085" s="132"/>
      <c r="M3085" s="132"/>
      <c r="N3085" s="135"/>
      <c r="O3085" s="135"/>
      <c r="P3085" s="135"/>
      <c r="Q3085" s="135"/>
      <c r="R3085" s="135"/>
      <c r="S3085" s="135"/>
    </row>
    <row r="3086" spans="9:19">
      <c r="I3086" s="132"/>
      <c r="J3086" s="132"/>
      <c r="K3086" s="129"/>
      <c r="L3086" s="132"/>
      <c r="M3086" s="132"/>
      <c r="N3086" s="135"/>
      <c r="O3086" s="135"/>
      <c r="P3086" s="135"/>
      <c r="Q3086" s="135"/>
      <c r="R3086" s="135"/>
      <c r="S3086" s="135"/>
    </row>
    <row r="3087" spans="9:19">
      <c r="I3087" s="132"/>
      <c r="J3087" s="132"/>
      <c r="K3087" s="129"/>
      <c r="L3087" s="132"/>
      <c r="M3087" s="132"/>
      <c r="N3087" s="135"/>
      <c r="O3087" s="135"/>
      <c r="P3087" s="135"/>
      <c r="Q3087" s="135"/>
      <c r="R3087" s="135"/>
      <c r="S3087" s="135"/>
    </row>
    <row r="3088" spans="9:19">
      <c r="I3088" s="132"/>
      <c r="J3088" s="132"/>
      <c r="K3088" s="129"/>
      <c r="L3088" s="132"/>
      <c r="M3088" s="132"/>
      <c r="N3088" s="135"/>
      <c r="O3088" s="135"/>
      <c r="P3088" s="135"/>
      <c r="Q3088" s="135"/>
      <c r="R3088" s="135"/>
      <c r="S3088" s="135"/>
    </row>
    <row r="3089" spans="9:19">
      <c r="I3089" s="132"/>
      <c r="J3089" s="132"/>
      <c r="K3089" s="129"/>
      <c r="L3089" s="132"/>
      <c r="M3089" s="132"/>
      <c r="N3089" s="135"/>
      <c r="O3089" s="135"/>
      <c r="P3089" s="135"/>
      <c r="Q3089" s="135"/>
      <c r="R3089" s="135"/>
      <c r="S3089" s="135"/>
    </row>
    <row r="3090" spans="9:19">
      <c r="I3090" s="132"/>
      <c r="J3090" s="132"/>
      <c r="K3090" s="129"/>
      <c r="L3090" s="132"/>
      <c r="M3090" s="132"/>
      <c r="N3090" s="135"/>
      <c r="O3090" s="135"/>
      <c r="P3090" s="135"/>
      <c r="Q3090" s="135"/>
      <c r="R3090" s="135"/>
      <c r="S3090" s="135"/>
    </row>
    <row r="3091" spans="9:19">
      <c r="I3091" s="132"/>
      <c r="J3091" s="132"/>
      <c r="K3091" s="129"/>
      <c r="L3091" s="132"/>
      <c r="M3091" s="132"/>
      <c r="N3091" s="135"/>
      <c r="O3091" s="135"/>
      <c r="P3091" s="135"/>
      <c r="Q3091" s="135"/>
      <c r="R3091" s="135"/>
      <c r="S3091" s="135"/>
    </row>
    <row r="3092" spans="9:19">
      <c r="I3092" s="132"/>
      <c r="J3092" s="132"/>
      <c r="K3092" s="129"/>
      <c r="L3092" s="132"/>
      <c r="M3092" s="132"/>
      <c r="N3092" s="135"/>
      <c r="O3092" s="135"/>
      <c r="P3092" s="135"/>
      <c r="Q3092" s="135"/>
      <c r="R3092" s="135"/>
      <c r="S3092" s="135"/>
    </row>
    <row r="3093" spans="9:19">
      <c r="I3093" s="132"/>
      <c r="J3093" s="132"/>
      <c r="K3093" s="129"/>
      <c r="L3093" s="132"/>
      <c r="M3093" s="132"/>
      <c r="N3093" s="135"/>
      <c r="O3093" s="135"/>
      <c r="P3093" s="135"/>
      <c r="Q3093" s="135"/>
      <c r="R3093" s="135"/>
      <c r="S3093" s="135"/>
    </row>
    <row r="3094" spans="9:19">
      <c r="I3094" s="132"/>
      <c r="J3094" s="132"/>
      <c r="K3094" s="129"/>
      <c r="L3094" s="132"/>
      <c r="M3094" s="132"/>
      <c r="N3094" s="135"/>
      <c r="O3094" s="135"/>
      <c r="P3094" s="135"/>
      <c r="Q3094" s="135"/>
      <c r="R3094" s="135"/>
      <c r="S3094" s="135"/>
    </row>
    <row r="3095" spans="9:19">
      <c r="I3095" s="132"/>
      <c r="J3095" s="132"/>
      <c r="K3095" s="129"/>
      <c r="L3095" s="132"/>
      <c r="M3095" s="132"/>
      <c r="N3095" s="135"/>
      <c r="O3095" s="135"/>
      <c r="P3095" s="135"/>
      <c r="Q3095" s="135"/>
      <c r="R3095" s="135"/>
      <c r="S3095" s="135"/>
    </row>
    <row r="3096" spans="9:19">
      <c r="I3096" s="132"/>
      <c r="J3096" s="132"/>
      <c r="K3096" s="129"/>
      <c r="L3096" s="132"/>
      <c r="M3096" s="132"/>
      <c r="N3096" s="135"/>
      <c r="O3096" s="135"/>
      <c r="P3096" s="135"/>
      <c r="Q3096" s="135"/>
      <c r="R3096" s="135"/>
      <c r="S3096" s="135"/>
    </row>
    <row r="3097" spans="9:19">
      <c r="I3097" s="132"/>
      <c r="J3097" s="132"/>
      <c r="K3097" s="129"/>
      <c r="L3097" s="132"/>
      <c r="M3097" s="132"/>
      <c r="N3097" s="135"/>
      <c r="O3097" s="135"/>
      <c r="P3097" s="135"/>
      <c r="Q3097" s="135"/>
      <c r="R3097" s="135"/>
      <c r="S3097" s="135"/>
    </row>
    <row r="3098" spans="9:19">
      <c r="I3098" s="132"/>
      <c r="J3098" s="132"/>
      <c r="K3098" s="129"/>
      <c r="L3098" s="132"/>
      <c r="M3098" s="132"/>
      <c r="N3098" s="135"/>
      <c r="O3098" s="135"/>
      <c r="P3098" s="135"/>
      <c r="Q3098" s="135"/>
      <c r="R3098" s="135"/>
      <c r="S3098" s="135"/>
    </row>
    <row r="3099" spans="9:19">
      <c r="I3099" s="132"/>
      <c r="J3099" s="132"/>
      <c r="K3099" s="129"/>
      <c r="L3099" s="132"/>
      <c r="M3099" s="132"/>
      <c r="N3099" s="135"/>
      <c r="O3099" s="135"/>
      <c r="P3099" s="135"/>
      <c r="Q3099" s="135"/>
      <c r="R3099" s="135"/>
      <c r="S3099" s="135"/>
    </row>
    <row r="3100" spans="9:19">
      <c r="I3100" s="132"/>
      <c r="J3100" s="132"/>
      <c r="K3100" s="129"/>
      <c r="L3100" s="132"/>
      <c r="M3100" s="132"/>
      <c r="N3100" s="135"/>
      <c r="O3100" s="135"/>
      <c r="P3100" s="135"/>
      <c r="Q3100" s="135"/>
      <c r="R3100" s="135"/>
      <c r="S3100" s="135"/>
    </row>
    <row r="3101" spans="9:19">
      <c r="I3101" s="132"/>
      <c r="J3101" s="132"/>
      <c r="K3101" s="129"/>
      <c r="L3101" s="132"/>
      <c r="M3101" s="132"/>
      <c r="N3101" s="135"/>
      <c r="O3101" s="135"/>
      <c r="P3101" s="135"/>
      <c r="Q3101" s="135"/>
      <c r="R3101" s="135"/>
      <c r="S3101" s="135"/>
    </row>
    <row r="3102" spans="9:19">
      <c r="I3102" s="132"/>
      <c r="J3102" s="132"/>
      <c r="K3102" s="129"/>
      <c r="L3102" s="132"/>
      <c r="M3102" s="132"/>
      <c r="N3102" s="135"/>
      <c r="O3102" s="135"/>
      <c r="P3102" s="135"/>
      <c r="Q3102" s="135"/>
      <c r="R3102" s="135"/>
      <c r="S3102" s="135"/>
    </row>
    <row r="3103" spans="9:19">
      <c r="I3103" s="132"/>
      <c r="J3103" s="132"/>
      <c r="K3103" s="129"/>
      <c r="L3103" s="132"/>
      <c r="M3103" s="132"/>
      <c r="N3103" s="135"/>
      <c r="O3103" s="135"/>
      <c r="P3103" s="135"/>
      <c r="Q3103" s="135"/>
      <c r="R3103" s="135"/>
      <c r="S3103" s="135"/>
    </row>
    <row r="3104" spans="9:19">
      <c r="I3104" s="132"/>
      <c r="J3104" s="132"/>
      <c r="K3104" s="129"/>
      <c r="L3104" s="132"/>
      <c r="M3104" s="132"/>
      <c r="N3104" s="135"/>
      <c r="O3104" s="135"/>
      <c r="P3104" s="135"/>
      <c r="Q3104" s="135"/>
      <c r="R3104" s="135"/>
      <c r="S3104" s="135"/>
    </row>
    <row r="3105" spans="9:19">
      <c r="I3105" s="132"/>
      <c r="J3105" s="132"/>
      <c r="K3105" s="129"/>
      <c r="L3105" s="132"/>
      <c r="M3105" s="132"/>
      <c r="N3105" s="135"/>
      <c r="O3105" s="135"/>
      <c r="P3105" s="135"/>
      <c r="Q3105" s="135"/>
      <c r="R3105" s="135"/>
      <c r="S3105" s="135"/>
    </row>
    <row r="3106" spans="9:19">
      <c r="I3106" s="132"/>
      <c r="J3106" s="132"/>
      <c r="K3106" s="129"/>
      <c r="L3106" s="132"/>
      <c r="M3106" s="132"/>
      <c r="N3106" s="135"/>
      <c r="O3106" s="135"/>
      <c r="P3106" s="135"/>
      <c r="Q3106" s="135"/>
      <c r="R3106" s="135"/>
      <c r="S3106" s="135"/>
    </row>
    <row r="3107" spans="9:19">
      <c r="I3107" s="132"/>
      <c r="J3107" s="132"/>
      <c r="K3107" s="129"/>
      <c r="L3107" s="132"/>
      <c r="M3107" s="132"/>
      <c r="N3107" s="135"/>
      <c r="O3107" s="135"/>
      <c r="P3107" s="135"/>
      <c r="Q3107" s="135"/>
      <c r="R3107" s="135"/>
      <c r="S3107" s="135"/>
    </row>
    <row r="3108" spans="9:19">
      <c r="I3108" s="132"/>
      <c r="J3108" s="132"/>
      <c r="K3108" s="129"/>
      <c r="L3108" s="132"/>
      <c r="M3108" s="132"/>
      <c r="N3108" s="135"/>
      <c r="O3108" s="135"/>
      <c r="P3108" s="135"/>
      <c r="Q3108" s="135"/>
      <c r="R3108" s="135"/>
      <c r="S3108" s="135"/>
    </row>
    <row r="3109" spans="9:19">
      <c r="I3109" s="132"/>
      <c r="J3109" s="132"/>
      <c r="K3109" s="129"/>
      <c r="L3109" s="132"/>
      <c r="M3109" s="132"/>
      <c r="N3109" s="135"/>
      <c r="O3109" s="135"/>
      <c r="P3109" s="135"/>
      <c r="Q3109" s="135"/>
      <c r="R3109" s="135"/>
      <c r="S3109" s="135"/>
    </row>
    <row r="3110" spans="9:19">
      <c r="I3110" s="132"/>
      <c r="J3110" s="132"/>
      <c r="K3110" s="129"/>
      <c r="L3110" s="132"/>
      <c r="M3110" s="132"/>
      <c r="N3110" s="135"/>
      <c r="O3110" s="135"/>
      <c r="P3110" s="135"/>
      <c r="Q3110" s="135"/>
      <c r="R3110" s="135"/>
      <c r="S3110" s="135"/>
    </row>
    <row r="3111" spans="9:19">
      <c r="I3111" s="132"/>
      <c r="J3111" s="132"/>
      <c r="K3111" s="129"/>
      <c r="L3111" s="132"/>
      <c r="M3111" s="132"/>
      <c r="N3111" s="135"/>
      <c r="O3111" s="135"/>
      <c r="P3111" s="135"/>
      <c r="Q3111" s="135"/>
      <c r="R3111" s="135"/>
      <c r="S3111" s="135"/>
    </row>
    <row r="3112" spans="9:19">
      <c r="I3112" s="132"/>
      <c r="J3112" s="132"/>
      <c r="K3112" s="129"/>
      <c r="L3112" s="132"/>
      <c r="M3112" s="132"/>
      <c r="N3112" s="135"/>
      <c r="O3112" s="135"/>
      <c r="P3112" s="135"/>
      <c r="Q3112" s="135"/>
      <c r="R3112" s="135"/>
      <c r="S3112" s="135"/>
    </row>
    <row r="3113" spans="9:19">
      <c r="I3113" s="132"/>
      <c r="J3113" s="132"/>
      <c r="K3113" s="129"/>
      <c r="L3113" s="132"/>
      <c r="M3113" s="132"/>
      <c r="N3113" s="135"/>
      <c r="O3113" s="135"/>
      <c r="P3113" s="135"/>
      <c r="Q3113" s="135"/>
      <c r="R3113" s="135"/>
      <c r="S3113" s="135"/>
    </row>
    <row r="3114" spans="9:19">
      <c r="I3114" s="132"/>
      <c r="J3114" s="132"/>
      <c r="K3114" s="129"/>
      <c r="L3114" s="132"/>
      <c r="M3114" s="132"/>
      <c r="N3114" s="135"/>
      <c r="O3114" s="135"/>
      <c r="P3114" s="135"/>
      <c r="Q3114" s="135"/>
      <c r="R3114" s="135"/>
      <c r="S3114" s="135"/>
    </row>
    <row r="3115" spans="9:19">
      <c r="I3115" s="132"/>
      <c r="J3115" s="132"/>
      <c r="K3115" s="129"/>
      <c r="L3115" s="132"/>
      <c r="M3115" s="132"/>
      <c r="N3115" s="135"/>
      <c r="O3115" s="135"/>
      <c r="P3115" s="135"/>
      <c r="Q3115" s="135"/>
      <c r="R3115" s="135"/>
      <c r="S3115" s="135"/>
    </row>
    <row r="3116" spans="9:19">
      <c r="I3116" s="132"/>
      <c r="J3116" s="132"/>
      <c r="K3116" s="129"/>
      <c r="L3116" s="132"/>
      <c r="M3116" s="132"/>
      <c r="N3116" s="135"/>
      <c r="O3116" s="135"/>
      <c r="P3116" s="135"/>
      <c r="Q3116" s="135"/>
      <c r="R3116" s="135"/>
      <c r="S3116" s="135"/>
    </row>
    <row r="3117" spans="9:19">
      <c r="I3117" s="132"/>
      <c r="J3117" s="132"/>
      <c r="K3117" s="129"/>
      <c r="L3117" s="132"/>
      <c r="M3117" s="132"/>
      <c r="N3117" s="135"/>
      <c r="O3117" s="135"/>
      <c r="P3117" s="135"/>
      <c r="Q3117" s="135"/>
      <c r="R3117" s="135"/>
      <c r="S3117" s="135"/>
    </row>
    <row r="3118" spans="9:19">
      <c r="I3118" s="132"/>
      <c r="J3118" s="132"/>
      <c r="K3118" s="129"/>
      <c r="L3118" s="132"/>
      <c r="M3118" s="132"/>
      <c r="N3118" s="135"/>
      <c r="O3118" s="135"/>
      <c r="P3118" s="135"/>
      <c r="Q3118" s="135"/>
      <c r="R3118" s="135"/>
      <c r="S3118" s="135"/>
    </row>
    <row r="3119" spans="9:19">
      <c r="I3119" s="132"/>
      <c r="J3119" s="132"/>
      <c r="K3119" s="129"/>
      <c r="L3119" s="132"/>
      <c r="M3119" s="132"/>
      <c r="N3119" s="135"/>
      <c r="O3119" s="135"/>
      <c r="P3119" s="135"/>
      <c r="Q3119" s="135"/>
      <c r="R3119" s="135"/>
      <c r="S3119" s="135"/>
    </row>
    <row r="3120" spans="9:19">
      <c r="I3120" s="132"/>
      <c r="J3120" s="132"/>
      <c r="K3120" s="129"/>
      <c r="L3120" s="132"/>
      <c r="M3120" s="132"/>
      <c r="N3120" s="135"/>
      <c r="O3120" s="135"/>
      <c r="P3120" s="135"/>
      <c r="Q3120" s="135"/>
      <c r="R3120" s="135"/>
      <c r="S3120" s="135"/>
    </row>
    <row r="3121" spans="9:19">
      <c r="I3121" s="132"/>
      <c r="J3121" s="132"/>
      <c r="K3121" s="129"/>
      <c r="L3121" s="132"/>
      <c r="M3121" s="132"/>
      <c r="N3121" s="135"/>
      <c r="O3121" s="135"/>
      <c r="P3121" s="135"/>
      <c r="Q3121" s="135"/>
      <c r="R3121" s="135"/>
      <c r="S3121" s="135"/>
    </row>
    <row r="3122" spans="9:19">
      <c r="I3122" s="132"/>
      <c r="J3122" s="132"/>
      <c r="K3122" s="129"/>
      <c r="L3122" s="132"/>
      <c r="M3122" s="132"/>
      <c r="N3122" s="135"/>
      <c r="O3122" s="135"/>
      <c r="P3122" s="135"/>
      <c r="Q3122" s="135"/>
      <c r="R3122" s="135"/>
      <c r="S3122" s="135"/>
    </row>
    <row r="3123" spans="9:19">
      <c r="I3123" s="132"/>
      <c r="J3123" s="132"/>
      <c r="K3123" s="129"/>
      <c r="L3123" s="132"/>
      <c r="M3123" s="132"/>
      <c r="N3123" s="135"/>
      <c r="O3123" s="135"/>
      <c r="P3123" s="135"/>
      <c r="Q3123" s="135"/>
      <c r="R3123" s="135"/>
      <c r="S3123" s="135"/>
    </row>
    <row r="3124" spans="9:19">
      <c r="I3124" s="132"/>
      <c r="J3124" s="132"/>
      <c r="K3124" s="129"/>
      <c r="L3124" s="132"/>
      <c r="M3124" s="132"/>
      <c r="N3124" s="135"/>
      <c r="O3124" s="135"/>
      <c r="P3124" s="135"/>
      <c r="Q3124" s="135"/>
      <c r="R3124" s="135"/>
      <c r="S3124" s="135"/>
    </row>
    <row r="3125" spans="9:19">
      <c r="I3125" s="132"/>
      <c r="J3125" s="132"/>
      <c r="K3125" s="129"/>
      <c r="L3125" s="132"/>
      <c r="M3125" s="132"/>
      <c r="N3125" s="135"/>
      <c r="O3125" s="135"/>
      <c r="P3125" s="135"/>
      <c r="Q3125" s="135"/>
      <c r="R3125" s="135"/>
      <c r="S3125" s="135"/>
    </row>
    <row r="3126" spans="9:19">
      <c r="I3126" s="132"/>
      <c r="J3126" s="132"/>
      <c r="K3126" s="129"/>
      <c r="L3126" s="132"/>
      <c r="M3126" s="132"/>
      <c r="N3126" s="135"/>
      <c r="O3126" s="135"/>
      <c r="P3126" s="135"/>
      <c r="Q3126" s="135"/>
      <c r="R3126" s="135"/>
      <c r="S3126" s="135"/>
    </row>
    <row r="3127" spans="9:19">
      <c r="I3127" s="132"/>
      <c r="J3127" s="132"/>
      <c r="K3127" s="129"/>
      <c r="L3127" s="132"/>
      <c r="M3127" s="132"/>
      <c r="N3127" s="135"/>
      <c r="O3127" s="135"/>
      <c r="P3127" s="135"/>
      <c r="Q3127" s="135"/>
      <c r="R3127" s="135"/>
      <c r="S3127" s="135"/>
    </row>
    <row r="3128" spans="9:19">
      <c r="I3128" s="132"/>
      <c r="J3128" s="132"/>
      <c r="K3128" s="129"/>
      <c r="L3128" s="132"/>
      <c r="M3128" s="132"/>
      <c r="N3128" s="135"/>
      <c r="O3128" s="135"/>
      <c r="P3128" s="135"/>
      <c r="Q3128" s="135"/>
      <c r="R3128" s="135"/>
      <c r="S3128" s="135"/>
    </row>
    <row r="3129" spans="9:19">
      <c r="I3129" s="132"/>
      <c r="J3129" s="132"/>
      <c r="K3129" s="129"/>
      <c r="L3129" s="132"/>
      <c r="M3129" s="132"/>
      <c r="N3129" s="135"/>
      <c r="O3129" s="135"/>
      <c r="P3129" s="135"/>
      <c r="Q3129" s="135"/>
      <c r="R3129" s="135"/>
      <c r="S3129" s="135"/>
    </row>
    <row r="3130" spans="9:19">
      <c r="I3130" s="132"/>
      <c r="J3130" s="132"/>
      <c r="K3130" s="129"/>
      <c r="L3130" s="132"/>
      <c r="M3130" s="132"/>
      <c r="N3130" s="135"/>
      <c r="O3130" s="135"/>
      <c r="P3130" s="135"/>
      <c r="Q3130" s="135"/>
      <c r="R3130" s="135"/>
      <c r="S3130" s="135"/>
    </row>
    <row r="3131" spans="9:19">
      <c r="I3131" s="132"/>
      <c r="J3131" s="132"/>
      <c r="K3131" s="129"/>
      <c r="L3131" s="132"/>
      <c r="M3131" s="132"/>
      <c r="N3131" s="135"/>
      <c r="O3131" s="135"/>
      <c r="P3131" s="135"/>
      <c r="Q3131" s="135"/>
      <c r="R3131" s="135"/>
      <c r="S3131" s="135"/>
    </row>
    <row r="3132" spans="9:19">
      <c r="I3132" s="132"/>
      <c r="J3132" s="132"/>
      <c r="K3132" s="129"/>
      <c r="L3132" s="132"/>
      <c r="M3132" s="132"/>
      <c r="N3132" s="135"/>
      <c r="O3132" s="135"/>
      <c r="P3132" s="135"/>
      <c r="Q3132" s="135"/>
      <c r="R3132" s="135"/>
      <c r="S3132" s="135"/>
    </row>
    <row r="3133" spans="9:19">
      <c r="I3133" s="132"/>
      <c r="J3133" s="132"/>
      <c r="K3133" s="129"/>
      <c r="L3133" s="132"/>
      <c r="M3133" s="132"/>
      <c r="N3133" s="135"/>
      <c r="O3133" s="135"/>
      <c r="P3133" s="135"/>
      <c r="Q3133" s="135"/>
      <c r="R3133" s="135"/>
      <c r="S3133" s="135"/>
    </row>
    <row r="3134" spans="9:19">
      <c r="I3134" s="132"/>
      <c r="J3134" s="132"/>
      <c r="K3134" s="129"/>
      <c r="L3134" s="132"/>
      <c r="M3134" s="132"/>
      <c r="N3134" s="135"/>
      <c r="O3134" s="135"/>
      <c r="P3134" s="135"/>
      <c r="Q3134" s="135"/>
      <c r="R3134" s="135"/>
      <c r="S3134" s="135"/>
    </row>
    <row r="3135" spans="9:19">
      <c r="I3135" s="132"/>
      <c r="J3135" s="132"/>
      <c r="K3135" s="129"/>
      <c r="L3135" s="132"/>
      <c r="M3135" s="132"/>
      <c r="N3135" s="135"/>
      <c r="O3135" s="135"/>
      <c r="P3135" s="135"/>
      <c r="Q3135" s="135"/>
      <c r="R3135" s="135"/>
      <c r="S3135" s="135"/>
    </row>
    <row r="3136" spans="9:19">
      <c r="I3136" s="132"/>
      <c r="J3136" s="132"/>
      <c r="K3136" s="129"/>
      <c r="L3136" s="132"/>
      <c r="M3136" s="132"/>
      <c r="N3136" s="135"/>
      <c r="O3136" s="135"/>
      <c r="P3136" s="135"/>
      <c r="Q3136" s="135"/>
      <c r="R3136" s="135"/>
      <c r="S3136" s="135"/>
    </row>
    <row r="3137" spans="9:19">
      <c r="I3137" s="132"/>
      <c r="J3137" s="132"/>
      <c r="K3137" s="129"/>
      <c r="L3137" s="132"/>
      <c r="M3137" s="132"/>
      <c r="N3137" s="135"/>
      <c r="O3137" s="135"/>
      <c r="P3137" s="135"/>
      <c r="Q3137" s="135"/>
      <c r="R3137" s="135"/>
      <c r="S3137" s="135"/>
    </row>
    <row r="3138" spans="9:19">
      <c r="I3138" s="132"/>
      <c r="J3138" s="132"/>
      <c r="K3138" s="129"/>
      <c r="L3138" s="132"/>
      <c r="M3138" s="132"/>
      <c r="N3138" s="135"/>
      <c r="O3138" s="135"/>
      <c r="P3138" s="135"/>
      <c r="Q3138" s="135"/>
      <c r="R3138" s="135"/>
      <c r="S3138" s="135"/>
    </row>
    <row r="3139" spans="9:19">
      <c r="I3139" s="132"/>
      <c r="J3139" s="132"/>
      <c r="K3139" s="129"/>
      <c r="L3139" s="132"/>
      <c r="M3139" s="132"/>
      <c r="N3139" s="135"/>
      <c r="O3139" s="135"/>
      <c r="P3139" s="135"/>
      <c r="Q3139" s="135"/>
      <c r="R3139" s="135"/>
      <c r="S3139" s="135"/>
    </row>
    <row r="3140" spans="9:19">
      <c r="I3140" s="132"/>
      <c r="J3140" s="132"/>
      <c r="K3140" s="129"/>
      <c r="L3140" s="132"/>
      <c r="M3140" s="132"/>
      <c r="N3140" s="135"/>
      <c r="O3140" s="135"/>
      <c r="P3140" s="135"/>
      <c r="Q3140" s="135"/>
      <c r="R3140" s="135"/>
      <c r="S3140" s="135"/>
    </row>
    <row r="3141" spans="9:19">
      <c r="I3141" s="132"/>
      <c r="J3141" s="132"/>
      <c r="K3141" s="129"/>
      <c r="L3141" s="132"/>
      <c r="M3141" s="132"/>
      <c r="N3141" s="135"/>
      <c r="O3141" s="135"/>
      <c r="P3141" s="135"/>
      <c r="Q3141" s="135"/>
      <c r="R3141" s="135"/>
      <c r="S3141" s="135"/>
    </row>
    <row r="3142" spans="9:19">
      <c r="I3142" s="132"/>
      <c r="J3142" s="132"/>
      <c r="K3142" s="129"/>
      <c r="L3142" s="132"/>
      <c r="M3142" s="132"/>
      <c r="N3142" s="135"/>
      <c r="O3142" s="135"/>
      <c r="P3142" s="135"/>
      <c r="Q3142" s="135"/>
      <c r="R3142" s="135"/>
      <c r="S3142" s="135"/>
    </row>
    <row r="3143" spans="9:19">
      <c r="I3143" s="132"/>
      <c r="J3143" s="132"/>
      <c r="K3143" s="129"/>
      <c r="L3143" s="132"/>
      <c r="M3143" s="132"/>
      <c r="N3143" s="135"/>
      <c r="O3143" s="135"/>
      <c r="P3143" s="135"/>
      <c r="Q3143" s="135"/>
      <c r="R3143" s="135"/>
      <c r="S3143" s="135"/>
    </row>
    <row r="3144" spans="9:19">
      <c r="I3144" s="132"/>
      <c r="J3144" s="132"/>
      <c r="K3144" s="129"/>
      <c r="L3144" s="132"/>
      <c r="M3144" s="132"/>
      <c r="N3144" s="135"/>
      <c r="O3144" s="135"/>
      <c r="P3144" s="135"/>
      <c r="Q3144" s="135"/>
      <c r="R3144" s="135"/>
      <c r="S3144" s="135"/>
    </row>
    <row r="3145" spans="9:19">
      <c r="I3145" s="132"/>
      <c r="J3145" s="132"/>
      <c r="K3145" s="129"/>
      <c r="L3145" s="132"/>
      <c r="M3145" s="132"/>
      <c r="N3145" s="135"/>
      <c r="O3145" s="135"/>
      <c r="P3145" s="135"/>
      <c r="Q3145" s="135"/>
      <c r="R3145" s="135"/>
      <c r="S3145" s="135"/>
    </row>
    <row r="3146" spans="9:19">
      <c r="I3146" s="132"/>
      <c r="J3146" s="132"/>
      <c r="K3146" s="129"/>
      <c r="L3146" s="132"/>
      <c r="M3146" s="132"/>
      <c r="N3146" s="135"/>
      <c r="O3146" s="135"/>
      <c r="P3146" s="135"/>
      <c r="Q3146" s="135"/>
      <c r="R3146" s="135"/>
      <c r="S3146" s="135"/>
    </row>
    <row r="3147" spans="9:19">
      <c r="I3147" s="132"/>
      <c r="J3147" s="132"/>
      <c r="K3147" s="129"/>
      <c r="L3147" s="132"/>
      <c r="M3147" s="132"/>
      <c r="N3147" s="135"/>
      <c r="O3147" s="135"/>
      <c r="P3147" s="135"/>
      <c r="Q3147" s="135"/>
      <c r="R3147" s="135"/>
      <c r="S3147" s="135"/>
    </row>
    <row r="3148" spans="9:19">
      <c r="I3148" s="132"/>
      <c r="J3148" s="132"/>
      <c r="K3148" s="129"/>
      <c r="L3148" s="132"/>
      <c r="M3148" s="132"/>
      <c r="N3148" s="135"/>
      <c r="O3148" s="135"/>
      <c r="P3148" s="135"/>
      <c r="Q3148" s="135"/>
      <c r="R3148" s="135"/>
      <c r="S3148" s="135"/>
    </row>
    <row r="3149" spans="9:19">
      <c r="I3149" s="132"/>
      <c r="J3149" s="132"/>
      <c r="K3149" s="129"/>
      <c r="L3149" s="132"/>
      <c r="M3149" s="132"/>
      <c r="N3149" s="135"/>
      <c r="O3149" s="135"/>
      <c r="P3149" s="135"/>
      <c r="Q3149" s="135"/>
      <c r="R3149" s="135"/>
      <c r="S3149" s="135"/>
    </row>
    <row r="3150" spans="9:19">
      <c r="I3150" s="132"/>
      <c r="J3150" s="132"/>
      <c r="K3150" s="129"/>
      <c r="L3150" s="132"/>
      <c r="M3150" s="132"/>
      <c r="N3150" s="135"/>
      <c r="O3150" s="135"/>
      <c r="P3150" s="135"/>
      <c r="Q3150" s="135"/>
      <c r="R3150" s="135"/>
      <c r="S3150" s="135"/>
    </row>
    <row r="3151" spans="9:19">
      <c r="I3151" s="132"/>
      <c r="J3151" s="132"/>
      <c r="K3151" s="129"/>
      <c r="L3151" s="132"/>
      <c r="M3151" s="132"/>
      <c r="N3151" s="135"/>
      <c r="O3151" s="135"/>
      <c r="P3151" s="135"/>
      <c r="Q3151" s="135"/>
      <c r="R3151" s="135"/>
      <c r="S3151" s="135"/>
    </row>
    <row r="3152" spans="9:19">
      <c r="I3152" s="132"/>
      <c r="J3152" s="132"/>
      <c r="K3152" s="129"/>
      <c r="L3152" s="132"/>
      <c r="M3152" s="132"/>
      <c r="N3152" s="135"/>
      <c r="O3152" s="135"/>
      <c r="P3152" s="135"/>
      <c r="Q3152" s="135"/>
      <c r="R3152" s="135"/>
      <c r="S3152" s="135"/>
    </row>
    <row r="3153" spans="9:19">
      <c r="I3153" s="132"/>
      <c r="J3153" s="132"/>
      <c r="K3153" s="129"/>
      <c r="L3153" s="132"/>
      <c r="M3153" s="132"/>
      <c r="N3153" s="135"/>
      <c r="O3153" s="135"/>
      <c r="P3153" s="135"/>
      <c r="Q3153" s="135"/>
      <c r="R3153" s="135"/>
      <c r="S3153" s="135"/>
    </row>
    <row r="3154" spans="9:19">
      <c r="I3154" s="132"/>
      <c r="J3154" s="132"/>
      <c r="K3154" s="129"/>
      <c r="L3154" s="132"/>
      <c r="M3154" s="132"/>
      <c r="N3154" s="135"/>
      <c r="O3154" s="135"/>
      <c r="P3154" s="135"/>
      <c r="Q3154" s="135"/>
      <c r="R3154" s="135"/>
      <c r="S3154" s="135"/>
    </row>
    <row r="3155" spans="9:19">
      <c r="I3155" s="132"/>
      <c r="J3155" s="132"/>
      <c r="K3155" s="129"/>
      <c r="L3155" s="132"/>
      <c r="M3155" s="132"/>
      <c r="N3155" s="135"/>
      <c r="O3155" s="135"/>
      <c r="P3155" s="135"/>
      <c r="Q3155" s="135"/>
      <c r="R3155" s="135"/>
      <c r="S3155" s="135"/>
    </row>
    <row r="3156" spans="9:19">
      <c r="I3156" s="132"/>
      <c r="J3156" s="132"/>
      <c r="K3156" s="129"/>
      <c r="L3156" s="132"/>
      <c r="M3156" s="132"/>
      <c r="N3156" s="135"/>
      <c r="O3156" s="135"/>
      <c r="P3156" s="135"/>
      <c r="Q3156" s="135"/>
      <c r="R3156" s="135"/>
      <c r="S3156" s="135"/>
    </row>
    <row r="3157" spans="9:19">
      <c r="I3157" s="132"/>
      <c r="J3157" s="132"/>
      <c r="K3157" s="129"/>
      <c r="L3157" s="132"/>
      <c r="M3157" s="132"/>
      <c r="N3157" s="135"/>
      <c r="O3157" s="135"/>
      <c r="P3157" s="135"/>
      <c r="Q3157" s="135"/>
      <c r="R3157" s="135"/>
      <c r="S3157" s="135"/>
    </row>
    <row r="3158" spans="9:19">
      <c r="I3158" s="132"/>
      <c r="J3158" s="132"/>
      <c r="K3158" s="129"/>
      <c r="L3158" s="132"/>
      <c r="M3158" s="132"/>
      <c r="N3158" s="135"/>
      <c r="O3158" s="135"/>
      <c r="P3158" s="135"/>
      <c r="Q3158" s="135"/>
      <c r="R3158" s="135"/>
      <c r="S3158" s="135"/>
    </row>
    <row r="3159" spans="9:19">
      <c r="I3159" s="132"/>
      <c r="J3159" s="132"/>
      <c r="K3159" s="129"/>
      <c r="L3159" s="132"/>
      <c r="M3159" s="132"/>
      <c r="N3159" s="135"/>
      <c r="O3159" s="135"/>
      <c r="P3159" s="135"/>
      <c r="Q3159" s="135"/>
      <c r="R3159" s="135"/>
      <c r="S3159" s="135"/>
    </row>
    <row r="3160" spans="9:19">
      <c r="I3160" s="132"/>
      <c r="J3160" s="132"/>
      <c r="K3160" s="129"/>
      <c r="L3160" s="132"/>
      <c r="M3160" s="132"/>
      <c r="N3160" s="135"/>
      <c r="O3160" s="135"/>
      <c r="P3160" s="135"/>
      <c r="Q3160" s="135"/>
      <c r="R3160" s="135"/>
      <c r="S3160" s="135"/>
    </row>
    <row r="3161" spans="9:19">
      <c r="I3161" s="132"/>
      <c r="J3161" s="132"/>
      <c r="K3161" s="129"/>
      <c r="L3161" s="132"/>
      <c r="M3161" s="132"/>
      <c r="N3161" s="135"/>
      <c r="O3161" s="135"/>
      <c r="P3161" s="135"/>
      <c r="Q3161" s="135"/>
      <c r="R3161" s="135"/>
      <c r="S3161" s="135"/>
    </row>
    <row r="3162" spans="9:19">
      <c r="I3162" s="132"/>
      <c r="J3162" s="132"/>
      <c r="K3162" s="129"/>
      <c r="L3162" s="132"/>
      <c r="M3162" s="132"/>
      <c r="N3162" s="135"/>
      <c r="O3162" s="135"/>
      <c r="P3162" s="135"/>
      <c r="Q3162" s="135"/>
      <c r="R3162" s="135"/>
      <c r="S3162" s="135"/>
    </row>
    <row r="3163" spans="9:19">
      <c r="I3163" s="132"/>
      <c r="J3163" s="132"/>
      <c r="K3163" s="129"/>
      <c r="L3163" s="132"/>
      <c r="M3163" s="132"/>
      <c r="N3163" s="135"/>
      <c r="O3163" s="135"/>
      <c r="P3163" s="135"/>
      <c r="Q3163" s="135"/>
      <c r="R3163" s="135"/>
      <c r="S3163" s="135"/>
    </row>
    <row r="3164" spans="9:19">
      <c r="I3164" s="132"/>
      <c r="J3164" s="132"/>
      <c r="K3164" s="129"/>
      <c r="L3164" s="132"/>
      <c r="M3164" s="132"/>
      <c r="N3164" s="135"/>
      <c r="O3164" s="135"/>
      <c r="P3164" s="135"/>
      <c r="Q3164" s="135"/>
      <c r="R3164" s="135"/>
      <c r="S3164" s="135"/>
    </row>
    <row r="3165" spans="9:19">
      <c r="I3165" s="132"/>
      <c r="J3165" s="132"/>
      <c r="K3165" s="129"/>
      <c r="L3165" s="132"/>
      <c r="M3165" s="132"/>
      <c r="N3165" s="135"/>
      <c r="O3165" s="135"/>
      <c r="P3165" s="135"/>
      <c r="Q3165" s="135"/>
      <c r="R3165" s="135"/>
      <c r="S3165" s="135"/>
    </row>
    <row r="3166" spans="9:19">
      <c r="I3166" s="132"/>
      <c r="J3166" s="132"/>
      <c r="K3166" s="129"/>
      <c r="L3166" s="132"/>
      <c r="M3166" s="132"/>
      <c r="N3166" s="135"/>
      <c r="O3166" s="135"/>
      <c r="P3166" s="135"/>
      <c r="Q3166" s="135"/>
      <c r="R3166" s="135"/>
      <c r="S3166" s="135"/>
    </row>
    <row r="3167" spans="9:19">
      <c r="I3167" s="132"/>
      <c r="J3167" s="132"/>
      <c r="K3167" s="129"/>
      <c r="L3167" s="132"/>
      <c r="M3167" s="132"/>
      <c r="N3167" s="135"/>
      <c r="O3167" s="135"/>
      <c r="P3167" s="135"/>
      <c r="Q3167" s="135"/>
      <c r="R3167" s="135"/>
      <c r="S3167" s="135"/>
    </row>
    <row r="3168" spans="9:19">
      <c r="I3168" s="132"/>
      <c r="J3168" s="132"/>
      <c r="K3168" s="129"/>
      <c r="L3168" s="132"/>
      <c r="M3168" s="132"/>
      <c r="N3168" s="135"/>
      <c r="O3168" s="135"/>
      <c r="P3168" s="135"/>
      <c r="Q3168" s="135"/>
      <c r="R3168" s="135"/>
      <c r="S3168" s="135"/>
    </row>
    <row r="3169" spans="9:19">
      <c r="I3169" s="132"/>
      <c r="J3169" s="132"/>
      <c r="K3169" s="129"/>
      <c r="L3169" s="132"/>
      <c r="M3169" s="132"/>
      <c r="N3169" s="135"/>
      <c r="O3169" s="135"/>
      <c r="P3169" s="135"/>
      <c r="Q3169" s="135"/>
      <c r="R3169" s="135"/>
      <c r="S3169" s="135"/>
    </row>
    <row r="3170" spans="9:19">
      <c r="I3170" s="132"/>
      <c r="J3170" s="132"/>
      <c r="K3170" s="129"/>
      <c r="L3170" s="132"/>
      <c r="M3170" s="132"/>
      <c r="N3170" s="135"/>
      <c r="O3170" s="135"/>
      <c r="P3170" s="135"/>
      <c r="Q3170" s="135"/>
      <c r="R3170" s="135"/>
      <c r="S3170" s="135"/>
    </row>
    <row r="3171" spans="9:19">
      <c r="I3171" s="132"/>
      <c r="J3171" s="132"/>
      <c r="K3171" s="129"/>
      <c r="L3171" s="132"/>
      <c r="M3171" s="132"/>
      <c r="N3171" s="135"/>
      <c r="O3171" s="135"/>
      <c r="P3171" s="135"/>
      <c r="Q3171" s="135"/>
      <c r="R3171" s="135"/>
      <c r="S3171" s="135"/>
    </row>
    <row r="3172" spans="9:19">
      <c r="I3172" s="132"/>
      <c r="J3172" s="132"/>
      <c r="K3172" s="129"/>
      <c r="L3172" s="132"/>
      <c r="M3172" s="132"/>
      <c r="N3172" s="135"/>
      <c r="O3172" s="135"/>
      <c r="P3172" s="135"/>
      <c r="Q3172" s="135"/>
      <c r="R3172" s="135"/>
      <c r="S3172" s="135"/>
    </row>
    <row r="3173" spans="9:19">
      <c r="I3173" s="132"/>
      <c r="J3173" s="132"/>
      <c r="K3173" s="129"/>
      <c r="L3173" s="132"/>
      <c r="M3173" s="132"/>
      <c r="N3173" s="135"/>
      <c r="O3173" s="135"/>
      <c r="P3173" s="135"/>
      <c r="Q3173" s="135"/>
      <c r="R3173" s="135"/>
      <c r="S3173" s="135"/>
    </row>
    <row r="3174" spans="9:19">
      <c r="I3174" s="132"/>
      <c r="J3174" s="132"/>
      <c r="K3174" s="129"/>
      <c r="L3174" s="132"/>
      <c r="M3174" s="132"/>
      <c r="N3174" s="135"/>
      <c r="O3174" s="135"/>
      <c r="P3174" s="135"/>
      <c r="Q3174" s="135"/>
      <c r="R3174" s="135"/>
      <c r="S3174" s="135"/>
    </row>
    <row r="3175" spans="9:19">
      <c r="I3175" s="132"/>
      <c r="J3175" s="132"/>
      <c r="K3175" s="129"/>
      <c r="L3175" s="132"/>
      <c r="M3175" s="132"/>
      <c r="N3175" s="135"/>
      <c r="O3175" s="135"/>
      <c r="P3175" s="135"/>
      <c r="Q3175" s="135"/>
      <c r="R3175" s="135"/>
      <c r="S3175" s="135"/>
    </row>
    <row r="3176" spans="9:19">
      <c r="I3176" s="132"/>
      <c r="J3176" s="132"/>
      <c r="K3176" s="129"/>
      <c r="L3176" s="132"/>
      <c r="M3176" s="132"/>
      <c r="N3176" s="135"/>
      <c r="O3176" s="135"/>
      <c r="P3176" s="135"/>
      <c r="Q3176" s="135"/>
      <c r="R3176" s="135"/>
      <c r="S3176" s="135"/>
    </row>
    <row r="3177" spans="9:19">
      <c r="I3177" s="132"/>
      <c r="J3177" s="132"/>
      <c r="K3177" s="129"/>
      <c r="L3177" s="132"/>
      <c r="M3177" s="132"/>
      <c r="N3177" s="135"/>
      <c r="O3177" s="135"/>
      <c r="P3177" s="135"/>
      <c r="Q3177" s="135"/>
      <c r="R3177" s="135"/>
      <c r="S3177" s="135"/>
    </row>
    <row r="3178" spans="9:19">
      <c r="I3178" s="132"/>
      <c r="J3178" s="132"/>
      <c r="K3178" s="129"/>
      <c r="L3178" s="132"/>
      <c r="M3178" s="132"/>
      <c r="N3178" s="135"/>
      <c r="O3178" s="135"/>
      <c r="P3178" s="135"/>
      <c r="Q3178" s="135"/>
      <c r="R3178" s="135"/>
      <c r="S3178" s="135"/>
    </row>
    <row r="3179" spans="9:19">
      <c r="I3179" s="132"/>
      <c r="J3179" s="132"/>
      <c r="K3179" s="129"/>
      <c r="L3179" s="132"/>
      <c r="M3179" s="132"/>
      <c r="N3179" s="135"/>
      <c r="O3179" s="135"/>
      <c r="P3179" s="135"/>
      <c r="Q3179" s="135"/>
      <c r="R3179" s="135"/>
      <c r="S3179" s="135"/>
    </row>
    <row r="3180" spans="9:19">
      <c r="I3180" s="132"/>
      <c r="J3180" s="132"/>
      <c r="K3180" s="129"/>
      <c r="L3180" s="132"/>
      <c r="M3180" s="132"/>
      <c r="N3180" s="135"/>
      <c r="O3180" s="135"/>
      <c r="P3180" s="135"/>
      <c r="Q3180" s="135"/>
      <c r="R3180" s="135"/>
      <c r="S3180" s="135"/>
    </row>
    <row r="3181" spans="9:19">
      <c r="I3181" s="132"/>
      <c r="J3181" s="132"/>
      <c r="K3181" s="129"/>
      <c r="L3181" s="132"/>
      <c r="M3181" s="132"/>
      <c r="N3181" s="135"/>
      <c r="O3181" s="135"/>
      <c r="P3181" s="135"/>
      <c r="Q3181" s="135"/>
      <c r="R3181" s="135"/>
      <c r="S3181" s="135"/>
    </row>
    <row r="3182" spans="9:19">
      <c r="I3182" s="132"/>
      <c r="J3182" s="132"/>
      <c r="K3182" s="129"/>
      <c r="L3182" s="132"/>
      <c r="M3182" s="132"/>
      <c r="N3182" s="135"/>
      <c r="O3182" s="135"/>
      <c r="P3182" s="135"/>
      <c r="Q3182" s="135"/>
      <c r="R3182" s="135"/>
      <c r="S3182" s="135"/>
    </row>
    <row r="3183" spans="9:19">
      <c r="I3183" s="132"/>
      <c r="J3183" s="132"/>
      <c r="K3183" s="129"/>
      <c r="L3183" s="132"/>
      <c r="M3183" s="132"/>
      <c r="N3183" s="135"/>
      <c r="O3183" s="135"/>
      <c r="P3183" s="135"/>
      <c r="Q3183" s="135"/>
      <c r="R3183" s="135"/>
      <c r="S3183" s="135"/>
    </row>
    <row r="3184" spans="9:19">
      <c r="I3184" s="132"/>
      <c r="J3184" s="132"/>
      <c r="K3184" s="129"/>
      <c r="L3184" s="132"/>
      <c r="M3184" s="132"/>
      <c r="N3184" s="135"/>
      <c r="O3184" s="135"/>
      <c r="P3184" s="135"/>
      <c r="Q3184" s="135"/>
      <c r="R3184" s="135"/>
      <c r="S3184" s="135"/>
    </row>
    <row r="3185" spans="9:19">
      <c r="I3185" s="132"/>
      <c r="J3185" s="132"/>
      <c r="K3185" s="129"/>
      <c r="L3185" s="132"/>
      <c r="M3185" s="132"/>
      <c r="N3185" s="135"/>
      <c r="O3185" s="135"/>
      <c r="P3185" s="135"/>
      <c r="Q3185" s="135"/>
      <c r="R3185" s="135"/>
      <c r="S3185" s="135"/>
    </row>
    <row r="3186" spans="9:19">
      <c r="I3186" s="132"/>
      <c r="J3186" s="132"/>
      <c r="K3186" s="129"/>
      <c r="L3186" s="132"/>
      <c r="M3186" s="132"/>
      <c r="N3186" s="135"/>
      <c r="O3186" s="135"/>
      <c r="P3186" s="135"/>
      <c r="Q3186" s="135"/>
      <c r="R3186" s="135"/>
      <c r="S3186" s="135"/>
    </row>
    <row r="3187" spans="9:19">
      <c r="I3187" s="132"/>
      <c r="J3187" s="132"/>
      <c r="K3187" s="129"/>
      <c r="L3187" s="132"/>
      <c r="M3187" s="132"/>
      <c r="N3187" s="135"/>
      <c r="O3187" s="135"/>
      <c r="P3187" s="135"/>
      <c r="Q3187" s="135"/>
      <c r="R3187" s="135"/>
      <c r="S3187" s="135"/>
    </row>
    <row r="3188" spans="9:19">
      <c r="I3188" s="132"/>
      <c r="J3188" s="132"/>
      <c r="K3188" s="129"/>
      <c r="L3188" s="132"/>
      <c r="M3188" s="132"/>
      <c r="N3188" s="135"/>
      <c r="O3188" s="135"/>
      <c r="P3188" s="135"/>
      <c r="Q3188" s="135"/>
      <c r="R3188" s="135"/>
      <c r="S3188" s="135"/>
    </row>
    <row r="3189" spans="9:19">
      <c r="I3189" s="132"/>
      <c r="J3189" s="132"/>
      <c r="K3189" s="129"/>
      <c r="L3189" s="132"/>
      <c r="M3189" s="132"/>
      <c r="N3189" s="135"/>
      <c r="O3189" s="135"/>
      <c r="P3189" s="135"/>
      <c r="Q3189" s="135"/>
      <c r="R3189" s="135"/>
      <c r="S3189" s="135"/>
    </row>
    <row r="3190" spans="9:19">
      <c r="I3190" s="132"/>
      <c r="J3190" s="132"/>
      <c r="K3190" s="129"/>
      <c r="L3190" s="132"/>
      <c r="M3190" s="132"/>
      <c r="N3190" s="135"/>
      <c r="O3190" s="135"/>
      <c r="P3190" s="135"/>
      <c r="Q3190" s="135"/>
      <c r="R3190" s="135"/>
      <c r="S3190" s="135"/>
    </row>
    <row r="3191" spans="9:19">
      <c r="I3191" s="132"/>
      <c r="J3191" s="132"/>
      <c r="K3191" s="129"/>
      <c r="L3191" s="132"/>
      <c r="M3191" s="132"/>
      <c r="N3191" s="135"/>
      <c r="O3191" s="135"/>
      <c r="P3191" s="135"/>
      <c r="Q3191" s="135"/>
      <c r="R3191" s="135"/>
      <c r="S3191" s="135"/>
    </row>
    <row r="3192" spans="9:19">
      <c r="I3192" s="132"/>
      <c r="J3192" s="132"/>
      <c r="K3192" s="129"/>
      <c r="L3192" s="132"/>
      <c r="M3192" s="132"/>
      <c r="N3192" s="135"/>
      <c r="O3192" s="135"/>
      <c r="P3192" s="135"/>
      <c r="Q3192" s="135"/>
      <c r="R3192" s="135"/>
      <c r="S3192" s="135"/>
    </row>
    <row r="3193" spans="9:19">
      <c r="I3193" s="132"/>
      <c r="J3193" s="132"/>
      <c r="K3193" s="129"/>
      <c r="L3193" s="132"/>
      <c r="M3193" s="132"/>
      <c r="N3193" s="135"/>
      <c r="O3193" s="135"/>
      <c r="P3193" s="135"/>
      <c r="Q3193" s="135"/>
      <c r="R3193" s="135"/>
      <c r="S3193" s="135"/>
    </row>
    <row r="3194" spans="9:19">
      <c r="I3194" s="132"/>
      <c r="J3194" s="132"/>
      <c r="K3194" s="129"/>
      <c r="L3194" s="132"/>
      <c r="M3194" s="132"/>
      <c r="N3194" s="135"/>
      <c r="O3194" s="135"/>
      <c r="P3194" s="135"/>
      <c r="Q3194" s="135"/>
      <c r="R3194" s="135"/>
      <c r="S3194" s="135"/>
    </row>
    <row r="3195" spans="9:19">
      <c r="I3195" s="132"/>
      <c r="J3195" s="132"/>
      <c r="K3195" s="129"/>
      <c r="L3195" s="132"/>
      <c r="M3195" s="132"/>
      <c r="N3195" s="135"/>
      <c r="O3195" s="135"/>
      <c r="P3195" s="135"/>
      <c r="Q3195" s="135"/>
      <c r="R3195" s="135"/>
      <c r="S3195" s="135"/>
    </row>
    <row r="3196" spans="9:19">
      <c r="I3196" s="132"/>
      <c r="J3196" s="132"/>
      <c r="K3196" s="129"/>
      <c r="L3196" s="132"/>
      <c r="M3196" s="132"/>
      <c r="N3196" s="135"/>
      <c r="O3196" s="135"/>
      <c r="P3196" s="135"/>
      <c r="Q3196" s="135"/>
      <c r="R3196" s="135"/>
      <c r="S3196" s="135"/>
    </row>
    <row r="3197" spans="9:19">
      <c r="I3197" s="132"/>
      <c r="J3197" s="132"/>
      <c r="K3197" s="129"/>
      <c r="L3197" s="132"/>
      <c r="M3197" s="132"/>
      <c r="N3197" s="135"/>
      <c r="O3197" s="135"/>
      <c r="P3197" s="135"/>
      <c r="Q3197" s="135"/>
      <c r="R3197" s="135"/>
      <c r="S3197" s="135"/>
    </row>
    <row r="3198" spans="9:19">
      <c r="I3198" s="132"/>
      <c r="J3198" s="132"/>
      <c r="K3198" s="129"/>
      <c r="L3198" s="132"/>
      <c r="M3198" s="132"/>
      <c r="N3198" s="135"/>
      <c r="O3198" s="135"/>
      <c r="P3198" s="135"/>
      <c r="Q3198" s="135"/>
      <c r="R3198" s="135"/>
      <c r="S3198" s="135"/>
    </row>
    <row r="3199" spans="9:19">
      <c r="I3199" s="132"/>
      <c r="J3199" s="132"/>
      <c r="K3199" s="129"/>
      <c r="L3199" s="132"/>
      <c r="M3199" s="132"/>
      <c r="N3199" s="135"/>
      <c r="O3199" s="135"/>
      <c r="P3199" s="135"/>
      <c r="Q3199" s="135"/>
      <c r="R3199" s="135"/>
      <c r="S3199" s="135"/>
    </row>
    <row r="3200" spans="9:19">
      <c r="I3200" s="132"/>
      <c r="J3200" s="132"/>
      <c r="K3200" s="129"/>
      <c r="L3200" s="132"/>
      <c r="M3200" s="132"/>
      <c r="N3200" s="135"/>
      <c r="O3200" s="135"/>
      <c r="P3200" s="135"/>
      <c r="Q3200" s="135"/>
      <c r="R3200" s="135"/>
      <c r="S3200" s="135"/>
    </row>
    <row r="3201" spans="9:19">
      <c r="I3201" s="132"/>
      <c r="J3201" s="132"/>
      <c r="K3201" s="129"/>
      <c r="L3201" s="132"/>
      <c r="M3201" s="132"/>
      <c r="N3201" s="135"/>
      <c r="O3201" s="135"/>
      <c r="P3201" s="135"/>
      <c r="Q3201" s="135"/>
      <c r="R3201" s="135"/>
      <c r="S3201" s="135"/>
    </row>
    <row r="3202" spans="9:19">
      <c r="I3202" s="132"/>
      <c r="J3202" s="132"/>
      <c r="K3202" s="129"/>
      <c r="L3202" s="132"/>
      <c r="M3202" s="132"/>
      <c r="N3202" s="135"/>
      <c r="O3202" s="135"/>
      <c r="P3202" s="135"/>
      <c r="Q3202" s="135"/>
      <c r="R3202" s="135"/>
      <c r="S3202" s="135"/>
    </row>
    <row r="3203" spans="9:19">
      <c r="I3203" s="132"/>
      <c r="J3203" s="132"/>
      <c r="K3203" s="129"/>
      <c r="L3203" s="132"/>
      <c r="M3203" s="132"/>
      <c r="N3203" s="135"/>
      <c r="O3203" s="135"/>
      <c r="P3203" s="135"/>
      <c r="Q3203" s="135"/>
      <c r="R3203" s="135"/>
      <c r="S3203" s="135"/>
    </row>
    <row r="3204" spans="9:19">
      <c r="I3204" s="132"/>
      <c r="J3204" s="132"/>
      <c r="K3204" s="129"/>
      <c r="L3204" s="132"/>
      <c r="M3204" s="132"/>
      <c r="N3204" s="135"/>
      <c r="O3204" s="135"/>
      <c r="P3204" s="135"/>
      <c r="Q3204" s="135"/>
      <c r="R3204" s="135"/>
      <c r="S3204" s="135"/>
    </row>
    <row r="3205" spans="9:19">
      <c r="I3205" s="132"/>
      <c r="J3205" s="132"/>
      <c r="K3205" s="129"/>
      <c r="L3205" s="132"/>
      <c r="M3205" s="132"/>
      <c r="N3205" s="135"/>
      <c r="O3205" s="135"/>
      <c r="P3205" s="135"/>
      <c r="Q3205" s="135"/>
      <c r="R3205" s="135"/>
      <c r="S3205" s="135"/>
    </row>
    <row r="3206" spans="9:19">
      <c r="I3206" s="132"/>
      <c r="J3206" s="132"/>
      <c r="K3206" s="129"/>
      <c r="L3206" s="132"/>
      <c r="M3206" s="132"/>
      <c r="N3206" s="135"/>
      <c r="O3206" s="135"/>
      <c r="P3206" s="135"/>
      <c r="Q3206" s="135"/>
      <c r="R3206" s="135"/>
      <c r="S3206" s="135"/>
    </row>
    <row r="3207" spans="9:19">
      <c r="I3207" s="132"/>
      <c r="J3207" s="132"/>
      <c r="K3207" s="129"/>
      <c r="L3207" s="132"/>
      <c r="M3207" s="132"/>
      <c r="N3207" s="135"/>
      <c r="O3207" s="135"/>
      <c r="P3207" s="135"/>
      <c r="Q3207" s="135"/>
      <c r="R3207" s="135"/>
      <c r="S3207" s="135"/>
    </row>
    <row r="3208" spans="9:19">
      <c r="I3208" s="132"/>
      <c r="J3208" s="132"/>
      <c r="K3208" s="129"/>
      <c r="L3208" s="132"/>
      <c r="M3208" s="132"/>
      <c r="N3208" s="135"/>
      <c r="O3208" s="135"/>
      <c r="P3208" s="135"/>
      <c r="Q3208" s="135"/>
      <c r="R3208" s="135"/>
      <c r="S3208" s="135"/>
    </row>
    <row r="3209" spans="9:19">
      <c r="I3209" s="132"/>
      <c r="J3209" s="132"/>
      <c r="K3209" s="129"/>
      <c r="L3209" s="132"/>
      <c r="M3209" s="132"/>
      <c r="N3209" s="135"/>
      <c r="O3209" s="135"/>
      <c r="P3209" s="135"/>
      <c r="Q3209" s="135"/>
      <c r="R3209" s="135"/>
      <c r="S3209" s="135"/>
    </row>
    <row r="3210" spans="9:19">
      <c r="I3210" s="132"/>
      <c r="J3210" s="132"/>
      <c r="K3210" s="129"/>
      <c r="L3210" s="132"/>
      <c r="M3210" s="132"/>
      <c r="N3210" s="135"/>
      <c r="O3210" s="135"/>
      <c r="P3210" s="135"/>
      <c r="Q3210" s="135"/>
      <c r="R3210" s="135"/>
      <c r="S3210" s="135"/>
    </row>
    <row r="3211" spans="9:19">
      <c r="I3211" s="132"/>
      <c r="J3211" s="132"/>
      <c r="K3211" s="129"/>
      <c r="L3211" s="132"/>
      <c r="M3211" s="132"/>
      <c r="N3211" s="135"/>
      <c r="O3211" s="135"/>
      <c r="P3211" s="135"/>
      <c r="Q3211" s="135"/>
      <c r="R3211" s="135"/>
      <c r="S3211" s="135"/>
    </row>
    <row r="3212" spans="9:19">
      <c r="I3212" s="132"/>
      <c r="J3212" s="132"/>
      <c r="K3212" s="129"/>
      <c r="L3212" s="132"/>
      <c r="M3212" s="132"/>
      <c r="N3212" s="135"/>
      <c r="O3212" s="135"/>
      <c r="P3212" s="135"/>
      <c r="Q3212" s="135"/>
      <c r="R3212" s="135"/>
      <c r="S3212" s="135"/>
    </row>
    <row r="3213" spans="9:19">
      <c r="I3213" s="132"/>
      <c r="J3213" s="132"/>
      <c r="K3213" s="129"/>
      <c r="L3213" s="132"/>
      <c r="M3213" s="132"/>
      <c r="N3213" s="135"/>
      <c r="O3213" s="135"/>
      <c r="P3213" s="135"/>
      <c r="Q3213" s="135"/>
      <c r="R3213" s="135"/>
      <c r="S3213" s="135"/>
    </row>
    <row r="3214" spans="9:19">
      <c r="I3214" s="132"/>
      <c r="J3214" s="132"/>
      <c r="K3214" s="129"/>
      <c r="L3214" s="132"/>
      <c r="M3214" s="132"/>
      <c r="N3214" s="135"/>
      <c r="O3214" s="135"/>
      <c r="P3214" s="135"/>
      <c r="Q3214" s="135"/>
      <c r="R3214" s="135"/>
      <c r="S3214" s="135"/>
    </row>
    <row r="3215" spans="9:19">
      <c r="I3215" s="132"/>
      <c r="J3215" s="132"/>
      <c r="K3215" s="129"/>
      <c r="L3215" s="132"/>
      <c r="M3215" s="132"/>
      <c r="N3215" s="135"/>
      <c r="O3215" s="135"/>
      <c r="P3215" s="135"/>
      <c r="Q3215" s="135"/>
      <c r="R3215" s="135"/>
      <c r="S3215" s="135"/>
    </row>
    <row r="3216" spans="9:19">
      <c r="I3216" s="132"/>
      <c r="J3216" s="132"/>
      <c r="K3216" s="129"/>
      <c r="L3216" s="132"/>
      <c r="M3216" s="132"/>
      <c r="N3216" s="135"/>
      <c r="O3216" s="135"/>
      <c r="P3216" s="135"/>
      <c r="Q3216" s="135"/>
      <c r="R3216" s="135"/>
      <c r="S3216" s="135"/>
    </row>
    <row r="3217" spans="9:19">
      <c r="I3217" s="132"/>
      <c r="J3217" s="132"/>
      <c r="K3217" s="129"/>
      <c r="L3217" s="132"/>
      <c r="M3217" s="132"/>
      <c r="N3217" s="135"/>
      <c r="O3217" s="135"/>
      <c r="P3217" s="135"/>
      <c r="Q3217" s="135"/>
      <c r="R3217" s="135"/>
      <c r="S3217" s="135"/>
    </row>
    <row r="3218" spans="9:19">
      <c r="I3218" s="132"/>
      <c r="J3218" s="132"/>
      <c r="K3218" s="129"/>
      <c r="L3218" s="132"/>
      <c r="M3218" s="132"/>
      <c r="N3218" s="135"/>
      <c r="O3218" s="135"/>
      <c r="P3218" s="135"/>
      <c r="Q3218" s="135"/>
      <c r="R3218" s="135"/>
      <c r="S3218" s="135"/>
    </row>
    <row r="3219" spans="9:19">
      <c r="I3219" s="132"/>
      <c r="J3219" s="132"/>
      <c r="K3219" s="129"/>
      <c r="L3219" s="132"/>
      <c r="M3219" s="132"/>
      <c r="N3219" s="135"/>
      <c r="O3219" s="135"/>
      <c r="P3219" s="135"/>
      <c r="Q3219" s="135"/>
      <c r="R3219" s="135"/>
      <c r="S3219" s="135"/>
    </row>
    <row r="3220" spans="9:19">
      <c r="I3220" s="132"/>
      <c r="J3220" s="132"/>
      <c r="K3220" s="129"/>
      <c r="L3220" s="132"/>
      <c r="M3220" s="132"/>
      <c r="N3220" s="135"/>
      <c r="O3220" s="135"/>
      <c r="P3220" s="135"/>
      <c r="Q3220" s="135"/>
      <c r="R3220" s="135"/>
      <c r="S3220" s="135"/>
    </row>
    <row r="3221" spans="9:19">
      <c r="I3221" s="132"/>
      <c r="J3221" s="132"/>
      <c r="K3221" s="129"/>
      <c r="L3221" s="132"/>
      <c r="M3221" s="132"/>
      <c r="N3221" s="135"/>
      <c r="O3221" s="135"/>
      <c r="P3221" s="135"/>
      <c r="Q3221" s="135"/>
      <c r="R3221" s="135"/>
      <c r="S3221" s="135"/>
    </row>
    <row r="3222" spans="9:19">
      <c r="I3222" s="132"/>
      <c r="J3222" s="132"/>
      <c r="K3222" s="129"/>
      <c r="L3222" s="132"/>
      <c r="M3222" s="132"/>
      <c r="N3222" s="135"/>
      <c r="O3222" s="135"/>
      <c r="P3222" s="135"/>
      <c r="Q3222" s="135"/>
      <c r="R3222" s="135"/>
      <c r="S3222" s="135"/>
    </row>
    <row r="3223" spans="9:19">
      <c r="I3223" s="132"/>
      <c r="J3223" s="132"/>
      <c r="K3223" s="129"/>
      <c r="L3223" s="132"/>
      <c r="M3223" s="132"/>
      <c r="N3223" s="135"/>
      <c r="O3223" s="135"/>
      <c r="P3223" s="135"/>
      <c r="Q3223" s="135"/>
      <c r="R3223" s="135"/>
      <c r="S3223" s="135"/>
    </row>
    <row r="3224" spans="9:19">
      <c r="I3224" s="132"/>
      <c r="J3224" s="132"/>
      <c r="K3224" s="129"/>
      <c r="L3224" s="132"/>
      <c r="M3224" s="132"/>
      <c r="N3224" s="135"/>
      <c r="O3224" s="135"/>
      <c r="P3224" s="135"/>
      <c r="Q3224" s="135"/>
      <c r="R3224" s="135"/>
      <c r="S3224" s="135"/>
    </row>
    <row r="3225" spans="9:19">
      <c r="I3225" s="132"/>
      <c r="J3225" s="132"/>
      <c r="K3225" s="129"/>
      <c r="L3225" s="132"/>
      <c r="M3225" s="132"/>
      <c r="N3225" s="135"/>
      <c r="O3225" s="135"/>
      <c r="P3225" s="135"/>
      <c r="Q3225" s="135"/>
      <c r="R3225" s="135"/>
      <c r="S3225" s="135"/>
    </row>
    <row r="3226" spans="9:19">
      <c r="I3226" s="132"/>
      <c r="J3226" s="132"/>
      <c r="K3226" s="129"/>
      <c r="L3226" s="132"/>
      <c r="M3226" s="132"/>
      <c r="N3226" s="135"/>
      <c r="O3226" s="135"/>
      <c r="P3226" s="135"/>
      <c r="Q3226" s="135"/>
      <c r="R3226" s="135"/>
      <c r="S3226" s="135"/>
    </row>
    <row r="3227" spans="9:19">
      <c r="I3227" s="132"/>
      <c r="J3227" s="132"/>
      <c r="K3227" s="129"/>
      <c r="L3227" s="132"/>
      <c r="M3227" s="132"/>
      <c r="N3227" s="135"/>
      <c r="O3227" s="135"/>
      <c r="P3227" s="135"/>
      <c r="Q3227" s="135"/>
      <c r="R3227" s="135"/>
      <c r="S3227" s="135"/>
    </row>
    <row r="3228" spans="9:19">
      <c r="I3228" s="132"/>
      <c r="J3228" s="132"/>
      <c r="K3228" s="129"/>
      <c r="L3228" s="132"/>
      <c r="M3228" s="132"/>
      <c r="N3228" s="135"/>
      <c r="O3228" s="135"/>
      <c r="P3228" s="135"/>
      <c r="Q3228" s="135"/>
      <c r="R3228" s="135"/>
      <c r="S3228" s="135"/>
    </row>
    <row r="3229" spans="9:19">
      <c r="I3229" s="132"/>
      <c r="J3229" s="132"/>
      <c r="K3229" s="129"/>
      <c r="L3229" s="132"/>
      <c r="M3229" s="132"/>
      <c r="N3229" s="135"/>
      <c r="O3229" s="135"/>
      <c r="P3229" s="135"/>
      <c r="Q3229" s="135"/>
      <c r="R3229" s="135"/>
      <c r="S3229" s="135"/>
    </row>
    <row r="3230" spans="9:19">
      <c r="I3230" s="132"/>
      <c r="J3230" s="132"/>
      <c r="K3230" s="129"/>
      <c r="L3230" s="132"/>
      <c r="M3230" s="132"/>
      <c r="N3230" s="135"/>
      <c r="O3230" s="135"/>
      <c r="P3230" s="135"/>
      <c r="Q3230" s="135"/>
      <c r="R3230" s="135"/>
      <c r="S3230" s="135"/>
    </row>
    <row r="3231" spans="9:19">
      <c r="I3231" s="132"/>
      <c r="J3231" s="132"/>
      <c r="K3231" s="129"/>
      <c r="L3231" s="132"/>
      <c r="M3231" s="132"/>
      <c r="N3231" s="135"/>
      <c r="O3231" s="135"/>
      <c r="P3231" s="135"/>
      <c r="Q3231" s="135"/>
      <c r="R3231" s="135"/>
      <c r="S3231" s="135"/>
    </row>
    <row r="3232" spans="9:19">
      <c r="I3232" s="132"/>
      <c r="J3232" s="132"/>
      <c r="K3232" s="129"/>
      <c r="L3232" s="132"/>
      <c r="M3232" s="132"/>
      <c r="N3232" s="135"/>
      <c r="O3232" s="135"/>
      <c r="P3232" s="135"/>
      <c r="Q3232" s="135"/>
      <c r="R3232" s="135"/>
      <c r="S3232" s="135"/>
    </row>
    <row r="3233" spans="9:19">
      <c r="I3233" s="132"/>
      <c r="J3233" s="132"/>
      <c r="K3233" s="129"/>
      <c r="L3233" s="132"/>
      <c r="M3233" s="132"/>
      <c r="N3233" s="135"/>
      <c r="O3233" s="135"/>
      <c r="P3233" s="135"/>
      <c r="Q3233" s="135"/>
      <c r="R3233" s="135"/>
      <c r="S3233" s="135"/>
    </row>
    <row r="3234" spans="9:19">
      <c r="I3234" s="132"/>
      <c r="J3234" s="132"/>
      <c r="K3234" s="129"/>
      <c r="L3234" s="132"/>
      <c r="M3234" s="132"/>
      <c r="N3234" s="135"/>
      <c r="O3234" s="135"/>
      <c r="P3234" s="135"/>
      <c r="Q3234" s="135"/>
      <c r="R3234" s="135"/>
      <c r="S3234" s="135"/>
    </row>
    <row r="3235" spans="9:19">
      <c r="I3235" s="132"/>
      <c r="J3235" s="132"/>
      <c r="K3235" s="129"/>
      <c r="L3235" s="132"/>
      <c r="M3235" s="132"/>
      <c r="N3235" s="135"/>
      <c r="O3235" s="135"/>
      <c r="P3235" s="135"/>
      <c r="Q3235" s="135"/>
      <c r="R3235" s="135"/>
      <c r="S3235" s="135"/>
    </row>
    <row r="3236" spans="9:19">
      <c r="I3236" s="132"/>
      <c r="J3236" s="132"/>
      <c r="K3236" s="129"/>
      <c r="L3236" s="132"/>
      <c r="M3236" s="132"/>
      <c r="N3236" s="135"/>
      <c r="O3236" s="135"/>
      <c r="P3236" s="135"/>
      <c r="Q3236" s="135"/>
      <c r="R3236" s="135"/>
      <c r="S3236" s="135"/>
    </row>
    <row r="3237" spans="9:19">
      <c r="I3237" s="132"/>
      <c r="J3237" s="132"/>
      <c r="K3237" s="129"/>
      <c r="L3237" s="132"/>
      <c r="M3237" s="132"/>
      <c r="N3237" s="135"/>
      <c r="O3237" s="135"/>
      <c r="P3237" s="135"/>
      <c r="Q3237" s="135"/>
      <c r="R3237" s="135"/>
      <c r="S3237" s="135"/>
    </row>
    <row r="3238" spans="9:19">
      <c r="I3238" s="132"/>
      <c r="J3238" s="132"/>
      <c r="K3238" s="129"/>
      <c r="L3238" s="132"/>
      <c r="M3238" s="132"/>
      <c r="N3238" s="135"/>
      <c r="O3238" s="135"/>
      <c r="P3238" s="135"/>
      <c r="Q3238" s="135"/>
      <c r="R3238" s="135"/>
      <c r="S3238" s="135"/>
    </row>
    <row r="3239" spans="9:19">
      <c r="I3239" s="132"/>
      <c r="J3239" s="132"/>
      <c r="K3239" s="129"/>
      <c r="L3239" s="132"/>
      <c r="M3239" s="132"/>
      <c r="N3239" s="135"/>
      <c r="O3239" s="135"/>
      <c r="P3239" s="135"/>
      <c r="Q3239" s="135"/>
      <c r="R3239" s="135"/>
      <c r="S3239" s="135"/>
    </row>
    <row r="3240" spans="9:19">
      <c r="I3240" s="132"/>
      <c r="J3240" s="132"/>
      <c r="K3240" s="129"/>
      <c r="L3240" s="132"/>
      <c r="M3240" s="132"/>
      <c r="N3240" s="135"/>
      <c r="O3240" s="135"/>
      <c r="P3240" s="135"/>
      <c r="Q3240" s="135"/>
      <c r="R3240" s="135"/>
      <c r="S3240" s="135"/>
    </row>
    <row r="3241" spans="9:19">
      <c r="I3241" s="132"/>
      <c r="J3241" s="132"/>
      <c r="K3241" s="129"/>
      <c r="L3241" s="132"/>
      <c r="M3241" s="132"/>
      <c r="N3241" s="135"/>
      <c r="O3241" s="135"/>
      <c r="P3241" s="135"/>
      <c r="Q3241" s="135"/>
      <c r="R3241" s="135"/>
      <c r="S3241" s="135"/>
    </row>
    <row r="3242" spans="9:19">
      <c r="I3242" s="132"/>
      <c r="J3242" s="132"/>
      <c r="K3242" s="129"/>
      <c r="L3242" s="132"/>
      <c r="M3242" s="132"/>
      <c r="N3242" s="135"/>
      <c r="O3242" s="135"/>
      <c r="P3242" s="135"/>
      <c r="Q3242" s="135"/>
      <c r="R3242" s="135"/>
      <c r="S3242" s="135"/>
    </row>
    <row r="3243" spans="9:19">
      <c r="I3243" s="132"/>
      <c r="J3243" s="132"/>
      <c r="K3243" s="129"/>
      <c r="L3243" s="132"/>
      <c r="M3243" s="132"/>
      <c r="N3243" s="135"/>
      <c r="O3243" s="135"/>
      <c r="P3243" s="135"/>
      <c r="Q3243" s="135"/>
      <c r="R3243" s="135"/>
      <c r="S3243" s="135"/>
    </row>
    <row r="3244" spans="9:19">
      <c r="I3244" s="132"/>
      <c r="J3244" s="132"/>
      <c r="K3244" s="129"/>
      <c r="L3244" s="132"/>
      <c r="M3244" s="132"/>
      <c r="N3244" s="135"/>
      <c r="O3244" s="135"/>
      <c r="P3244" s="135"/>
      <c r="Q3244" s="135"/>
      <c r="R3244" s="135"/>
      <c r="S3244" s="135"/>
    </row>
    <row r="3245" spans="9:19">
      <c r="I3245" s="132"/>
      <c r="J3245" s="132"/>
      <c r="K3245" s="129"/>
      <c r="L3245" s="132"/>
      <c r="M3245" s="132"/>
      <c r="N3245" s="135"/>
      <c r="O3245" s="135"/>
      <c r="P3245" s="135"/>
      <c r="Q3245" s="135"/>
      <c r="R3245" s="135"/>
      <c r="S3245" s="135"/>
    </row>
    <row r="3246" spans="9:19">
      <c r="I3246" s="132"/>
      <c r="J3246" s="132"/>
      <c r="K3246" s="129"/>
      <c r="L3246" s="132"/>
      <c r="M3246" s="132"/>
      <c r="N3246" s="135"/>
      <c r="O3246" s="135"/>
      <c r="P3246" s="135"/>
      <c r="Q3246" s="135"/>
      <c r="R3246" s="135"/>
      <c r="S3246" s="135"/>
    </row>
    <row r="3247" spans="9:19">
      <c r="I3247" s="132"/>
      <c r="J3247" s="132"/>
      <c r="K3247" s="129"/>
      <c r="L3247" s="132"/>
      <c r="M3247" s="132"/>
      <c r="N3247" s="135"/>
      <c r="O3247" s="135"/>
      <c r="P3247" s="135"/>
      <c r="Q3247" s="135"/>
      <c r="R3247" s="135"/>
      <c r="S3247" s="135"/>
    </row>
    <row r="3248" spans="9:19">
      <c r="I3248" s="132"/>
      <c r="J3248" s="132"/>
      <c r="K3248" s="129"/>
      <c r="L3248" s="132"/>
      <c r="M3248" s="132"/>
      <c r="N3248" s="135"/>
      <c r="O3248" s="135"/>
      <c r="P3248" s="135"/>
      <c r="Q3248" s="135"/>
      <c r="R3248" s="135"/>
      <c r="S3248" s="135"/>
    </row>
    <row r="3249" spans="9:19">
      <c r="I3249" s="132"/>
      <c r="J3249" s="132"/>
      <c r="K3249" s="129"/>
      <c r="L3249" s="132"/>
      <c r="M3249" s="132"/>
      <c r="N3249" s="135"/>
      <c r="O3249" s="135"/>
      <c r="P3249" s="135"/>
      <c r="Q3249" s="135"/>
      <c r="R3249" s="135"/>
      <c r="S3249" s="135"/>
    </row>
    <row r="3250" spans="9:19">
      <c r="I3250" s="132"/>
      <c r="J3250" s="132"/>
      <c r="K3250" s="129"/>
      <c r="L3250" s="132"/>
      <c r="M3250" s="132"/>
      <c r="N3250" s="135"/>
      <c r="O3250" s="135"/>
      <c r="P3250" s="135"/>
      <c r="Q3250" s="135"/>
      <c r="R3250" s="135"/>
      <c r="S3250" s="135"/>
    </row>
    <row r="3251" spans="9:19">
      <c r="I3251" s="132"/>
      <c r="J3251" s="132"/>
      <c r="K3251" s="129"/>
      <c r="L3251" s="132"/>
      <c r="M3251" s="132"/>
      <c r="N3251" s="135"/>
      <c r="O3251" s="135"/>
      <c r="P3251" s="135"/>
      <c r="Q3251" s="135"/>
      <c r="R3251" s="135"/>
      <c r="S3251" s="135"/>
    </row>
    <row r="3252" spans="9:19">
      <c r="I3252" s="132"/>
      <c r="J3252" s="132"/>
      <c r="K3252" s="129"/>
      <c r="L3252" s="132"/>
      <c r="M3252" s="132"/>
      <c r="N3252" s="135"/>
      <c r="O3252" s="135"/>
      <c r="P3252" s="135"/>
      <c r="Q3252" s="135"/>
      <c r="R3252" s="135"/>
      <c r="S3252" s="135"/>
    </row>
    <row r="3253" spans="9:19">
      <c r="I3253" s="132"/>
      <c r="J3253" s="132"/>
      <c r="K3253" s="129"/>
      <c r="L3253" s="132"/>
      <c r="M3253" s="132"/>
      <c r="N3253" s="135"/>
      <c r="O3253" s="135"/>
      <c r="P3253" s="135"/>
      <c r="Q3253" s="135"/>
      <c r="R3253" s="135"/>
      <c r="S3253" s="135"/>
    </row>
    <row r="3254" spans="9:19">
      <c r="I3254" s="132"/>
      <c r="J3254" s="132"/>
      <c r="K3254" s="129"/>
      <c r="L3254" s="132"/>
      <c r="M3254" s="132"/>
      <c r="N3254" s="135"/>
      <c r="O3254" s="135"/>
      <c r="P3254" s="135"/>
      <c r="Q3254" s="135"/>
      <c r="R3254" s="135"/>
      <c r="S3254" s="135"/>
    </row>
    <row r="3255" spans="9:19">
      <c r="I3255" s="132"/>
      <c r="J3255" s="132"/>
      <c r="K3255" s="129"/>
      <c r="L3255" s="132"/>
      <c r="M3255" s="132"/>
      <c r="N3255" s="135"/>
      <c r="O3255" s="135"/>
      <c r="P3255" s="135"/>
      <c r="Q3255" s="135"/>
      <c r="R3255" s="135"/>
      <c r="S3255" s="135"/>
    </row>
    <row r="3256" spans="9:19">
      <c r="I3256" s="132"/>
      <c r="J3256" s="132"/>
      <c r="K3256" s="129"/>
      <c r="L3256" s="132"/>
      <c r="M3256" s="132"/>
      <c r="N3256" s="135"/>
      <c r="O3256" s="135"/>
      <c r="P3256" s="135"/>
      <c r="Q3256" s="135"/>
      <c r="R3256" s="135"/>
      <c r="S3256" s="135"/>
    </row>
    <row r="3257" spans="9:19">
      <c r="I3257" s="132"/>
      <c r="J3257" s="132"/>
      <c r="K3257" s="129"/>
      <c r="L3257" s="132"/>
      <c r="M3257" s="132"/>
      <c r="N3257" s="135"/>
      <c r="O3257" s="135"/>
      <c r="P3257" s="135"/>
      <c r="Q3257" s="135"/>
      <c r="R3257" s="135"/>
      <c r="S3257" s="135"/>
    </row>
    <row r="3258" spans="9:19">
      <c r="I3258" s="132"/>
      <c r="J3258" s="132"/>
      <c r="K3258" s="129"/>
      <c r="L3258" s="132"/>
      <c r="M3258" s="132"/>
      <c r="N3258" s="135"/>
      <c r="O3258" s="135"/>
      <c r="P3258" s="135"/>
      <c r="Q3258" s="135"/>
      <c r="R3258" s="135"/>
      <c r="S3258" s="135"/>
    </row>
    <row r="3259" spans="9:19">
      <c r="I3259" s="132"/>
      <c r="J3259" s="132"/>
      <c r="K3259" s="129"/>
      <c r="L3259" s="132"/>
      <c r="M3259" s="132"/>
      <c r="N3259" s="135"/>
      <c r="O3259" s="135"/>
      <c r="P3259" s="135"/>
      <c r="Q3259" s="135"/>
      <c r="R3259" s="135"/>
      <c r="S3259" s="135"/>
    </row>
    <row r="3260" spans="9:19">
      <c r="I3260" s="132"/>
      <c r="J3260" s="132"/>
      <c r="K3260" s="129"/>
      <c r="L3260" s="132"/>
      <c r="M3260" s="132"/>
      <c r="N3260" s="135"/>
      <c r="O3260" s="135"/>
      <c r="P3260" s="135"/>
      <c r="Q3260" s="135"/>
      <c r="R3260" s="135"/>
      <c r="S3260" s="135"/>
    </row>
    <row r="3261" spans="9:19">
      <c r="I3261" s="132"/>
      <c r="J3261" s="132"/>
      <c r="K3261" s="129"/>
      <c r="L3261" s="132"/>
      <c r="M3261" s="132"/>
      <c r="N3261" s="135"/>
      <c r="O3261" s="135"/>
      <c r="P3261" s="135"/>
      <c r="Q3261" s="135"/>
      <c r="R3261" s="135"/>
      <c r="S3261" s="135"/>
    </row>
    <row r="3262" spans="9:19">
      <c r="I3262" s="132"/>
      <c r="J3262" s="132"/>
      <c r="K3262" s="129"/>
      <c r="L3262" s="132"/>
      <c r="M3262" s="132"/>
      <c r="N3262" s="135"/>
      <c r="O3262" s="135"/>
      <c r="P3262" s="135"/>
      <c r="Q3262" s="135"/>
      <c r="R3262" s="135"/>
      <c r="S3262" s="135"/>
    </row>
    <row r="3263" spans="9:19">
      <c r="I3263" s="132"/>
      <c r="J3263" s="132"/>
      <c r="K3263" s="129"/>
      <c r="L3263" s="132"/>
      <c r="M3263" s="132"/>
      <c r="N3263" s="135"/>
      <c r="O3263" s="135"/>
      <c r="P3263" s="135"/>
      <c r="Q3263" s="135"/>
      <c r="R3263" s="135"/>
      <c r="S3263" s="135"/>
    </row>
    <row r="3264" spans="9:19">
      <c r="I3264" s="132"/>
      <c r="J3264" s="132"/>
      <c r="K3264" s="129"/>
      <c r="L3264" s="132"/>
      <c r="M3264" s="132"/>
      <c r="N3264" s="135"/>
      <c r="O3264" s="135"/>
      <c r="P3264" s="135"/>
      <c r="Q3264" s="135"/>
      <c r="R3264" s="135"/>
      <c r="S3264" s="135"/>
    </row>
    <row r="3265" spans="9:19">
      <c r="I3265" s="132"/>
      <c r="J3265" s="132"/>
      <c r="K3265" s="129"/>
      <c r="L3265" s="132"/>
      <c r="M3265" s="132"/>
      <c r="N3265" s="135"/>
      <c r="O3265" s="135"/>
      <c r="P3265" s="135"/>
      <c r="Q3265" s="135"/>
      <c r="R3265" s="135"/>
      <c r="S3265" s="135"/>
    </row>
    <row r="3266" spans="9:19">
      <c r="I3266" s="132"/>
      <c r="J3266" s="132"/>
      <c r="K3266" s="129"/>
      <c r="L3266" s="132"/>
      <c r="M3266" s="132"/>
      <c r="N3266" s="135"/>
      <c r="O3266" s="135"/>
      <c r="P3266" s="135"/>
      <c r="Q3266" s="135"/>
      <c r="R3266" s="135"/>
      <c r="S3266" s="135"/>
    </row>
    <row r="3267" spans="9:19">
      <c r="I3267" s="132"/>
      <c r="J3267" s="132"/>
      <c r="K3267" s="129"/>
      <c r="L3267" s="132"/>
      <c r="M3267" s="132"/>
      <c r="N3267" s="135"/>
      <c r="O3267" s="135"/>
      <c r="P3267" s="135"/>
      <c r="Q3267" s="135"/>
      <c r="R3267" s="135"/>
      <c r="S3267" s="135"/>
    </row>
    <row r="3268" spans="9:19">
      <c r="I3268" s="132"/>
      <c r="J3268" s="132"/>
      <c r="K3268" s="129"/>
      <c r="L3268" s="132"/>
      <c r="M3268" s="132"/>
      <c r="N3268" s="135"/>
      <c r="O3268" s="135"/>
      <c r="P3268" s="135"/>
      <c r="Q3268" s="135"/>
      <c r="R3268" s="135"/>
      <c r="S3268" s="135"/>
    </row>
    <row r="3269" spans="9:19">
      <c r="I3269" s="132"/>
      <c r="J3269" s="132"/>
      <c r="K3269" s="129"/>
      <c r="L3269" s="132"/>
      <c r="M3269" s="132"/>
      <c r="N3269" s="135"/>
      <c r="O3269" s="135"/>
      <c r="P3269" s="135"/>
      <c r="Q3269" s="135"/>
      <c r="R3269" s="135"/>
      <c r="S3269" s="135"/>
    </row>
    <row r="3270" spans="9:19">
      <c r="I3270" s="132"/>
      <c r="J3270" s="132"/>
      <c r="K3270" s="129"/>
      <c r="L3270" s="132"/>
      <c r="M3270" s="132"/>
      <c r="N3270" s="135"/>
      <c r="O3270" s="135"/>
      <c r="P3270" s="135"/>
      <c r="Q3270" s="135"/>
      <c r="R3270" s="135"/>
      <c r="S3270" s="135"/>
    </row>
    <row r="3271" spans="9:19">
      <c r="I3271" s="132"/>
      <c r="J3271" s="132"/>
      <c r="K3271" s="129"/>
      <c r="L3271" s="132"/>
      <c r="M3271" s="132"/>
      <c r="N3271" s="135"/>
      <c r="O3271" s="135"/>
      <c r="P3271" s="135"/>
      <c r="Q3271" s="135"/>
      <c r="R3271" s="135"/>
      <c r="S3271" s="135"/>
    </row>
    <row r="3272" spans="9:19">
      <c r="I3272" s="132"/>
      <c r="J3272" s="132"/>
      <c r="K3272" s="129"/>
      <c r="L3272" s="132"/>
      <c r="M3272" s="132"/>
      <c r="N3272" s="135"/>
      <c r="O3272" s="135"/>
      <c r="P3272" s="135"/>
      <c r="Q3272" s="135"/>
      <c r="R3272" s="135"/>
      <c r="S3272" s="135"/>
    </row>
    <row r="3273" spans="9:19">
      <c r="I3273" s="132"/>
      <c r="J3273" s="132"/>
      <c r="K3273" s="129"/>
      <c r="L3273" s="132"/>
      <c r="M3273" s="132"/>
      <c r="N3273" s="135"/>
      <c r="O3273" s="135"/>
      <c r="P3273" s="135"/>
      <c r="Q3273" s="135"/>
      <c r="R3273" s="135"/>
      <c r="S3273" s="135"/>
    </row>
    <row r="3274" spans="9:19">
      <c r="I3274" s="132"/>
      <c r="J3274" s="132"/>
      <c r="K3274" s="129"/>
      <c r="L3274" s="132"/>
      <c r="M3274" s="132"/>
      <c r="N3274" s="135"/>
      <c r="O3274" s="135"/>
      <c r="P3274" s="135"/>
      <c r="Q3274" s="135"/>
      <c r="R3274" s="135"/>
      <c r="S3274" s="135"/>
    </row>
    <row r="3275" spans="9:19">
      <c r="I3275" s="132"/>
      <c r="J3275" s="132"/>
      <c r="K3275" s="129"/>
      <c r="L3275" s="132"/>
      <c r="M3275" s="132"/>
      <c r="N3275" s="135"/>
      <c r="O3275" s="135"/>
      <c r="P3275" s="135"/>
      <c r="Q3275" s="135"/>
      <c r="R3275" s="135"/>
      <c r="S3275" s="135"/>
    </row>
    <row r="3276" spans="9:19">
      <c r="I3276" s="132"/>
      <c r="J3276" s="132"/>
      <c r="K3276" s="129"/>
      <c r="L3276" s="132"/>
      <c r="M3276" s="132"/>
      <c r="N3276" s="135"/>
      <c r="O3276" s="135"/>
      <c r="P3276" s="135"/>
      <c r="Q3276" s="135"/>
      <c r="R3276" s="135"/>
      <c r="S3276" s="135"/>
    </row>
    <row r="3277" spans="9:19">
      <c r="I3277" s="132"/>
      <c r="J3277" s="132"/>
      <c r="K3277" s="129"/>
      <c r="L3277" s="132"/>
      <c r="M3277" s="132"/>
      <c r="N3277" s="135"/>
      <c r="O3277" s="135"/>
      <c r="P3277" s="135"/>
      <c r="Q3277" s="135"/>
      <c r="R3277" s="135"/>
      <c r="S3277" s="135"/>
    </row>
    <row r="3278" spans="9:19">
      <c r="I3278" s="132"/>
      <c r="J3278" s="132"/>
      <c r="K3278" s="129"/>
      <c r="L3278" s="132"/>
      <c r="M3278" s="132"/>
      <c r="N3278" s="135"/>
      <c r="O3278" s="135"/>
      <c r="P3278" s="135"/>
      <c r="Q3278" s="135"/>
      <c r="R3278" s="135"/>
      <c r="S3278" s="135"/>
    </row>
    <row r="3279" spans="9:19">
      <c r="I3279" s="132"/>
      <c r="J3279" s="132"/>
      <c r="K3279" s="129"/>
      <c r="L3279" s="132"/>
      <c r="M3279" s="132"/>
      <c r="N3279" s="135"/>
      <c r="O3279" s="135"/>
      <c r="P3279" s="135"/>
      <c r="Q3279" s="135"/>
      <c r="R3279" s="135"/>
      <c r="S3279" s="135"/>
    </row>
    <row r="3280" spans="9:19">
      <c r="I3280" s="132"/>
      <c r="J3280" s="132"/>
      <c r="K3280" s="129"/>
      <c r="L3280" s="132"/>
      <c r="M3280" s="132"/>
      <c r="N3280" s="135"/>
      <c r="O3280" s="135"/>
      <c r="P3280" s="135"/>
      <c r="Q3280" s="135"/>
      <c r="R3280" s="135"/>
      <c r="S3280" s="135"/>
    </row>
    <row r="3281" spans="9:19">
      <c r="I3281" s="132"/>
      <c r="J3281" s="132"/>
      <c r="K3281" s="129"/>
      <c r="L3281" s="132"/>
      <c r="M3281" s="132"/>
      <c r="N3281" s="135"/>
      <c r="O3281" s="135"/>
      <c r="P3281" s="135"/>
      <c r="Q3281" s="135"/>
      <c r="R3281" s="135"/>
      <c r="S3281" s="135"/>
    </row>
    <row r="3282" spans="9:19">
      <c r="I3282" s="132"/>
      <c r="J3282" s="132"/>
      <c r="K3282" s="129"/>
      <c r="L3282" s="132"/>
      <c r="M3282" s="132"/>
      <c r="N3282" s="135"/>
      <c r="O3282" s="135"/>
      <c r="P3282" s="135"/>
      <c r="Q3282" s="135"/>
      <c r="R3282" s="135"/>
      <c r="S3282" s="135"/>
    </row>
    <row r="3283" spans="9:19">
      <c r="I3283" s="132"/>
      <c r="J3283" s="132"/>
      <c r="K3283" s="129"/>
      <c r="L3283" s="132"/>
      <c r="M3283" s="132"/>
      <c r="N3283" s="135"/>
      <c r="O3283" s="135"/>
      <c r="P3283" s="135"/>
      <c r="Q3283" s="135"/>
      <c r="R3283" s="135"/>
      <c r="S3283" s="135"/>
    </row>
    <row r="3284" spans="9:19">
      <c r="I3284" s="132"/>
      <c r="J3284" s="132"/>
      <c r="K3284" s="129"/>
      <c r="L3284" s="132"/>
      <c r="M3284" s="132"/>
      <c r="N3284" s="135"/>
      <c r="O3284" s="135"/>
      <c r="P3284" s="135"/>
      <c r="Q3284" s="135"/>
      <c r="R3284" s="135"/>
      <c r="S3284" s="135"/>
    </row>
    <row r="3285" spans="9:19">
      <c r="I3285" s="132"/>
      <c r="J3285" s="132"/>
      <c r="K3285" s="129"/>
      <c r="L3285" s="132"/>
      <c r="M3285" s="132"/>
      <c r="N3285" s="135"/>
      <c r="O3285" s="135"/>
      <c r="P3285" s="135"/>
      <c r="Q3285" s="135"/>
      <c r="R3285" s="135"/>
      <c r="S3285" s="135"/>
    </row>
    <row r="3286" spans="9:19">
      <c r="I3286" s="132"/>
      <c r="J3286" s="132"/>
      <c r="K3286" s="129"/>
      <c r="L3286" s="132"/>
      <c r="M3286" s="132"/>
      <c r="N3286" s="135"/>
      <c r="O3286" s="135"/>
      <c r="P3286" s="135"/>
      <c r="Q3286" s="135"/>
      <c r="R3286" s="135"/>
      <c r="S3286" s="135"/>
    </row>
    <row r="3287" spans="9:19">
      <c r="I3287" s="132"/>
      <c r="J3287" s="132"/>
      <c r="K3287" s="129"/>
      <c r="L3287" s="132"/>
      <c r="M3287" s="132"/>
      <c r="N3287" s="135"/>
      <c r="O3287" s="135"/>
      <c r="P3287" s="135"/>
      <c r="Q3287" s="135"/>
      <c r="R3287" s="135"/>
      <c r="S3287" s="135"/>
    </row>
    <row r="3288" spans="9:19">
      <c r="I3288" s="132"/>
      <c r="J3288" s="132"/>
      <c r="K3288" s="129"/>
      <c r="L3288" s="132"/>
      <c r="M3288" s="132"/>
      <c r="N3288" s="135"/>
      <c r="O3288" s="135"/>
      <c r="P3288" s="135"/>
      <c r="Q3288" s="135"/>
      <c r="R3288" s="135"/>
      <c r="S3288" s="135"/>
    </row>
    <row r="3289" spans="9:19">
      <c r="I3289" s="132"/>
      <c r="J3289" s="132"/>
      <c r="K3289" s="129"/>
      <c r="L3289" s="132"/>
      <c r="M3289" s="132"/>
      <c r="N3289" s="135"/>
      <c r="O3289" s="135"/>
      <c r="P3289" s="135"/>
      <c r="Q3289" s="135"/>
      <c r="R3289" s="135"/>
      <c r="S3289" s="135"/>
    </row>
    <row r="3290" spans="9:19">
      <c r="I3290" s="132"/>
      <c r="J3290" s="132"/>
      <c r="K3290" s="129"/>
      <c r="L3290" s="132"/>
      <c r="M3290" s="132"/>
      <c r="N3290" s="135"/>
      <c r="O3290" s="135"/>
      <c r="P3290" s="135"/>
      <c r="Q3290" s="135"/>
      <c r="R3290" s="135"/>
      <c r="S3290" s="135"/>
    </row>
    <row r="3291" spans="9:19">
      <c r="I3291" s="132"/>
      <c r="J3291" s="132"/>
      <c r="K3291" s="129"/>
      <c r="L3291" s="132"/>
      <c r="M3291" s="132"/>
      <c r="N3291" s="135"/>
      <c r="O3291" s="135"/>
      <c r="P3291" s="135"/>
      <c r="Q3291" s="135"/>
      <c r="R3291" s="135"/>
      <c r="S3291" s="135"/>
    </row>
    <row r="3292" spans="9:19">
      <c r="I3292" s="132"/>
      <c r="J3292" s="132"/>
      <c r="K3292" s="129"/>
      <c r="L3292" s="132"/>
      <c r="M3292" s="132"/>
      <c r="N3292" s="135"/>
      <c r="O3292" s="135"/>
      <c r="P3292" s="135"/>
      <c r="Q3292" s="135"/>
      <c r="R3292" s="135"/>
      <c r="S3292" s="135"/>
    </row>
    <row r="3293" spans="9:19">
      <c r="I3293" s="132"/>
      <c r="J3293" s="132"/>
      <c r="K3293" s="129"/>
      <c r="L3293" s="132"/>
      <c r="M3293" s="132"/>
      <c r="N3293" s="135"/>
      <c r="O3293" s="135"/>
      <c r="P3293" s="135"/>
      <c r="Q3293" s="135"/>
      <c r="R3293" s="135"/>
      <c r="S3293" s="135"/>
    </row>
    <row r="3294" spans="9:19">
      <c r="I3294" s="132"/>
      <c r="J3294" s="132"/>
      <c r="K3294" s="129"/>
      <c r="L3294" s="132"/>
      <c r="M3294" s="132"/>
      <c r="N3294" s="135"/>
      <c r="O3294" s="135"/>
      <c r="P3294" s="135"/>
      <c r="Q3294" s="135"/>
      <c r="R3294" s="135"/>
      <c r="S3294" s="135"/>
    </row>
    <row r="3295" spans="9:19">
      <c r="I3295" s="132"/>
      <c r="J3295" s="132"/>
      <c r="K3295" s="129"/>
      <c r="L3295" s="132"/>
      <c r="M3295" s="132"/>
      <c r="N3295" s="135"/>
      <c r="O3295" s="135"/>
      <c r="P3295" s="135"/>
      <c r="Q3295" s="135"/>
      <c r="R3295" s="135"/>
      <c r="S3295" s="135"/>
    </row>
    <row r="3296" spans="9:19">
      <c r="I3296" s="132"/>
      <c r="J3296" s="132"/>
      <c r="K3296" s="129"/>
      <c r="L3296" s="132"/>
      <c r="M3296" s="132"/>
      <c r="N3296" s="135"/>
      <c r="O3296" s="135"/>
      <c r="P3296" s="135"/>
      <c r="Q3296" s="135"/>
      <c r="R3296" s="135"/>
      <c r="S3296" s="135"/>
    </row>
    <row r="3297" spans="9:19">
      <c r="I3297" s="132"/>
      <c r="J3297" s="132"/>
      <c r="K3297" s="129"/>
      <c r="L3297" s="132"/>
      <c r="M3297" s="132"/>
      <c r="N3297" s="135"/>
      <c r="O3297" s="135"/>
      <c r="P3297" s="135"/>
      <c r="Q3297" s="135"/>
      <c r="R3297" s="135"/>
      <c r="S3297" s="135"/>
    </row>
    <row r="3298" spans="9:19">
      <c r="I3298" s="132"/>
      <c r="J3298" s="132"/>
      <c r="K3298" s="129"/>
      <c r="L3298" s="132"/>
      <c r="M3298" s="132"/>
      <c r="N3298" s="135"/>
      <c r="O3298" s="135"/>
      <c r="P3298" s="135"/>
      <c r="Q3298" s="135"/>
      <c r="R3298" s="135"/>
      <c r="S3298" s="135"/>
    </row>
    <row r="3299" spans="9:19">
      <c r="I3299" s="132"/>
      <c r="J3299" s="132"/>
      <c r="K3299" s="129"/>
      <c r="L3299" s="132"/>
      <c r="M3299" s="132"/>
      <c r="N3299" s="135"/>
      <c r="O3299" s="135"/>
      <c r="P3299" s="135"/>
      <c r="Q3299" s="135"/>
      <c r="R3299" s="135"/>
      <c r="S3299" s="135"/>
    </row>
    <row r="3300" spans="9:19">
      <c r="I3300" s="132"/>
      <c r="J3300" s="132"/>
      <c r="K3300" s="129"/>
      <c r="L3300" s="132"/>
      <c r="M3300" s="132"/>
      <c r="N3300" s="135"/>
      <c r="O3300" s="135"/>
      <c r="P3300" s="135"/>
      <c r="Q3300" s="135"/>
      <c r="R3300" s="135"/>
      <c r="S3300" s="135"/>
    </row>
    <row r="3301" spans="9:19">
      <c r="I3301" s="132"/>
      <c r="J3301" s="132"/>
      <c r="K3301" s="129"/>
      <c r="L3301" s="132"/>
      <c r="M3301" s="132"/>
      <c r="N3301" s="135"/>
      <c r="O3301" s="135"/>
      <c r="P3301" s="135"/>
      <c r="Q3301" s="135"/>
      <c r="R3301" s="135"/>
      <c r="S3301" s="135"/>
    </row>
    <row r="3302" spans="9:19">
      <c r="I3302" s="132"/>
      <c r="J3302" s="132"/>
      <c r="K3302" s="129"/>
      <c r="L3302" s="132"/>
      <c r="M3302" s="132"/>
      <c r="N3302" s="135"/>
      <c r="O3302" s="135"/>
      <c r="P3302" s="135"/>
      <c r="Q3302" s="135"/>
      <c r="R3302" s="135"/>
      <c r="S3302" s="135"/>
    </row>
    <row r="3303" spans="9:19">
      <c r="I3303" s="132"/>
      <c r="J3303" s="132"/>
      <c r="K3303" s="129"/>
      <c r="L3303" s="132"/>
      <c r="M3303" s="132"/>
      <c r="N3303" s="135"/>
      <c r="O3303" s="135"/>
      <c r="P3303" s="135"/>
      <c r="Q3303" s="135"/>
      <c r="R3303" s="135"/>
      <c r="S3303" s="135"/>
    </row>
    <row r="3304" spans="9:19">
      <c r="I3304" s="132"/>
      <c r="J3304" s="132"/>
      <c r="K3304" s="129"/>
      <c r="L3304" s="132"/>
      <c r="M3304" s="132"/>
      <c r="N3304" s="135"/>
      <c r="O3304" s="135"/>
      <c r="P3304" s="135"/>
      <c r="Q3304" s="135"/>
      <c r="R3304" s="135"/>
      <c r="S3304" s="135"/>
    </row>
    <row r="3305" spans="9:19">
      <c r="I3305" s="132"/>
      <c r="J3305" s="132"/>
      <c r="K3305" s="129"/>
      <c r="L3305" s="132"/>
      <c r="M3305" s="132"/>
      <c r="N3305" s="135"/>
      <c r="O3305" s="135"/>
      <c r="P3305" s="135"/>
      <c r="Q3305" s="135"/>
      <c r="R3305" s="135"/>
      <c r="S3305" s="135"/>
    </row>
    <row r="3306" spans="9:19">
      <c r="I3306" s="132"/>
      <c r="J3306" s="132"/>
      <c r="K3306" s="129"/>
      <c r="L3306" s="132"/>
      <c r="M3306" s="132"/>
      <c r="N3306" s="135"/>
      <c r="O3306" s="135"/>
      <c r="P3306" s="135"/>
      <c r="Q3306" s="135"/>
      <c r="R3306" s="135"/>
      <c r="S3306" s="135"/>
    </row>
    <row r="3307" spans="9:19">
      <c r="I3307" s="132"/>
      <c r="J3307" s="132"/>
      <c r="K3307" s="129"/>
      <c r="L3307" s="132"/>
      <c r="M3307" s="132"/>
      <c r="N3307" s="135"/>
      <c r="O3307" s="135"/>
      <c r="P3307" s="135"/>
      <c r="Q3307" s="135"/>
      <c r="R3307" s="135"/>
      <c r="S3307" s="135"/>
    </row>
    <row r="3308" spans="9:19">
      <c r="I3308" s="132"/>
      <c r="J3308" s="132"/>
      <c r="K3308" s="129"/>
      <c r="L3308" s="132"/>
      <c r="M3308" s="132"/>
      <c r="N3308" s="135"/>
      <c r="O3308" s="135"/>
      <c r="P3308" s="135"/>
      <c r="Q3308" s="135"/>
      <c r="R3308" s="135"/>
      <c r="S3308" s="135"/>
    </row>
    <row r="3309" spans="9:19">
      <c r="I3309" s="132"/>
      <c r="J3309" s="132"/>
      <c r="K3309" s="129"/>
      <c r="L3309" s="132"/>
      <c r="M3309" s="132"/>
      <c r="N3309" s="135"/>
      <c r="O3309" s="135"/>
      <c r="P3309" s="135"/>
      <c r="Q3309" s="135"/>
      <c r="R3309" s="135"/>
      <c r="S3309" s="135"/>
    </row>
    <row r="3310" spans="9:19">
      <c r="I3310" s="132"/>
      <c r="J3310" s="132"/>
      <c r="K3310" s="129"/>
      <c r="L3310" s="132"/>
      <c r="M3310" s="132"/>
      <c r="N3310" s="135"/>
      <c r="O3310" s="135"/>
      <c r="P3310" s="135"/>
      <c r="Q3310" s="135"/>
      <c r="R3310" s="135"/>
      <c r="S3310" s="135"/>
    </row>
    <row r="3311" spans="9:19">
      <c r="I3311" s="132"/>
      <c r="J3311" s="132"/>
      <c r="K3311" s="129"/>
      <c r="L3311" s="132"/>
      <c r="M3311" s="132"/>
      <c r="N3311" s="135"/>
      <c r="O3311" s="135"/>
      <c r="P3311" s="135"/>
      <c r="Q3311" s="135"/>
      <c r="R3311" s="135"/>
      <c r="S3311" s="135"/>
    </row>
    <row r="3312" spans="9:19">
      <c r="I3312" s="132"/>
      <c r="J3312" s="132"/>
      <c r="K3312" s="129"/>
      <c r="L3312" s="132"/>
      <c r="M3312" s="132"/>
      <c r="N3312" s="135"/>
      <c r="O3312" s="135"/>
      <c r="P3312" s="135"/>
      <c r="Q3312" s="135"/>
      <c r="R3312" s="135"/>
      <c r="S3312" s="135"/>
    </row>
    <row r="3313" spans="9:19">
      <c r="I3313" s="132"/>
      <c r="J3313" s="132"/>
      <c r="K3313" s="129"/>
      <c r="L3313" s="132"/>
      <c r="M3313" s="132"/>
      <c r="N3313" s="135"/>
      <c r="O3313" s="135"/>
      <c r="P3313" s="135"/>
      <c r="Q3313" s="135"/>
      <c r="R3313" s="135"/>
      <c r="S3313" s="135"/>
    </row>
    <row r="3314" spans="9:19">
      <c r="I3314" s="132"/>
      <c r="J3314" s="132"/>
      <c r="K3314" s="129"/>
      <c r="L3314" s="132"/>
      <c r="M3314" s="132"/>
      <c r="N3314" s="135"/>
      <c r="O3314" s="135"/>
      <c r="P3314" s="135"/>
      <c r="Q3314" s="135"/>
      <c r="R3314" s="135"/>
      <c r="S3314" s="135"/>
    </row>
    <row r="3315" spans="9:19">
      <c r="I3315" s="132"/>
      <c r="J3315" s="132"/>
      <c r="K3315" s="129"/>
      <c r="L3315" s="132"/>
      <c r="M3315" s="132"/>
      <c r="N3315" s="135"/>
      <c r="O3315" s="135"/>
      <c r="P3315" s="135"/>
      <c r="Q3315" s="135"/>
      <c r="R3315" s="135"/>
      <c r="S3315" s="135"/>
    </row>
    <row r="3316" spans="9:19">
      <c r="I3316" s="132"/>
      <c r="J3316" s="132"/>
      <c r="K3316" s="129"/>
      <c r="L3316" s="132"/>
      <c r="M3316" s="132"/>
      <c r="N3316" s="135"/>
      <c r="O3316" s="135"/>
      <c r="P3316" s="135"/>
      <c r="Q3316" s="135"/>
      <c r="R3316" s="135"/>
      <c r="S3316" s="135"/>
    </row>
    <row r="3317" spans="9:19">
      <c r="I3317" s="132"/>
      <c r="J3317" s="132"/>
      <c r="K3317" s="129"/>
      <c r="L3317" s="132"/>
      <c r="M3317" s="132"/>
      <c r="N3317" s="135"/>
      <c r="O3317" s="135"/>
      <c r="P3317" s="135"/>
      <c r="Q3317" s="135"/>
      <c r="R3317" s="135"/>
      <c r="S3317" s="135"/>
    </row>
    <row r="3318" spans="9:19">
      <c r="I3318" s="132"/>
      <c r="J3318" s="132"/>
      <c r="K3318" s="129"/>
      <c r="L3318" s="132"/>
      <c r="M3318" s="132"/>
      <c r="N3318" s="135"/>
      <c r="O3318" s="135"/>
      <c r="P3318" s="135"/>
      <c r="Q3318" s="135"/>
      <c r="R3318" s="135"/>
      <c r="S3318" s="135"/>
    </row>
    <row r="3319" spans="9:19">
      <c r="I3319" s="132"/>
      <c r="J3319" s="132"/>
      <c r="K3319" s="129"/>
      <c r="L3319" s="132"/>
      <c r="M3319" s="132"/>
      <c r="N3319" s="135"/>
      <c r="O3319" s="135"/>
      <c r="P3319" s="135"/>
      <c r="Q3319" s="135"/>
      <c r="R3319" s="135"/>
      <c r="S3319" s="135"/>
    </row>
    <row r="3320" spans="9:19">
      <c r="I3320" s="132"/>
      <c r="J3320" s="132"/>
      <c r="K3320" s="129"/>
      <c r="L3320" s="132"/>
      <c r="M3320" s="132"/>
      <c r="N3320" s="135"/>
      <c r="O3320" s="135"/>
      <c r="P3320" s="135"/>
      <c r="Q3320" s="135"/>
      <c r="R3320" s="135"/>
      <c r="S3320" s="135"/>
    </row>
    <row r="3321" spans="9:19">
      <c r="I3321" s="132"/>
      <c r="J3321" s="132"/>
      <c r="K3321" s="129"/>
      <c r="L3321" s="132"/>
      <c r="M3321" s="132"/>
      <c r="N3321" s="135"/>
      <c r="O3321" s="135"/>
      <c r="P3321" s="135"/>
      <c r="Q3321" s="135"/>
      <c r="R3321" s="135"/>
      <c r="S3321" s="135"/>
    </row>
    <row r="3322" spans="9:19">
      <c r="I3322" s="132"/>
      <c r="J3322" s="132"/>
      <c r="K3322" s="129"/>
      <c r="L3322" s="132"/>
      <c r="M3322" s="132"/>
      <c r="N3322" s="135"/>
      <c r="O3322" s="135"/>
      <c r="P3322" s="135"/>
      <c r="Q3322" s="135"/>
      <c r="R3322" s="135"/>
      <c r="S3322" s="135"/>
    </row>
    <row r="3323" spans="9:19">
      <c r="I3323" s="132"/>
      <c r="J3323" s="132"/>
      <c r="K3323" s="129"/>
      <c r="L3323" s="132"/>
      <c r="M3323" s="132"/>
      <c r="N3323" s="135"/>
      <c r="O3323" s="135"/>
      <c r="P3323" s="135"/>
      <c r="Q3323" s="135"/>
      <c r="R3323" s="135"/>
      <c r="S3323" s="135"/>
    </row>
    <row r="3324" spans="9:19">
      <c r="I3324" s="132"/>
      <c r="J3324" s="132"/>
      <c r="K3324" s="129"/>
      <c r="L3324" s="132"/>
      <c r="M3324" s="132"/>
      <c r="N3324" s="135"/>
      <c r="O3324" s="135"/>
      <c r="P3324" s="135"/>
      <c r="Q3324" s="135"/>
      <c r="R3324" s="135"/>
      <c r="S3324" s="135"/>
    </row>
    <row r="3325" spans="9:19">
      <c r="I3325" s="132"/>
      <c r="J3325" s="132"/>
      <c r="K3325" s="129"/>
      <c r="L3325" s="132"/>
      <c r="M3325" s="132"/>
      <c r="N3325" s="135"/>
      <c r="O3325" s="135"/>
      <c r="P3325" s="135"/>
      <c r="Q3325" s="135"/>
      <c r="R3325" s="135"/>
      <c r="S3325" s="135"/>
    </row>
    <row r="3326" spans="9:19">
      <c r="I3326" s="132"/>
      <c r="J3326" s="132"/>
      <c r="K3326" s="129"/>
      <c r="L3326" s="132"/>
      <c r="M3326" s="132"/>
      <c r="N3326" s="135"/>
      <c r="O3326" s="135"/>
      <c r="P3326" s="135"/>
      <c r="Q3326" s="135"/>
      <c r="R3326" s="135"/>
      <c r="S3326" s="135"/>
    </row>
    <row r="3327" spans="9:19">
      <c r="I3327" s="132"/>
      <c r="J3327" s="132"/>
      <c r="K3327" s="129"/>
      <c r="L3327" s="132"/>
      <c r="M3327" s="132"/>
      <c r="N3327" s="135"/>
      <c r="O3327" s="135"/>
      <c r="P3327" s="135"/>
      <c r="Q3327" s="135"/>
      <c r="R3327" s="135"/>
      <c r="S3327" s="135"/>
    </row>
    <row r="3328" spans="9:19">
      <c r="I3328" s="132"/>
      <c r="J3328" s="132"/>
      <c r="K3328" s="129"/>
      <c r="L3328" s="132"/>
      <c r="M3328" s="132"/>
      <c r="N3328" s="135"/>
      <c r="O3328" s="135"/>
      <c r="P3328" s="135"/>
      <c r="Q3328" s="135"/>
      <c r="R3328" s="135"/>
      <c r="S3328" s="135"/>
    </row>
    <row r="3329" spans="9:19">
      <c r="I3329" s="132"/>
      <c r="J3329" s="132"/>
      <c r="K3329" s="129"/>
      <c r="L3329" s="132"/>
      <c r="M3329" s="132"/>
      <c r="N3329" s="135"/>
      <c r="O3329" s="135"/>
      <c r="P3329" s="135"/>
      <c r="Q3329" s="135"/>
      <c r="R3329" s="135"/>
      <c r="S3329" s="135"/>
    </row>
    <row r="3330" spans="9:19">
      <c r="I3330" s="132"/>
      <c r="J3330" s="132"/>
      <c r="K3330" s="129"/>
      <c r="L3330" s="132"/>
      <c r="M3330" s="132"/>
      <c r="N3330" s="135"/>
      <c r="O3330" s="135"/>
      <c r="P3330" s="135"/>
      <c r="Q3330" s="135"/>
      <c r="R3330" s="135"/>
      <c r="S3330" s="135"/>
    </row>
    <row r="3331" spans="9:19">
      <c r="I3331" s="132"/>
      <c r="J3331" s="132"/>
      <c r="K3331" s="129"/>
      <c r="L3331" s="132"/>
      <c r="M3331" s="132"/>
      <c r="N3331" s="135"/>
      <c r="O3331" s="135"/>
      <c r="P3331" s="135"/>
      <c r="Q3331" s="135"/>
      <c r="R3331" s="135"/>
      <c r="S3331" s="135"/>
    </row>
    <row r="3332" spans="9:19">
      <c r="I3332" s="132"/>
      <c r="J3332" s="132"/>
      <c r="K3332" s="129"/>
      <c r="L3332" s="132"/>
      <c r="M3332" s="132"/>
      <c r="N3332" s="135"/>
      <c r="O3332" s="135"/>
      <c r="P3332" s="135"/>
      <c r="Q3332" s="135"/>
      <c r="R3332" s="135"/>
      <c r="S3332" s="135"/>
    </row>
    <row r="3333" spans="9:19">
      <c r="I3333" s="132"/>
      <c r="J3333" s="132"/>
      <c r="K3333" s="129"/>
      <c r="L3333" s="132"/>
      <c r="M3333" s="132"/>
      <c r="N3333" s="135"/>
      <c r="O3333" s="135"/>
      <c r="P3333" s="135"/>
      <c r="Q3333" s="135"/>
      <c r="R3333" s="135"/>
      <c r="S3333" s="135"/>
    </row>
    <row r="3334" spans="9:19">
      <c r="I3334" s="132"/>
      <c r="J3334" s="132"/>
      <c r="K3334" s="129"/>
      <c r="L3334" s="132"/>
      <c r="M3334" s="132"/>
      <c r="N3334" s="135"/>
      <c r="O3334" s="135"/>
      <c r="P3334" s="135"/>
      <c r="Q3334" s="135"/>
      <c r="R3334" s="135"/>
      <c r="S3334" s="135"/>
    </row>
    <row r="3335" spans="9:19">
      <c r="I3335" s="132"/>
      <c r="J3335" s="132"/>
      <c r="K3335" s="129"/>
      <c r="L3335" s="132"/>
      <c r="M3335" s="132"/>
      <c r="N3335" s="135"/>
      <c r="O3335" s="135"/>
      <c r="P3335" s="135"/>
      <c r="Q3335" s="135"/>
      <c r="R3335" s="135"/>
      <c r="S3335" s="135"/>
    </row>
    <row r="3336" spans="9:19">
      <c r="I3336" s="132"/>
      <c r="J3336" s="132"/>
      <c r="K3336" s="129"/>
      <c r="L3336" s="132"/>
      <c r="M3336" s="132"/>
      <c r="N3336" s="135"/>
      <c r="O3336" s="135"/>
      <c r="P3336" s="135"/>
      <c r="Q3336" s="135"/>
      <c r="R3336" s="135"/>
      <c r="S3336" s="135"/>
    </row>
    <row r="3337" spans="9:19">
      <c r="I3337" s="132"/>
      <c r="J3337" s="132"/>
      <c r="K3337" s="129"/>
      <c r="L3337" s="132"/>
      <c r="M3337" s="132"/>
      <c r="N3337" s="135"/>
      <c r="O3337" s="135"/>
      <c r="P3337" s="135"/>
      <c r="Q3337" s="135"/>
      <c r="R3337" s="135"/>
      <c r="S3337" s="135"/>
    </row>
    <row r="3338" spans="9:19">
      <c r="I3338" s="132"/>
      <c r="J3338" s="132"/>
      <c r="K3338" s="129"/>
      <c r="L3338" s="132"/>
      <c r="M3338" s="132"/>
      <c r="N3338" s="135"/>
      <c r="O3338" s="135"/>
      <c r="P3338" s="135"/>
      <c r="Q3338" s="135"/>
      <c r="R3338" s="135"/>
      <c r="S3338" s="135"/>
    </row>
    <row r="3339" spans="9:19">
      <c r="I3339" s="132"/>
      <c r="J3339" s="132"/>
      <c r="K3339" s="129"/>
      <c r="L3339" s="132"/>
      <c r="M3339" s="132"/>
      <c r="N3339" s="135"/>
      <c r="O3339" s="135"/>
      <c r="P3339" s="135"/>
      <c r="Q3339" s="135"/>
      <c r="R3339" s="135"/>
      <c r="S3339" s="135"/>
    </row>
    <row r="3340" spans="9:19">
      <c r="I3340" s="132"/>
      <c r="J3340" s="132"/>
      <c r="K3340" s="129"/>
      <c r="L3340" s="132"/>
      <c r="M3340" s="132"/>
      <c r="N3340" s="135"/>
      <c r="O3340" s="135"/>
      <c r="P3340" s="135"/>
      <c r="Q3340" s="135"/>
      <c r="R3340" s="135"/>
      <c r="S3340" s="135"/>
    </row>
    <row r="3341" spans="9:19">
      <c r="I3341" s="132"/>
      <c r="J3341" s="132"/>
      <c r="K3341" s="129"/>
      <c r="L3341" s="132"/>
      <c r="M3341" s="132"/>
      <c r="N3341" s="135"/>
      <c r="O3341" s="135"/>
      <c r="P3341" s="135"/>
      <c r="Q3341" s="135"/>
      <c r="R3341" s="135"/>
      <c r="S3341" s="135"/>
    </row>
    <row r="3342" spans="9:19">
      <c r="I3342" s="132"/>
      <c r="J3342" s="132"/>
      <c r="K3342" s="129"/>
      <c r="L3342" s="132"/>
      <c r="M3342" s="132"/>
      <c r="N3342" s="135"/>
      <c r="O3342" s="135"/>
      <c r="P3342" s="135"/>
      <c r="Q3342" s="135"/>
      <c r="R3342" s="135"/>
      <c r="S3342" s="135"/>
    </row>
    <row r="3343" spans="9:19">
      <c r="I3343" s="132"/>
      <c r="J3343" s="132"/>
      <c r="K3343" s="129"/>
      <c r="L3343" s="132"/>
      <c r="M3343" s="132"/>
      <c r="N3343" s="135"/>
      <c r="O3343" s="135"/>
      <c r="P3343" s="135"/>
      <c r="Q3343" s="135"/>
      <c r="R3343" s="135"/>
      <c r="S3343" s="135"/>
    </row>
    <row r="3344" spans="9:19">
      <c r="I3344" s="132"/>
      <c r="J3344" s="132"/>
      <c r="K3344" s="129"/>
      <c r="L3344" s="132"/>
      <c r="M3344" s="132"/>
      <c r="N3344" s="135"/>
      <c r="O3344" s="135"/>
      <c r="P3344" s="135"/>
      <c r="Q3344" s="135"/>
      <c r="R3344" s="135"/>
      <c r="S3344" s="135"/>
    </row>
    <row r="3345" spans="9:19">
      <c r="I3345" s="132"/>
      <c r="J3345" s="132"/>
      <c r="K3345" s="129"/>
      <c r="L3345" s="132"/>
      <c r="M3345" s="132"/>
      <c r="N3345" s="135"/>
      <c r="O3345" s="135"/>
      <c r="P3345" s="135"/>
      <c r="Q3345" s="135"/>
      <c r="R3345" s="135"/>
      <c r="S3345" s="135"/>
    </row>
    <row r="3346" spans="9:19">
      <c r="I3346" s="132"/>
      <c r="J3346" s="132"/>
      <c r="K3346" s="129"/>
      <c r="L3346" s="132"/>
      <c r="M3346" s="132"/>
      <c r="N3346" s="135"/>
      <c r="O3346" s="135"/>
      <c r="P3346" s="135"/>
      <c r="Q3346" s="135"/>
      <c r="R3346" s="135"/>
      <c r="S3346" s="135"/>
    </row>
    <row r="3347" spans="9:19">
      <c r="I3347" s="132"/>
      <c r="J3347" s="132"/>
      <c r="K3347" s="129"/>
      <c r="L3347" s="132"/>
      <c r="M3347" s="132"/>
      <c r="N3347" s="135"/>
      <c r="O3347" s="135"/>
      <c r="P3347" s="135"/>
      <c r="Q3347" s="135"/>
      <c r="R3347" s="135"/>
      <c r="S3347" s="135"/>
    </row>
    <row r="3348" spans="9:19">
      <c r="I3348" s="132"/>
      <c r="J3348" s="132"/>
      <c r="K3348" s="129"/>
      <c r="L3348" s="132"/>
      <c r="M3348" s="132"/>
      <c r="N3348" s="135"/>
      <c r="O3348" s="135"/>
      <c r="P3348" s="135"/>
      <c r="Q3348" s="135"/>
      <c r="R3348" s="135"/>
      <c r="S3348" s="135"/>
    </row>
    <row r="3349" spans="9:19">
      <c r="I3349" s="132"/>
      <c r="J3349" s="132"/>
      <c r="K3349" s="129"/>
      <c r="L3349" s="132"/>
      <c r="M3349" s="132"/>
      <c r="N3349" s="135"/>
      <c r="O3349" s="135"/>
      <c r="P3349" s="135"/>
      <c r="Q3349" s="135"/>
      <c r="R3349" s="135"/>
      <c r="S3349" s="135"/>
    </row>
    <row r="3350" spans="9:19">
      <c r="I3350" s="132"/>
      <c r="J3350" s="132"/>
      <c r="K3350" s="129"/>
      <c r="L3350" s="132"/>
      <c r="M3350" s="132"/>
      <c r="N3350" s="135"/>
      <c r="O3350" s="135"/>
      <c r="P3350" s="135"/>
      <c r="Q3350" s="135"/>
      <c r="R3350" s="135"/>
      <c r="S3350" s="135"/>
    </row>
    <row r="3351" spans="9:19">
      <c r="I3351" s="132"/>
      <c r="J3351" s="132"/>
      <c r="K3351" s="129"/>
      <c r="L3351" s="132"/>
      <c r="M3351" s="132"/>
      <c r="N3351" s="135"/>
      <c r="O3351" s="135"/>
      <c r="P3351" s="135"/>
      <c r="Q3351" s="135"/>
      <c r="R3351" s="135"/>
      <c r="S3351" s="135"/>
    </row>
    <row r="3352" spans="9:19">
      <c r="I3352" s="132"/>
      <c r="J3352" s="132"/>
      <c r="K3352" s="129"/>
      <c r="L3352" s="132"/>
      <c r="M3352" s="132"/>
      <c r="N3352" s="135"/>
      <c r="O3352" s="135"/>
      <c r="P3352" s="135"/>
      <c r="Q3352" s="135"/>
      <c r="R3352" s="135"/>
      <c r="S3352" s="135"/>
    </row>
    <row r="3353" spans="9:19">
      <c r="I3353" s="132"/>
      <c r="J3353" s="132"/>
      <c r="K3353" s="129"/>
      <c r="L3353" s="132"/>
      <c r="M3353" s="132"/>
      <c r="N3353" s="135"/>
      <c r="O3353" s="135"/>
      <c r="P3353" s="135"/>
      <c r="Q3353" s="135"/>
      <c r="R3353" s="135"/>
      <c r="S3353" s="135"/>
    </row>
    <row r="3354" spans="9:19">
      <c r="I3354" s="132"/>
      <c r="J3354" s="132"/>
      <c r="K3354" s="129"/>
      <c r="L3354" s="132"/>
      <c r="M3354" s="132"/>
      <c r="N3354" s="135"/>
      <c r="O3354" s="135"/>
      <c r="P3354" s="135"/>
      <c r="Q3354" s="135"/>
      <c r="R3354" s="135"/>
      <c r="S3354" s="135"/>
    </row>
    <row r="3355" spans="9:19">
      <c r="I3355" s="132"/>
      <c r="J3355" s="132"/>
      <c r="K3355" s="129"/>
      <c r="L3355" s="132"/>
      <c r="M3355" s="132"/>
      <c r="N3355" s="135"/>
      <c r="O3355" s="135"/>
      <c r="P3355" s="135"/>
      <c r="Q3355" s="135"/>
      <c r="R3355" s="135"/>
      <c r="S3355" s="135"/>
    </row>
    <row r="3356" spans="9:19">
      <c r="I3356" s="132"/>
      <c r="J3356" s="132"/>
      <c r="K3356" s="129"/>
      <c r="L3356" s="132"/>
      <c r="M3356" s="132"/>
      <c r="N3356" s="135"/>
      <c r="O3356" s="135"/>
      <c r="P3356" s="135"/>
      <c r="Q3356" s="135"/>
      <c r="R3356" s="135"/>
      <c r="S3356" s="135"/>
    </row>
    <row r="3357" spans="9:19">
      <c r="I3357" s="132"/>
      <c r="J3357" s="132"/>
      <c r="K3357" s="129"/>
      <c r="L3357" s="132"/>
      <c r="M3357" s="132"/>
      <c r="N3357" s="135"/>
      <c r="O3357" s="135"/>
      <c r="P3357" s="135"/>
      <c r="Q3357" s="135"/>
      <c r="R3357" s="135"/>
      <c r="S3357" s="135"/>
    </row>
    <row r="3358" spans="9:19">
      <c r="I3358" s="132"/>
      <c r="J3358" s="132"/>
      <c r="K3358" s="129"/>
      <c r="L3358" s="132"/>
      <c r="M3358" s="132"/>
      <c r="N3358" s="135"/>
      <c r="O3358" s="135"/>
      <c r="P3358" s="135"/>
      <c r="Q3358" s="135"/>
      <c r="R3358" s="135"/>
      <c r="S3358" s="135"/>
    </row>
    <row r="3359" spans="9:19">
      <c r="I3359" s="132"/>
      <c r="J3359" s="132"/>
      <c r="K3359" s="129"/>
      <c r="L3359" s="132"/>
      <c r="M3359" s="132"/>
      <c r="N3359" s="135"/>
      <c r="O3359" s="135"/>
      <c r="P3359" s="135"/>
      <c r="Q3359" s="135"/>
      <c r="R3359" s="135"/>
      <c r="S3359" s="135"/>
    </row>
    <row r="3360" spans="9:19">
      <c r="I3360" s="132"/>
      <c r="J3360" s="132"/>
      <c r="K3360" s="129"/>
      <c r="L3360" s="132"/>
      <c r="M3360" s="132"/>
      <c r="N3360" s="135"/>
      <c r="O3360" s="135"/>
      <c r="P3360" s="135"/>
      <c r="Q3360" s="135"/>
      <c r="R3360" s="135"/>
      <c r="S3360" s="135"/>
    </row>
    <row r="3361" spans="9:19">
      <c r="I3361" s="132"/>
      <c r="J3361" s="132"/>
      <c r="K3361" s="129"/>
      <c r="L3361" s="132"/>
      <c r="M3361" s="132"/>
      <c r="N3361" s="135"/>
      <c r="O3361" s="135"/>
      <c r="P3361" s="135"/>
      <c r="Q3361" s="135"/>
      <c r="R3361" s="135"/>
      <c r="S3361" s="135"/>
    </row>
    <row r="3362" spans="9:19">
      <c r="I3362" s="132"/>
      <c r="J3362" s="132"/>
      <c r="K3362" s="129"/>
      <c r="L3362" s="132"/>
      <c r="M3362" s="132"/>
      <c r="N3362" s="135"/>
      <c r="O3362" s="135"/>
      <c r="P3362" s="135"/>
      <c r="Q3362" s="135"/>
      <c r="R3362" s="135"/>
      <c r="S3362" s="135"/>
    </row>
    <row r="3363" spans="9:19">
      <c r="I3363" s="132"/>
      <c r="J3363" s="132"/>
      <c r="K3363" s="129"/>
      <c r="L3363" s="132"/>
      <c r="M3363" s="132"/>
      <c r="N3363" s="135"/>
      <c r="O3363" s="135"/>
      <c r="P3363" s="135"/>
      <c r="Q3363" s="135"/>
      <c r="R3363" s="135"/>
      <c r="S3363" s="135"/>
    </row>
    <row r="3364" spans="9:19">
      <c r="I3364" s="132"/>
      <c r="J3364" s="132"/>
      <c r="K3364" s="129"/>
      <c r="L3364" s="132"/>
      <c r="M3364" s="132"/>
      <c r="N3364" s="135"/>
      <c r="O3364" s="135"/>
      <c r="P3364" s="135"/>
      <c r="Q3364" s="135"/>
      <c r="R3364" s="135"/>
      <c r="S3364" s="135"/>
    </row>
    <row r="3365" spans="9:19">
      <c r="I3365" s="132"/>
      <c r="J3365" s="132"/>
      <c r="K3365" s="129"/>
      <c r="L3365" s="132"/>
      <c r="M3365" s="132"/>
      <c r="N3365" s="135"/>
      <c r="O3365" s="135"/>
      <c r="P3365" s="135"/>
      <c r="Q3365" s="135"/>
      <c r="R3365" s="135"/>
      <c r="S3365" s="135"/>
    </row>
    <row r="3366" spans="9:19">
      <c r="I3366" s="132"/>
      <c r="J3366" s="132"/>
      <c r="K3366" s="129"/>
      <c r="L3366" s="132"/>
      <c r="M3366" s="132"/>
      <c r="N3366" s="135"/>
      <c r="O3366" s="135"/>
      <c r="P3366" s="135"/>
      <c r="Q3366" s="135"/>
      <c r="R3366" s="135"/>
      <c r="S3366" s="135"/>
    </row>
    <row r="3367" spans="9:19">
      <c r="I3367" s="132"/>
      <c r="J3367" s="132"/>
      <c r="K3367" s="129"/>
      <c r="L3367" s="132"/>
      <c r="M3367" s="132"/>
      <c r="N3367" s="135"/>
      <c r="O3367" s="135"/>
      <c r="P3367" s="135"/>
      <c r="Q3367" s="135"/>
      <c r="R3367" s="135"/>
      <c r="S3367" s="135"/>
    </row>
    <row r="3368" spans="9:19">
      <c r="I3368" s="132"/>
      <c r="J3368" s="132"/>
      <c r="K3368" s="129"/>
      <c r="L3368" s="132"/>
      <c r="M3368" s="132"/>
      <c r="N3368" s="135"/>
      <c r="O3368" s="135"/>
      <c r="P3368" s="135"/>
      <c r="Q3368" s="135"/>
      <c r="R3368" s="135"/>
      <c r="S3368" s="135"/>
    </row>
    <row r="3369" spans="9:19">
      <c r="I3369" s="132"/>
      <c r="J3369" s="132"/>
      <c r="K3369" s="129"/>
      <c r="L3369" s="132"/>
      <c r="M3369" s="132"/>
      <c r="N3369" s="135"/>
      <c r="O3369" s="135"/>
      <c r="P3369" s="135"/>
      <c r="Q3369" s="135"/>
      <c r="R3369" s="135"/>
      <c r="S3369" s="135"/>
    </row>
    <row r="3370" spans="9:19">
      <c r="I3370" s="132"/>
      <c r="J3370" s="132"/>
      <c r="K3370" s="129"/>
      <c r="L3370" s="132"/>
      <c r="M3370" s="132"/>
      <c r="N3370" s="135"/>
      <c r="O3370" s="135"/>
      <c r="P3370" s="135"/>
      <c r="Q3370" s="135"/>
      <c r="R3370" s="135"/>
      <c r="S3370" s="135"/>
    </row>
    <row r="3371" spans="9:19">
      <c r="I3371" s="132"/>
      <c r="J3371" s="132"/>
      <c r="K3371" s="129"/>
      <c r="L3371" s="132"/>
      <c r="M3371" s="132"/>
      <c r="N3371" s="135"/>
      <c r="O3371" s="135"/>
      <c r="P3371" s="135"/>
      <c r="Q3371" s="135"/>
      <c r="R3371" s="135"/>
      <c r="S3371" s="135"/>
    </row>
    <row r="3372" spans="9:19">
      <c r="I3372" s="132"/>
      <c r="J3372" s="132"/>
      <c r="K3372" s="129"/>
      <c r="L3372" s="132"/>
      <c r="M3372" s="132"/>
      <c r="N3372" s="135"/>
      <c r="O3372" s="135"/>
      <c r="P3372" s="135"/>
      <c r="Q3372" s="135"/>
      <c r="R3372" s="135"/>
      <c r="S3372" s="135"/>
    </row>
    <row r="3373" spans="9:19">
      <c r="I3373" s="132"/>
      <c r="J3373" s="132"/>
      <c r="K3373" s="129"/>
      <c r="L3373" s="132"/>
      <c r="M3373" s="132"/>
      <c r="N3373" s="135"/>
      <c r="O3373" s="135"/>
      <c r="P3373" s="135"/>
      <c r="Q3373" s="135"/>
      <c r="R3373" s="135"/>
      <c r="S3373" s="135"/>
    </row>
    <row r="3374" spans="9:19">
      <c r="I3374" s="132"/>
      <c r="J3374" s="132"/>
      <c r="K3374" s="129"/>
      <c r="L3374" s="132"/>
      <c r="M3374" s="132"/>
      <c r="N3374" s="135"/>
      <c r="O3374" s="135"/>
      <c r="P3374" s="135"/>
      <c r="Q3374" s="135"/>
      <c r="R3374" s="135"/>
      <c r="S3374" s="135"/>
    </row>
    <row r="3375" spans="9:19">
      <c r="I3375" s="132"/>
      <c r="J3375" s="132"/>
      <c r="K3375" s="129"/>
      <c r="L3375" s="132"/>
      <c r="M3375" s="132"/>
      <c r="N3375" s="135"/>
      <c r="O3375" s="135"/>
      <c r="P3375" s="135"/>
      <c r="Q3375" s="135"/>
      <c r="R3375" s="135"/>
      <c r="S3375" s="135"/>
    </row>
    <row r="3376" spans="9:19">
      <c r="I3376" s="132"/>
      <c r="J3376" s="132"/>
      <c r="K3376" s="129"/>
      <c r="L3376" s="132"/>
      <c r="M3376" s="132"/>
      <c r="N3376" s="135"/>
      <c r="O3376" s="135"/>
      <c r="P3376" s="135"/>
      <c r="Q3376" s="135"/>
      <c r="R3376" s="135"/>
      <c r="S3376" s="135"/>
    </row>
    <row r="3377" spans="9:19">
      <c r="I3377" s="132"/>
      <c r="J3377" s="132"/>
      <c r="K3377" s="129"/>
      <c r="L3377" s="132"/>
      <c r="M3377" s="132"/>
      <c r="N3377" s="135"/>
      <c r="O3377" s="135"/>
      <c r="P3377" s="135"/>
      <c r="Q3377" s="135"/>
      <c r="R3377" s="135"/>
      <c r="S3377" s="135"/>
    </row>
    <row r="3378" spans="9:19">
      <c r="I3378" s="132"/>
      <c r="J3378" s="132"/>
      <c r="K3378" s="129"/>
      <c r="L3378" s="132"/>
      <c r="M3378" s="132"/>
      <c r="N3378" s="135"/>
      <c r="O3378" s="135"/>
      <c r="P3378" s="135"/>
      <c r="Q3378" s="135"/>
      <c r="R3378" s="135"/>
      <c r="S3378" s="135"/>
    </row>
    <row r="3379" spans="9:19">
      <c r="I3379" s="132"/>
      <c r="J3379" s="132"/>
      <c r="K3379" s="129"/>
      <c r="L3379" s="132"/>
      <c r="M3379" s="132"/>
      <c r="N3379" s="135"/>
      <c r="O3379" s="135"/>
      <c r="P3379" s="135"/>
      <c r="Q3379" s="135"/>
      <c r="R3379" s="135"/>
      <c r="S3379" s="135"/>
    </row>
    <row r="3380" spans="9:19">
      <c r="I3380" s="132"/>
      <c r="J3380" s="132"/>
      <c r="K3380" s="129"/>
      <c r="L3380" s="132"/>
      <c r="M3380" s="132"/>
      <c r="N3380" s="135"/>
      <c r="O3380" s="135"/>
      <c r="P3380" s="135"/>
      <c r="Q3380" s="135"/>
      <c r="R3380" s="135"/>
      <c r="S3380" s="135"/>
    </row>
    <row r="3381" spans="9:19">
      <c r="I3381" s="132"/>
      <c r="J3381" s="132"/>
      <c r="K3381" s="129"/>
      <c r="L3381" s="132"/>
      <c r="M3381" s="132"/>
      <c r="N3381" s="135"/>
      <c r="O3381" s="135"/>
      <c r="P3381" s="135"/>
      <c r="Q3381" s="135"/>
      <c r="R3381" s="135"/>
      <c r="S3381" s="135"/>
    </row>
    <row r="3382" spans="9:19">
      <c r="I3382" s="132"/>
      <c r="J3382" s="132"/>
      <c r="K3382" s="129"/>
      <c r="L3382" s="132"/>
      <c r="M3382" s="132"/>
      <c r="N3382" s="135"/>
      <c r="O3382" s="135"/>
      <c r="P3382" s="135"/>
      <c r="Q3382" s="135"/>
      <c r="R3382" s="135"/>
      <c r="S3382" s="135"/>
    </row>
    <row r="3383" spans="9:19">
      <c r="I3383" s="132"/>
      <c r="J3383" s="132"/>
      <c r="K3383" s="129"/>
      <c r="L3383" s="132"/>
      <c r="M3383" s="132"/>
      <c r="N3383" s="135"/>
      <c r="O3383" s="135"/>
      <c r="P3383" s="135"/>
      <c r="Q3383" s="135"/>
      <c r="R3383" s="135"/>
      <c r="S3383" s="135"/>
    </row>
    <row r="3384" spans="9:19">
      <c r="I3384" s="132"/>
      <c r="J3384" s="132"/>
      <c r="K3384" s="129"/>
      <c r="L3384" s="132"/>
      <c r="M3384" s="132"/>
      <c r="N3384" s="135"/>
      <c r="O3384" s="135"/>
      <c r="P3384" s="135"/>
      <c r="Q3384" s="135"/>
      <c r="R3384" s="135"/>
      <c r="S3384" s="135"/>
    </row>
    <row r="3385" spans="9:19">
      <c r="I3385" s="132"/>
      <c r="J3385" s="132"/>
      <c r="K3385" s="129"/>
      <c r="L3385" s="132"/>
      <c r="M3385" s="132"/>
      <c r="N3385" s="135"/>
      <c r="O3385" s="135"/>
      <c r="P3385" s="135"/>
      <c r="Q3385" s="135"/>
      <c r="R3385" s="135"/>
      <c r="S3385" s="135"/>
    </row>
    <row r="3386" spans="9:19">
      <c r="I3386" s="132"/>
      <c r="J3386" s="132"/>
      <c r="K3386" s="129"/>
      <c r="L3386" s="132"/>
      <c r="M3386" s="132"/>
      <c r="N3386" s="135"/>
      <c r="O3386" s="135"/>
      <c r="P3386" s="135"/>
      <c r="Q3386" s="135"/>
      <c r="R3386" s="135"/>
      <c r="S3386" s="135"/>
    </row>
    <row r="3387" spans="9:19">
      <c r="I3387" s="132"/>
      <c r="J3387" s="132"/>
      <c r="K3387" s="129"/>
      <c r="L3387" s="132"/>
      <c r="M3387" s="132"/>
      <c r="N3387" s="135"/>
      <c r="O3387" s="135"/>
      <c r="P3387" s="135"/>
      <c r="Q3387" s="135"/>
      <c r="R3387" s="135"/>
      <c r="S3387" s="135"/>
    </row>
    <row r="3388" spans="9:19">
      <c r="I3388" s="132"/>
      <c r="J3388" s="132"/>
      <c r="K3388" s="129"/>
      <c r="L3388" s="132"/>
      <c r="M3388" s="132"/>
      <c r="N3388" s="135"/>
      <c r="O3388" s="135"/>
      <c r="P3388" s="135"/>
      <c r="Q3388" s="135"/>
      <c r="R3388" s="135"/>
      <c r="S3388" s="135"/>
    </row>
    <row r="3389" spans="9:19">
      <c r="I3389" s="132"/>
      <c r="J3389" s="132"/>
      <c r="K3389" s="129"/>
      <c r="L3389" s="132"/>
      <c r="M3389" s="132"/>
      <c r="N3389" s="135"/>
      <c r="O3389" s="135"/>
      <c r="P3389" s="135"/>
      <c r="Q3389" s="135"/>
      <c r="R3389" s="135"/>
      <c r="S3389" s="135"/>
    </row>
    <row r="3390" spans="9:19">
      <c r="I3390" s="132"/>
      <c r="J3390" s="132"/>
      <c r="K3390" s="129"/>
      <c r="L3390" s="132"/>
      <c r="M3390" s="132"/>
      <c r="N3390" s="135"/>
      <c r="O3390" s="135"/>
      <c r="P3390" s="135"/>
      <c r="Q3390" s="135"/>
      <c r="R3390" s="135"/>
      <c r="S3390" s="135"/>
    </row>
    <row r="3391" spans="9:19">
      <c r="I3391" s="132"/>
      <c r="J3391" s="132"/>
      <c r="K3391" s="129"/>
      <c r="L3391" s="132"/>
      <c r="M3391" s="132"/>
      <c r="N3391" s="135"/>
      <c r="O3391" s="135"/>
      <c r="P3391" s="135"/>
      <c r="Q3391" s="135"/>
      <c r="R3391" s="135"/>
      <c r="S3391" s="135"/>
    </row>
    <row r="3392" spans="9:19">
      <c r="I3392" s="132"/>
      <c r="J3392" s="132"/>
      <c r="K3392" s="129"/>
      <c r="L3392" s="132"/>
      <c r="M3392" s="132"/>
      <c r="N3392" s="135"/>
      <c r="O3392" s="135"/>
      <c r="P3392" s="135"/>
      <c r="Q3392" s="135"/>
      <c r="R3392" s="135"/>
      <c r="S3392" s="135"/>
    </row>
    <row r="3393" spans="9:19">
      <c r="I3393" s="132"/>
      <c r="J3393" s="132"/>
      <c r="K3393" s="129"/>
      <c r="L3393" s="132"/>
      <c r="M3393" s="132"/>
      <c r="N3393" s="135"/>
      <c r="O3393" s="135"/>
      <c r="P3393" s="135"/>
      <c r="Q3393" s="135"/>
      <c r="R3393" s="135"/>
      <c r="S3393" s="135"/>
    </row>
    <row r="3394" spans="9:19">
      <c r="I3394" s="132"/>
      <c r="J3394" s="132"/>
      <c r="K3394" s="129"/>
      <c r="L3394" s="132"/>
      <c r="M3394" s="132"/>
      <c r="N3394" s="135"/>
      <c r="O3394" s="135"/>
      <c r="P3394" s="135"/>
      <c r="Q3394" s="135"/>
      <c r="R3394" s="135"/>
      <c r="S3394" s="135"/>
    </row>
    <row r="3395" spans="9:19">
      <c r="I3395" s="132"/>
      <c r="J3395" s="132"/>
      <c r="K3395" s="129"/>
      <c r="L3395" s="132"/>
      <c r="M3395" s="132"/>
      <c r="N3395" s="135"/>
      <c r="O3395" s="135"/>
      <c r="P3395" s="135"/>
      <c r="Q3395" s="135"/>
      <c r="R3395" s="135"/>
      <c r="S3395" s="135"/>
    </row>
    <row r="3396" spans="9:19">
      <c r="I3396" s="132"/>
      <c r="J3396" s="132"/>
      <c r="K3396" s="129"/>
      <c r="L3396" s="132"/>
      <c r="M3396" s="132"/>
      <c r="N3396" s="135"/>
      <c r="O3396" s="135"/>
      <c r="P3396" s="135"/>
      <c r="Q3396" s="135"/>
      <c r="R3396" s="135"/>
      <c r="S3396" s="135"/>
    </row>
    <row r="3397" spans="9:19">
      <c r="I3397" s="132"/>
      <c r="J3397" s="132"/>
      <c r="K3397" s="129"/>
      <c r="L3397" s="132"/>
      <c r="M3397" s="132"/>
      <c r="N3397" s="135"/>
      <c r="O3397" s="135"/>
      <c r="P3397" s="135"/>
      <c r="Q3397" s="135"/>
      <c r="R3397" s="135"/>
      <c r="S3397" s="135"/>
    </row>
    <row r="3398" spans="9:19">
      <c r="I3398" s="132"/>
      <c r="J3398" s="132"/>
      <c r="K3398" s="129"/>
      <c r="L3398" s="132"/>
      <c r="M3398" s="132"/>
      <c r="N3398" s="135"/>
      <c r="O3398" s="135"/>
      <c r="P3398" s="135"/>
      <c r="Q3398" s="135"/>
      <c r="R3398" s="135"/>
      <c r="S3398" s="135"/>
    </row>
    <row r="3399" spans="9:19">
      <c r="I3399" s="132"/>
      <c r="J3399" s="132"/>
      <c r="K3399" s="129"/>
      <c r="L3399" s="132"/>
      <c r="M3399" s="132"/>
      <c r="N3399" s="135"/>
      <c r="O3399" s="135"/>
      <c r="P3399" s="135"/>
      <c r="Q3399" s="135"/>
      <c r="R3399" s="135"/>
      <c r="S3399" s="135"/>
    </row>
    <row r="3400" spans="9:19">
      <c r="I3400" s="132"/>
      <c r="J3400" s="132"/>
      <c r="K3400" s="129"/>
      <c r="L3400" s="132"/>
      <c r="M3400" s="132"/>
      <c r="N3400" s="135"/>
      <c r="O3400" s="135"/>
      <c r="P3400" s="135"/>
      <c r="Q3400" s="135"/>
      <c r="R3400" s="135"/>
      <c r="S3400" s="135"/>
    </row>
    <row r="3401" spans="9:19">
      <c r="I3401" s="132"/>
      <c r="J3401" s="132"/>
      <c r="K3401" s="129"/>
      <c r="L3401" s="132"/>
      <c r="M3401" s="132"/>
      <c r="N3401" s="135"/>
      <c r="O3401" s="135"/>
      <c r="P3401" s="135"/>
      <c r="Q3401" s="135"/>
      <c r="R3401" s="135"/>
      <c r="S3401" s="135"/>
    </row>
    <row r="3402" spans="9:19">
      <c r="I3402" s="132"/>
      <c r="J3402" s="132"/>
      <c r="K3402" s="129"/>
      <c r="L3402" s="132"/>
      <c r="M3402" s="132"/>
      <c r="N3402" s="135"/>
      <c r="O3402" s="135"/>
      <c r="P3402" s="135"/>
      <c r="Q3402" s="135"/>
      <c r="R3402" s="135"/>
      <c r="S3402" s="135"/>
    </row>
    <row r="3403" spans="9:19">
      <c r="I3403" s="132"/>
      <c r="J3403" s="132"/>
      <c r="K3403" s="129"/>
      <c r="L3403" s="132"/>
      <c r="M3403" s="132"/>
      <c r="N3403" s="135"/>
      <c r="O3403" s="135"/>
      <c r="P3403" s="135"/>
      <c r="Q3403" s="135"/>
      <c r="R3403" s="135"/>
      <c r="S3403" s="135"/>
    </row>
    <row r="3404" spans="9:19">
      <c r="I3404" s="132"/>
      <c r="J3404" s="132"/>
      <c r="K3404" s="129"/>
      <c r="L3404" s="132"/>
      <c r="M3404" s="132"/>
      <c r="N3404" s="135"/>
      <c r="O3404" s="135"/>
      <c r="P3404" s="135"/>
      <c r="Q3404" s="135"/>
      <c r="R3404" s="135"/>
      <c r="S3404" s="135"/>
    </row>
    <row r="3405" spans="9:19">
      <c r="I3405" s="132"/>
      <c r="J3405" s="132"/>
      <c r="K3405" s="129"/>
      <c r="L3405" s="132"/>
      <c r="M3405" s="132"/>
      <c r="N3405" s="135"/>
      <c r="O3405" s="135"/>
      <c r="P3405" s="135"/>
      <c r="Q3405" s="135"/>
      <c r="R3405" s="135"/>
      <c r="S3405" s="135"/>
    </row>
    <row r="3406" spans="9:19">
      <c r="I3406" s="132"/>
      <c r="J3406" s="132"/>
      <c r="K3406" s="129"/>
      <c r="L3406" s="132"/>
      <c r="M3406" s="132"/>
      <c r="N3406" s="135"/>
      <c r="O3406" s="135"/>
      <c r="P3406" s="135"/>
      <c r="Q3406" s="135"/>
      <c r="R3406" s="135"/>
      <c r="S3406" s="135"/>
    </row>
    <row r="3407" spans="9:19">
      <c r="I3407" s="132"/>
      <c r="J3407" s="132"/>
      <c r="K3407" s="129"/>
      <c r="L3407" s="132"/>
      <c r="M3407" s="132"/>
      <c r="N3407" s="135"/>
      <c r="O3407" s="135"/>
      <c r="P3407" s="135"/>
      <c r="Q3407" s="135"/>
      <c r="R3407" s="135"/>
      <c r="S3407" s="135"/>
    </row>
    <row r="3408" spans="9:19">
      <c r="I3408" s="132"/>
      <c r="J3408" s="132"/>
      <c r="K3408" s="129"/>
      <c r="L3408" s="132"/>
      <c r="M3408" s="132"/>
      <c r="N3408" s="135"/>
      <c r="O3408" s="135"/>
      <c r="P3408" s="135"/>
      <c r="Q3408" s="135"/>
      <c r="R3408" s="135"/>
      <c r="S3408" s="135"/>
    </row>
    <row r="3409" spans="9:19">
      <c r="I3409" s="132"/>
      <c r="J3409" s="132"/>
      <c r="K3409" s="129"/>
      <c r="L3409" s="132"/>
      <c r="M3409" s="132"/>
      <c r="N3409" s="135"/>
      <c r="O3409" s="135"/>
      <c r="P3409" s="135"/>
      <c r="Q3409" s="135"/>
      <c r="R3409" s="135"/>
      <c r="S3409" s="135"/>
    </row>
    <row r="3410" spans="9:19">
      <c r="I3410" s="132"/>
      <c r="J3410" s="132"/>
      <c r="K3410" s="129"/>
      <c r="L3410" s="132"/>
      <c r="M3410" s="132"/>
      <c r="N3410" s="135"/>
      <c r="O3410" s="135"/>
      <c r="P3410" s="135"/>
      <c r="Q3410" s="135"/>
      <c r="R3410" s="135"/>
      <c r="S3410" s="135"/>
    </row>
    <row r="3411" spans="9:19">
      <c r="I3411" s="132"/>
      <c r="J3411" s="132"/>
      <c r="K3411" s="129"/>
      <c r="L3411" s="132"/>
      <c r="M3411" s="132"/>
      <c r="N3411" s="135"/>
      <c r="O3411" s="135"/>
      <c r="P3411" s="135"/>
      <c r="Q3411" s="135"/>
      <c r="R3411" s="135"/>
      <c r="S3411" s="135"/>
    </row>
    <row r="3412" spans="9:19">
      <c r="I3412" s="132"/>
      <c r="J3412" s="132"/>
      <c r="K3412" s="129"/>
      <c r="L3412" s="132"/>
      <c r="M3412" s="132"/>
      <c r="N3412" s="135"/>
      <c r="O3412" s="135"/>
      <c r="P3412" s="135"/>
      <c r="Q3412" s="135"/>
      <c r="R3412" s="135"/>
      <c r="S3412" s="135"/>
    </row>
    <row r="3413" spans="9:19">
      <c r="I3413" s="132"/>
      <c r="J3413" s="132"/>
      <c r="K3413" s="129"/>
      <c r="L3413" s="132"/>
      <c r="M3413" s="132"/>
      <c r="N3413" s="135"/>
      <c r="O3413" s="135"/>
      <c r="P3413" s="135"/>
      <c r="Q3413" s="135"/>
      <c r="R3413" s="135"/>
      <c r="S3413" s="135"/>
    </row>
    <row r="3414" spans="9:19">
      <c r="I3414" s="132"/>
      <c r="J3414" s="132"/>
      <c r="K3414" s="129"/>
      <c r="L3414" s="132"/>
      <c r="M3414" s="132"/>
      <c r="N3414" s="135"/>
      <c r="O3414" s="135"/>
      <c r="P3414" s="135"/>
      <c r="Q3414" s="135"/>
      <c r="R3414" s="135"/>
      <c r="S3414" s="135"/>
    </row>
    <row r="3415" spans="9:19">
      <c r="I3415" s="132"/>
      <c r="J3415" s="132"/>
      <c r="K3415" s="129"/>
      <c r="L3415" s="132"/>
      <c r="M3415" s="132"/>
      <c r="N3415" s="135"/>
      <c r="O3415" s="135"/>
      <c r="P3415" s="135"/>
      <c r="Q3415" s="135"/>
      <c r="R3415" s="135"/>
      <c r="S3415" s="135"/>
    </row>
    <row r="3416" spans="9:19">
      <c r="I3416" s="132"/>
      <c r="J3416" s="132"/>
      <c r="K3416" s="129"/>
      <c r="L3416" s="132"/>
      <c r="M3416" s="132"/>
      <c r="N3416" s="135"/>
      <c r="O3416" s="135"/>
      <c r="P3416" s="135"/>
      <c r="Q3416" s="135"/>
      <c r="R3416" s="135"/>
      <c r="S3416" s="135"/>
    </row>
    <row r="3417" spans="9:19">
      <c r="I3417" s="132"/>
      <c r="J3417" s="132"/>
      <c r="K3417" s="129"/>
      <c r="L3417" s="132"/>
      <c r="M3417" s="132"/>
      <c r="N3417" s="135"/>
      <c r="O3417" s="135"/>
      <c r="P3417" s="135"/>
      <c r="Q3417" s="135"/>
      <c r="R3417" s="135"/>
      <c r="S3417" s="135"/>
    </row>
    <row r="3418" spans="9:19">
      <c r="I3418" s="132"/>
      <c r="J3418" s="132"/>
      <c r="K3418" s="129"/>
      <c r="L3418" s="132"/>
      <c r="M3418" s="132"/>
      <c r="N3418" s="135"/>
      <c r="O3418" s="135"/>
      <c r="P3418" s="135"/>
      <c r="Q3418" s="135"/>
      <c r="R3418" s="135"/>
      <c r="S3418" s="135"/>
    </row>
    <row r="3419" spans="9:19">
      <c r="I3419" s="132"/>
      <c r="J3419" s="132"/>
      <c r="K3419" s="129"/>
      <c r="L3419" s="132"/>
      <c r="M3419" s="132"/>
      <c r="N3419" s="135"/>
      <c r="O3419" s="135"/>
      <c r="P3419" s="135"/>
      <c r="Q3419" s="135"/>
      <c r="R3419" s="135"/>
      <c r="S3419" s="135"/>
    </row>
    <row r="3420" spans="9:19">
      <c r="I3420" s="132"/>
      <c r="J3420" s="132"/>
      <c r="K3420" s="129"/>
      <c r="L3420" s="132"/>
      <c r="M3420" s="132"/>
      <c r="N3420" s="135"/>
      <c r="O3420" s="135"/>
      <c r="P3420" s="135"/>
      <c r="Q3420" s="135"/>
      <c r="R3420" s="135"/>
      <c r="S3420" s="135"/>
    </row>
    <row r="3421" spans="9:19">
      <c r="I3421" s="132"/>
      <c r="J3421" s="132"/>
      <c r="K3421" s="129"/>
      <c r="L3421" s="132"/>
      <c r="M3421" s="132"/>
      <c r="N3421" s="135"/>
      <c r="O3421" s="135"/>
      <c r="P3421" s="135"/>
      <c r="Q3421" s="135"/>
      <c r="R3421" s="135"/>
      <c r="S3421" s="135"/>
    </row>
    <row r="3422" spans="9:19">
      <c r="I3422" s="132"/>
      <c r="J3422" s="132"/>
      <c r="K3422" s="129"/>
      <c r="L3422" s="132"/>
      <c r="M3422" s="132"/>
      <c r="N3422" s="135"/>
      <c r="O3422" s="135"/>
      <c r="P3422" s="135"/>
      <c r="Q3422" s="135"/>
      <c r="R3422" s="135"/>
      <c r="S3422" s="135"/>
    </row>
    <row r="3423" spans="9:19">
      <c r="I3423" s="132"/>
      <c r="J3423" s="132"/>
      <c r="K3423" s="129"/>
      <c r="L3423" s="132"/>
      <c r="M3423" s="132"/>
      <c r="N3423" s="135"/>
      <c r="O3423" s="135"/>
      <c r="P3423" s="135"/>
      <c r="Q3423" s="135"/>
      <c r="R3423" s="135"/>
      <c r="S3423" s="135"/>
    </row>
    <row r="3424" spans="9:19">
      <c r="I3424" s="132"/>
      <c r="J3424" s="132"/>
      <c r="K3424" s="129"/>
      <c r="L3424" s="132"/>
      <c r="M3424" s="132"/>
      <c r="N3424" s="135"/>
      <c r="O3424" s="135"/>
      <c r="P3424" s="135"/>
      <c r="Q3424" s="135"/>
      <c r="R3424" s="135"/>
      <c r="S3424" s="135"/>
    </row>
    <row r="3425" spans="9:19">
      <c r="I3425" s="132"/>
      <c r="J3425" s="132"/>
      <c r="K3425" s="129"/>
      <c r="L3425" s="132"/>
      <c r="M3425" s="132"/>
      <c r="N3425" s="135"/>
      <c r="O3425" s="135"/>
      <c r="P3425" s="135"/>
      <c r="Q3425" s="135"/>
      <c r="R3425" s="135"/>
      <c r="S3425" s="135"/>
    </row>
    <row r="3426" spans="9:19">
      <c r="I3426" s="132"/>
      <c r="J3426" s="132"/>
      <c r="K3426" s="129"/>
      <c r="L3426" s="132"/>
      <c r="M3426" s="132"/>
      <c r="N3426" s="135"/>
      <c r="O3426" s="135"/>
      <c r="P3426" s="135"/>
      <c r="Q3426" s="135"/>
      <c r="R3426" s="135"/>
      <c r="S3426" s="135"/>
    </row>
    <row r="3427" spans="9:19">
      <c r="I3427" s="132"/>
      <c r="J3427" s="132"/>
      <c r="K3427" s="129"/>
      <c r="L3427" s="132"/>
      <c r="M3427" s="132"/>
      <c r="N3427" s="135"/>
      <c r="O3427" s="135"/>
      <c r="P3427" s="135"/>
      <c r="Q3427" s="135"/>
      <c r="R3427" s="135"/>
      <c r="S3427" s="135"/>
    </row>
    <row r="3428" spans="9:19">
      <c r="I3428" s="132"/>
      <c r="J3428" s="132"/>
      <c r="K3428" s="129"/>
      <c r="L3428" s="132"/>
      <c r="M3428" s="132"/>
      <c r="N3428" s="135"/>
      <c r="O3428" s="135"/>
      <c r="P3428" s="135"/>
      <c r="Q3428" s="135"/>
      <c r="R3428" s="135"/>
      <c r="S3428" s="135"/>
    </row>
    <row r="3429" spans="9:19">
      <c r="I3429" s="132"/>
      <c r="J3429" s="132"/>
      <c r="K3429" s="129"/>
      <c r="L3429" s="132"/>
      <c r="M3429" s="132"/>
      <c r="N3429" s="135"/>
      <c r="O3429" s="135"/>
      <c r="P3429" s="135"/>
      <c r="Q3429" s="135"/>
      <c r="R3429" s="135"/>
      <c r="S3429" s="135"/>
    </row>
    <row r="3430" spans="9:19">
      <c r="I3430" s="132"/>
      <c r="J3430" s="132"/>
      <c r="K3430" s="129"/>
      <c r="L3430" s="132"/>
      <c r="M3430" s="132"/>
      <c r="N3430" s="135"/>
      <c r="O3430" s="135"/>
      <c r="P3430" s="135"/>
      <c r="Q3430" s="135"/>
      <c r="R3430" s="135"/>
      <c r="S3430" s="135"/>
    </row>
    <row r="3431" spans="9:19">
      <c r="I3431" s="132"/>
      <c r="J3431" s="132"/>
      <c r="K3431" s="129"/>
      <c r="L3431" s="132"/>
      <c r="M3431" s="132"/>
      <c r="N3431" s="135"/>
      <c r="O3431" s="135"/>
      <c r="P3431" s="135"/>
      <c r="Q3431" s="135"/>
      <c r="R3431" s="135"/>
      <c r="S3431" s="135"/>
    </row>
    <row r="3432" spans="9:19">
      <c r="I3432" s="132"/>
      <c r="J3432" s="132"/>
      <c r="K3432" s="129"/>
      <c r="L3432" s="132"/>
      <c r="M3432" s="132"/>
      <c r="N3432" s="135"/>
      <c r="O3432" s="135"/>
      <c r="P3432" s="135"/>
      <c r="Q3432" s="135"/>
      <c r="R3432" s="135"/>
      <c r="S3432" s="135"/>
    </row>
    <row r="3433" spans="9:19">
      <c r="I3433" s="132"/>
      <c r="J3433" s="132"/>
      <c r="K3433" s="129"/>
      <c r="L3433" s="132"/>
      <c r="M3433" s="132"/>
      <c r="N3433" s="135"/>
      <c r="O3433" s="135"/>
      <c r="P3433" s="135"/>
      <c r="Q3433" s="135"/>
      <c r="R3433" s="135"/>
      <c r="S3433" s="135"/>
    </row>
    <row r="3434" spans="9:19">
      <c r="I3434" s="132"/>
      <c r="J3434" s="132"/>
      <c r="K3434" s="129"/>
      <c r="L3434" s="132"/>
      <c r="M3434" s="132"/>
      <c r="N3434" s="135"/>
      <c r="O3434" s="135"/>
      <c r="P3434" s="135"/>
      <c r="Q3434" s="135"/>
      <c r="R3434" s="135"/>
      <c r="S3434" s="135"/>
    </row>
    <row r="3435" spans="9:19">
      <c r="I3435" s="132"/>
      <c r="J3435" s="132"/>
      <c r="K3435" s="129"/>
      <c r="L3435" s="132"/>
      <c r="M3435" s="132"/>
      <c r="N3435" s="135"/>
      <c r="O3435" s="135"/>
      <c r="P3435" s="135"/>
      <c r="Q3435" s="135"/>
      <c r="R3435" s="135"/>
      <c r="S3435" s="135"/>
    </row>
    <row r="3436" spans="9:19">
      <c r="I3436" s="132"/>
      <c r="J3436" s="132"/>
      <c r="K3436" s="129"/>
      <c r="L3436" s="132"/>
      <c r="M3436" s="132"/>
      <c r="N3436" s="135"/>
      <c r="O3436" s="135"/>
      <c r="P3436" s="135"/>
      <c r="Q3436" s="135"/>
      <c r="R3436" s="135"/>
      <c r="S3436" s="135"/>
    </row>
    <row r="3437" spans="9:19">
      <c r="I3437" s="132"/>
      <c r="J3437" s="132"/>
      <c r="K3437" s="129"/>
      <c r="L3437" s="132"/>
      <c r="M3437" s="132"/>
      <c r="N3437" s="135"/>
      <c r="O3437" s="135"/>
      <c r="P3437" s="135"/>
      <c r="Q3437" s="135"/>
      <c r="R3437" s="135"/>
      <c r="S3437" s="135"/>
    </row>
    <row r="3438" spans="9:19">
      <c r="I3438" s="132"/>
      <c r="J3438" s="132"/>
      <c r="K3438" s="129"/>
      <c r="L3438" s="132"/>
      <c r="M3438" s="132"/>
      <c r="N3438" s="135"/>
      <c r="O3438" s="135"/>
      <c r="P3438" s="135"/>
      <c r="Q3438" s="135"/>
      <c r="R3438" s="135"/>
      <c r="S3438" s="135"/>
    </row>
    <row r="3439" spans="9:19">
      <c r="I3439" s="132"/>
      <c r="J3439" s="132"/>
      <c r="K3439" s="129"/>
      <c r="L3439" s="132"/>
      <c r="M3439" s="132"/>
      <c r="N3439" s="135"/>
      <c r="O3439" s="135"/>
      <c r="P3439" s="135"/>
      <c r="Q3439" s="135"/>
      <c r="R3439" s="135"/>
      <c r="S3439" s="135"/>
    </row>
    <row r="3440" spans="9:19">
      <c r="I3440" s="132"/>
      <c r="J3440" s="132"/>
      <c r="K3440" s="129"/>
      <c r="L3440" s="132"/>
      <c r="M3440" s="132"/>
      <c r="N3440" s="135"/>
      <c r="O3440" s="135"/>
      <c r="P3440" s="135"/>
      <c r="Q3440" s="135"/>
      <c r="R3440" s="135"/>
      <c r="S3440" s="135"/>
    </row>
    <row r="3441" spans="9:19">
      <c r="I3441" s="132"/>
      <c r="J3441" s="132"/>
      <c r="K3441" s="129"/>
      <c r="L3441" s="132"/>
      <c r="M3441" s="132"/>
      <c r="N3441" s="135"/>
      <c r="O3441" s="135"/>
      <c r="P3441" s="135"/>
      <c r="Q3441" s="135"/>
      <c r="R3441" s="135"/>
      <c r="S3441" s="135"/>
    </row>
    <row r="3442" spans="9:19">
      <c r="I3442" s="132"/>
      <c r="J3442" s="132"/>
      <c r="K3442" s="129"/>
      <c r="L3442" s="132"/>
      <c r="M3442" s="132"/>
      <c r="N3442" s="135"/>
      <c r="O3442" s="135"/>
      <c r="P3442" s="135"/>
      <c r="Q3442" s="135"/>
      <c r="R3442" s="135"/>
      <c r="S3442" s="135"/>
    </row>
    <row r="3443" spans="9:19">
      <c r="I3443" s="132"/>
      <c r="J3443" s="132"/>
      <c r="K3443" s="129"/>
      <c r="L3443" s="132"/>
      <c r="M3443" s="132"/>
      <c r="N3443" s="135"/>
      <c r="O3443" s="135"/>
      <c r="P3443" s="135"/>
      <c r="Q3443" s="135"/>
      <c r="R3443" s="135"/>
      <c r="S3443" s="135"/>
    </row>
    <row r="3444" spans="9:19">
      <c r="I3444" s="132"/>
      <c r="J3444" s="132"/>
      <c r="K3444" s="129"/>
      <c r="L3444" s="132"/>
      <c r="M3444" s="132"/>
      <c r="N3444" s="135"/>
      <c r="O3444" s="135"/>
      <c r="P3444" s="135"/>
      <c r="Q3444" s="135"/>
      <c r="R3444" s="135"/>
      <c r="S3444" s="135"/>
    </row>
    <row r="3445" spans="9:19">
      <c r="I3445" s="132"/>
      <c r="J3445" s="132"/>
      <c r="K3445" s="129"/>
      <c r="L3445" s="132"/>
      <c r="M3445" s="132"/>
      <c r="N3445" s="135"/>
      <c r="O3445" s="135"/>
      <c r="P3445" s="135"/>
      <c r="Q3445" s="135"/>
      <c r="R3445" s="135"/>
      <c r="S3445" s="135"/>
    </row>
    <row r="3446" spans="9:19">
      <c r="I3446" s="132"/>
      <c r="J3446" s="132"/>
      <c r="K3446" s="129"/>
      <c r="L3446" s="132"/>
      <c r="M3446" s="132"/>
      <c r="N3446" s="135"/>
      <c r="O3446" s="135"/>
      <c r="P3446" s="135"/>
      <c r="Q3446" s="135"/>
      <c r="R3446" s="135"/>
      <c r="S3446" s="135"/>
    </row>
    <row r="3447" spans="9:19">
      <c r="I3447" s="132"/>
      <c r="J3447" s="132"/>
      <c r="K3447" s="129"/>
      <c r="L3447" s="132"/>
      <c r="M3447" s="132"/>
      <c r="N3447" s="135"/>
      <c r="O3447" s="135"/>
      <c r="P3447" s="135"/>
      <c r="Q3447" s="135"/>
      <c r="R3447" s="135"/>
      <c r="S3447" s="135"/>
    </row>
    <row r="3448" spans="9:19">
      <c r="I3448" s="132"/>
      <c r="J3448" s="132"/>
      <c r="K3448" s="129"/>
      <c r="L3448" s="132"/>
      <c r="M3448" s="132"/>
      <c r="N3448" s="135"/>
      <c r="O3448" s="135"/>
      <c r="P3448" s="135"/>
      <c r="Q3448" s="135"/>
      <c r="R3448" s="135"/>
      <c r="S3448" s="135"/>
    </row>
    <row r="3449" spans="9:19">
      <c r="I3449" s="132"/>
      <c r="J3449" s="132"/>
      <c r="K3449" s="129"/>
      <c r="L3449" s="132"/>
      <c r="M3449" s="132"/>
      <c r="N3449" s="135"/>
      <c r="O3449" s="135"/>
      <c r="P3449" s="135"/>
      <c r="Q3449" s="135"/>
      <c r="R3449" s="135"/>
      <c r="S3449" s="135"/>
    </row>
    <row r="3450" spans="9:19">
      <c r="I3450" s="132"/>
      <c r="J3450" s="132"/>
      <c r="K3450" s="129"/>
      <c r="L3450" s="132"/>
      <c r="M3450" s="132"/>
      <c r="N3450" s="135"/>
      <c r="O3450" s="135"/>
      <c r="P3450" s="135"/>
      <c r="Q3450" s="135"/>
      <c r="R3450" s="135"/>
      <c r="S3450" s="135"/>
    </row>
    <row r="3451" spans="9:19">
      <c r="I3451" s="132"/>
      <c r="J3451" s="132"/>
      <c r="K3451" s="129"/>
      <c r="L3451" s="132"/>
      <c r="M3451" s="132"/>
      <c r="N3451" s="135"/>
      <c r="O3451" s="135"/>
      <c r="P3451" s="135"/>
      <c r="Q3451" s="135"/>
      <c r="R3451" s="135"/>
      <c r="S3451" s="135"/>
    </row>
    <row r="3452" spans="9:19">
      <c r="I3452" s="132"/>
      <c r="J3452" s="132"/>
      <c r="K3452" s="129"/>
      <c r="L3452" s="132"/>
      <c r="M3452" s="132"/>
      <c r="N3452" s="135"/>
      <c r="O3452" s="135"/>
      <c r="P3452" s="135"/>
      <c r="Q3452" s="135"/>
      <c r="R3452" s="135"/>
      <c r="S3452" s="135"/>
    </row>
    <row r="3453" spans="9:19">
      <c r="I3453" s="132"/>
      <c r="J3453" s="132"/>
      <c r="K3453" s="129"/>
      <c r="L3453" s="132"/>
      <c r="M3453" s="132"/>
      <c r="N3453" s="135"/>
      <c r="O3453" s="135"/>
      <c r="P3453" s="135"/>
      <c r="Q3453" s="135"/>
      <c r="R3453" s="135"/>
      <c r="S3453" s="135"/>
    </row>
    <row r="3454" spans="9:19">
      <c r="I3454" s="132"/>
      <c r="J3454" s="132"/>
      <c r="K3454" s="129"/>
      <c r="L3454" s="132"/>
      <c r="M3454" s="132"/>
      <c r="N3454" s="135"/>
      <c r="O3454" s="135"/>
      <c r="P3454" s="135"/>
      <c r="Q3454" s="135"/>
      <c r="R3454" s="135"/>
      <c r="S3454" s="135"/>
    </row>
    <row r="3455" spans="9:19">
      <c r="I3455" s="132"/>
      <c r="J3455" s="132"/>
      <c r="K3455" s="129"/>
      <c r="L3455" s="132"/>
      <c r="M3455" s="132"/>
      <c r="N3455" s="135"/>
      <c r="O3455" s="135"/>
      <c r="P3455" s="135"/>
      <c r="Q3455" s="135"/>
      <c r="R3455" s="135"/>
      <c r="S3455" s="135"/>
    </row>
    <row r="3456" spans="9:19">
      <c r="I3456" s="132"/>
      <c r="J3456" s="132"/>
      <c r="K3456" s="129"/>
      <c r="L3456" s="132"/>
      <c r="M3456" s="132"/>
      <c r="N3456" s="135"/>
      <c r="O3456" s="135"/>
      <c r="P3456" s="135"/>
      <c r="Q3456" s="135"/>
      <c r="R3456" s="135"/>
      <c r="S3456" s="135"/>
    </row>
    <row r="3457" spans="9:19">
      <c r="I3457" s="132"/>
      <c r="J3457" s="132"/>
      <c r="K3457" s="129"/>
      <c r="L3457" s="132"/>
      <c r="M3457" s="132"/>
      <c r="N3457" s="135"/>
      <c r="O3457" s="135"/>
      <c r="P3457" s="135"/>
      <c r="Q3457" s="135"/>
      <c r="R3457" s="135"/>
      <c r="S3457" s="135"/>
    </row>
    <row r="3458" spans="9:19">
      <c r="I3458" s="132"/>
      <c r="J3458" s="132"/>
      <c r="K3458" s="129"/>
      <c r="L3458" s="132"/>
      <c r="M3458" s="132"/>
      <c r="N3458" s="135"/>
      <c r="O3458" s="135"/>
      <c r="P3458" s="135"/>
      <c r="Q3458" s="135"/>
      <c r="R3458" s="135"/>
      <c r="S3458" s="135"/>
    </row>
    <row r="3459" spans="9:19">
      <c r="I3459" s="132"/>
      <c r="J3459" s="132"/>
      <c r="K3459" s="129"/>
      <c r="L3459" s="132"/>
      <c r="M3459" s="132"/>
      <c r="N3459" s="135"/>
      <c r="O3459" s="135"/>
      <c r="P3459" s="135"/>
      <c r="Q3459" s="135"/>
      <c r="R3459" s="135"/>
      <c r="S3459" s="135"/>
    </row>
    <row r="3460" spans="9:19">
      <c r="I3460" s="132"/>
      <c r="J3460" s="132"/>
      <c r="K3460" s="129"/>
      <c r="L3460" s="132"/>
      <c r="M3460" s="132"/>
      <c r="N3460" s="135"/>
      <c r="O3460" s="135"/>
      <c r="P3460" s="135"/>
      <c r="Q3460" s="135"/>
      <c r="R3460" s="135"/>
      <c r="S3460" s="135"/>
    </row>
    <row r="3461" spans="9:19">
      <c r="I3461" s="132"/>
      <c r="J3461" s="132"/>
      <c r="K3461" s="129"/>
      <c r="L3461" s="132"/>
      <c r="M3461" s="132"/>
      <c r="N3461" s="135"/>
      <c r="O3461" s="135"/>
      <c r="P3461" s="135"/>
      <c r="Q3461" s="135"/>
      <c r="R3461" s="135"/>
      <c r="S3461" s="135"/>
    </row>
    <row r="3462" spans="9:19">
      <c r="I3462" s="132"/>
      <c r="J3462" s="132"/>
      <c r="K3462" s="129"/>
      <c r="L3462" s="132"/>
      <c r="M3462" s="132"/>
      <c r="N3462" s="135"/>
      <c r="O3462" s="135"/>
      <c r="P3462" s="135"/>
      <c r="Q3462" s="135"/>
      <c r="R3462" s="135"/>
      <c r="S3462" s="135"/>
    </row>
    <row r="3463" spans="9:19">
      <c r="I3463" s="132"/>
      <c r="J3463" s="132"/>
      <c r="K3463" s="129"/>
      <c r="L3463" s="132"/>
      <c r="M3463" s="132"/>
      <c r="N3463" s="135"/>
      <c r="O3463" s="135"/>
      <c r="P3463" s="135"/>
      <c r="Q3463" s="135"/>
      <c r="R3463" s="135"/>
      <c r="S3463" s="135"/>
    </row>
    <row r="3464" spans="9:19">
      <c r="I3464" s="132"/>
      <c r="J3464" s="132"/>
      <c r="K3464" s="129"/>
      <c r="L3464" s="132"/>
      <c r="M3464" s="132"/>
      <c r="N3464" s="135"/>
      <c r="O3464" s="135"/>
      <c r="P3464" s="135"/>
      <c r="Q3464" s="135"/>
      <c r="R3464" s="135"/>
      <c r="S3464" s="135"/>
    </row>
    <row r="3465" spans="9:19">
      <c r="I3465" s="132"/>
      <c r="J3465" s="132"/>
      <c r="K3465" s="129"/>
      <c r="L3465" s="132"/>
      <c r="M3465" s="132"/>
      <c r="N3465" s="135"/>
      <c r="O3465" s="135"/>
      <c r="P3465" s="135"/>
      <c r="Q3465" s="135"/>
      <c r="R3465" s="135"/>
      <c r="S3465" s="135"/>
    </row>
    <row r="3466" spans="9:19">
      <c r="I3466" s="132"/>
      <c r="J3466" s="132"/>
      <c r="K3466" s="129"/>
      <c r="L3466" s="132"/>
      <c r="M3466" s="132"/>
      <c r="N3466" s="135"/>
      <c r="O3466" s="135"/>
      <c r="P3466" s="135"/>
      <c r="Q3466" s="135"/>
      <c r="R3466" s="135"/>
      <c r="S3466" s="135"/>
    </row>
    <row r="3467" spans="9:19">
      <c r="I3467" s="132"/>
      <c r="J3467" s="132"/>
      <c r="K3467" s="129"/>
      <c r="L3467" s="132"/>
      <c r="M3467" s="132"/>
      <c r="N3467" s="135"/>
      <c r="O3467" s="135"/>
      <c r="P3467" s="135"/>
      <c r="Q3467" s="135"/>
      <c r="R3467" s="135"/>
      <c r="S3467" s="135"/>
    </row>
    <row r="3468" spans="9:19">
      <c r="I3468" s="132"/>
      <c r="J3468" s="132"/>
      <c r="K3468" s="129"/>
      <c r="L3468" s="132"/>
      <c r="M3468" s="132"/>
      <c r="N3468" s="135"/>
      <c r="O3468" s="135"/>
      <c r="P3468" s="135"/>
      <c r="Q3468" s="135"/>
      <c r="R3468" s="135"/>
      <c r="S3468" s="135"/>
    </row>
    <row r="3469" spans="9:19">
      <c r="I3469" s="132"/>
      <c r="J3469" s="132"/>
      <c r="K3469" s="129"/>
      <c r="L3469" s="132"/>
      <c r="M3469" s="132"/>
      <c r="N3469" s="135"/>
      <c r="O3469" s="135"/>
      <c r="P3469" s="135"/>
      <c r="Q3469" s="135"/>
      <c r="R3469" s="135"/>
      <c r="S3469" s="135"/>
    </row>
    <row r="3470" spans="9:19">
      <c r="I3470" s="132"/>
      <c r="J3470" s="132"/>
      <c r="K3470" s="129"/>
      <c r="L3470" s="132"/>
      <c r="M3470" s="132"/>
      <c r="N3470" s="135"/>
      <c r="O3470" s="135"/>
      <c r="P3470" s="135"/>
      <c r="Q3470" s="135"/>
      <c r="R3470" s="135"/>
      <c r="S3470" s="135"/>
    </row>
    <row r="3471" spans="9:19">
      <c r="I3471" s="132"/>
      <c r="J3471" s="132"/>
      <c r="K3471" s="129"/>
      <c r="L3471" s="132"/>
      <c r="M3471" s="132"/>
      <c r="N3471" s="135"/>
      <c r="O3471" s="135"/>
      <c r="P3471" s="135"/>
      <c r="Q3471" s="135"/>
      <c r="R3471" s="135"/>
      <c r="S3471" s="135"/>
    </row>
    <row r="3472" spans="9:19">
      <c r="I3472" s="132"/>
      <c r="J3472" s="132"/>
      <c r="K3472" s="129"/>
      <c r="L3472" s="132"/>
      <c r="M3472" s="132"/>
      <c r="N3472" s="135"/>
      <c r="O3472" s="135"/>
      <c r="P3472" s="135"/>
      <c r="Q3472" s="135"/>
      <c r="R3472" s="135"/>
      <c r="S3472" s="135"/>
    </row>
    <row r="3473" spans="9:19">
      <c r="I3473" s="132"/>
      <c r="J3473" s="132"/>
      <c r="K3473" s="129"/>
      <c r="L3473" s="132"/>
      <c r="M3473" s="132"/>
      <c r="N3473" s="135"/>
      <c r="O3473" s="135"/>
      <c r="P3473" s="135"/>
      <c r="Q3473" s="135"/>
      <c r="R3473" s="135"/>
      <c r="S3473" s="135"/>
    </row>
    <row r="3474" spans="9:19">
      <c r="I3474" s="132"/>
      <c r="J3474" s="132"/>
      <c r="K3474" s="129"/>
      <c r="L3474" s="132"/>
      <c r="M3474" s="132"/>
      <c r="N3474" s="135"/>
      <c r="O3474" s="135"/>
      <c r="P3474" s="135"/>
      <c r="Q3474" s="135"/>
      <c r="R3474" s="135"/>
      <c r="S3474" s="135"/>
    </row>
    <row r="3475" spans="9:19">
      <c r="I3475" s="132"/>
      <c r="J3475" s="132"/>
      <c r="K3475" s="129"/>
      <c r="L3475" s="132"/>
      <c r="M3475" s="132"/>
      <c r="N3475" s="135"/>
      <c r="O3475" s="135"/>
      <c r="P3475" s="135"/>
      <c r="Q3475" s="135"/>
      <c r="R3475" s="135"/>
      <c r="S3475" s="135"/>
    </row>
    <row r="3476" spans="9:19">
      <c r="I3476" s="132"/>
      <c r="J3476" s="132"/>
      <c r="K3476" s="129"/>
      <c r="L3476" s="132"/>
      <c r="M3476" s="132"/>
      <c r="N3476" s="135"/>
      <c r="O3476" s="135"/>
      <c r="P3476" s="135"/>
      <c r="Q3476" s="135"/>
      <c r="R3476" s="135"/>
      <c r="S3476" s="135"/>
    </row>
    <row r="3477" spans="9:19">
      <c r="I3477" s="132"/>
      <c r="J3477" s="132"/>
      <c r="K3477" s="129"/>
      <c r="L3477" s="132"/>
      <c r="M3477" s="132"/>
      <c r="N3477" s="135"/>
      <c r="O3477" s="135"/>
      <c r="P3477" s="135"/>
      <c r="Q3477" s="135"/>
      <c r="R3477" s="135"/>
      <c r="S3477" s="135"/>
    </row>
    <row r="3478" spans="9:19">
      <c r="I3478" s="132"/>
      <c r="J3478" s="132"/>
      <c r="K3478" s="129"/>
      <c r="L3478" s="132"/>
      <c r="M3478" s="132"/>
      <c r="N3478" s="135"/>
      <c r="O3478" s="135"/>
      <c r="P3478" s="135"/>
      <c r="Q3478" s="135"/>
      <c r="R3478" s="135"/>
      <c r="S3478" s="135"/>
    </row>
    <row r="3479" spans="9:19">
      <c r="I3479" s="132"/>
      <c r="J3479" s="132"/>
      <c r="K3479" s="129"/>
      <c r="L3479" s="132"/>
      <c r="M3479" s="132"/>
      <c r="N3479" s="135"/>
      <c r="O3479" s="135"/>
      <c r="P3479" s="135"/>
      <c r="Q3479" s="135"/>
      <c r="R3479" s="135"/>
      <c r="S3479" s="135"/>
    </row>
    <row r="3480" spans="9:19">
      <c r="I3480" s="132"/>
      <c r="J3480" s="132"/>
      <c r="K3480" s="129"/>
      <c r="L3480" s="132"/>
      <c r="M3480" s="132"/>
      <c r="N3480" s="135"/>
      <c r="O3480" s="135"/>
      <c r="P3480" s="135"/>
      <c r="Q3480" s="135"/>
      <c r="R3480" s="135"/>
      <c r="S3480" s="135"/>
    </row>
    <row r="3481" spans="9:19">
      <c r="I3481" s="132"/>
      <c r="J3481" s="132"/>
      <c r="K3481" s="129"/>
      <c r="L3481" s="132"/>
      <c r="M3481" s="132"/>
      <c r="N3481" s="135"/>
      <c r="O3481" s="135"/>
      <c r="P3481" s="135"/>
      <c r="Q3481" s="135"/>
      <c r="R3481" s="135"/>
      <c r="S3481" s="135"/>
    </row>
    <row r="3482" spans="9:19">
      <c r="I3482" s="132"/>
      <c r="J3482" s="132"/>
      <c r="K3482" s="129"/>
      <c r="L3482" s="132"/>
      <c r="M3482" s="132"/>
      <c r="N3482" s="135"/>
      <c r="O3482" s="135"/>
      <c r="P3482" s="135"/>
      <c r="Q3482" s="135"/>
      <c r="R3482" s="135"/>
      <c r="S3482" s="135"/>
    </row>
    <row r="3483" spans="9:19">
      <c r="I3483" s="132"/>
      <c r="J3483" s="132"/>
      <c r="K3483" s="129"/>
      <c r="L3483" s="132"/>
      <c r="M3483" s="132"/>
      <c r="N3483" s="135"/>
      <c r="O3483" s="135"/>
      <c r="P3483" s="135"/>
      <c r="Q3483" s="135"/>
      <c r="R3483" s="135"/>
      <c r="S3483" s="135"/>
    </row>
    <row r="3484" spans="9:19">
      <c r="I3484" s="132"/>
      <c r="J3484" s="132"/>
      <c r="K3484" s="129"/>
      <c r="L3484" s="132"/>
      <c r="M3484" s="132"/>
      <c r="N3484" s="135"/>
      <c r="O3484" s="135"/>
      <c r="P3484" s="135"/>
      <c r="Q3484" s="135"/>
      <c r="R3484" s="135"/>
      <c r="S3484" s="135"/>
    </row>
    <row r="3485" spans="9:19">
      <c r="I3485" s="132"/>
      <c r="J3485" s="132"/>
      <c r="K3485" s="129"/>
      <c r="L3485" s="132"/>
      <c r="M3485" s="132"/>
      <c r="N3485" s="135"/>
      <c r="O3485" s="135"/>
      <c r="P3485" s="135"/>
      <c r="Q3485" s="135"/>
      <c r="R3485" s="135"/>
      <c r="S3485" s="135"/>
    </row>
    <row r="3486" spans="9:19">
      <c r="I3486" s="132"/>
      <c r="J3486" s="132"/>
      <c r="K3486" s="129"/>
      <c r="L3486" s="132"/>
      <c r="M3486" s="132"/>
      <c r="N3486" s="135"/>
      <c r="O3486" s="135"/>
      <c r="P3486" s="135"/>
      <c r="Q3486" s="135"/>
      <c r="R3486" s="135"/>
      <c r="S3486" s="135"/>
    </row>
    <row r="3487" spans="9:19">
      <c r="I3487" s="132"/>
      <c r="J3487" s="132"/>
      <c r="K3487" s="129"/>
      <c r="L3487" s="132"/>
      <c r="M3487" s="132"/>
      <c r="N3487" s="135"/>
      <c r="O3487" s="135"/>
      <c r="P3487" s="135"/>
      <c r="Q3487" s="135"/>
      <c r="R3487" s="135"/>
      <c r="S3487" s="135"/>
    </row>
    <row r="3488" spans="9:19">
      <c r="I3488" s="132"/>
      <c r="J3488" s="132"/>
      <c r="K3488" s="129"/>
      <c r="L3488" s="132"/>
      <c r="M3488" s="132"/>
      <c r="N3488" s="135"/>
      <c r="O3488" s="135"/>
      <c r="P3488" s="135"/>
      <c r="Q3488" s="135"/>
      <c r="R3488" s="135"/>
      <c r="S3488" s="135"/>
    </row>
    <row r="3489" spans="9:19">
      <c r="I3489" s="132"/>
      <c r="J3489" s="132"/>
      <c r="K3489" s="129"/>
      <c r="L3489" s="132"/>
      <c r="M3489" s="132"/>
      <c r="N3489" s="135"/>
      <c r="O3489" s="135"/>
      <c r="P3489" s="135"/>
      <c r="Q3489" s="135"/>
      <c r="R3489" s="135"/>
      <c r="S3489" s="135"/>
    </row>
    <row r="3490" spans="9:19">
      <c r="I3490" s="132"/>
      <c r="J3490" s="132"/>
      <c r="K3490" s="129"/>
      <c r="L3490" s="132"/>
      <c r="M3490" s="132"/>
      <c r="N3490" s="135"/>
      <c r="O3490" s="135"/>
      <c r="P3490" s="135"/>
      <c r="Q3490" s="135"/>
      <c r="R3490" s="135"/>
      <c r="S3490" s="135"/>
    </row>
    <row r="3491" spans="9:19">
      <c r="I3491" s="132"/>
      <c r="J3491" s="132"/>
      <c r="K3491" s="129"/>
      <c r="L3491" s="132"/>
      <c r="M3491" s="132"/>
      <c r="N3491" s="135"/>
      <c r="O3491" s="135"/>
      <c r="P3491" s="135"/>
      <c r="Q3491" s="135"/>
      <c r="R3491" s="135"/>
      <c r="S3491" s="135"/>
    </row>
    <row r="3492" spans="9:19">
      <c r="I3492" s="132"/>
      <c r="J3492" s="132"/>
      <c r="K3492" s="129"/>
      <c r="L3492" s="132"/>
      <c r="M3492" s="132"/>
      <c r="N3492" s="135"/>
      <c r="O3492" s="135"/>
      <c r="P3492" s="135"/>
      <c r="Q3492" s="135"/>
      <c r="R3492" s="135"/>
      <c r="S3492" s="135"/>
    </row>
    <row r="3493" spans="9:19">
      <c r="I3493" s="132"/>
      <c r="J3493" s="132"/>
      <c r="K3493" s="129"/>
      <c r="L3493" s="132"/>
      <c r="M3493" s="132"/>
      <c r="N3493" s="135"/>
      <c r="O3493" s="135"/>
      <c r="P3493" s="135"/>
      <c r="Q3493" s="135"/>
      <c r="R3493" s="135"/>
      <c r="S3493" s="135"/>
    </row>
    <row r="3494" spans="9:19">
      <c r="I3494" s="132"/>
      <c r="J3494" s="132"/>
      <c r="K3494" s="129"/>
      <c r="L3494" s="132"/>
      <c r="M3494" s="132"/>
      <c r="N3494" s="135"/>
      <c r="O3494" s="135"/>
      <c r="P3494" s="135"/>
      <c r="Q3494" s="135"/>
      <c r="R3494" s="135"/>
      <c r="S3494" s="135"/>
    </row>
    <row r="3495" spans="9:19">
      <c r="I3495" s="132"/>
      <c r="J3495" s="132"/>
      <c r="K3495" s="129"/>
      <c r="L3495" s="132"/>
      <c r="M3495" s="132"/>
      <c r="N3495" s="135"/>
      <c r="O3495" s="135"/>
      <c r="P3495" s="135"/>
      <c r="Q3495" s="135"/>
      <c r="R3495" s="135"/>
      <c r="S3495" s="135"/>
    </row>
    <row r="3496" spans="9:19">
      <c r="I3496" s="132"/>
      <c r="J3496" s="132"/>
      <c r="K3496" s="129"/>
      <c r="L3496" s="132"/>
      <c r="M3496" s="132"/>
      <c r="N3496" s="135"/>
      <c r="O3496" s="135"/>
      <c r="P3496" s="135"/>
      <c r="Q3496" s="135"/>
      <c r="R3496" s="135"/>
      <c r="S3496" s="135"/>
    </row>
    <row r="3497" spans="9:19">
      <c r="I3497" s="132"/>
      <c r="J3497" s="132"/>
      <c r="K3497" s="129"/>
      <c r="L3497" s="132"/>
      <c r="M3497" s="132"/>
      <c r="N3497" s="135"/>
      <c r="O3497" s="135"/>
      <c r="P3497" s="135"/>
      <c r="Q3497" s="135"/>
      <c r="R3497" s="135"/>
      <c r="S3497" s="135"/>
    </row>
    <row r="3498" spans="9:19">
      <c r="I3498" s="132"/>
      <c r="J3498" s="132"/>
      <c r="K3498" s="129"/>
      <c r="L3498" s="132"/>
      <c r="M3498" s="132"/>
      <c r="N3498" s="135"/>
      <c r="O3498" s="135"/>
      <c r="P3498" s="135"/>
      <c r="Q3498" s="135"/>
      <c r="R3498" s="135"/>
      <c r="S3498" s="135"/>
    </row>
    <row r="3499" spans="9:19">
      <c r="I3499" s="132"/>
      <c r="J3499" s="132"/>
      <c r="K3499" s="129"/>
      <c r="L3499" s="132"/>
      <c r="M3499" s="132"/>
      <c r="N3499" s="135"/>
      <c r="O3499" s="135"/>
      <c r="P3499" s="135"/>
      <c r="Q3499" s="135"/>
      <c r="R3499" s="135"/>
      <c r="S3499" s="135"/>
    </row>
    <row r="3500" spans="9:19">
      <c r="I3500" s="132"/>
      <c r="J3500" s="132"/>
      <c r="K3500" s="129"/>
      <c r="L3500" s="132"/>
      <c r="M3500" s="132"/>
      <c r="N3500" s="135"/>
      <c r="O3500" s="135"/>
      <c r="P3500" s="135"/>
      <c r="Q3500" s="135"/>
      <c r="R3500" s="135"/>
      <c r="S3500" s="135"/>
    </row>
    <row r="3501" spans="9:19">
      <c r="I3501" s="132"/>
      <c r="J3501" s="132"/>
      <c r="K3501" s="129"/>
      <c r="L3501" s="132"/>
      <c r="M3501" s="132"/>
      <c r="N3501" s="135"/>
      <c r="O3501" s="135"/>
      <c r="P3501" s="135"/>
      <c r="Q3501" s="135"/>
      <c r="R3501" s="135"/>
      <c r="S3501" s="135"/>
    </row>
    <row r="3502" spans="9:19">
      <c r="I3502" s="132"/>
      <c r="J3502" s="132"/>
      <c r="K3502" s="129"/>
      <c r="L3502" s="132"/>
      <c r="M3502" s="132"/>
      <c r="N3502" s="135"/>
      <c r="O3502" s="135"/>
      <c r="P3502" s="135"/>
      <c r="Q3502" s="135"/>
      <c r="R3502" s="135"/>
      <c r="S3502" s="135"/>
    </row>
    <row r="3503" spans="9:19">
      <c r="I3503" s="132"/>
      <c r="J3503" s="132"/>
      <c r="K3503" s="129"/>
      <c r="L3503" s="132"/>
      <c r="M3503" s="132"/>
      <c r="N3503" s="135"/>
      <c r="O3503" s="135"/>
      <c r="P3503" s="135"/>
      <c r="Q3503" s="135"/>
      <c r="R3503" s="135"/>
      <c r="S3503" s="135"/>
    </row>
    <row r="3504" spans="9:19">
      <c r="I3504" s="132"/>
      <c r="J3504" s="132"/>
      <c r="K3504" s="129"/>
      <c r="L3504" s="132"/>
      <c r="M3504" s="132"/>
      <c r="N3504" s="135"/>
      <c r="O3504" s="135"/>
      <c r="P3504" s="135"/>
      <c r="Q3504" s="135"/>
      <c r="R3504" s="135"/>
      <c r="S3504" s="135"/>
    </row>
    <row r="3505" spans="9:19">
      <c r="I3505" s="132"/>
      <c r="J3505" s="132"/>
      <c r="K3505" s="129"/>
      <c r="L3505" s="132"/>
      <c r="M3505" s="132"/>
      <c r="N3505" s="135"/>
      <c r="O3505" s="135"/>
      <c r="P3505" s="135"/>
      <c r="Q3505" s="135"/>
      <c r="R3505" s="135"/>
      <c r="S3505" s="135"/>
    </row>
    <row r="3506" spans="9:19">
      <c r="I3506" s="132"/>
      <c r="J3506" s="132"/>
      <c r="K3506" s="129"/>
      <c r="L3506" s="132"/>
      <c r="M3506" s="132"/>
      <c r="N3506" s="135"/>
      <c r="O3506" s="135"/>
      <c r="P3506" s="135"/>
      <c r="Q3506" s="135"/>
      <c r="R3506" s="135"/>
      <c r="S3506" s="135"/>
    </row>
    <row r="3507" spans="9:19">
      <c r="I3507" s="132"/>
      <c r="J3507" s="132"/>
      <c r="K3507" s="129"/>
      <c r="L3507" s="132"/>
      <c r="M3507" s="132"/>
      <c r="N3507" s="135"/>
      <c r="O3507" s="135"/>
      <c r="P3507" s="135"/>
      <c r="Q3507" s="135"/>
      <c r="R3507" s="135"/>
      <c r="S3507" s="135"/>
    </row>
    <row r="3508" spans="9:19">
      <c r="I3508" s="132"/>
      <c r="J3508" s="132"/>
      <c r="K3508" s="129"/>
      <c r="L3508" s="132"/>
      <c r="M3508" s="132"/>
      <c r="N3508" s="135"/>
      <c r="O3508" s="135"/>
      <c r="P3508" s="135"/>
      <c r="Q3508" s="135"/>
      <c r="R3508" s="135"/>
      <c r="S3508" s="135"/>
    </row>
    <row r="3509" spans="9:19">
      <c r="I3509" s="132"/>
      <c r="J3509" s="132"/>
      <c r="K3509" s="129"/>
      <c r="L3509" s="132"/>
      <c r="M3509" s="132"/>
      <c r="N3509" s="135"/>
      <c r="O3509" s="135"/>
      <c r="P3509" s="135"/>
      <c r="Q3509" s="135"/>
      <c r="R3509" s="135"/>
      <c r="S3509" s="135"/>
    </row>
    <row r="3510" spans="9:19">
      <c r="I3510" s="132"/>
      <c r="J3510" s="132"/>
      <c r="K3510" s="129"/>
      <c r="L3510" s="132"/>
      <c r="M3510" s="132"/>
      <c r="N3510" s="135"/>
      <c r="O3510" s="135"/>
      <c r="P3510" s="135"/>
      <c r="Q3510" s="135"/>
      <c r="R3510" s="135"/>
      <c r="S3510" s="135"/>
    </row>
    <row r="3511" spans="9:19">
      <c r="I3511" s="132"/>
      <c r="J3511" s="132"/>
      <c r="K3511" s="129"/>
      <c r="L3511" s="132"/>
      <c r="M3511" s="132"/>
      <c r="N3511" s="135"/>
      <c r="O3511" s="135"/>
      <c r="P3511" s="135"/>
      <c r="Q3511" s="135"/>
      <c r="R3511" s="135"/>
      <c r="S3511" s="135"/>
    </row>
    <row r="3512" spans="9:19">
      <c r="I3512" s="132"/>
      <c r="J3512" s="132"/>
      <c r="K3512" s="129"/>
      <c r="L3512" s="132"/>
      <c r="M3512" s="132"/>
      <c r="N3512" s="135"/>
      <c r="O3512" s="135"/>
      <c r="P3512" s="135"/>
      <c r="Q3512" s="135"/>
      <c r="R3512" s="135"/>
      <c r="S3512" s="135"/>
    </row>
    <row r="3513" spans="9:19">
      <c r="I3513" s="132"/>
      <c r="J3513" s="132"/>
      <c r="K3513" s="129"/>
      <c r="L3513" s="132"/>
      <c r="M3513" s="132"/>
      <c r="N3513" s="135"/>
      <c r="O3513" s="135"/>
      <c r="P3513" s="135"/>
      <c r="Q3513" s="135"/>
      <c r="R3513" s="135"/>
      <c r="S3513" s="135"/>
    </row>
    <row r="3514" spans="9:19">
      <c r="I3514" s="132"/>
      <c r="J3514" s="132"/>
      <c r="K3514" s="129"/>
      <c r="L3514" s="132"/>
      <c r="M3514" s="132"/>
      <c r="N3514" s="135"/>
      <c r="O3514" s="135"/>
      <c r="P3514" s="135"/>
      <c r="Q3514" s="135"/>
      <c r="R3514" s="135"/>
      <c r="S3514" s="135"/>
    </row>
    <row r="3515" spans="9:19">
      <c r="I3515" s="132"/>
      <c r="J3515" s="132"/>
      <c r="K3515" s="129"/>
      <c r="L3515" s="132"/>
      <c r="M3515" s="132"/>
      <c r="N3515" s="135"/>
      <c r="O3515" s="135"/>
      <c r="P3515" s="135"/>
      <c r="Q3515" s="135"/>
      <c r="R3515" s="135"/>
      <c r="S3515" s="135"/>
    </row>
    <row r="3516" spans="9:19">
      <c r="I3516" s="132"/>
      <c r="J3516" s="132"/>
      <c r="K3516" s="129"/>
      <c r="L3516" s="132"/>
      <c r="M3516" s="132"/>
      <c r="N3516" s="135"/>
      <c r="O3516" s="135"/>
      <c r="P3516" s="135"/>
      <c r="Q3516" s="135"/>
      <c r="R3516" s="135"/>
      <c r="S3516" s="135"/>
    </row>
    <row r="3517" spans="9:19">
      <c r="I3517" s="132"/>
      <c r="J3517" s="132"/>
      <c r="K3517" s="129"/>
      <c r="L3517" s="132"/>
      <c r="M3517" s="132"/>
      <c r="N3517" s="135"/>
      <c r="O3517" s="135"/>
      <c r="P3517" s="135"/>
      <c r="Q3517" s="135"/>
      <c r="R3517" s="135"/>
      <c r="S3517" s="135"/>
    </row>
    <row r="3518" spans="9:19">
      <c r="I3518" s="132"/>
      <c r="J3518" s="132"/>
      <c r="K3518" s="129"/>
      <c r="L3518" s="132"/>
      <c r="M3518" s="132"/>
      <c r="N3518" s="135"/>
      <c r="O3518" s="135"/>
      <c r="P3518" s="135"/>
      <c r="Q3518" s="135"/>
      <c r="R3518" s="135"/>
      <c r="S3518" s="135"/>
    </row>
    <row r="3519" spans="9:19">
      <c r="I3519" s="132"/>
      <c r="J3519" s="132"/>
      <c r="K3519" s="129"/>
      <c r="L3519" s="132"/>
      <c r="M3519" s="132"/>
      <c r="N3519" s="135"/>
      <c r="O3519" s="135"/>
      <c r="P3519" s="135"/>
      <c r="Q3519" s="135"/>
      <c r="R3519" s="135"/>
      <c r="S3519" s="135"/>
    </row>
    <row r="3520" spans="9:19">
      <c r="I3520" s="132"/>
      <c r="J3520" s="132"/>
      <c r="K3520" s="129"/>
      <c r="L3520" s="132"/>
      <c r="M3520" s="132"/>
      <c r="N3520" s="135"/>
      <c r="O3520" s="135"/>
      <c r="P3520" s="135"/>
      <c r="Q3520" s="135"/>
      <c r="R3520" s="135"/>
      <c r="S3520" s="135"/>
    </row>
    <row r="3521" spans="9:19">
      <c r="I3521" s="132"/>
      <c r="J3521" s="132"/>
      <c r="K3521" s="129"/>
      <c r="L3521" s="132"/>
      <c r="M3521" s="132"/>
      <c r="N3521" s="135"/>
      <c r="O3521" s="135"/>
      <c r="P3521" s="135"/>
      <c r="Q3521" s="135"/>
      <c r="R3521" s="135"/>
      <c r="S3521" s="135"/>
    </row>
    <row r="3522" spans="9:19">
      <c r="I3522" s="132"/>
      <c r="J3522" s="132"/>
      <c r="K3522" s="129"/>
      <c r="L3522" s="132"/>
      <c r="M3522" s="132"/>
      <c r="N3522" s="135"/>
      <c r="O3522" s="135"/>
      <c r="P3522" s="135"/>
      <c r="Q3522" s="135"/>
      <c r="R3522" s="135"/>
      <c r="S3522" s="135"/>
    </row>
    <row r="3523" spans="9:19">
      <c r="I3523" s="132"/>
      <c r="J3523" s="132"/>
      <c r="K3523" s="129"/>
      <c r="L3523" s="132"/>
      <c r="M3523" s="132"/>
      <c r="N3523" s="135"/>
      <c r="O3523" s="135"/>
      <c r="P3523" s="135"/>
      <c r="Q3523" s="135"/>
      <c r="R3523" s="135"/>
      <c r="S3523" s="135"/>
    </row>
    <row r="3524" spans="9:19">
      <c r="I3524" s="132"/>
      <c r="J3524" s="132"/>
      <c r="K3524" s="129"/>
      <c r="L3524" s="132"/>
      <c r="M3524" s="132"/>
      <c r="N3524" s="135"/>
      <c r="O3524" s="135"/>
      <c r="P3524" s="135"/>
      <c r="Q3524" s="135"/>
      <c r="R3524" s="135"/>
      <c r="S3524" s="135"/>
    </row>
    <row r="3525" spans="9:19">
      <c r="I3525" s="132"/>
      <c r="J3525" s="132"/>
      <c r="K3525" s="129"/>
      <c r="L3525" s="132"/>
      <c r="M3525" s="132"/>
      <c r="N3525" s="135"/>
      <c r="O3525" s="135"/>
      <c r="P3525" s="135"/>
      <c r="Q3525" s="135"/>
      <c r="R3525" s="135"/>
      <c r="S3525" s="135"/>
    </row>
    <row r="3526" spans="9:19">
      <c r="I3526" s="132"/>
      <c r="J3526" s="132"/>
      <c r="K3526" s="129"/>
      <c r="L3526" s="132"/>
      <c r="M3526" s="132"/>
      <c r="N3526" s="135"/>
      <c r="O3526" s="135"/>
      <c r="P3526" s="135"/>
      <c r="Q3526" s="135"/>
      <c r="R3526" s="135"/>
      <c r="S3526" s="135"/>
    </row>
    <row r="3527" spans="9:19">
      <c r="I3527" s="132"/>
      <c r="J3527" s="132"/>
      <c r="K3527" s="129"/>
      <c r="L3527" s="132"/>
      <c r="M3527" s="132"/>
      <c r="N3527" s="135"/>
      <c r="O3527" s="135"/>
      <c r="P3527" s="135"/>
      <c r="Q3527" s="135"/>
      <c r="R3527" s="135"/>
      <c r="S3527" s="135"/>
    </row>
    <row r="3528" spans="9:19">
      <c r="I3528" s="132"/>
      <c r="J3528" s="132"/>
      <c r="K3528" s="129"/>
      <c r="L3528" s="132"/>
      <c r="M3528" s="132"/>
      <c r="N3528" s="135"/>
      <c r="O3528" s="135"/>
      <c r="P3528" s="135"/>
      <c r="Q3528" s="135"/>
      <c r="R3528" s="135"/>
      <c r="S3528" s="135"/>
    </row>
    <row r="3529" spans="9:19">
      <c r="I3529" s="132"/>
      <c r="J3529" s="132"/>
      <c r="K3529" s="129"/>
      <c r="L3529" s="132"/>
      <c r="M3529" s="132"/>
      <c r="N3529" s="135"/>
      <c r="O3529" s="135"/>
      <c r="P3529" s="135"/>
      <c r="Q3529" s="135"/>
      <c r="R3529" s="135"/>
      <c r="S3529" s="135"/>
    </row>
    <row r="3530" spans="9:19">
      <c r="I3530" s="132"/>
      <c r="J3530" s="132"/>
      <c r="K3530" s="129"/>
      <c r="L3530" s="132"/>
      <c r="M3530" s="132"/>
      <c r="N3530" s="135"/>
      <c r="O3530" s="135"/>
      <c r="P3530" s="135"/>
      <c r="Q3530" s="135"/>
      <c r="R3530" s="135"/>
      <c r="S3530" s="135"/>
    </row>
    <row r="3531" spans="9:19">
      <c r="I3531" s="132"/>
      <c r="J3531" s="132"/>
      <c r="K3531" s="129"/>
      <c r="L3531" s="132"/>
      <c r="M3531" s="132"/>
      <c r="N3531" s="135"/>
      <c r="O3531" s="135"/>
      <c r="P3531" s="135"/>
      <c r="Q3531" s="135"/>
      <c r="R3531" s="135"/>
      <c r="S3531" s="135"/>
    </row>
    <row r="3532" spans="9:19">
      <c r="I3532" s="132"/>
      <c r="J3532" s="132"/>
      <c r="K3532" s="129"/>
      <c r="L3532" s="132"/>
      <c r="M3532" s="132"/>
      <c r="N3532" s="135"/>
      <c r="O3532" s="135"/>
      <c r="P3532" s="135"/>
      <c r="Q3532" s="135"/>
      <c r="R3532" s="135"/>
      <c r="S3532" s="135"/>
    </row>
    <row r="3533" spans="9:19">
      <c r="I3533" s="132"/>
      <c r="J3533" s="132"/>
      <c r="K3533" s="129"/>
      <c r="L3533" s="132"/>
      <c r="M3533" s="132"/>
      <c r="N3533" s="135"/>
      <c r="O3533" s="135"/>
      <c r="P3533" s="135"/>
      <c r="Q3533" s="135"/>
      <c r="R3533" s="135"/>
      <c r="S3533" s="135"/>
    </row>
    <row r="3534" spans="9:19">
      <c r="I3534" s="132"/>
      <c r="J3534" s="132"/>
      <c r="K3534" s="129"/>
      <c r="L3534" s="132"/>
      <c r="M3534" s="132"/>
      <c r="N3534" s="135"/>
      <c r="O3534" s="135"/>
      <c r="P3534" s="135"/>
      <c r="Q3534" s="135"/>
      <c r="R3534" s="135"/>
      <c r="S3534" s="135"/>
    </row>
    <row r="3535" spans="9:19">
      <c r="I3535" s="132"/>
      <c r="J3535" s="132"/>
      <c r="K3535" s="129"/>
      <c r="L3535" s="132"/>
      <c r="M3535" s="132"/>
      <c r="N3535" s="135"/>
      <c r="O3535" s="135"/>
      <c r="P3535" s="135"/>
      <c r="Q3535" s="135"/>
      <c r="R3535" s="135"/>
      <c r="S3535" s="135"/>
    </row>
    <row r="3536" spans="9:19">
      <c r="I3536" s="132"/>
      <c r="J3536" s="132"/>
      <c r="K3536" s="129"/>
      <c r="L3536" s="132"/>
      <c r="M3536" s="132"/>
      <c r="N3536" s="135"/>
      <c r="O3536" s="135"/>
      <c r="P3536" s="135"/>
      <c r="Q3536" s="135"/>
      <c r="R3536" s="135"/>
      <c r="S3536" s="135"/>
    </row>
    <row r="3537" spans="9:19">
      <c r="I3537" s="132"/>
      <c r="J3537" s="132"/>
      <c r="K3537" s="129"/>
      <c r="L3537" s="132"/>
      <c r="M3537" s="132"/>
      <c r="N3537" s="135"/>
      <c r="O3537" s="135"/>
      <c r="P3537" s="135"/>
      <c r="Q3537" s="135"/>
      <c r="R3537" s="135"/>
      <c r="S3537" s="135"/>
    </row>
    <row r="3538" spans="9:19">
      <c r="I3538" s="132"/>
      <c r="J3538" s="132"/>
      <c r="K3538" s="129"/>
      <c r="L3538" s="132"/>
      <c r="M3538" s="132"/>
      <c r="N3538" s="135"/>
      <c r="O3538" s="135"/>
      <c r="P3538" s="135"/>
      <c r="Q3538" s="135"/>
      <c r="R3538" s="135"/>
      <c r="S3538" s="135"/>
    </row>
    <row r="3539" spans="9:19">
      <c r="I3539" s="132"/>
      <c r="J3539" s="132"/>
      <c r="K3539" s="129"/>
      <c r="L3539" s="132"/>
      <c r="M3539" s="132"/>
      <c r="N3539" s="135"/>
      <c r="O3539" s="135"/>
      <c r="P3539" s="135"/>
      <c r="Q3539" s="135"/>
      <c r="R3539" s="135"/>
      <c r="S3539" s="135"/>
    </row>
    <row r="3540" spans="9:19">
      <c r="I3540" s="132"/>
      <c r="J3540" s="132"/>
      <c r="K3540" s="129"/>
      <c r="L3540" s="132"/>
      <c r="M3540" s="132"/>
      <c r="N3540" s="135"/>
      <c r="O3540" s="135"/>
      <c r="P3540" s="135"/>
      <c r="Q3540" s="135"/>
      <c r="R3540" s="135"/>
      <c r="S3540" s="135"/>
    </row>
    <row r="3541" spans="9:19">
      <c r="I3541" s="132"/>
      <c r="J3541" s="132"/>
      <c r="K3541" s="129"/>
      <c r="L3541" s="132"/>
      <c r="M3541" s="132"/>
      <c r="N3541" s="135"/>
      <c r="O3541" s="135"/>
      <c r="P3541" s="135"/>
      <c r="Q3541" s="135"/>
      <c r="R3541" s="135"/>
      <c r="S3541" s="135"/>
    </row>
    <row r="3542" spans="9:19">
      <c r="I3542" s="132"/>
      <c r="J3542" s="132"/>
      <c r="K3542" s="129"/>
      <c r="L3542" s="132"/>
      <c r="M3542" s="132"/>
      <c r="N3542" s="135"/>
      <c r="O3542" s="135"/>
      <c r="P3542" s="135"/>
      <c r="Q3542" s="135"/>
      <c r="R3542" s="135"/>
      <c r="S3542" s="135"/>
    </row>
    <row r="3543" spans="9:19">
      <c r="I3543" s="132"/>
      <c r="J3543" s="132"/>
      <c r="K3543" s="129"/>
      <c r="L3543" s="132"/>
      <c r="M3543" s="132"/>
      <c r="N3543" s="135"/>
      <c r="O3543" s="135"/>
      <c r="P3543" s="135"/>
      <c r="Q3543" s="135"/>
      <c r="R3543" s="135"/>
      <c r="S3543" s="135"/>
    </row>
    <row r="3544" spans="9:19">
      <c r="I3544" s="132"/>
      <c r="J3544" s="132"/>
      <c r="K3544" s="129"/>
      <c r="L3544" s="132"/>
      <c r="M3544" s="132"/>
      <c r="N3544" s="135"/>
      <c r="O3544" s="135"/>
      <c r="P3544" s="135"/>
      <c r="Q3544" s="135"/>
      <c r="R3544" s="135"/>
      <c r="S3544" s="135"/>
    </row>
    <row r="3545" spans="9:19">
      <c r="I3545" s="132"/>
      <c r="J3545" s="132"/>
      <c r="K3545" s="129"/>
      <c r="L3545" s="132"/>
      <c r="M3545" s="132"/>
      <c r="N3545" s="135"/>
      <c r="O3545" s="135"/>
      <c r="P3545" s="135"/>
      <c r="Q3545" s="135"/>
      <c r="R3545" s="135"/>
      <c r="S3545" s="135"/>
    </row>
    <row r="3546" spans="9:19">
      <c r="I3546" s="132"/>
      <c r="J3546" s="132"/>
      <c r="K3546" s="129"/>
      <c r="L3546" s="132"/>
      <c r="M3546" s="132"/>
      <c r="N3546" s="135"/>
      <c r="O3546" s="135"/>
      <c r="P3546" s="135"/>
      <c r="Q3546" s="135"/>
      <c r="R3546" s="135"/>
      <c r="S3546" s="135"/>
    </row>
    <row r="3547" spans="9:19">
      <c r="I3547" s="132"/>
      <c r="J3547" s="132"/>
      <c r="K3547" s="129"/>
      <c r="L3547" s="132"/>
      <c r="M3547" s="132"/>
      <c r="N3547" s="135"/>
      <c r="O3547" s="135"/>
      <c r="P3547" s="135"/>
      <c r="Q3547" s="135"/>
      <c r="R3547" s="135"/>
      <c r="S3547" s="135"/>
    </row>
    <row r="3548" spans="9:19">
      <c r="I3548" s="132"/>
      <c r="J3548" s="132"/>
      <c r="K3548" s="129"/>
      <c r="L3548" s="132"/>
      <c r="M3548" s="132"/>
      <c r="N3548" s="135"/>
      <c r="O3548" s="135"/>
      <c r="P3548" s="135"/>
      <c r="Q3548" s="135"/>
      <c r="R3548" s="135"/>
      <c r="S3548" s="135"/>
    </row>
    <row r="3549" spans="9:19">
      <c r="I3549" s="132"/>
      <c r="J3549" s="132"/>
      <c r="K3549" s="129"/>
      <c r="L3549" s="132"/>
      <c r="M3549" s="132"/>
      <c r="N3549" s="135"/>
      <c r="O3549" s="135"/>
      <c r="P3549" s="135"/>
      <c r="Q3549" s="135"/>
      <c r="R3549" s="135"/>
      <c r="S3549" s="135"/>
    </row>
    <row r="3550" spans="9:19">
      <c r="I3550" s="132"/>
      <c r="J3550" s="132"/>
      <c r="K3550" s="129"/>
      <c r="L3550" s="132"/>
      <c r="M3550" s="132"/>
      <c r="N3550" s="135"/>
      <c r="O3550" s="135"/>
      <c r="P3550" s="135"/>
      <c r="Q3550" s="135"/>
      <c r="R3550" s="135"/>
      <c r="S3550" s="135"/>
    </row>
    <row r="3551" spans="9:19">
      <c r="I3551" s="132"/>
      <c r="J3551" s="132"/>
      <c r="K3551" s="129"/>
      <c r="L3551" s="132"/>
      <c r="M3551" s="132"/>
      <c r="N3551" s="135"/>
      <c r="O3551" s="135"/>
      <c r="P3551" s="135"/>
      <c r="Q3551" s="135"/>
      <c r="R3551" s="135"/>
      <c r="S3551" s="135"/>
    </row>
    <row r="3552" spans="9:19">
      <c r="I3552" s="132"/>
      <c r="J3552" s="132"/>
      <c r="K3552" s="129"/>
      <c r="L3552" s="132"/>
      <c r="M3552" s="132"/>
      <c r="N3552" s="135"/>
      <c r="O3552" s="135"/>
      <c r="P3552" s="135"/>
      <c r="Q3552" s="135"/>
      <c r="R3552" s="135"/>
      <c r="S3552" s="135"/>
    </row>
    <row r="3553" spans="9:19">
      <c r="I3553" s="132"/>
      <c r="J3553" s="132"/>
      <c r="K3553" s="129"/>
      <c r="L3553" s="132"/>
      <c r="M3553" s="132"/>
      <c r="N3553" s="135"/>
      <c r="O3553" s="135"/>
      <c r="P3553" s="135"/>
      <c r="Q3553" s="135"/>
      <c r="R3553" s="135"/>
      <c r="S3553" s="135"/>
    </row>
    <row r="3554" spans="9:19">
      <c r="I3554" s="132"/>
      <c r="J3554" s="132"/>
      <c r="K3554" s="129"/>
      <c r="L3554" s="132"/>
      <c r="M3554" s="132"/>
      <c r="N3554" s="135"/>
      <c r="O3554" s="135"/>
      <c r="P3554" s="135"/>
      <c r="Q3554" s="135"/>
      <c r="R3554" s="135"/>
      <c r="S3554" s="135"/>
    </row>
    <row r="3555" spans="9:19">
      <c r="I3555" s="132"/>
      <c r="J3555" s="132"/>
      <c r="K3555" s="129"/>
      <c r="L3555" s="132"/>
      <c r="M3555" s="132"/>
      <c r="N3555" s="135"/>
      <c r="O3555" s="135"/>
      <c r="P3555" s="135"/>
      <c r="Q3555" s="135"/>
      <c r="R3555" s="135"/>
      <c r="S3555" s="135"/>
    </row>
    <row r="3556" spans="9:19">
      <c r="I3556" s="132"/>
      <c r="J3556" s="132"/>
      <c r="K3556" s="129"/>
      <c r="L3556" s="132"/>
      <c r="M3556" s="132"/>
      <c r="N3556" s="135"/>
      <c r="O3556" s="135"/>
      <c r="P3556" s="135"/>
      <c r="Q3556" s="135"/>
      <c r="R3556" s="135"/>
      <c r="S3556" s="135"/>
    </row>
    <row r="3557" spans="9:19">
      <c r="I3557" s="132"/>
      <c r="J3557" s="132"/>
      <c r="K3557" s="129"/>
      <c r="L3557" s="132"/>
      <c r="M3557" s="132"/>
      <c r="N3557" s="135"/>
      <c r="O3557" s="135"/>
      <c r="P3557" s="135"/>
      <c r="Q3557" s="135"/>
      <c r="R3557" s="135"/>
      <c r="S3557" s="135"/>
    </row>
    <row r="3558" spans="9:19">
      <c r="I3558" s="132"/>
      <c r="J3558" s="132"/>
      <c r="K3558" s="129"/>
      <c r="L3558" s="132"/>
      <c r="M3558" s="132"/>
      <c r="N3558" s="135"/>
      <c r="O3558" s="135"/>
      <c r="P3558" s="135"/>
      <c r="Q3558" s="135"/>
      <c r="R3558" s="135"/>
      <c r="S3558" s="135"/>
    </row>
    <row r="3559" spans="9:19">
      <c r="I3559" s="132"/>
      <c r="J3559" s="132"/>
      <c r="K3559" s="129"/>
      <c r="L3559" s="132"/>
      <c r="M3559" s="132"/>
      <c r="N3559" s="135"/>
      <c r="O3559" s="135"/>
      <c r="P3559" s="135"/>
      <c r="Q3559" s="135"/>
      <c r="R3559" s="135"/>
      <c r="S3559" s="135"/>
    </row>
    <row r="3560" spans="9:19">
      <c r="I3560" s="132"/>
      <c r="J3560" s="132"/>
      <c r="K3560" s="129"/>
      <c r="L3560" s="132"/>
      <c r="M3560" s="132"/>
      <c r="N3560" s="135"/>
      <c r="O3560" s="135"/>
      <c r="P3560" s="135"/>
      <c r="Q3560" s="135"/>
      <c r="R3560" s="135"/>
      <c r="S3560" s="135"/>
    </row>
    <row r="3561" spans="9:19">
      <c r="I3561" s="132"/>
      <c r="J3561" s="132"/>
      <c r="K3561" s="129"/>
      <c r="L3561" s="132"/>
      <c r="M3561" s="132"/>
      <c r="N3561" s="135"/>
      <c r="O3561" s="135"/>
      <c r="P3561" s="135"/>
      <c r="Q3561" s="135"/>
      <c r="R3561" s="135"/>
      <c r="S3561" s="135"/>
    </row>
    <row r="3562" spans="9:19">
      <c r="I3562" s="132"/>
      <c r="J3562" s="132"/>
      <c r="K3562" s="129"/>
      <c r="L3562" s="132"/>
      <c r="M3562" s="132"/>
      <c r="N3562" s="135"/>
      <c r="O3562" s="135"/>
      <c r="P3562" s="135"/>
      <c r="Q3562" s="135"/>
      <c r="R3562" s="135"/>
      <c r="S3562" s="135"/>
    </row>
    <row r="3563" spans="9:19">
      <c r="I3563" s="132"/>
      <c r="J3563" s="132"/>
      <c r="K3563" s="129"/>
      <c r="L3563" s="132"/>
      <c r="M3563" s="132"/>
      <c r="N3563" s="135"/>
      <c r="O3563" s="135"/>
      <c r="P3563" s="135"/>
      <c r="Q3563" s="135"/>
      <c r="R3563" s="135"/>
      <c r="S3563" s="135"/>
    </row>
    <row r="3564" spans="9:19">
      <c r="I3564" s="132"/>
      <c r="J3564" s="132"/>
      <c r="K3564" s="129"/>
      <c r="L3564" s="132"/>
      <c r="M3564" s="132"/>
      <c r="N3564" s="135"/>
      <c r="O3564" s="135"/>
      <c r="P3564" s="135"/>
      <c r="Q3564" s="135"/>
      <c r="R3564" s="135"/>
      <c r="S3564" s="135"/>
    </row>
    <row r="3565" spans="9:19">
      <c r="I3565" s="132"/>
      <c r="J3565" s="132"/>
      <c r="K3565" s="129"/>
      <c r="L3565" s="132"/>
      <c r="M3565" s="132"/>
      <c r="N3565" s="135"/>
      <c r="O3565" s="135"/>
      <c r="P3565" s="135"/>
      <c r="Q3565" s="135"/>
      <c r="R3565" s="135"/>
      <c r="S3565" s="135"/>
    </row>
    <row r="3566" spans="9:19">
      <c r="I3566" s="132"/>
      <c r="J3566" s="132"/>
      <c r="K3566" s="129"/>
      <c r="L3566" s="132"/>
      <c r="M3566" s="132"/>
      <c r="N3566" s="135"/>
      <c r="O3566" s="135"/>
      <c r="P3566" s="135"/>
      <c r="Q3566" s="135"/>
      <c r="R3566" s="135"/>
      <c r="S3566" s="135"/>
    </row>
    <row r="3567" spans="9:19">
      <c r="I3567" s="132"/>
      <c r="J3567" s="132"/>
      <c r="K3567" s="129"/>
      <c r="L3567" s="132"/>
      <c r="M3567" s="132"/>
      <c r="N3567" s="135"/>
      <c r="O3567" s="135"/>
      <c r="P3567" s="135"/>
      <c r="Q3567" s="135"/>
      <c r="R3567" s="135"/>
      <c r="S3567" s="135"/>
    </row>
    <row r="3568" spans="9:19">
      <c r="I3568" s="132"/>
      <c r="J3568" s="132"/>
      <c r="K3568" s="129"/>
      <c r="L3568" s="132"/>
      <c r="M3568" s="132"/>
      <c r="N3568" s="135"/>
      <c r="O3568" s="135"/>
      <c r="P3568" s="135"/>
      <c r="Q3568" s="135"/>
      <c r="R3568" s="135"/>
      <c r="S3568" s="135"/>
    </row>
    <row r="3569" spans="9:19">
      <c r="I3569" s="132"/>
      <c r="J3569" s="132"/>
      <c r="K3569" s="129"/>
      <c r="L3569" s="132"/>
      <c r="M3569" s="132"/>
      <c r="N3569" s="135"/>
      <c r="O3569" s="135"/>
      <c r="P3569" s="135"/>
      <c r="Q3569" s="135"/>
      <c r="R3569" s="135"/>
      <c r="S3569" s="135"/>
    </row>
    <row r="3570" spans="9:19">
      <c r="I3570" s="132"/>
      <c r="J3570" s="132"/>
      <c r="K3570" s="129"/>
      <c r="L3570" s="132"/>
      <c r="M3570" s="132"/>
      <c r="N3570" s="135"/>
      <c r="O3570" s="135"/>
      <c r="P3570" s="135"/>
      <c r="Q3570" s="135"/>
      <c r="R3570" s="135"/>
      <c r="S3570" s="135"/>
    </row>
    <row r="3571" spans="9:19">
      <c r="I3571" s="132"/>
      <c r="J3571" s="132"/>
      <c r="K3571" s="129"/>
      <c r="L3571" s="132"/>
      <c r="M3571" s="132"/>
      <c r="N3571" s="135"/>
      <c r="O3571" s="135"/>
      <c r="P3571" s="135"/>
      <c r="Q3571" s="135"/>
      <c r="R3571" s="135"/>
      <c r="S3571" s="135"/>
    </row>
    <row r="3572" spans="9:19">
      <c r="I3572" s="132"/>
      <c r="J3572" s="132"/>
      <c r="K3572" s="129"/>
      <c r="L3572" s="132"/>
      <c r="M3572" s="132"/>
      <c r="N3572" s="135"/>
      <c r="O3572" s="135"/>
      <c r="P3572" s="135"/>
      <c r="Q3572" s="135"/>
      <c r="R3572" s="135"/>
      <c r="S3572" s="135"/>
    </row>
    <row r="3573" spans="9:19">
      <c r="I3573" s="132"/>
      <c r="J3573" s="132"/>
      <c r="K3573" s="129"/>
      <c r="L3573" s="132"/>
      <c r="M3573" s="132"/>
      <c r="N3573" s="135"/>
      <c r="O3573" s="135"/>
      <c r="P3573" s="135"/>
      <c r="Q3573" s="135"/>
      <c r="R3573" s="135"/>
      <c r="S3573" s="135"/>
    </row>
    <row r="3574" spans="9:19">
      <c r="I3574" s="132"/>
      <c r="J3574" s="132"/>
      <c r="K3574" s="129"/>
      <c r="L3574" s="132"/>
      <c r="M3574" s="132"/>
      <c r="N3574" s="135"/>
      <c r="O3574" s="135"/>
      <c r="P3574" s="135"/>
      <c r="Q3574" s="135"/>
      <c r="R3574" s="135"/>
      <c r="S3574" s="135"/>
    </row>
    <row r="3575" spans="9:19">
      <c r="I3575" s="132"/>
      <c r="J3575" s="132"/>
      <c r="K3575" s="129"/>
      <c r="L3575" s="132"/>
      <c r="M3575" s="132"/>
      <c r="N3575" s="135"/>
      <c r="O3575" s="135"/>
      <c r="P3575" s="135"/>
      <c r="Q3575" s="135"/>
      <c r="R3575" s="135"/>
      <c r="S3575" s="135"/>
    </row>
    <row r="3576" spans="9:19">
      <c r="I3576" s="132"/>
      <c r="J3576" s="132"/>
      <c r="K3576" s="129"/>
      <c r="L3576" s="132"/>
      <c r="M3576" s="132"/>
      <c r="N3576" s="135"/>
      <c r="O3576" s="135"/>
      <c r="P3576" s="135"/>
      <c r="Q3576" s="135"/>
      <c r="R3576" s="135"/>
      <c r="S3576" s="135"/>
    </row>
    <row r="3577" spans="9:19">
      <c r="I3577" s="132"/>
      <c r="J3577" s="132"/>
      <c r="K3577" s="129"/>
      <c r="L3577" s="132"/>
      <c r="M3577" s="132"/>
      <c r="N3577" s="135"/>
      <c r="O3577" s="135"/>
      <c r="P3577" s="135"/>
      <c r="Q3577" s="135"/>
      <c r="R3577" s="135"/>
      <c r="S3577" s="135"/>
    </row>
    <row r="3578" spans="9:19">
      <c r="I3578" s="132"/>
      <c r="J3578" s="132"/>
      <c r="K3578" s="129"/>
      <c r="L3578" s="132"/>
      <c r="M3578" s="132"/>
      <c r="N3578" s="135"/>
      <c r="O3578" s="135"/>
      <c r="P3578" s="135"/>
      <c r="Q3578" s="135"/>
      <c r="R3578" s="135"/>
      <c r="S3578" s="135"/>
    </row>
    <row r="3579" spans="9:19">
      <c r="I3579" s="132"/>
      <c r="J3579" s="132"/>
      <c r="K3579" s="129"/>
      <c r="L3579" s="132"/>
      <c r="M3579" s="132"/>
      <c r="N3579" s="135"/>
      <c r="O3579" s="135"/>
      <c r="P3579" s="135"/>
      <c r="Q3579" s="135"/>
      <c r="R3579" s="135"/>
      <c r="S3579" s="135"/>
    </row>
    <row r="3580" spans="9:19">
      <c r="I3580" s="132"/>
      <c r="J3580" s="132"/>
      <c r="K3580" s="129"/>
      <c r="L3580" s="132"/>
      <c r="M3580" s="132"/>
      <c r="N3580" s="135"/>
      <c r="O3580" s="135"/>
      <c r="P3580" s="135"/>
      <c r="Q3580" s="135"/>
      <c r="R3580" s="135"/>
      <c r="S3580" s="135"/>
    </row>
    <row r="3581" spans="9:19">
      <c r="I3581" s="132"/>
      <c r="J3581" s="132"/>
      <c r="K3581" s="129"/>
      <c r="L3581" s="132"/>
      <c r="M3581" s="132"/>
      <c r="N3581" s="135"/>
      <c r="O3581" s="135"/>
      <c r="P3581" s="135"/>
      <c r="Q3581" s="135"/>
      <c r="R3581" s="135"/>
      <c r="S3581" s="135"/>
    </row>
    <row r="3582" spans="9:19">
      <c r="I3582" s="132"/>
      <c r="J3582" s="132"/>
      <c r="K3582" s="129"/>
      <c r="L3582" s="132"/>
      <c r="M3582" s="132"/>
      <c r="N3582" s="135"/>
      <c r="O3582" s="135"/>
      <c r="P3582" s="135"/>
      <c r="Q3582" s="135"/>
      <c r="R3582" s="135"/>
      <c r="S3582" s="135"/>
    </row>
    <row r="3583" spans="9:19">
      <c r="I3583" s="132"/>
      <c r="J3583" s="132"/>
      <c r="K3583" s="129"/>
      <c r="L3583" s="132"/>
      <c r="M3583" s="132"/>
      <c r="N3583" s="135"/>
      <c r="O3583" s="135"/>
      <c r="P3583" s="135"/>
      <c r="Q3583" s="135"/>
      <c r="R3583" s="135"/>
      <c r="S3583" s="135"/>
    </row>
    <row r="3584" spans="9:19">
      <c r="I3584" s="132"/>
      <c r="J3584" s="132"/>
      <c r="K3584" s="129"/>
      <c r="L3584" s="132"/>
      <c r="M3584" s="132"/>
      <c r="N3584" s="135"/>
      <c r="O3584" s="135"/>
      <c r="P3584" s="135"/>
      <c r="Q3584" s="135"/>
      <c r="R3584" s="135"/>
      <c r="S3584" s="135"/>
    </row>
    <row r="3585" spans="9:19">
      <c r="I3585" s="132"/>
      <c r="J3585" s="132"/>
      <c r="K3585" s="129"/>
      <c r="L3585" s="132"/>
      <c r="M3585" s="132"/>
      <c r="N3585" s="135"/>
      <c r="O3585" s="135"/>
      <c r="P3585" s="135"/>
      <c r="Q3585" s="135"/>
      <c r="R3585" s="135"/>
      <c r="S3585" s="135"/>
    </row>
    <row r="3586" spans="9:19">
      <c r="I3586" s="132"/>
      <c r="J3586" s="132"/>
      <c r="K3586" s="129"/>
      <c r="L3586" s="132"/>
      <c r="M3586" s="132"/>
      <c r="N3586" s="135"/>
      <c r="O3586" s="135"/>
      <c r="P3586" s="135"/>
      <c r="Q3586" s="135"/>
      <c r="R3586" s="135"/>
      <c r="S3586" s="135"/>
    </row>
    <row r="3587" spans="9:19">
      <c r="I3587" s="132"/>
      <c r="J3587" s="132"/>
      <c r="K3587" s="129"/>
      <c r="L3587" s="132"/>
      <c r="M3587" s="132"/>
      <c r="N3587" s="135"/>
      <c r="O3587" s="135"/>
      <c r="P3587" s="135"/>
      <c r="Q3587" s="135"/>
      <c r="R3587" s="135"/>
      <c r="S3587" s="135"/>
    </row>
    <row r="3588" spans="9:19">
      <c r="I3588" s="132"/>
      <c r="J3588" s="132"/>
      <c r="K3588" s="129"/>
      <c r="L3588" s="132"/>
      <c r="M3588" s="132"/>
      <c r="N3588" s="135"/>
      <c r="O3588" s="135"/>
      <c r="P3588" s="135"/>
      <c r="Q3588" s="135"/>
      <c r="R3588" s="135"/>
      <c r="S3588" s="135"/>
    </row>
    <row r="3589" spans="9:19">
      <c r="I3589" s="132"/>
      <c r="J3589" s="132"/>
      <c r="K3589" s="129"/>
      <c r="L3589" s="132"/>
      <c r="M3589" s="132"/>
      <c r="N3589" s="135"/>
      <c r="O3589" s="135"/>
      <c r="P3589" s="135"/>
      <c r="Q3589" s="135"/>
      <c r="R3589" s="135"/>
      <c r="S3589" s="135"/>
    </row>
    <row r="3590" spans="9:19">
      <c r="I3590" s="132"/>
      <c r="J3590" s="132"/>
      <c r="K3590" s="129"/>
      <c r="L3590" s="132"/>
      <c r="M3590" s="132"/>
      <c r="N3590" s="135"/>
      <c r="O3590" s="135"/>
      <c r="P3590" s="135"/>
      <c r="Q3590" s="135"/>
      <c r="R3590" s="135"/>
      <c r="S3590" s="135"/>
    </row>
    <row r="3591" spans="9:19">
      <c r="I3591" s="132"/>
      <c r="J3591" s="132"/>
      <c r="K3591" s="129"/>
      <c r="L3591" s="132"/>
      <c r="M3591" s="132"/>
      <c r="N3591" s="135"/>
      <c r="O3591" s="135"/>
      <c r="P3591" s="135"/>
      <c r="Q3591" s="135"/>
      <c r="R3591" s="135"/>
      <c r="S3591" s="135"/>
    </row>
    <row r="3592" spans="9:19">
      <c r="I3592" s="132"/>
      <c r="J3592" s="132"/>
      <c r="K3592" s="129"/>
      <c r="L3592" s="132"/>
      <c r="M3592" s="132"/>
      <c r="N3592" s="135"/>
      <c r="O3592" s="135"/>
      <c r="P3592" s="135"/>
      <c r="Q3592" s="135"/>
      <c r="R3592" s="135"/>
      <c r="S3592" s="135"/>
    </row>
    <row r="3593" spans="9:19">
      <c r="I3593" s="132"/>
      <c r="J3593" s="132"/>
      <c r="K3593" s="129"/>
      <c r="L3593" s="132"/>
      <c r="M3593" s="132"/>
      <c r="N3593" s="135"/>
      <c r="O3593" s="135"/>
      <c r="P3593" s="135"/>
      <c r="Q3593" s="135"/>
      <c r="R3593" s="135"/>
      <c r="S3593" s="135"/>
    </row>
    <row r="3594" spans="9:19">
      <c r="I3594" s="132"/>
      <c r="J3594" s="132"/>
      <c r="K3594" s="129"/>
      <c r="L3594" s="132"/>
      <c r="M3594" s="132"/>
      <c r="N3594" s="135"/>
      <c r="O3594" s="135"/>
      <c r="P3594" s="135"/>
      <c r="Q3594" s="135"/>
      <c r="R3594" s="135"/>
      <c r="S3594" s="135"/>
    </row>
    <row r="3595" spans="9:19">
      <c r="I3595" s="132"/>
      <c r="J3595" s="132"/>
      <c r="K3595" s="129"/>
      <c r="L3595" s="132"/>
      <c r="M3595" s="132"/>
      <c r="N3595" s="135"/>
      <c r="O3595" s="135"/>
      <c r="P3595" s="135"/>
      <c r="Q3595" s="135"/>
      <c r="R3595" s="135"/>
      <c r="S3595" s="135"/>
    </row>
    <row r="3596" spans="9:19">
      <c r="I3596" s="132"/>
      <c r="J3596" s="132"/>
      <c r="K3596" s="129"/>
      <c r="L3596" s="132"/>
      <c r="M3596" s="132"/>
      <c r="N3596" s="135"/>
      <c r="O3596" s="135"/>
      <c r="P3596" s="135"/>
      <c r="Q3596" s="135"/>
      <c r="R3596" s="135"/>
      <c r="S3596" s="135"/>
    </row>
    <row r="3597" spans="9:19">
      <c r="I3597" s="132"/>
      <c r="J3597" s="132"/>
      <c r="K3597" s="129"/>
      <c r="L3597" s="132"/>
      <c r="M3597" s="132"/>
      <c r="N3597" s="135"/>
      <c r="O3597" s="135"/>
      <c r="P3597" s="135"/>
      <c r="Q3597" s="135"/>
      <c r="R3597" s="135"/>
      <c r="S3597" s="135"/>
    </row>
    <row r="3598" spans="9:19">
      <c r="I3598" s="132"/>
      <c r="J3598" s="132"/>
      <c r="K3598" s="129"/>
      <c r="L3598" s="132"/>
      <c r="M3598" s="132"/>
      <c r="N3598" s="135"/>
      <c r="O3598" s="135"/>
      <c r="P3598" s="135"/>
      <c r="Q3598" s="135"/>
      <c r="R3598" s="135"/>
      <c r="S3598" s="135"/>
    </row>
    <row r="3599" spans="9:19">
      <c r="I3599" s="132"/>
      <c r="J3599" s="132"/>
      <c r="K3599" s="129"/>
      <c r="L3599" s="132"/>
      <c r="M3599" s="132"/>
      <c r="N3599" s="135"/>
      <c r="O3599" s="135"/>
      <c r="P3599" s="135"/>
      <c r="Q3599" s="135"/>
      <c r="R3599" s="135"/>
      <c r="S3599" s="135"/>
    </row>
    <row r="3600" spans="9:19">
      <c r="I3600" s="132"/>
      <c r="J3600" s="132"/>
      <c r="K3600" s="129"/>
      <c r="L3600" s="132"/>
      <c r="M3600" s="132"/>
      <c r="N3600" s="135"/>
      <c r="O3600" s="135"/>
      <c r="P3600" s="135"/>
      <c r="Q3600" s="135"/>
      <c r="R3600" s="135"/>
      <c r="S3600" s="135"/>
    </row>
    <row r="3601" spans="9:19">
      <c r="I3601" s="132"/>
      <c r="J3601" s="132"/>
      <c r="K3601" s="129"/>
      <c r="L3601" s="132"/>
      <c r="M3601" s="132"/>
      <c r="N3601" s="135"/>
      <c r="O3601" s="135"/>
      <c r="P3601" s="135"/>
      <c r="Q3601" s="135"/>
      <c r="R3601" s="135"/>
      <c r="S3601" s="135"/>
    </row>
    <row r="3602" spans="9:19">
      <c r="I3602" s="132"/>
      <c r="J3602" s="132"/>
      <c r="K3602" s="129"/>
      <c r="L3602" s="132"/>
      <c r="M3602" s="132"/>
      <c r="N3602" s="135"/>
      <c r="O3602" s="135"/>
      <c r="P3602" s="135"/>
      <c r="Q3602" s="135"/>
      <c r="R3602" s="135"/>
      <c r="S3602" s="135"/>
    </row>
    <row r="3603" spans="9:19">
      <c r="I3603" s="132"/>
      <c r="J3603" s="132"/>
      <c r="K3603" s="129"/>
      <c r="L3603" s="132"/>
      <c r="M3603" s="132"/>
      <c r="N3603" s="135"/>
      <c r="O3603" s="135"/>
      <c r="P3603" s="135"/>
      <c r="Q3603" s="135"/>
      <c r="R3603" s="135"/>
      <c r="S3603" s="135"/>
    </row>
    <row r="3604" spans="9:19">
      <c r="I3604" s="132"/>
      <c r="J3604" s="132"/>
      <c r="K3604" s="129"/>
      <c r="L3604" s="132"/>
      <c r="M3604" s="132"/>
      <c r="N3604" s="135"/>
      <c r="O3604" s="135"/>
      <c r="P3604" s="135"/>
      <c r="Q3604" s="135"/>
      <c r="R3604" s="135"/>
      <c r="S3604" s="135"/>
    </row>
    <row r="3605" spans="9:19">
      <c r="I3605" s="132"/>
      <c r="J3605" s="132"/>
      <c r="K3605" s="129"/>
      <c r="L3605" s="132"/>
      <c r="M3605" s="132"/>
      <c r="N3605" s="135"/>
      <c r="O3605" s="135"/>
      <c r="P3605" s="135"/>
      <c r="Q3605" s="135"/>
      <c r="R3605" s="135"/>
      <c r="S3605" s="135"/>
    </row>
    <row r="3606" spans="9:19">
      <c r="I3606" s="132"/>
      <c r="J3606" s="132"/>
      <c r="K3606" s="129"/>
      <c r="L3606" s="132"/>
      <c r="M3606" s="132"/>
      <c r="N3606" s="135"/>
      <c r="O3606" s="135"/>
      <c r="P3606" s="135"/>
      <c r="Q3606" s="135"/>
      <c r="R3606" s="135"/>
      <c r="S3606" s="135"/>
    </row>
    <row r="3607" spans="9:19">
      <c r="I3607" s="132"/>
      <c r="J3607" s="132"/>
      <c r="K3607" s="129"/>
      <c r="L3607" s="132"/>
      <c r="M3607" s="132"/>
      <c r="N3607" s="135"/>
      <c r="O3607" s="135"/>
      <c r="P3607" s="135"/>
      <c r="Q3607" s="135"/>
      <c r="R3607" s="135"/>
      <c r="S3607" s="135"/>
    </row>
    <row r="3608" spans="9:19">
      <c r="I3608" s="132"/>
      <c r="J3608" s="132"/>
      <c r="K3608" s="129"/>
      <c r="L3608" s="132"/>
      <c r="M3608" s="132"/>
      <c r="N3608" s="135"/>
      <c r="O3608" s="135"/>
      <c r="P3608" s="135"/>
      <c r="Q3608" s="135"/>
      <c r="R3608" s="135"/>
      <c r="S3608" s="135"/>
    </row>
    <row r="3609" spans="9:19">
      <c r="I3609" s="132"/>
      <c r="J3609" s="132"/>
      <c r="K3609" s="129"/>
      <c r="L3609" s="132"/>
      <c r="M3609" s="132"/>
      <c r="N3609" s="135"/>
      <c r="O3609" s="135"/>
      <c r="P3609" s="135"/>
      <c r="Q3609" s="135"/>
      <c r="R3609" s="135"/>
      <c r="S3609" s="135"/>
    </row>
    <row r="3610" spans="9:19">
      <c r="I3610" s="132"/>
      <c r="J3610" s="132"/>
      <c r="K3610" s="129"/>
      <c r="L3610" s="132"/>
      <c r="M3610" s="132"/>
      <c r="N3610" s="135"/>
      <c r="O3610" s="135"/>
      <c r="P3610" s="135"/>
      <c r="Q3610" s="135"/>
      <c r="R3610" s="135"/>
      <c r="S3610" s="135"/>
    </row>
    <row r="3611" spans="9:19">
      <c r="I3611" s="132"/>
      <c r="J3611" s="132"/>
      <c r="K3611" s="129"/>
      <c r="L3611" s="132"/>
      <c r="M3611" s="132"/>
      <c r="N3611" s="135"/>
      <c r="O3611" s="135"/>
      <c r="P3611" s="135"/>
      <c r="Q3611" s="135"/>
      <c r="R3611" s="135"/>
      <c r="S3611" s="135"/>
    </row>
    <row r="3612" spans="9:19">
      <c r="I3612" s="132"/>
      <c r="J3612" s="132"/>
      <c r="K3612" s="129"/>
      <c r="L3612" s="132"/>
      <c r="M3612" s="132"/>
      <c r="N3612" s="135"/>
      <c r="O3612" s="135"/>
      <c r="P3612" s="135"/>
      <c r="Q3612" s="135"/>
      <c r="R3612" s="135"/>
      <c r="S3612" s="135"/>
    </row>
    <row r="3613" spans="9:19">
      <c r="I3613" s="132"/>
      <c r="J3613" s="132"/>
      <c r="K3613" s="129"/>
      <c r="L3613" s="132"/>
      <c r="M3613" s="132"/>
      <c r="N3613" s="135"/>
      <c r="O3613" s="135"/>
      <c r="P3613" s="135"/>
      <c r="Q3613" s="135"/>
      <c r="R3613" s="135"/>
      <c r="S3613" s="135"/>
    </row>
    <row r="3614" spans="9:19">
      <c r="I3614" s="132"/>
      <c r="J3614" s="132"/>
      <c r="K3614" s="129"/>
      <c r="L3614" s="132"/>
      <c r="M3614" s="132"/>
      <c r="N3614" s="135"/>
      <c r="O3614" s="135"/>
      <c r="P3614" s="135"/>
      <c r="Q3614" s="135"/>
      <c r="R3614" s="135"/>
      <c r="S3614" s="135"/>
    </row>
    <row r="3615" spans="9:19">
      <c r="I3615" s="132"/>
      <c r="J3615" s="132"/>
      <c r="K3615" s="129"/>
      <c r="L3615" s="132"/>
      <c r="M3615" s="132"/>
      <c r="N3615" s="135"/>
      <c r="O3615" s="135"/>
      <c r="P3615" s="135"/>
      <c r="Q3615" s="135"/>
      <c r="R3615" s="135"/>
      <c r="S3615" s="135"/>
    </row>
    <row r="3616" spans="9:19">
      <c r="I3616" s="132"/>
      <c r="J3616" s="132"/>
      <c r="K3616" s="129"/>
      <c r="L3616" s="132"/>
      <c r="M3616" s="132"/>
      <c r="N3616" s="135"/>
      <c r="O3616" s="135"/>
      <c r="P3616" s="135"/>
      <c r="Q3616" s="135"/>
      <c r="R3616" s="135"/>
      <c r="S3616" s="135"/>
    </row>
    <row r="3617" spans="9:19">
      <c r="I3617" s="132"/>
      <c r="J3617" s="132"/>
      <c r="K3617" s="129"/>
      <c r="L3617" s="132"/>
      <c r="M3617" s="132"/>
      <c r="N3617" s="135"/>
      <c r="O3617" s="135"/>
      <c r="P3617" s="135"/>
      <c r="Q3617" s="135"/>
      <c r="R3617" s="135"/>
      <c r="S3617" s="135"/>
    </row>
    <row r="3618" spans="9:19">
      <c r="I3618" s="132"/>
      <c r="J3618" s="132"/>
      <c r="K3618" s="129"/>
      <c r="L3618" s="132"/>
      <c r="M3618" s="132"/>
      <c r="N3618" s="135"/>
      <c r="O3618" s="135"/>
      <c r="P3618" s="135"/>
      <c r="Q3618" s="135"/>
      <c r="R3618" s="135"/>
      <c r="S3618" s="135"/>
    </row>
    <row r="3619" spans="9:19">
      <c r="I3619" s="132"/>
      <c r="J3619" s="132"/>
      <c r="K3619" s="129"/>
      <c r="L3619" s="132"/>
      <c r="M3619" s="132"/>
      <c r="N3619" s="135"/>
      <c r="O3619" s="135"/>
      <c r="P3619" s="135"/>
      <c r="Q3619" s="135"/>
      <c r="R3619" s="135"/>
      <c r="S3619" s="135"/>
    </row>
    <row r="3620" spans="9:19">
      <c r="I3620" s="132"/>
      <c r="J3620" s="132"/>
      <c r="K3620" s="129"/>
      <c r="L3620" s="132"/>
      <c r="M3620" s="132"/>
      <c r="N3620" s="135"/>
      <c r="O3620" s="135"/>
      <c r="P3620" s="135"/>
      <c r="Q3620" s="135"/>
      <c r="R3620" s="135"/>
      <c r="S3620" s="135"/>
    </row>
    <row r="3621" spans="9:19">
      <c r="I3621" s="132"/>
      <c r="J3621" s="132"/>
      <c r="K3621" s="129"/>
      <c r="L3621" s="132"/>
      <c r="M3621" s="132"/>
      <c r="N3621" s="135"/>
      <c r="O3621" s="135"/>
      <c r="P3621" s="135"/>
      <c r="Q3621" s="135"/>
      <c r="R3621" s="135"/>
      <c r="S3621" s="135"/>
    </row>
    <row r="3622" spans="9:19">
      <c r="I3622" s="132"/>
      <c r="J3622" s="132"/>
      <c r="K3622" s="129"/>
      <c r="L3622" s="132"/>
      <c r="M3622" s="132"/>
      <c r="N3622" s="135"/>
      <c r="O3622" s="135"/>
      <c r="P3622" s="135"/>
      <c r="Q3622" s="135"/>
      <c r="R3622" s="135"/>
      <c r="S3622" s="135"/>
    </row>
    <row r="3623" spans="9:19">
      <c r="I3623" s="132"/>
      <c r="J3623" s="132"/>
      <c r="K3623" s="129"/>
      <c r="L3623" s="132"/>
      <c r="M3623" s="132"/>
      <c r="N3623" s="135"/>
      <c r="O3623" s="135"/>
      <c r="P3623" s="135"/>
      <c r="Q3623" s="135"/>
      <c r="R3623" s="135"/>
      <c r="S3623" s="135"/>
    </row>
    <row r="3624" spans="9:19">
      <c r="I3624" s="132"/>
      <c r="J3624" s="132"/>
      <c r="K3624" s="129"/>
      <c r="L3624" s="132"/>
      <c r="M3624" s="132"/>
      <c r="N3624" s="135"/>
      <c r="O3624" s="135"/>
      <c r="P3624" s="135"/>
      <c r="Q3624" s="135"/>
      <c r="R3624" s="135"/>
      <c r="S3624" s="135"/>
    </row>
    <row r="3625" spans="9:19">
      <c r="I3625" s="132"/>
      <c r="J3625" s="132"/>
      <c r="K3625" s="129"/>
      <c r="L3625" s="132"/>
      <c r="M3625" s="132"/>
      <c r="N3625" s="135"/>
      <c r="O3625" s="135"/>
      <c r="P3625" s="135"/>
      <c r="Q3625" s="135"/>
      <c r="R3625" s="135"/>
      <c r="S3625" s="135"/>
    </row>
    <row r="3626" spans="9:19">
      <c r="I3626" s="132"/>
      <c r="J3626" s="132"/>
      <c r="K3626" s="129"/>
      <c r="L3626" s="132"/>
      <c r="M3626" s="132"/>
      <c r="N3626" s="135"/>
      <c r="O3626" s="135"/>
      <c r="P3626" s="135"/>
      <c r="Q3626" s="135"/>
      <c r="R3626" s="135"/>
      <c r="S3626" s="135"/>
    </row>
    <row r="3627" spans="9:19">
      <c r="I3627" s="132"/>
      <c r="J3627" s="132"/>
      <c r="K3627" s="129"/>
      <c r="L3627" s="132"/>
      <c r="M3627" s="132"/>
      <c r="N3627" s="135"/>
      <c r="O3627" s="135"/>
      <c r="P3627" s="135"/>
      <c r="Q3627" s="135"/>
      <c r="R3627" s="135"/>
      <c r="S3627" s="135"/>
    </row>
    <row r="3628" spans="9:19">
      <c r="I3628" s="132"/>
      <c r="J3628" s="132"/>
      <c r="K3628" s="129"/>
      <c r="L3628" s="132"/>
      <c r="M3628" s="132"/>
      <c r="N3628" s="135"/>
      <c r="O3628" s="135"/>
      <c r="P3628" s="135"/>
      <c r="Q3628" s="135"/>
      <c r="R3628" s="135"/>
      <c r="S3628" s="135"/>
    </row>
    <row r="3629" spans="9:19">
      <c r="I3629" s="132"/>
      <c r="J3629" s="132"/>
      <c r="K3629" s="129"/>
      <c r="L3629" s="132"/>
      <c r="M3629" s="132"/>
      <c r="N3629" s="135"/>
      <c r="O3629" s="135"/>
      <c r="P3629" s="135"/>
      <c r="Q3629" s="135"/>
      <c r="R3629" s="135"/>
      <c r="S3629" s="135"/>
    </row>
    <row r="3630" spans="9:19">
      <c r="I3630" s="132"/>
      <c r="J3630" s="132"/>
      <c r="K3630" s="129"/>
      <c r="L3630" s="132"/>
      <c r="M3630" s="132"/>
      <c r="N3630" s="135"/>
      <c r="O3630" s="135"/>
      <c r="P3630" s="135"/>
      <c r="Q3630" s="135"/>
      <c r="R3630" s="135"/>
      <c r="S3630" s="135"/>
    </row>
    <row r="3631" spans="9:19">
      <c r="I3631" s="132"/>
      <c r="J3631" s="132"/>
      <c r="K3631" s="129"/>
      <c r="L3631" s="132"/>
      <c r="M3631" s="132"/>
      <c r="N3631" s="135"/>
      <c r="O3631" s="135"/>
      <c r="P3631" s="135"/>
      <c r="Q3631" s="135"/>
      <c r="R3631" s="135"/>
      <c r="S3631" s="135"/>
    </row>
    <row r="3632" spans="9:19">
      <c r="I3632" s="132"/>
      <c r="J3632" s="132"/>
      <c r="K3632" s="129"/>
      <c r="L3632" s="132"/>
      <c r="M3632" s="132"/>
      <c r="N3632" s="135"/>
      <c r="O3632" s="135"/>
      <c r="P3632" s="135"/>
      <c r="Q3632" s="135"/>
      <c r="R3632" s="135"/>
      <c r="S3632" s="135"/>
    </row>
    <row r="3633" spans="9:19">
      <c r="I3633" s="132"/>
      <c r="J3633" s="132"/>
      <c r="K3633" s="129"/>
      <c r="L3633" s="132"/>
      <c r="M3633" s="132"/>
      <c r="N3633" s="135"/>
      <c r="O3633" s="135"/>
      <c r="P3633" s="135"/>
      <c r="Q3633" s="135"/>
      <c r="R3633" s="135"/>
      <c r="S3633" s="135"/>
    </row>
    <row r="3634" spans="9:19">
      <c r="I3634" s="132"/>
      <c r="J3634" s="132"/>
      <c r="K3634" s="129"/>
      <c r="L3634" s="132"/>
      <c r="M3634" s="132"/>
      <c r="N3634" s="135"/>
      <c r="O3634" s="135"/>
      <c r="P3634" s="135"/>
      <c r="Q3634" s="135"/>
      <c r="R3634" s="135"/>
      <c r="S3634" s="135"/>
    </row>
    <row r="3635" spans="9:19">
      <c r="I3635" s="132"/>
      <c r="J3635" s="132"/>
      <c r="K3635" s="129"/>
      <c r="L3635" s="132"/>
      <c r="M3635" s="132"/>
      <c r="N3635" s="135"/>
      <c r="O3635" s="135"/>
      <c r="P3635" s="135"/>
      <c r="Q3635" s="135"/>
      <c r="R3635" s="135"/>
      <c r="S3635" s="135"/>
    </row>
    <row r="3636" spans="9:19">
      <c r="I3636" s="132"/>
      <c r="J3636" s="132"/>
      <c r="K3636" s="129"/>
      <c r="L3636" s="132"/>
      <c r="M3636" s="132"/>
      <c r="N3636" s="135"/>
      <c r="O3636" s="135"/>
      <c r="P3636" s="135"/>
      <c r="Q3636" s="135"/>
      <c r="R3636" s="135"/>
      <c r="S3636" s="135"/>
    </row>
    <row r="3637" spans="9:19">
      <c r="I3637" s="132"/>
      <c r="J3637" s="132"/>
      <c r="K3637" s="129"/>
      <c r="L3637" s="132"/>
      <c r="M3637" s="132"/>
      <c r="N3637" s="135"/>
      <c r="O3637" s="135"/>
      <c r="P3637" s="135"/>
      <c r="Q3637" s="135"/>
      <c r="R3637" s="135"/>
      <c r="S3637" s="135"/>
    </row>
    <row r="3638" spans="9:19">
      <c r="I3638" s="132"/>
      <c r="J3638" s="132"/>
      <c r="K3638" s="129"/>
      <c r="L3638" s="132"/>
      <c r="M3638" s="132"/>
      <c r="N3638" s="135"/>
      <c r="O3638" s="135"/>
      <c r="P3638" s="135"/>
      <c r="Q3638" s="135"/>
      <c r="R3638" s="135"/>
      <c r="S3638" s="135"/>
    </row>
    <row r="3639" spans="9:19">
      <c r="I3639" s="132"/>
      <c r="J3639" s="132"/>
      <c r="K3639" s="129"/>
      <c r="L3639" s="132"/>
      <c r="M3639" s="132"/>
      <c r="N3639" s="135"/>
      <c r="O3639" s="135"/>
      <c r="P3639" s="135"/>
      <c r="Q3639" s="135"/>
      <c r="R3639" s="135"/>
      <c r="S3639" s="135"/>
    </row>
    <row r="3640" spans="9:19">
      <c r="I3640" s="132"/>
      <c r="J3640" s="132"/>
      <c r="K3640" s="129"/>
      <c r="L3640" s="132"/>
      <c r="M3640" s="132"/>
      <c r="N3640" s="135"/>
      <c r="O3640" s="135"/>
      <c r="P3640" s="135"/>
      <c r="Q3640" s="135"/>
      <c r="R3640" s="135"/>
      <c r="S3640" s="135"/>
    </row>
    <row r="3641" spans="9:19">
      <c r="I3641" s="132"/>
      <c r="J3641" s="132"/>
      <c r="K3641" s="129"/>
      <c r="L3641" s="132"/>
      <c r="M3641" s="132"/>
      <c r="N3641" s="135"/>
      <c r="O3641" s="135"/>
      <c r="P3641" s="135"/>
      <c r="Q3641" s="135"/>
      <c r="R3641" s="135"/>
      <c r="S3641" s="135"/>
    </row>
    <row r="3642" spans="9:19">
      <c r="I3642" s="132"/>
      <c r="J3642" s="132"/>
      <c r="K3642" s="129"/>
      <c r="L3642" s="132"/>
      <c r="M3642" s="132"/>
      <c r="N3642" s="135"/>
      <c r="O3642" s="135"/>
      <c r="P3642" s="135"/>
      <c r="Q3642" s="135"/>
      <c r="R3642" s="135"/>
      <c r="S3642" s="135"/>
    </row>
    <row r="3643" spans="9:19">
      <c r="I3643" s="132"/>
      <c r="J3643" s="132"/>
      <c r="K3643" s="129"/>
      <c r="L3643" s="132"/>
      <c r="M3643" s="132"/>
      <c r="N3643" s="135"/>
      <c r="O3643" s="135"/>
      <c r="P3643" s="135"/>
      <c r="Q3643" s="135"/>
      <c r="R3643" s="135"/>
      <c r="S3643" s="135"/>
    </row>
    <row r="3644" spans="9:19">
      <c r="I3644" s="132"/>
      <c r="J3644" s="132"/>
      <c r="K3644" s="129"/>
      <c r="L3644" s="132"/>
      <c r="M3644" s="132"/>
      <c r="N3644" s="135"/>
      <c r="O3644" s="135"/>
      <c r="P3644" s="135"/>
      <c r="Q3644" s="135"/>
      <c r="R3644" s="135"/>
      <c r="S3644" s="135"/>
    </row>
    <row r="3645" spans="9:19">
      <c r="I3645" s="132"/>
      <c r="J3645" s="132"/>
      <c r="K3645" s="129"/>
      <c r="L3645" s="132"/>
      <c r="M3645" s="132"/>
      <c r="N3645" s="135"/>
      <c r="O3645" s="135"/>
      <c r="P3645" s="135"/>
      <c r="Q3645" s="135"/>
      <c r="R3645" s="135"/>
      <c r="S3645" s="135"/>
    </row>
    <row r="3646" spans="9:19">
      <c r="I3646" s="132"/>
      <c r="J3646" s="132"/>
      <c r="K3646" s="129"/>
      <c r="L3646" s="132"/>
      <c r="M3646" s="132"/>
      <c r="N3646" s="135"/>
      <c r="O3646" s="135"/>
      <c r="P3646" s="135"/>
      <c r="Q3646" s="135"/>
      <c r="R3646" s="135"/>
      <c r="S3646" s="135"/>
    </row>
    <row r="3647" spans="9:19">
      <c r="I3647" s="132"/>
      <c r="J3647" s="132"/>
      <c r="K3647" s="129"/>
      <c r="L3647" s="132"/>
      <c r="M3647" s="132"/>
      <c r="N3647" s="135"/>
      <c r="O3647" s="135"/>
      <c r="P3647" s="135"/>
      <c r="Q3647" s="135"/>
      <c r="R3647" s="135"/>
      <c r="S3647" s="135"/>
    </row>
    <row r="3648" spans="9:19">
      <c r="I3648" s="132"/>
      <c r="J3648" s="132"/>
      <c r="K3648" s="129"/>
      <c r="L3648" s="132"/>
      <c r="M3648" s="132"/>
      <c r="N3648" s="135"/>
      <c r="O3648" s="135"/>
      <c r="P3648" s="135"/>
      <c r="Q3648" s="135"/>
      <c r="R3648" s="135"/>
      <c r="S3648" s="135"/>
    </row>
    <row r="3649" spans="9:19">
      <c r="I3649" s="132"/>
      <c r="J3649" s="132"/>
      <c r="K3649" s="129"/>
      <c r="L3649" s="132"/>
      <c r="M3649" s="132"/>
      <c r="N3649" s="135"/>
      <c r="O3649" s="135"/>
      <c r="P3649" s="135"/>
      <c r="Q3649" s="135"/>
      <c r="R3649" s="135"/>
      <c r="S3649" s="135"/>
    </row>
    <row r="3650" spans="9:19">
      <c r="I3650" s="132"/>
      <c r="J3650" s="132"/>
      <c r="K3650" s="129"/>
      <c r="L3650" s="132"/>
      <c r="M3650" s="132"/>
      <c r="N3650" s="135"/>
      <c r="O3650" s="135"/>
      <c r="P3650" s="135"/>
      <c r="Q3650" s="135"/>
      <c r="R3650" s="135"/>
      <c r="S3650" s="135"/>
    </row>
    <row r="3651" spans="9:19">
      <c r="I3651" s="132"/>
      <c r="J3651" s="132"/>
      <c r="K3651" s="129"/>
      <c r="L3651" s="132"/>
      <c r="M3651" s="132"/>
      <c r="N3651" s="135"/>
      <c r="O3651" s="135"/>
      <c r="P3651" s="135"/>
      <c r="Q3651" s="135"/>
      <c r="R3651" s="135"/>
      <c r="S3651" s="135"/>
    </row>
    <row r="3652" spans="9:19">
      <c r="I3652" s="132"/>
      <c r="J3652" s="132"/>
      <c r="K3652" s="129"/>
      <c r="L3652" s="132"/>
      <c r="M3652" s="132"/>
      <c r="N3652" s="135"/>
      <c r="O3652" s="135"/>
      <c r="P3652" s="135"/>
      <c r="Q3652" s="135"/>
      <c r="R3652" s="135"/>
      <c r="S3652" s="135"/>
    </row>
    <row r="3653" spans="9:19">
      <c r="I3653" s="132"/>
      <c r="J3653" s="132"/>
      <c r="K3653" s="129"/>
      <c r="L3653" s="132"/>
      <c r="M3653" s="132"/>
      <c r="N3653" s="135"/>
      <c r="O3653" s="135"/>
      <c r="P3653" s="135"/>
      <c r="Q3653" s="135"/>
      <c r="R3653" s="135"/>
      <c r="S3653" s="135"/>
    </row>
    <row r="3654" spans="9:19">
      <c r="I3654" s="132"/>
      <c r="J3654" s="132"/>
      <c r="K3654" s="129"/>
      <c r="L3654" s="132"/>
      <c r="M3654" s="132"/>
      <c r="N3654" s="135"/>
      <c r="O3654" s="135"/>
      <c r="P3654" s="135"/>
      <c r="Q3654" s="135"/>
      <c r="R3654" s="135"/>
      <c r="S3654" s="135"/>
    </row>
    <row r="3655" spans="9:19">
      <c r="I3655" s="132"/>
      <c r="J3655" s="132"/>
      <c r="K3655" s="129"/>
      <c r="L3655" s="132"/>
      <c r="M3655" s="132"/>
      <c r="N3655" s="135"/>
      <c r="O3655" s="135"/>
      <c r="P3655" s="135"/>
      <c r="Q3655" s="135"/>
      <c r="R3655" s="135"/>
      <c r="S3655" s="135"/>
    </row>
    <row r="3656" spans="9:19">
      <c r="I3656" s="132"/>
      <c r="J3656" s="132"/>
      <c r="K3656" s="129"/>
      <c r="L3656" s="132"/>
      <c r="M3656" s="132"/>
      <c r="N3656" s="135"/>
      <c r="O3656" s="135"/>
      <c r="P3656" s="135"/>
      <c r="Q3656" s="135"/>
      <c r="R3656" s="135"/>
      <c r="S3656" s="135"/>
    </row>
    <row r="3657" spans="9:19">
      <c r="I3657" s="132"/>
      <c r="J3657" s="132"/>
      <c r="K3657" s="129"/>
      <c r="L3657" s="132"/>
      <c r="M3657" s="132"/>
      <c r="N3657" s="135"/>
      <c r="O3657" s="135"/>
      <c r="P3657" s="135"/>
      <c r="Q3657" s="135"/>
      <c r="R3657" s="135"/>
      <c r="S3657" s="135"/>
    </row>
    <row r="3658" spans="9:19">
      <c r="I3658" s="132"/>
      <c r="J3658" s="132"/>
      <c r="K3658" s="129"/>
      <c r="L3658" s="132"/>
      <c r="M3658" s="132"/>
      <c r="N3658" s="135"/>
      <c r="O3658" s="135"/>
      <c r="P3658" s="135"/>
      <c r="Q3658" s="135"/>
      <c r="R3658" s="135"/>
      <c r="S3658" s="135"/>
    </row>
    <row r="3659" spans="9:19">
      <c r="I3659" s="132"/>
      <c r="J3659" s="132"/>
      <c r="K3659" s="129"/>
      <c r="L3659" s="132"/>
      <c r="M3659" s="132"/>
      <c r="N3659" s="135"/>
      <c r="O3659" s="135"/>
      <c r="P3659" s="135"/>
      <c r="Q3659" s="135"/>
      <c r="R3659" s="135"/>
      <c r="S3659" s="135"/>
    </row>
    <row r="3660" spans="9:19">
      <c r="I3660" s="132"/>
      <c r="J3660" s="132"/>
      <c r="K3660" s="129"/>
      <c r="L3660" s="132"/>
      <c r="M3660" s="132"/>
      <c r="N3660" s="135"/>
      <c r="O3660" s="135"/>
      <c r="P3660" s="135"/>
      <c r="Q3660" s="135"/>
      <c r="R3660" s="135"/>
      <c r="S3660" s="135"/>
    </row>
    <row r="3661" spans="9:19">
      <c r="I3661" s="132"/>
      <c r="J3661" s="132"/>
      <c r="K3661" s="129"/>
      <c r="L3661" s="132"/>
      <c r="M3661" s="132"/>
      <c r="N3661" s="135"/>
      <c r="O3661" s="135"/>
      <c r="P3661" s="135"/>
      <c r="Q3661" s="135"/>
      <c r="R3661" s="135"/>
      <c r="S3661" s="135"/>
    </row>
    <row r="3662" spans="9:19">
      <c r="I3662" s="132"/>
      <c r="J3662" s="132"/>
      <c r="K3662" s="129"/>
      <c r="L3662" s="132"/>
      <c r="M3662" s="132"/>
      <c r="N3662" s="135"/>
      <c r="O3662" s="135"/>
      <c r="P3662" s="135"/>
      <c r="Q3662" s="135"/>
      <c r="R3662" s="135"/>
      <c r="S3662" s="135"/>
    </row>
    <row r="3663" spans="9:19">
      <c r="I3663" s="132"/>
      <c r="J3663" s="132"/>
      <c r="K3663" s="129"/>
      <c r="L3663" s="132"/>
      <c r="M3663" s="132"/>
      <c r="N3663" s="135"/>
      <c r="O3663" s="135"/>
      <c r="P3663" s="135"/>
      <c r="Q3663" s="135"/>
      <c r="R3663" s="135"/>
      <c r="S3663" s="135"/>
    </row>
    <row r="3664" spans="9:19">
      <c r="I3664" s="132"/>
      <c r="J3664" s="132"/>
      <c r="K3664" s="129"/>
      <c r="L3664" s="132"/>
      <c r="M3664" s="132"/>
      <c r="N3664" s="135"/>
      <c r="O3664" s="135"/>
      <c r="P3664" s="135"/>
      <c r="Q3664" s="135"/>
      <c r="R3664" s="135"/>
      <c r="S3664" s="135"/>
    </row>
    <row r="3665" spans="9:19">
      <c r="I3665" s="132"/>
      <c r="J3665" s="132"/>
      <c r="K3665" s="129"/>
      <c r="L3665" s="132"/>
      <c r="M3665" s="132"/>
      <c r="N3665" s="135"/>
      <c r="O3665" s="135"/>
      <c r="P3665" s="135"/>
      <c r="Q3665" s="135"/>
      <c r="R3665" s="135"/>
      <c r="S3665" s="135"/>
    </row>
    <row r="3666" spans="9:19">
      <c r="I3666" s="132"/>
      <c r="J3666" s="132"/>
      <c r="K3666" s="129"/>
      <c r="L3666" s="132"/>
      <c r="M3666" s="132"/>
      <c r="N3666" s="135"/>
      <c r="O3666" s="135"/>
      <c r="P3666" s="135"/>
      <c r="Q3666" s="135"/>
      <c r="R3666" s="135"/>
      <c r="S3666" s="135"/>
    </row>
    <row r="3667" spans="9:19">
      <c r="I3667" s="132"/>
      <c r="J3667" s="132"/>
      <c r="K3667" s="129"/>
      <c r="L3667" s="132"/>
      <c r="M3667" s="132"/>
      <c r="N3667" s="135"/>
      <c r="O3667" s="135"/>
      <c r="P3667" s="135"/>
      <c r="Q3667" s="135"/>
      <c r="R3667" s="135"/>
      <c r="S3667" s="135"/>
    </row>
    <row r="3668" spans="9:19">
      <c r="I3668" s="132"/>
      <c r="J3668" s="132"/>
      <c r="K3668" s="129"/>
      <c r="L3668" s="132"/>
      <c r="M3668" s="132"/>
      <c r="N3668" s="135"/>
      <c r="O3668" s="135"/>
      <c r="P3668" s="135"/>
      <c r="Q3668" s="135"/>
      <c r="R3668" s="135"/>
      <c r="S3668" s="135"/>
    </row>
    <row r="3669" spans="9:19">
      <c r="I3669" s="132"/>
      <c r="J3669" s="132"/>
      <c r="K3669" s="129"/>
      <c r="L3669" s="132"/>
      <c r="M3669" s="132"/>
      <c r="N3669" s="135"/>
      <c r="O3669" s="135"/>
      <c r="P3669" s="135"/>
      <c r="Q3669" s="135"/>
      <c r="R3669" s="135"/>
      <c r="S3669" s="135"/>
    </row>
    <row r="3670" spans="9:19">
      <c r="I3670" s="132"/>
      <c r="J3670" s="132"/>
      <c r="K3670" s="129"/>
      <c r="L3670" s="132"/>
      <c r="M3670" s="132"/>
      <c r="N3670" s="135"/>
      <c r="O3670" s="135"/>
      <c r="P3670" s="135"/>
      <c r="Q3670" s="135"/>
      <c r="R3670" s="135"/>
      <c r="S3670" s="135"/>
    </row>
    <row r="3671" spans="9:19">
      <c r="I3671" s="132"/>
      <c r="J3671" s="132"/>
      <c r="K3671" s="129"/>
      <c r="L3671" s="132"/>
      <c r="M3671" s="132"/>
      <c r="N3671" s="135"/>
      <c r="O3671" s="135"/>
      <c r="P3671" s="135"/>
      <c r="Q3671" s="135"/>
      <c r="R3671" s="135"/>
      <c r="S3671" s="135"/>
    </row>
    <row r="3672" spans="9:19">
      <c r="I3672" s="132"/>
      <c r="J3672" s="132"/>
      <c r="K3672" s="129"/>
      <c r="L3672" s="132"/>
      <c r="M3672" s="132"/>
      <c r="N3672" s="135"/>
      <c r="O3672" s="135"/>
      <c r="P3672" s="135"/>
      <c r="Q3672" s="135"/>
      <c r="R3672" s="135"/>
      <c r="S3672" s="135"/>
    </row>
    <row r="3673" spans="9:19">
      <c r="I3673" s="132"/>
      <c r="J3673" s="132"/>
      <c r="K3673" s="129"/>
      <c r="L3673" s="132"/>
      <c r="M3673" s="132"/>
      <c r="N3673" s="135"/>
      <c r="O3673" s="135"/>
      <c r="P3673" s="135"/>
      <c r="Q3673" s="135"/>
      <c r="R3673" s="135"/>
      <c r="S3673" s="135"/>
    </row>
    <row r="3674" spans="9:19">
      <c r="I3674" s="132"/>
      <c r="J3674" s="132"/>
      <c r="K3674" s="129"/>
      <c r="L3674" s="132"/>
      <c r="M3674" s="132"/>
      <c r="N3674" s="135"/>
      <c r="O3674" s="135"/>
      <c r="P3674" s="135"/>
      <c r="Q3674" s="135"/>
      <c r="R3674" s="135"/>
      <c r="S3674" s="135"/>
    </row>
    <row r="3675" spans="9:19">
      <c r="I3675" s="132"/>
      <c r="J3675" s="132"/>
      <c r="K3675" s="129"/>
      <c r="L3675" s="132"/>
      <c r="M3675" s="132"/>
      <c r="N3675" s="135"/>
      <c r="O3675" s="135"/>
      <c r="P3675" s="135"/>
      <c r="Q3675" s="135"/>
      <c r="R3675" s="135"/>
      <c r="S3675" s="135"/>
    </row>
    <row r="3676" spans="9:19">
      <c r="I3676" s="132"/>
      <c r="J3676" s="132"/>
      <c r="K3676" s="129"/>
      <c r="L3676" s="132"/>
      <c r="M3676" s="132"/>
      <c r="N3676" s="135"/>
      <c r="O3676" s="135"/>
      <c r="P3676" s="135"/>
      <c r="Q3676" s="135"/>
      <c r="R3676" s="135"/>
      <c r="S3676" s="135"/>
    </row>
    <row r="3677" spans="9:19">
      <c r="I3677" s="132"/>
      <c r="J3677" s="132"/>
      <c r="K3677" s="129"/>
      <c r="L3677" s="132"/>
      <c r="M3677" s="132"/>
      <c r="N3677" s="135"/>
      <c r="O3677" s="135"/>
      <c r="P3677" s="135"/>
      <c r="Q3677" s="135"/>
      <c r="R3677" s="135"/>
      <c r="S3677" s="135"/>
    </row>
    <row r="3678" spans="9:19">
      <c r="I3678" s="132"/>
      <c r="J3678" s="132"/>
      <c r="K3678" s="129"/>
      <c r="L3678" s="132"/>
      <c r="M3678" s="132"/>
      <c r="N3678" s="135"/>
      <c r="O3678" s="135"/>
      <c r="P3678" s="135"/>
      <c r="Q3678" s="135"/>
      <c r="R3678" s="135"/>
      <c r="S3678" s="135"/>
    </row>
    <row r="3679" spans="9:19">
      <c r="I3679" s="132"/>
      <c r="J3679" s="132"/>
      <c r="K3679" s="129"/>
      <c r="L3679" s="132"/>
      <c r="M3679" s="132"/>
      <c r="N3679" s="135"/>
      <c r="O3679" s="135"/>
      <c r="P3679" s="135"/>
      <c r="Q3679" s="135"/>
      <c r="R3679" s="135"/>
      <c r="S3679" s="135"/>
    </row>
    <row r="3680" spans="9:19">
      <c r="I3680" s="132"/>
      <c r="J3680" s="132"/>
      <c r="K3680" s="129"/>
      <c r="L3680" s="132"/>
      <c r="M3680" s="132"/>
      <c r="N3680" s="135"/>
      <c r="O3680" s="135"/>
      <c r="P3680" s="135"/>
      <c r="Q3680" s="135"/>
      <c r="R3680" s="135"/>
      <c r="S3680" s="135"/>
    </row>
    <row r="3681" spans="9:19">
      <c r="I3681" s="132"/>
      <c r="J3681" s="132"/>
      <c r="K3681" s="129"/>
      <c r="L3681" s="132"/>
      <c r="M3681" s="132"/>
      <c r="N3681" s="135"/>
      <c r="O3681" s="135"/>
      <c r="P3681" s="135"/>
      <c r="Q3681" s="135"/>
      <c r="R3681" s="135"/>
      <c r="S3681" s="135"/>
    </row>
    <row r="3682" spans="9:19">
      <c r="I3682" s="132"/>
      <c r="J3682" s="132"/>
      <c r="K3682" s="129"/>
      <c r="L3682" s="132"/>
      <c r="M3682" s="132"/>
      <c r="N3682" s="135"/>
      <c r="O3682" s="135"/>
      <c r="P3682" s="135"/>
      <c r="Q3682" s="135"/>
      <c r="R3682" s="135"/>
      <c r="S3682" s="135"/>
    </row>
    <row r="3683" spans="9:19">
      <c r="I3683" s="132"/>
      <c r="J3683" s="132"/>
      <c r="K3683" s="129"/>
      <c r="L3683" s="132"/>
      <c r="M3683" s="132"/>
      <c r="N3683" s="135"/>
      <c r="O3683" s="135"/>
      <c r="P3683" s="135"/>
      <c r="Q3683" s="135"/>
      <c r="R3683" s="135"/>
      <c r="S3683" s="135"/>
    </row>
    <row r="3684" spans="9:19">
      <c r="I3684" s="132"/>
      <c r="J3684" s="132"/>
      <c r="K3684" s="129"/>
      <c r="L3684" s="132"/>
      <c r="M3684" s="132"/>
      <c r="N3684" s="135"/>
      <c r="O3684" s="135"/>
      <c r="P3684" s="135"/>
      <c r="Q3684" s="135"/>
      <c r="R3684" s="135"/>
      <c r="S3684" s="135"/>
    </row>
    <row r="3685" spans="9:19">
      <c r="I3685" s="132"/>
      <c r="J3685" s="132"/>
      <c r="K3685" s="129"/>
      <c r="L3685" s="132"/>
      <c r="M3685" s="132"/>
      <c r="N3685" s="135"/>
      <c r="O3685" s="135"/>
      <c r="P3685" s="135"/>
      <c r="Q3685" s="135"/>
      <c r="R3685" s="135"/>
      <c r="S3685" s="135"/>
    </row>
    <row r="3686" spans="9:19">
      <c r="I3686" s="132"/>
      <c r="J3686" s="132"/>
      <c r="K3686" s="129"/>
      <c r="L3686" s="132"/>
      <c r="M3686" s="132"/>
      <c r="N3686" s="135"/>
      <c r="O3686" s="135"/>
      <c r="P3686" s="135"/>
      <c r="Q3686" s="135"/>
      <c r="R3686" s="135"/>
      <c r="S3686" s="135"/>
    </row>
    <row r="3687" spans="9:19">
      <c r="I3687" s="132"/>
      <c r="J3687" s="132"/>
      <c r="K3687" s="129"/>
      <c r="L3687" s="132"/>
      <c r="M3687" s="132"/>
      <c r="N3687" s="135"/>
      <c r="O3687" s="135"/>
      <c r="P3687" s="135"/>
      <c r="Q3687" s="135"/>
      <c r="R3687" s="135"/>
      <c r="S3687" s="135"/>
    </row>
    <row r="3688" spans="9:19">
      <c r="I3688" s="132"/>
      <c r="J3688" s="132"/>
      <c r="K3688" s="129"/>
      <c r="L3688" s="132"/>
      <c r="M3688" s="132"/>
      <c r="N3688" s="135"/>
      <c r="O3688" s="135"/>
      <c r="P3688" s="135"/>
      <c r="Q3688" s="135"/>
      <c r="R3688" s="135"/>
      <c r="S3688" s="135"/>
    </row>
    <row r="3689" spans="9:19">
      <c r="I3689" s="132"/>
      <c r="J3689" s="132"/>
      <c r="K3689" s="129"/>
      <c r="L3689" s="132"/>
      <c r="M3689" s="132"/>
      <c r="N3689" s="135"/>
      <c r="O3689" s="135"/>
      <c r="P3689" s="135"/>
      <c r="Q3689" s="135"/>
      <c r="R3689" s="135"/>
      <c r="S3689" s="135"/>
    </row>
    <row r="3690" spans="9:19">
      <c r="I3690" s="132"/>
      <c r="J3690" s="132"/>
      <c r="K3690" s="129"/>
      <c r="L3690" s="132"/>
      <c r="M3690" s="132"/>
      <c r="N3690" s="135"/>
      <c r="O3690" s="135"/>
      <c r="P3690" s="135"/>
      <c r="Q3690" s="135"/>
      <c r="R3690" s="135"/>
      <c r="S3690" s="135"/>
    </row>
    <row r="3691" spans="9:19">
      <c r="I3691" s="132"/>
      <c r="J3691" s="132"/>
      <c r="K3691" s="129"/>
      <c r="L3691" s="132"/>
      <c r="M3691" s="132"/>
      <c r="N3691" s="135"/>
      <c r="O3691" s="135"/>
      <c r="P3691" s="135"/>
      <c r="Q3691" s="135"/>
      <c r="R3691" s="135"/>
      <c r="S3691" s="135"/>
    </row>
    <row r="3692" spans="9:19">
      <c r="I3692" s="132"/>
      <c r="J3692" s="132"/>
      <c r="K3692" s="129"/>
      <c r="L3692" s="132"/>
      <c r="M3692" s="132"/>
      <c r="N3692" s="135"/>
      <c r="O3692" s="135"/>
      <c r="P3692" s="135"/>
      <c r="Q3692" s="135"/>
      <c r="R3692" s="135"/>
      <c r="S3692" s="135"/>
    </row>
    <row r="3693" spans="9:19">
      <c r="I3693" s="132"/>
      <c r="J3693" s="132"/>
      <c r="K3693" s="129"/>
      <c r="L3693" s="132"/>
      <c r="M3693" s="132"/>
      <c r="N3693" s="135"/>
      <c r="O3693" s="135"/>
      <c r="P3693" s="135"/>
      <c r="Q3693" s="135"/>
      <c r="R3693" s="135"/>
      <c r="S3693" s="135"/>
    </row>
    <row r="3694" spans="9:19">
      <c r="I3694" s="132"/>
      <c r="J3694" s="132"/>
      <c r="K3694" s="129"/>
      <c r="L3694" s="132"/>
      <c r="M3694" s="132"/>
      <c r="N3694" s="135"/>
      <c r="O3694" s="135"/>
      <c r="P3694" s="135"/>
      <c r="Q3694" s="135"/>
      <c r="R3694" s="135"/>
      <c r="S3694" s="135"/>
    </row>
    <row r="3695" spans="9:19">
      <c r="I3695" s="132"/>
      <c r="J3695" s="132"/>
      <c r="K3695" s="129"/>
      <c r="L3695" s="132"/>
      <c r="M3695" s="132"/>
      <c r="N3695" s="135"/>
      <c r="O3695" s="135"/>
      <c r="P3695" s="135"/>
      <c r="Q3695" s="135"/>
      <c r="R3695" s="135"/>
      <c r="S3695" s="135"/>
    </row>
    <row r="3696" spans="9:19">
      <c r="I3696" s="132"/>
      <c r="J3696" s="132"/>
      <c r="K3696" s="129"/>
      <c r="L3696" s="132"/>
      <c r="M3696" s="132"/>
      <c r="N3696" s="135"/>
      <c r="O3696" s="135"/>
      <c r="P3696" s="135"/>
      <c r="Q3696" s="135"/>
      <c r="R3696" s="135"/>
      <c r="S3696" s="135"/>
    </row>
    <row r="3697" spans="9:19">
      <c r="I3697" s="132"/>
      <c r="J3697" s="132"/>
      <c r="K3697" s="129"/>
      <c r="L3697" s="132"/>
      <c r="M3697" s="132"/>
      <c r="N3697" s="135"/>
      <c r="O3697" s="135"/>
      <c r="P3697" s="135"/>
      <c r="Q3697" s="135"/>
      <c r="R3697" s="135"/>
      <c r="S3697" s="135"/>
    </row>
    <row r="3698" spans="9:19">
      <c r="I3698" s="132"/>
      <c r="J3698" s="132"/>
      <c r="K3698" s="129"/>
      <c r="L3698" s="132"/>
      <c r="M3698" s="132"/>
      <c r="N3698" s="135"/>
      <c r="O3698" s="135"/>
      <c r="P3698" s="135"/>
      <c r="Q3698" s="135"/>
      <c r="R3698" s="135"/>
      <c r="S3698" s="135"/>
    </row>
    <row r="3699" spans="9:19">
      <c r="I3699" s="132"/>
      <c r="J3699" s="132"/>
      <c r="K3699" s="129"/>
      <c r="L3699" s="132"/>
      <c r="M3699" s="132"/>
      <c r="N3699" s="135"/>
      <c r="O3699" s="135"/>
      <c r="P3699" s="135"/>
      <c r="Q3699" s="135"/>
      <c r="R3699" s="135"/>
      <c r="S3699" s="135"/>
    </row>
    <row r="3700" spans="9:19">
      <c r="I3700" s="132"/>
      <c r="J3700" s="132"/>
      <c r="K3700" s="129"/>
      <c r="L3700" s="132"/>
      <c r="M3700" s="132"/>
      <c r="N3700" s="135"/>
      <c r="O3700" s="135"/>
      <c r="P3700" s="135"/>
      <c r="Q3700" s="135"/>
      <c r="R3700" s="135"/>
      <c r="S3700" s="135"/>
    </row>
    <row r="3701" spans="9:19">
      <c r="I3701" s="132"/>
      <c r="J3701" s="132"/>
      <c r="K3701" s="129"/>
      <c r="L3701" s="132"/>
      <c r="M3701" s="132"/>
      <c r="N3701" s="135"/>
      <c r="O3701" s="135"/>
      <c r="P3701" s="135"/>
      <c r="Q3701" s="135"/>
      <c r="R3701" s="135"/>
      <c r="S3701" s="135"/>
    </row>
    <row r="3702" spans="9:19">
      <c r="I3702" s="132"/>
      <c r="J3702" s="132"/>
      <c r="K3702" s="129"/>
      <c r="L3702" s="132"/>
      <c r="M3702" s="132"/>
      <c r="N3702" s="135"/>
      <c r="O3702" s="135"/>
      <c r="P3702" s="135"/>
      <c r="Q3702" s="135"/>
      <c r="R3702" s="135"/>
      <c r="S3702" s="135"/>
    </row>
    <row r="3703" spans="9:19">
      <c r="I3703" s="132"/>
      <c r="J3703" s="132"/>
      <c r="K3703" s="129"/>
      <c r="L3703" s="132"/>
      <c r="M3703" s="132"/>
      <c r="N3703" s="135"/>
      <c r="O3703" s="135"/>
      <c r="P3703" s="135"/>
      <c r="Q3703" s="135"/>
      <c r="R3703" s="135"/>
      <c r="S3703" s="135"/>
    </row>
    <row r="3704" spans="9:19">
      <c r="I3704" s="132"/>
      <c r="J3704" s="132"/>
      <c r="K3704" s="129"/>
      <c r="L3704" s="132"/>
      <c r="M3704" s="132"/>
      <c r="N3704" s="135"/>
      <c r="O3704" s="135"/>
      <c r="P3704" s="135"/>
      <c r="Q3704" s="135"/>
      <c r="R3704" s="135"/>
      <c r="S3704" s="135"/>
    </row>
    <row r="3705" spans="9:19">
      <c r="I3705" s="132"/>
      <c r="J3705" s="132"/>
      <c r="K3705" s="129"/>
      <c r="L3705" s="132"/>
      <c r="M3705" s="132"/>
      <c r="N3705" s="135"/>
      <c r="O3705" s="135"/>
      <c r="P3705" s="135"/>
      <c r="Q3705" s="135"/>
      <c r="R3705" s="135"/>
      <c r="S3705" s="135"/>
    </row>
    <row r="3706" spans="9:19">
      <c r="I3706" s="132"/>
      <c r="J3706" s="132"/>
      <c r="K3706" s="129"/>
      <c r="L3706" s="132"/>
      <c r="M3706" s="132"/>
      <c r="N3706" s="135"/>
      <c r="O3706" s="135"/>
      <c r="P3706" s="135"/>
      <c r="Q3706" s="135"/>
      <c r="R3706" s="135"/>
      <c r="S3706" s="135"/>
    </row>
    <row r="3707" spans="9:19">
      <c r="I3707" s="132"/>
      <c r="J3707" s="132"/>
      <c r="K3707" s="129"/>
      <c r="L3707" s="132"/>
      <c r="M3707" s="132"/>
      <c r="N3707" s="135"/>
      <c r="O3707" s="135"/>
      <c r="P3707" s="135"/>
      <c r="Q3707" s="135"/>
      <c r="R3707" s="135"/>
      <c r="S3707" s="135"/>
    </row>
    <row r="3708" spans="9:19">
      <c r="I3708" s="132"/>
      <c r="J3708" s="132"/>
      <c r="K3708" s="129"/>
      <c r="L3708" s="132"/>
      <c r="M3708" s="132"/>
      <c r="N3708" s="135"/>
      <c r="O3708" s="135"/>
      <c r="P3708" s="135"/>
      <c r="Q3708" s="135"/>
      <c r="R3708" s="135"/>
      <c r="S3708" s="135"/>
    </row>
    <row r="3709" spans="9:19">
      <c r="I3709" s="132"/>
      <c r="J3709" s="132"/>
      <c r="K3709" s="129"/>
      <c r="L3709" s="132"/>
      <c r="M3709" s="132"/>
      <c r="N3709" s="135"/>
      <c r="O3709" s="135"/>
      <c r="P3709" s="135"/>
      <c r="Q3709" s="135"/>
      <c r="R3709" s="135"/>
      <c r="S3709" s="135"/>
    </row>
    <row r="3710" spans="9:19">
      <c r="I3710" s="132"/>
      <c r="J3710" s="132"/>
      <c r="K3710" s="129"/>
      <c r="L3710" s="132"/>
      <c r="M3710" s="132"/>
      <c r="N3710" s="135"/>
      <c r="O3710" s="135"/>
      <c r="P3710" s="135"/>
      <c r="Q3710" s="135"/>
      <c r="R3710" s="135"/>
      <c r="S3710" s="135"/>
    </row>
    <row r="3711" spans="9:19">
      <c r="I3711" s="132"/>
      <c r="J3711" s="132"/>
      <c r="K3711" s="129"/>
      <c r="L3711" s="132"/>
      <c r="M3711" s="132"/>
      <c r="N3711" s="135"/>
      <c r="O3711" s="135"/>
      <c r="P3711" s="135"/>
      <c r="Q3711" s="135"/>
      <c r="R3711" s="135"/>
      <c r="S3711" s="135"/>
    </row>
    <row r="3712" spans="9:19">
      <c r="I3712" s="132"/>
      <c r="J3712" s="132"/>
      <c r="K3712" s="129"/>
      <c r="L3712" s="132"/>
      <c r="M3712" s="132"/>
      <c r="N3712" s="135"/>
      <c r="O3712" s="135"/>
      <c r="P3712" s="135"/>
      <c r="Q3712" s="135"/>
      <c r="R3712" s="135"/>
      <c r="S3712" s="135"/>
    </row>
    <row r="3713" spans="9:19">
      <c r="I3713" s="132"/>
      <c r="J3713" s="132"/>
      <c r="K3713" s="129"/>
      <c r="L3713" s="132"/>
      <c r="M3713" s="132"/>
      <c r="N3713" s="135"/>
      <c r="O3713" s="135"/>
      <c r="P3713" s="135"/>
      <c r="Q3713" s="135"/>
      <c r="R3713" s="135"/>
      <c r="S3713" s="135"/>
    </row>
    <row r="3714" spans="9:19">
      <c r="I3714" s="132"/>
      <c r="J3714" s="132"/>
      <c r="K3714" s="129"/>
      <c r="L3714" s="132"/>
      <c r="M3714" s="132"/>
      <c r="N3714" s="135"/>
      <c r="O3714" s="135"/>
      <c r="P3714" s="135"/>
      <c r="Q3714" s="135"/>
      <c r="R3714" s="135"/>
      <c r="S3714" s="135"/>
    </row>
    <row r="3715" spans="9:19">
      <c r="I3715" s="132"/>
      <c r="J3715" s="132"/>
      <c r="K3715" s="129"/>
      <c r="L3715" s="132"/>
      <c r="M3715" s="132"/>
      <c r="N3715" s="135"/>
      <c r="O3715" s="135"/>
      <c r="P3715" s="135"/>
      <c r="Q3715" s="135"/>
      <c r="R3715" s="135"/>
      <c r="S3715" s="135"/>
    </row>
    <row r="3716" spans="9:19">
      <c r="I3716" s="132"/>
      <c r="J3716" s="132"/>
      <c r="K3716" s="129"/>
      <c r="L3716" s="132"/>
      <c r="M3716" s="132"/>
      <c r="N3716" s="135"/>
      <c r="O3716" s="135"/>
      <c r="P3716" s="135"/>
      <c r="Q3716" s="135"/>
      <c r="R3716" s="135"/>
      <c r="S3716" s="135"/>
    </row>
    <row r="3717" spans="9:19">
      <c r="I3717" s="132"/>
      <c r="J3717" s="132"/>
      <c r="K3717" s="129"/>
      <c r="L3717" s="132"/>
      <c r="M3717" s="132"/>
      <c r="N3717" s="135"/>
      <c r="O3717" s="135"/>
      <c r="P3717" s="135"/>
      <c r="Q3717" s="135"/>
      <c r="R3717" s="135"/>
      <c r="S3717" s="135"/>
    </row>
    <row r="3718" spans="9:19">
      <c r="I3718" s="132"/>
      <c r="J3718" s="132"/>
      <c r="K3718" s="129"/>
      <c r="L3718" s="132"/>
      <c r="M3718" s="132"/>
      <c r="N3718" s="135"/>
      <c r="O3718" s="135"/>
      <c r="P3718" s="135"/>
      <c r="Q3718" s="135"/>
      <c r="R3718" s="135"/>
      <c r="S3718" s="135"/>
    </row>
    <row r="3719" spans="9:19">
      <c r="I3719" s="132"/>
      <c r="J3719" s="132"/>
      <c r="K3719" s="129"/>
      <c r="L3719" s="132"/>
      <c r="M3719" s="132"/>
      <c r="N3719" s="135"/>
      <c r="O3719" s="135"/>
      <c r="P3719" s="135"/>
      <c r="Q3719" s="135"/>
      <c r="R3719" s="135"/>
      <c r="S3719" s="135"/>
    </row>
    <row r="3720" spans="9:19">
      <c r="I3720" s="132"/>
      <c r="J3720" s="132"/>
      <c r="K3720" s="129"/>
      <c r="L3720" s="132"/>
      <c r="M3720" s="132"/>
      <c r="N3720" s="135"/>
      <c r="O3720" s="135"/>
      <c r="P3720" s="135"/>
      <c r="Q3720" s="135"/>
      <c r="R3720" s="135"/>
      <c r="S3720" s="135"/>
    </row>
    <row r="3721" spans="9:19">
      <c r="I3721" s="132"/>
      <c r="J3721" s="132"/>
      <c r="K3721" s="129"/>
      <c r="L3721" s="132"/>
      <c r="M3721" s="132"/>
      <c r="N3721" s="135"/>
      <c r="O3721" s="135"/>
      <c r="P3721" s="135"/>
      <c r="Q3721" s="135"/>
      <c r="R3721" s="135"/>
      <c r="S3721" s="135"/>
    </row>
    <row r="3722" spans="9:19">
      <c r="I3722" s="132"/>
      <c r="J3722" s="132"/>
      <c r="K3722" s="129"/>
      <c r="L3722" s="132"/>
      <c r="M3722" s="132"/>
      <c r="N3722" s="135"/>
      <c r="O3722" s="135"/>
      <c r="P3722" s="135"/>
      <c r="Q3722" s="135"/>
      <c r="R3722" s="135"/>
      <c r="S3722" s="135"/>
    </row>
    <row r="3723" spans="9:19">
      <c r="I3723" s="132"/>
      <c r="J3723" s="132"/>
      <c r="K3723" s="129"/>
      <c r="L3723" s="132"/>
      <c r="M3723" s="132"/>
      <c r="N3723" s="135"/>
      <c r="O3723" s="135"/>
      <c r="P3723" s="135"/>
      <c r="Q3723" s="135"/>
      <c r="R3723" s="135"/>
      <c r="S3723" s="135"/>
    </row>
    <row r="3724" spans="9:19">
      <c r="I3724" s="132"/>
      <c r="J3724" s="132"/>
      <c r="K3724" s="129"/>
      <c r="L3724" s="132"/>
      <c r="M3724" s="132"/>
      <c r="N3724" s="135"/>
      <c r="O3724" s="135"/>
      <c r="P3724" s="135"/>
      <c r="Q3724" s="135"/>
      <c r="R3724" s="135"/>
      <c r="S3724" s="135"/>
    </row>
    <row r="3725" spans="9:19">
      <c r="I3725" s="132"/>
      <c r="J3725" s="132"/>
      <c r="K3725" s="129"/>
      <c r="L3725" s="132"/>
      <c r="M3725" s="132"/>
      <c r="N3725" s="135"/>
      <c r="O3725" s="135"/>
      <c r="P3725" s="135"/>
      <c r="Q3725" s="135"/>
      <c r="R3725" s="135"/>
      <c r="S3725" s="135"/>
    </row>
    <row r="3726" spans="9:19">
      <c r="I3726" s="132"/>
      <c r="J3726" s="132"/>
      <c r="K3726" s="129"/>
      <c r="L3726" s="132"/>
      <c r="M3726" s="132"/>
      <c r="N3726" s="135"/>
      <c r="O3726" s="135"/>
      <c r="P3726" s="135"/>
      <c r="Q3726" s="135"/>
      <c r="R3726" s="135"/>
      <c r="S3726" s="135"/>
    </row>
    <row r="3727" spans="9:19">
      <c r="I3727" s="132"/>
      <c r="J3727" s="132"/>
      <c r="K3727" s="129"/>
      <c r="L3727" s="132"/>
      <c r="M3727" s="132"/>
      <c r="N3727" s="135"/>
      <c r="O3727" s="135"/>
      <c r="P3727" s="135"/>
      <c r="Q3727" s="135"/>
      <c r="R3727" s="135"/>
      <c r="S3727" s="135"/>
    </row>
    <row r="3728" spans="9:19">
      <c r="I3728" s="132"/>
      <c r="J3728" s="132"/>
      <c r="K3728" s="129"/>
      <c r="L3728" s="132"/>
      <c r="M3728" s="132"/>
      <c r="N3728" s="135"/>
      <c r="O3728" s="135"/>
      <c r="P3728" s="135"/>
      <c r="Q3728" s="135"/>
      <c r="R3728" s="135"/>
      <c r="S3728" s="135"/>
    </row>
    <row r="3729" spans="9:19">
      <c r="I3729" s="132"/>
      <c r="J3729" s="132"/>
      <c r="K3729" s="129"/>
      <c r="L3729" s="132"/>
      <c r="M3729" s="132"/>
      <c r="N3729" s="135"/>
      <c r="O3729" s="135"/>
      <c r="P3729" s="135"/>
      <c r="Q3729" s="135"/>
      <c r="R3729" s="135"/>
      <c r="S3729" s="135"/>
    </row>
    <row r="3730" spans="9:19">
      <c r="I3730" s="132"/>
      <c r="J3730" s="132"/>
      <c r="K3730" s="129"/>
      <c r="L3730" s="132"/>
      <c r="M3730" s="132"/>
      <c r="N3730" s="135"/>
      <c r="O3730" s="135"/>
      <c r="P3730" s="135"/>
      <c r="Q3730" s="135"/>
      <c r="R3730" s="135"/>
      <c r="S3730" s="135"/>
    </row>
    <row r="3731" spans="9:19">
      <c r="I3731" s="132"/>
      <c r="J3731" s="132"/>
      <c r="K3731" s="129"/>
      <c r="L3731" s="132"/>
      <c r="M3731" s="132"/>
      <c r="N3731" s="135"/>
      <c r="O3731" s="135"/>
      <c r="P3731" s="135"/>
      <c r="Q3731" s="135"/>
      <c r="R3731" s="135"/>
      <c r="S3731" s="135"/>
    </row>
    <row r="3732" spans="9:19">
      <c r="I3732" s="132"/>
      <c r="J3732" s="132"/>
      <c r="K3732" s="129"/>
      <c r="L3732" s="132"/>
      <c r="M3732" s="132"/>
      <c r="N3732" s="135"/>
      <c r="O3732" s="135"/>
      <c r="P3732" s="135"/>
      <c r="Q3732" s="135"/>
      <c r="R3732" s="135"/>
      <c r="S3732" s="135"/>
    </row>
    <row r="3733" spans="9:19">
      <c r="I3733" s="132"/>
      <c r="J3733" s="132"/>
      <c r="K3733" s="129"/>
      <c r="L3733" s="132"/>
      <c r="M3733" s="132"/>
      <c r="N3733" s="135"/>
      <c r="O3733" s="135"/>
      <c r="P3733" s="135"/>
      <c r="Q3733" s="135"/>
      <c r="R3733" s="135"/>
      <c r="S3733" s="135"/>
    </row>
    <row r="3734" spans="9:19">
      <c r="I3734" s="132"/>
      <c r="J3734" s="132"/>
      <c r="K3734" s="129"/>
      <c r="L3734" s="132"/>
      <c r="M3734" s="132"/>
      <c r="N3734" s="135"/>
      <c r="O3734" s="135"/>
      <c r="P3734" s="135"/>
      <c r="Q3734" s="135"/>
      <c r="R3734" s="135"/>
      <c r="S3734" s="135"/>
    </row>
    <row r="3735" spans="9:19">
      <c r="I3735" s="132"/>
      <c r="J3735" s="132"/>
      <c r="K3735" s="129"/>
      <c r="L3735" s="132"/>
      <c r="M3735" s="132"/>
      <c r="N3735" s="135"/>
      <c r="O3735" s="135"/>
      <c r="P3735" s="135"/>
      <c r="Q3735" s="135"/>
      <c r="R3735" s="135"/>
      <c r="S3735" s="135"/>
    </row>
    <row r="3736" spans="9:19">
      <c r="I3736" s="132"/>
      <c r="J3736" s="132"/>
      <c r="K3736" s="129"/>
      <c r="L3736" s="132"/>
      <c r="M3736" s="132"/>
      <c r="N3736" s="135"/>
      <c r="O3736" s="135"/>
      <c r="P3736" s="135"/>
      <c r="Q3736" s="135"/>
      <c r="R3736" s="135"/>
      <c r="S3736" s="135"/>
    </row>
    <row r="3737" spans="9:19">
      <c r="I3737" s="132"/>
      <c r="J3737" s="132"/>
      <c r="K3737" s="129"/>
      <c r="L3737" s="132"/>
      <c r="M3737" s="132"/>
      <c r="N3737" s="135"/>
      <c r="O3737" s="135"/>
      <c r="P3737" s="135"/>
      <c r="Q3737" s="135"/>
      <c r="R3737" s="135"/>
      <c r="S3737" s="135"/>
    </row>
    <row r="3738" spans="9:19">
      <c r="I3738" s="132"/>
      <c r="J3738" s="132"/>
      <c r="K3738" s="129"/>
      <c r="L3738" s="132"/>
      <c r="M3738" s="132"/>
      <c r="N3738" s="135"/>
      <c r="O3738" s="135"/>
      <c r="P3738" s="135"/>
      <c r="Q3738" s="135"/>
      <c r="R3738" s="135"/>
      <c r="S3738" s="135"/>
    </row>
    <row r="3739" spans="9:19">
      <c r="I3739" s="132"/>
      <c r="J3739" s="132"/>
      <c r="K3739" s="129"/>
      <c r="L3739" s="132"/>
      <c r="M3739" s="132"/>
      <c r="N3739" s="135"/>
      <c r="O3739" s="135"/>
      <c r="P3739" s="135"/>
      <c r="Q3739" s="135"/>
      <c r="R3739" s="135"/>
      <c r="S3739" s="135"/>
    </row>
    <row r="3740" spans="9:19">
      <c r="I3740" s="132"/>
      <c r="J3740" s="132"/>
      <c r="K3740" s="129"/>
      <c r="L3740" s="132"/>
      <c r="M3740" s="132"/>
      <c r="N3740" s="135"/>
      <c r="O3740" s="135"/>
      <c r="P3740" s="135"/>
      <c r="Q3740" s="135"/>
      <c r="R3740" s="135"/>
      <c r="S3740" s="135"/>
    </row>
    <row r="3741" spans="9:19">
      <c r="I3741" s="132"/>
      <c r="J3741" s="132"/>
      <c r="K3741" s="129"/>
      <c r="L3741" s="132"/>
      <c r="M3741" s="132"/>
      <c r="N3741" s="135"/>
      <c r="O3741" s="135"/>
      <c r="P3741" s="135"/>
      <c r="Q3741" s="135"/>
      <c r="R3741" s="135"/>
      <c r="S3741" s="135"/>
    </row>
    <row r="3742" spans="9:19">
      <c r="I3742" s="132"/>
      <c r="J3742" s="132"/>
      <c r="K3742" s="129"/>
      <c r="L3742" s="132"/>
      <c r="M3742" s="132"/>
      <c r="N3742" s="135"/>
      <c r="O3742" s="135"/>
      <c r="P3742" s="135"/>
      <c r="Q3742" s="135"/>
      <c r="R3742" s="135"/>
      <c r="S3742" s="135"/>
    </row>
    <row r="3743" spans="9:19">
      <c r="I3743" s="132"/>
      <c r="J3743" s="132"/>
      <c r="K3743" s="129"/>
      <c r="L3743" s="132"/>
      <c r="M3743" s="132"/>
      <c r="N3743" s="135"/>
      <c r="O3743" s="135"/>
      <c r="P3743" s="135"/>
      <c r="Q3743" s="135"/>
      <c r="R3743" s="135"/>
      <c r="S3743" s="135"/>
    </row>
    <row r="3744" spans="9:19">
      <c r="I3744" s="132"/>
      <c r="J3744" s="132"/>
      <c r="K3744" s="129"/>
      <c r="L3744" s="132"/>
      <c r="M3744" s="132"/>
      <c r="N3744" s="135"/>
      <c r="O3744" s="135"/>
      <c r="P3744" s="135"/>
      <c r="Q3744" s="135"/>
      <c r="R3744" s="135"/>
      <c r="S3744" s="135"/>
    </row>
    <row r="3745" spans="9:19">
      <c r="I3745" s="132"/>
      <c r="J3745" s="132"/>
      <c r="K3745" s="129"/>
      <c r="L3745" s="132"/>
      <c r="M3745" s="132"/>
      <c r="N3745" s="135"/>
      <c r="O3745" s="135"/>
      <c r="P3745" s="135"/>
      <c r="Q3745" s="135"/>
      <c r="R3745" s="135"/>
      <c r="S3745" s="135"/>
    </row>
    <row r="3746" spans="9:19">
      <c r="I3746" s="132"/>
      <c r="J3746" s="132"/>
      <c r="K3746" s="129"/>
      <c r="L3746" s="132"/>
      <c r="M3746" s="132"/>
      <c r="N3746" s="135"/>
      <c r="O3746" s="135"/>
      <c r="P3746" s="135"/>
      <c r="Q3746" s="135"/>
      <c r="R3746" s="135"/>
      <c r="S3746" s="135"/>
    </row>
    <row r="3747" spans="9:19">
      <c r="I3747" s="132"/>
      <c r="J3747" s="132"/>
      <c r="K3747" s="129"/>
      <c r="L3747" s="132"/>
      <c r="M3747" s="132"/>
      <c r="N3747" s="135"/>
      <c r="O3747" s="135"/>
      <c r="P3747" s="135"/>
      <c r="Q3747" s="135"/>
      <c r="R3747" s="135"/>
      <c r="S3747" s="135"/>
    </row>
    <row r="3748" spans="9:19">
      <c r="I3748" s="132"/>
      <c r="J3748" s="132"/>
      <c r="K3748" s="129"/>
      <c r="L3748" s="132"/>
      <c r="M3748" s="132"/>
      <c r="N3748" s="135"/>
      <c r="O3748" s="135"/>
      <c r="P3748" s="135"/>
      <c r="Q3748" s="135"/>
      <c r="R3748" s="135"/>
      <c r="S3748" s="135"/>
    </row>
    <row r="3749" spans="9:19">
      <c r="I3749" s="132"/>
      <c r="J3749" s="132"/>
      <c r="K3749" s="129"/>
      <c r="L3749" s="132"/>
      <c r="M3749" s="132"/>
      <c r="N3749" s="135"/>
      <c r="O3749" s="135"/>
      <c r="P3749" s="135"/>
      <c r="Q3749" s="135"/>
      <c r="R3749" s="135"/>
      <c r="S3749" s="135"/>
    </row>
    <row r="3750" spans="9:19">
      <c r="I3750" s="132"/>
      <c r="J3750" s="132"/>
      <c r="K3750" s="129"/>
      <c r="L3750" s="132"/>
      <c r="M3750" s="132"/>
      <c r="N3750" s="135"/>
      <c r="O3750" s="135"/>
      <c r="P3750" s="135"/>
      <c r="Q3750" s="135"/>
      <c r="R3750" s="135"/>
      <c r="S3750" s="135"/>
    </row>
    <row r="3751" spans="9:19">
      <c r="I3751" s="132"/>
      <c r="J3751" s="132"/>
      <c r="K3751" s="129"/>
      <c r="L3751" s="132"/>
      <c r="M3751" s="132"/>
      <c r="N3751" s="135"/>
      <c r="O3751" s="135"/>
      <c r="P3751" s="135"/>
      <c r="Q3751" s="135"/>
      <c r="R3751" s="135"/>
      <c r="S3751" s="135"/>
    </row>
    <row r="3752" spans="9:19">
      <c r="I3752" s="132"/>
      <c r="J3752" s="132"/>
      <c r="K3752" s="129"/>
      <c r="L3752" s="132"/>
      <c r="M3752" s="132"/>
      <c r="N3752" s="135"/>
      <c r="O3752" s="135"/>
      <c r="P3752" s="135"/>
      <c r="Q3752" s="135"/>
      <c r="R3752" s="135"/>
      <c r="S3752" s="135"/>
    </row>
    <row r="3753" spans="9:19">
      <c r="I3753" s="132"/>
      <c r="J3753" s="132"/>
      <c r="K3753" s="129"/>
      <c r="L3753" s="132"/>
      <c r="M3753" s="132"/>
      <c r="N3753" s="135"/>
      <c r="O3753" s="135"/>
      <c r="P3753" s="135"/>
      <c r="Q3753" s="135"/>
      <c r="R3753" s="135"/>
      <c r="S3753" s="135"/>
    </row>
    <row r="3754" spans="9:19">
      <c r="I3754" s="132"/>
      <c r="J3754" s="132"/>
      <c r="K3754" s="129"/>
      <c r="L3754" s="132"/>
      <c r="M3754" s="132"/>
      <c r="N3754" s="135"/>
      <c r="O3754" s="135"/>
      <c r="P3754" s="135"/>
      <c r="Q3754" s="135"/>
      <c r="R3754" s="135"/>
      <c r="S3754" s="135"/>
    </row>
    <row r="3755" spans="9:19">
      <c r="I3755" s="132"/>
      <c r="J3755" s="132"/>
      <c r="K3755" s="129"/>
      <c r="L3755" s="132"/>
      <c r="M3755" s="132"/>
      <c r="N3755" s="135"/>
      <c r="O3755" s="135"/>
      <c r="P3755" s="135"/>
      <c r="Q3755" s="135"/>
      <c r="R3755" s="135"/>
      <c r="S3755" s="135"/>
    </row>
    <row r="3756" spans="9:19">
      <c r="I3756" s="132"/>
      <c r="J3756" s="132"/>
      <c r="K3756" s="129"/>
      <c r="L3756" s="132"/>
      <c r="M3756" s="132"/>
      <c r="N3756" s="135"/>
      <c r="O3756" s="135"/>
      <c r="P3756" s="135"/>
      <c r="Q3756" s="135"/>
      <c r="R3756" s="135"/>
      <c r="S3756" s="135"/>
    </row>
    <row r="3757" spans="9:19">
      <c r="I3757" s="132"/>
      <c r="J3757" s="132"/>
      <c r="K3757" s="129"/>
      <c r="L3757" s="132"/>
      <c r="M3757" s="132"/>
      <c r="N3757" s="135"/>
      <c r="O3757" s="135"/>
      <c r="P3757" s="135"/>
      <c r="Q3757" s="135"/>
      <c r="R3757" s="135"/>
      <c r="S3757" s="135"/>
    </row>
    <row r="3758" spans="9:19">
      <c r="I3758" s="132"/>
      <c r="J3758" s="132"/>
      <c r="K3758" s="129"/>
      <c r="L3758" s="132"/>
      <c r="M3758" s="132"/>
      <c r="N3758" s="135"/>
      <c r="O3758" s="135"/>
      <c r="P3758" s="135"/>
      <c r="Q3758" s="135"/>
      <c r="R3758" s="135"/>
      <c r="S3758" s="135"/>
    </row>
    <row r="3759" spans="9:19">
      <c r="I3759" s="132"/>
      <c r="J3759" s="132"/>
      <c r="K3759" s="129"/>
      <c r="L3759" s="132"/>
      <c r="M3759" s="132"/>
      <c r="N3759" s="135"/>
      <c r="O3759" s="135"/>
      <c r="P3759" s="135"/>
      <c r="Q3759" s="135"/>
      <c r="R3759" s="135"/>
      <c r="S3759" s="135"/>
    </row>
    <row r="3760" spans="9:19">
      <c r="I3760" s="132"/>
      <c r="J3760" s="132"/>
      <c r="K3760" s="129"/>
      <c r="L3760" s="132"/>
      <c r="M3760" s="132"/>
      <c r="N3760" s="135"/>
      <c r="O3760" s="135"/>
      <c r="P3760" s="135"/>
      <c r="Q3760" s="135"/>
      <c r="R3760" s="135"/>
      <c r="S3760" s="135"/>
    </row>
    <row r="3761" spans="9:19">
      <c r="I3761" s="132"/>
      <c r="J3761" s="132"/>
      <c r="K3761" s="129"/>
      <c r="L3761" s="132"/>
      <c r="M3761" s="132"/>
      <c r="N3761" s="135"/>
      <c r="O3761" s="135"/>
      <c r="P3761" s="135"/>
      <c r="Q3761" s="135"/>
      <c r="R3761" s="135"/>
      <c r="S3761" s="135"/>
    </row>
    <row r="3762" spans="9:19">
      <c r="I3762" s="132"/>
      <c r="J3762" s="132"/>
      <c r="K3762" s="129"/>
      <c r="L3762" s="132"/>
      <c r="M3762" s="132"/>
      <c r="N3762" s="135"/>
      <c r="O3762" s="135"/>
      <c r="P3762" s="135"/>
      <c r="Q3762" s="135"/>
      <c r="R3762" s="135"/>
      <c r="S3762" s="135"/>
    </row>
    <row r="3763" spans="9:19">
      <c r="I3763" s="132"/>
      <c r="J3763" s="132"/>
      <c r="K3763" s="129"/>
      <c r="L3763" s="132"/>
      <c r="M3763" s="132"/>
      <c r="N3763" s="135"/>
      <c r="O3763" s="135"/>
      <c r="P3763" s="135"/>
      <c r="Q3763" s="135"/>
      <c r="R3763" s="135"/>
      <c r="S3763" s="135"/>
    </row>
    <row r="3764" spans="9:19">
      <c r="I3764" s="132"/>
      <c r="J3764" s="132"/>
      <c r="K3764" s="129"/>
      <c r="L3764" s="132"/>
      <c r="M3764" s="132"/>
      <c r="N3764" s="135"/>
      <c r="O3764" s="135"/>
      <c r="P3764" s="135"/>
      <c r="Q3764" s="135"/>
      <c r="R3764" s="135"/>
      <c r="S3764" s="135"/>
    </row>
    <row r="3765" spans="9:19">
      <c r="I3765" s="132"/>
      <c r="J3765" s="132"/>
      <c r="K3765" s="129"/>
      <c r="L3765" s="132"/>
      <c r="M3765" s="132"/>
      <c r="N3765" s="135"/>
      <c r="O3765" s="135"/>
      <c r="P3765" s="135"/>
      <c r="Q3765" s="135"/>
      <c r="R3765" s="135"/>
      <c r="S3765" s="135"/>
    </row>
    <row r="3766" spans="9:19">
      <c r="I3766" s="132"/>
      <c r="J3766" s="132"/>
      <c r="K3766" s="129"/>
      <c r="L3766" s="132"/>
      <c r="M3766" s="132"/>
      <c r="N3766" s="135"/>
      <c r="O3766" s="135"/>
      <c r="P3766" s="135"/>
      <c r="Q3766" s="135"/>
      <c r="R3766" s="135"/>
      <c r="S3766" s="135"/>
    </row>
    <row r="3767" spans="9:19">
      <c r="I3767" s="132"/>
      <c r="J3767" s="132"/>
      <c r="K3767" s="129"/>
      <c r="L3767" s="132"/>
      <c r="M3767" s="132"/>
      <c r="N3767" s="135"/>
      <c r="O3767" s="135"/>
      <c r="P3767" s="135"/>
      <c r="Q3767" s="135"/>
      <c r="R3767" s="135"/>
      <c r="S3767" s="135"/>
    </row>
    <row r="3768" spans="9:19">
      <c r="I3768" s="132"/>
      <c r="J3768" s="132"/>
      <c r="K3768" s="129"/>
      <c r="L3768" s="132"/>
      <c r="M3768" s="132"/>
      <c r="N3768" s="135"/>
      <c r="O3768" s="135"/>
      <c r="P3768" s="135"/>
      <c r="Q3768" s="135"/>
      <c r="R3768" s="135"/>
      <c r="S3768" s="135"/>
    </row>
    <row r="3769" spans="9:19">
      <c r="I3769" s="132"/>
      <c r="J3769" s="132"/>
      <c r="K3769" s="129"/>
      <c r="L3769" s="132"/>
      <c r="M3769" s="132"/>
      <c r="N3769" s="135"/>
      <c r="O3769" s="135"/>
      <c r="P3769" s="135"/>
      <c r="Q3769" s="135"/>
      <c r="R3769" s="135"/>
      <c r="S3769" s="135"/>
    </row>
    <row r="3770" spans="9:19">
      <c r="I3770" s="132"/>
      <c r="J3770" s="132"/>
      <c r="K3770" s="129"/>
      <c r="L3770" s="132"/>
      <c r="M3770" s="132"/>
      <c r="N3770" s="135"/>
      <c r="O3770" s="135"/>
      <c r="P3770" s="135"/>
      <c r="Q3770" s="135"/>
      <c r="R3770" s="135"/>
      <c r="S3770" s="135"/>
    </row>
    <row r="3771" spans="9:19">
      <c r="I3771" s="132"/>
      <c r="J3771" s="132"/>
      <c r="K3771" s="129"/>
      <c r="L3771" s="132"/>
      <c r="M3771" s="132"/>
      <c r="N3771" s="135"/>
      <c r="O3771" s="135"/>
      <c r="P3771" s="135"/>
      <c r="Q3771" s="135"/>
      <c r="R3771" s="135"/>
      <c r="S3771" s="135"/>
    </row>
    <row r="3772" spans="9:19">
      <c r="I3772" s="132"/>
      <c r="J3772" s="132"/>
      <c r="K3772" s="129"/>
      <c r="L3772" s="132"/>
      <c r="M3772" s="132"/>
      <c r="N3772" s="135"/>
      <c r="O3772" s="135"/>
      <c r="P3772" s="135"/>
      <c r="Q3772" s="135"/>
      <c r="R3772" s="135"/>
      <c r="S3772" s="135"/>
    </row>
    <row r="3773" spans="9:19">
      <c r="I3773" s="132"/>
      <c r="J3773" s="132"/>
      <c r="K3773" s="129"/>
      <c r="L3773" s="132"/>
      <c r="M3773" s="132"/>
      <c r="N3773" s="135"/>
      <c r="O3773" s="135"/>
      <c r="P3773" s="135"/>
      <c r="Q3773" s="135"/>
      <c r="R3773" s="135"/>
      <c r="S3773" s="135"/>
    </row>
    <row r="3774" spans="9:19">
      <c r="I3774" s="132"/>
      <c r="J3774" s="132"/>
      <c r="K3774" s="129"/>
      <c r="L3774" s="132"/>
      <c r="M3774" s="132"/>
      <c r="N3774" s="135"/>
      <c r="O3774" s="135"/>
      <c r="P3774" s="135"/>
      <c r="Q3774" s="135"/>
      <c r="R3774" s="135"/>
      <c r="S3774" s="135"/>
    </row>
    <row r="3775" spans="9:19">
      <c r="I3775" s="132"/>
      <c r="J3775" s="132"/>
      <c r="K3775" s="129"/>
      <c r="L3775" s="132"/>
      <c r="M3775" s="132"/>
      <c r="N3775" s="135"/>
      <c r="O3775" s="135"/>
      <c r="P3775" s="135"/>
      <c r="Q3775" s="135"/>
      <c r="R3775" s="135"/>
      <c r="S3775" s="135"/>
    </row>
    <row r="3776" spans="9:19">
      <c r="I3776" s="132"/>
      <c r="J3776" s="132"/>
      <c r="K3776" s="129"/>
      <c r="L3776" s="132"/>
      <c r="M3776" s="132"/>
      <c r="N3776" s="135"/>
      <c r="O3776" s="135"/>
      <c r="P3776" s="135"/>
      <c r="Q3776" s="135"/>
      <c r="R3776" s="135"/>
      <c r="S3776" s="135"/>
    </row>
    <row r="3777" spans="9:19">
      <c r="I3777" s="132"/>
      <c r="J3777" s="132"/>
      <c r="K3777" s="129"/>
      <c r="L3777" s="132"/>
      <c r="M3777" s="132"/>
      <c r="N3777" s="135"/>
      <c r="O3777" s="135"/>
      <c r="P3777" s="135"/>
      <c r="Q3777" s="135"/>
      <c r="R3777" s="135"/>
      <c r="S3777" s="135"/>
    </row>
    <row r="3778" spans="9:19">
      <c r="I3778" s="132"/>
      <c r="J3778" s="132"/>
      <c r="K3778" s="129"/>
      <c r="L3778" s="132"/>
      <c r="M3778" s="132"/>
      <c r="N3778" s="135"/>
      <c r="O3778" s="135"/>
      <c r="P3778" s="135"/>
      <c r="Q3778" s="135"/>
      <c r="R3778" s="135"/>
      <c r="S3778" s="135"/>
    </row>
    <row r="3779" spans="9:19">
      <c r="I3779" s="132"/>
      <c r="J3779" s="132"/>
      <c r="K3779" s="129"/>
      <c r="L3779" s="132"/>
      <c r="M3779" s="132"/>
      <c r="N3779" s="135"/>
      <c r="O3779" s="135"/>
      <c r="P3779" s="135"/>
      <c r="Q3779" s="135"/>
      <c r="R3779" s="135"/>
      <c r="S3779" s="135"/>
    </row>
    <row r="3780" spans="9:19">
      <c r="I3780" s="132"/>
      <c r="J3780" s="132"/>
      <c r="K3780" s="129"/>
      <c r="L3780" s="132"/>
      <c r="M3780" s="132"/>
      <c r="N3780" s="135"/>
      <c r="O3780" s="135"/>
      <c r="P3780" s="135"/>
      <c r="Q3780" s="135"/>
      <c r="R3780" s="135"/>
      <c r="S3780" s="135"/>
    </row>
    <row r="3781" spans="9:19">
      <c r="I3781" s="132"/>
      <c r="J3781" s="132"/>
      <c r="K3781" s="129"/>
      <c r="L3781" s="132"/>
      <c r="M3781" s="132"/>
      <c r="N3781" s="135"/>
      <c r="O3781" s="135"/>
      <c r="P3781" s="135"/>
      <c r="Q3781" s="135"/>
      <c r="R3781" s="135"/>
      <c r="S3781" s="135"/>
    </row>
    <row r="3782" spans="9:19">
      <c r="I3782" s="132"/>
      <c r="J3782" s="132"/>
      <c r="K3782" s="129"/>
      <c r="L3782" s="132"/>
      <c r="M3782" s="132"/>
      <c r="N3782" s="135"/>
      <c r="O3782" s="135"/>
      <c r="P3782" s="135"/>
      <c r="Q3782" s="135"/>
      <c r="R3782" s="135"/>
      <c r="S3782" s="135"/>
    </row>
    <row r="3783" spans="9:19">
      <c r="I3783" s="132"/>
      <c r="J3783" s="132"/>
      <c r="K3783" s="129"/>
      <c r="L3783" s="132"/>
      <c r="M3783" s="132"/>
      <c r="N3783" s="135"/>
      <c r="O3783" s="135"/>
      <c r="P3783" s="135"/>
      <c r="Q3783" s="135"/>
      <c r="R3783" s="135"/>
      <c r="S3783" s="135"/>
    </row>
    <row r="3784" spans="9:19">
      <c r="I3784" s="132"/>
      <c r="J3784" s="132"/>
      <c r="K3784" s="129"/>
      <c r="L3784" s="132"/>
      <c r="M3784" s="132"/>
      <c r="N3784" s="135"/>
      <c r="O3784" s="135"/>
      <c r="P3784" s="135"/>
      <c r="Q3784" s="135"/>
      <c r="R3784" s="135"/>
      <c r="S3784" s="135"/>
    </row>
    <row r="3785" spans="9:19">
      <c r="I3785" s="132"/>
      <c r="J3785" s="132"/>
      <c r="K3785" s="129"/>
      <c r="L3785" s="132"/>
      <c r="M3785" s="132"/>
      <c r="N3785" s="135"/>
      <c r="O3785" s="135"/>
      <c r="P3785" s="135"/>
      <c r="Q3785" s="135"/>
      <c r="R3785" s="135"/>
      <c r="S3785" s="135"/>
    </row>
    <row r="3786" spans="9:19">
      <c r="I3786" s="132"/>
      <c r="J3786" s="132"/>
      <c r="K3786" s="129"/>
      <c r="L3786" s="132"/>
      <c r="M3786" s="132"/>
      <c r="N3786" s="135"/>
      <c r="O3786" s="135"/>
      <c r="P3786" s="135"/>
      <c r="Q3786" s="135"/>
      <c r="R3786" s="135"/>
      <c r="S3786" s="135"/>
    </row>
    <row r="3787" spans="9:19">
      <c r="I3787" s="132"/>
      <c r="J3787" s="132"/>
      <c r="K3787" s="129"/>
      <c r="L3787" s="132"/>
      <c r="M3787" s="132"/>
      <c r="N3787" s="135"/>
      <c r="O3787" s="135"/>
      <c r="P3787" s="135"/>
      <c r="Q3787" s="135"/>
      <c r="R3787" s="135"/>
      <c r="S3787" s="135"/>
    </row>
    <row r="3788" spans="9:19">
      <c r="I3788" s="132"/>
      <c r="J3788" s="132"/>
      <c r="K3788" s="129"/>
      <c r="L3788" s="132"/>
      <c r="M3788" s="132"/>
      <c r="N3788" s="135"/>
      <c r="O3788" s="135"/>
      <c r="P3788" s="135"/>
      <c r="Q3788" s="135"/>
      <c r="R3788" s="135"/>
      <c r="S3788" s="135"/>
    </row>
    <row r="3789" spans="9:19">
      <c r="I3789" s="132"/>
      <c r="J3789" s="132"/>
      <c r="K3789" s="129"/>
      <c r="L3789" s="132"/>
      <c r="M3789" s="132"/>
      <c r="N3789" s="135"/>
      <c r="O3789" s="135"/>
      <c r="P3789" s="135"/>
      <c r="Q3789" s="135"/>
      <c r="R3789" s="135"/>
      <c r="S3789" s="135"/>
    </row>
    <row r="3790" spans="9:19">
      <c r="I3790" s="132"/>
      <c r="J3790" s="132"/>
      <c r="K3790" s="129"/>
      <c r="L3790" s="132"/>
      <c r="M3790" s="132"/>
      <c r="N3790" s="135"/>
      <c r="O3790" s="135"/>
      <c r="P3790" s="135"/>
      <c r="Q3790" s="135"/>
      <c r="R3790" s="135"/>
      <c r="S3790" s="135"/>
    </row>
    <row r="3791" spans="9:19">
      <c r="I3791" s="132"/>
      <c r="J3791" s="132"/>
      <c r="K3791" s="129"/>
      <c r="L3791" s="132"/>
      <c r="M3791" s="132"/>
      <c r="N3791" s="135"/>
      <c r="O3791" s="135"/>
      <c r="P3791" s="135"/>
      <c r="Q3791" s="135"/>
      <c r="R3791" s="135"/>
      <c r="S3791" s="135"/>
    </row>
    <row r="3792" spans="9:19">
      <c r="I3792" s="132"/>
      <c r="J3792" s="132"/>
      <c r="K3792" s="129"/>
      <c r="L3792" s="132"/>
      <c r="M3792" s="132"/>
      <c r="N3792" s="135"/>
      <c r="O3792" s="135"/>
      <c r="P3792" s="135"/>
      <c r="Q3792" s="135"/>
      <c r="R3792" s="135"/>
      <c r="S3792" s="135"/>
    </row>
    <row r="3793" spans="9:19">
      <c r="I3793" s="132"/>
      <c r="J3793" s="132"/>
      <c r="K3793" s="129"/>
      <c r="L3793" s="132"/>
      <c r="M3793" s="132"/>
      <c r="N3793" s="135"/>
      <c r="O3793" s="135"/>
      <c r="P3793" s="135"/>
      <c r="Q3793" s="135"/>
      <c r="R3793" s="135"/>
      <c r="S3793" s="135"/>
    </row>
    <row r="3794" spans="9:19">
      <c r="I3794" s="132"/>
      <c r="J3794" s="132"/>
      <c r="K3794" s="129"/>
      <c r="L3794" s="132"/>
      <c r="M3794" s="132"/>
      <c r="N3794" s="135"/>
      <c r="O3794" s="135"/>
      <c r="P3794" s="135"/>
      <c r="Q3794" s="135"/>
      <c r="R3794" s="135"/>
      <c r="S3794" s="135"/>
    </row>
    <row r="3795" spans="9:19">
      <c r="I3795" s="132"/>
      <c r="J3795" s="132"/>
      <c r="K3795" s="129"/>
      <c r="L3795" s="132"/>
      <c r="M3795" s="132"/>
      <c r="N3795" s="135"/>
      <c r="O3795" s="135"/>
      <c r="P3795" s="135"/>
      <c r="Q3795" s="135"/>
      <c r="R3795" s="135"/>
      <c r="S3795" s="135"/>
    </row>
    <row r="3796" spans="9:19">
      <c r="I3796" s="132"/>
      <c r="J3796" s="132"/>
      <c r="K3796" s="129"/>
      <c r="L3796" s="132"/>
      <c r="M3796" s="132"/>
      <c r="N3796" s="135"/>
      <c r="O3796" s="135"/>
      <c r="P3796" s="135"/>
      <c r="Q3796" s="135"/>
      <c r="R3796" s="135"/>
      <c r="S3796" s="135"/>
    </row>
    <row r="3797" spans="9:19">
      <c r="I3797" s="132"/>
      <c r="J3797" s="132"/>
      <c r="K3797" s="129"/>
      <c r="L3797" s="132"/>
      <c r="M3797" s="132"/>
      <c r="N3797" s="135"/>
      <c r="O3797" s="135"/>
      <c r="P3797" s="135"/>
      <c r="Q3797" s="135"/>
      <c r="R3797" s="135"/>
      <c r="S3797" s="135"/>
    </row>
    <row r="3798" spans="9:19">
      <c r="I3798" s="132"/>
      <c r="J3798" s="132"/>
      <c r="K3798" s="129"/>
      <c r="L3798" s="132"/>
      <c r="M3798" s="132"/>
      <c r="N3798" s="135"/>
      <c r="O3798" s="135"/>
      <c r="P3798" s="135"/>
      <c r="Q3798" s="135"/>
      <c r="R3798" s="135"/>
      <c r="S3798" s="135"/>
    </row>
    <row r="3799" spans="9:19">
      <c r="I3799" s="132"/>
      <c r="J3799" s="132"/>
      <c r="K3799" s="129"/>
      <c r="L3799" s="132"/>
      <c r="M3799" s="132"/>
      <c r="N3799" s="135"/>
      <c r="O3799" s="135"/>
      <c r="P3799" s="135"/>
      <c r="Q3799" s="135"/>
      <c r="R3799" s="135"/>
      <c r="S3799" s="135"/>
    </row>
    <row r="3800" spans="9:19">
      <c r="I3800" s="132"/>
      <c r="J3800" s="132"/>
      <c r="K3800" s="129"/>
      <c r="L3800" s="132"/>
      <c r="M3800" s="132"/>
      <c r="N3800" s="135"/>
      <c r="O3800" s="135"/>
      <c r="P3800" s="135"/>
      <c r="Q3800" s="135"/>
      <c r="R3800" s="135"/>
      <c r="S3800" s="135"/>
    </row>
    <row r="3801" spans="9:19">
      <c r="I3801" s="132"/>
      <c r="J3801" s="132"/>
      <c r="K3801" s="129"/>
      <c r="L3801" s="132"/>
      <c r="M3801" s="132"/>
      <c r="N3801" s="135"/>
      <c r="O3801" s="135"/>
      <c r="P3801" s="135"/>
      <c r="Q3801" s="135"/>
      <c r="R3801" s="135"/>
      <c r="S3801" s="135"/>
    </row>
    <row r="3802" spans="9:19">
      <c r="I3802" s="132"/>
      <c r="J3802" s="132"/>
      <c r="K3802" s="129"/>
      <c r="L3802" s="132"/>
      <c r="M3802" s="132"/>
      <c r="N3802" s="135"/>
      <c r="O3802" s="135"/>
      <c r="P3802" s="135"/>
      <c r="Q3802" s="135"/>
      <c r="R3802" s="135"/>
      <c r="S3802" s="135"/>
    </row>
    <row r="3803" spans="9:19">
      <c r="I3803" s="132"/>
      <c r="J3803" s="132"/>
      <c r="K3803" s="129"/>
      <c r="L3803" s="132"/>
      <c r="M3803" s="132"/>
      <c r="N3803" s="135"/>
      <c r="O3803" s="135"/>
      <c r="P3803" s="135"/>
      <c r="Q3803" s="135"/>
      <c r="R3803" s="135"/>
      <c r="S3803" s="135"/>
    </row>
    <row r="3804" spans="9:19">
      <c r="I3804" s="132"/>
      <c r="J3804" s="132"/>
      <c r="K3804" s="129"/>
      <c r="L3804" s="132"/>
      <c r="M3804" s="132"/>
      <c r="N3804" s="135"/>
      <c r="O3804" s="135"/>
      <c r="P3804" s="135"/>
      <c r="Q3804" s="135"/>
      <c r="R3804" s="135"/>
      <c r="S3804" s="135"/>
    </row>
    <row r="3805" spans="9:19">
      <c r="I3805" s="132"/>
      <c r="J3805" s="132"/>
      <c r="K3805" s="129"/>
      <c r="L3805" s="132"/>
      <c r="M3805" s="132"/>
      <c r="N3805" s="135"/>
      <c r="O3805" s="135"/>
      <c r="P3805" s="135"/>
      <c r="Q3805" s="135"/>
      <c r="R3805" s="135"/>
      <c r="S3805" s="135"/>
    </row>
    <row r="3806" spans="9:19">
      <c r="I3806" s="132"/>
      <c r="J3806" s="132"/>
      <c r="K3806" s="129"/>
      <c r="L3806" s="132"/>
      <c r="M3806" s="132"/>
      <c r="N3806" s="135"/>
      <c r="O3806" s="135"/>
      <c r="P3806" s="135"/>
      <c r="Q3806" s="135"/>
      <c r="R3806" s="135"/>
      <c r="S3806" s="135"/>
    </row>
    <row r="3807" spans="9:19">
      <c r="I3807" s="132"/>
      <c r="J3807" s="132"/>
      <c r="K3807" s="129"/>
      <c r="L3807" s="132"/>
      <c r="M3807" s="132"/>
      <c r="N3807" s="135"/>
      <c r="O3807" s="135"/>
      <c r="P3807" s="135"/>
      <c r="Q3807" s="135"/>
      <c r="R3807" s="135"/>
      <c r="S3807" s="135"/>
    </row>
    <row r="3808" spans="9:19">
      <c r="I3808" s="132"/>
      <c r="J3808" s="132"/>
      <c r="K3808" s="129"/>
      <c r="L3808" s="132"/>
      <c r="M3808" s="132"/>
      <c r="N3808" s="135"/>
      <c r="O3808" s="135"/>
      <c r="P3808" s="135"/>
      <c r="Q3808" s="135"/>
      <c r="R3808" s="135"/>
      <c r="S3808" s="135"/>
    </row>
    <row r="3809" spans="9:19">
      <c r="I3809" s="132"/>
      <c r="J3809" s="132"/>
      <c r="K3809" s="129"/>
      <c r="L3809" s="132"/>
      <c r="M3809" s="132"/>
      <c r="N3809" s="135"/>
      <c r="O3809" s="135"/>
      <c r="P3809" s="135"/>
      <c r="Q3809" s="135"/>
      <c r="R3809" s="135"/>
      <c r="S3809" s="135"/>
    </row>
    <row r="3810" spans="9:19">
      <c r="I3810" s="132"/>
      <c r="J3810" s="132"/>
      <c r="K3810" s="129"/>
      <c r="L3810" s="132"/>
      <c r="M3810" s="132"/>
      <c r="N3810" s="135"/>
      <c r="O3810" s="135"/>
      <c r="P3810" s="135"/>
      <c r="Q3810" s="135"/>
      <c r="R3810" s="135"/>
      <c r="S3810" s="135"/>
    </row>
    <row r="3811" spans="9:19">
      <c r="I3811" s="132"/>
      <c r="J3811" s="132"/>
      <c r="K3811" s="129"/>
      <c r="L3811" s="132"/>
      <c r="M3811" s="132"/>
      <c r="N3811" s="135"/>
      <c r="O3811" s="135"/>
      <c r="P3811" s="135"/>
      <c r="Q3811" s="135"/>
      <c r="R3811" s="135"/>
      <c r="S3811" s="135"/>
    </row>
    <row r="3812" spans="9:19">
      <c r="I3812" s="132"/>
      <c r="J3812" s="132"/>
      <c r="K3812" s="129"/>
      <c r="L3812" s="132"/>
      <c r="M3812" s="132"/>
      <c r="N3812" s="135"/>
      <c r="O3812" s="135"/>
      <c r="P3812" s="135"/>
      <c r="Q3812" s="135"/>
      <c r="R3812" s="135"/>
      <c r="S3812" s="135"/>
    </row>
    <row r="3813" spans="9:19">
      <c r="I3813" s="132"/>
      <c r="J3813" s="132"/>
      <c r="K3813" s="129"/>
      <c r="L3813" s="132"/>
      <c r="M3813" s="132"/>
      <c r="N3813" s="135"/>
      <c r="O3813" s="135"/>
      <c r="P3813" s="135"/>
      <c r="Q3813" s="135"/>
      <c r="R3813" s="135"/>
      <c r="S3813" s="135"/>
    </row>
    <row r="3814" spans="9:19">
      <c r="I3814" s="132"/>
      <c r="J3814" s="132"/>
      <c r="K3814" s="129"/>
      <c r="L3814" s="132"/>
      <c r="M3814" s="132"/>
      <c r="N3814" s="135"/>
      <c r="O3814" s="135"/>
      <c r="P3814" s="135"/>
      <c r="Q3814" s="135"/>
      <c r="R3814" s="135"/>
      <c r="S3814" s="135"/>
    </row>
    <row r="3815" spans="9:19">
      <c r="I3815" s="132"/>
      <c r="J3815" s="132"/>
      <c r="K3815" s="129"/>
      <c r="L3815" s="132"/>
      <c r="M3815" s="132"/>
      <c r="N3815" s="135"/>
      <c r="O3815" s="135"/>
      <c r="P3815" s="135"/>
      <c r="Q3815" s="135"/>
      <c r="R3815" s="135"/>
      <c r="S3815" s="135"/>
    </row>
    <row r="3816" spans="9:19">
      <c r="I3816" s="132"/>
      <c r="J3816" s="132"/>
      <c r="K3816" s="129"/>
      <c r="L3816" s="132"/>
      <c r="M3816" s="132"/>
      <c r="N3816" s="135"/>
      <c r="O3816" s="135"/>
      <c r="P3816" s="135"/>
      <c r="Q3816" s="135"/>
      <c r="R3816" s="135"/>
      <c r="S3816" s="135"/>
    </row>
    <row r="3817" spans="9:19">
      <c r="I3817" s="132"/>
      <c r="J3817" s="132"/>
      <c r="K3817" s="129"/>
      <c r="L3817" s="132"/>
      <c r="M3817" s="132"/>
      <c r="N3817" s="135"/>
      <c r="O3817" s="135"/>
      <c r="P3817" s="135"/>
      <c r="Q3817" s="135"/>
      <c r="R3817" s="135"/>
      <c r="S3817" s="135"/>
    </row>
    <row r="3818" spans="9:19">
      <c r="I3818" s="132"/>
      <c r="J3818" s="132"/>
      <c r="K3818" s="129"/>
      <c r="L3818" s="132"/>
      <c r="M3818" s="132"/>
      <c r="N3818" s="135"/>
      <c r="O3818" s="135"/>
      <c r="P3818" s="135"/>
      <c r="Q3818" s="135"/>
      <c r="R3818" s="135"/>
      <c r="S3818" s="135"/>
    </row>
    <row r="3819" spans="9:19">
      <c r="I3819" s="132"/>
      <c r="J3819" s="132"/>
      <c r="K3819" s="129"/>
      <c r="L3819" s="132"/>
      <c r="M3819" s="132"/>
      <c r="N3819" s="135"/>
      <c r="O3819" s="135"/>
      <c r="P3819" s="135"/>
      <c r="Q3819" s="135"/>
      <c r="R3819" s="135"/>
      <c r="S3819" s="135"/>
    </row>
    <row r="3820" spans="9:19">
      <c r="I3820" s="132"/>
      <c r="J3820" s="132"/>
      <c r="K3820" s="129"/>
      <c r="L3820" s="132"/>
      <c r="M3820" s="132"/>
      <c r="N3820" s="135"/>
      <c r="O3820" s="135"/>
      <c r="P3820" s="135"/>
      <c r="Q3820" s="135"/>
      <c r="R3820" s="135"/>
      <c r="S3820" s="135"/>
    </row>
    <row r="3821" spans="9:19">
      <c r="I3821" s="132"/>
      <c r="J3821" s="132"/>
      <c r="K3821" s="129"/>
      <c r="L3821" s="132"/>
      <c r="M3821" s="132"/>
      <c r="N3821" s="135"/>
      <c r="O3821" s="135"/>
      <c r="P3821" s="135"/>
      <c r="Q3821" s="135"/>
      <c r="R3821" s="135"/>
      <c r="S3821" s="135"/>
    </row>
    <row r="3822" spans="9:19">
      <c r="I3822" s="132"/>
      <c r="J3822" s="132"/>
      <c r="K3822" s="129"/>
      <c r="L3822" s="132"/>
      <c r="M3822" s="132"/>
      <c r="N3822" s="135"/>
      <c r="O3822" s="135"/>
      <c r="P3822" s="135"/>
      <c r="Q3822" s="135"/>
      <c r="R3822" s="135"/>
      <c r="S3822" s="135"/>
    </row>
    <row r="3823" spans="9:19">
      <c r="I3823" s="132"/>
      <c r="J3823" s="132"/>
      <c r="K3823" s="129"/>
      <c r="L3823" s="132"/>
      <c r="M3823" s="132"/>
      <c r="N3823" s="135"/>
      <c r="O3823" s="135"/>
      <c r="P3823" s="135"/>
      <c r="Q3823" s="135"/>
      <c r="R3823" s="135"/>
      <c r="S3823" s="135"/>
    </row>
    <row r="3824" spans="9:19">
      <c r="I3824" s="132"/>
      <c r="J3824" s="132"/>
      <c r="K3824" s="129"/>
      <c r="L3824" s="132"/>
      <c r="M3824" s="132"/>
      <c r="N3824" s="135"/>
      <c r="O3824" s="135"/>
      <c r="P3824" s="135"/>
      <c r="Q3824" s="135"/>
      <c r="R3824" s="135"/>
      <c r="S3824" s="135"/>
    </row>
    <row r="3825" spans="9:19">
      <c r="I3825" s="132"/>
      <c r="J3825" s="132"/>
      <c r="K3825" s="129"/>
      <c r="L3825" s="132"/>
      <c r="M3825" s="132"/>
      <c r="N3825" s="135"/>
      <c r="O3825" s="135"/>
      <c r="P3825" s="135"/>
      <c r="Q3825" s="135"/>
      <c r="R3825" s="135"/>
      <c r="S3825" s="135"/>
    </row>
    <row r="3826" spans="9:19">
      <c r="I3826" s="132"/>
      <c r="J3826" s="132"/>
      <c r="K3826" s="129"/>
      <c r="L3826" s="132"/>
      <c r="M3826" s="132"/>
      <c r="N3826" s="135"/>
      <c r="O3826" s="135"/>
      <c r="P3826" s="135"/>
      <c r="Q3826" s="135"/>
      <c r="R3826" s="135"/>
      <c r="S3826" s="135"/>
    </row>
    <row r="3827" spans="9:19">
      <c r="I3827" s="132"/>
      <c r="J3827" s="132"/>
      <c r="K3827" s="129"/>
      <c r="L3827" s="132"/>
      <c r="M3827" s="132"/>
      <c r="N3827" s="135"/>
      <c r="O3827" s="135"/>
      <c r="P3827" s="135"/>
      <c r="Q3827" s="135"/>
      <c r="R3827" s="135"/>
      <c r="S3827" s="135"/>
    </row>
    <row r="3828" spans="9:19">
      <c r="I3828" s="132"/>
      <c r="J3828" s="132"/>
      <c r="K3828" s="129"/>
      <c r="L3828" s="132"/>
      <c r="M3828" s="132"/>
      <c r="N3828" s="135"/>
      <c r="O3828" s="135"/>
      <c r="P3828" s="135"/>
      <c r="Q3828" s="135"/>
      <c r="R3828" s="135"/>
      <c r="S3828" s="135"/>
    </row>
    <row r="3829" spans="9:19">
      <c r="I3829" s="132"/>
      <c r="J3829" s="132"/>
      <c r="K3829" s="129"/>
      <c r="L3829" s="132"/>
      <c r="M3829" s="132"/>
      <c r="N3829" s="135"/>
      <c r="O3829" s="135"/>
      <c r="P3829" s="135"/>
      <c r="Q3829" s="135"/>
      <c r="R3829" s="135"/>
      <c r="S3829" s="135"/>
    </row>
    <row r="3830" spans="9:19">
      <c r="I3830" s="132"/>
      <c r="J3830" s="132"/>
      <c r="K3830" s="129"/>
      <c r="L3830" s="132"/>
      <c r="M3830" s="132"/>
      <c r="N3830" s="135"/>
      <c r="O3830" s="135"/>
      <c r="P3830" s="135"/>
      <c r="Q3830" s="135"/>
      <c r="R3830" s="135"/>
      <c r="S3830" s="135"/>
    </row>
    <row r="3831" spans="9:19">
      <c r="I3831" s="132"/>
      <c r="J3831" s="132"/>
      <c r="K3831" s="129"/>
      <c r="L3831" s="132"/>
      <c r="M3831" s="132"/>
      <c r="N3831" s="135"/>
      <c r="O3831" s="135"/>
      <c r="P3831" s="135"/>
      <c r="Q3831" s="135"/>
      <c r="R3831" s="135"/>
      <c r="S3831" s="135"/>
    </row>
    <row r="3832" spans="9:19">
      <c r="I3832" s="132"/>
      <c r="J3832" s="132"/>
      <c r="K3832" s="129"/>
      <c r="L3832" s="132"/>
      <c r="M3832" s="132"/>
      <c r="N3832" s="135"/>
      <c r="O3832" s="135"/>
      <c r="P3832" s="135"/>
      <c r="Q3832" s="135"/>
      <c r="R3832" s="135"/>
      <c r="S3832" s="135"/>
    </row>
    <row r="3833" spans="9:19">
      <c r="I3833" s="132"/>
      <c r="J3833" s="132"/>
      <c r="K3833" s="129"/>
      <c r="L3833" s="132"/>
      <c r="M3833" s="132"/>
      <c r="N3833" s="135"/>
      <c r="O3833" s="135"/>
      <c r="P3833" s="135"/>
      <c r="Q3833" s="135"/>
      <c r="R3833" s="135"/>
      <c r="S3833" s="135"/>
    </row>
    <row r="3834" spans="9:19">
      <c r="I3834" s="132"/>
      <c r="J3834" s="132"/>
      <c r="K3834" s="129"/>
      <c r="L3834" s="132"/>
      <c r="M3834" s="132"/>
      <c r="N3834" s="135"/>
      <c r="O3834" s="135"/>
      <c r="P3834" s="135"/>
      <c r="Q3834" s="135"/>
      <c r="R3834" s="135"/>
      <c r="S3834" s="135"/>
    </row>
    <row r="3835" spans="9:19">
      <c r="I3835" s="132"/>
      <c r="J3835" s="132"/>
      <c r="K3835" s="129"/>
      <c r="L3835" s="132"/>
      <c r="M3835" s="132"/>
      <c r="N3835" s="135"/>
      <c r="O3835" s="135"/>
      <c r="P3835" s="135"/>
      <c r="Q3835" s="135"/>
      <c r="R3835" s="135"/>
      <c r="S3835" s="135"/>
    </row>
    <row r="3836" spans="9:19">
      <c r="I3836" s="132"/>
      <c r="J3836" s="132"/>
      <c r="K3836" s="129"/>
      <c r="L3836" s="132"/>
      <c r="M3836" s="132"/>
      <c r="N3836" s="135"/>
      <c r="O3836" s="135"/>
      <c r="P3836" s="135"/>
      <c r="Q3836" s="135"/>
      <c r="R3836" s="135"/>
      <c r="S3836" s="135"/>
    </row>
    <row r="3837" spans="9:19">
      <c r="I3837" s="132"/>
      <c r="J3837" s="132"/>
      <c r="K3837" s="129"/>
      <c r="L3837" s="132"/>
      <c r="M3837" s="132"/>
      <c r="N3837" s="135"/>
      <c r="O3837" s="135"/>
      <c r="P3837" s="135"/>
      <c r="Q3837" s="135"/>
      <c r="R3837" s="135"/>
      <c r="S3837" s="135"/>
    </row>
    <row r="3838" spans="9:19">
      <c r="I3838" s="132"/>
      <c r="J3838" s="132"/>
      <c r="K3838" s="129"/>
      <c r="L3838" s="132"/>
      <c r="M3838" s="132"/>
      <c r="N3838" s="135"/>
      <c r="O3838" s="135"/>
      <c r="P3838" s="135"/>
      <c r="Q3838" s="135"/>
      <c r="R3838" s="135"/>
      <c r="S3838" s="135"/>
    </row>
    <row r="3839" spans="9:19">
      <c r="I3839" s="132"/>
      <c r="J3839" s="132"/>
      <c r="K3839" s="129"/>
      <c r="L3839" s="132"/>
      <c r="M3839" s="132"/>
      <c r="N3839" s="135"/>
      <c r="O3839" s="135"/>
      <c r="P3839" s="135"/>
      <c r="Q3839" s="135"/>
      <c r="R3839" s="135"/>
      <c r="S3839" s="135"/>
    </row>
    <row r="3840" spans="9:19">
      <c r="I3840" s="132"/>
      <c r="J3840" s="132"/>
      <c r="K3840" s="129"/>
      <c r="L3840" s="132"/>
      <c r="M3840" s="132"/>
      <c r="N3840" s="135"/>
      <c r="O3840" s="135"/>
      <c r="P3840" s="135"/>
      <c r="Q3840" s="135"/>
      <c r="R3840" s="135"/>
      <c r="S3840" s="135"/>
    </row>
    <row r="3841" spans="9:19">
      <c r="I3841" s="132"/>
      <c r="J3841" s="132"/>
      <c r="K3841" s="129"/>
      <c r="L3841" s="132"/>
      <c r="M3841" s="132"/>
      <c r="N3841" s="135"/>
      <c r="O3841" s="135"/>
      <c r="P3841" s="135"/>
      <c r="Q3841" s="135"/>
      <c r="R3841" s="135"/>
      <c r="S3841" s="135"/>
    </row>
    <row r="3842" spans="9:19">
      <c r="I3842" s="132"/>
      <c r="J3842" s="132"/>
      <c r="K3842" s="129"/>
      <c r="L3842" s="132"/>
      <c r="M3842" s="132"/>
      <c r="N3842" s="135"/>
      <c r="O3842" s="135"/>
      <c r="P3842" s="135"/>
      <c r="Q3842" s="135"/>
      <c r="R3842" s="135"/>
      <c r="S3842" s="135"/>
    </row>
    <row r="3843" spans="9:19">
      <c r="I3843" s="132"/>
      <c r="J3843" s="132"/>
      <c r="K3843" s="129"/>
      <c r="L3843" s="132"/>
      <c r="M3843" s="132"/>
      <c r="N3843" s="135"/>
      <c r="O3843" s="135"/>
      <c r="P3843" s="135"/>
      <c r="Q3843" s="135"/>
      <c r="R3843" s="135"/>
      <c r="S3843" s="135"/>
    </row>
    <row r="3844" spans="9:19">
      <c r="I3844" s="132"/>
      <c r="J3844" s="132"/>
      <c r="K3844" s="129"/>
      <c r="L3844" s="132"/>
      <c r="M3844" s="132"/>
      <c r="N3844" s="135"/>
      <c r="O3844" s="135"/>
      <c r="P3844" s="135"/>
      <c r="Q3844" s="135"/>
      <c r="R3844" s="135"/>
      <c r="S3844" s="135"/>
    </row>
    <row r="3845" spans="9:19">
      <c r="I3845" s="132"/>
      <c r="J3845" s="132"/>
      <c r="K3845" s="129"/>
      <c r="L3845" s="132"/>
      <c r="M3845" s="132"/>
      <c r="N3845" s="135"/>
      <c r="O3845" s="135"/>
      <c r="P3845" s="135"/>
      <c r="Q3845" s="135"/>
      <c r="R3845" s="135"/>
      <c r="S3845" s="135"/>
    </row>
    <row r="3846" spans="9:19">
      <c r="I3846" s="132"/>
      <c r="J3846" s="132"/>
      <c r="K3846" s="129"/>
      <c r="L3846" s="132"/>
      <c r="M3846" s="132"/>
      <c r="N3846" s="135"/>
      <c r="O3846" s="135"/>
      <c r="P3846" s="135"/>
      <c r="Q3846" s="135"/>
      <c r="R3846" s="135"/>
      <c r="S3846" s="135"/>
    </row>
    <row r="3847" spans="9:19">
      <c r="I3847" s="132"/>
      <c r="J3847" s="132"/>
      <c r="K3847" s="129"/>
      <c r="L3847" s="132"/>
      <c r="M3847" s="132"/>
      <c r="N3847" s="135"/>
      <c r="O3847" s="135"/>
      <c r="P3847" s="135"/>
      <c r="Q3847" s="135"/>
      <c r="R3847" s="135"/>
      <c r="S3847" s="135"/>
    </row>
    <row r="3848" spans="9:19">
      <c r="I3848" s="132"/>
      <c r="J3848" s="132"/>
      <c r="K3848" s="129"/>
      <c r="L3848" s="132"/>
      <c r="M3848" s="132"/>
      <c r="N3848" s="135"/>
      <c r="O3848" s="135"/>
      <c r="P3848" s="135"/>
      <c r="Q3848" s="135"/>
      <c r="R3848" s="135"/>
      <c r="S3848" s="135"/>
    </row>
    <row r="3849" spans="9:19">
      <c r="I3849" s="132"/>
      <c r="J3849" s="132"/>
      <c r="K3849" s="129"/>
      <c r="L3849" s="132"/>
      <c r="M3849" s="132"/>
      <c r="N3849" s="135"/>
      <c r="O3849" s="135"/>
      <c r="P3849" s="135"/>
      <c r="Q3849" s="135"/>
      <c r="R3849" s="135"/>
      <c r="S3849" s="135"/>
    </row>
    <row r="3850" spans="9:19">
      <c r="I3850" s="132"/>
      <c r="J3850" s="132"/>
      <c r="K3850" s="129"/>
      <c r="L3850" s="132"/>
      <c r="M3850" s="132"/>
      <c r="N3850" s="135"/>
      <c r="O3850" s="135"/>
      <c r="P3850" s="135"/>
      <c r="Q3850" s="135"/>
      <c r="R3850" s="135"/>
      <c r="S3850" s="135"/>
    </row>
    <row r="3851" spans="9:19">
      <c r="I3851" s="132"/>
      <c r="J3851" s="132"/>
      <c r="K3851" s="129"/>
      <c r="L3851" s="132"/>
      <c r="M3851" s="132"/>
      <c r="N3851" s="135"/>
      <c r="O3851" s="135"/>
      <c r="P3851" s="135"/>
      <c r="Q3851" s="135"/>
      <c r="R3851" s="135"/>
      <c r="S3851" s="135"/>
    </row>
    <row r="3852" spans="9:19">
      <c r="I3852" s="132"/>
      <c r="J3852" s="132"/>
      <c r="K3852" s="129"/>
      <c r="L3852" s="132"/>
      <c r="M3852" s="132"/>
      <c r="N3852" s="135"/>
      <c r="O3852" s="135"/>
      <c r="P3852" s="135"/>
      <c r="Q3852" s="135"/>
      <c r="R3852" s="135"/>
      <c r="S3852" s="135"/>
    </row>
    <row r="3853" spans="9:19">
      <c r="I3853" s="132"/>
      <c r="J3853" s="132"/>
      <c r="K3853" s="129"/>
      <c r="L3853" s="132"/>
      <c r="M3853" s="132"/>
      <c r="N3853" s="135"/>
      <c r="O3853" s="135"/>
      <c r="P3853" s="135"/>
      <c r="Q3853" s="135"/>
      <c r="R3853" s="135"/>
      <c r="S3853" s="135"/>
    </row>
    <row r="3854" spans="9:19">
      <c r="I3854" s="132"/>
      <c r="J3854" s="132"/>
      <c r="K3854" s="129"/>
      <c r="L3854" s="132"/>
      <c r="M3854" s="132"/>
      <c r="N3854" s="135"/>
      <c r="O3854" s="135"/>
      <c r="P3854" s="135"/>
      <c r="Q3854" s="135"/>
      <c r="R3854" s="135"/>
      <c r="S3854" s="135"/>
    </row>
    <row r="3855" spans="9:19">
      <c r="I3855" s="132"/>
      <c r="J3855" s="132"/>
      <c r="K3855" s="129"/>
      <c r="L3855" s="132"/>
      <c r="M3855" s="132"/>
      <c r="N3855" s="135"/>
      <c r="O3855" s="135"/>
      <c r="P3855" s="135"/>
      <c r="Q3855" s="135"/>
      <c r="R3855" s="135"/>
      <c r="S3855" s="135"/>
    </row>
    <row r="3856" spans="9:19">
      <c r="I3856" s="132"/>
      <c r="J3856" s="132"/>
      <c r="K3856" s="129"/>
      <c r="L3856" s="132"/>
      <c r="M3856" s="132"/>
      <c r="N3856" s="135"/>
      <c r="O3856" s="135"/>
      <c r="P3856" s="135"/>
      <c r="Q3856" s="135"/>
      <c r="R3856" s="135"/>
      <c r="S3856" s="135"/>
    </row>
    <row r="3857" spans="9:19">
      <c r="I3857" s="132"/>
      <c r="J3857" s="132"/>
      <c r="K3857" s="129"/>
      <c r="L3857" s="132"/>
      <c r="M3857" s="132"/>
      <c r="N3857" s="135"/>
      <c r="O3857" s="135"/>
      <c r="P3857" s="135"/>
      <c r="Q3857" s="135"/>
      <c r="R3857" s="135"/>
      <c r="S3857" s="135"/>
    </row>
    <row r="3858" spans="9:19">
      <c r="I3858" s="132"/>
      <c r="J3858" s="132"/>
      <c r="K3858" s="129"/>
      <c r="L3858" s="132"/>
      <c r="M3858" s="132"/>
      <c r="N3858" s="135"/>
      <c r="O3858" s="135"/>
      <c r="P3858" s="135"/>
      <c r="Q3858" s="135"/>
      <c r="R3858" s="135"/>
      <c r="S3858" s="135"/>
    </row>
    <row r="3859" spans="9:19">
      <c r="I3859" s="132"/>
      <c r="J3859" s="132"/>
      <c r="K3859" s="129"/>
      <c r="L3859" s="132"/>
      <c r="M3859" s="132"/>
      <c r="N3859" s="135"/>
      <c r="O3859" s="135"/>
      <c r="P3859" s="135"/>
      <c r="Q3859" s="135"/>
      <c r="R3859" s="135"/>
      <c r="S3859" s="135"/>
    </row>
    <row r="3860" spans="9:19">
      <c r="I3860" s="132"/>
      <c r="J3860" s="132"/>
      <c r="K3860" s="129"/>
      <c r="L3860" s="132"/>
      <c r="M3860" s="132"/>
      <c r="N3860" s="135"/>
      <c r="O3860" s="135"/>
      <c r="P3860" s="135"/>
      <c r="Q3860" s="135"/>
      <c r="R3860" s="135"/>
      <c r="S3860" s="135"/>
    </row>
    <row r="3861" spans="9:19">
      <c r="I3861" s="132"/>
      <c r="J3861" s="132"/>
      <c r="K3861" s="129"/>
      <c r="L3861" s="132"/>
      <c r="M3861" s="132"/>
      <c r="N3861" s="135"/>
      <c r="O3861" s="135"/>
      <c r="P3861" s="135"/>
      <c r="Q3861" s="135"/>
      <c r="R3861" s="135"/>
      <c r="S3861" s="135"/>
    </row>
    <row r="3862" spans="9:19">
      <c r="I3862" s="132"/>
      <c r="J3862" s="132"/>
      <c r="K3862" s="129"/>
      <c r="L3862" s="132"/>
      <c r="M3862" s="132"/>
      <c r="N3862" s="135"/>
      <c r="O3862" s="135"/>
      <c r="P3862" s="135"/>
      <c r="Q3862" s="135"/>
      <c r="R3862" s="135"/>
      <c r="S3862" s="135"/>
    </row>
    <row r="3863" spans="9:19">
      <c r="I3863" s="132"/>
      <c r="J3863" s="132"/>
      <c r="K3863" s="129"/>
      <c r="L3863" s="132"/>
      <c r="M3863" s="132"/>
      <c r="N3863" s="135"/>
      <c r="O3863" s="135"/>
      <c r="P3863" s="135"/>
      <c r="Q3863" s="135"/>
      <c r="R3863" s="135"/>
      <c r="S3863" s="135"/>
    </row>
    <row r="3864" spans="9:19">
      <c r="I3864" s="132"/>
      <c r="J3864" s="132"/>
      <c r="K3864" s="129"/>
      <c r="L3864" s="132"/>
      <c r="M3864" s="132"/>
      <c r="N3864" s="135"/>
      <c r="O3864" s="135"/>
      <c r="P3864" s="135"/>
      <c r="Q3864" s="135"/>
      <c r="R3864" s="135"/>
      <c r="S3864" s="135"/>
    </row>
    <row r="3865" spans="9:19">
      <c r="I3865" s="132"/>
      <c r="J3865" s="132"/>
      <c r="K3865" s="129"/>
      <c r="L3865" s="132"/>
      <c r="M3865" s="132"/>
      <c r="N3865" s="135"/>
      <c r="O3865" s="135"/>
      <c r="P3865" s="135"/>
      <c r="Q3865" s="135"/>
      <c r="R3865" s="135"/>
      <c r="S3865" s="135"/>
    </row>
    <row r="3866" spans="9:19">
      <c r="I3866" s="132"/>
      <c r="J3866" s="132"/>
      <c r="K3866" s="129"/>
      <c r="L3866" s="132"/>
      <c r="M3866" s="132"/>
      <c r="N3866" s="135"/>
      <c r="O3866" s="135"/>
      <c r="P3866" s="135"/>
      <c r="Q3866" s="135"/>
      <c r="R3866" s="135"/>
      <c r="S3866" s="135"/>
    </row>
    <row r="3867" spans="9:19">
      <c r="I3867" s="132"/>
      <c r="J3867" s="132"/>
      <c r="K3867" s="129"/>
      <c r="L3867" s="132"/>
      <c r="M3867" s="132"/>
      <c r="N3867" s="135"/>
      <c r="O3867" s="135"/>
      <c r="P3867" s="135"/>
      <c r="Q3867" s="135"/>
      <c r="R3867" s="135"/>
      <c r="S3867" s="135"/>
    </row>
    <row r="3868" spans="9:19">
      <c r="I3868" s="132"/>
      <c r="J3868" s="132"/>
      <c r="K3868" s="129"/>
      <c r="L3868" s="132"/>
      <c r="M3868" s="132"/>
      <c r="N3868" s="135"/>
      <c r="O3868" s="135"/>
      <c r="P3868" s="135"/>
      <c r="Q3868" s="135"/>
      <c r="R3868" s="135"/>
      <c r="S3868" s="135"/>
    </row>
    <row r="3869" spans="9:19">
      <c r="I3869" s="132"/>
      <c r="J3869" s="132"/>
      <c r="K3869" s="129"/>
      <c r="L3869" s="132"/>
      <c r="M3869" s="132"/>
      <c r="N3869" s="135"/>
      <c r="O3869" s="135"/>
      <c r="P3869" s="135"/>
      <c r="Q3869" s="135"/>
      <c r="R3869" s="135"/>
      <c r="S3869" s="135"/>
    </row>
    <row r="3870" spans="9:19">
      <c r="I3870" s="132"/>
      <c r="J3870" s="132"/>
      <c r="K3870" s="129"/>
      <c r="L3870" s="132"/>
      <c r="M3870" s="132"/>
      <c r="N3870" s="135"/>
      <c r="O3870" s="135"/>
      <c r="P3870" s="135"/>
      <c r="Q3870" s="135"/>
      <c r="R3870" s="135"/>
      <c r="S3870" s="135"/>
    </row>
    <row r="3871" spans="9:19">
      <c r="I3871" s="132"/>
      <c r="J3871" s="132"/>
      <c r="K3871" s="129"/>
      <c r="L3871" s="132"/>
      <c r="M3871" s="132"/>
      <c r="N3871" s="135"/>
      <c r="O3871" s="135"/>
      <c r="P3871" s="135"/>
      <c r="Q3871" s="135"/>
      <c r="R3871" s="135"/>
      <c r="S3871" s="135"/>
    </row>
    <row r="3872" spans="9:19">
      <c r="I3872" s="132"/>
      <c r="J3872" s="132"/>
      <c r="K3872" s="129"/>
      <c r="L3872" s="132"/>
      <c r="M3872" s="132"/>
      <c r="N3872" s="135"/>
      <c r="O3872" s="135"/>
      <c r="P3872" s="135"/>
      <c r="Q3872" s="135"/>
      <c r="R3872" s="135"/>
      <c r="S3872" s="135"/>
    </row>
    <row r="3873" spans="9:19">
      <c r="I3873" s="132"/>
      <c r="J3873" s="132"/>
      <c r="K3873" s="129"/>
      <c r="L3873" s="132"/>
      <c r="M3873" s="132"/>
      <c r="N3873" s="135"/>
      <c r="O3873" s="135"/>
      <c r="P3873" s="135"/>
      <c r="Q3873" s="135"/>
      <c r="R3873" s="135"/>
      <c r="S3873" s="135"/>
    </row>
    <row r="3874" spans="9:19">
      <c r="I3874" s="132"/>
      <c r="J3874" s="132"/>
      <c r="K3874" s="129"/>
      <c r="L3874" s="132"/>
      <c r="M3874" s="132"/>
      <c r="N3874" s="135"/>
      <c r="O3874" s="135"/>
      <c r="P3874" s="135"/>
      <c r="Q3874" s="135"/>
      <c r="R3874" s="135"/>
      <c r="S3874" s="135"/>
    </row>
    <row r="3875" spans="9:19">
      <c r="I3875" s="132"/>
      <c r="J3875" s="132"/>
      <c r="K3875" s="129"/>
      <c r="L3875" s="132"/>
      <c r="M3875" s="132"/>
      <c r="N3875" s="135"/>
      <c r="O3875" s="135"/>
      <c r="P3875" s="135"/>
      <c r="Q3875" s="135"/>
      <c r="R3875" s="135"/>
      <c r="S3875" s="135"/>
    </row>
    <row r="3876" spans="9:19">
      <c r="I3876" s="132"/>
      <c r="J3876" s="132"/>
      <c r="K3876" s="129"/>
      <c r="L3876" s="132"/>
      <c r="M3876" s="132"/>
      <c r="N3876" s="135"/>
      <c r="O3876" s="135"/>
      <c r="P3876" s="135"/>
      <c r="Q3876" s="135"/>
      <c r="R3876" s="135"/>
      <c r="S3876" s="135"/>
    </row>
    <row r="3877" spans="9:19">
      <c r="I3877" s="132"/>
      <c r="J3877" s="132"/>
      <c r="K3877" s="129"/>
      <c r="L3877" s="132"/>
      <c r="M3877" s="132"/>
      <c r="N3877" s="135"/>
      <c r="O3877" s="135"/>
      <c r="P3877" s="135"/>
      <c r="Q3877" s="135"/>
      <c r="R3877" s="135"/>
      <c r="S3877" s="135"/>
    </row>
    <row r="3878" spans="9:19">
      <c r="I3878" s="132"/>
      <c r="J3878" s="132"/>
      <c r="K3878" s="129"/>
      <c r="L3878" s="132"/>
      <c r="M3878" s="132"/>
      <c r="N3878" s="135"/>
      <c r="O3878" s="135"/>
      <c r="P3878" s="135"/>
      <c r="Q3878" s="135"/>
      <c r="R3878" s="135"/>
      <c r="S3878" s="135"/>
    </row>
    <row r="3879" spans="9:19">
      <c r="I3879" s="132"/>
      <c r="J3879" s="132"/>
      <c r="K3879" s="129"/>
      <c r="L3879" s="132"/>
      <c r="M3879" s="132"/>
      <c r="N3879" s="135"/>
      <c r="O3879" s="135"/>
      <c r="P3879" s="135"/>
      <c r="Q3879" s="135"/>
      <c r="R3879" s="135"/>
      <c r="S3879" s="135"/>
    </row>
    <row r="3880" spans="9:19">
      <c r="I3880" s="132"/>
      <c r="J3880" s="132"/>
      <c r="K3880" s="129"/>
      <c r="L3880" s="132"/>
      <c r="M3880" s="132"/>
      <c r="N3880" s="135"/>
      <c r="O3880" s="135"/>
      <c r="P3880" s="135"/>
      <c r="Q3880" s="135"/>
      <c r="R3880" s="135"/>
      <c r="S3880" s="135"/>
    </row>
    <row r="3881" spans="9:19">
      <c r="I3881" s="132"/>
      <c r="J3881" s="132"/>
      <c r="K3881" s="129"/>
      <c r="L3881" s="132"/>
      <c r="M3881" s="132"/>
      <c r="N3881" s="135"/>
      <c r="O3881" s="135"/>
      <c r="P3881" s="135"/>
      <c r="Q3881" s="135"/>
      <c r="R3881" s="135"/>
      <c r="S3881" s="135"/>
    </row>
    <row r="3882" spans="9:19">
      <c r="I3882" s="132"/>
      <c r="J3882" s="132"/>
      <c r="K3882" s="129"/>
      <c r="L3882" s="132"/>
      <c r="M3882" s="132"/>
      <c r="N3882" s="135"/>
      <c r="O3882" s="135"/>
      <c r="P3882" s="135"/>
      <c r="Q3882" s="135"/>
      <c r="R3882" s="135"/>
      <c r="S3882" s="135"/>
    </row>
    <row r="3883" spans="9:19">
      <c r="I3883" s="132"/>
      <c r="J3883" s="132"/>
      <c r="K3883" s="129"/>
      <c r="L3883" s="132"/>
      <c r="M3883" s="132"/>
      <c r="N3883" s="135"/>
      <c r="O3883" s="135"/>
      <c r="P3883" s="135"/>
      <c r="Q3883" s="135"/>
      <c r="R3883" s="135"/>
      <c r="S3883" s="135"/>
    </row>
    <row r="3884" spans="9:19">
      <c r="I3884" s="132"/>
      <c r="J3884" s="132"/>
      <c r="K3884" s="129"/>
      <c r="L3884" s="132"/>
      <c r="M3884" s="132"/>
      <c r="N3884" s="135"/>
      <c r="O3884" s="135"/>
      <c r="P3884" s="135"/>
      <c r="Q3884" s="135"/>
      <c r="R3884" s="135"/>
      <c r="S3884" s="135"/>
    </row>
    <row r="3885" spans="9:19">
      <c r="I3885" s="132"/>
      <c r="J3885" s="132"/>
      <c r="K3885" s="129"/>
      <c r="L3885" s="132"/>
      <c r="M3885" s="132"/>
      <c r="N3885" s="135"/>
      <c r="O3885" s="135"/>
      <c r="P3885" s="135"/>
      <c r="Q3885" s="135"/>
      <c r="R3885" s="135"/>
      <c r="S3885" s="135"/>
    </row>
    <row r="3886" spans="9:19">
      <c r="I3886" s="132"/>
      <c r="J3886" s="132"/>
      <c r="K3886" s="129"/>
      <c r="L3886" s="132"/>
      <c r="M3886" s="132"/>
      <c r="N3886" s="135"/>
      <c r="O3886" s="135"/>
      <c r="P3886" s="135"/>
      <c r="Q3886" s="135"/>
      <c r="R3886" s="135"/>
      <c r="S3886" s="135"/>
    </row>
    <row r="3887" spans="9:19">
      <c r="I3887" s="132"/>
      <c r="J3887" s="132"/>
      <c r="K3887" s="129"/>
      <c r="L3887" s="132"/>
      <c r="M3887" s="132"/>
      <c r="N3887" s="135"/>
      <c r="O3887" s="135"/>
      <c r="P3887" s="135"/>
      <c r="Q3887" s="135"/>
      <c r="R3887" s="135"/>
      <c r="S3887" s="135"/>
    </row>
    <row r="3888" spans="9:19">
      <c r="I3888" s="132"/>
      <c r="J3888" s="132"/>
      <c r="K3888" s="129"/>
      <c r="L3888" s="132"/>
      <c r="M3888" s="132"/>
      <c r="N3888" s="135"/>
      <c r="O3888" s="135"/>
      <c r="P3888" s="135"/>
      <c r="Q3888" s="135"/>
      <c r="R3888" s="135"/>
      <c r="S3888" s="135"/>
    </row>
    <row r="3889" spans="9:19">
      <c r="I3889" s="132"/>
      <c r="J3889" s="132"/>
      <c r="K3889" s="129"/>
      <c r="L3889" s="132"/>
      <c r="M3889" s="132"/>
      <c r="N3889" s="135"/>
      <c r="O3889" s="135"/>
      <c r="P3889" s="135"/>
      <c r="Q3889" s="135"/>
      <c r="R3889" s="135"/>
      <c r="S3889" s="135"/>
    </row>
    <row r="3890" spans="9:19">
      <c r="I3890" s="132"/>
      <c r="J3890" s="132"/>
      <c r="K3890" s="129"/>
      <c r="L3890" s="132"/>
      <c r="M3890" s="132"/>
      <c r="N3890" s="135"/>
      <c r="O3890" s="135"/>
      <c r="P3890" s="135"/>
      <c r="Q3890" s="135"/>
      <c r="R3890" s="135"/>
      <c r="S3890" s="135"/>
    </row>
    <row r="3891" spans="9:19">
      <c r="I3891" s="132"/>
      <c r="J3891" s="132"/>
      <c r="K3891" s="129"/>
      <c r="L3891" s="132"/>
      <c r="M3891" s="132"/>
      <c r="N3891" s="135"/>
      <c r="O3891" s="135"/>
      <c r="P3891" s="135"/>
      <c r="Q3891" s="135"/>
      <c r="R3891" s="135"/>
      <c r="S3891" s="135"/>
    </row>
    <row r="3892" spans="9:19">
      <c r="I3892" s="132"/>
      <c r="J3892" s="132"/>
      <c r="K3892" s="129"/>
      <c r="L3892" s="132"/>
      <c r="M3892" s="132"/>
      <c r="N3892" s="135"/>
      <c r="O3892" s="135"/>
      <c r="P3892" s="135"/>
      <c r="Q3892" s="135"/>
      <c r="R3892" s="135"/>
      <c r="S3892" s="135"/>
    </row>
    <row r="3893" spans="9:19">
      <c r="I3893" s="132"/>
      <c r="J3893" s="132"/>
      <c r="K3893" s="129"/>
      <c r="L3893" s="132"/>
      <c r="M3893" s="132"/>
      <c r="N3893" s="135"/>
      <c r="O3893" s="135"/>
      <c r="P3893" s="135"/>
      <c r="Q3893" s="135"/>
      <c r="R3893" s="135"/>
      <c r="S3893" s="135"/>
    </row>
    <row r="3894" spans="9:19">
      <c r="I3894" s="132"/>
      <c r="J3894" s="132"/>
      <c r="K3894" s="129"/>
      <c r="L3894" s="132"/>
      <c r="M3894" s="132"/>
      <c r="N3894" s="135"/>
      <c r="O3894" s="135"/>
      <c r="P3894" s="135"/>
      <c r="Q3894" s="135"/>
      <c r="R3894" s="135"/>
      <c r="S3894" s="135"/>
    </row>
    <row r="3895" spans="9:19">
      <c r="I3895" s="132"/>
      <c r="J3895" s="132"/>
      <c r="K3895" s="129"/>
      <c r="L3895" s="132"/>
      <c r="M3895" s="132"/>
      <c r="N3895" s="135"/>
      <c r="O3895" s="135"/>
      <c r="P3895" s="135"/>
      <c r="Q3895" s="135"/>
      <c r="R3895" s="135"/>
      <c r="S3895" s="135"/>
    </row>
    <row r="3896" spans="9:19">
      <c r="I3896" s="132"/>
      <c r="J3896" s="132"/>
      <c r="K3896" s="129"/>
      <c r="L3896" s="132"/>
      <c r="M3896" s="132"/>
      <c r="N3896" s="135"/>
      <c r="O3896" s="135"/>
      <c r="P3896" s="135"/>
      <c r="Q3896" s="135"/>
      <c r="R3896" s="135"/>
      <c r="S3896" s="135"/>
    </row>
    <row r="3897" spans="9:19">
      <c r="I3897" s="132"/>
      <c r="J3897" s="132"/>
      <c r="K3897" s="129"/>
      <c r="L3897" s="132"/>
      <c r="M3897" s="132"/>
      <c r="N3897" s="135"/>
      <c r="O3897" s="135"/>
      <c r="P3897" s="135"/>
      <c r="Q3897" s="135"/>
      <c r="R3897" s="135"/>
      <c r="S3897" s="135"/>
    </row>
    <row r="3898" spans="9:19">
      <c r="I3898" s="132"/>
      <c r="J3898" s="132"/>
      <c r="K3898" s="129"/>
      <c r="L3898" s="132"/>
      <c r="M3898" s="132"/>
      <c r="N3898" s="135"/>
      <c r="O3898" s="135"/>
      <c r="P3898" s="135"/>
      <c r="Q3898" s="135"/>
      <c r="R3898" s="135"/>
      <c r="S3898" s="135"/>
    </row>
    <row r="3899" spans="9:19">
      <c r="I3899" s="132"/>
      <c r="J3899" s="132"/>
      <c r="K3899" s="129"/>
      <c r="L3899" s="132"/>
      <c r="M3899" s="132"/>
      <c r="N3899" s="135"/>
      <c r="O3899" s="135"/>
      <c r="P3899" s="135"/>
      <c r="Q3899" s="135"/>
      <c r="R3899" s="135"/>
      <c r="S3899" s="135"/>
    </row>
    <row r="3900" spans="9:19">
      <c r="I3900" s="132"/>
      <c r="J3900" s="132"/>
      <c r="K3900" s="129"/>
      <c r="L3900" s="132"/>
      <c r="M3900" s="132"/>
      <c r="N3900" s="135"/>
      <c r="O3900" s="135"/>
      <c r="P3900" s="135"/>
      <c r="Q3900" s="135"/>
      <c r="R3900" s="135"/>
      <c r="S3900" s="135"/>
    </row>
    <row r="3901" spans="9:19">
      <c r="I3901" s="132"/>
      <c r="J3901" s="132"/>
      <c r="K3901" s="129"/>
      <c r="L3901" s="132"/>
      <c r="M3901" s="132"/>
      <c r="N3901" s="135"/>
      <c r="O3901" s="135"/>
      <c r="P3901" s="135"/>
      <c r="Q3901" s="135"/>
      <c r="R3901" s="135"/>
      <c r="S3901" s="135"/>
    </row>
    <row r="3902" spans="9:19">
      <c r="I3902" s="132"/>
      <c r="J3902" s="132"/>
      <c r="K3902" s="129"/>
      <c r="L3902" s="132"/>
      <c r="M3902" s="132"/>
      <c r="N3902" s="135"/>
      <c r="O3902" s="135"/>
      <c r="P3902" s="135"/>
      <c r="Q3902" s="135"/>
      <c r="R3902" s="135"/>
      <c r="S3902" s="135"/>
    </row>
    <row r="3903" spans="9:19">
      <c r="I3903" s="132"/>
      <c r="J3903" s="132"/>
      <c r="K3903" s="129"/>
      <c r="L3903" s="132"/>
      <c r="M3903" s="132"/>
      <c r="N3903" s="135"/>
      <c r="O3903" s="135"/>
      <c r="P3903" s="135"/>
      <c r="Q3903" s="135"/>
      <c r="R3903" s="135"/>
      <c r="S3903" s="135"/>
    </row>
    <row r="3904" spans="9:19">
      <c r="I3904" s="132"/>
      <c r="J3904" s="132"/>
      <c r="K3904" s="129"/>
      <c r="L3904" s="132"/>
      <c r="M3904" s="132"/>
      <c r="N3904" s="135"/>
      <c r="O3904" s="135"/>
      <c r="P3904" s="135"/>
      <c r="Q3904" s="135"/>
      <c r="R3904" s="135"/>
      <c r="S3904" s="135"/>
    </row>
    <row r="3905" spans="9:19">
      <c r="I3905" s="132"/>
      <c r="J3905" s="132"/>
      <c r="K3905" s="129"/>
      <c r="L3905" s="132"/>
      <c r="M3905" s="132"/>
      <c r="N3905" s="135"/>
      <c r="O3905" s="135"/>
      <c r="P3905" s="135"/>
      <c r="Q3905" s="135"/>
      <c r="R3905" s="135"/>
      <c r="S3905" s="135"/>
    </row>
    <row r="3906" spans="9:19">
      <c r="I3906" s="132"/>
      <c r="J3906" s="132"/>
      <c r="K3906" s="129"/>
      <c r="L3906" s="132"/>
      <c r="M3906" s="132"/>
      <c r="N3906" s="135"/>
      <c r="O3906" s="135"/>
      <c r="P3906" s="135"/>
      <c r="Q3906" s="135"/>
      <c r="R3906" s="135"/>
      <c r="S3906" s="135"/>
    </row>
    <row r="3907" spans="9:19">
      <c r="I3907" s="132"/>
      <c r="J3907" s="132"/>
      <c r="K3907" s="129"/>
      <c r="L3907" s="132"/>
      <c r="M3907" s="132"/>
      <c r="N3907" s="135"/>
      <c r="O3907" s="135"/>
      <c r="P3907" s="135"/>
      <c r="Q3907" s="135"/>
      <c r="R3907" s="135"/>
      <c r="S3907" s="135"/>
    </row>
    <row r="3908" spans="9:19">
      <c r="I3908" s="132"/>
      <c r="J3908" s="132"/>
      <c r="K3908" s="129"/>
      <c r="L3908" s="132"/>
      <c r="M3908" s="132"/>
      <c r="N3908" s="135"/>
      <c r="O3908" s="135"/>
      <c r="P3908" s="135"/>
      <c r="Q3908" s="135"/>
      <c r="R3908" s="135"/>
      <c r="S3908" s="135"/>
    </row>
    <row r="3909" spans="9:19">
      <c r="I3909" s="132"/>
      <c r="J3909" s="132"/>
      <c r="K3909" s="129"/>
      <c r="L3909" s="132"/>
      <c r="M3909" s="132"/>
      <c r="N3909" s="135"/>
      <c r="O3909" s="135"/>
      <c r="P3909" s="135"/>
      <c r="Q3909" s="135"/>
      <c r="R3909" s="135"/>
      <c r="S3909" s="135"/>
    </row>
    <row r="3910" spans="9:19">
      <c r="I3910" s="132"/>
      <c r="J3910" s="132"/>
      <c r="K3910" s="129"/>
      <c r="L3910" s="132"/>
      <c r="M3910" s="132"/>
      <c r="N3910" s="135"/>
      <c r="O3910" s="135"/>
      <c r="P3910" s="135"/>
      <c r="Q3910" s="135"/>
      <c r="R3910" s="135"/>
      <c r="S3910" s="135"/>
    </row>
    <row r="3911" spans="9:19">
      <c r="I3911" s="132"/>
      <c r="J3911" s="132"/>
      <c r="K3911" s="129"/>
      <c r="L3911" s="132"/>
      <c r="M3911" s="132"/>
      <c r="N3911" s="135"/>
      <c r="O3911" s="135"/>
      <c r="P3911" s="135"/>
      <c r="Q3911" s="135"/>
      <c r="R3911" s="135"/>
      <c r="S3911" s="135"/>
    </row>
    <row r="3912" spans="9:19">
      <c r="I3912" s="132"/>
      <c r="J3912" s="132"/>
      <c r="K3912" s="129"/>
      <c r="L3912" s="132"/>
      <c r="M3912" s="132"/>
      <c r="N3912" s="135"/>
      <c r="O3912" s="135"/>
      <c r="P3912" s="135"/>
      <c r="Q3912" s="135"/>
      <c r="R3912" s="135"/>
      <c r="S3912" s="135"/>
    </row>
    <row r="3913" spans="9:19">
      <c r="I3913" s="132"/>
      <c r="J3913" s="132"/>
      <c r="K3913" s="129"/>
      <c r="L3913" s="132"/>
      <c r="M3913" s="132"/>
      <c r="N3913" s="135"/>
      <c r="O3913" s="135"/>
      <c r="P3913" s="135"/>
      <c r="Q3913" s="135"/>
      <c r="R3913" s="135"/>
      <c r="S3913" s="135"/>
    </row>
    <row r="3914" spans="9:19">
      <c r="I3914" s="132"/>
      <c r="J3914" s="132"/>
      <c r="K3914" s="129"/>
      <c r="L3914" s="132"/>
      <c r="M3914" s="132"/>
      <c r="N3914" s="135"/>
      <c r="O3914" s="135"/>
      <c r="P3914" s="135"/>
      <c r="Q3914" s="135"/>
      <c r="R3914" s="135"/>
      <c r="S3914" s="135"/>
    </row>
    <row r="3915" spans="9:19">
      <c r="I3915" s="132"/>
      <c r="J3915" s="132"/>
      <c r="K3915" s="129"/>
      <c r="L3915" s="132"/>
      <c r="M3915" s="132"/>
      <c r="N3915" s="135"/>
      <c r="O3915" s="135"/>
      <c r="P3915" s="135"/>
      <c r="Q3915" s="135"/>
      <c r="R3915" s="135"/>
      <c r="S3915" s="135"/>
    </row>
    <row r="3916" spans="9:19">
      <c r="I3916" s="132"/>
      <c r="J3916" s="132"/>
      <c r="K3916" s="129"/>
      <c r="L3916" s="132"/>
      <c r="M3916" s="132"/>
      <c r="N3916" s="135"/>
      <c r="O3916" s="135"/>
      <c r="P3916" s="135"/>
      <c r="Q3916" s="135"/>
      <c r="R3916" s="135"/>
      <c r="S3916" s="135"/>
    </row>
    <row r="3917" spans="9:19">
      <c r="I3917" s="132"/>
      <c r="J3917" s="132"/>
      <c r="K3917" s="129"/>
      <c r="L3917" s="132"/>
      <c r="M3917" s="132"/>
      <c r="N3917" s="135"/>
      <c r="O3917" s="135"/>
      <c r="P3917" s="135"/>
      <c r="Q3917" s="135"/>
      <c r="R3917" s="135"/>
      <c r="S3917" s="135"/>
    </row>
    <row r="3918" spans="9:19">
      <c r="I3918" s="132"/>
      <c r="J3918" s="132"/>
      <c r="K3918" s="129"/>
      <c r="L3918" s="132"/>
      <c r="M3918" s="132"/>
      <c r="N3918" s="135"/>
      <c r="O3918" s="135"/>
      <c r="P3918" s="135"/>
      <c r="Q3918" s="135"/>
      <c r="R3918" s="135"/>
      <c r="S3918" s="135"/>
    </row>
    <row r="3919" spans="9:19">
      <c r="I3919" s="132"/>
      <c r="J3919" s="132"/>
      <c r="K3919" s="129"/>
      <c r="L3919" s="132"/>
      <c r="M3919" s="132"/>
      <c r="N3919" s="135"/>
      <c r="O3919" s="135"/>
      <c r="P3919" s="135"/>
      <c r="Q3919" s="135"/>
      <c r="R3919" s="135"/>
      <c r="S3919" s="135"/>
    </row>
    <row r="3920" spans="9:19">
      <c r="I3920" s="132"/>
      <c r="J3920" s="132"/>
      <c r="K3920" s="129"/>
      <c r="L3920" s="132"/>
      <c r="M3920" s="132"/>
      <c r="N3920" s="135"/>
      <c r="O3920" s="135"/>
      <c r="P3920" s="135"/>
      <c r="Q3920" s="135"/>
      <c r="R3920" s="135"/>
      <c r="S3920" s="135"/>
    </row>
    <row r="3921" spans="9:19">
      <c r="I3921" s="132"/>
      <c r="J3921" s="132"/>
      <c r="K3921" s="129"/>
      <c r="L3921" s="132"/>
      <c r="M3921" s="132"/>
      <c r="N3921" s="135"/>
      <c r="O3921" s="135"/>
      <c r="P3921" s="135"/>
      <c r="Q3921" s="135"/>
      <c r="R3921" s="135"/>
      <c r="S3921" s="135"/>
    </row>
    <row r="3922" spans="9:19">
      <c r="I3922" s="132"/>
      <c r="J3922" s="132"/>
      <c r="K3922" s="129"/>
      <c r="L3922" s="132"/>
      <c r="M3922" s="132"/>
      <c r="N3922" s="135"/>
      <c r="O3922" s="135"/>
      <c r="P3922" s="135"/>
      <c r="Q3922" s="135"/>
      <c r="R3922" s="135"/>
      <c r="S3922" s="135"/>
    </row>
    <row r="3923" spans="9:19">
      <c r="I3923" s="132"/>
      <c r="J3923" s="132"/>
      <c r="K3923" s="129"/>
      <c r="L3923" s="132"/>
      <c r="M3923" s="132"/>
      <c r="N3923" s="135"/>
      <c r="O3923" s="135"/>
      <c r="P3923" s="135"/>
      <c r="Q3923" s="135"/>
      <c r="R3923" s="135"/>
      <c r="S3923" s="135"/>
    </row>
    <row r="3924" spans="9:19">
      <c r="I3924" s="132"/>
      <c r="J3924" s="132"/>
      <c r="K3924" s="129"/>
      <c r="L3924" s="132"/>
      <c r="M3924" s="132"/>
      <c r="N3924" s="135"/>
      <c r="O3924" s="135"/>
      <c r="P3924" s="135"/>
      <c r="Q3924" s="135"/>
      <c r="R3924" s="135"/>
      <c r="S3924" s="135"/>
    </row>
    <row r="3925" spans="9:19">
      <c r="I3925" s="132"/>
      <c r="J3925" s="132"/>
      <c r="K3925" s="129"/>
      <c r="L3925" s="132"/>
      <c r="M3925" s="132"/>
      <c r="N3925" s="135"/>
      <c r="O3925" s="135"/>
      <c r="P3925" s="135"/>
      <c r="Q3925" s="135"/>
      <c r="R3925" s="135"/>
      <c r="S3925" s="135"/>
    </row>
    <row r="3926" spans="9:19">
      <c r="I3926" s="132"/>
      <c r="J3926" s="132"/>
      <c r="K3926" s="129"/>
      <c r="L3926" s="132"/>
      <c r="M3926" s="132"/>
      <c r="N3926" s="135"/>
      <c r="O3926" s="135"/>
      <c r="P3926" s="135"/>
      <c r="Q3926" s="135"/>
      <c r="R3926" s="135"/>
      <c r="S3926" s="135"/>
    </row>
    <row r="3927" spans="9:19">
      <c r="I3927" s="132"/>
      <c r="J3927" s="132"/>
      <c r="K3927" s="129"/>
      <c r="L3927" s="132"/>
      <c r="M3927" s="132"/>
      <c r="N3927" s="135"/>
      <c r="O3927" s="135"/>
      <c r="P3927" s="135"/>
      <c r="Q3927" s="135"/>
      <c r="R3927" s="135"/>
      <c r="S3927" s="135"/>
    </row>
    <row r="3928" spans="9:19">
      <c r="I3928" s="132"/>
      <c r="J3928" s="132"/>
      <c r="K3928" s="129"/>
      <c r="L3928" s="132"/>
      <c r="M3928" s="132"/>
      <c r="N3928" s="135"/>
      <c r="O3928" s="135"/>
      <c r="P3928" s="135"/>
      <c r="Q3928" s="135"/>
      <c r="R3928" s="135"/>
      <c r="S3928" s="135"/>
    </row>
    <row r="3929" spans="9:19">
      <c r="I3929" s="132"/>
      <c r="J3929" s="132"/>
      <c r="K3929" s="129"/>
      <c r="L3929" s="132"/>
      <c r="M3929" s="132"/>
      <c r="N3929" s="135"/>
      <c r="O3929" s="135"/>
      <c r="P3929" s="135"/>
      <c r="Q3929" s="135"/>
      <c r="R3929" s="135"/>
      <c r="S3929" s="135"/>
    </row>
    <row r="3930" spans="9:19">
      <c r="I3930" s="132"/>
      <c r="J3930" s="132"/>
      <c r="K3930" s="129"/>
      <c r="L3930" s="132"/>
      <c r="M3930" s="132"/>
      <c r="N3930" s="135"/>
      <c r="O3930" s="135"/>
      <c r="P3930" s="135"/>
      <c r="Q3930" s="135"/>
      <c r="R3930" s="135"/>
      <c r="S3930" s="135"/>
    </row>
    <row r="3931" spans="9:19">
      <c r="I3931" s="132"/>
      <c r="J3931" s="132"/>
      <c r="K3931" s="129"/>
      <c r="L3931" s="132"/>
      <c r="M3931" s="132"/>
      <c r="N3931" s="135"/>
      <c r="O3931" s="135"/>
      <c r="P3931" s="135"/>
      <c r="Q3931" s="135"/>
      <c r="R3931" s="135"/>
      <c r="S3931" s="135"/>
    </row>
    <row r="3932" spans="9:19">
      <c r="I3932" s="132"/>
      <c r="J3932" s="132"/>
      <c r="K3932" s="129"/>
      <c r="L3932" s="132"/>
      <c r="M3932" s="132"/>
      <c r="N3932" s="135"/>
      <c r="O3932" s="135"/>
      <c r="P3932" s="135"/>
      <c r="Q3932" s="135"/>
      <c r="R3932" s="135"/>
      <c r="S3932" s="135"/>
    </row>
    <row r="3933" spans="9:19">
      <c r="I3933" s="132"/>
      <c r="J3933" s="132"/>
      <c r="K3933" s="129"/>
      <c r="L3933" s="132"/>
      <c r="M3933" s="132"/>
      <c r="N3933" s="135"/>
      <c r="O3933" s="135"/>
      <c r="P3933" s="135"/>
      <c r="Q3933" s="135"/>
      <c r="R3933" s="135"/>
      <c r="S3933" s="135"/>
    </row>
    <row r="3934" spans="9:19">
      <c r="I3934" s="132"/>
      <c r="J3934" s="132"/>
      <c r="K3934" s="129"/>
      <c r="L3934" s="132"/>
      <c r="M3934" s="132"/>
      <c r="N3934" s="135"/>
      <c r="O3934" s="135"/>
      <c r="P3934" s="135"/>
      <c r="Q3934" s="135"/>
      <c r="R3934" s="135"/>
      <c r="S3934" s="135"/>
    </row>
    <row r="3935" spans="9:19">
      <c r="I3935" s="132"/>
      <c r="J3935" s="132"/>
      <c r="K3935" s="129"/>
      <c r="L3935" s="132"/>
      <c r="M3935" s="132"/>
      <c r="N3935" s="135"/>
      <c r="O3935" s="135"/>
      <c r="P3935" s="135"/>
      <c r="Q3935" s="135"/>
      <c r="R3935" s="135"/>
      <c r="S3935" s="135"/>
    </row>
    <row r="3936" spans="9:19">
      <c r="I3936" s="132"/>
      <c r="J3936" s="132"/>
      <c r="K3936" s="129"/>
      <c r="L3936" s="132"/>
      <c r="M3936" s="132"/>
      <c r="N3936" s="135"/>
      <c r="O3936" s="135"/>
      <c r="P3936" s="135"/>
      <c r="Q3936" s="135"/>
      <c r="R3936" s="135"/>
      <c r="S3936" s="135"/>
    </row>
    <row r="3937" spans="9:19">
      <c r="I3937" s="132"/>
      <c r="J3937" s="132"/>
      <c r="K3937" s="129"/>
      <c r="L3937" s="132"/>
      <c r="M3937" s="132"/>
      <c r="N3937" s="135"/>
      <c r="O3937" s="135"/>
      <c r="P3937" s="135"/>
      <c r="Q3937" s="135"/>
      <c r="R3937" s="135"/>
      <c r="S3937" s="135"/>
    </row>
    <row r="3938" spans="9:19">
      <c r="I3938" s="132"/>
      <c r="J3938" s="132"/>
      <c r="K3938" s="129"/>
      <c r="L3938" s="132"/>
      <c r="M3938" s="132"/>
      <c r="N3938" s="135"/>
      <c r="O3938" s="135"/>
      <c r="P3938" s="135"/>
      <c r="Q3938" s="135"/>
      <c r="R3938" s="135"/>
      <c r="S3938" s="135"/>
    </row>
    <row r="3939" spans="9:19">
      <c r="I3939" s="132"/>
      <c r="J3939" s="132"/>
      <c r="K3939" s="129"/>
      <c r="L3939" s="132"/>
      <c r="M3939" s="132"/>
      <c r="N3939" s="135"/>
      <c r="O3939" s="135"/>
      <c r="P3939" s="135"/>
      <c r="Q3939" s="135"/>
      <c r="R3939" s="135"/>
      <c r="S3939" s="135"/>
    </row>
    <row r="3940" spans="9:19">
      <c r="I3940" s="132"/>
      <c r="J3940" s="132"/>
      <c r="K3940" s="129"/>
      <c r="L3940" s="132"/>
      <c r="M3940" s="132"/>
      <c r="N3940" s="135"/>
      <c r="O3940" s="135"/>
      <c r="P3940" s="135"/>
      <c r="Q3940" s="135"/>
      <c r="R3940" s="135"/>
      <c r="S3940" s="135"/>
    </row>
    <row r="3941" spans="9:19">
      <c r="I3941" s="132"/>
      <c r="J3941" s="132"/>
      <c r="K3941" s="129"/>
      <c r="L3941" s="132"/>
      <c r="M3941" s="132"/>
      <c r="N3941" s="135"/>
      <c r="O3941" s="135"/>
      <c r="P3941" s="135"/>
      <c r="Q3941" s="135"/>
      <c r="R3941" s="135"/>
      <c r="S3941" s="135"/>
    </row>
    <row r="3942" spans="9:19">
      <c r="I3942" s="132"/>
      <c r="J3942" s="132"/>
      <c r="K3942" s="129"/>
      <c r="L3942" s="132"/>
      <c r="M3942" s="132"/>
      <c r="N3942" s="135"/>
      <c r="O3942" s="135"/>
      <c r="P3942" s="135"/>
      <c r="Q3942" s="135"/>
      <c r="R3942" s="135"/>
      <c r="S3942" s="135"/>
    </row>
    <row r="3943" spans="9:19">
      <c r="I3943" s="132"/>
      <c r="J3943" s="132"/>
      <c r="K3943" s="129"/>
      <c r="L3943" s="132"/>
      <c r="M3943" s="132"/>
      <c r="N3943" s="135"/>
      <c r="O3943" s="135"/>
      <c r="P3943" s="135"/>
      <c r="Q3943" s="135"/>
      <c r="R3943" s="135"/>
      <c r="S3943" s="135"/>
    </row>
    <row r="3944" spans="9:19">
      <c r="I3944" s="132"/>
      <c r="J3944" s="132"/>
      <c r="K3944" s="129"/>
      <c r="L3944" s="132"/>
      <c r="M3944" s="132"/>
      <c r="N3944" s="135"/>
      <c r="O3944" s="135"/>
      <c r="P3944" s="135"/>
      <c r="Q3944" s="135"/>
      <c r="R3944" s="135"/>
      <c r="S3944" s="135"/>
    </row>
    <row r="3945" spans="9:19">
      <c r="I3945" s="132"/>
      <c r="J3945" s="132"/>
      <c r="K3945" s="129"/>
      <c r="L3945" s="132"/>
      <c r="M3945" s="132"/>
      <c r="N3945" s="135"/>
      <c r="O3945" s="135"/>
      <c r="P3945" s="135"/>
      <c r="Q3945" s="135"/>
      <c r="R3945" s="135"/>
      <c r="S3945" s="135"/>
    </row>
    <row r="3946" spans="9:19">
      <c r="I3946" s="132"/>
      <c r="J3946" s="132"/>
      <c r="K3946" s="129"/>
      <c r="L3946" s="132"/>
      <c r="M3946" s="132"/>
      <c r="N3946" s="135"/>
      <c r="O3946" s="135"/>
      <c r="P3946" s="135"/>
      <c r="Q3946" s="135"/>
      <c r="R3946" s="135"/>
      <c r="S3946" s="135"/>
    </row>
    <row r="3947" spans="9:19">
      <c r="I3947" s="132"/>
      <c r="J3947" s="132"/>
      <c r="K3947" s="129"/>
      <c r="L3947" s="132"/>
      <c r="M3947" s="132"/>
      <c r="N3947" s="135"/>
      <c r="O3947" s="135"/>
      <c r="P3947" s="135"/>
      <c r="Q3947" s="135"/>
      <c r="R3947" s="135"/>
      <c r="S3947" s="135"/>
    </row>
    <row r="3948" spans="9:19">
      <c r="I3948" s="132"/>
      <c r="J3948" s="132"/>
      <c r="K3948" s="129"/>
      <c r="L3948" s="132"/>
      <c r="M3948" s="132"/>
      <c r="N3948" s="135"/>
      <c r="O3948" s="135"/>
      <c r="P3948" s="135"/>
      <c r="Q3948" s="135"/>
      <c r="R3948" s="135"/>
      <c r="S3948" s="135"/>
    </row>
    <row r="3949" spans="9:19">
      <c r="I3949" s="132"/>
      <c r="J3949" s="132"/>
      <c r="K3949" s="129"/>
      <c r="L3949" s="132"/>
      <c r="M3949" s="132"/>
      <c r="N3949" s="135"/>
      <c r="O3949" s="135"/>
      <c r="P3949" s="135"/>
      <c r="Q3949" s="135"/>
      <c r="R3949" s="135"/>
      <c r="S3949" s="135"/>
    </row>
    <row r="3950" spans="9:19">
      <c r="I3950" s="132"/>
      <c r="J3950" s="132"/>
      <c r="K3950" s="129"/>
      <c r="L3950" s="132"/>
      <c r="M3950" s="132"/>
      <c r="N3950" s="135"/>
      <c r="O3950" s="135"/>
      <c r="P3950" s="135"/>
      <c r="Q3950" s="135"/>
      <c r="R3950" s="135"/>
      <c r="S3950" s="135"/>
    </row>
    <row r="3951" spans="9:19">
      <c r="I3951" s="132"/>
      <c r="J3951" s="132"/>
      <c r="K3951" s="129"/>
      <c r="L3951" s="132"/>
      <c r="M3951" s="132"/>
      <c r="N3951" s="135"/>
      <c r="O3951" s="135"/>
      <c r="P3951" s="135"/>
      <c r="Q3951" s="135"/>
      <c r="R3951" s="135"/>
      <c r="S3951" s="135"/>
    </row>
    <row r="3952" spans="9:19">
      <c r="I3952" s="132"/>
      <c r="J3952" s="132"/>
      <c r="K3952" s="129"/>
      <c r="L3952" s="132"/>
      <c r="M3952" s="132"/>
      <c r="N3952" s="135"/>
      <c r="O3952" s="135"/>
      <c r="P3952" s="135"/>
      <c r="Q3952" s="135"/>
      <c r="R3952" s="135"/>
      <c r="S3952" s="135"/>
    </row>
    <row r="3953" spans="9:19">
      <c r="I3953" s="132"/>
      <c r="J3953" s="132"/>
      <c r="K3953" s="129"/>
      <c r="L3953" s="132"/>
      <c r="M3953" s="132"/>
      <c r="N3953" s="135"/>
      <c r="O3953" s="135"/>
      <c r="P3953" s="135"/>
      <c r="Q3953" s="135"/>
      <c r="R3953" s="135"/>
      <c r="S3953" s="135"/>
    </row>
    <row r="3954" spans="9:19">
      <c r="I3954" s="132"/>
      <c r="J3954" s="132"/>
      <c r="K3954" s="129"/>
      <c r="L3954" s="132"/>
      <c r="M3954" s="132"/>
      <c r="N3954" s="135"/>
      <c r="O3954" s="135"/>
      <c r="P3954" s="135"/>
      <c r="Q3954" s="135"/>
      <c r="R3954" s="135"/>
      <c r="S3954" s="135"/>
    </row>
    <row r="3955" spans="9:19">
      <c r="I3955" s="132"/>
      <c r="J3955" s="132"/>
      <c r="K3955" s="129"/>
      <c r="L3955" s="132"/>
      <c r="M3955" s="132"/>
      <c r="N3955" s="135"/>
      <c r="O3955" s="135"/>
      <c r="P3955" s="135"/>
      <c r="Q3955" s="135"/>
      <c r="R3955" s="135"/>
      <c r="S3955" s="135"/>
    </row>
    <row r="3956" spans="9:19">
      <c r="I3956" s="132"/>
      <c r="J3956" s="132"/>
      <c r="K3956" s="129"/>
      <c r="L3956" s="132"/>
      <c r="M3956" s="132"/>
      <c r="N3956" s="135"/>
      <c r="O3956" s="135"/>
      <c r="P3956" s="135"/>
      <c r="Q3956" s="135"/>
      <c r="R3956" s="135"/>
      <c r="S3956" s="135"/>
    </row>
    <row r="3957" spans="9:19">
      <c r="I3957" s="132"/>
      <c r="J3957" s="132"/>
      <c r="K3957" s="129"/>
      <c r="L3957" s="132"/>
      <c r="M3957" s="132"/>
      <c r="N3957" s="135"/>
      <c r="O3957" s="135"/>
      <c r="P3957" s="135"/>
      <c r="Q3957" s="135"/>
      <c r="R3957" s="135"/>
      <c r="S3957" s="135"/>
    </row>
    <row r="3958" spans="9:19">
      <c r="I3958" s="132"/>
      <c r="J3958" s="132"/>
      <c r="K3958" s="129"/>
      <c r="L3958" s="132"/>
      <c r="M3958" s="132"/>
      <c r="N3958" s="135"/>
      <c r="O3958" s="135"/>
      <c r="P3958" s="135"/>
      <c r="Q3958" s="135"/>
      <c r="R3958" s="135"/>
      <c r="S3958" s="135"/>
    </row>
    <row r="3959" spans="9:19">
      <c r="I3959" s="132"/>
      <c r="J3959" s="132"/>
      <c r="K3959" s="129"/>
      <c r="L3959" s="132"/>
      <c r="M3959" s="132"/>
      <c r="N3959" s="135"/>
      <c r="O3959" s="135"/>
      <c r="P3959" s="135"/>
      <c r="Q3959" s="135"/>
      <c r="R3959" s="135"/>
      <c r="S3959" s="135"/>
    </row>
    <row r="3960" spans="9:19">
      <c r="I3960" s="132"/>
      <c r="J3960" s="132"/>
      <c r="K3960" s="129"/>
      <c r="L3960" s="132"/>
      <c r="M3960" s="132"/>
      <c r="N3960" s="135"/>
      <c r="O3960" s="135"/>
      <c r="P3960" s="135"/>
      <c r="Q3960" s="135"/>
      <c r="R3960" s="135"/>
      <c r="S3960" s="135"/>
    </row>
    <row r="3961" spans="9:19">
      <c r="I3961" s="132"/>
      <c r="J3961" s="132"/>
      <c r="K3961" s="129"/>
      <c r="L3961" s="132"/>
      <c r="M3961" s="132"/>
      <c r="N3961" s="135"/>
      <c r="O3961" s="135"/>
      <c r="P3961" s="135"/>
      <c r="Q3961" s="135"/>
      <c r="R3961" s="135"/>
      <c r="S3961" s="135"/>
    </row>
    <row r="3962" spans="9:19">
      <c r="I3962" s="132"/>
      <c r="J3962" s="132"/>
      <c r="K3962" s="129"/>
      <c r="L3962" s="132"/>
      <c r="M3962" s="132"/>
      <c r="N3962" s="135"/>
      <c r="O3962" s="135"/>
      <c r="P3962" s="135"/>
      <c r="Q3962" s="135"/>
      <c r="R3962" s="135"/>
      <c r="S3962" s="135"/>
    </row>
    <row r="3963" spans="9:19">
      <c r="I3963" s="132"/>
      <c r="J3963" s="132"/>
      <c r="K3963" s="129"/>
      <c r="L3963" s="132"/>
      <c r="M3963" s="132"/>
      <c r="N3963" s="135"/>
      <c r="O3963" s="135"/>
      <c r="P3963" s="135"/>
      <c r="Q3963" s="135"/>
      <c r="R3963" s="135"/>
      <c r="S3963" s="135"/>
    </row>
    <row r="3964" spans="9:19">
      <c r="I3964" s="132"/>
      <c r="J3964" s="132"/>
      <c r="K3964" s="129"/>
      <c r="L3964" s="132"/>
      <c r="M3964" s="132"/>
      <c r="N3964" s="135"/>
      <c r="O3964" s="135"/>
      <c r="P3964" s="135"/>
      <c r="Q3964" s="135"/>
      <c r="R3964" s="135"/>
      <c r="S3964" s="135"/>
    </row>
    <row r="3965" spans="9:19">
      <c r="I3965" s="132"/>
      <c r="J3965" s="132"/>
      <c r="K3965" s="129"/>
      <c r="L3965" s="132"/>
      <c r="M3965" s="132"/>
      <c r="N3965" s="135"/>
      <c r="O3965" s="135"/>
      <c r="P3965" s="135"/>
      <c r="Q3965" s="135"/>
      <c r="R3965" s="135"/>
      <c r="S3965" s="135"/>
    </row>
    <row r="3966" spans="9:19">
      <c r="I3966" s="132"/>
      <c r="J3966" s="132"/>
      <c r="K3966" s="129"/>
      <c r="L3966" s="132"/>
      <c r="M3966" s="132"/>
      <c r="N3966" s="135"/>
      <c r="O3966" s="135"/>
      <c r="P3966" s="135"/>
      <c r="Q3966" s="135"/>
      <c r="R3966" s="135"/>
      <c r="S3966" s="135"/>
    </row>
    <row r="3967" spans="9:19">
      <c r="I3967" s="132"/>
      <c r="J3967" s="132"/>
      <c r="K3967" s="129"/>
      <c r="L3967" s="132"/>
      <c r="M3967" s="132"/>
      <c r="N3967" s="135"/>
      <c r="O3967" s="135"/>
      <c r="P3967" s="135"/>
      <c r="Q3967" s="135"/>
      <c r="R3967" s="135"/>
      <c r="S3967" s="135"/>
    </row>
    <row r="3968" spans="9:19">
      <c r="I3968" s="132"/>
      <c r="J3968" s="132"/>
      <c r="K3968" s="129"/>
      <c r="L3968" s="132"/>
      <c r="M3968" s="132"/>
      <c r="N3968" s="135"/>
      <c r="O3968" s="135"/>
      <c r="P3968" s="135"/>
      <c r="Q3968" s="135"/>
      <c r="R3968" s="135"/>
      <c r="S3968" s="135"/>
    </row>
    <row r="3969" spans="9:19">
      <c r="I3969" s="132"/>
      <c r="J3969" s="132"/>
      <c r="K3969" s="129"/>
      <c r="L3969" s="132"/>
      <c r="M3969" s="132"/>
      <c r="N3969" s="135"/>
      <c r="O3969" s="135"/>
      <c r="P3969" s="135"/>
      <c r="Q3969" s="135"/>
      <c r="R3969" s="135"/>
      <c r="S3969" s="135"/>
    </row>
    <row r="3970" spans="9:19">
      <c r="I3970" s="132"/>
      <c r="J3970" s="132"/>
      <c r="K3970" s="129"/>
      <c r="L3970" s="132"/>
      <c r="M3970" s="132"/>
      <c r="N3970" s="135"/>
      <c r="O3970" s="135"/>
      <c r="P3970" s="135"/>
      <c r="Q3970" s="135"/>
      <c r="R3970" s="135"/>
      <c r="S3970" s="135"/>
    </row>
    <row r="3971" spans="9:19">
      <c r="I3971" s="132"/>
      <c r="J3971" s="132"/>
      <c r="K3971" s="129"/>
      <c r="L3971" s="132"/>
      <c r="M3971" s="132"/>
      <c r="N3971" s="135"/>
      <c r="O3971" s="135"/>
      <c r="P3971" s="135"/>
      <c r="Q3971" s="135"/>
      <c r="R3971" s="135"/>
      <c r="S3971" s="135"/>
    </row>
    <row r="3972" spans="9:19">
      <c r="I3972" s="132"/>
      <c r="J3972" s="132"/>
      <c r="K3972" s="129"/>
      <c r="L3972" s="132"/>
      <c r="M3972" s="132"/>
      <c r="N3972" s="135"/>
      <c r="O3972" s="135"/>
      <c r="P3972" s="135"/>
      <c r="Q3972" s="135"/>
      <c r="R3972" s="135"/>
      <c r="S3972" s="135"/>
    </row>
    <row r="3973" spans="9:19">
      <c r="I3973" s="132"/>
      <c r="J3973" s="132"/>
      <c r="K3973" s="129"/>
      <c r="L3973" s="132"/>
      <c r="M3973" s="132"/>
      <c r="N3973" s="135"/>
      <c r="O3973" s="135"/>
      <c r="P3973" s="135"/>
      <c r="Q3973" s="135"/>
      <c r="R3973" s="135"/>
      <c r="S3973" s="135"/>
    </row>
    <row r="3974" spans="9:19">
      <c r="I3974" s="132"/>
      <c r="J3974" s="132"/>
      <c r="K3974" s="129"/>
      <c r="L3974" s="132"/>
      <c r="M3974" s="132"/>
      <c r="N3974" s="135"/>
      <c r="O3974" s="135"/>
      <c r="P3974" s="135"/>
      <c r="Q3974" s="135"/>
      <c r="R3974" s="135"/>
      <c r="S3974" s="135"/>
    </row>
    <row r="3975" spans="9:19">
      <c r="I3975" s="132"/>
      <c r="J3975" s="132"/>
      <c r="K3975" s="129"/>
      <c r="L3975" s="132"/>
      <c r="M3975" s="132"/>
      <c r="N3975" s="135"/>
      <c r="O3975" s="135"/>
      <c r="P3975" s="135"/>
      <c r="Q3975" s="135"/>
      <c r="R3975" s="135"/>
      <c r="S3975" s="135"/>
    </row>
    <row r="3976" spans="9:19">
      <c r="I3976" s="132"/>
      <c r="J3976" s="132"/>
      <c r="K3976" s="129"/>
      <c r="L3976" s="132"/>
      <c r="M3976" s="132"/>
      <c r="N3976" s="135"/>
      <c r="O3976" s="135"/>
      <c r="P3976" s="135"/>
      <c r="Q3976" s="135"/>
      <c r="R3976" s="135"/>
      <c r="S3976" s="135"/>
    </row>
    <row r="3977" spans="9:19">
      <c r="I3977" s="132"/>
      <c r="J3977" s="132"/>
      <c r="K3977" s="129"/>
      <c r="L3977" s="132"/>
      <c r="M3977" s="132"/>
      <c r="N3977" s="135"/>
      <c r="O3977" s="135"/>
      <c r="P3977" s="135"/>
      <c r="Q3977" s="135"/>
      <c r="R3977" s="135"/>
      <c r="S3977" s="135"/>
    </row>
    <row r="3978" spans="9:19">
      <c r="I3978" s="132"/>
      <c r="J3978" s="132"/>
      <c r="K3978" s="129"/>
      <c r="L3978" s="132"/>
      <c r="M3978" s="132"/>
      <c r="N3978" s="135"/>
      <c r="O3978" s="135"/>
      <c r="P3978" s="135"/>
      <c r="Q3978" s="135"/>
      <c r="R3978" s="135"/>
      <c r="S3978" s="135"/>
    </row>
    <row r="3979" spans="9:19">
      <c r="I3979" s="132"/>
      <c r="J3979" s="132"/>
      <c r="K3979" s="129"/>
      <c r="L3979" s="132"/>
      <c r="M3979" s="132"/>
      <c r="N3979" s="135"/>
      <c r="O3979" s="135"/>
      <c r="P3979" s="135"/>
      <c r="Q3979" s="135"/>
      <c r="R3979" s="135"/>
      <c r="S3979" s="135"/>
    </row>
    <row r="3980" spans="9:19">
      <c r="I3980" s="132"/>
      <c r="J3980" s="132"/>
      <c r="K3980" s="129"/>
      <c r="L3980" s="132"/>
      <c r="M3980" s="132"/>
      <c r="N3980" s="135"/>
      <c r="O3980" s="135"/>
      <c r="P3980" s="135"/>
      <c r="Q3980" s="135"/>
      <c r="R3980" s="135"/>
      <c r="S3980" s="135"/>
    </row>
    <row r="3981" spans="9:19">
      <c r="I3981" s="132"/>
      <c r="J3981" s="132"/>
      <c r="K3981" s="129"/>
      <c r="L3981" s="132"/>
      <c r="M3981" s="132"/>
      <c r="N3981" s="135"/>
      <c r="O3981" s="135"/>
      <c r="P3981" s="135"/>
      <c r="Q3981" s="135"/>
      <c r="R3981" s="135"/>
      <c r="S3981" s="135"/>
    </row>
    <row r="3982" spans="9:19">
      <c r="I3982" s="132"/>
      <c r="J3982" s="132"/>
      <c r="K3982" s="129"/>
      <c r="L3982" s="132"/>
      <c r="M3982" s="132"/>
      <c r="N3982" s="135"/>
      <c r="O3982" s="135"/>
      <c r="P3982" s="135"/>
      <c r="Q3982" s="135"/>
      <c r="R3982" s="135"/>
      <c r="S3982" s="135"/>
    </row>
    <row r="3983" spans="9:19">
      <c r="I3983" s="132"/>
      <c r="J3983" s="132"/>
      <c r="K3983" s="129"/>
      <c r="L3983" s="132"/>
      <c r="M3983" s="132"/>
      <c r="N3983" s="135"/>
      <c r="O3983" s="135"/>
      <c r="P3983" s="135"/>
      <c r="Q3983" s="135"/>
      <c r="R3983" s="135"/>
      <c r="S3983" s="135"/>
    </row>
    <row r="3984" spans="9:19">
      <c r="I3984" s="132"/>
      <c r="J3984" s="132"/>
      <c r="K3984" s="129"/>
      <c r="L3984" s="132"/>
      <c r="M3984" s="132"/>
      <c r="N3984" s="135"/>
      <c r="O3984" s="135"/>
      <c r="P3984" s="135"/>
      <c r="Q3984" s="135"/>
      <c r="R3984" s="135"/>
      <c r="S3984" s="135"/>
    </row>
    <row r="3985" spans="9:19">
      <c r="I3985" s="132"/>
      <c r="J3985" s="132"/>
      <c r="K3985" s="129"/>
      <c r="L3985" s="132"/>
      <c r="M3985" s="132"/>
      <c r="N3985" s="135"/>
      <c r="O3985" s="135"/>
      <c r="P3985" s="135"/>
      <c r="Q3985" s="135"/>
      <c r="R3985" s="135"/>
      <c r="S3985" s="135"/>
    </row>
    <row r="3986" spans="9:19">
      <c r="I3986" s="132"/>
      <c r="J3986" s="132"/>
      <c r="K3986" s="129"/>
      <c r="L3986" s="132"/>
      <c r="M3986" s="132"/>
      <c r="N3986" s="135"/>
      <c r="O3986" s="135"/>
      <c r="P3986" s="135"/>
      <c r="Q3986" s="135"/>
      <c r="R3986" s="135"/>
      <c r="S3986" s="135"/>
    </row>
    <row r="3987" spans="9:19">
      <c r="I3987" s="132"/>
      <c r="J3987" s="132"/>
      <c r="K3987" s="129"/>
      <c r="L3987" s="132"/>
      <c r="M3987" s="132"/>
      <c r="N3987" s="135"/>
      <c r="O3987" s="135"/>
      <c r="P3987" s="135"/>
      <c r="Q3987" s="135"/>
      <c r="R3987" s="135"/>
      <c r="S3987" s="135"/>
    </row>
    <row r="3988" spans="9:19">
      <c r="I3988" s="132"/>
      <c r="J3988" s="132"/>
      <c r="K3988" s="129"/>
      <c r="L3988" s="132"/>
      <c r="M3988" s="132"/>
      <c r="N3988" s="135"/>
      <c r="O3988" s="135"/>
      <c r="P3988" s="135"/>
      <c r="Q3988" s="135"/>
      <c r="R3988" s="135"/>
      <c r="S3988" s="135"/>
    </row>
    <row r="3989" spans="9:19">
      <c r="I3989" s="132"/>
      <c r="J3989" s="132"/>
      <c r="K3989" s="129"/>
      <c r="L3989" s="132"/>
      <c r="M3989" s="132"/>
      <c r="N3989" s="135"/>
      <c r="O3989" s="135"/>
      <c r="P3989" s="135"/>
      <c r="Q3989" s="135"/>
      <c r="R3989" s="135"/>
      <c r="S3989" s="135"/>
    </row>
    <row r="3990" spans="9:19">
      <c r="I3990" s="132"/>
      <c r="J3990" s="132"/>
      <c r="K3990" s="129"/>
      <c r="L3990" s="132"/>
      <c r="M3990" s="132"/>
      <c r="N3990" s="135"/>
      <c r="O3990" s="135"/>
      <c r="P3990" s="135"/>
      <c r="Q3990" s="135"/>
      <c r="R3990" s="135"/>
      <c r="S3990" s="135"/>
    </row>
    <row r="3991" spans="9:19">
      <c r="I3991" s="132"/>
      <c r="J3991" s="132"/>
      <c r="K3991" s="129"/>
      <c r="L3991" s="132"/>
      <c r="M3991" s="132"/>
      <c r="N3991" s="135"/>
      <c r="O3991" s="135"/>
      <c r="P3991" s="135"/>
      <c r="Q3991" s="135"/>
      <c r="R3991" s="135"/>
      <c r="S3991" s="135"/>
    </row>
    <row r="3992" spans="9:19">
      <c r="I3992" s="132"/>
      <c r="J3992" s="132"/>
      <c r="K3992" s="129"/>
      <c r="L3992" s="132"/>
      <c r="M3992" s="132"/>
      <c r="N3992" s="135"/>
      <c r="O3992" s="135"/>
      <c r="P3992" s="135"/>
      <c r="Q3992" s="135"/>
      <c r="R3992" s="135"/>
      <c r="S3992" s="135"/>
    </row>
    <row r="3993" spans="9:19">
      <c r="I3993" s="132"/>
      <c r="J3993" s="132"/>
      <c r="K3993" s="129"/>
      <c r="L3993" s="132"/>
      <c r="M3993" s="132"/>
      <c r="N3993" s="135"/>
      <c r="O3993" s="135"/>
      <c r="P3993" s="135"/>
      <c r="Q3993" s="135"/>
      <c r="R3993" s="135"/>
      <c r="S3993" s="135"/>
    </row>
    <row r="3994" spans="9:19">
      <c r="I3994" s="132"/>
      <c r="J3994" s="132"/>
      <c r="K3994" s="129"/>
      <c r="L3994" s="132"/>
      <c r="M3994" s="132"/>
      <c r="N3994" s="135"/>
      <c r="O3994" s="135"/>
      <c r="P3994" s="135"/>
      <c r="Q3994" s="135"/>
      <c r="R3994" s="135"/>
      <c r="S3994" s="135"/>
    </row>
    <row r="3995" spans="9:19">
      <c r="I3995" s="132"/>
      <c r="J3995" s="132"/>
      <c r="K3995" s="129"/>
      <c r="L3995" s="132"/>
      <c r="M3995" s="132"/>
      <c r="N3995" s="135"/>
      <c r="O3995" s="135"/>
      <c r="P3995" s="135"/>
      <c r="Q3995" s="135"/>
      <c r="R3995" s="135"/>
      <c r="S3995" s="135"/>
    </row>
    <row r="3996" spans="9:19">
      <c r="I3996" s="132"/>
      <c r="J3996" s="132"/>
      <c r="K3996" s="129"/>
      <c r="L3996" s="132"/>
      <c r="M3996" s="132"/>
      <c r="N3996" s="135"/>
      <c r="O3996" s="135"/>
      <c r="P3996" s="135"/>
      <c r="Q3996" s="135"/>
      <c r="R3996" s="135"/>
      <c r="S3996" s="135"/>
    </row>
    <row r="3997" spans="9:19">
      <c r="I3997" s="132"/>
      <c r="J3997" s="132"/>
      <c r="K3997" s="129"/>
      <c r="L3997" s="132"/>
      <c r="M3997" s="132"/>
      <c r="N3997" s="135"/>
      <c r="O3997" s="135"/>
      <c r="P3997" s="135"/>
      <c r="Q3997" s="135"/>
      <c r="R3997" s="135"/>
      <c r="S3997" s="135"/>
    </row>
    <row r="3998" spans="9:19">
      <c r="I3998" s="132"/>
      <c r="J3998" s="132"/>
      <c r="K3998" s="129"/>
      <c r="L3998" s="132"/>
      <c r="M3998" s="132"/>
      <c r="N3998" s="135"/>
      <c r="O3998" s="135"/>
      <c r="P3998" s="135"/>
      <c r="Q3998" s="135"/>
      <c r="R3998" s="135"/>
      <c r="S3998" s="135"/>
    </row>
    <row r="3999" spans="9:19">
      <c r="I3999" s="132"/>
      <c r="J3999" s="132"/>
      <c r="K3999" s="129"/>
      <c r="L3999" s="132"/>
      <c r="M3999" s="132"/>
      <c r="N3999" s="135"/>
      <c r="O3999" s="135"/>
      <c r="P3999" s="135"/>
      <c r="Q3999" s="135"/>
      <c r="R3999" s="135"/>
      <c r="S3999" s="135"/>
    </row>
    <row r="4000" spans="9:19">
      <c r="I4000" s="132"/>
      <c r="J4000" s="132"/>
      <c r="K4000" s="129"/>
      <c r="L4000" s="132"/>
      <c r="M4000" s="132"/>
      <c r="N4000" s="135"/>
      <c r="O4000" s="135"/>
      <c r="P4000" s="135"/>
      <c r="Q4000" s="135"/>
      <c r="R4000" s="135"/>
      <c r="S4000" s="135"/>
    </row>
    <row r="4001" spans="9:19">
      <c r="I4001" s="132"/>
      <c r="J4001" s="132"/>
      <c r="K4001" s="129"/>
      <c r="L4001" s="132"/>
      <c r="M4001" s="132"/>
      <c r="N4001" s="135"/>
      <c r="O4001" s="135"/>
      <c r="P4001" s="135"/>
      <c r="Q4001" s="135"/>
      <c r="R4001" s="135"/>
      <c r="S4001" s="135"/>
    </row>
    <row r="4002" spans="9:19">
      <c r="I4002" s="132"/>
      <c r="J4002" s="132"/>
      <c r="K4002" s="129"/>
      <c r="L4002" s="132"/>
      <c r="M4002" s="132"/>
      <c r="N4002" s="135"/>
      <c r="O4002" s="135"/>
      <c r="P4002" s="135"/>
      <c r="Q4002" s="135"/>
      <c r="R4002" s="135"/>
      <c r="S4002" s="135"/>
    </row>
    <row r="4003" spans="9:19">
      <c r="I4003" s="132"/>
      <c r="J4003" s="132"/>
      <c r="K4003" s="129"/>
      <c r="L4003" s="132"/>
      <c r="M4003" s="132"/>
      <c r="N4003" s="135"/>
      <c r="O4003" s="135"/>
      <c r="P4003" s="135"/>
      <c r="Q4003" s="135"/>
      <c r="R4003" s="135"/>
      <c r="S4003" s="135"/>
    </row>
    <row r="4004" spans="9:19">
      <c r="I4004" s="132"/>
      <c r="J4004" s="132"/>
      <c r="K4004" s="129"/>
      <c r="L4004" s="132"/>
      <c r="M4004" s="132"/>
      <c r="N4004" s="135"/>
      <c r="O4004" s="135"/>
      <c r="P4004" s="135"/>
      <c r="Q4004" s="135"/>
      <c r="R4004" s="135"/>
      <c r="S4004" s="135"/>
    </row>
    <row r="4005" spans="9:19">
      <c r="I4005" s="132"/>
      <c r="J4005" s="132"/>
      <c r="K4005" s="129"/>
      <c r="L4005" s="132"/>
      <c r="M4005" s="132"/>
      <c r="N4005" s="135"/>
      <c r="O4005" s="135"/>
      <c r="P4005" s="135"/>
      <c r="Q4005" s="135"/>
      <c r="R4005" s="135"/>
      <c r="S4005" s="135"/>
    </row>
    <row r="4006" spans="9:19">
      <c r="I4006" s="132"/>
      <c r="J4006" s="132"/>
      <c r="K4006" s="129"/>
      <c r="L4006" s="132"/>
      <c r="M4006" s="132"/>
      <c r="N4006" s="135"/>
      <c r="O4006" s="135"/>
      <c r="P4006" s="135"/>
      <c r="Q4006" s="135"/>
      <c r="R4006" s="135"/>
      <c r="S4006" s="135"/>
    </row>
    <row r="4007" spans="9:19">
      <c r="I4007" s="132"/>
      <c r="J4007" s="132"/>
      <c r="K4007" s="129"/>
      <c r="L4007" s="132"/>
      <c r="M4007" s="132"/>
      <c r="N4007" s="135"/>
      <c r="O4007" s="135"/>
      <c r="P4007" s="135"/>
      <c r="Q4007" s="135"/>
      <c r="R4007" s="135"/>
      <c r="S4007" s="135"/>
    </row>
    <row r="4008" spans="9:19">
      <c r="I4008" s="132"/>
      <c r="J4008" s="132"/>
      <c r="K4008" s="129"/>
      <c r="L4008" s="132"/>
      <c r="M4008" s="132"/>
      <c r="N4008" s="135"/>
      <c r="O4008" s="135"/>
      <c r="P4008" s="135"/>
      <c r="Q4008" s="135"/>
      <c r="R4008" s="135"/>
      <c r="S4008" s="135"/>
    </row>
    <row r="4009" spans="9:19">
      <c r="I4009" s="132"/>
      <c r="J4009" s="132"/>
      <c r="K4009" s="129"/>
      <c r="L4009" s="132"/>
      <c r="M4009" s="132"/>
      <c r="N4009" s="135"/>
      <c r="O4009" s="135"/>
      <c r="P4009" s="135"/>
      <c r="Q4009" s="135"/>
      <c r="R4009" s="135"/>
      <c r="S4009" s="135"/>
    </row>
    <row r="4010" spans="9:19">
      <c r="I4010" s="132"/>
      <c r="J4010" s="132"/>
      <c r="K4010" s="129"/>
      <c r="L4010" s="132"/>
      <c r="M4010" s="132"/>
      <c r="N4010" s="135"/>
      <c r="O4010" s="135"/>
      <c r="P4010" s="135"/>
      <c r="Q4010" s="135"/>
      <c r="R4010" s="135"/>
      <c r="S4010" s="135"/>
    </row>
    <row r="4011" spans="9:19">
      <c r="I4011" s="132"/>
      <c r="J4011" s="132"/>
      <c r="K4011" s="129"/>
      <c r="L4011" s="132"/>
      <c r="M4011" s="132"/>
      <c r="N4011" s="135"/>
      <c r="O4011" s="135"/>
      <c r="P4011" s="135"/>
      <c r="Q4011" s="135"/>
      <c r="R4011" s="135"/>
      <c r="S4011" s="135"/>
    </row>
    <row r="4012" spans="9:19">
      <c r="I4012" s="132"/>
      <c r="J4012" s="132"/>
      <c r="K4012" s="129"/>
      <c r="L4012" s="132"/>
      <c r="M4012" s="132"/>
      <c r="N4012" s="135"/>
      <c r="O4012" s="135"/>
      <c r="P4012" s="135"/>
      <c r="Q4012" s="135"/>
      <c r="R4012" s="135"/>
      <c r="S4012" s="135"/>
    </row>
    <row r="4013" spans="9:19">
      <c r="I4013" s="132"/>
      <c r="J4013" s="132"/>
      <c r="K4013" s="129"/>
      <c r="L4013" s="132"/>
      <c r="M4013" s="132"/>
      <c r="N4013" s="135"/>
      <c r="O4013" s="135"/>
      <c r="P4013" s="135"/>
      <c r="Q4013" s="135"/>
      <c r="R4013" s="135"/>
      <c r="S4013" s="135"/>
    </row>
    <row r="4014" spans="9:19">
      <c r="I4014" s="132"/>
      <c r="J4014" s="132"/>
      <c r="K4014" s="129"/>
      <c r="L4014" s="132"/>
      <c r="M4014" s="132"/>
      <c r="N4014" s="135"/>
      <c r="O4014" s="135"/>
      <c r="P4014" s="135"/>
      <c r="Q4014" s="135"/>
      <c r="R4014" s="135"/>
      <c r="S4014" s="135"/>
    </row>
    <row r="4015" spans="9:19">
      <c r="I4015" s="132"/>
      <c r="J4015" s="132"/>
      <c r="K4015" s="129"/>
      <c r="L4015" s="132"/>
      <c r="M4015" s="132"/>
      <c r="N4015" s="135"/>
      <c r="O4015" s="135"/>
      <c r="P4015" s="135"/>
      <c r="Q4015" s="135"/>
      <c r="R4015" s="135"/>
      <c r="S4015" s="135"/>
    </row>
    <row r="4016" spans="9:19">
      <c r="I4016" s="132"/>
      <c r="J4016" s="132"/>
      <c r="K4016" s="129"/>
      <c r="L4016" s="132"/>
      <c r="M4016" s="132"/>
      <c r="N4016" s="135"/>
      <c r="O4016" s="135"/>
      <c r="P4016" s="135"/>
      <c r="Q4016" s="135"/>
      <c r="R4016" s="135"/>
      <c r="S4016" s="135"/>
    </row>
    <row r="4017" spans="9:19">
      <c r="I4017" s="132"/>
      <c r="J4017" s="132"/>
      <c r="K4017" s="129"/>
      <c r="L4017" s="132"/>
      <c r="M4017" s="132"/>
      <c r="N4017" s="135"/>
      <c r="O4017" s="135"/>
      <c r="P4017" s="135"/>
      <c r="Q4017" s="135"/>
      <c r="R4017" s="135"/>
      <c r="S4017" s="135"/>
    </row>
    <row r="4018" spans="9:19">
      <c r="I4018" s="132"/>
      <c r="J4018" s="132"/>
      <c r="K4018" s="129"/>
      <c r="L4018" s="132"/>
      <c r="M4018" s="132"/>
      <c r="N4018" s="135"/>
      <c r="O4018" s="135"/>
      <c r="P4018" s="135"/>
      <c r="Q4018" s="135"/>
      <c r="R4018" s="135"/>
      <c r="S4018" s="135"/>
    </row>
    <row r="4019" spans="9:19">
      <c r="I4019" s="132"/>
      <c r="J4019" s="132"/>
      <c r="K4019" s="129"/>
      <c r="L4019" s="132"/>
      <c r="M4019" s="132"/>
      <c r="N4019" s="135"/>
      <c r="O4019" s="135"/>
      <c r="P4019" s="135"/>
      <c r="Q4019" s="135"/>
      <c r="R4019" s="135"/>
      <c r="S4019" s="135"/>
    </row>
    <row r="4020" spans="9:19">
      <c r="I4020" s="132"/>
      <c r="J4020" s="132"/>
      <c r="K4020" s="129"/>
      <c r="L4020" s="132"/>
      <c r="M4020" s="132"/>
      <c r="N4020" s="135"/>
      <c r="O4020" s="135"/>
      <c r="P4020" s="135"/>
      <c r="Q4020" s="135"/>
      <c r="R4020" s="135"/>
      <c r="S4020" s="135"/>
    </row>
    <row r="4021" spans="9:19">
      <c r="I4021" s="132"/>
      <c r="J4021" s="132"/>
      <c r="K4021" s="129"/>
      <c r="L4021" s="132"/>
      <c r="M4021" s="132"/>
      <c r="N4021" s="135"/>
      <c r="O4021" s="135"/>
      <c r="P4021" s="135"/>
      <c r="Q4021" s="135"/>
      <c r="R4021" s="135"/>
      <c r="S4021" s="135"/>
    </row>
    <row r="4022" spans="9:19">
      <c r="I4022" s="132"/>
      <c r="J4022" s="132"/>
      <c r="K4022" s="129"/>
      <c r="L4022" s="132"/>
      <c r="M4022" s="132"/>
      <c r="N4022" s="135"/>
      <c r="O4022" s="135"/>
      <c r="P4022" s="135"/>
      <c r="Q4022" s="135"/>
      <c r="R4022" s="135"/>
      <c r="S4022" s="135"/>
    </row>
    <row r="4023" spans="9:19">
      <c r="I4023" s="132"/>
      <c r="J4023" s="132"/>
      <c r="K4023" s="129"/>
      <c r="L4023" s="132"/>
      <c r="M4023" s="132"/>
      <c r="N4023" s="135"/>
      <c r="O4023" s="135"/>
      <c r="P4023" s="135"/>
      <c r="Q4023" s="135"/>
      <c r="R4023" s="135"/>
      <c r="S4023" s="135"/>
    </row>
    <row r="4024" spans="9:19">
      <c r="I4024" s="132"/>
      <c r="J4024" s="132"/>
      <c r="K4024" s="129"/>
      <c r="L4024" s="132"/>
      <c r="M4024" s="132"/>
      <c r="N4024" s="135"/>
      <c r="O4024" s="135"/>
      <c r="P4024" s="135"/>
      <c r="Q4024" s="135"/>
      <c r="R4024" s="135"/>
      <c r="S4024" s="135"/>
    </row>
    <row r="4025" spans="9:19">
      <c r="I4025" s="132"/>
      <c r="J4025" s="132"/>
      <c r="K4025" s="129"/>
      <c r="L4025" s="132"/>
      <c r="M4025" s="132"/>
      <c r="N4025" s="135"/>
      <c r="O4025" s="135"/>
      <c r="P4025" s="135"/>
      <c r="Q4025" s="135"/>
      <c r="R4025" s="135"/>
      <c r="S4025" s="135"/>
    </row>
    <row r="4026" spans="9:19">
      <c r="I4026" s="132"/>
      <c r="J4026" s="132"/>
      <c r="K4026" s="129"/>
      <c r="L4026" s="132"/>
      <c r="M4026" s="132"/>
      <c r="N4026" s="135"/>
      <c r="O4026" s="135"/>
      <c r="P4026" s="135"/>
      <c r="Q4026" s="135"/>
      <c r="R4026" s="135"/>
      <c r="S4026" s="135"/>
    </row>
    <row r="4027" spans="9:19">
      <c r="I4027" s="132"/>
      <c r="J4027" s="132"/>
      <c r="K4027" s="129"/>
      <c r="L4027" s="132"/>
      <c r="M4027" s="132"/>
      <c r="N4027" s="135"/>
      <c r="O4027" s="135"/>
      <c r="P4027" s="135"/>
      <c r="Q4027" s="135"/>
      <c r="R4027" s="135"/>
      <c r="S4027" s="135"/>
    </row>
    <row r="4028" spans="9:19">
      <c r="I4028" s="132"/>
      <c r="J4028" s="132"/>
      <c r="K4028" s="129"/>
      <c r="L4028" s="132"/>
      <c r="M4028" s="132"/>
      <c r="N4028" s="135"/>
      <c r="O4028" s="135"/>
      <c r="P4028" s="135"/>
      <c r="Q4028" s="135"/>
      <c r="R4028" s="135"/>
      <c r="S4028" s="135"/>
    </row>
    <row r="4029" spans="9:19">
      <c r="I4029" s="132"/>
      <c r="J4029" s="132"/>
      <c r="K4029" s="129"/>
      <c r="L4029" s="132"/>
      <c r="M4029" s="132"/>
      <c r="N4029" s="135"/>
      <c r="O4029" s="135"/>
      <c r="P4029" s="135"/>
      <c r="Q4029" s="135"/>
      <c r="R4029" s="135"/>
      <c r="S4029" s="135"/>
    </row>
    <row r="4030" spans="9:19">
      <c r="I4030" s="132"/>
      <c r="J4030" s="132"/>
      <c r="K4030" s="129"/>
      <c r="L4030" s="132"/>
      <c r="M4030" s="132"/>
      <c r="N4030" s="135"/>
      <c r="O4030" s="135"/>
      <c r="P4030" s="135"/>
      <c r="Q4030" s="135"/>
      <c r="R4030" s="135"/>
      <c r="S4030" s="135"/>
    </row>
    <row r="4031" spans="9:19">
      <c r="I4031" s="132"/>
      <c r="J4031" s="132"/>
      <c r="K4031" s="129"/>
      <c r="L4031" s="132"/>
      <c r="M4031" s="132"/>
      <c r="N4031" s="135"/>
      <c r="O4031" s="135"/>
      <c r="P4031" s="135"/>
      <c r="Q4031" s="135"/>
      <c r="R4031" s="135"/>
      <c r="S4031" s="135"/>
    </row>
    <row r="4032" spans="9:19">
      <c r="I4032" s="132"/>
      <c r="J4032" s="132"/>
      <c r="K4032" s="129"/>
      <c r="L4032" s="132"/>
      <c r="M4032" s="132"/>
      <c r="N4032" s="135"/>
      <c r="O4032" s="135"/>
      <c r="P4032" s="135"/>
      <c r="Q4032" s="135"/>
      <c r="R4032" s="135"/>
      <c r="S4032" s="135"/>
    </row>
    <row r="4033" spans="9:19">
      <c r="I4033" s="132"/>
      <c r="J4033" s="132"/>
      <c r="K4033" s="129"/>
      <c r="L4033" s="132"/>
      <c r="M4033" s="132"/>
      <c r="N4033" s="135"/>
      <c r="O4033" s="135"/>
      <c r="P4033" s="135"/>
      <c r="Q4033" s="135"/>
      <c r="R4033" s="135"/>
      <c r="S4033" s="135"/>
    </row>
    <row r="4034" spans="9:19">
      <c r="I4034" s="132"/>
      <c r="J4034" s="132"/>
      <c r="K4034" s="129"/>
      <c r="L4034" s="132"/>
      <c r="M4034" s="132"/>
      <c r="N4034" s="135"/>
      <c r="O4034" s="135"/>
      <c r="P4034" s="135"/>
      <c r="Q4034" s="135"/>
      <c r="R4034" s="135"/>
      <c r="S4034" s="135"/>
    </row>
    <row r="4035" spans="9:19">
      <c r="I4035" s="132"/>
      <c r="J4035" s="132"/>
      <c r="K4035" s="129"/>
      <c r="L4035" s="132"/>
      <c r="M4035" s="132"/>
      <c r="N4035" s="135"/>
      <c r="O4035" s="135"/>
      <c r="P4035" s="135"/>
      <c r="Q4035" s="135"/>
      <c r="R4035" s="135"/>
      <c r="S4035" s="135"/>
    </row>
    <row r="4036" spans="9:19">
      <c r="I4036" s="132"/>
      <c r="J4036" s="132"/>
      <c r="K4036" s="129"/>
      <c r="L4036" s="132"/>
      <c r="M4036" s="132"/>
      <c r="N4036" s="135"/>
      <c r="O4036" s="135"/>
      <c r="P4036" s="135"/>
      <c r="Q4036" s="135"/>
      <c r="R4036" s="135"/>
      <c r="S4036" s="135"/>
    </row>
    <row r="4037" spans="9:19">
      <c r="I4037" s="132"/>
      <c r="J4037" s="132"/>
      <c r="K4037" s="129"/>
      <c r="L4037" s="132"/>
      <c r="M4037" s="132"/>
      <c r="N4037" s="135"/>
      <c r="O4037" s="135"/>
      <c r="P4037" s="135"/>
      <c r="Q4037" s="135"/>
      <c r="R4037" s="135"/>
      <c r="S4037" s="135"/>
    </row>
    <row r="4038" spans="9:19">
      <c r="I4038" s="132"/>
      <c r="J4038" s="132"/>
      <c r="K4038" s="129"/>
      <c r="L4038" s="132"/>
      <c r="M4038" s="132"/>
      <c r="N4038" s="135"/>
      <c r="O4038" s="135"/>
      <c r="P4038" s="135"/>
      <c r="Q4038" s="135"/>
      <c r="R4038" s="135"/>
      <c r="S4038" s="135"/>
    </row>
    <row r="4039" spans="9:19">
      <c r="I4039" s="132"/>
      <c r="J4039" s="132"/>
      <c r="K4039" s="129"/>
      <c r="L4039" s="132"/>
      <c r="M4039" s="132"/>
      <c r="N4039" s="135"/>
      <c r="O4039" s="135"/>
      <c r="P4039" s="135"/>
      <c r="Q4039" s="135"/>
      <c r="R4039" s="135"/>
      <c r="S4039" s="135"/>
    </row>
    <row r="4040" spans="9:19">
      <c r="I4040" s="132"/>
      <c r="J4040" s="132"/>
      <c r="K4040" s="129"/>
      <c r="L4040" s="132"/>
      <c r="M4040" s="132"/>
      <c r="N4040" s="135"/>
      <c r="O4040" s="135"/>
      <c r="P4040" s="135"/>
      <c r="Q4040" s="135"/>
      <c r="R4040" s="135"/>
      <c r="S4040" s="135"/>
    </row>
    <row r="4041" spans="9:19">
      <c r="I4041" s="132"/>
      <c r="J4041" s="132"/>
      <c r="K4041" s="129"/>
      <c r="L4041" s="132"/>
      <c r="M4041" s="132"/>
      <c r="N4041" s="135"/>
      <c r="O4041" s="135"/>
      <c r="P4041" s="135"/>
      <c r="Q4041" s="135"/>
      <c r="R4041" s="135"/>
      <c r="S4041" s="135"/>
    </row>
    <row r="4042" spans="9:19">
      <c r="I4042" s="132"/>
      <c r="J4042" s="132"/>
      <c r="K4042" s="129"/>
      <c r="L4042" s="132"/>
      <c r="M4042" s="132"/>
      <c r="N4042" s="135"/>
      <c r="O4042" s="135"/>
      <c r="P4042" s="135"/>
      <c r="Q4042" s="135"/>
      <c r="R4042" s="135"/>
      <c r="S4042" s="135"/>
    </row>
    <row r="4043" spans="9:19">
      <c r="I4043" s="132"/>
      <c r="J4043" s="132"/>
      <c r="K4043" s="129"/>
      <c r="L4043" s="132"/>
      <c r="M4043" s="132"/>
      <c r="N4043" s="135"/>
      <c r="O4043" s="135"/>
      <c r="P4043" s="135"/>
      <c r="Q4043" s="135"/>
      <c r="R4043" s="135"/>
      <c r="S4043" s="135"/>
    </row>
    <row r="4044" spans="9:19">
      <c r="I4044" s="132"/>
      <c r="J4044" s="132"/>
      <c r="K4044" s="129"/>
      <c r="L4044" s="132"/>
      <c r="M4044" s="132"/>
      <c r="N4044" s="135"/>
      <c r="O4044" s="135"/>
      <c r="P4044" s="135"/>
      <c r="Q4044" s="135"/>
      <c r="R4044" s="135"/>
      <c r="S4044" s="135"/>
    </row>
    <row r="4045" spans="9:19">
      <c r="I4045" s="132"/>
      <c r="J4045" s="132"/>
      <c r="K4045" s="129"/>
      <c r="L4045" s="132"/>
      <c r="M4045" s="132"/>
      <c r="N4045" s="135"/>
      <c r="O4045" s="135"/>
      <c r="P4045" s="135"/>
      <c r="Q4045" s="135"/>
      <c r="R4045" s="135"/>
      <c r="S4045" s="135"/>
    </row>
    <row r="4046" spans="9:19">
      <c r="I4046" s="132"/>
      <c r="J4046" s="132"/>
      <c r="K4046" s="129"/>
      <c r="L4046" s="132"/>
      <c r="M4046" s="132"/>
      <c r="N4046" s="135"/>
      <c r="O4046" s="135"/>
      <c r="P4046" s="135"/>
      <c r="Q4046" s="135"/>
      <c r="R4046" s="135"/>
      <c r="S4046" s="135"/>
    </row>
    <row r="4047" spans="9:19">
      <c r="I4047" s="132"/>
      <c r="J4047" s="132"/>
      <c r="K4047" s="129"/>
      <c r="L4047" s="132"/>
      <c r="M4047" s="132"/>
      <c r="N4047" s="135"/>
      <c r="O4047" s="135"/>
      <c r="P4047" s="135"/>
      <c r="Q4047" s="135"/>
      <c r="R4047" s="135"/>
      <c r="S4047" s="135"/>
    </row>
    <row r="4048" spans="9:19">
      <c r="I4048" s="132"/>
      <c r="J4048" s="132"/>
      <c r="K4048" s="129"/>
      <c r="L4048" s="132"/>
      <c r="M4048" s="132"/>
      <c r="N4048" s="135"/>
      <c r="O4048" s="135"/>
      <c r="P4048" s="135"/>
      <c r="Q4048" s="135"/>
      <c r="R4048" s="135"/>
      <c r="S4048" s="135"/>
    </row>
    <row r="4049" spans="9:19">
      <c r="I4049" s="132"/>
      <c r="J4049" s="132"/>
      <c r="K4049" s="129"/>
      <c r="L4049" s="132"/>
      <c r="M4049" s="132"/>
      <c r="N4049" s="135"/>
      <c r="O4049" s="135"/>
      <c r="P4049" s="135"/>
      <c r="Q4049" s="135"/>
      <c r="R4049" s="135"/>
      <c r="S4049" s="135"/>
    </row>
    <row r="4050" spans="9:19">
      <c r="I4050" s="132"/>
      <c r="J4050" s="132"/>
      <c r="K4050" s="129"/>
      <c r="L4050" s="132"/>
      <c r="M4050" s="132"/>
      <c r="N4050" s="135"/>
      <c r="O4050" s="135"/>
      <c r="P4050" s="135"/>
      <c r="Q4050" s="135"/>
      <c r="R4050" s="135"/>
      <c r="S4050" s="135"/>
    </row>
    <row r="4051" spans="9:19">
      <c r="I4051" s="132"/>
      <c r="J4051" s="132"/>
      <c r="K4051" s="129"/>
      <c r="L4051" s="132"/>
      <c r="M4051" s="132"/>
      <c r="N4051" s="135"/>
      <c r="O4051" s="135"/>
      <c r="P4051" s="135"/>
      <c r="Q4051" s="135"/>
      <c r="R4051" s="135"/>
      <c r="S4051" s="135"/>
    </row>
    <row r="4052" spans="9:19">
      <c r="I4052" s="132"/>
      <c r="J4052" s="132"/>
      <c r="K4052" s="129"/>
      <c r="L4052" s="132"/>
      <c r="M4052" s="132"/>
      <c r="N4052" s="135"/>
      <c r="O4052" s="135"/>
      <c r="P4052" s="135"/>
      <c r="Q4052" s="135"/>
      <c r="R4052" s="135"/>
      <c r="S4052" s="135"/>
    </row>
    <row r="4053" spans="9:19">
      <c r="I4053" s="132"/>
      <c r="J4053" s="132"/>
      <c r="K4053" s="129"/>
      <c r="L4053" s="132"/>
      <c r="M4053" s="132"/>
      <c r="N4053" s="135"/>
      <c r="O4053" s="135"/>
      <c r="P4053" s="135"/>
      <c r="Q4053" s="135"/>
      <c r="R4053" s="135"/>
      <c r="S4053" s="135"/>
    </row>
    <row r="4054" spans="9:19">
      <c r="I4054" s="132"/>
      <c r="J4054" s="132"/>
      <c r="K4054" s="129"/>
      <c r="L4054" s="132"/>
      <c r="M4054" s="132"/>
      <c r="N4054" s="135"/>
      <c r="O4054" s="135"/>
      <c r="P4054" s="135"/>
      <c r="Q4054" s="135"/>
      <c r="R4054" s="135"/>
      <c r="S4054" s="135"/>
    </row>
    <row r="4055" spans="9:19">
      <c r="I4055" s="132"/>
      <c r="J4055" s="132"/>
      <c r="K4055" s="129"/>
      <c r="L4055" s="132"/>
      <c r="M4055" s="132"/>
      <c r="N4055" s="135"/>
      <c r="O4055" s="135"/>
      <c r="P4055" s="135"/>
      <c r="Q4055" s="135"/>
      <c r="R4055" s="135"/>
      <c r="S4055" s="135"/>
    </row>
    <row r="4056" spans="9:19">
      <c r="I4056" s="132"/>
      <c r="J4056" s="132"/>
      <c r="K4056" s="129"/>
      <c r="L4056" s="132"/>
      <c r="M4056" s="132"/>
      <c r="N4056" s="135"/>
      <c r="O4056" s="135"/>
      <c r="P4056" s="135"/>
      <c r="Q4056" s="135"/>
      <c r="R4056" s="135"/>
      <c r="S4056" s="135"/>
    </row>
    <row r="4057" spans="9:19">
      <c r="I4057" s="132"/>
      <c r="J4057" s="132"/>
      <c r="K4057" s="129"/>
      <c r="L4057" s="132"/>
      <c r="M4057" s="132"/>
      <c r="N4057" s="135"/>
      <c r="O4057" s="135"/>
      <c r="P4057" s="135"/>
      <c r="Q4057" s="135"/>
      <c r="R4057" s="135"/>
      <c r="S4057" s="135"/>
    </row>
    <row r="4058" spans="9:19">
      <c r="I4058" s="132"/>
      <c r="J4058" s="132"/>
      <c r="K4058" s="129"/>
      <c r="L4058" s="132"/>
      <c r="M4058" s="132"/>
      <c r="N4058" s="135"/>
      <c r="O4058" s="135"/>
      <c r="P4058" s="135"/>
      <c r="Q4058" s="135"/>
      <c r="R4058" s="135"/>
      <c r="S4058" s="135"/>
    </row>
    <row r="4059" spans="9:19">
      <c r="I4059" s="132"/>
      <c r="J4059" s="132"/>
      <c r="K4059" s="129"/>
      <c r="L4059" s="132"/>
      <c r="M4059" s="132"/>
      <c r="N4059" s="135"/>
      <c r="O4059" s="135"/>
      <c r="P4059" s="135"/>
      <c r="Q4059" s="135"/>
      <c r="R4059" s="135"/>
      <c r="S4059" s="135"/>
    </row>
    <row r="4060" spans="9:19">
      <c r="I4060" s="132"/>
      <c r="J4060" s="132"/>
      <c r="K4060" s="129"/>
      <c r="L4060" s="132"/>
      <c r="M4060" s="132"/>
      <c r="N4060" s="135"/>
      <c r="O4060" s="135"/>
      <c r="P4060" s="135"/>
      <c r="Q4060" s="135"/>
      <c r="R4060" s="135"/>
      <c r="S4060" s="135"/>
    </row>
    <row r="4061" spans="9:19">
      <c r="I4061" s="132"/>
      <c r="J4061" s="132"/>
      <c r="K4061" s="129"/>
      <c r="L4061" s="132"/>
      <c r="M4061" s="132"/>
      <c r="N4061" s="135"/>
      <c r="O4061" s="135"/>
      <c r="P4061" s="135"/>
      <c r="Q4061" s="135"/>
      <c r="R4061" s="135"/>
      <c r="S4061" s="135"/>
    </row>
    <row r="4062" spans="9:19">
      <c r="I4062" s="132"/>
      <c r="J4062" s="132"/>
      <c r="K4062" s="129"/>
      <c r="L4062" s="132"/>
      <c r="M4062" s="132"/>
      <c r="N4062" s="135"/>
      <c r="O4062" s="135"/>
      <c r="P4062" s="135"/>
      <c r="Q4062" s="135"/>
      <c r="R4062" s="135"/>
      <c r="S4062" s="135"/>
    </row>
    <row r="4063" spans="9:19">
      <c r="I4063" s="132"/>
      <c r="J4063" s="132"/>
      <c r="K4063" s="129"/>
      <c r="L4063" s="132"/>
      <c r="M4063" s="132"/>
      <c r="N4063" s="135"/>
      <c r="O4063" s="135"/>
      <c r="P4063" s="135"/>
      <c r="Q4063" s="135"/>
      <c r="R4063" s="135"/>
      <c r="S4063" s="135"/>
    </row>
    <row r="4064" spans="9:19">
      <c r="I4064" s="132"/>
      <c r="J4064" s="132"/>
      <c r="K4064" s="129"/>
      <c r="L4064" s="132"/>
      <c r="M4064" s="132"/>
      <c r="N4064" s="135"/>
      <c r="O4064" s="135"/>
      <c r="P4064" s="135"/>
      <c r="Q4064" s="135"/>
      <c r="R4064" s="135"/>
      <c r="S4064" s="135"/>
    </row>
    <row r="4065" spans="9:19">
      <c r="I4065" s="132"/>
      <c r="J4065" s="132"/>
      <c r="K4065" s="129"/>
      <c r="L4065" s="132"/>
      <c r="M4065" s="132"/>
      <c r="N4065" s="135"/>
      <c r="O4065" s="135"/>
      <c r="P4065" s="135"/>
      <c r="Q4065" s="135"/>
      <c r="R4065" s="135"/>
      <c r="S4065" s="135"/>
    </row>
    <row r="4066" spans="9:19">
      <c r="I4066" s="132"/>
      <c r="J4066" s="132"/>
      <c r="K4066" s="129"/>
      <c r="L4066" s="132"/>
      <c r="M4066" s="132"/>
      <c r="N4066" s="135"/>
      <c r="O4066" s="135"/>
      <c r="P4066" s="135"/>
      <c r="Q4066" s="135"/>
      <c r="R4066" s="135"/>
      <c r="S4066" s="135"/>
    </row>
    <row r="4067" spans="9:19">
      <c r="I4067" s="132"/>
      <c r="J4067" s="132"/>
      <c r="K4067" s="129"/>
      <c r="L4067" s="132"/>
      <c r="M4067" s="132"/>
      <c r="N4067" s="135"/>
      <c r="O4067" s="135"/>
      <c r="P4067" s="135"/>
      <c r="Q4067" s="135"/>
      <c r="R4067" s="135"/>
      <c r="S4067" s="135"/>
    </row>
    <row r="4068" spans="9:19">
      <c r="I4068" s="132"/>
      <c r="J4068" s="132"/>
      <c r="K4068" s="129"/>
      <c r="L4068" s="132"/>
      <c r="M4068" s="132"/>
      <c r="N4068" s="135"/>
      <c r="O4068" s="135"/>
      <c r="P4068" s="135"/>
      <c r="Q4068" s="135"/>
      <c r="R4068" s="135"/>
      <c r="S4068" s="135"/>
    </row>
    <row r="4069" spans="9:19">
      <c r="I4069" s="132"/>
      <c r="J4069" s="132"/>
      <c r="K4069" s="129"/>
      <c r="L4069" s="132"/>
      <c r="M4069" s="132"/>
      <c r="N4069" s="135"/>
      <c r="O4069" s="135"/>
      <c r="P4069" s="135"/>
      <c r="Q4069" s="135"/>
      <c r="R4069" s="135"/>
      <c r="S4069" s="135"/>
    </row>
    <row r="4070" spans="9:19">
      <c r="I4070" s="132"/>
      <c r="J4070" s="132"/>
      <c r="K4070" s="129"/>
      <c r="L4070" s="132"/>
      <c r="M4070" s="132"/>
      <c r="N4070" s="135"/>
      <c r="O4070" s="135"/>
      <c r="P4070" s="135"/>
      <c r="Q4070" s="135"/>
      <c r="R4070" s="135"/>
      <c r="S4070" s="135"/>
    </row>
    <row r="4071" spans="9:19">
      <c r="I4071" s="132"/>
      <c r="J4071" s="132"/>
      <c r="K4071" s="129"/>
      <c r="L4071" s="132"/>
      <c r="M4071" s="132"/>
      <c r="N4071" s="135"/>
      <c r="O4071" s="135"/>
      <c r="P4071" s="135"/>
      <c r="Q4071" s="135"/>
      <c r="R4071" s="135"/>
      <c r="S4071" s="135"/>
    </row>
    <row r="4072" spans="9:19">
      <c r="I4072" s="132"/>
      <c r="J4072" s="132"/>
      <c r="K4072" s="129"/>
      <c r="L4072" s="132"/>
      <c r="M4072" s="132"/>
      <c r="N4072" s="135"/>
      <c r="O4072" s="135"/>
      <c r="P4072" s="135"/>
      <c r="Q4072" s="135"/>
      <c r="R4072" s="135"/>
      <c r="S4072" s="135"/>
    </row>
    <row r="4073" spans="9:19">
      <c r="I4073" s="132"/>
      <c r="J4073" s="132"/>
      <c r="K4073" s="129"/>
      <c r="L4073" s="132"/>
      <c r="M4073" s="132"/>
      <c r="N4073" s="135"/>
      <c r="O4073" s="135"/>
      <c r="P4073" s="135"/>
      <c r="Q4073" s="135"/>
      <c r="R4073" s="135"/>
      <c r="S4073" s="135"/>
    </row>
    <row r="4074" spans="9:19">
      <c r="I4074" s="132"/>
      <c r="J4074" s="132"/>
      <c r="K4074" s="129"/>
      <c r="L4074" s="132"/>
      <c r="M4074" s="132"/>
      <c r="N4074" s="135"/>
      <c r="O4074" s="135"/>
      <c r="P4074" s="135"/>
      <c r="Q4074" s="135"/>
      <c r="R4074" s="135"/>
      <c r="S4074" s="135"/>
    </row>
    <row r="4075" spans="9:19">
      <c r="I4075" s="132"/>
      <c r="J4075" s="132"/>
      <c r="K4075" s="129"/>
      <c r="L4075" s="132"/>
      <c r="M4075" s="132"/>
      <c r="N4075" s="135"/>
      <c r="O4075" s="135"/>
      <c r="P4075" s="135"/>
      <c r="Q4075" s="135"/>
      <c r="R4075" s="135"/>
      <c r="S4075" s="135"/>
    </row>
    <row r="4076" spans="9:19">
      <c r="I4076" s="132"/>
      <c r="J4076" s="132"/>
      <c r="K4076" s="129"/>
      <c r="L4076" s="132"/>
      <c r="M4076" s="132"/>
      <c r="N4076" s="135"/>
      <c r="O4076" s="135"/>
      <c r="P4076" s="135"/>
      <c r="Q4076" s="135"/>
      <c r="R4076" s="135"/>
      <c r="S4076" s="135"/>
    </row>
    <row r="4077" spans="9:19">
      <c r="I4077" s="132"/>
      <c r="J4077" s="132"/>
      <c r="K4077" s="129"/>
      <c r="L4077" s="132"/>
      <c r="M4077" s="132"/>
      <c r="N4077" s="135"/>
      <c r="O4077" s="135"/>
      <c r="P4077" s="135"/>
      <c r="Q4077" s="135"/>
      <c r="R4077" s="135"/>
      <c r="S4077" s="135"/>
    </row>
    <row r="4078" spans="9:19">
      <c r="I4078" s="132"/>
      <c r="J4078" s="132"/>
      <c r="K4078" s="129"/>
      <c r="L4078" s="132"/>
      <c r="M4078" s="132"/>
      <c r="N4078" s="135"/>
      <c r="O4078" s="135"/>
      <c r="P4078" s="135"/>
      <c r="Q4078" s="135"/>
      <c r="R4078" s="135"/>
      <c r="S4078" s="135"/>
    </row>
    <row r="4079" spans="9:19">
      <c r="I4079" s="132"/>
      <c r="J4079" s="132"/>
      <c r="K4079" s="129"/>
      <c r="L4079" s="132"/>
      <c r="M4079" s="132"/>
      <c r="N4079" s="135"/>
      <c r="O4079" s="135"/>
      <c r="P4079" s="135"/>
      <c r="Q4079" s="135"/>
      <c r="R4079" s="135"/>
      <c r="S4079" s="135"/>
    </row>
    <row r="4080" spans="9:19">
      <c r="I4080" s="132"/>
      <c r="J4080" s="132"/>
      <c r="K4080" s="129"/>
      <c r="L4080" s="132"/>
      <c r="M4080" s="132"/>
      <c r="N4080" s="135"/>
      <c r="O4080" s="135"/>
      <c r="P4080" s="135"/>
      <c r="Q4080" s="135"/>
      <c r="R4080" s="135"/>
      <c r="S4080" s="135"/>
    </row>
    <row r="4081" spans="9:19">
      <c r="I4081" s="132"/>
      <c r="J4081" s="132"/>
      <c r="K4081" s="129"/>
      <c r="L4081" s="132"/>
      <c r="M4081" s="132"/>
      <c r="N4081" s="135"/>
      <c r="O4081" s="135"/>
      <c r="P4081" s="135"/>
      <c r="Q4081" s="135"/>
      <c r="R4081" s="135"/>
      <c r="S4081" s="135"/>
    </row>
    <row r="4082" spans="9:19">
      <c r="I4082" s="132"/>
      <c r="J4082" s="132"/>
      <c r="K4082" s="129"/>
      <c r="L4082" s="132"/>
      <c r="M4082" s="132"/>
      <c r="N4082" s="135"/>
      <c r="O4082" s="135"/>
      <c r="P4082" s="135"/>
      <c r="Q4082" s="135"/>
      <c r="R4082" s="135"/>
      <c r="S4082" s="135"/>
    </row>
    <row r="4083" spans="9:19">
      <c r="I4083" s="132"/>
      <c r="J4083" s="132"/>
      <c r="K4083" s="129"/>
      <c r="L4083" s="132"/>
      <c r="M4083" s="132"/>
      <c r="N4083" s="135"/>
      <c r="O4083" s="135"/>
      <c r="P4083" s="135"/>
      <c r="Q4083" s="135"/>
      <c r="R4083" s="135"/>
      <c r="S4083" s="135"/>
    </row>
    <row r="4084" spans="9:19">
      <c r="I4084" s="132"/>
      <c r="J4084" s="132"/>
      <c r="K4084" s="129"/>
      <c r="L4084" s="132"/>
      <c r="M4084" s="132"/>
      <c r="N4084" s="135"/>
      <c r="O4084" s="135"/>
      <c r="P4084" s="135"/>
      <c r="Q4084" s="135"/>
      <c r="R4084" s="135"/>
      <c r="S4084" s="135"/>
    </row>
    <row r="4085" spans="9:19">
      <c r="I4085" s="132"/>
      <c r="J4085" s="132"/>
      <c r="K4085" s="129"/>
      <c r="L4085" s="132"/>
      <c r="M4085" s="132"/>
      <c r="N4085" s="135"/>
      <c r="O4085" s="135"/>
      <c r="P4085" s="135"/>
      <c r="Q4085" s="135"/>
      <c r="R4085" s="135"/>
      <c r="S4085" s="135"/>
    </row>
    <row r="4086" spans="9:19">
      <c r="I4086" s="132"/>
      <c r="J4086" s="132"/>
      <c r="K4086" s="129"/>
      <c r="L4086" s="132"/>
      <c r="M4086" s="132"/>
      <c r="N4086" s="135"/>
      <c r="O4086" s="135"/>
      <c r="P4086" s="135"/>
      <c r="Q4086" s="135"/>
      <c r="R4086" s="135"/>
      <c r="S4086" s="135"/>
    </row>
    <row r="4087" spans="9:19">
      <c r="I4087" s="132"/>
      <c r="J4087" s="132"/>
      <c r="K4087" s="129"/>
      <c r="L4087" s="132"/>
      <c r="M4087" s="132"/>
      <c r="N4087" s="135"/>
      <c r="O4087" s="135"/>
      <c r="P4087" s="135"/>
      <c r="Q4087" s="135"/>
      <c r="R4087" s="135"/>
      <c r="S4087" s="135"/>
    </row>
    <row r="4088" spans="9:19">
      <c r="I4088" s="132"/>
      <c r="J4088" s="132"/>
      <c r="K4088" s="129"/>
      <c r="L4088" s="132"/>
      <c r="M4088" s="132"/>
      <c r="N4088" s="135"/>
      <c r="O4088" s="135"/>
      <c r="P4088" s="135"/>
      <c r="Q4088" s="135"/>
      <c r="R4088" s="135"/>
      <c r="S4088" s="135"/>
    </row>
    <row r="4089" spans="9:19">
      <c r="I4089" s="132"/>
      <c r="J4089" s="132"/>
      <c r="K4089" s="129"/>
      <c r="L4089" s="132"/>
      <c r="M4089" s="132"/>
      <c r="N4089" s="135"/>
      <c r="O4089" s="135"/>
      <c r="P4089" s="135"/>
      <c r="Q4089" s="135"/>
      <c r="R4089" s="135"/>
      <c r="S4089" s="135"/>
    </row>
    <row r="4090" spans="9:19">
      <c r="I4090" s="132"/>
      <c r="J4090" s="132"/>
      <c r="K4090" s="129"/>
      <c r="L4090" s="132"/>
      <c r="M4090" s="132"/>
      <c r="N4090" s="135"/>
      <c r="O4090" s="135"/>
      <c r="P4090" s="135"/>
      <c r="Q4090" s="135"/>
      <c r="R4090" s="135"/>
      <c r="S4090" s="135"/>
    </row>
    <row r="4091" spans="9:19">
      <c r="I4091" s="132"/>
      <c r="J4091" s="132"/>
      <c r="K4091" s="129"/>
      <c r="L4091" s="132"/>
      <c r="M4091" s="132"/>
      <c r="N4091" s="135"/>
      <c r="O4091" s="135"/>
      <c r="P4091" s="135"/>
      <c r="Q4091" s="135"/>
      <c r="R4091" s="135"/>
      <c r="S4091" s="135"/>
    </row>
    <row r="4092" spans="9:19">
      <c r="I4092" s="132"/>
      <c r="J4092" s="132"/>
      <c r="K4092" s="129"/>
      <c r="L4092" s="132"/>
      <c r="M4092" s="132"/>
      <c r="N4092" s="135"/>
      <c r="O4092" s="135"/>
      <c r="P4092" s="135"/>
      <c r="Q4092" s="135"/>
      <c r="R4092" s="135"/>
      <c r="S4092" s="135"/>
    </row>
    <row r="4093" spans="9:19">
      <c r="I4093" s="132"/>
      <c r="J4093" s="132"/>
      <c r="K4093" s="129"/>
      <c r="L4093" s="132"/>
      <c r="M4093" s="132"/>
      <c r="N4093" s="135"/>
      <c r="O4093" s="135"/>
      <c r="P4093" s="135"/>
      <c r="Q4093" s="135"/>
      <c r="R4093" s="135"/>
      <c r="S4093" s="135"/>
    </row>
    <row r="4094" spans="9:19">
      <c r="I4094" s="132"/>
      <c r="J4094" s="132"/>
      <c r="K4094" s="129"/>
      <c r="L4094" s="132"/>
      <c r="M4094" s="132"/>
      <c r="N4094" s="135"/>
      <c r="O4094" s="135"/>
      <c r="P4094" s="135"/>
      <c r="Q4094" s="135"/>
      <c r="R4094" s="135"/>
      <c r="S4094" s="135"/>
    </row>
    <row r="4095" spans="9:19">
      <c r="I4095" s="132"/>
      <c r="J4095" s="132"/>
      <c r="K4095" s="129"/>
      <c r="L4095" s="132"/>
      <c r="M4095" s="132"/>
      <c r="N4095" s="135"/>
      <c r="O4095" s="135"/>
      <c r="P4095" s="135"/>
      <c r="Q4095" s="135"/>
      <c r="R4095" s="135"/>
      <c r="S4095" s="135"/>
    </row>
    <row r="4096" spans="9:19">
      <c r="I4096" s="132"/>
      <c r="J4096" s="132"/>
      <c r="K4096" s="129"/>
      <c r="L4096" s="132"/>
      <c r="M4096" s="132"/>
      <c r="N4096" s="135"/>
      <c r="O4096" s="135"/>
      <c r="P4096" s="135"/>
      <c r="Q4096" s="135"/>
      <c r="R4096" s="135"/>
      <c r="S4096" s="135"/>
    </row>
    <row r="4097" spans="9:19">
      <c r="I4097" s="132"/>
      <c r="J4097" s="132"/>
      <c r="K4097" s="129"/>
      <c r="L4097" s="132"/>
      <c r="M4097" s="132"/>
      <c r="N4097" s="135"/>
      <c r="O4097" s="135"/>
      <c r="P4097" s="135"/>
      <c r="Q4097" s="135"/>
      <c r="R4097" s="135"/>
      <c r="S4097" s="135"/>
    </row>
    <row r="4098" spans="9:19">
      <c r="I4098" s="132"/>
      <c r="J4098" s="132"/>
      <c r="K4098" s="129"/>
      <c r="L4098" s="132"/>
      <c r="M4098" s="132"/>
      <c r="N4098" s="135"/>
      <c r="O4098" s="135"/>
      <c r="P4098" s="135"/>
      <c r="Q4098" s="135"/>
      <c r="R4098" s="135"/>
      <c r="S4098" s="135"/>
    </row>
    <row r="4099" spans="9:19">
      <c r="I4099" s="132"/>
      <c r="J4099" s="132"/>
      <c r="K4099" s="129"/>
      <c r="L4099" s="132"/>
      <c r="M4099" s="132"/>
      <c r="N4099" s="135"/>
      <c r="O4099" s="135"/>
      <c r="P4099" s="135"/>
      <c r="Q4099" s="135"/>
      <c r="R4099" s="135"/>
      <c r="S4099" s="135"/>
    </row>
    <row r="4100" spans="9:19">
      <c r="I4100" s="132"/>
      <c r="J4100" s="132"/>
      <c r="K4100" s="129"/>
      <c r="L4100" s="132"/>
      <c r="M4100" s="132"/>
      <c r="N4100" s="135"/>
      <c r="O4100" s="135"/>
      <c r="P4100" s="135"/>
      <c r="Q4100" s="135"/>
      <c r="R4100" s="135"/>
      <c r="S4100" s="135"/>
    </row>
    <row r="4101" spans="9:19">
      <c r="I4101" s="132"/>
      <c r="J4101" s="132"/>
      <c r="K4101" s="129"/>
      <c r="L4101" s="132"/>
      <c r="M4101" s="132"/>
      <c r="N4101" s="135"/>
      <c r="O4101" s="135"/>
      <c r="P4101" s="135"/>
      <c r="Q4101" s="135"/>
      <c r="R4101" s="135"/>
      <c r="S4101" s="135"/>
    </row>
    <row r="4102" spans="9:19">
      <c r="I4102" s="132"/>
      <c r="J4102" s="132"/>
      <c r="K4102" s="129"/>
      <c r="L4102" s="132"/>
      <c r="M4102" s="132"/>
      <c r="N4102" s="135"/>
      <c r="O4102" s="135"/>
      <c r="P4102" s="135"/>
      <c r="Q4102" s="135"/>
      <c r="R4102" s="135"/>
      <c r="S4102" s="135"/>
    </row>
    <row r="4103" spans="9:19">
      <c r="I4103" s="132"/>
      <c r="J4103" s="132"/>
      <c r="K4103" s="129"/>
      <c r="L4103" s="132"/>
      <c r="M4103" s="132"/>
      <c r="N4103" s="135"/>
      <c r="O4103" s="135"/>
      <c r="P4103" s="135"/>
      <c r="Q4103" s="135"/>
      <c r="R4103" s="135"/>
      <c r="S4103" s="135"/>
    </row>
    <row r="4104" spans="9:19">
      <c r="I4104" s="132"/>
      <c r="J4104" s="132"/>
      <c r="K4104" s="129"/>
      <c r="L4104" s="132"/>
      <c r="M4104" s="132"/>
      <c r="N4104" s="135"/>
      <c r="O4104" s="135"/>
      <c r="P4104" s="135"/>
      <c r="Q4104" s="135"/>
      <c r="R4104" s="135"/>
      <c r="S4104" s="135"/>
    </row>
    <row r="4105" spans="9:19">
      <c r="I4105" s="132"/>
      <c r="J4105" s="132"/>
      <c r="K4105" s="129"/>
      <c r="L4105" s="132"/>
      <c r="M4105" s="132"/>
      <c r="N4105" s="135"/>
      <c r="O4105" s="135"/>
      <c r="P4105" s="135"/>
      <c r="Q4105" s="135"/>
      <c r="R4105" s="135"/>
      <c r="S4105" s="135"/>
    </row>
    <row r="4106" spans="9:19">
      <c r="I4106" s="132"/>
      <c r="J4106" s="132"/>
      <c r="K4106" s="129"/>
      <c r="L4106" s="132"/>
      <c r="M4106" s="132"/>
      <c r="N4106" s="135"/>
      <c r="O4106" s="135"/>
      <c r="P4106" s="135"/>
      <c r="Q4106" s="135"/>
      <c r="R4106" s="135"/>
      <c r="S4106" s="135"/>
    </row>
    <row r="4107" spans="9:19">
      <c r="I4107" s="132"/>
      <c r="J4107" s="132"/>
      <c r="K4107" s="129"/>
      <c r="L4107" s="132"/>
      <c r="M4107" s="132"/>
      <c r="N4107" s="135"/>
      <c r="O4107" s="135"/>
      <c r="P4107" s="135"/>
      <c r="Q4107" s="135"/>
      <c r="R4107" s="135"/>
      <c r="S4107" s="135"/>
    </row>
    <row r="4108" spans="9:19">
      <c r="I4108" s="132"/>
      <c r="J4108" s="132"/>
      <c r="K4108" s="129"/>
      <c r="L4108" s="132"/>
      <c r="M4108" s="132"/>
      <c r="N4108" s="135"/>
      <c r="O4108" s="135"/>
      <c r="P4108" s="135"/>
      <c r="Q4108" s="135"/>
      <c r="R4108" s="135"/>
      <c r="S4108" s="135"/>
    </row>
    <row r="4109" spans="9:19">
      <c r="I4109" s="132"/>
      <c r="J4109" s="132"/>
      <c r="K4109" s="129"/>
      <c r="L4109" s="132"/>
      <c r="M4109" s="132"/>
      <c r="N4109" s="135"/>
      <c r="O4109" s="135"/>
      <c r="P4109" s="135"/>
      <c r="Q4109" s="135"/>
      <c r="R4109" s="135"/>
      <c r="S4109" s="135"/>
    </row>
    <row r="4110" spans="9:19">
      <c r="I4110" s="132"/>
      <c r="J4110" s="132"/>
      <c r="K4110" s="129"/>
      <c r="L4110" s="132"/>
      <c r="M4110" s="132"/>
      <c r="N4110" s="135"/>
      <c r="O4110" s="135"/>
      <c r="P4110" s="135"/>
      <c r="Q4110" s="135"/>
      <c r="R4110" s="135"/>
      <c r="S4110" s="135"/>
    </row>
    <row r="4111" spans="9:19">
      <c r="I4111" s="132"/>
      <c r="J4111" s="132"/>
      <c r="K4111" s="129"/>
      <c r="L4111" s="132"/>
      <c r="M4111" s="132"/>
      <c r="N4111" s="135"/>
      <c r="O4111" s="135"/>
      <c r="P4111" s="135"/>
      <c r="Q4111" s="135"/>
      <c r="R4111" s="135"/>
      <c r="S4111" s="135"/>
    </row>
    <row r="4112" spans="9:19">
      <c r="I4112" s="132"/>
      <c r="J4112" s="132"/>
      <c r="K4112" s="129"/>
      <c r="L4112" s="132"/>
      <c r="M4112" s="132"/>
      <c r="N4112" s="135"/>
      <c r="O4112" s="135"/>
      <c r="P4112" s="135"/>
      <c r="Q4112" s="135"/>
      <c r="R4112" s="135"/>
      <c r="S4112" s="135"/>
    </row>
    <row r="4113" spans="9:19">
      <c r="I4113" s="132"/>
      <c r="J4113" s="132"/>
      <c r="K4113" s="129"/>
      <c r="L4113" s="132"/>
      <c r="M4113" s="132"/>
      <c r="N4113" s="135"/>
      <c r="O4113" s="135"/>
      <c r="P4113" s="135"/>
      <c r="Q4113" s="135"/>
      <c r="R4113" s="135"/>
      <c r="S4113" s="135"/>
    </row>
    <row r="4114" spans="9:19">
      <c r="I4114" s="132"/>
      <c r="J4114" s="132"/>
      <c r="K4114" s="129"/>
      <c r="L4114" s="132"/>
      <c r="M4114" s="132"/>
      <c r="N4114" s="135"/>
      <c r="O4114" s="135"/>
      <c r="P4114" s="135"/>
      <c r="Q4114" s="135"/>
      <c r="R4114" s="135"/>
      <c r="S4114" s="135"/>
    </row>
    <row r="4115" spans="9:19">
      <c r="I4115" s="132"/>
      <c r="J4115" s="132"/>
      <c r="K4115" s="129"/>
      <c r="L4115" s="132"/>
      <c r="M4115" s="132"/>
      <c r="N4115" s="135"/>
      <c r="O4115" s="135"/>
      <c r="P4115" s="135"/>
      <c r="Q4115" s="135"/>
      <c r="R4115" s="135"/>
      <c r="S4115" s="135"/>
    </row>
    <row r="4116" spans="9:19">
      <c r="I4116" s="132"/>
      <c r="J4116" s="132"/>
      <c r="K4116" s="129"/>
      <c r="L4116" s="132"/>
      <c r="M4116" s="132"/>
      <c r="N4116" s="135"/>
      <c r="O4116" s="135"/>
      <c r="P4116" s="135"/>
      <c r="Q4116" s="135"/>
      <c r="R4116" s="135"/>
      <c r="S4116" s="135"/>
    </row>
    <row r="4117" spans="9:19">
      <c r="I4117" s="132"/>
      <c r="J4117" s="132"/>
      <c r="K4117" s="129"/>
      <c r="L4117" s="132"/>
      <c r="M4117" s="132"/>
      <c r="N4117" s="135"/>
      <c r="O4117" s="135"/>
      <c r="P4117" s="135"/>
      <c r="Q4117" s="135"/>
      <c r="R4117" s="135"/>
      <c r="S4117" s="135"/>
    </row>
    <row r="4118" spans="9:19">
      <c r="I4118" s="132"/>
      <c r="J4118" s="132"/>
      <c r="K4118" s="129"/>
      <c r="L4118" s="132"/>
      <c r="M4118" s="132"/>
      <c r="N4118" s="135"/>
      <c r="O4118" s="135"/>
      <c r="P4118" s="135"/>
      <c r="Q4118" s="135"/>
      <c r="R4118" s="135"/>
      <c r="S4118" s="135"/>
    </row>
    <row r="4119" spans="9:19">
      <c r="I4119" s="132"/>
      <c r="J4119" s="132"/>
      <c r="K4119" s="129"/>
      <c r="L4119" s="132"/>
      <c r="M4119" s="132"/>
      <c r="N4119" s="135"/>
      <c r="O4119" s="135"/>
      <c r="P4119" s="135"/>
      <c r="Q4119" s="135"/>
      <c r="R4119" s="135"/>
      <c r="S4119" s="135"/>
    </row>
    <row r="4120" spans="9:19">
      <c r="I4120" s="132"/>
      <c r="J4120" s="132"/>
      <c r="K4120" s="129"/>
      <c r="L4120" s="132"/>
      <c r="M4120" s="132"/>
      <c r="N4120" s="135"/>
      <c r="O4120" s="135"/>
      <c r="P4120" s="135"/>
      <c r="Q4120" s="135"/>
      <c r="R4120" s="135"/>
      <c r="S4120" s="135"/>
    </row>
    <row r="4121" spans="9:19">
      <c r="I4121" s="132"/>
      <c r="J4121" s="132"/>
      <c r="K4121" s="129"/>
      <c r="L4121" s="132"/>
      <c r="M4121" s="132"/>
      <c r="N4121" s="135"/>
      <c r="O4121" s="135"/>
      <c r="P4121" s="135"/>
      <c r="Q4121" s="135"/>
      <c r="R4121" s="135"/>
      <c r="S4121" s="135"/>
    </row>
    <row r="4122" spans="9:19">
      <c r="I4122" s="132"/>
      <c r="J4122" s="132"/>
      <c r="K4122" s="129"/>
      <c r="L4122" s="132"/>
      <c r="M4122" s="132"/>
      <c r="N4122" s="135"/>
      <c r="O4122" s="135"/>
      <c r="P4122" s="135"/>
      <c r="Q4122" s="135"/>
      <c r="R4122" s="135"/>
      <c r="S4122" s="135"/>
    </row>
    <row r="4123" spans="9:19">
      <c r="I4123" s="132"/>
      <c r="J4123" s="132"/>
      <c r="K4123" s="129"/>
      <c r="L4123" s="132"/>
      <c r="M4123" s="132"/>
      <c r="N4123" s="135"/>
      <c r="O4123" s="135"/>
      <c r="P4123" s="135"/>
      <c r="Q4123" s="135"/>
      <c r="R4123" s="135"/>
      <c r="S4123" s="135"/>
    </row>
    <row r="4124" spans="9:19">
      <c r="I4124" s="132"/>
      <c r="J4124" s="132"/>
      <c r="K4124" s="129"/>
      <c r="L4124" s="132"/>
      <c r="M4124" s="132"/>
      <c r="N4124" s="135"/>
      <c r="O4124" s="135"/>
      <c r="P4124" s="135"/>
      <c r="Q4124" s="135"/>
      <c r="R4124" s="135"/>
      <c r="S4124" s="135"/>
    </row>
    <row r="4125" spans="9:19">
      <c r="I4125" s="132"/>
      <c r="J4125" s="132"/>
      <c r="K4125" s="129"/>
      <c r="L4125" s="132"/>
      <c r="M4125" s="132"/>
      <c r="N4125" s="135"/>
      <c r="O4125" s="135"/>
      <c r="P4125" s="135"/>
      <c r="Q4125" s="135"/>
      <c r="R4125" s="135"/>
      <c r="S4125" s="135"/>
    </row>
    <row r="4126" spans="9:19">
      <c r="I4126" s="132"/>
      <c r="J4126" s="132"/>
      <c r="K4126" s="129"/>
      <c r="L4126" s="132"/>
      <c r="M4126" s="132"/>
      <c r="N4126" s="135"/>
      <c r="O4126" s="135"/>
      <c r="P4126" s="135"/>
      <c r="Q4126" s="135"/>
      <c r="R4126" s="135"/>
      <c r="S4126" s="135"/>
    </row>
    <row r="4127" spans="9:19">
      <c r="I4127" s="132"/>
      <c r="J4127" s="132"/>
      <c r="K4127" s="129"/>
      <c r="L4127" s="132"/>
      <c r="M4127" s="132"/>
      <c r="N4127" s="135"/>
      <c r="O4127" s="135"/>
      <c r="P4127" s="135"/>
      <c r="Q4127" s="135"/>
      <c r="R4127" s="135"/>
      <c r="S4127" s="135"/>
    </row>
    <row r="4128" spans="9:19">
      <c r="I4128" s="132"/>
      <c r="J4128" s="132"/>
      <c r="K4128" s="129"/>
      <c r="L4128" s="132"/>
      <c r="M4128" s="132"/>
      <c r="N4128" s="135"/>
      <c r="O4128" s="135"/>
      <c r="P4128" s="135"/>
      <c r="Q4128" s="135"/>
      <c r="R4128" s="135"/>
      <c r="S4128" s="135"/>
    </row>
    <row r="4129" spans="9:19">
      <c r="I4129" s="132"/>
      <c r="J4129" s="132"/>
      <c r="K4129" s="129"/>
      <c r="L4129" s="132"/>
      <c r="M4129" s="132"/>
      <c r="N4129" s="135"/>
      <c r="O4129" s="135"/>
      <c r="P4129" s="135"/>
      <c r="Q4129" s="135"/>
      <c r="R4129" s="135"/>
      <c r="S4129" s="135"/>
    </row>
    <row r="4130" spans="9:19">
      <c r="I4130" s="132"/>
      <c r="J4130" s="132"/>
      <c r="K4130" s="129"/>
      <c r="L4130" s="132"/>
      <c r="M4130" s="132"/>
      <c r="N4130" s="135"/>
      <c r="O4130" s="135"/>
      <c r="P4130" s="135"/>
      <c r="Q4130" s="135"/>
      <c r="R4130" s="135"/>
      <c r="S4130" s="135"/>
    </row>
    <row r="4131" spans="9:19">
      <c r="I4131" s="132"/>
      <c r="J4131" s="132"/>
      <c r="K4131" s="129"/>
      <c r="L4131" s="132"/>
      <c r="M4131" s="132"/>
      <c r="N4131" s="135"/>
      <c r="O4131" s="135"/>
      <c r="P4131" s="135"/>
      <c r="Q4131" s="135"/>
      <c r="R4131" s="135"/>
      <c r="S4131" s="135"/>
    </row>
    <row r="4132" spans="9:19">
      <c r="I4132" s="132"/>
      <c r="J4132" s="132"/>
      <c r="K4132" s="129"/>
      <c r="L4132" s="132"/>
      <c r="M4132" s="132"/>
      <c r="N4132" s="135"/>
      <c r="O4132" s="135"/>
      <c r="P4132" s="135"/>
      <c r="Q4132" s="135"/>
      <c r="R4132" s="135"/>
      <c r="S4132" s="135"/>
    </row>
    <row r="4133" spans="9:19">
      <c r="I4133" s="132"/>
      <c r="J4133" s="132"/>
      <c r="K4133" s="129"/>
      <c r="L4133" s="132"/>
      <c r="M4133" s="132"/>
      <c r="N4133" s="135"/>
      <c r="O4133" s="135"/>
      <c r="P4133" s="135"/>
      <c r="Q4133" s="135"/>
      <c r="R4133" s="135"/>
      <c r="S4133" s="135"/>
    </row>
    <row r="4134" spans="9:19">
      <c r="I4134" s="132"/>
      <c r="J4134" s="132"/>
      <c r="K4134" s="129"/>
      <c r="L4134" s="132"/>
      <c r="M4134" s="132"/>
      <c r="N4134" s="135"/>
      <c r="O4134" s="135"/>
      <c r="P4134" s="135"/>
      <c r="Q4134" s="135"/>
      <c r="R4134" s="135"/>
      <c r="S4134" s="135"/>
    </row>
    <row r="4135" spans="9:19">
      <c r="I4135" s="132"/>
      <c r="J4135" s="132"/>
      <c r="K4135" s="129"/>
      <c r="L4135" s="132"/>
      <c r="M4135" s="132"/>
      <c r="N4135" s="135"/>
      <c r="O4135" s="135"/>
      <c r="P4135" s="135"/>
      <c r="Q4135" s="135"/>
      <c r="R4135" s="135"/>
      <c r="S4135" s="135"/>
    </row>
    <row r="4136" spans="9:19">
      <c r="I4136" s="132"/>
      <c r="J4136" s="132"/>
      <c r="K4136" s="129"/>
      <c r="L4136" s="132"/>
      <c r="M4136" s="132"/>
      <c r="N4136" s="135"/>
      <c r="O4136" s="135"/>
      <c r="P4136" s="135"/>
      <c r="Q4136" s="135"/>
      <c r="R4136" s="135"/>
      <c r="S4136" s="135"/>
    </row>
    <row r="4137" spans="9:19">
      <c r="I4137" s="132"/>
      <c r="J4137" s="132"/>
      <c r="K4137" s="129"/>
      <c r="L4137" s="132"/>
      <c r="M4137" s="132"/>
      <c r="N4137" s="135"/>
      <c r="O4137" s="135"/>
      <c r="P4137" s="135"/>
      <c r="Q4137" s="135"/>
      <c r="R4137" s="135"/>
      <c r="S4137" s="135"/>
    </row>
    <row r="4138" spans="9:19">
      <c r="I4138" s="132"/>
      <c r="J4138" s="132"/>
      <c r="K4138" s="129"/>
      <c r="L4138" s="132"/>
      <c r="M4138" s="132"/>
      <c r="N4138" s="135"/>
      <c r="O4138" s="135"/>
      <c r="P4138" s="135"/>
      <c r="Q4138" s="135"/>
      <c r="R4138" s="135"/>
      <c r="S4138" s="135"/>
    </row>
    <row r="4139" spans="9:19">
      <c r="I4139" s="132"/>
      <c r="J4139" s="132"/>
      <c r="K4139" s="129"/>
      <c r="L4139" s="132"/>
      <c r="M4139" s="132"/>
      <c r="N4139" s="135"/>
      <c r="O4139" s="135"/>
      <c r="P4139" s="135"/>
      <c r="Q4139" s="135"/>
      <c r="R4139" s="135"/>
      <c r="S4139" s="135"/>
    </row>
    <row r="4140" spans="9:19">
      <c r="I4140" s="132"/>
      <c r="J4140" s="132"/>
      <c r="K4140" s="129"/>
      <c r="L4140" s="132"/>
      <c r="M4140" s="132"/>
      <c r="N4140" s="135"/>
      <c r="O4140" s="135"/>
      <c r="P4140" s="135"/>
      <c r="Q4140" s="135"/>
      <c r="R4140" s="135"/>
      <c r="S4140" s="135"/>
    </row>
    <row r="4141" spans="9:19">
      <c r="I4141" s="132"/>
      <c r="J4141" s="132"/>
      <c r="K4141" s="129"/>
      <c r="L4141" s="132"/>
      <c r="M4141" s="132"/>
      <c r="N4141" s="135"/>
      <c r="O4141" s="135"/>
      <c r="P4141" s="135"/>
      <c r="Q4141" s="135"/>
      <c r="R4141" s="135"/>
      <c r="S4141" s="135"/>
    </row>
    <row r="4142" spans="9:19">
      <c r="I4142" s="132"/>
      <c r="J4142" s="132"/>
      <c r="K4142" s="129"/>
      <c r="L4142" s="132"/>
      <c r="M4142" s="132"/>
      <c r="N4142" s="135"/>
      <c r="O4142" s="135"/>
      <c r="P4142" s="135"/>
      <c r="Q4142" s="135"/>
      <c r="R4142" s="135"/>
      <c r="S4142" s="135"/>
    </row>
    <row r="4143" spans="9:19">
      <c r="I4143" s="132"/>
      <c r="J4143" s="132"/>
      <c r="K4143" s="129"/>
      <c r="L4143" s="132"/>
      <c r="M4143" s="132"/>
      <c r="N4143" s="135"/>
      <c r="O4143" s="135"/>
      <c r="P4143" s="135"/>
      <c r="Q4143" s="135"/>
      <c r="R4143" s="135"/>
      <c r="S4143" s="135"/>
    </row>
    <row r="4144" spans="9:19">
      <c r="I4144" s="132"/>
      <c r="J4144" s="132"/>
      <c r="K4144" s="129"/>
      <c r="L4144" s="132"/>
      <c r="M4144" s="132"/>
      <c r="N4144" s="135"/>
      <c r="O4144" s="135"/>
      <c r="P4144" s="135"/>
      <c r="Q4144" s="135"/>
      <c r="R4144" s="135"/>
      <c r="S4144" s="135"/>
    </row>
    <row r="4145" spans="9:19">
      <c r="I4145" s="132"/>
      <c r="J4145" s="132"/>
      <c r="K4145" s="129"/>
      <c r="L4145" s="132"/>
      <c r="M4145" s="132"/>
      <c r="N4145" s="135"/>
      <c r="O4145" s="135"/>
      <c r="P4145" s="135"/>
      <c r="Q4145" s="135"/>
      <c r="R4145" s="135"/>
      <c r="S4145" s="135"/>
    </row>
    <row r="4146" spans="9:19">
      <c r="I4146" s="132"/>
      <c r="J4146" s="132"/>
      <c r="K4146" s="129"/>
      <c r="L4146" s="132"/>
      <c r="M4146" s="132"/>
      <c r="N4146" s="135"/>
      <c r="O4146" s="135"/>
      <c r="P4146" s="135"/>
      <c r="Q4146" s="135"/>
      <c r="R4146" s="135"/>
      <c r="S4146" s="135"/>
    </row>
    <row r="4147" spans="9:19">
      <c r="I4147" s="132"/>
      <c r="J4147" s="132"/>
      <c r="K4147" s="129"/>
      <c r="L4147" s="132"/>
      <c r="M4147" s="132"/>
      <c r="N4147" s="135"/>
      <c r="O4147" s="135"/>
      <c r="P4147" s="135"/>
      <c r="Q4147" s="135"/>
      <c r="R4147" s="135"/>
      <c r="S4147" s="135"/>
    </row>
    <row r="4148" spans="9:19">
      <c r="I4148" s="132"/>
      <c r="J4148" s="132"/>
      <c r="K4148" s="129"/>
      <c r="L4148" s="132"/>
      <c r="M4148" s="132"/>
      <c r="N4148" s="135"/>
      <c r="O4148" s="135"/>
      <c r="P4148" s="135"/>
      <c r="Q4148" s="135"/>
      <c r="R4148" s="135"/>
      <c r="S4148" s="135"/>
    </row>
    <row r="4149" spans="9:19">
      <c r="I4149" s="132"/>
      <c r="J4149" s="132"/>
      <c r="K4149" s="129"/>
      <c r="L4149" s="132"/>
      <c r="M4149" s="132"/>
      <c r="N4149" s="135"/>
      <c r="O4149" s="135"/>
      <c r="P4149" s="135"/>
      <c r="Q4149" s="135"/>
      <c r="R4149" s="135"/>
      <c r="S4149" s="135"/>
    </row>
    <row r="4150" spans="9:19">
      <c r="I4150" s="132"/>
      <c r="J4150" s="132"/>
      <c r="K4150" s="129"/>
      <c r="L4150" s="132"/>
      <c r="M4150" s="132"/>
      <c r="N4150" s="135"/>
      <c r="O4150" s="135"/>
      <c r="P4150" s="135"/>
      <c r="Q4150" s="135"/>
      <c r="R4150" s="135"/>
      <c r="S4150" s="135"/>
    </row>
    <row r="4151" spans="9:19">
      <c r="I4151" s="132"/>
      <c r="J4151" s="132"/>
      <c r="K4151" s="129"/>
      <c r="L4151" s="132"/>
      <c r="M4151" s="132"/>
      <c r="N4151" s="135"/>
      <c r="O4151" s="135"/>
      <c r="P4151" s="135"/>
      <c r="Q4151" s="135"/>
      <c r="R4151" s="135"/>
      <c r="S4151" s="135"/>
    </row>
    <row r="4152" spans="9:19">
      <c r="I4152" s="132"/>
      <c r="J4152" s="132"/>
      <c r="K4152" s="129"/>
      <c r="L4152" s="132"/>
      <c r="M4152" s="132"/>
      <c r="N4152" s="135"/>
      <c r="O4152" s="135"/>
      <c r="P4152" s="135"/>
      <c r="Q4152" s="135"/>
      <c r="R4152" s="135"/>
      <c r="S4152" s="135"/>
    </row>
    <row r="4153" spans="9:19">
      <c r="I4153" s="132"/>
      <c r="J4153" s="132"/>
      <c r="K4153" s="129"/>
      <c r="L4153" s="132"/>
      <c r="M4153" s="132"/>
      <c r="N4153" s="135"/>
      <c r="O4153" s="135"/>
      <c r="P4153" s="135"/>
      <c r="Q4153" s="135"/>
      <c r="R4153" s="135"/>
      <c r="S4153" s="135"/>
    </row>
    <row r="4154" spans="9:19">
      <c r="I4154" s="132"/>
      <c r="J4154" s="132"/>
      <c r="K4154" s="129"/>
      <c r="L4154" s="132"/>
      <c r="M4154" s="132"/>
      <c r="N4154" s="135"/>
      <c r="O4154" s="135"/>
      <c r="P4154" s="135"/>
      <c r="Q4154" s="135"/>
      <c r="R4154" s="135"/>
      <c r="S4154" s="135"/>
    </row>
    <row r="4155" spans="9:19">
      <c r="I4155" s="132"/>
      <c r="J4155" s="132"/>
      <c r="K4155" s="129"/>
      <c r="L4155" s="132"/>
      <c r="M4155" s="132"/>
      <c r="N4155" s="135"/>
      <c r="O4155" s="135"/>
      <c r="P4155" s="135"/>
      <c r="Q4155" s="135"/>
      <c r="R4155" s="135"/>
      <c r="S4155" s="135"/>
    </row>
    <row r="4156" spans="9:19">
      <c r="I4156" s="132"/>
      <c r="J4156" s="132"/>
      <c r="K4156" s="129"/>
      <c r="L4156" s="132"/>
      <c r="M4156" s="132"/>
      <c r="N4156" s="135"/>
      <c r="O4156" s="135"/>
      <c r="P4156" s="135"/>
      <c r="Q4156" s="135"/>
      <c r="R4156" s="135"/>
      <c r="S4156" s="135"/>
    </row>
    <row r="4157" spans="9:19">
      <c r="I4157" s="132"/>
      <c r="J4157" s="132"/>
      <c r="K4157" s="129"/>
      <c r="L4157" s="132"/>
      <c r="M4157" s="132"/>
      <c r="N4157" s="135"/>
      <c r="O4157" s="135"/>
      <c r="P4157" s="135"/>
      <c r="Q4157" s="135"/>
      <c r="R4157" s="135"/>
      <c r="S4157" s="135"/>
    </row>
    <row r="4158" spans="9:19">
      <c r="I4158" s="132"/>
      <c r="J4158" s="132"/>
      <c r="K4158" s="129"/>
      <c r="L4158" s="132"/>
      <c r="M4158" s="132"/>
      <c r="N4158" s="135"/>
      <c r="O4158" s="135"/>
      <c r="P4158" s="135"/>
      <c r="Q4158" s="135"/>
      <c r="R4158" s="135"/>
      <c r="S4158" s="135"/>
    </row>
    <row r="4159" spans="9:19">
      <c r="I4159" s="132"/>
      <c r="J4159" s="132"/>
      <c r="K4159" s="129"/>
      <c r="L4159" s="132"/>
      <c r="M4159" s="132"/>
      <c r="N4159" s="135"/>
      <c r="O4159" s="135"/>
      <c r="P4159" s="135"/>
      <c r="Q4159" s="135"/>
      <c r="R4159" s="135"/>
      <c r="S4159" s="135"/>
    </row>
    <row r="4160" spans="9:19">
      <c r="I4160" s="132"/>
      <c r="J4160" s="132"/>
      <c r="K4160" s="129"/>
      <c r="L4160" s="132"/>
      <c r="M4160" s="132"/>
      <c r="N4160" s="135"/>
      <c r="O4160" s="135"/>
      <c r="P4160" s="135"/>
      <c r="Q4160" s="135"/>
      <c r="R4160" s="135"/>
      <c r="S4160" s="135"/>
    </row>
    <row r="4161" spans="9:19">
      <c r="I4161" s="132"/>
      <c r="J4161" s="132"/>
      <c r="K4161" s="129"/>
      <c r="L4161" s="132"/>
      <c r="M4161" s="132"/>
      <c r="N4161" s="135"/>
      <c r="O4161" s="135"/>
      <c r="P4161" s="135"/>
      <c r="Q4161" s="135"/>
      <c r="R4161" s="135"/>
      <c r="S4161" s="135"/>
    </row>
    <row r="4162" spans="9:19">
      <c r="I4162" s="132"/>
      <c r="J4162" s="132"/>
      <c r="K4162" s="129"/>
      <c r="L4162" s="132"/>
      <c r="M4162" s="132"/>
      <c r="N4162" s="135"/>
      <c r="O4162" s="135"/>
      <c r="P4162" s="135"/>
      <c r="Q4162" s="135"/>
      <c r="R4162" s="135"/>
      <c r="S4162" s="135"/>
    </row>
    <row r="4163" spans="9:19">
      <c r="I4163" s="132"/>
      <c r="J4163" s="132"/>
      <c r="K4163" s="129"/>
      <c r="L4163" s="132"/>
      <c r="M4163" s="132"/>
      <c r="N4163" s="135"/>
      <c r="O4163" s="135"/>
      <c r="P4163" s="135"/>
      <c r="Q4163" s="135"/>
      <c r="R4163" s="135"/>
      <c r="S4163" s="135"/>
    </row>
    <row r="4164" spans="9:19">
      <c r="I4164" s="132"/>
      <c r="J4164" s="132"/>
      <c r="K4164" s="129"/>
      <c r="L4164" s="132"/>
      <c r="M4164" s="132"/>
      <c r="N4164" s="135"/>
      <c r="O4164" s="135"/>
      <c r="P4164" s="135"/>
      <c r="Q4164" s="135"/>
      <c r="R4164" s="135"/>
      <c r="S4164" s="135"/>
    </row>
    <row r="4165" spans="9:19">
      <c r="I4165" s="132"/>
      <c r="J4165" s="132"/>
      <c r="K4165" s="129"/>
      <c r="L4165" s="132"/>
      <c r="M4165" s="132"/>
      <c r="N4165" s="135"/>
      <c r="O4165" s="135"/>
      <c r="P4165" s="135"/>
      <c r="Q4165" s="135"/>
      <c r="R4165" s="135"/>
      <c r="S4165" s="135"/>
    </row>
    <row r="4166" spans="9:19">
      <c r="I4166" s="132"/>
      <c r="J4166" s="132"/>
      <c r="K4166" s="129"/>
      <c r="L4166" s="132"/>
      <c r="M4166" s="132"/>
      <c r="N4166" s="135"/>
      <c r="O4166" s="135"/>
      <c r="P4166" s="135"/>
      <c r="Q4166" s="135"/>
      <c r="R4166" s="135"/>
      <c r="S4166" s="135"/>
    </row>
    <row r="4167" spans="9:19">
      <c r="I4167" s="132"/>
      <c r="J4167" s="132"/>
      <c r="K4167" s="129"/>
      <c r="L4167" s="132"/>
      <c r="M4167" s="132"/>
      <c r="N4167" s="135"/>
      <c r="O4167" s="135"/>
      <c r="P4167" s="135"/>
      <c r="Q4167" s="135"/>
      <c r="R4167" s="135"/>
      <c r="S4167" s="135"/>
    </row>
    <row r="4168" spans="9:19">
      <c r="I4168" s="132"/>
      <c r="J4168" s="132"/>
      <c r="K4168" s="129"/>
      <c r="L4168" s="132"/>
      <c r="M4168" s="132"/>
      <c r="N4168" s="135"/>
      <c r="O4168" s="135"/>
      <c r="P4168" s="135"/>
      <c r="Q4168" s="135"/>
      <c r="R4168" s="135"/>
      <c r="S4168" s="135"/>
    </row>
    <row r="4169" spans="9:19">
      <c r="I4169" s="132"/>
      <c r="J4169" s="132"/>
      <c r="K4169" s="129"/>
      <c r="L4169" s="132"/>
      <c r="M4169" s="132"/>
      <c r="N4169" s="135"/>
      <c r="O4169" s="135"/>
      <c r="P4169" s="135"/>
      <c r="Q4169" s="135"/>
      <c r="R4169" s="135"/>
      <c r="S4169" s="135"/>
    </row>
    <row r="4170" spans="9:19">
      <c r="I4170" s="132"/>
      <c r="J4170" s="132"/>
      <c r="K4170" s="129"/>
      <c r="L4170" s="132"/>
      <c r="M4170" s="132"/>
      <c r="N4170" s="135"/>
      <c r="O4170" s="135"/>
      <c r="P4170" s="135"/>
      <c r="Q4170" s="135"/>
      <c r="R4170" s="135"/>
      <c r="S4170" s="135"/>
    </row>
    <row r="4171" spans="9:19">
      <c r="I4171" s="132"/>
      <c r="J4171" s="132"/>
      <c r="K4171" s="129"/>
      <c r="L4171" s="132"/>
      <c r="M4171" s="132"/>
      <c r="N4171" s="135"/>
      <c r="O4171" s="135"/>
      <c r="P4171" s="135"/>
      <c r="Q4171" s="135"/>
      <c r="R4171" s="135"/>
      <c r="S4171" s="135"/>
    </row>
    <row r="4172" spans="9:19">
      <c r="I4172" s="132"/>
      <c r="J4172" s="132"/>
      <c r="K4172" s="129"/>
      <c r="L4172" s="132"/>
      <c r="M4172" s="132"/>
      <c r="N4172" s="135"/>
      <c r="O4172" s="135"/>
      <c r="P4172" s="135"/>
      <c r="Q4172" s="135"/>
      <c r="R4172" s="135"/>
      <c r="S4172" s="135"/>
    </row>
    <row r="4173" spans="9:19">
      <c r="I4173" s="132"/>
      <c r="J4173" s="132"/>
      <c r="K4173" s="129"/>
      <c r="L4173" s="132"/>
      <c r="M4173" s="132"/>
      <c r="N4173" s="135"/>
      <c r="O4173" s="135"/>
      <c r="P4173" s="135"/>
      <c r="Q4173" s="135"/>
      <c r="R4173" s="135"/>
      <c r="S4173" s="135"/>
    </row>
    <row r="4174" spans="9:19">
      <c r="I4174" s="132"/>
      <c r="J4174" s="132"/>
      <c r="K4174" s="129"/>
      <c r="L4174" s="132"/>
      <c r="M4174" s="132"/>
      <c r="N4174" s="135"/>
      <c r="O4174" s="135"/>
      <c r="P4174" s="135"/>
      <c r="Q4174" s="135"/>
      <c r="R4174" s="135"/>
      <c r="S4174" s="135"/>
    </row>
    <row r="4175" spans="9:19">
      <c r="I4175" s="132"/>
      <c r="J4175" s="132"/>
      <c r="K4175" s="129"/>
      <c r="L4175" s="132"/>
      <c r="M4175" s="132"/>
      <c r="N4175" s="135"/>
      <c r="O4175" s="135"/>
      <c r="P4175" s="135"/>
      <c r="Q4175" s="135"/>
      <c r="R4175" s="135"/>
      <c r="S4175" s="135"/>
    </row>
    <row r="4176" spans="9:19">
      <c r="I4176" s="132"/>
      <c r="J4176" s="132"/>
      <c r="K4176" s="129"/>
      <c r="L4176" s="132"/>
      <c r="M4176" s="132"/>
      <c r="N4176" s="135"/>
      <c r="O4176" s="135"/>
      <c r="P4176" s="135"/>
      <c r="Q4176" s="135"/>
      <c r="R4176" s="135"/>
      <c r="S4176" s="135"/>
    </row>
    <row r="4177" spans="9:19">
      <c r="I4177" s="132"/>
      <c r="J4177" s="132"/>
      <c r="K4177" s="129"/>
      <c r="L4177" s="132"/>
      <c r="M4177" s="132"/>
      <c r="N4177" s="135"/>
      <c r="O4177" s="135"/>
      <c r="P4177" s="135"/>
      <c r="Q4177" s="135"/>
      <c r="R4177" s="135"/>
      <c r="S4177" s="135"/>
    </row>
    <row r="4178" spans="9:19">
      <c r="I4178" s="132"/>
      <c r="J4178" s="132"/>
      <c r="K4178" s="129"/>
      <c r="L4178" s="132"/>
      <c r="M4178" s="132"/>
      <c r="N4178" s="135"/>
      <c r="O4178" s="135"/>
      <c r="P4178" s="135"/>
      <c r="Q4178" s="135"/>
      <c r="R4178" s="135"/>
      <c r="S4178" s="135"/>
    </row>
    <row r="4179" spans="9:19">
      <c r="I4179" s="132"/>
      <c r="J4179" s="132"/>
      <c r="K4179" s="129"/>
      <c r="L4179" s="132"/>
      <c r="M4179" s="132"/>
      <c r="N4179" s="135"/>
      <c r="O4179" s="135"/>
      <c r="P4179" s="135"/>
      <c r="Q4179" s="135"/>
      <c r="R4179" s="135"/>
      <c r="S4179" s="135"/>
    </row>
    <row r="4180" spans="9:19">
      <c r="I4180" s="132"/>
      <c r="J4180" s="132"/>
      <c r="K4180" s="129"/>
      <c r="L4180" s="132"/>
      <c r="M4180" s="132"/>
      <c r="N4180" s="135"/>
      <c r="O4180" s="135"/>
      <c r="P4180" s="135"/>
      <c r="Q4180" s="135"/>
      <c r="R4180" s="135"/>
      <c r="S4180" s="135"/>
    </row>
    <row r="4181" spans="9:19">
      <c r="I4181" s="132"/>
      <c r="J4181" s="132"/>
      <c r="K4181" s="129"/>
      <c r="L4181" s="132"/>
      <c r="M4181" s="132"/>
      <c r="N4181" s="135"/>
      <c r="O4181" s="135"/>
      <c r="P4181" s="135"/>
      <c r="Q4181" s="135"/>
      <c r="R4181" s="135"/>
      <c r="S4181" s="135"/>
    </row>
    <row r="4182" spans="9:19">
      <c r="I4182" s="132"/>
      <c r="J4182" s="132"/>
      <c r="K4182" s="129"/>
      <c r="L4182" s="132"/>
      <c r="M4182" s="132"/>
      <c r="N4182" s="135"/>
      <c r="O4182" s="135"/>
      <c r="P4182" s="135"/>
      <c r="Q4182" s="135"/>
      <c r="R4182" s="135"/>
      <c r="S4182" s="135"/>
    </row>
    <row r="4183" spans="9:19">
      <c r="I4183" s="132"/>
      <c r="J4183" s="132"/>
      <c r="K4183" s="129"/>
      <c r="L4183" s="132"/>
      <c r="M4183" s="132"/>
      <c r="N4183" s="135"/>
      <c r="O4183" s="135"/>
      <c r="P4183" s="135"/>
      <c r="Q4183" s="135"/>
      <c r="R4183" s="135"/>
      <c r="S4183" s="135"/>
    </row>
    <row r="4184" spans="9:19">
      <c r="I4184" s="132"/>
      <c r="J4184" s="132"/>
      <c r="K4184" s="129"/>
      <c r="L4184" s="132"/>
      <c r="M4184" s="132"/>
      <c r="N4184" s="135"/>
      <c r="O4184" s="135"/>
      <c r="P4184" s="135"/>
      <c r="Q4184" s="135"/>
      <c r="R4184" s="135"/>
      <c r="S4184" s="135"/>
    </row>
    <row r="4185" spans="9:19">
      <c r="I4185" s="132"/>
      <c r="J4185" s="132"/>
      <c r="K4185" s="129"/>
      <c r="L4185" s="132"/>
      <c r="M4185" s="132"/>
      <c r="N4185" s="135"/>
      <c r="O4185" s="135"/>
      <c r="P4185" s="135"/>
      <c r="Q4185" s="135"/>
      <c r="R4185" s="135"/>
      <c r="S4185" s="135"/>
    </row>
    <row r="4186" spans="9:19">
      <c r="I4186" s="132"/>
      <c r="J4186" s="132"/>
      <c r="K4186" s="129"/>
      <c r="L4186" s="132"/>
      <c r="M4186" s="132"/>
      <c r="N4186" s="135"/>
      <c r="O4186" s="135"/>
      <c r="P4186" s="135"/>
      <c r="Q4186" s="135"/>
      <c r="R4186" s="135"/>
      <c r="S4186" s="135"/>
    </row>
    <row r="4187" spans="9:19">
      <c r="I4187" s="132"/>
      <c r="J4187" s="132"/>
      <c r="K4187" s="129"/>
      <c r="L4187" s="132"/>
      <c r="M4187" s="132"/>
      <c r="N4187" s="135"/>
      <c r="O4187" s="135"/>
      <c r="P4187" s="135"/>
      <c r="Q4187" s="135"/>
      <c r="R4187" s="135"/>
      <c r="S4187" s="135"/>
    </row>
    <row r="4188" spans="9:19">
      <c r="I4188" s="132"/>
      <c r="J4188" s="132"/>
      <c r="K4188" s="129"/>
      <c r="L4188" s="132"/>
      <c r="M4188" s="132"/>
      <c r="N4188" s="135"/>
      <c r="O4188" s="135"/>
      <c r="P4188" s="135"/>
      <c r="Q4188" s="135"/>
      <c r="R4188" s="135"/>
      <c r="S4188" s="135"/>
    </row>
    <row r="4189" spans="9:19">
      <c r="I4189" s="132"/>
      <c r="J4189" s="132"/>
      <c r="K4189" s="129"/>
      <c r="L4189" s="132"/>
      <c r="M4189" s="132"/>
      <c r="N4189" s="135"/>
      <c r="O4189" s="135"/>
      <c r="P4189" s="135"/>
      <c r="Q4189" s="135"/>
      <c r="R4189" s="135"/>
      <c r="S4189" s="135"/>
    </row>
    <row r="4190" spans="9:19">
      <c r="I4190" s="132"/>
      <c r="J4190" s="132"/>
      <c r="K4190" s="129"/>
      <c r="L4190" s="132"/>
      <c r="M4190" s="132"/>
      <c r="N4190" s="135"/>
      <c r="O4190" s="135"/>
      <c r="P4190" s="135"/>
      <c r="Q4190" s="135"/>
      <c r="R4190" s="135"/>
      <c r="S4190" s="135"/>
    </row>
    <row r="4191" spans="9:19">
      <c r="I4191" s="132"/>
      <c r="J4191" s="132"/>
      <c r="K4191" s="129"/>
      <c r="L4191" s="132"/>
      <c r="M4191" s="132"/>
      <c r="N4191" s="135"/>
      <c r="O4191" s="135"/>
      <c r="P4191" s="135"/>
      <c r="Q4191" s="135"/>
      <c r="R4191" s="135"/>
      <c r="S4191" s="135"/>
    </row>
    <row r="4192" spans="9:19">
      <c r="I4192" s="132"/>
      <c r="J4192" s="132"/>
      <c r="K4192" s="129"/>
      <c r="L4192" s="132"/>
      <c r="M4192" s="132"/>
      <c r="N4192" s="135"/>
      <c r="O4192" s="135"/>
      <c r="P4192" s="135"/>
      <c r="Q4192" s="135"/>
      <c r="R4192" s="135"/>
      <c r="S4192" s="135"/>
    </row>
    <row r="4193" spans="9:19">
      <c r="I4193" s="132"/>
      <c r="J4193" s="132"/>
      <c r="K4193" s="129"/>
      <c r="L4193" s="132"/>
      <c r="M4193" s="132"/>
      <c r="N4193" s="135"/>
      <c r="O4193" s="135"/>
      <c r="P4193" s="135"/>
      <c r="Q4193" s="135"/>
      <c r="R4193" s="135"/>
      <c r="S4193" s="135"/>
    </row>
    <row r="4194" spans="9:19">
      <c r="I4194" s="132"/>
      <c r="J4194" s="132"/>
      <c r="K4194" s="129"/>
      <c r="L4194" s="132"/>
      <c r="M4194" s="132"/>
      <c r="N4194" s="135"/>
      <c r="O4194" s="135"/>
      <c r="P4194" s="135"/>
      <c r="Q4194" s="135"/>
      <c r="R4194" s="135"/>
      <c r="S4194" s="135"/>
    </row>
    <row r="4195" spans="9:19">
      <c r="I4195" s="132"/>
      <c r="J4195" s="132"/>
      <c r="K4195" s="129"/>
      <c r="L4195" s="132"/>
      <c r="M4195" s="132"/>
      <c r="N4195" s="135"/>
      <c r="O4195" s="135"/>
      <c r="P4195" s="135"/>
      <c r="Q4195" s="135"/>
      <c r="R4195" s="135"/>
      <c r="S4195" s="135"/>
    </row>
    <row r="4196" spans="9:19">
      <c r="I4196" s="132"/>
      <c r="J4196" s="132"/>
      <c r="K4196" s="129"/>
      <c r="L4196" s="132"/>
      <c r="M4196" s="132"/>
      <c r="N4196" s="135"/>
      <c r="O4196" s="135"/>
      <c r="P4196" s="135"/>
      <c r="Q4196" s="135"/>
      <c r="R4196" s="135"/>
      <c r="S4196" s="135"/>
    </row>
    <row r="4197" spans="9:19">
      <c r="I4197" s="132"/>
      <c r="J4197" s="132"/>
      <c r="K4197" s="129"/>
      <c r="L4197" s="132"/>
      <c r="M4197" s="132"/>
      <c r="N4197" s="135"/>
      <c r="O4197" s="135"/>
      <c r="P4197" s="135"/>
      <c r="Q4197" s="135"/>
      <c r="R4197" s="135"/>
      <c r="S4197" s="135"/>
    </row>
    <row r="4198" spans="9:19">
      <c r="I4198" s="132"/>
      <c r="J4198" s="132"/>
      <c r="K4198" s="129"/>
      <c r="L4198" s="132"/>
      <c r="M4198" s="132"/>
      <c r="N4198" s="135"/>
      <c r="O4198" s="135"/>
      <c r="P4198" s="135"/>
      <c r="Q4198" s="135"/>
      <c r="R4198" s="135"/>
      <c r="S4198" s="135"/>
    </row>
    <row r="4199" spans="9:19">
      <c r="I4199" s="132"/>
      <c r="J4199" s="132"/>
      <c r="K4199" s="129"/>
      <c r="L4199" s="132"/>
      <c r="M4199" s="132"/>
      <c r="N4199" s="135"/>
      <c r="O4199" s="135"/>
      <c r="P4199" s="135"/>
      <c r="Q4199" s="135"/>
      <c r="R4199" s="135"/>
      <c r="S4199" s="135"/>
    </row>
    <row r="4200" spans="9:19">
      <c r="I4200" s="132"/>
      <c r="J4200" s="132"/>
      <c r="K4200" s="129"/>
      <c r="L4200" s="132"/>
      <c r="M4200" s="132"/>
      <c r="N4200" s="135"/>
      <c r="O4200" s="135"/>
      <c r="P4200" s="135"/>
      <c r="Q4200" s="135"/>
      <c r="R4200" s="135"/>
      <c r="S4200" s="135"/>
    </row>
    <row r="4201" spans="9:19">
      <c r="I4201" s="132"/>
      <c r="J4201" s="132"/>
      <c r="K4201" s="129"/>
      <c r="L4201" s="132"/>
      <c r="M4201" s="132"/>
      <c r="N4201" s="135"/>
      <c r="O4201" s="135"/>
      <c r="P4201" s="135"/>
      <c r="Q4201" s="135"/>
      <c r="R4201" s="135"/>
      <c r="S4201" s="135"/>
    </row>
    <row r="4202" spans="9:19">
      <c r="I4202" s="132"/>
      <c r="J4202" s="132"/>
      <c r="K4202" s="129"/>
      <c r="L4202" s="132"/>
      <c r="M4202" s="132"/>
      <c r="N4202" s="135"/>
      <c r="O4202" s="135"/>
      <c r="P4202" s="135"/>
      <c r="Q4202" s="135"/>
      <c r="R4202" s="135"/>
      <c r="S4202" s="135"/>
    </row>
    <row r="4203" spans="9:19">
      <c r="I4203" s="132"/>
      <c r="J4203" s="132"/>
      <c r="K4203" s="129"/>
      <c r="L4203" s="132"/>
      <c r="M4203" s="132"/>
      <c r="N4203" s="135"/>
      <c r="O4203" s="135"/>
      <c r="P4203" s="135"/>
      <c r="Q4203" s="135"/>
      <c r="R4203" s="135"/>
      <c r="S4203" s="135"/>
    </row>
    <row r="4204" spans="9:19">
      <c r="I4204" s="132"/>
      <c r="J4204" s="132"/>
      <c r="K4204" s="129"/>
      <c r="L4204" s="132"/>
      <c r="M4204" s="132"/>
      <c r="N4204" s="135"/>
      <c r="O4204" s="135"/>
      <c r="P4204" s="135"/>
      <c r="Q4204" s="135"/>
      <c r="R4204" s="135"/>
      <c r="S4204" s="135"/>
    </row>
    <row r="4205" spans="9:19">
      <c r="I4205" s="132"/>
      <c r="J4205" s="132"/>
      <c r="K4205" s="129"/>
      <c r="L4205" s="132"/>
      <c r="M4205" s="132"/>
      <c r="N4205" s="135"/>
      <c r="O4205" s="135"/>
      <c r="P4205" s="135"/>
      <c r="Q4205" s="135"/>
      <c r="R4205" s="135"/>
      <c r="S4205" s="135"/>
    </row>
    <row r="4206" spans="9:19">
      <c r="I4206" s="132"/>
      <c r="J4206" s="132"/>
      <c r="K4206" s="129"/>
      <c r="L4206" s="132"/>
      <c r="M4206" s="132"/>
      <c r="N4206" s="135"/>
      <c r="O4206" s="135"/>
      <c r="P4206" s="135"/>
      <c r="Q4206" s="135"/>
      <c r="R4206" s="135"/>
      <c r="S4206" s="135"/>
    </row>
    <row r="4207" spans="9:19">
      <c r="I4207" s="132"/>
      <c r="J4207" s="132"/>
      <c r="K4207" s="129"/>
      <c r="L4207" s="132"/>
      <c r="M4207" s="132"/>
      <c r="N4207" s="135"/>
      <c r="O4207" s="135"/>
      <c r="P4207" s="135"/>
      <c r="Q4207" s="135"/>
      <c r="R4207" s="135"/>
      <c r="S4207" s="135"/>
    </row>
    <row r="4208" spans="9:19">
      <c r="I4208" s="132"/>
      <c r="J4208" s="132"/>
      <c r="K4208" s="129"/>
      <c r="L4208" s="132"/>
      <c r="M4208" s="132"/>
      <c r="N4208" s="135"/>
      <c r="O4208" s="135"/>
      <c r="P4208" s="135"/>
      <c r="Q4208" s="135"/>
      <c r="R4208" s="135"/>
      <c r="S4208" s="135"/>
    </row>
    <row r="4209" spans="9:19">
      <c r="I4209" s="132"/>
      <c r="J4209" s="132"/>
      <c r="K4209" s="129"/>
      <c r="L4209" s="132"/>
      <c r="M4209" s="132"/>
      <c r="N4209" s="135"/>
      <c r="O4209" s="135"/>
      <c r="P4209" s="135"/>
      <c r="Q4209" s="135"/>
      <c r="R4209" s="135"/>
      <c r="S4209" s="135"/>
    </row>
    <row r="4210" spans="9:19">
      <c r="I4210" s="132"/>
      <c r="J4210" s="132"/>
      <c r="K4210" s="129"/>
      <c r="L4210" s="132"/>
      <c r="M4210" s="132"/>
      <c r="N4210" s="135"/>
      <c r="O4210" s="135"/>
      <c r="P4210" s="135"/>
      <c r="Q4210" s="135"/>
      <c r="R4210" s="135"/>
      <c r="S4210" s="135"/>
    </row>
    <row r="4211" spans="9:19">
      <c r="I4211" s="132"/>
      <c r="J4211" s="132"/>
      <c r="K4211" s="129"/>
      <c r="L4211" s="132"/>
      <c r="M4211" s="132"/>
      <c r="N4211" s="135"/>
      <c r="O4211" s="135"/>
      <c r="P4211" s="135"/>
      <c r="Q4211" s="135"/>
      <c r="R4211" s="135"/>
      <c r="S4211" s="135"/>
    </row>
    <row r="4212" spans="9:19">
      <c r="I4212" s="132"/>
      <c r="J4212" s="132"/>
      <c r="K4212" s="129"/>
      <c r="L4212" s="132"/>
      <c r="M4212" s="132"/>
      <c r="N4212" s="135"/>
      <c r="O4212" s="135"/>
      <c r="P4212" s="135"/>
      <c r="Q4212" s="135"/>
      <c r="R4212" s="135"/>
      <c r="S4212" s="135"/>
    </row>
    <row r="4213" spans="9:19">
      <c r="I4213" s="132"/>
      <c r="J4213" s="132"/>
      <c r="K4213" s="129"/>
      <c r="L4213" s="132"/>
      <c r="M4213" s="132"/>
      <c r="N4213" s="135"/>
      <c r="O4213" s="135"/>
      <c r="P4213" s="135"/>
      <c r="Q4213" s="135"/>
      <c r="R4213" s="135"/>
      <c r="S4213" s="135"/>
    </row>
    <row r="4214" spans="9:19">
      <c r="I4214" s="132"/>
      <c r="J4214" s="132"/>
      <c r="K4214" s="129"/>
      <c r="L4214" s="132"/>
      <c r="M4214" s="132"/>
      <c r="N4214" s="135"/>
      <c r="O4214" s="135"/>
      <c r="P4214" s="135"/>
      <c r="Q4214" s="135"/>
      <c r="R4214" s="135"/>
      <c r="S4214" s="135"/>
    </row>
    <row r="4215" spans="9:19">
      <c r="I4215" s="132"/>
      <c r="J4215" s="132"/>
      <c r="K4215" s="129"/>
      <c r="L4215" s="132"/>
      <c r="M4215" s="132"/>
      <c r="N4215" s="135"/>
      <c r="O4215" s="135"/>
      <c r="P4215" s="135"/>
      <c r="Q4215" s="135"/>
      <c r="R4215" s="135"/>
      <c r="S4215" s="135"/>
    </row>
    <row r="4216" spans="9:19">
      <c r="I4216" s="132"/>
      <c r="J4216" s="132"/>
      <c r="K4216" s="129"/>
      <c r="L4216" s="132"/>
      <c r="M4216" s="132"/>
      <c r="N4216" s="135"/>
      <c r="O4216" s="135"/>
      <c r="P4216" s="135"/>
      <c r="Q4216" s="135"/>
      <c r="R4216" s="135"/>
      <c r="S4216" s="135"/>
    </row>
    <row r="4217" spans="9:19">
      <c r="I4217" s="132"/>
      <c r="J4217" s="132"/>
      <c r="K4217" s="129"/>
      <c r="L4217" s="132"/>
      <c r="M4217" s="132"/>
      <c r="N4217" s="135"/>
      <c r="O4217" s="135"/>
      <c r="P4217" s="135"/>
      <c r="Q4217" s="135"/>
      <c r="R4217" s="135"/>
      <c r="S4217" s="135"/>
    </row>
    <row r="4218" spans="9:19">
      <c r="I4218" s="132"/>
      <c r="J4218" s="132"/>
      <c r="K4218" s="129"/>
      <c r="L4218" s="132"/>
      <c r="M4218" s="132"/>
      <c r="N4218" s="135"/>
      <c r="O4218" s="135"/>
      <c r="P4218" s="135"/>
      <c r="Q4218" s="135"/>
      <c r="R4218" s="135"/>
      <c r="S4218" s="135"/>
    </row>
    <row r="4219" spans="9:19">
      <c r="I4219" s="132"/>
      <c r="J4219" s="132"/>
      <c r="K4219" s="129"/>
      <c r="L4219" s="132"/>
      <c r="M4219" s="132"/>
      <c r="N4219" s="135"/>
      <c r="O4219" s="135"/>
      <c r="P4219" s="135"/>
      <c r="Q4219" s="135"/>
      <c r="R4219" s="135"/>
      <c r="S4219" s="135"/>
    </row>
    <row r="4220" spans="9:19">
      <c r="I4220" s="132"/>
      <c r="J4220" s="132"/>
      <c r="K4220" s="129"/>
      <c r="L4220" s="132"/>
      <c r="M4220" s="132"/>
      <c r="N4220" s="135"/>
      <c r="O4220" s="135"/>
      <c r="P4220" s="135"/>
      <c r="Q4220" s="135"/>
      <c r="R4220" s="135"/>
      <c r="S4220" s="135"/>
    </row>
    <row r="4221" spans="9:19">
      <c r="I4221" s="132"/>
      <c r="J4221" s="132"/>
      <c r="K4221" s="129"/>
      <c r="L4221" s="132"/>
      <c r="M4221" s="132"/>
      <c r="N4221" s="135"/>
      <c r="O4221" s="135"/>
      <c r="P4221" s="135"/>
      <c r="Q4221" s="135"/>
      <c r="R4221" s="135"/>
      <c r="S4221" s="135"/>
    </row>
    <row r="4222" spans="9:19">
      <c r="I4222" s="132"/>
      <c r="J4222" s="132"/>
      <c r="K4222" s="129"/>
      <c r="L4222" s="132"/>
      <c r="M4222" s="132"/>
      <c r="N4222" s="135"/>
      <c r="O4222" s="135"/>
      <c r="P4222" s="135"/>
      <c r="Q4222" s="135"/>
      <c r="R4222" s="135"/>
      <c r="S4222" s="135"/>
    </row>
    <row r="4223" spans="9:19">
      <c r="I4223" s="132"/>
      <c r="J4223" s="132"/>
      <c r="K4223" s="129"/>
      <c r="L4223" s="132"/>
      <c r="M4223" s="132"/>
      <c r="N4223" s="135"/>
      <c r="O4223" s="135"/>
      <c r="P4223" s="135"/>
      <c r="Q4223" s="135"/>
      <c r="R4223" s="135"/>
      <c r="S4223" s="135"/>
    </row>
    <row r="4224" spans="9:19">
      <c r="I4224" s="132"/>
      <c r="J4224" s="132"/>
      <c r="K4224" s="129"/>
      <c r="L4224" s="132"/>
      <c r="M4224" s="132"/>
      <c r="N4224" s="135"/>
      <c r="O4224" s="135"/>
      <c r="P4224" s="135"/>
      <c r="Q4224" s="135"/>
      <c r="R4224" s="135"/>
      <c r="S4224" s="135"/>
    </row>
    <row r="4225" spans="9:19">
      <c r="I4225" s="132"/>
      <c r="J4225" s="132"/>
      <c r="K4225" s="129"/>
      <c r="L4225" s="132"/>
      <c r="M4225" s="132"/>
      <c r="N4225" s="135"/>
      <c r="O4225" s="135"/>
      <c r="P4225" s="135"/>
      <c r="Q4225" s="135"/>
      <c r="R4225" s="135"/>
      <c r="S4225" s="135"/>
    </row>
    <row r="4226" spans="9:19">
      <c r="I4226" s="132"/>
      <c r="J4226" s="132"/>
      <c r="K4226" s="129"/>
      <c r="L4226" s="132"/>
      <c r="M4226" s="132"/>
      <c r="N4226" s="135"/>
      <c r="O4226" s="135"/>
      <c r="P4226" s="135"/>
      <c r="Q4226" s="135"/>
      <c r="R4226" s="135"/>
      <c r="S4226" s="135"/>
    </row>
    <row r="4227" spans="9:19">
      <c r="I4227" s="132"/>
      <c r="J4227" s="132"/>
      <c r="K4227" s="129"/>
      <c r="L4227" s="132"/>
      <c r="M4227" s="132"/>
      <c r="N4227" s="135"/>
      <c r="O4227" s="135"/>
      <c r="P4227" s="135"/>
      <c r="Q4227" s="135"/>
      <c r="R4227" s="135"/>
      <c r="S4227" s="135"/>
    </row>
    <row r="4228" spans="9:19">
      <c r="I4228" s="132"/>
      <c r="J4228" s="132"/>
      <c r="K4228" s="129"/>
      <c r="L4228" s="132"/>
      <c r="M4228" s="132"/>
      <c r="N4228" s="135"/>
      <c r="O4228" s="135"/>
      <c r="P4228" s="135"/>
      <c r="Q4228" s="135"/>
      <c r="R4228" s="135"/>
      <c r="S4228" s="135"/>
    </row>
    <row r="4229" spans="9:19">
      <c r="I4229" s="132"/>
      <c r="J4229" s="132"/>
      <c r="K4229" s="129"/>
      <c r="L4229" s="132"/>
      <c r="M4229" s="132"/>
      <c r="N4229" s="135"/>
      <c r="O4229" s="135"/>
      <c r="P4229" s="135"/>
      <c r="Q4229" s="135"/>
      <c r="R4229" s="135"/>
      <c r="S4229" s="135"/>
    </row>
    <row r="4230" spans="9:19">
      <c r="I4230" s="132"/>
      <c r="J4230" s="132"/>
      <c r="K4230" s="129"/>
      <c r="L4230" s="132"/>
      <c r="M4230" s="132"/>
      <c r="N4230" s="135"/>
      <c r="O4230" s="135"/>
      <c r="P4230" s="135"/>
      <c r="Q4230" s="135"/>
      <c r="R4230" s="135"/>
      <c r="S4230" s="135"/>
    </row>
    <row r="4231" spans="9:19">
      <c r="I4231" s="132"/>
      <c r="J4231" s="132"/>
      <c r="K4231" s="129"/>
      <c r="L4231" s="132"/>
      <c r="M4231" s="132"/>
      <c r="N4231" s="135"/>
      <c r="O4231" s="135"/>
      <c r="P4231" s="135"/>
      <c r="Q4231" s="135"/>
      <c r="R4231" s="135"/>
      <c r="S4231" s="135"/>
    </row>
    <row r="4232" spans="9:19">
      <c r="I4232" s="132"/>
      <c r="J4232" s="132"/>
      <c r="K4232" s="129"/>
      <c r="L4232" s="132"/>
      <c r="M4232" s="132"/>
      <c r="N4232" s="135"/>
      <c r="O4232" s="135"/>
      <c r="P4232" s="135"/>
      <c r="Q4232" s="135"/>
      <c r="R4232" s="135"/>
      <c r="S4232" s="135"/>
    </row>
    <row r="4233" spans="9:19">
      <c r="I4233" s="132"/>
      <c r="J4233" s="132"/>
      <c r="K4233" s="129"/>
      <c r="L4233" s="132"/>
      <c r="M4233" s="132"/>
      <c r="N4233" s="135"/>
      <c r="O4233" s="135"/>
      <c r="P4233" s="135"/>
      <c r="Q4233" s="135"/>
      <c r="R4233" s="135"/>
      <c r="S4233" s="135"/>
    </row>
    <row r="4234" spans="9:19">
      <c r="I4234" s="132"/>
      <c r="J4234" s="132"/>
      <c r="K4234" s="129"/>
      <c r="L4234" s="132"/>
      <c r="M4234" s="132"/>
      <c r="N4234" s="135"/>
      <c r="O4234" s="135"/>
      <c r="P4234" s="135"/>
      <c r="Q4234" s="135"/>
      <c r="R4234" s="135"/>
      <c r="S4234" s="135"/>
    </row>
    <row r="4235" spans="9:19">
      <c r="I4235" s="132"/>
      <c r="J4235" s="132"/>
      <c r="K4235" s="129"/>
      <c r="L4235" s="132"/>
      <c r="M4235" s="132"/>
      <c r="N4235" s="135"/>
      <c r="O4235" s="135"/>
      <c r="P4235" s="135"/>
      <c r="Q4235" s="135"/>
      <c r="R4235" s="135"/>
      <c r="S4235" s="135"/>
    </row>
    <row r="4236" spans="9:19">
      <c r="I4236" s="132"/>
      <c r="J4236" s="132"/>
      <c r="K4236" s="129"/>
      <c r="L4236" s="132"/>
      <c r="M4236" s="132"/>
      <c r="N4236" s="135"/>
      <c r="O4236" s="135"/>
      <c r="P4236" s="135"/>
      <c r="Q4236" s="135"/>
      <c r="R4236" s="135"/>
      <c r="S4236" s="135"/>
    </row>
    <row r="4237" spans="9:19">
      <c r="I4237" s="132"/>
      <c r="J4237" s="132"/>
      <c r="K4237" s="129"/>
      <c r="L4237" s="132"/>
      <c r="M4237" s="132"/>
      <c r="N4237" s="135"/>
      <c r="O4237" s="135"/>
      <c r="P4237" s="135"/>
      <c r="Q4237" s="135"/>
      <c r="R4237" s="135"/>
      <c r="S4237" s="135"/>
    </row>
    <row r="4238" spans="9:19">
      <c r="I4238" s="132"/>
      <c r="J4238" s="132"/>
      <c r="K4238" s="129"/>
      <c r="L4238" s="132"/>
      <c r="M4238" s="132"/>
      <c r="N4238" s="135"/>
      <c r="O4238" s="135"/>
      <c r="P4238" s="135"/>
      <c r="Q4238" s="135"/>
      <c r="R4238" s="135"/>
      <c r="S4238" s="135"/>
    </row>
    <row r="4239" spans="9:19">
      <c r="I4239" s="132"/>
      <c r="J4239" s="132"/>
      <c r="K4239" s="129"/>
      <c r="L4239" s="132"/>
      <c r="M4239" s="132"/>
      <c r="N4239" s="135"/>
      <c r="O4239" s="135"/>
      <c r="P4239" s="135"/>
      <c r="Q4239" s="135"/>
      <c r="R4239" s="135"/>
      <c r="S4239" s="135"/>
    </row>
    <row r="4240" spans="9:19">
      <c r="I4240" s="132"/>
      <c r="J4240" s="132"/>
      <c r="K4240" s="129"/>
      <c r="L4240" s="132"/>
      <c r="M4240" s="132"/>
      <c r="N4240" s="135"/>
      <c r="O4240" s="135"/>
      <c r="P4240" s="135"/>
      <c r="Q4240" s="135"/>
      <c r="R4240" s="135"/>
      <c r="S4240" s="135"/>
    </row>
    <row r="4241" spans="9:19">
      <c r="I4241" s="132"/>
      <c r="J4241" s="132"/>
      <c r="K4241" s="129"/>
      <c r="L4241" s="132"/>
      <c r="M4241" s="132"/>
      <c r="N4241" s="135"/>
      <c r="O4241" s="135"/>
      <c r="P4241" s="135"/>
      <c r="Q4241" s="135"/>
      <c r="R4241" s="135"/>
      <c r="S4241" s="135"/>
    </row>
    <row r="4242" spans="9:19">
      <c r="I4242" s="132"/>
      <c r="J4242" s="132"/>
      <c r="K4242" s="129"/>
      <c r="L4242" s="132"/>
      <c r="M4242" s="132"/>
      <c r="N4242" s="135"/>
      <c r="O4242" s="135"/>
      <c r="P4242" s="135"/>
      <c r="Q4242" s="135"/>
      <c r="R4242" s="135"/>
      <c r="S4242" s="135"/>
    </row>
    <row r="4243" spans="9:19">
      <c r="I4243" s="132"/>
      <c r="J4243" s="132"/>
      <c r="K4243" s="129"/>
      <c r="L4243" s="132"/>
      <c r="M4243" s="132"/>
      <c r="N4243" s="135"/>
      <c r="O4243" s="135"/>
      <c r="P4243" s="135"/>
      <c r="Q4243" s="135"/>
      <c r="R4243" s="135"/>
      <c r="S4243" s="135"/>
    </row>
    <row r="4244" spans="9:19">
      <c r="I4244" s="132"/>
      <c r="J4244" s="132"/>
      <c r="K4244" s="129"/>
      <c r="L4244" s="132"/>
      <c r="M4244" s="132"/>
      <c r="N4244" s="135"/>
      <c r="O4244" s="135"/>
      <c r="P4244" s="135"/>
      <c r="Q4244" s="135"/>
      <c r="R4244" s="135"/>
      <c r="S4244" s="135"/>
    </row>
    <row r="4245" spans="9:19">
      <c r="I4245" s="132"/>
      <c r="J4245" s="132"/>
      <c r="K4245" s="129"/>
      <c r="L4245" s="132"/>
      <c r="M4245" s="132"/>
      <c r="N4245" s="135"/>
      <c r="O4245" s="135"/>
      <c r="P4245" s="135"/>
      <c r="Q4245" s="135"/>
      <c r="R4245" s="135"/>
      <c r="S4245" s="135"/>
    </row>
    <row r="4246" spans="9:19">
      <c r="I4246" s="132"/>
      <c r="J4246" s="132"/>
      <c r="K4246" s="129"/>
      <c r="L4246" s="132"/>
      <c r="M4246" s="132"/>
      <c r="N4246" s="135"/>
      <c r="O4246" s="135"/>
      <c r="P4246" s="135"/>
      <c r="Q4246" s="135"/>
      <c r="R4246" s="135"/>
      <c r="S4246" s="135"/>
    </row>
    <row r="4247" spans="9:19">
      <c r="I4247" s="132"/>
      <c r="J4247" s="132"/>
      <c r="K4247" s="129"/>
      <c r="L4247" s="132"/>
      <c r="M4247" s="132"/>
      <c r="N4247" s="135"/>
      <c r="O4247" s="135"/>
      <c r="P4247" s="135"/>
      <c r="Q4247" s="135"/>
      <c r="R4247" s="135"/>
      <c r="S4247" s="135"/>
    </row>
    <row r="4248" spans="9:19">
      <c r="I4248" s="132"/>
      <c r="J4248" s="132"/>
      <c r="K4248" s="129"/>
      <c r="L4248" s="132"/>
      <c r="M4248" s="132"/>
      <c r="N4248" s="135"/>
      <c r="O4248" s="135"/>
      <c r="P4248" s="135"/>
      <c r="Q4248" s="135"/>
      <c r="R4248" s="135"/>
      <c r="S4248" s="135"/>
    </row>
    <row r="4249" spans="9:19">
      <c r="I4249" s="132"/>
      <c r="J4249" s="132"/>
      <c r="K4249" s="129"/>
      <c r="L4249" s="132"/>
      <c r="M4249" s="132"/>
      <c r="N4249" s="135"/>
      <c r="O4249" s="135"/>
      <c r="P4249" s="135"/>
      <c r="Q4249" s="135"/>
      <c r="R4249" s="135"/>
      <c r="S4249" s="135"/>
    </row>
    <row r="4250" spans="9:19">
      <c r="I4250" s="132"/>
      <c r="J4250" s="132"/>
      <c r="K4250" s="129"/>
      <c r="L4250" s="132"/>
      <c r="M4250" s="132"/>
      <c r="N4250" s="135"/>
      <c r="O4250" s="135"/>
      <c r="P4250" s="135"/>
      <c r="Q4250" s="135"/>
      <c r="R4250" s="135"/>
      <c r="S4250" s="135"/>
    </row>
    <row r="4251" spans="9:19">
      <c r="I4251" s="132"/>
      <c r="J4251" s="132"/>
      <c r="K4251" s="129"/>
      <c r="L4251" s="132"/>
      <c r="M4251" s="132"/>
      <c r="N4251" s="135"/>
      <c r="O4251" s="135"/>
      <c r="P4251" s="135"/>
      <c r="Q4251" s="135"/>
      <c r="R4251" s="135"/>
      <c r="S4251" s="135"/>
    </row>
    <row r="4252" spans="9:19">
      <c r="I4252" s="132"/>
      <c r="J4252" s="132"/>
      <c r="K4252" s="129"/>
      <c r="L4252" s="132"/>
      <c r="M4252" s="132"/>
      <c r="N4252" s="135"/>
      <c r="O4252" s="135"/>
      <c r="P4252" s="135"/>
      <c r="Q4252" s="135"/>
      <c r="R4252" s="135"/>
      <c r="S4252" s="135"/>
    </row>
    <row r="4253" spans="9:19">
      <c r="I4253" s="132"/>
      <c r="J4253" s="132"/>
      <c r="K4253" s="129"/>
      <c r="L4253" s="132"/>
      <c r="M4253" s="132"/>
      <c r="N4253" s="135"/>
      <c r="O4253" s="135"/>
      <c r="P4253" s="135"/>
      <c r="Q4253" s="135"/>
      <c r="R4253" s="135"/>
      <c r="S4253" s="135"/>
    </row>
    <row r="4254" spans="9:19">
      <c r="I4254" s="132"/>
      <c r="J4254" s="132"/>
      <c r="K4254" s="129"/>
      <c r="L4254" s="132"/>
      <c r="M4254" s="132"/>
      <c r="N4254" s="135"/>
      <c r="O4254" s="135"/>
      <c r="P4254" s="135"/>
      <c r="Q4254" s="135"/>
      <c r="R4254" s="135"/>
      <c r="S4254" s="135"/>
    </row>
    <row r="4255" spans="9:19">
      <c r="I4255" s="132"/>
      <c r="J4255" s="132"/>
      <c r="K4255" s="129"/>
      <c r="L4255" s="132"/>
      <c r="M4255" s="132"/>
      <c r="N4255" s="135"/>
      <c r="O4255" s="135"/>
      <c r="P4255" s="135"/>
      <c r="Q4255" s="135"/>
      <c r="R4255" s="135"/>
      <c r="S4255" s="135"/>
    </row>
    <row r="4256" spans="9:19">
      <c r="I4256" s="132"/>
      <c r="J4256" s="132"/>
      <c r="K4256" s="129"/>
      <c r="L4256" s="132"/>
      <c r="M4256" s="132"/>
      <c r="N4256" s="135"/>
      <c r="O4256" s="135"/>
      <c r="P4256" s="135"/>
      <c r="Q4256" s="135"/>
      <c r="R4256" s="135"/>
      <c r="S4256" s="135"/>
    </row>
    <row r="4257" spans="9:19">
      <c r="I4257" s="132"/>
      <c r="J4257" s="132"/>
      <c r="K4257" s="129"/>
      <c r="L4257" s="132"/>
      <c r="M4257" s="132"/>
      <c r="N4257" s="135"/>
      <c r="O4257" s="135"/>
      <c r="P4257" s="135"/>
      <c r="Q4257" s="135"/>
      <c r="R4257" s="135"/>
      <c r="S4257" s="135"/>
    </row>
    <row r="4258" spans="9:19">
      <c r="I4258" s="132"/>
      <c r="J4258" s="132"/>
      <c r="K4258" s="129"/>
      <c r="L4258" s="132"/>
      <c r="M4258" s="132"/>
      <c r="N4258" s="135"/>
      <c r="O4258" s="135"/>
      <c r="P4258" s="135"/>
      <c r="Q4258" s="135"/>
      <c r="R4258" s="135"/>
      <c r="S4258" s="135"/>
    </row>
    <row r="4259" spans="9:19">
      <c r="I4259" s="132"/>
      <c r="J4259" s="132"/>
      <c r="K4259" s="129"/>
      <c r="L4259" s="132"/>
      <c r="M4259" s="132"/>
      <c r="N4259" s="135"/>
      <c r="O4259" s="135"/>
      <c r="P4259" s="135"/>
      <c r="Q4259" s="135"/>
      <c r="R4259" s="135"/>
      <c r="S4259" s="135"/>
    </row>
    <row r="4260" spans="9:19">
      <c r="I4260" s="132"/>
      <c r="J4260" s="132"/>
      <c r="K4260" s="129"/>
      <c r="L4260" s="132"/>
      <c r="M4260" s="132"/>
      <c r="N4260" s="135"/>
      <c r="O4260" s="135"/>
      <c r="P4260" s="135"/>
      <c r="Q4260" s="135"/>
      <c r="R4260" s="135"/>
      <c r="S4260" s="135"/>
    </row>
    <row r="4261" spans="9:19">
      <c r="I4261" s="132"/>
      <c r="J4261" s="132"/>
      <c r="K4261" s="129"/>
      <c r="L4261" s="132"/>
      <c r="M4261" s="132"/>
      <c r="N4261" s="135"/>
      <c r="O4261" s="135"/>
      <c r="P4261" s="135"/>
      <c r="Q4261" s="135"/>
      <c r="R4261" s="135"/>
      <c r="S4261" s="135"/>
    </row>
    <row r="4262" spans="9:19">
      <c r="I4262" s="132"/>
      <c r="J4262" s="132"/>
      <c r="K4262" s="129"/>
      <c r="L4262" s="132"/>
      <c r="M4262" s="132"/>
      <c r="N4262" s="135"/>
      <c r="O4262" s="135"/>
      <c r="P4262" s="135"/>
      <c r="Q4262" s="135"/>
      <c r="R4262" s="135"/>
      <c r="S4262" s="135"/>
    </row>
    <row r="4263" spans="9:19">
      <c r="I4263" s="132"/>
      <c r="J4263" s="132"/>
      <c r="K4263" s="129"/>
      <c r="L4263" s="132"/>
      <c r="M4263" s="132"/>
      <c r="N4263" s="135"/>
      <c r="O4263" s="135"/>
      <c r="P4263" s="135"/>
      <c r="Q4263" s="135"/>
      <c r="R4263" s="135"/>
      <c r="S4263" s="135"/>
    </row>
    <row r="4264" spans="9:19">
      <c r="I4264" s="132"/>
      <c r="J4264" s="132"/>
      <c r="K4264" s="129"/>
      <c r="L4264" s="132"/>
      <c r="M4264" s="132"/>
      <c r="N4264" s="135"/>
      <c r="O4264" s="135"/>
      <c r="P4264" s="135"/>
      <c r="Q4264" s="135"/>
      <c r="R4264" s="135"/>
      <c r="S4264" s="135"/>
    </row>
    <row r="4265" spans="9:19">
      <c r="I4265" s="132"/>
      <c r="J4265" s="132"/>
      <c r="K4265" s="129"/>
      <c r="L4265" s="132"/>
      <c r="M4265" s="132"/>
      <c r="N4265" s="135"/>
      <c r="O4265" s="135"/>
      <c r="P4265" s="135"/>
      <c r="Q4265" s="135"/>
      <c r="R4265" s="135"/>
      <c r="S4265" s="135"/>
    </row>
    <row r="4266" spans="9:19">
      <c r="I4266" s="132"/>
      <c r="J4266" s="132"/>
      <c r="K4266" s="129"/>
      <c r="L4266" s="132"/>
      <c r="M4266" s="132"/>
      <c r="N4266" s="135"/>
      <c r="O4266" s="135"/>
      <c r="P4266" s="135"/>
      <c r="Q4266" s="135"/>
      <c r="R4266" s="135"/>
      <c r="S4266" s="135"/>
    </row>
    <row r="4267" spans="9:19">
      <c r="I4267" s="132"/>
      <c r="J4267" s="132"/>
      <c r="K4267" s="129"/>
      <c r="L4267" s="132"/>
      <c r="M4267" s="132"/>
      <c r="N4267" s="135"/>
      <c r="O4267" s="135"/>
      <c r="P4267" s="135"/>
      <c r="Q4267" s="135"/>
      <c r="R4267" s="135"/>
      <c r="S4267" s="135"/>
    </row>
    <row r="4268" spans="9:19">
      <c r="I4268" s="132"/>
      <c r="J4268" s="132"/>
      <c r="K4268" s="129"/>
      <c r="L4268" s="132"/>
      <c r="M4268" s="132"/>
      <c r="N4268" s="135"/>
      <c r="O4268" s="135"/>
      <c r="P4268" s="135"/>
      <c r="Q4268" s="135"/>
      <c r="R4268" s="135"/>
      <c r="S4268" s="135"/>
    </row>
    <row r="4269" spans="9:19">
      <c r="I4269" s="132"/>
      <c r="J4269" s="132"/>
      <c r="K4269" s="129"/>
      <c r="L4269" s="132"/>
      <c r="M4269" s="132"/>
      <c r="N4269" s="135"/>
      <c r="O4269" s="135"/>
      <c r="P4269" s="135"/>
      <c r="Q4269" s="135"/>
      <c r="R4269" s="135"/>
      <c r="S4269" s="135"/>
    </row>
    <row r="4270" spans="9:19">
      <c r="I4270" s="132"/>
      <c r="J4270" s="132"/>
      <c r="K4270" s="129"/>
      <c r="L4270" s="132"/>
      <c r="M4270" s="132"/>
      <c r="N4270" s="135"/>
      <c r="O4270" s="135"/>
      <c r="P4270" s="135"/>
      <c r="Q4270" s="135"/>
      <c r="R4270" s="135"/>
      <c r="S4270" s="135"/>
    </row>
    <row r="4271" spans="9:19">
      <c r="I4271" s="132"/>
      <c r="J4271" s="132"/>
      <c r="K4271" s="129"/>
      <c r="L4271" s="132"/>
      <c r="M4271" s="132"/>
      <c r="N4271" s="135"/>
      <c r="O4271" s="135"/>
      <c r="P4271" s="135"/>
      <c r="Q4271" s="135"/>
      <c r="R4271" s="135"/>
      <c r="S4271" s="135"/>
    </row>
    <row r="4272" spans="9:19">
      <c r="I4272" s="132"/>
      <c r="J4272" s="132"/>
      <c r="K4272" s="129"/>
      <c r="L4272" s="132"/>
      <c r="M4272" s="132"/>
      <c r="N4272" s="135"/>
      <c r="O4272" s="135"/>
      <c r="P4272" s="135"/>
      <c r="Q4272" s="135"/>
      <c r="R4272" s="135"/>
      <c r="S4272" s="135"/>
    </row>
    <row r="4273" spans="9:19">
      <c r="I4273" s="132"/>
      <c r="J4273" s="132"/>
      <c r="K4273" s="129"/>
      <c r="L4273" s="132"/>
      <c r="M4273" s="132"/>
      <c r="N4273" s="135"/>
      <c r="O4273" s="135"/>
      <c r="P4273" s="135"/>
      <c r="Q4273" s="135"/>
      <c r="R4273" s="135"/>
      <c r="S4273" s="135"/>
    </row>
    <row r="4274" spans="9:19">
      <c r="I4274" s="132"/>
      <c r="J4274" s="132"/>
      <c r="K4274" s="129"/>
      <c r="L4274" s="132"/>
      <c r="M4274" s="132"/>
      <c r="N4274" s="135"/>
      <c r="O4274" s="135"/>
      <c r="P4274" s="135"/>
      <c r="Q4274" s="135"/>
      <c r="R4274" s="135"/>
      <c r="S4274" s="135"/>
    </row>
    <row r="4275" spans="9:19">
      <c r="I4275" s="132"/>
      <c r="J4275" s="132"/>
      <c r="K4275" s="129"/>
      <c r="L4275" s="132"/>
      <c r="M4275" s="132"/>
      <c r="N4275" s="135"/>
      <c r="O4275" s="135"/>
      <c r="P4275" s="135"/>
      <c r="Q4275" s="135"/>
      <c r="R4275" s="135"/>
      <c r="S4275" s="135"/>
    </row>
    <row r="4276" spans="9:19">
      <c r="I4276" s="132"/>
      <c r="J4276" s="132"/>
      <c r="K4276" s="129"/>
      <c r="L4276" s="132"/>
      <c r="M4276" s="132"/>
      <c r="N4276" s="135"/>
      <c r="O4276" s="135"/>
      <c r="P4276" s="135"/>
      <c r="Q4276" s="135"/>
      <c r="R4276" s="135"/>
      <c r="S4276" s="135"/>
    </row>
    <row r="4277" spans="9:19">
      <c r="I4277" s="132"/>
      <c r="J4277" s="132"/>
      <c r="K4277" s="129"/>
      <c r="L4277" s="132"/>
      <c r="M4277" s="132"/>
      <c r="N4277" s="135"/>
      <c r="O4277" s="135"/>
      <c r="P4277" s="135"/>
      <c r="Q4277" s="135"/>
      <c r="R4277" s="135"/>
      <c r="S4277" s="135"/>
    </row>
    <row r="4278" spans="9:19">
      <c r="I4278" s="132"/>
      <c r="J4278" s="132"/>
      <c r="K4278" s="129"/>
      <c r="L4278" s="132"/>
      <c r="M4278" s="132"/>
      <c r="N4278" s="135"/>
      <c r="O4278" s="135"/>
      <c r="P4278" s="135"/>
      <c r="Q4278" s="135"/>
      <c r="R4278" s="135"/>
      <c r="S4278" s="135"/>
    </row>
    <row r="4279" spans="9:19">
      <c r="I4279" s="132"/>
      <c r="J4279" s="132"/>
      <c r="K4279" s="129"/>
      <c r="L4279" s="132"/>
      <c r="M4279" s="132"/>
      <c r="N4279" s="135"/>
      <c r="O4279" s="135"/>
      <c r="P4279" s="135"/>
      <c r="Q4279" s="135"/>
      <c r="R4279" s="135"/>
      <c r="S4279" s="135"/>
    </row>
    <row r="4280" spans="9:19">
      <c r="I4280" s="132"/>
      <c r="J4280" s="132"/>
      <c r="K4280" s="129"/>
      <c r="L4280" s="132"/>
      <c r="M4280" s="132"/>
      <c r="N4280" s="135"/>
      <c r="O4280" s="135"/>
      <c r="P4280" s="135"/>
      <c r="Q4280" s="135"/>
      <c r="R4280" s="135"/>
      <c r="S4280" s="135"/>
    </row>
    <row r="4281" spans="9:19">
      <c r="I4281" s="132"/>
      <c r="J4281" s="132"/>
      <c r="K4281" s="129"/>
      <c r="L4281" s="132"/>
      <c r="M4281" s="132"/>
      <c r="N4281" s="135"/>
      <c r="O4281" s="135"/>
      <c r="P4281" s="135"/>
      <c r="Q4281" s="135"/>
      <c r="R4281" s="135"/>
      <c r="S4281" s="135"/>
    </row>
    <row r="4282" spans="9:19">
      <c r="I4282" s="132"/>
      <c r="J4282" s="132"/>
      <c r="K4282" s="129"/>
      <c r="L4282" s="132"/>
      <c r="M4282" s="132"/>
      <c r="N4282" s="135"/>
      <c r="O4282" s="135"/>
      <c r="P4282" s="135"/>
      <c r="Q4282" s="135"/>
      <c r="R4282" s="135"/>
      <c r="S4282" s="135"/>
    </row>
    <row r="4283" spans="9:19">
      <c r="I4283" s="132"/>
      <c r="J4283" s="132"/>
      <c r="K4283" s="129"/>
      <c r="L4283" s="132"/>
      <c r="M4283" s="132"/>
      <c r="N4283" s="135"/>
      <c r="O4283" s="135"/>
      <c r="P4283" s="135"/>
      <c r="Q4283" s="135"/>
      <c r="R4283" s="135"/>
      <c r="S4283" s="135"/>
    </row>
    <row r="4284" spans="9:19">
      <c r="I4284" s="132"/>
      <c r="J4284" s="132"/>
      <c r="K4284" s="129"/>
      <c r="L4284" s="132"/>
      <c r="M4284" s="132"/>
      <c r="N4284" s="135"/>
      <c r="O4284" s="135"/>
      <c r="P4284" s="135"/>
      <c r="Q4284" s="135"/>
      <c r="R4284" s="135"/>
      <c r="S4284" s="135"/>
    </row>
    <row r="4285" spans="9:19">
      <c r="I4285" s="132"/>
      <c r="J4285" s="132"/>
      <c r="K4285" s="129"/>
      <c r="L4285" s="132"/>
      <c r="M4285" s="132"/>
      <c r="N4285" s="135"/>
      <c r="O4285" s="135"/>
      <c r="P4285" s="135"/>
      <c r="Q4285" s="135"/>
      <c r="R4285" s="135"/>
      <c r="S4285" s="135"/>
    </row>
    <row r="4286" spans="9:19">
      <c r="I4286" s="132"/>
      <c r="J4286" s="132"/>
      <c r="K4286" s="129"/>
      <c r="L4286" s="132"/>
      <c r="M4286" s="132"/>
      <c r="N4286" s="135"/>
      <c r="O4286" s="135"/>
      <c r="P4286" s="135"/>
      <c r="Q4286" s="135"/>
      <c r="R4286" s="135"/>
      <c r="S4286" s="135"/>
    </row>
    <row r="4287" spans="9:19">
      <c r="I4287" s="132"/>
      <c r="J4287" s="132"/>
      <c r="K4287" s="129"/>
      <c r="L4287" s="132"/>
      <c r="M4287" s="132"/>
      <c r="N4287" s="135"/>
      <c r="O4287" s="135"/>
      <c r="P4287" s="135"/>
      <c r="Q4287" s="135"/>
      <c r="R4287" s="135"/>
      <c r="S4287" s="135"/>
    </row>
    <row r="4288" spans="9:19">
      <c r="I4288" s="132"/>
      <c r="J4288" s="132"/>
      <c r="K4288" s="129"/>
      <c r="L4288" s="132"/>
      <c r="M4288" s="132"/>
      <c r="N4288" s="135"/>
      <c r="O4288" s="135"/>
      <c r="P4288" s="135"/>
      <c r="Q4288" s="135"/>
      <c r="R4288" s="135"/>
      <c r="S4288" s="135"/>
    </row>
    <row r="4289" spans="9:19">
      <c r="I4289" s="132"/>
      <c r="J4289" s="132"/>
      <c r="K4289" s="129"/>
      <c r="L4289" s="132"/>
      <c r="M4289" s="132"/>
      <c r="N4289" s="135"/>
      <c r="O4289" s="135"/>
      <c r="P4289" s="135"/>
      <c r="Q4289" s="135"/>
      <c r="R4289" s="135"/>
      <c r="S4289" s="135"/>
    </row>
    <row r="4290" spans="9:19">
      <c r="I4290" s="132"/>
      <c r="J4290" s="132"/>
      <c r="K4290" s="129"/>
      <c r="L4290" s="132"/>
      <c r="M4290" s="132"/>
      <c r="N4290" s="135"/>
      <c r="O4290" s="135"/>
      <c r="P4290" s="135"/>
      <c r="Q4290" s="135"/>
      <c r="R4290" s="135"/>
      <c r="S4290" s="135"/>
    </row>
    <row r="4291" spans="9:19">
      <c r="I4291" s="132"/>
      <c r="J4291" s="132"/>
      <c r="K4291" s="129"/>
      <c r="L4291" s="132"/>
      <c r="M4291" s="132"/>
      <c r="N4291" s="135"/>
      <c r="O4291" s="135"/>
      <c r="P4291" s="135"/>
      <c r="Q4291" s="135"/>
      <c r="R4291" s="135"/>
      <c r="S4291" s="135"/>
    </row>
    <row r="4292" spans="9:19">
      <c r="I4292" s="132"/>
      <c r="J4292" s="132"/>
      <c r="K4292" s="129"/>
      <c r="L4292" s="132"/>
      <c r="M4292" s="132"/>
      <c r="N4292" s="135"/>
      <c r="O4292" s="135"/>
      <c r="P4292" s="135"/>
      <c r="Q4292" s="135"/>
      <c r="R4292" s="135"/>
      <c r="S4292" s="135"/>
    </row>
    <row r="4293" spans="9:19">
      <c r="I4293" s="132"/>
      <c r="J4293" s="132"/>
      <c r="K4293" s="129"/>
      <c r="L4293" s="132"/>
      <c r="M4293" s="132"/>
      <c r="N4293" s="135"/>
      <c r="O4293" s="135"/>
      <c r="P4293" s="135"/>
      <c r="Q4293" s="135"/>
      <c r="R4293" s="135"/>
      <c r="S4293" s="135"/>
    </row>
    <row r="4294" spans="9:19">
      <c r="I4294" s="132"/>
      <c r="J4294" s="132"/>
      <c r="K4294" s="129"/>
      <c r="L4294" s="132"/>
      <c r="M4294" s="132"/>
      <c r="N4294" s="135"/>
      <c r="O4294" s="135"/>
      <c r="P4294" s="135"/>
      <c r="Q4294" s="135"/>
      <c r="R4294" s="135"/>
      <c r="S4294" s="135"/>
    </row>
    <row r="4295" spans="9:19">
      <c r="I4295" s="132"/>
      <c r="J4295" s="132"/>
      <c r="K4295" s="129"/>
      <c r="L4295" s="132"/>
      <c r="M4295" s="132"/>
      <c r="N4295" s="135"/>
      <c r="O4295" s="135"/>
      <c r="P4295" s="135"/>
      <c r="Q4295" s="135"/>
      <c r="R4295" s="135"/>
      <c r="S4295" s="135"/>
    </row>
    <row r="4296" spans="9:19">
      <c r="I4296" s="132"/>
      <c r="J4296" s="132"/>
      <c r="K4296" s="129"/>
      <c r="L4296" s="132"/>
      <c r="M4296" s="132"/>
      <c r="N4296" s="135"/>
      <c r="O4296" s="135"/>
      <c r="P4296" s="135"/>
      <c r="Q4296" s="135"/>
      <c r="R4296" s="135"/>
      <c r="S4296" s="135"/>
    </row>
    <row r="4297" spans="9:19">
      <c r="I4297" s="132"/>
      <c r="J4297" s="132"/>
      <c r="K4297" s="129"/>
      <c r="L4297" s="132"/>
      <c r="M4297" s="132"/>
      <c r="N4297" s="135"/>
      <c r="O4297" s="135"/>
      <c r="P4297" s="135"/>
      <c r="Q4297" s="135"/>
      <c r="R4297" s="135"/>
      <c r="S4297" s="135"/>
    </row>
    <row r="4298" spans="9:19">
      <c r="I4298" s="132"/>
      <c r="J4298" s="132"/>
      <c r="K4298" s="129"/>
      <c r="L4298" s="132"/>
      <c r="M4298" s="132"/>
      <c r="N4298" s="135"/>
      <c r="O4298" s="135"/>
      <c r="P4298" s="135"/>
      <c r="Q4298" s="135"/>
      <c r="R4298" s="135"/>
      <c r="S4298" s="135"/>
    </row>
    <row r="4299" spans="9:19">
      <c r="I4299" s="132"/>
      <c r="J4299" s="132"/>
      <c r="K4299" s="129"/>
      <c r="L4299" s="132"/>
      <c r="M4299" s="132"/>
      <c r="N4299" s="135"/>
      <c r="O4299" s="135"/>
      <c r="P4299" s="135"/>
      <c r="Q4299" s="135"/>
      <c r="R4299" s="135"/>
      <c r="S4299" s="135"/>
    </row>
    <row r="4300" spans="9:19">
      <c r="I4300" s="132"/>
      <c r="J4300" s="132"/>
      <c r="K4300" s="129"/>
      <c r="L4300" s="132"/>
      <c r="M4300" s="132"/>
      <c r="N4300" s="135"/>
      <c r="O4300" s="135"/>
      <c r="P4300" s="135"/>
      <c r="Q4300" s="135"/>
      <c r="R4300" s="135"/>
      <c r="S4300" s="135"/>
    </row>
    <row r="4301" spans="9:19">
      <c r="I4301" s="132"/>
      <c r="J4301" s="132"/>
      <c r="K4301" s="129"/>
      <c r="L4301" s="132"/>
      <c r="M4301" s="132"/>
      <c r="N4301" s="135"/>
      <c r="O4301" s="135"/>
      <c r="P4301" s="135"/>
      <c r="Q4301" s="135"/>
      <c r="R4301" s="135"/>
      <c r="S4301" s="135"/>
    </row>
    <row r="4302" spans="9:19">
      <c r="I4302" s="132"/>
      <c r="J4302" s="132"/>
      <c r="K4302" s="129"/>
      <c r="L4302" s="132"/>
      <c r="M4302" s="132"/>
      <c r="N4302" s="135"/>
      <c r="O4302" s="135"/>
      <c r="P4302" s="135"/>
      <c r="Q4302" s="135"/>
      <c r="R4302" s="135"/>
      <c r="S4302" s="135"/>
    </row>
    <row r="4303" spans="9:19">
      <c r="I4303" s="132"/>
      <c r="J4303" s="132"/>
      <c r="K4303" s="129"/>
      <c r="L4303" s="132"/>
      <c r="M4303" s="132"/>
      <c r="N4303" s="135"/>
      <c r="O4303" s="135"/>
      <c r="P4303" s="135"/>
      <c r="Q4303" s="135"/>
      <c r="R4303" s="135"/>
      <c r="S4303" s="135"/>
    </row>
    <row r="4304" spans="9:19">
      <c r="I4304" s="132"/>
      <c r="J4304" s="132"/>
      <c r="K4304" s="129"/>
      <c r="L4304" s="132"/>
      <c r="M4304" s="132"/>
      <c r="N4304" s="135"/>
      <c r="O4304" s="135"/>
      <c r="P4304" s="135"/>
      <c r="Q4304" s="135"/>
      <c r="R4304" s="135"/>
      <c r="S4304" s="135"/>
    </row>
    <row r="4305" spans="9:19">
      <c r="I4305" s="132"/>
      <c r="J4305" s="132"/>
      <c r="K4305" s="129"/>
      <c r="L4305" s="132"/>
      <c r="M4305" s="132"/>
      <c r="N4305" s="135"/>
      <c r="O4305" s="135"/>
      <c r="P4305" s="135"/>
      <c r="Q4305" s="135"/>
      <c r="R4305" s="135"/>
      <c r="S4305" s="135"/>
    </row>
    <row r="4306" spans="9:19">
      <c r="I4306" s="132"/>
      <c r="J4306" s="132"/>
      <c r="K4306" s="129"/>
      <c r="L4306" s="132"/>
      <c r="M4306" s="132"/>
      <c r="N4306" s="135"/>
      <c r="O4306" s="135"/>
      <c r="P4306" s="135"/>
      <c r="Q4306" s="135"/>
      <c r="R4306" s="135"/>
      <c r="S4306" s="135"/>
    </row>
    <row r="4307" spans="9:19">
      <c r="I4307" s="132"/>
      <c r="J4307" s="132"/>
      <c r="K4307" s="129"/>
      <c r="L4307" s="132"/>
      <c r="M4307" s="132"/>
      <c r="N4307" s="135"/>
      <c r="O4307" s="135"/>
      <c r="P4307" s="135"/>
      <c r="Q4307" s="135"/>
      <c r="R4307" s="135"/>
      <c r="S4307" s="135"/>
    </row>
    <row r="4308" spans="9:19">
      <c r="I4308" s="132"/>
      <c r="J4308" s="132"/>
      <c r="K4308" s="129"/>
      <c r="L4308" s="132"/>
      <c r="M4308" s="132"/>
      <c r="N4308" s="135"/>
      <c r="O4308" s="135"/>
      <c r="P4308" s="135"/>
      <c r="Q4308" s="135"/>
      <c r="R4308" s="135"/>
      <c r="S4308" s="135"/>
    </row>
    <row r="4309" spans="9:19">
      <c r="I4309" s="132"/>
      <c r="J4309" s="132"/>
      <c r="K4309" s="129"/>
      <c r="L4309" s="132"/>
      <c r="M4309" s="132"/>
      <c r="N4309" s="135"/>
      <c r="O4309" s="135"/>
      <c r="P4309" s="135"/>
      <c r="Q4309" s="135"/>
      <c r="R4309" s="135"/>
      <c r="S4309" s="135"/>
    </row>
    <row r="4310" spans="9:19">
      <c r="I4310" s="132"/>
      <c r="J4310" s="132"/>
      <c r="K4310" s="129"/>
      <c r="L4310" s="132"/>
      <c r="M4310" s="132"/>
      <c r="N4310" s="135"/>
      <c r="O4310" s="135"/>
      <c r="P4310" s="135"/>
      <c r="Q4310" s="135"/>
      <c r="R4310" s="135"/>
      <c r="S4310" s="135"/>
    </row>
    <row r="4311" spans="9:19">
      <c r="I4311" s="132"/>
      <c r="J4311" s="132"/>
      <c r="K4311" s="129"/>
      <c r="L4311" s="132"/>
      <c r="M4311" s="132"/>
      <c r="N4311" s="135"/>
      <c r="O4311" s="135"/>
      <c r="P4311" s="135"/>
      <c r="Q4311" s="135"/>
      <c r="R4311" s="135"/>
      <c r="S4311" s="135"/>
    </row>
    <row r="4312" spans="9:19">
      <c r="I4312" s="132"/>
      <c r="J4312" s="132"/>
      <c r="K4312" s="129"/>
      <c r="L4312" s="132"/>
      <c r="M4312" s="132"/>
      <c r="N4312" s="135"/>
      <c r="O4312" s="135"/>
      <c r="P4312" s="135"/>
      <c r="Q4312" s="135"/>
      <c r="R4312" s="135"/>
      <c r="S4312" s="135"/>
    </row>
    <row r="4313" spans="9:19">
      <c r="I4313" s="132"/>
      <c r="J4313" s="132"/>
      <c r="K4313" s="129"/>
      <c r="L4313" s="132"/>
      <c r="M4313" s="132"/>
      <c r="N4313" s="135"/>
      <c r="O4313" s="135"/>
      <c r="P4313" s="135"/>
      <c r="Q4313" s="135"/>
      <c r="R4313" s="135"/>
      <c r="S4313" s="135"/>
    </row>
    <row r="4314" spans="9:19">
      <c r="I4314" s="132"/>
      <c r="J4314" s="132"/>
      <c r="K4314" s="129"/>
      <c r="L4314" s="132"/>
      <c r="M4314" s="132"/>
      <c r="N4314" s="135"/>
      <c r="O4314" s="135"/>
      <c r="P4314" s="135"/>
      <c r="Q4314" s="135"/>
      <c r="R4314" s="135"/>
      <c r="S4314" s="135"/>
    </row>
    <row r="4315" spans="9:19">
      <c r="I4315" s="132"/>
      <c r="J4315" s="132"/>
      <c r="K4315" s="129"/>
      <c r="L4315" s="132"/>
      <c r="M4315" s="132"/>
      <c r="N4315" s="135"/>
      <c r="O4315" s="135"/>
      <c r="P4315" s="135"/>
      <c r="Q4315" s="135"/>
      <c r="R4315" s="135"/>
      <c r="S4315" s="135"/>
    </row>
    <row r="4316" spans="9:19">
      <c r="I4316" s="132"/>
      <c r="J4316" s="132"/>
      <c r="K4316" s="129"/>
      <c r="L4316" s="132"/>
      <c r="M4316" s="132"/>
      <c r="N4316" s="135"/>
      <c r="O4316" s="135"/>
      <c r="P4316" s="135"/>
      <c r="Q4316" s="135"/>
      <c r="R4316" s="135"/>
      <c r="S4316" s="135"/>
    </row>
    <row r="4317" spans="9:19">
      <c r="I4317" s="132"/>
      <c r="J4317" s="132"/>
      <c r="K4317" s="129"/>
      <c r="L4317" s="132"/>
      <c r="M4317" s="132"/>
      <c r="N4317" s="135"/>
      <c r="O4317" s="135"/>
      <c r="P4317" s="135"/>
      <c r="Q4317" s="135"/>
      <c r="R4317" s="135"/>
      <c r="S4317" s="135"/>
    </row>
    <row r="4318" spans="9:19">
      <c r="I4318" s="132"/>
      <c r="J4318" s="132"/>
      <c r="K4318" s="129"/>
      <c r="L4318" s="132"/>
      <c r="M4318" s="132"/>
      <c r="N4318" s="135"/>
      <c r="O4318" s="135"/>
      <c r="P4318" s="135"/>
      <c r="Q4318" s="135"/>
      <c r="R4318" s="135"/>
      <c r="S4318" s="135"/>
    </row>
    <row r="4319" spans="9:19">
      <c r="I4319" s="132"/>
      <c r="J4319" s="132"/>
      <c r="K4319" s="129"/>
      <c r="L4319" s="132"/>
      <c r="M4319" s="132"/>
      <c r="N4319" s="135"/>
      <c r="O4319" s="135"/>
      <c r="P4319" s="135"/>
      <c r="Q4319" s="135"/>
      <c r="R4319" s="135"/>
      <c r="S4319" s="135"/>
    </row>
    <row r="4320" spans="9:19">
      <c r="I4320" s="132"/>
      <c r="J4320" s="132"/>
      <c r="K4320" s="129"/>
      <c r="L4320" s="132"/>
      <c r="M4320" s="132"/>
      <c r="N4320" s="135"/>
      <c r="O4320" s="135"/>
      <c r="P4320" s="135"/>
      <c r="Q4320" s="135"/>
      <c r="R4320" s="135"/>
      <c r="S4320" s="135"/>
    </row>
    <row r="4321" spans="9:19">
      <c r="I4321" s="132"/>
      <c r="J4321" s="132"/>
      <c r="K4321" s="129"/>
      <c r="L4321" s="132"/>
      <c r="M4321" s="132"/>
      <c r="N4321" s="135"/>
      <c r="O4321" s="135"/>
      <c r="P4321" s="135"/>
      <c r="Q4321" s="135"/>
      <c r="R4321" s="135"/>
      <c r="S4321" s="135"/>
    </row>
    <row r="4322" spans="9:19">
      <c r="I4322" s="132"/>
      <c r="J4322" s="132"/>
      <c r="K4322" s="129"/>
      <c r="L4322" s="132"/>
      <c r="M4322" s="132"/>
      <c r="N4322" s="135"/>
      <c r="O4322" s="135"/>
      <c r="P4322" s="135"/>
      <c r="Q4322" s="135"/>
      <c r="R4322" s="135"/>
      <c r="S4322" s="135"/>
    </row>
    <row r="4323" spans="9:19">
      <c r="I4323" s="132"/>
      <c r="J4323" s="132"/>
      <c r="K4323" s="129"/>
      <c r="L4323" s="132"/>
      <c r="M4323" s="132"/>
      <c r="N4323" s="135"/>
      <c r="O4323" s="135"/>
      <c r="P4323" s="135"/>
      <c r="Q4323" s="135"/>
      <c r="R4323" s="135"/>
      <c r="S4323" s="135"/>
    </row>
    <row r="4324" spans="9:19">
      <c r="I4324" s="132"/>
      <c r="J4324" s="132"/>
      <c r="K4324" s="129"/>
      <c r="L4324" s="132"/>
      <c r="M4324" s="132"/>
      <c r="N4324" s="135"/>
      <c r="O4324" s="135"/>
      <c r="P4324" s="135"/>
      <c r="Q4324" s="135"/>
      <c r="R4324" s="135"/>
      <c r="S4324" s="135"/>
    </row>
    <row r="4325" spans="9:19">
      <c r="I4325" s="132"/>
      <c r="J4325" s="132"/>
      <c r="K4325" s="129"/>
      <c r="L4325" s="132"/>
      <c r="M4325" s="132"/>
      <c r="N4325" s="135"/>
      <c r="O4325" s="135"/>
      <c r="P4325" s="135"/>
      <c r="Q4325" s="135"/>
      <c r="R4325" s="135"/>
      <c r="S4325" s="135"/>
    </row>
    <row r="4326" spans="9:19">
      <c r="I4326" s="132"/>
      <c r="J4326" s="132"/>
      <c r="K4326" s="129"/>
      <c r="L4326" s="132"/>
      <c r="M4326" s="132"/>
      <c r="N4326" s="135"/>
      <c r="O4326" s="135"/>
      <c r="P4326" s="135"/>
      <c r="Q4326" s="135"/>
      <c r="R4326" s="135"/>
      <c r="S4326" s="135"/>
    </row>
    <row r="4327" spans="9:19">
      <c r="I4327" s="132"/>
      <c r="J4327" s="132"/>
      <c r="K4327" s="129"/>
      <c r="L4327" s="132"/>
      <c r="M4327" s="132"/>
      <c r="N4327" s="135"/>
      <c r="O4327" s="135"/>
      <c r="P4327" s="135"/>
      <c r="Q4327" s="135"/>
      <c r="R4327" s="135"/>
      <c r="S4327" s="135"/>
    </row>
    <row r="4328" spans="9:19">
      <c r="I4328" s="132"/>
      <c r="J4328" s="132"/>
      <c r="K4328" s="129"/>
      <c r="L4328" s="132"/>
      <c r="M4328" s="132"/>
      <c r="N4328" s="135"/>
      <c r="O4328" s="135"/>
      <c r="P4328" s="135"/>
      <c r="Q4328" s="135"/>
      <c r="R4328" s="135"/>
      <c r="S4328" s="135"/>
    </row>
    <row r="4329" spans="9:19">
      <c r="I4329" s="132"/>
      <c r="J4329" s="132"/>
      <c r="K4329" s="129"/>
      <c r="L4329" s="132"/>
      <c r="M4329" s="132"/>
      <c r="N4329" s="135"/>
      <c r="O4329" s="135"/>
      <c r="P4329" s="135"/>
      <c r="Q4329" s="135"/>
      <c r="R4329" s="135"/>
      <c r="S4329" s="135"/>
    </row>
    <row r="4330" spans="9:19">
      <c r="I4330" s="132"/>
      <c r="J4330" s="132"/>
      <c r="K4330" s="129"/>
      <c r="L4330" s="132"/>
      <c r="M4330" s="132"/>
      <c r="N4330" s="135"/>
      <c r="O4330" s="135"/>
      <c r="P4330" s="135"/>
      <c r="Q4330" s="135"/>
      <c r="R4330" s="135"/>
      <c r="S4330" s="135"/>
    </row>
    <row r="4331" spans="9:19">
      <c r="I4331" s="132"/>
      <c r="J4331" s="132"/>
      <c r="K4331" s="129"/>
      <c r="L4331" s="132"/>
      <c r="M4331" s="132"/>
      <c r="N4331" s="135"/>
      <c r="O4331" s="135"/>
      <c r="P4331" s="135"/>
      <c r="Q4331" s="135"/>
      <c r="R4331" s="135"/>
      <c r="S4331" s="135"/>
    </row>
    <row r="4332" spans="9:19">
      <c r="I4332" s="132"/>
      <c r="J4332" s="132"/>
      <c r="K4332" s="129"/>
      <c r="L4332" s="132"/>
      <c r="M4332" s="132"/>
      <c r="N4332" s="135"/>
      <c r="O4332" s="135"/>
      <c r="P4332" s="135"/>
      <c r="Q4332" s="135"/>
      <c r="R4332" s="135"/>
      <c r="S4332" s="135"/>
    </row>
    <row r="4333" spans="9:19">
      <c r="I4333" s="132"/>
      <c r="J4333" s="132"/>
      <c r="K4333" s="129"/>
      <c r="L4333" s="132"/>
      <c r="M4333" s="132"/>
      <c r="N4333" s="135"/>
      <c r="O4333" s="135"/>
      <c r="P4333" s="135"/>
      <c r="Q4333" s="135"/>
      <c r="R4333" s="135"/>
      <c r="S4333" s="135"/>
    </row>
    <row r="4334" spans="9:19">
      <c r="I4334" s="132"/>
      <c r="J4334" s="132"/>
      <c r="K4334" s="129"/>
      <c r="L4334" s="132"/>
      <c r="M4334" s="132"/>
      <c r="N4334" s="135"/>
      <c r="O4334" s="135"/>
      <c r="P4334" s="135"/>
      <c r="Q4334" s="135"/>
      <c r="R4334" s="135"/>
      <c r="S4334" s="135"/>
    </row>
    <row r="4335" spans="9:19">
      <c r="I4335" s="132"/>
      <c r="J4335" s="132"/>
      <c r="K4335" s="129"/>
      <c r="L4335" s="132"/>
      <c r="M4335" s="132"/>
      <c r="N4335" s="135"/>
      <c r="O4335" s="135"/>
      <c r="P4335" s="135"/>
      <c r="Q4335" s="135"/>
      <c r="R4335" s="135"/>
      <c r="S4335" s="135"/>
    </row>
    <row r="4336" spans="9:19">
      <c r="I4336" s="132"/>
      <c r="J4336" s="132"/>
      <c r="K4336" s="129"/>
      <c r="L4336" s="132"/>
      <c r="M4336" s="132"/>
      <c r="N4336" s="135"/>
      <c r="O4336" s="135"/>
      <c r="P4336" s="135"/>
      <c r="Q4336" s="135"/>
      <c r="R4336" s="135"/>
      <c r="S4336" s="135"/>
    </row>
    <row r="4337" spans="9:19">
      <c r="I4337" s="132"/>
      <c r="J4337" s="132"/>
      <c r="K4337" s="129"/>
      <c r="L4337" s="132"/>
      <c r="M4337" s="132"/>
      <c r="N4337" s="135"/>
      <c r="O4337" s="135"/>
      <c r="P4337" s="135"/>
      <c r="Q4337" s="135"/>
      <c r="R4337" s="135"/>
      <c r="S4337" s="135"/>
    </row>
    <row r="4338" spans="9:19">
      <c r="I4338" s="132"/>
      <c r="J4338" s="132"/>
      <c r="K4338" s="129"/>
      <c r="L4338" s="132"/>
      <c r="M4338" s="132"/>
      <c r="N4338" s="135"/>
      <c r="O4338" s="135"/>
      <c r="P4338" s="135"/>
      <c r="Q4338" s="135"/>
      <c r="R4338" s="135"/>
      <c r="S4338" s="135"/>
    </row>
    <row r="4339" spans="9:19">
      <c r="I4339" s="132"/>
      <c r="J4339" s="132"/>
      <c r="K4339" s="129"/>
      <c r="L4339" s="132"/>
      <c r="M4339" s="132"/>
      <c r="N4339" s="135"/>
      <c r="O4339" s="135"/>
      <c r="P4339" s="135"/>
      <c r="Q4339" s="135"/>
      <c r="R4339" s="135"/>
      <c r="S4339" s="135"/>
    </row>
    <row r="4340" spans="9:19">
      <c r="I4340" s="132"/>
      <c r="J4340" s="132"/>
      <c r="K4340" s="129"/>
      <c r="L4340" s="132"/>
      <c r="M4340" s="132"/>
      <c r="N4340" s="135"/>
      <c r="O4340" s="135"/>
      <c r="P4340" s="135"/>
      <c r="Q4340" s="135"/>
      <c r="R4340" s="135"/>
      <c r="S4340" s="135"/>
    </row>
    <row r="4341" spans="9:19">
      <c r="I4341" s="132"/>
      <c r="J4341" s="132"/>
      <c r="K4341" s="129"/>
      <c r="L4341" s="132"/>
      <c r="M4341" s="132"/>
      <c r="N4341" s="135"/>
      <c r="O4341" s="135"/>
      <c r="P4341" s="135"/>
      <c r="Q4341" s="135"/>
      <c r="R4341" s="135"/>
      <c r="S4341" s="135"/>
    </row>
    <row r="4342" spans="9:19">
      <c r="I4342" s="132"/>
      <c r="J4342" s="132"/>
      <c r="K4342" s="129"/>
      <c r="L4342" s="132"/>
      <c r="M4342" s="132"/>
      <c r="N4342" s="135"/>
      <c r="O4342" s="135"/>
      <c r="P4342" s="135"/>
      <c r="Q4342" s="135"/>
      <c r="R4342" s="135"/>
      <c r="S4342" s="135"/>
    </row>
    <row r="4343" spans="9:19">
      <c r="I4343" s="132"/>
      <c r="J4343" s="132"/>
      <c r="K4343" s="129"/>
      <c r="L4343" s="132"/>
      <c r="M4343" s="132"/>
      <c r="N4343" s="135"/>
      <c r="O4343" s="135"/>
      <c r="P4343" s="135"/>
      <c r="Q4343" s="135"/>
      <c r="R4343" s="135"/>
      <c r="S4343" s="135"/>
    </row>
    <row r="4344" spans="9:19">
      <c r="I4344" s="132"/>
      <c r="J4344" s="132"/>
      <c r="K4344" s="129"/>
      <c r="L4344" s="132"/>
      <c r="M4344" s="132"/>
      <c r="N4344" s="135"/>
      <c r="O4344" s="135"/>
      <c r="P4344" s="135"/>
      <c r="Q4344" s="135"/>
      <c r="R4344" s="135"/>
      <c r="S4344" s="135"/>
    </row>
    <row r="4345" spans="9:19">
      <c r="I4345" s="132"/>
      <c r="J4345" s="132"/>
      <c r="K4345" s="129"/>
      <c r="L4345" s="132"/>
      <c r="M4345" s="132"/>
      <c r="N4345" s="135"/>
      <c r="O4345" s="135"/>
      <c r="P4345" s="135"/>
      <c r="Q4345" s="135"/>
      <c r="R4345" s="135"/>
      <c r="S4345" s="135"/>
    </row>
    <row r="4346" spans="9:19">
      <c r="I4346" s="132"/>
      <c r="J4346" s="132"/>
      <c r="K4346" s="129"/>
      <c r="L4346" s="132"/>
      <c r="M4346" s="132"/>
      <c r="N4346" s="135"/>
      <c r="O4346" s="135"/>
      <c r="P4346" s="135"/>
      <c r="Q4346" s="135"/>
      <c r="R4346" s="135"/>
      <c r="S4346" s="135"/>
    </row>
    <row r="4347" spans="9:19">
      <c r="I4347" s="132"/>
      <c r="J4347" s="132"/>
      <c r="K4347" s="129"/>
      <c r="L4347" s="132"/>
      <c r="M4347" s="132"/>
      <c r="N4347" s="135"/>
      <c r="O4347" s="135"/>
      <c r="P4347" s="135"/>
      <c r="Q4347" s="135"/>
      <c r="R4347" s="135"/>
      <c r="S4347" s="135"/>
    </row>
    <row r="4348" spans="9:19">
      <c r="I4348" s="132"/>
      <c r="J4348" s="132"/>
      <c r="K4348" s="129"/>
      <c r="L4348" s="132"/>
      <c r="M4348" s="132"/>
      <c r="N4348" s="135"/>
      <c r="O4348" s="135"/>
      <c r="P4348" s="135"/>
      <c r="Q4348" s="135"/>
      <c r="R4348" s="135"/>
      <c r="S4348" s="135"/>
    </row>
    <row r="4349" spans="9:19">
      <c r="I4349" s="132"/>
      <c r="J4349" s="132"/>
      <c r="K4349" s="129"/>
      <c r="L4349" s="132"/>
      <c r="M4349" s="132"/>
      <c r="N4349" s="135"/>
      <c r="O4349" s="135"/>
      <c r="P4349" s="135"/>
      <c r="Q4349" s="135"/>
      <c r="R4349" s="135"/>
      <c r="S4349" s="135"/>
    </row>
    <row r="4350" spans="9:19">
      <c r="I4350" s="132"/>
      <c r="J4350" s="132"/>
      <c r="K4350" s="129"/>
      <c r="L4350" s="132"/>
      <c r="M4350" s="132"/>
      <c r="N4350" s="135"/>
      <c r="O4350" s="135"/>
      <c r="P4350" s="135"/>
      <c r="Q4350" s="135"/>
      <c r="R4350" s="135"/>
      <c r="S4350" s="135"/>
    </row>
    <row r="4351" spans="9:19">
      <c r="I4351" s="132"/>
      <c r="J4351" s="132"/>
      <c r="K4351" s="129"/>
      <c r="L4351" s="132"/>
      <c r="M4351" s="132"/>
      <c r="N4351" s="135"/>
      <c r="O4351" s="135"/>
      <c r="P4351" s="135"/>
      <c r="Q4351" s="135"/>
      <c r="R4351" s="135"/>
      <c r="S4351" s="135"/>
    </row>
    <row r="4352" spans="9:19">
      <c r="I4352" s="132"/>
      <c r="J4352" s="132"/>
      <c r="K4352" s="129"/>
      <c r="L4352" s="132"/>
      <c r="M4352" s="132"/>
      <c r="N4352" s="135"/>
      <c r="O4352" s="135"/>
      <c r="P4352" s="135"/>
      <c r="Q4352" s="135"/>
      <c r="R4352" s="135"/>
      <c r="S4352" s="135"/>
    </row>
    <row r="4353" spans="9:19">
      <c r="I4353" s="132"/>
      <c r="J4353" s="132"/>
      <c r="K4353" s="129"/>
      <c r="L4353" s="132"/>
      <c r="M4353" s="132"/>
      <c r="N4353" s="135"/>
      <c r="O4353" s="135"/>
      <c r="P4353" s="135"/>
      <c r="Q4353" s="135"/>
      <c r="R4353" s="135"/>
      <c r="S4353" s="135"/>
    </row>
    <row r="4354" spans="9:19">
      <c r="I4354" s="132"/>
      <c r="J4354" s="132"/>
      <c r="K4354" s="129"/>
      <c r="L4354" s="132"/>
      <c r="M4354" s="132"/>
      <c r="N4354" s="135"/>
      <c r="O4354" s="135"/>
      <c r="P4354" s="135"/>
      <c r="Q4354" s="135"/>
      <c r="R4354" s="135"/>
      <c r="S4354" s="135"/>
    </row>
    <row r="4355" spans="9:19">
      <c r="I4355" s="132"/>
      <c r="J4355" s="132"/>
      <c r="K4355" s="129"/>
      <c r="L4355" s="132"/>
      <c r="M4355" s="132"/>
      <c r="N4355" s="135"/>
      <c r="O4355" s="135"/>
      <c r="P4355" s="135"/>
      <c r="Q4355" s="135"/>
      <c r="R4355" s="135"/>
      <c r="S4355" s="135"/>
    </row>
    <row r="4356" spans="9:19">
      <c r="I4356" s="132"/>
      <c r="J4356" s="132"/>
      <c r="K4356" s="129"/>
      <c r="L4356" s="132"/>
      <c r="M4356" s="132"/>
      <c r="N4356" s="135"/>
      <c r="O4356" s="135"/>
      <c r="P4356" s="135"/>
      <c r="Q4356" s="135"/>
      <c r="R4356" s="135"/>
      <c r="S4356" s="135"/>
    </row>
    <row r="4357" spans="9:19">
      <c r="I4357" s="132"/>
      <c r="J4357" s="132"/>
      <c r="K4357" s="129"/>
      <c r="L4357" s="132"/>
      <c r="M4357" s="132"/>
      <c r="N4357" s="135"/>
      <c r="O4357" s="135"/>
      <c r="P4357" s="135"/>
      <c r="Q4357" s="135"/>
      <c r="R4357" s="135"/>
      <c r="S4357" s="135"/>
    </row>
    <row r="4358" spans="9:19">
      <c r="I4358" s="132"/>
      <c r="J4358" s="132"/>
      <c r="K4358" s="129"/>
      <c r="L4358" s="132"/>
      <c r="M4358" s="132"/>
      <c r="N4358" s="135"/>
      <c r="O4358" s="135"/>
      <c r="P4358" s="135"/>
      <c r="Q4358" s="135"/>
      <c r="R4358" s="135"/>
      <c r="S4358" s="135"/>
    </row>
    <row r="4359" spans="9:19">
      <c r="I4359" s="132"/>
      <c r="J4359" s="132"/>
      <c r="K4359" s="129"/>
      <c r="L4359" s="132"/>
      <c r="M4359" s="132"/>
      <c r="N4359" s="135"/>
      <c r="O4359" s="135"/>
      <c r="P4359" s="135"/>
      <c r="Q4359" s="135"/>
      <c r="R4359" s="135"/>
      <c r="S4359" s="135"/>
    </row>
    <row r="4360" spans="9:19">
      <c r="I4360" s="132"/>
      <c r="J4360" s="132"/>
      <c r="K4360" s="129"/>
      <c r="L4360" s="132"/>
      <c r="M4360" s="132"/>
      <c r="N4360" s="135"/>
      <c r="O4360" s="135"/>
      <c r="P4360" s="135"/>
      <c r="Q4360" s="135"/>
      <c r="R4360" s="135"/>
      <c r="S4360" s="135"/>
    </row>
    <row r="4361" spans="9:19">
      <c r="I4361" s="132"/>
      <c r="J4361" s="132"/>
      <c r="K4361" s="129"/>
      <c r="L4361" s="132"/>
      <c r="M4361" s="132"/>
      <c r="N4361" s="135"/>
      <c r="O4361" s="135"/>
      <c r="P4361" s="135"/>
      <c r="Q4361" s="135"/>
      <c r="R4361" s="135"/>
      <c r="S4361" s="135"/>
    </row>
    <row r="4362" spans="9:19">
      <c r="I4362" s="132"/>
      <c r="J4362" s="132"/>
      <c r="K4362" s="129"/>
      <c r="L4362" s="132"/>
      <c r="M4362" s="132"/>
      <c r="N4362" s="135"/>
      <c r="O4362" s="135"/>
      <c r="P4362" s="135"/>
      <c r="Q4362" s="135"/>
      <c r="R4362" s="135"/>
      <c r="S4362" s="135"/>
    </row>
    <row r="4363" spans="9:19">
      <c r="I4363" s="132"/>
      <c r="J4363" s="132"/>
      <c r="K4363" s="129"/>
      <c r="L4363" s="132"/>
      <c r="M4363" s="132"/>
      <c r="N4363" s="135"/>
      <c r="O4363" s="135"/>
      <c r="P4363" s="135"/>
      <c r="Q4363" s="135"/>
      <c r="R4363" s="135"/>
      <c r="S4363" s="135"/>
    </row>
    <row r="4364" spans="9:19">
      <c r="I4364" s="132"/>
      <c r="J4364" s="132"/>
      <c r="K4364" s="129"/>
      <c r="L4364" s="132"/>
      <c r="M4364" s="132"/>
      <c r="N4364" s="135"/>
      <c r="O4364" s="135"/>
      <c r="P4364" s="135"/>
      <c r="Q4364" s="135"/>
      <c r="R4364" s="135"/>
      <c r="S4364" s="135"/>
    </row>
    <row r="4365" spans="9:19">
      <c r="I4365" s="132"/>
      <c r="J4365" s="132"/>
      <c r="K4365" s="129"/>
      <c r="L4365" s="132"/>
      <c r="M4365" s="132"/>
      <c r="N4365" s="135"/>
      <c r="O4365" s="135"/>
      <c r="P4365" s="135"/>
      <c r="Q4365" s="135"/>
      <c r="R4365" s="135"/>
      <c r="S4365" s="135"/>
    </row>
    <row r="4366" spans="9:19">
      <c r="I4366" s="132"/>
      <c r="J4366" s="132"/>
      <c r="K4366" s="129"/>
      <c r="L4366" s="132"/>
      <c r="M4366" s="132"/>
      <c r="N4366" s="135"/>
      <c r="O4366" s="135"/>
      <c r="P4366" s="135"/>
      <c r="Q4366" s="135"/>
      <c r="R4366" s="135"/>
      <c r="S4366" s="135"/>
    </row>
    <row r="4367" spans="9:19">
      <c r="I4367" s="132"/>
      <c r="J4367" s="132"/>
      <c r="K4367" s="129"/>
      <c r="L4367" s="132"/>
      <c r="M4367" s="132"/>
      <c r="N4367" s="135"/>
      <c r="O4367" s="135"/>
      <c r="P4367" s="135"/>
      <c r="Q4367" s="135"/>
      <c r="R4367" s="135"/>
      <c r="S4367" s="135"/>
    </row>
    <row r="4368" spans="9:19">
      <c r="I4368" s="132"/>
      <c r="J4368" s="132"/>
      <c r="K4368" s="129"/>
      <c r="L4368" s="132"/>
      <c r="M4368" s="132"/>
      <c r="N4368" s="135"/>
      <c r="O4368" s="135"/>
      <c r="P4368" s="135"/>
      <c r="Q4368" s="135"/>
      <c r="R4368" s="135"/>
      <c r="S4368" s="135"/>
    </row>
    <row r="4369" spans="9:19">
      <c r="I4369" s="132"/>
      <c r="J4369" s="132"/>
      <c r="K4369" s="129"/>
      <c r="L4369" s="132"/>
      <c r="M4369" s="132"/>
      <c r="N4369" s="135"/>
      <c r="O4369" s="135"/>
      <c r="P4369" s="135"/>
      <c r="Q4369" s="135"/>
      <c r="R4369" s="135"/>
      <c r="S4369" s="135"/>
    </row>
    <row r="4370" spans="9:19">
      <c r="I4370" s="132"/>
      <c r="J4370" s="132"/>
      <c r="K4370" s="129"/>
      <c r="L4370" s="132"/>
      <c r="M4370" s="132"/>
      <c r="N4370" s="135"/>
      <c r="O4370" s="135"/>
      <c r="P4370" s="135"/>
      <c r="Q4370" s="135"/>
      <c r="R4370" s="135"/>
      <c r="S4370" s="135"/>
    </row>
    <row r="4371" spans="9:19">
      <c r="I4371" s="132"/>
      <c r="J4371" s="132"/>
      <c r="K4371" s="129"/>
      <c r="L4371" s="132"/>
      <c r="M4371" s="132"/>
      <c r="N4371" s="135"/>
      <c r="O4371" s="135"/>
      <c r="P4371" s="135"/>
      <c r="Q4371" s="135"/>
      <c r="R4371" s="135"/>
      <c r="S4371" s="135"/>
    </row>
    <row r="4372" spans="9:19">
      <c r="I4372" s="132"/>
      <c r="J4372" s="132"/>
      <c r="K4372" s="129"/>
      <c r="L4372" s="132"/>
      <c r="M4372" s="132"/>
      <c r="N4372" s="135"/>
      <c r="O4372" s="135"/>
      <c r="P4372" s="135"/>
      <c r="Q4372" s="135"/>
      <c r="R4372" s="135"/>
      <c r="S4372" s="135"/>
    </row>
    <row r="4373" spans="9:19">
      <c r="I4373" s="132"/>
      <c r="J4373" s="132"/>
      <c r="K4373" s="129"/>
      <c r="L4373" s="132"/>
      <c r="M4373" s="132"/>
      <c r="N4373" s="135"/>
      <c r="O4373" s="135"/>
      <c r="P4373" s="135"/>
      <c r="Q4373" s="135"/>
      <c r="R4373" s="135"/>
      <c r="S4373" s="135"/>
    </row>
    <row r="4374" spans="9:19">
      <c r="I4374" s="132"/>
      <c r="J4374" s="132"/>
      <c r="K4374" s="129"/>
      <c r="L4374" s="132"/>
      <c r="M4374" s="132"/>
      <c r="N4374" s="135"/>
      <c r="O4374" s="135"/>
      <c r="P4374" s="135"/>
      <c r="Q4374" s="135"/>
      <c r="R4374" s="135"/>
      <c r="S4374" s="135"/>
    </row>
    <row r="4375" spans="9:19">
      <c r="I4375" s="132"/>
      <c r="J4375" s="132"/>
      <c r="K4375" s="129"/>
      <c r="L4375" s="132"/>
      <c r="M4375" s="132"/>
      <c r="N4375" s="135"/>
      <c r="O4375" s="135"/>
      <c r="P4375" s="135"/>
      <c r="Q4375" s="135"/>
      <c r="R4375" s="135"/>
      <c r="S4375" s="135"/>
    </row>
    <row r="4376" spans="9:19">
      <c r="I4376" s="132"/>
      <c r="J4376" s="132"/>
      <c r="K4376" s="129"/>
      <c r="L4376" s="132"/>
      <c r="M4376" s="132"/>
      <c r="N4376" s="135"/>
      <c r="O4376" s="135"/>
      <c r="P4376" s="135"/>
      <c r="Q4376" s="135"/>
      <c r="R4376" s="135"/>
      <c r="S4376" s="135"/>
    </row>
    <row r="4377" spans="9:19">
      <c r="I4377" s="132"/>
      <c r="J4377" s="132"/>
      <c r="K4377" s="129"/>
      <c r="L4377" s="132"/>
      <c r="M4377" s="132"/>
      <c r="N4377" s="135"/>
      <c r="O4377" s="135"/>
      <c r="P4377" s="135"/>
      <c r="Q4377" s="135"/>
      <c r="R4377" s="135"/>
      <c r="S4377" s="135"/>
    </row>
    <row r="4378" spans="9:19">
      <c r="I4378" s="132"/>
      <c r="J4378" s="132"/>
      <c r="K4378" s="129"/>
      <c r="L4378" s="132"/>
      <c r="M4378" s="132"/>
      <c r="N4378" s="135"/>
      <c r="O4378" s="135"/>
      <c r="P4378" s="135"/>
      <c r="Q4378" s="135"/>
      <c r="R4378" s="135"/>
      <c r="S4378" s="135"/>
    </row>
    <row r="4379" spans="9:19">
      <c r="I4379" s="132"/>
      <c r="J4379" s="132"/>
      <c r="K4379" s="129"/>
      <c r="L4379" s="132"/>
      <c r="M4379" s="132"/>
      <c r="N4379" s="135"/>
      <c r="O4379" s="135"/>
      <c r="P4379" s="135"/>
      <c r="Q4379" s="135"/>
      <c r="R4379" s="135"/>
      <c r="S4379" s="135"/>
    </row>
    <row r="4380" spans="9:19">
      <c r="I4380" s="132"/>
      <c r="J4380" s="132"/>
      <c r="K4380" s="129"/>
      <c r="L4380" s="132"/>
      <c r="M4380" s="132"/>
      <c r="N4380" s="135"/>
      <c r="O4380" s="135"/>
      <c r="P4380" s="135"/>
      <c r="Q4380" s="135"/>
      <c r="R4380" s="135"/>
      <c r="S4380" s="135"/>
    </row>
    <row r="4381" spans="9:19">
      <c r="I4381" s="132"/>
      <c r="J4381" s="132"/>
      <c r="K4381" s="129"/>
      <c r="L4381" s="132"/>
      <c r="M4381" s="132"/>
      <c r="N4381" s="135"/>
      <c r="O4381" s="135"/>
      <c r="P4381" s="135"/>
      <c r="Q4381" s="135"/>
      <c r="R4381" s="135"/>
      <c r="S4381" s="135"/>
    </row>
    <row r="4382" spans="9:19">
      <c r="I4382" s="132"/>
      <c r="J4382" s="132"/>
      <c r="K4382" s="129"/>
      <c r="L4382" s="132"/>
      <c r="M4382" s="132"/>
      <c r="N4382" s="135"/>
      <c r="O4382" s="135"/>
      <c r="P4382" s="135"/>
      <c r="Q4382" s="135"/>
      <c r="R4382" s="135"/>
      <c r="S4382" s="135"/>
    </row>
    <row r="4383" spans="9:19">
      <c r="I4383" s="132"/>
      <c r="J4383" s="132"/>
      <c r="K4383" s="129"/>
      <c r="L4383" s="132"/>
      <c r="M4383" s="132"/>
      <c r="N4383" s="135"/>
      <c r="O4383" s="135"/>
      <c r="P4383" s="135"/>
      <c r="Q4383" s="135"/>
      <c r="R4383" s="135"/>
      <c r="S4383" s="135"/>
    </row>
    <row r="4384" spans="9:19">
      <c r="I4384" s="132"/>
      <c r="J4384" s="132"/>
      <c r="K4384" s="129"/>
      <c r="L4384" s="132"/>
      <c r="M4384" s="132"/>
      <c r="N4384" s="135"/>
      <c r="O4384" s="135"/>
      <c r="P4384" s="135"/>
      <c r="Q4384" s="135"/>
      <c r="R4384" s="135"/>
      <c r="S4384" s="135"/>
    </row>
    <row r="4385" spans="9:19">
      <c r="I4385" s="132"/>
      <c r="J4385" s="132"/>
      <c r="K4385" s="129"/>
      <c r="L4385" s="132"/>
      <c r="M4385" s="132"/>
      <c r="N4385" s="135"/>
      <c r="O4385" s="135"/>
      <c r="P4385" s="135"/>
      <c r="Q4385" s="135"/>
      <c r="R4385" s="135"/>
      <c r="S4385" s="135"/>
    </row>
    <row r="4386" spans="9:19">
      <c r="I4386" s="132"/>
      <c r="J4386" s="132"/>
      <c r="K4386" s="129"/>
      <c r="L4386" s="132"/>
      <c r="M4386" s="132"/>
      <c r="N4386" s="135"/>
      <c r="O4386" s="135"/>
      <c r="P4386" s="135"/>
      <c r="Q4386" s="135"/>
      <c r="R4386" s="135"/>
      <c r="S4386" s="135"/>
    </row>
    <row r="4387" spans="9:19">
      <c r="I4387" s="132"/>
      <c r="J4387" s="132"/>
      <c r="K4387" s="129"/>
      <c r="L4387" s="132"/>
      <c r="M4387" s="132"/>
      <c r="N4387" s="135"/>
      <c r="O4387" s="135"/>
      <c r="P4387" s="135"/>
      <c r="Q4387" s="135"/>
      <c r="R4387" s="135"/>
      <c r="S4387" s="135"/>
    </row>
    <row r="4388" spans="9:19">
      <c r="I4388" s="132"/>
      <c r="J4388" s="132"/>
      <c r="K4388" s="129"/>
      <c r="L4388" s="132"/>
      <c r="M4388" s="132"/>
      <c r="N4388" s="135"/>
      <c r="O4388" s="135"/>
      <c r="P4388" s="135"/>
      <c r="Q4388" s="135"/>
      <c r="R4388" s="135"/>
      <c r="S4388" s="135"/>
    </row>
    <row r="4389" spans="9:19">
      <c r="I4389" s="132"/>
      <c r="J4389" s="132"/>
      <c r="K4389" s="129"/>
      <c r="L4389" s="132"/>
      <c r="M4389" s="132"/>
      <c r="N4389" s="135"/>
      <c r="O4389" s="135"/>
      <c r="P4389" s="135"/>
      <c r="Q4389" s="135"/>
      <c r="R4389" s="135"/>
      <c r="S4389" s="135"/>
    </row>
    <row r="4390" spans="9:19">
      <c r="I4390" s="132"/>
      <c r="J4390" s="132"/>
      <c r="K4390" s="129"/>
      <c r="L4390" s="132"/>
      <c r="M4390" s="132"/>
      <c r="N4390" s="135"/>
      <c r="O4390" s="135"/>
      <c r="P4390" s="135"/>
      <c r="Q4390" s="135"/>
      <c r="R4390" s="135"/>
      <c r="S4390" s="135"/>
    </row>
    <row r="4391" spans="9:19">
      <c r="I4391" s="132"/>
      <c r="J4391" s="132"/>
      <c r="K4391" s="129"/>
      <c r="L4391" s="132"/>
      <c r="M4391" s="132"/>
      <c r="N4391" s="135"/>
      <c r="O4391" s="135"/>
      <c r="P4391" s="135"/>
      <c r="Q4391" s="135"/>
      <c r="R4391" s="135"/>
      <c r="S4391" s="135"/>
    </row>
    <row r="4392" spans="9:19">
      <c r="I4392" s="132"/>
      <c r="J4392" s="132"/>
      <c r="K4392" s="129"/>
      <c r="L4392" s="132"/>
      <c r="M4392" s="132"/>
      <c r="N4392" s="135"/>
      <c r="O4392" s="135"/>
      <c r="P4392" s="135"/>
      <c r="Q4392" s="135"/>
      <c r="R4392" s="135"/>
      <c r="S4392" s="135"/>
    </row>
    <row r="4393" spans="9:19">
      <c r="I4393" s="132"/>
      <c r="J4393" s="132"/>
      <c r="K4393" s="129"/>
      <c r="L4393" s="132"/>
      <c r="M4393" s="132"/>
      <c r="N4393" s="135"/>
      <c r="O4393" s="135"/>
      <c r="P4393" s="135"/>
      <c r="Q4393" s="135"/>
      <c r="R4393" s="135"/>
      <c r="S4393" s="135"/>
    </row>
    <row r="4394" spans="9:19">
      <c r="I4394" s="132"/>
      <c r="J4394" s="132"/>
      <c r="K4394" s="129"/>
      <c r="L4394" s="132"/>
      <c r="M4394" s="132"/>
      <c r="N4394" s="135"/>
      <c r="O4394" s="135"/>
      <c r="P4394" s="135"/>
      <c r="Q4394" s="135"/>
      <c r="R4394" s="135"/>
      <c r="S4394" s="135"/>
    </row>
    <row r="4395" spans="9:19">
      <c r="I4395" s="132"/>
      <c r="J4395" s="132"/>
      <c r="K4395" s="129"/>
      <c r="L4395" s="132"/>
      <c r="M4395" s="132"/>
      <c r="N4395" s="135"/>
      <c r="O4395" s="135"/>
      <c r="P4395" s="135"/>
      <c r="Q4395" s="135"/>
      <c r="R4395" s="135"/>
      <c r="S4395" s="135"/>
    </row>
    <row r="4396" spans="9:19">
      <c r="I4396" s="132"/>
      <c r="J4396" s="132"/>
      <c r="K4396" s="129"/>
      <c r="L4396" s="132"/>
      <c r="M4396" s="132"/>
      <c r="N4396" s="135"/>
      <c r="O4396" s="135"/>
      <c r="P4396" s="135"/>
      <c r="Q4396" s="135"/>
      <c r="R4396" s="135"/>
      <c r="S4396" s="135"/>
    </row>
    <row r="4397" spans="9:19">
      <c r="I4397" s="132"/>
      <c r="J4397" s="132"/>
      <c r="K4397" s="129"/>
      <c r="L4397" s="132"/>
      <c r="M4397" s="132"/>
      <c r="N4397" s="135"/>
      <c r="O4397" s="135"/>
      <c r="P4397" s="135"/>
      <c r="Q4397" s="135"/>
      <c r="R4397" s="135"/>
      <c r="S4397" s="135"/>
    </row>
    <row r="4398" spans="9:19">
      <c r="I4398" s="132"/>
      <c r="J4398" s="132"/>
      <c r="K4398" s="129"/>
      <c r="L4398" s="132"/>
      <c r="M4398" s="132"/>
      <c r="N4398" s="135"/>
      <c r="O4398" s="135"/>
      <c r="P4398" s="135"/>
      <c r="Q4398" s="135"/>
      <c r="R4398" s="135"/>
      <c r="S4398" s="135"/>
    </row>
    <row r="4399" spans="9:19">
      <c r="I4399" s="132"/>
      <c r="J4399" s="132"/>
      <c r="K4399" s="129"/>
      <c r="L4399" s="132"/>
      <c r="M4399" s="132"/>
      <c r="N4399" s="135"/>
      <c r="O4399" s="135"/>
      <c r="P4399" s="135"/>
      <c r="Q4399" s="135"/>
      <c r="R4399" s="135"/>
      <c r="S4399" s="135"/>
    </row>
    <row r="4400" spans="9:19">
      <c r="I4400" s="132"/>
      <c r="J4400" s="132"/>
      <c r="K4400" s="129"/>
      <c r="L4400" s="132"/>
      <c r="M4400" s="132"/>
      <c r="N4400" s="135"/>
      <c r="O4400" s="135"/>
      <c r="P4400" s="135"/>
      <c r="Q4400" s="135"/>
      <c r="R4400" s="135"/>
      <c r="S4400" s="135"/>
    </row>
    <row r="4401" spans="9:19">
      <c r="I4401" s="132"/>
      <c r="J4401" s="132"/>
      <c r="K4401" s="129"/>
      <c r="L4401" s="132"/>
      <c r="M4401" s="132"/>
      <c r="N4401" s="135"/>
      <c r="O4401" s="135"/>
      <c r="P4401" s="135"/>
      <c r="Q4401" s="135"/>
      <c r="R4401" s="135"/>
      <c r="S4401" s="135"/>
    </row>
    <row r="4402" spans="9:19">
      <c r="I4402" s="132"/>
      <c r="J4402" s="132"/>
      <c r="K4402" s="129"/>
      <c r="L4402" s="132"/>
      <c r="M4402" s="132"/>
      <c r="N4402" s="135"/>
      <c r="O4402" s="135"/>
      <c r="P4402" s="135"/>
      <c r="Q4402" s="135"/>
      <c r="R4402" s="135"/>
      <c r="S4402" s="135"/>
    </row>
    <row r="4403" spans="9:19">
      <c r="I4403" s="132"/>
      <c r="J4403" s="132"/>
      <c r="K4403" s="129"/>
      <c r="L4403" s="132"/>
      <c r="M4403" s="132"/>
      <c r="N4403" s="135"/>
      <c r="O4403" s="135"/>
      <c r="P4403" s="135"/>
      <c r="Q4403" s="135"/>
      <c r="R4403" s="135"/>
      <c r="S4403" s="135"/>
    </row>
    <row r="4404" spans="9:19">
      <c r="I4404" s="132"/>
      <c r="J4404" s="132"/>
      <c r="K4404" s="129"/>
      <c r="L4404" s="132"/>
      <c r="M4404" s="132"/>
      <c r="N4404" s="135"/>
      <c r="O4404" s="135"/>
      <c r="P4404" s="135"/>
      <c r="Q4404" s="135"/>
      <c r="R4404" s="135"/>
      <c r="S4404" s="135"/>
    </row>
    <row r="4405" spans="9:19">
      <c r="I4405" s="132"/>
      <c r="J4405" s="132"/>
      <c r="K4405" s="129"/>
      <c r="L4405" s="132"/>
      <c r="M4405" s="132"/>
      <c r="N4405" s="135"/>
      <c r="O4405" s="135"/>
      <c r="P4405" s="135"/>
      <c r="Q4405" s="135"/>
      <c r="R4405" s="135"/>
      <c r="S4405" s="135"/>
    </row>
    <row r="4406" spans="9:19">
      <c r="I4406" s="132"/>
      <c r="J4406" s="132"/>
      <c r="K4406" s="129"/>
      <c r="L4406" s="132"/>
      <c r="M4406" s="132"/>
      <c r="N4406" s="135"/>
      <c r="O4406" s="135"/>
      <c r="P4406" s="135"/>
      <c r="Q4406" s="135"/>
      <c r="R4406" s="135"/>
      <c r="S4406" s="135"/>
    </row>
    <row r="4407" spans="9:19">
      <c r="I4407" s="132"/>
      <c r="J4407" s="132"/>
      <c r="K4407" s="129"/>
      <c r="L4407" s="132"/>
      <c r="M4407" s="132"/>
      <c r="N4407" s="135"/>
      <c r="O4407" s="135"/>
      <c r="P4407" s="135"/>
      <c r="Q4407" s="135"/>
      <c r="R4407" s="135"/>
      <c r="S4407" s="135"/>
    </row>
    <row r="4408" spans="9:19">
      <c r="I4408" s="132"/>
      <c r="J4408" s="132"/>
      <c r="K4408" s="129"/>
      <c r="L4408" s="132"/>
      <c r="M4408" s="132"/>
      <c r="N4408" s="135"/>
      <c r="O4408" s="135"/>
      <c r="P4408" s="135"/>
      <c r="Q4408" s="135"/>
      <c r="R4408" s="135"/>
      <c r="S4408" s="135"/>
    </row>
    <row r="4409" spans="9:19">
      <c r="I4409" s="132"/>
      <c r="J4409" s="132"/>
      <c r="K4409" s="129"/>
      <c r="L4409" s="132"/>
      <c r="M4409" s="132"/>
      <c r="N4409" s="135"/>
      <c r="O4409" s="135"/>
      <c r="P4409" s="135"/>
      <c r="Q4409" s="135"/>
      <c r="R4409" s="135"/>
      <c r="S4409" s="135"/>
    </row>
    <row r="4410" spans="9:19">
      <c r="I4410" s="132"/>
      <c r="J4410" s="132"/>
      <c r="K4410" s="129"/>
      <c r="L4410" s="132"/>
      <c r="M4410" s="132"/>
      <c r="N4410" s="135"/>
      <c r="O4410" s="135"/>
      <c r="P4410" s="135"/>
      <c r="Q4410" s="135"/>
      <c r="R4410" s="135"/>
      <c r="S4410" s="135"/>
    </row>
    <row r="4411" spans="9:19">
      <c r="I4411" s="132"/>
      <c r="J4411" s="132"/>
      <c r="K4411" s="129"/>
      <c r="L4411" s="132"/>
      <c r="M4411" s="132"/>
      <c r="N4411" s="135"/>
      <c r="O4411" s="135"/>
      <c r="P4411" s="135"/>
      <c r="Q4411" s="135"/>
      <c r="R4411" s="135"/>
      <c r="S4411" s="135"/>
    </row>
    <row r="4412" spans="9:19">
      <c r="I4412" s="132"/>
      <c r="J4412" s="132"/>
      <c r="K4412" s="129"/>
      <c r="L4412" s="132"/>
      <c r="M4412" s="132"/>
      <c r="N4412" s="135"/>
      <c r="O4412" s="135"/>
      <c r="P4412" s="135"/>
      <c r="Q4412" s="135"/>
      <c r="R4412" s="135"/>
      <c r="S4412" s="135"/>
    </row>
    <row r="4413" spans="9:19">
      <c r="I4413" s="132"/>
      <c r="J4413" s="132"/>
      <c r="K4413" s="129"/>
      <c r="L4413" s="132"/>
      <c r="M4413" s="132"/>
      <c r="N4413" s="135"/>
      <c r="O4413" s="135"/>
      <c r="P4413" s="135"/>
      <c r="Q4413" s="135"/>
      <c r="R4413" s="135"/>
      <c r="S4413" s="135"/>
    </row>
    <row r="4414" spans="9:19">
      <c r="I4414" s="132"/>
      <c r="J4414" s="132"/>
      <c r="K4414" s="129"/>
      <c r="L4414" s="132"/>
      <c r="M4414" s="132"/>
      <c r="N4414" s="135"/>
      <c r="O4414" s="135"/>
      <c r="P4414" s="135"/>
      <c r="Q4414" s="135"/>
      <c r="R4414" s="135"/>
      <c r="S4414" s="135"/>
    </row>
    <row r="4415" spans="9:19">
      <c r="I4415" s="132"/>
      <c r="J4415" s="132"/>
      <c r="K4415" s="129"/>
      <c r="L4415" s="132"/>
      <c r="M4415" s="132"/>
      <c r="N4415" s="135"/>
      <c r="O4415" s="135"/>
      <c r="P4415" s="135"/>
      <c r="Q4415" s="135"/>
      <c r="R4415" s="135"/>
      <c r="S4415" s="135"/>
    </row>
    <row r="4416" spans="9:19">
      <c r="I4416" s="132"/>
      <c r="J4416" s="132"/>
      <c r="K4416" s="129"/>
      <c r="L4416" s="132"/>
      <c r="M4416" s="132"/>
      <c r="N4416" s="135"/>
      <c r="O4416" s="135"/>
      <c r="P4416" s="135"/>
      <c r="Q4416" s="135"/>
      <c r="R4416" s="135"/>
      <c r="S4416" s="135"/>
    </row>
    <row r="4417" spans="9:19">
      <c r="I4417" s="132"/>
      <c r="J4417" s="132"/>
      <c r="K4417" s="129"/>
      <c r="L4417" s="132"/>
      <c r="M4417" s="132"/>
      <c r="N4417" s="135"/>
      <c r="O4417" s="135"/>
      <c r="P4417" s="135"/>
      <c r="Q4417" s="135"/>
      <c r="R4417" s="135"/>
      <c r="S4417" s="135"/>
    </row>
    <row r="4418" spans="9:19">
      <c r="I4418" s="132"/>
      <c r="J4418" s="132"/>
      <c r="K4418" s="129"/>
      <c r="L4418" s="132"/>
      <c r="M4418" s="132"/>
      <c r="N4418" s="135"/>
      <c r="O4418" s="135"/>
      <c r="P4418" s="135"/>
      <c r="Q4418" s="135"/>
      <c r="R4418" s="135"/>
      <c r="S4418" s="135"/>
    </row>
    <row r="4419" spans="9:19">
      <c r="I4419" s="132"/>
      <c r="J4419" s="132"/>
      <c r="K4419" s="129"/>
      <c r="L4419" s="132"/>
      <c r="M4419" s="132"/>
      <c r="N4419" s="135"/>
      <c r="O4419" s="135"/>
      <c r="P4419" s="135"/>
      <c r="Q4419" s="135"/>
      <c r="R4419" s="135"/>
      <c r="S4419" s="135"/>
    </row>
    <row r="4420" spans="9:19">
      <c r="I4420" s="132"/>
      <c r="J4420" s="132"/>
      <c r="K4420" s="129"/>
      <c r="L4420" s="132"/>
      <c r="M4420" s="132"/>
      <c r="N4420" s="135"/>
      <c r="O4420" s="135"/>
      <c r="P4420" s="135"/>
      <c r="Q4420" s="135"/>
      <c r="R4420" s="135"/>
      <c r="S4420" s="135"/>
    </row>
    <row r="4421" spans="9:19">
      <c r="I4421" s="132"/>
      <c r="J4421" s="132"/>
      <c r="K4421" s="129"/>
      <c r="L4421" s="132"/>
      <c r="M4421" s="132"/>
      <c r="N4421" s="135"/>
      <c r="O4421" s="135"/>
      <c r="P4421" s="135"/>
      <c r="Q4421" s="135"/>
      <c r="R4421" s="135"/>
      <c r="S4421" s="135"/>
    </row>
    <row r="4422" spans="9:19">
      <c r="I4422" s="132"/>
      <c r="J4422" s="132"/>
      <c r="K4422" s="129"/>
      <c r="L4422" s="132"/>
      <c r="M4422" s="132"/>
      <c r="N4422" s="135"/>
      <c r="O4422" s="135"/>
      <c r="P4422" s="135"/>
      <c r="Q4422" s="135"/>
      <c r="R4422" s="135"/>
      <c r="S4422" s="135"/>
    </row>
    <row r="4423" spans="9:19">
      <c r="I4423" s="132"/>
      <c r="J4423" s="132"/>
      <c r="K4423" s="129"/>
      <c r="L4423" s="132"/>
      <c r="M4423" s="132"/>
      <c r="N4423" s="135"/>
      <c r="O4423" s="135"/>
      <c r="P4423" s="135"/>
      <c r="Q4423" s="135"/>
      <c r="R4423" s="135"/>
      <c r="S4423" s="135"/>
    </row>
    <row r="4424" spans="9:19">
      <c r="I4424" s="132"/>
      <c r="J4424" s="132"/>
      <c r="K4424" s="129"/>
      <c r="L4424" s="132"/>
      <c r="M4424" s="132"/>
      <c r="N4424" s="135"/>
      <c r="O4424" s="135"/>
      <c r="P4424" s="135"/>
      <c r="Q4424" s="135"/>
      <c r="R4424" s="135"/>
      <c r="S4424" s="135"/>
    </row>
    <row r="4425" spans="9:19">
      <c r="I4425" s="132"/>
      <c r="J4425" s="132"/>
      <c r="K4425" s="129"/>
      <c r="L4425" s="132"/>
      <c r="M4425" s="132"/>
      <c r="N4425" s="135"/>
      <c r="O4425" s="135"/>
      <c r="P4425" s="135"/>
      <c r="Q4425" s="135"/>
      <c r="R4425" s="135"/>
      <c r="S4425" s="135"/>
    </row>
    <row r="4426" spans="9:19">
      <c r="I4426" s="132"/>
      <c r="J4426" s="132"/>
      <c r="K4426" s="129"/>
      <c r="L4426" s="132"/>
      <c r="M4426" s="132"/>
      <c r="N4426" s="135"/>
      <c r="O4426" s="135"/>
      <c r="P4426" s="135"/>
      <c r="Q4426" s="135"/>
      <c r="R4426" s="135"/>
      <c r="S4426" s="135"/>
    </row>
    <row r="4427" spans="9:19">
      <c r="I4427" s="132"/>
      <c r="J4427" s="132"/>
      <c r="K4427" s="129"/>
      <c r="L4427" s="132"/>
      <c r="M4427" s="132"/>
      <c r="N4427" s="135"/>
      <c r="O4427" s="135"/>
      <c r="P4427" s="135"/>
      <c r="Q4427" s="135"/>
      <c r="R4427" s="135"/>
      <c r="S4427" s="135"/>
    </row>
    <row r="4428" spans="9:19">
      <c r="I4428" s="132"/>
      <c r="J4428" s="132"/>
      <c r="K4428" s="129"/>
      <c r="L4428" s="132"/>
      <c r="M4428" s="132"/>
      <c r="N4428" s="135"/>
      <c r="O4428" s="135"/>
      <c r="P4428" s="135"/>
      <c r="Q4428" s="135"/>
      <c r="R4428" s="135"/>
      <c r="S4428" s="135"/>
    </row>
    <row r="4429" spans="9:19">
      <c r="I4429" s="132"/>
      <c r="J4429" s="132"/>
      <c r="K4429" s="129"/>
      <c r="L4429" s="132"/>
      <c r="M4429" s="132"/>
      <c r="N4429" s="135"/>
      <c r="O4429" s="135"/>
      <c r="P4429" s="135"/>
      <c r="Q4429" s="135"/>
      <c r="R4429" s="135"/>
      <c r="S4429" s="135"/>
    </row>
    <row r="4430" spans="9:19">
      <c r="I4430" s="132"/>
      <c r="J4430" s="132"/>
      <c r="K4430" s="129"/>
      <c r="L4430" s="132"/>
      <c r="M4430" s="132"/>
      <c r="N4430" s="135"/>
      <c r="O4430" s="135"/>
      <c r="P4430" s="135"/>
      <c r="Q4430" s="135"/>
      <c r="R4430" s="135"/>
      <c r="S4430" s="135"/>
    </row>
    <row r="4431" spans="9:19">
      <c r="I4431" s="132"/>
      <c r="J4431" s="132"/>
      <c r="K4431" s="129"/>
      <c r="L4431" s="132"/>
      <c r="M4431" s="132"/>
      <c r="N4431" s="135"/>
      <c r="O4431" s="135"/>
      <c r="P4431" s="135"/>
      <c r="Q4431" s="135"/>
      <c r="R4431" s="135"/>
      <c r="S4431" s="135"/>
    </row>
    <row r="4432" spans="9:19">
      <c r="I4432" s="132"/>
      <c r="J4432" s="132"/>
      <c r="K4432" s="129"/>
      <c r="L4432" s="132"/>
      <c r="M4432" s="132"/>
      <c r="N4432" s="135"/>
      <c r="O4432" s="135"/>
      <c r="P4432" s="135"/>
      <c r="Q4432" s="135"/>
      <c r="R4432" s="135"/>
      <c r="S4432" s="135"/>
    </row>
    <row r="4433" spans="9:19">
      <c r="I4433" s="132"/>
      <c r="J4433" s="132"/>
      <c r="K4433" s="129"/>
      <c r="L4433" s="132"/>
      <c r="M4433" s="132"/>
      <c r="N4433" s="135"/>
      <c r="O4433" s="135"/>
      <c r="P4433" s="135"/>
      <c r="Q4433" s="135"/>
      <c r="R4433" s="135"/>
      <c r="S4433" s="135"/>
    </row>
    <row r="4434" spans="9:19">
      <c r="I4434" s="132"/>
      <c r="J4434" s="132"/>
      <c r="K4434" s="129"/>
      <c r="L4434" s="132"/>
      <c r="M4434" s="132"/>
      <c r="N4434" s="135"/>
      <c r="O4434" s="135"/>
      <c r="P4434" s="135"/>
      <c r="Q4434" s="135"/>
      <c r="R4434" s="135"/>
      <c r="S4434" s="135"/>
    </row>
    <row r="4435" spans="9:19">
      <c r="I4435" s="132"/>
      <c r="J4435" s="132"/>
      <c r="K4435" s="129"/>
      <c r="L4435" s="132"/>
      <c r="M4435" s="132"/>
      <c r="N4435" s="135"/>
      <c r="O4435" s="135"/>
      <c r="P4435" s="135"/>
      <c r="Q4435" s="135"/>
      <c r="R4435" s="135"/>
      <c r="S4435" s="135"/>
    </row>
    <row r="4436" spans="9:19">
      <c r="I4436" s="132"/>
      <c r="J4436" s="132"/>
      <c r="K4436" s="129"/>
      <c r="L4436" s="132"/>
      <c r="M4436" s="132"/>
      <c r="N4436" s="135"/>
      <c r="O4436" s="135"/>
      <c r="P4436" s="135"/>
      <c r="Q4436" s="135"/>
      <c r="R4436" s="135"/>
      <c r="S4436" s="135"/>
    </row>
    <row r="4437" spans="9:19">
      <c r="I4437" s="132"/>
      <c r="J4437" s="132"/>
      <c r="K4437" s="129"/>
      <c r="L4437" s="132"/>
      <c r="M4437" s="132"/>
      <c r="N4437" s="135"/>
      <c r="O4437" s="135"/>
      <c r="P4437" s="135"/>
      <c r="Q4437" s="135"/>
      <c r="R4437" s="135"/>
      <c r="S4437" s="135"/>
    </row>
    <row r="4438" spans="9:19">
      <c r="I4438" s="132"/>
      <c r="J4438" s="132"/>
      <c r="K4438" s="129"/>
      <c r="L4438" s="132"/>
      <c r="M4438" s="132"/>
      <c r="N4438" s="135"/>
      <c r="O4438" s="135"/>
      <c r="P4438" s="135"/>
      <c r="Q4438" s="135"/>
      <c r="R4438" s="135"/>
      <c r="S4438" s="135"/>
    </row>
    <row r="4439" spans="9:19">
      <c r="I4439" s="132"/>
      <c r="J4439" s="132"/>
      <c r="K4439" s="129"/>
      <c r="L4439" s="132"/>
      <c r="M4439" s="132"/>
      <c r="N4439" s="135"/>
      <c r="O4439" s="135"/>
      <c r="P4439" s="135"/>
      <c r="Q4439" s="135"/>
      <c r="R4439" s="135"/>
      <c r="S4439" s="135"/>
    </row>
    <row r="4440" spans="9:19">
      <c r="I4440" s="132"/>
      <c r="J4440" s="132"/>
      <c r="K4440" s="129"/>
      <c r="L4440" s="132"/>
      <c r="M4440" s="132"/>
      <c r="N4440" s="135"/>
      <c r="O4440" s="135"/>
      <c r="P4440" s="135"/>
      <c r="Q4440" s="135"/>
      <c r="R4440" s="135"/>
      <c r="S4440" s="135"/>
    </row>
    <row r="4441" spans="9:19">
      <c r="I4441" s="132"/>
      <c r="J4441" s="132"/>
      <c r="K4441" s="129"/>
      <c r="L4441" s="132"/>
      <c r="M4441" s="132"/>
      <c r="N4441" s="135"/>
      <c r="O4441" s="135"/>
      <c r="P4441" s="135"/>
      <c r="Q4441" s="135"/>
      <c r="R4441" s="135"/>
      <c r="S4441" s="135"/>
    </row>
    <row r="4442" spans="9:19">
      <c r="I4442" s="132"/>
      <c r="J4442" s="132"/>
      <c r="K4442" s="129"/>
      <c r="L4442" s="132"/>
      <c r="M4442" s="132"/>
      <c r="N4442" s="135"/>
      <c r="O4442" s="135"/>
      <c r="P4442" s="135"/>
      <c r="Q4442" s="135"/>
      <c r="R4442" s="135"/>
      <c r="S4442" s="135"/>
    </row>
    <row r="4443" spans="9:19">
      <c r="I4443" s="132"/>
      <c r="J4443" s="132"/>
      <c r="K4443" s="129"/>
      <c r="L4443" s="132"/>
      <c r="M4443" s="132"/>
      <c r="N4443" s="135"/>
      <c r="O4443" s="135"/>
      <c r="P4443" s="135"/>
      <c r="Q4443" s="135"/>
      <c r="R4443" s="135"/>
      <c r="S4443" s="135"/>
    </row>
    <row r="4444" spans="9:19">
      <c r="I4444" s="132"/>
      <c r="J4444" s="132"/>
      <c r="K4444" s="129"/>
      <c r="L4444" s="132"/>
      <c r="M4444" s="132"/>
      <c r="N4444" s="135"/>
      <c r="O4444" s="135"/>
      <c r="P4444" s="135"/>
      <c r="Q4444" s="135"/>
      <c r="R4444" s="135"/>
      <c r="S4444" s="135"/>
    </row>
    <row r="4445" spans="9:19">
      <c r="I4445" s="132"/>
      <c r="J4445" s="132"/>
      <c r="K4445" s="129"/>
      <c r="L4445" s="132"/>
      <c r="M4445" s="132"/>
      <c r="N4445" s="135"/>
      <c r="O4445" s="135"/>
      <c r="P4445" s="135"/>
      <c r="Q4445" s="135"/>
      <c r="R4445" s="135"/>
      <c r="S4445" s="135"/>
    </row>
    <row r="4446" spans="9:19">
      <c r="I4446" s="132"/>
      <c r="J4446" s="132"/>
      <c r="K4446" s="129"/>
      <c r="L4446" s="132"/>
      <c r="M4446" s="132"/>
      <c r="N4446" s="135"/>
      <c r="O4446" s="135"/>
      <c r="P4446" s="135"/>
      <c r="Q4446" s="135"/>
      <c r="R4446" s="135"/>
      <c r="S4446" s="135"/>
    </row>
    <row r="4447" spans="9:19">
      <c r="I4447" s="132"/>
      <c r="J4447" s="132"/>
      <c r="K4447" s="129"/>
      <c r="L4447" s="132"/>
      <c r="M4447" s="132"/>
      <c r="N4447" s="135"/>
      <c r="O4447" s="135"/>
      <c r="P4447" s="135"/>
      <c r="Q4447" s="135"/>
      <c r="R4447" s="135"/>
      <c r="S4447" s="135"/>
    </row>
    <row r="4448" spans="9:19">
      <c r="I4448" s="132"/>
      <c r="J4448" s="132"/>
      <c r="K4448" s="129"/>
      <c r="L4448" s="132"/>
      <c r="M4448" s="132"/>
      <c r="N4448" s="135"/>
      <c r="O4448" s="135"/>
      <c r="P4448" s="135"/>
      <c r="Q4448" s="135"/>
      <c r="R4448" s="135"/>
      <c r="S4448" s="135"/>
    </row>
    <row r="4449" spans="9:19">
      <c r="I4449" s="132"/>
      <c r="J4449" s="132"/>
      <c r="K4449" s="129"/>
      <c r="L4449" s="132"/>
      <c r="M4449" s="132"/>
      <c r="N4449" s="135"/>
      <c r="O4449" s="135"/>
      <c r="P4449" s="135"/>
      <c r="Q4449" s="135"/>
      <c r="R4449" s="135"/>
      <c r="S4449" s="135"/>
    </row>
    <row r="4450" spans="9:19">
      <c r="I4450" s="132"/>
      <c r="J4450" s="132"/>
      <c r="K4450" s="129"/>
      <c r="L4450" s="132"/>
      <c r="M4450" s="132"/>
      <c r="N4450" s="135"/>
      <c r="O4450" s="135"/>
      <c r="P4450" s="135"/>
      <c r="Q4450" s="135"/>
      <c r="R4450" s="135"/>
      <c r="S4450" s="135"/>
    </row>
    <row r="4451" spans="9:19">
      <c r="I4451" s="132"/>
      <c r="J4451" s="132"/>
      <c r="K4451" s="129"/>
      <c r="L4451" s="132"/>
      <c r="M4451" s="132"/>
      <c r="N4451" s="135"/>
      <c r="O4451" s="135"/>
      <c r="P4451" s="135"/>
      <c r="Q4451" s="135"/>
      <c r="R4451" s="135"/>
      <c r="S4451" s="135"/>
    </row>
    <row r="4452" spans="9:19">
      <c r="I4452" s="132"/>
      <c r="J4452" s="132"/>
      <c r="K4452" s="129"/>
      <c r="L4452" s="132"/>
      <c r="M4452" s="132"/>
      <c r="N4452" s="135"/>
      <c r="O4452" s="135"/>
      <c r="P4452" s="135"/>
      <c r="Q4452" s="135"/>
      <c r="R4452" s="135"/>
      <c r="S4452" s="135"/>
    </row>
    <row r="4453" spans="9:19">
      <c r="I4453" s="132"/>
      <c r="J4453" s="132"/>
      <c r="K4453" s="129"/>
      <c r="L4453" s="132"/>
      <c r="M4453" s="132"/>
      <c r="N4453" s="135"/>
      <c r="O4453" s="135"/>
      <c r="P4453" s="135"/>
      <c r="Q4453" s="135"/>
      <c r="R4453" s="135"/>
      <c r="S4453" s="135"/>
    </row>
    <row r="4454" spans="9:19">
      <c r="I4454" s="132"/>
      <c r="J4454" s="132"/>
      <c r="K4454" s="129"/>
      <c r="L4454" s="132"/>
      <c r="M4454" s="132"/>
      <c r="N4454" s="135"/>
      <c r="O4454" s="135"/>
      <c r="P4454" s="135"/>
      <c r="Q4454" s="135"/>
      <c r="R4454" s="135"/>
      <c r="S4454" s="135"/>
    </row>
    <row r="4455" spans="9:19">
      <c r="I4455" s="132"/>
      <c r="J4455" s="132"/>
      <c r="K4455" s="129"/>
      <c r="L4455" s="132"/>
      <c r="M4455" s="132"/>
      <c r="N4455" s="135"/>
      <c r="O4455" s="135"/>
      <c r="P4455" s="135"/>
      <c r="Q4455" s="135"/>
      <c r="R4455" s="135"/>
      <c r="S4455" s="135"/>
    </row>
    <row r="4456" spans="9:19">
      <c r="I4456" s="132"/>
      <c r="J4456" s="132"/>
      <c r="K4456" s="129"/>
      <c r="L4456" s="132"/>
      <c r="M4456" s="132"/>
      <c r="N4456" s="135"/>
      <c r="O4456" s="135"/>
      <c r="P4456" s="135"/>
      <c r="Q4456" s="135"/>
      <c r="R4456" s="135"/>
      <c r="S4456" s="135"/>
    </row>
    <row r="4457" spans="9:19">
      <c r="I4457" s="132"/>
      <c r="J4457" s="132"/>
      <c r="K4457" s="129"/>
      <c r="L4457" s="132"/>
      <c r="M4457" s="132"/>
      <c r="N4457" s="135"/>
      <c r="O4457" s="135"/>
      <c r="P4457" s="135"/>
      <c r="Q4457" s="135"/>
      <c r="R4457" s="135"/>
      <c r="S4457" s="135"/>
    </row>
    <row r="4458" spans="9:19">
      <c r="I4458" s="132"/>
      <c r="J4458" s="132"/>
      <c r="K4458" s="129"/>
      <c r="L4458" s="132"/>
      <c r="M4458" s="132"/>
      <c r="N4458" s="135"/>
      <c r="O4458" s="135"/>
      <c r="P4458" s="135"/>
      <c r="Q4458" s="135"/>
      <c r="R4458" s="135"/>
      <c r="S4458" s="135"/>
    </row>
    <row r="4459" spans="9:19">
      <c r="I4459" s="132"/>
      <c r="J4459" s="132"/>
      <c r="K4459" s="129"/>
      <c r="L4459" s="132"/>
      <c r="M4459" s="132"/>
      <c r="N4459" s="135"/>
      <c r="O4459" s="135"/>
      <c r="P4459" s="135"/>
      <c r="Q4459" s="135"/>
      <c r="R4459" s="135"/>
      <c r="S4459" s="135"/>
    </row>
    <row r="4460" spans="9:19">
      <c r="I4460" s="132"/>
      <c r="J4460" s="132"/>
      <c r="K4460" s="129"/>
      <c r="L4460" s="132"/>
      <c r="M4460" s="132"/>
      <c r="N4460" s="135"/>
      <c r="O4460" s="135"/>
      <c r="P4460" s="135"/>
      <c r="Q4460" s="135"/>
      <c r="R4460" s="135"/>
      <c r="S4460" s="135"/>
    </row>
    <row r="4461" spans="9:19">
      <c r="I4461" s="132"/>
      <c r="J4461" s="132"/>
      <c r="K4461" s="129"/>
      <c r="L4461" s="132"/>
      <c r="M4461" s="132"/>
      <c r="N4461" s="135"/>
      <c r="O4461" s="135"/>
      <c r="P4461" s="135"/>
      <c r="Q4461" s="135"/>
      <c r="R4461" s="135"/>
      <c r="S4461" s="135"/>
    </row>
    <row r="4462" spans="9:19">
      <c r="I4462" s="132"/>
      <c r="J4462" s="132"/>
      <c r="K4462" s="129"/>
      <c r="L4462" s="132"/>
      <c r="M4462" s="132"/>
      <c r="N4462" s="135"/>
      <c r="O4462" s="135"/>
      <c r="P4462" s="135"/>
      <c r="Q4462" s="135"/>
      <c r="R4462" s="135"/>
      <c r="S4462" s="135"/>
    </row>
    <row r="4463" spans="9:19">
      <c r="I4463" s="132"/>
      <c r="J4463" s="132"/>
      <c r="K4463" s="129"/>
      <c r="L4463" s="132"/>
      <c r="M4463" s="132"/>
      <c r="N4463" s="135"/>
      <c r="O4463" s="135"/>
      <c r="P4463" s="135"/>
      <c r="Q4463" s="135"/>
      <c r="R4463" s="135"/>
      <c r="S4463" s="135"/>
    </row>
    <row r="4464" spans="9:19">
      <c r="I4464" s="132"/>
      <c r="J4464" s="132"/>
      <c r="K4464" s="129"/>
      <c r="L4464" s="132"/>
      <c r="M4464" s="132"/>
      <c r="N4464" s="135"/>
      <c r="O4464" s="135"/>
      <c r="P4464" s="135"/>
      <c r="Q4464" s="135"/>
      <c r="R4464" s="135"/>
      <c r="S4464" s="135"/>
    </row>
    <row r="4465" spans="9:19">
      <c r="I4465" s="132"/>
      <c r="J4465" s="132"/>
      <c r="K4465" s="129"/>
      <c r="L4465" s="132"/>
      <c r="M4465" s="132"/>
      <c r="N4465" s="135"/>
      <c r="O4465" s="135"/>
      <c r="P4465" s="135"/>
      <c r="Q4465" s="135"/>
      <c r="R4465" s="135"/>
      <c r="S4465" s="135"/>
    </row>
    <row r="4466" spans="9:19">
      <c r="I4466" s="132"/>
      <c r="J4466" s="132"/>
      <c r="K4466" s="129"/>
      <c r="L4466" s="132"/>
      <c r="M4466" s="132"/>
      <c r="N4466" s="135"/>
      <c r="O4466" s="135"/>
      <c r="P4466" s="135"/>
      <c r="Q4466" s="135"/>
      <c r="R4466" s="135"/>
      <c r="S4466" s="135"/>
    </row>
    <row r="4467" spans="9:19">
      <c r="I4467" s="132"/>
      <c r="J4467" s="132"/>
      <c r="K4467" s="129"/>
      <c r="L4467" s="132"/>
      <c r="M4467" s="132"/>
      <c r="N4467" s="135"/>
      <c r="O4467" s="135"/>
      <c r="P4467" s="135"/>
      <c r="Q4467" s="135"/>
      <c r="R4467" s="135"/>
      <c r="S4467" s="135"/>
    </row>
    <row r="4468" spans="9:19">
      <c r="I4468" s="132"/>
      <c r="J4468" s="132"/>
      <c r="K4468" s="129"/>
      <c r="L4468" s="132"/>
      <c r="M4468" s="132"/>
      <c r="N4468" s="135"/>
      <c r="O4468" s="135"/>
      <c r="P4468" s="135"/>
      <c r="Q4468" s="135"/>
      <c r="R4468" s="135"/>
      <c r="S4468" s="135"/>
    </row>
    <row r="4469" spans="9:19">
      <c r="I4469" s="132"/>
      <c r="J4469" s="132"/>
      <c r="K4469" s="129"/>
      <c r="L4469" s="132"/>
      <c r="M4469" s="132"/>
      <c r="N4469" s="135"/>
      <c r="O4469" s="135"/>
      <c r="P4469" s="135"/>
      <c r="Q4469" s="135"/>
      <c r="R4469" s="135"/>
      <c r="S4469" s="135"/>
    </row>
    <row r="4470" spans="9:19">
      <c r="I4470" s="132"/>
      <c r="J4470" s="132"/>
      <c r="K4470" s="129"/>
      <c r="L4470" s="132"/>
      <c r="M4470" s="132"/>
      <c r="N4470" s="135"/>
      <c r="O4470" s="135"/>
      <c r="P4470" s="135"/>
      <c r="Q4470" s="135"/>
      <c r="R4470" s="135"/>
      <c r="S4470" s="135"/>
    </row>
    <row r="4471" spans="9:19">
      <c r="I4471" s="132"/>
      <c r="J4471" s="132"/>
      <c r="K4471" s="129"/>
      <c r="L4471" s="132"/>
      <c r="M4471" s="132"/>
      <c r="N4471" s="135"/>
      <c r="O4471" s="135"/>
      <c r="P4471" s="135"/>
      <c r="Q4471" s="135"/>
      <c r="R4471" s="135"/>
      <c r="S4471" s="135"/>
    </row>
    <row r="4472" spans="9:19">
      <c r="I4472" s="132"/>
      <c r="J4472" s="132"/>
      <c r="K4472" s="129"/>
      <c r="L4472" s="132"/>
      <c r="M4472" s="132"/>
      <c r="N4472" s="135"/>
      <c r="O4472" s="135"/>
      <c r="P4472" s="135"/>
      <c r="Q4472" s="135"/>
      <c r="R4472" s="135"/>
      <c r="S4472" s="135"/>
    </row>
    <row r="4473" spans="9:19">
      <c r="I4473" s="132"/>
      <c r="J4473" s="132"/>
      <c r="K4473" s="129"/>
      <c r="L4473" s="132"/>
      <c r="M4473" s="132"/>
      <c r="N4473" s="135"/>
      <c r="O4473" s="135"/>
      <c r="P4473" s="135"/>
      <c r="Q4473" s="135"/>
      <c r="R4473" s="135"/>
      <c r="S4473" s="135"/>
    </row>
    <row r="4474" spans="9:19">
      <c r="I4474" s="132"/>
      <c r="J4474" s="132"/>
      <c r="K4474" s="129"/>
      <c r="L4474" s="132"/>
      <c r="M4474" s="132"/>
      <c r="N4474" s="135"/>
      <c r="O4474" s="135"/>
      <c r="P4474" s="135"/>
      <c r="Q4474" s="135"/>
      <c r="R4474" s="135"/>
      <c r="S4474" s="135"/>
    </row>
    <row r="4475" spans="9:19">
      <c r="I4475" s="132"/>
      <c r="J4475" s="132"/>
      <c r="K4475" s="129"/>
      <c r="L4475" s="132"/>
      <c r="M4475" s="132"/>
      <c r="N4475" s="135"/>
      <c r="O4475" s="135"/>
      <c r="P4475" s="135"/>
      <c r="Q4475" s="135"/>
      <c r="R4475" s="135"/>
      <c r="S4475" s="135"/>
    </row>
    <row r="4476" spans="9:19">
      <c r="I4476" s="132"/>
      <c r="J4476" s="132"/>
      <c r="K4476" s="129"/>
      <c r="L4476" s="132"/>
      <c r="M4476" s="132"/>
      <c r="N4476" s="135"/>
      <c r="O4476" s="135"/>
      <c r="P4476" s="135"/>
      <c r="Q4476" s="135"/>
      <c r="R4476" s="135"/>
      <c r="S4476" s="135"/>
    </row>
    <row r="4477" spans="9:19">
      <c r="I4477" s="132"/>
      <c r="J4477" s="132"/>
      <c r="K4477" s="129"/>
      <c r="L4477" s="132"/>
      <c r="M4477" s="132"/>
      <c r="N4477" s="135"/>
      <c r="O4477" s="135"/>
      <c r="P4477" s="135"/>
      <c r="Q4477" s="135"/>
      <c r="R4477" s="135"/>
      <c r="S4477" s="135"/>
    </row>
    <row r="4478" spans="9:19">
      <c r="I4478" s="132"/>
      <c r="J4478" s="132"/>
      <c r="K4478" s="129"/>
      <c r="L4478" s="132"/>
      <c r="M4478" s="132"/>
      <c r="N4478" s="135"/>
      <c r="O4478" s="135"/>
      <c r="P4478" s="135"/>
      <c r="Q4478" s="135"/>
      <c r="R4478" s="135"/>
      <c r="S4478" s="135"/>
    </row>
    <row r="4479" spans="9:19">
      <c r="I4479" s="132"/>
      <c r="J4479" s="132"/>
      <c r="K4479" s="129"/>
      <c r="L4479" s="132"/>
      <c r="M4479" s="132"/>
      <c r="N4479" s="135"/>
      <c r="O4479" s="135"/>
      <c r="P4479" s="135"/>
      <c r="Q4479" s="135"/>
      <c r="R4479" s="135"/>
      <c r="S4479" s="135"/>
    </row>
    <row r="4480" spans="9:19">
      <c r="I4480" s="132"/>
      <c r="J4480" s="132"/>
      <c r="K4480" s="129"/>
      <c r="L4480" s="132"/>
      <c r="M4480" s="132"/>
      <c r="N4480" s="135"/>
      <c r="O4480" s="135"/>
      <c r="P4480" s="135"/>
      <c r="Q4480" s="135"/>
      <c r="R4480" s="135"/>
      <c r="S4480" s="135"/>
    </row>
    <row r="4481" spans="9:19">
      <c r="I4481" s="132"/>
      <c r="J4481" s="132"/>
      <c r="K4481" s="129"/>
      <c r="L4481" s="132"/>
      <c r="M4481" s="132"/>
      <c r="N4481" s="135"/>
      <c r="O4481" s="135"/>
      <c r="P4481" s="135"/>
      <c r="Q4481" s="135"/>
      <c r="R4481" s="135"/>
      <c r="S4481" s="135"/>
    </row>
    <row r="4482" spans="9:19">
      <c r="I4482" s="132"/>
      <c r="J4482" s="132"/>
      <c r="K4482" s="129"/>
      <c r="L4482" s="132"/>
      <c r="M4482" s="132"/>
      <c r="N4482" s="135"/>
      <c r="O4482" s="135"/>
      <c r="P4482" s="135"/>
      <c r="Q4482" s="135"/>
      <c r="R4482" s="135"/>
      <c r="S4482" s="135"/>
    </row>
    <row r="4483" spans="9:19">
      <c r="I4483" s="132"/>
      <c r="J4483" s="132"/>
      <c r="K4483" s="129"/>
      <c r="L4483" s="132"/>
      <c r="M4483" s="132"/>
      <c r="N4483" s="135"/>
      <c r="O4483" s="135"/>
      <c r="P4483" s="135"/>
      <c r="Q4483" s="135"/>
      <c r="R4483" s="135"/>
      <c r="S4483" s="135"/>
    </row>
    <row r="4484" spans="9:19">
      <c r="I4484" s="132"/>
      <c r="J4484" s="132"/>
      <c r="K4484" s="129"/>
      <c r="L4484" s="132"/>
      <c r="M4484" s="132"/>
      <c r="N4484" s="135"/>
      <c r="O4484" s="135"/>
      <c r="P4484" s="135"/>
      <c r="Q4484" s="135"/>
      <c r="R4484" s="135"/>
      <c r="S4484" s="135"/>
    </row>
    <row r="4485" spans="9:19">
      <c r="I4485" s="132"/>
      <c r="J4485" s="132"/>
      <c r="K4485" s="129"/>
      <c r="L4485" s="132"/>
      <c r="M4485" s="132"/>
      <c r="N4485" s="135"/>
      <c r="O4485" s="135"/>
      <c r="P4485" s="135"/>
      <c r="Q4485" s="135"/>
      <c r="R4485" s="135"/>
      <c r="S4485" s="135"/>
    </row>
    <row r="4486" spans="9:19">
      <c r="I4486" s="132"/>
      <c r="J4486" s="132"/>
      <c r="K4486" s="129"/>
      <c r="L4486" s="132"/>
      <c r="M4486" s="132"/>
      <c r="N4486" s="135"/>
      <c r="O4486" s="135"/>
      <c r="P4486" s="135"/>
      <c r="Q4486" s="135"/>
      <c r="R4486" s="135"/>
      <c r="S4486" s="135"/>
    </row>
    <row r="4487" spans="9:19">
      <c r="I4487" s="132"/>
      <c r="J4487" s="132"/>
      <c r="K4487" s="129"/>
      <c r="L4487" s="132"/>
      <c r="M4487" s="132"/>
      <c r="N4487" s="135"/>
      <c r="O4487" s="135"/>
      <c r="P4487" s="135"/>
      <c r="Q4487" s="135"/>
      <c r="R4487" s="135"/>
      <c r="S4487" s="135"/>
    </row>
    <row r="4488" spans="9:19">
      <c r="I4488" s="132"/>
      <c r="J4488" s="132"/>
      <c r="K4488" s="129"/>
      <c r="L4488" s="132"/>
      <c r="M4488" s="132"/>
      <c r="N4488" s="135"/>
      <c r="O4488" s="135"/>
      <c r="P4488" s="135"/>
      <c r="Q4488" s="135"/>
      <c r="R4488" s="135"/>
      <c r="S4488" s="135"/>
    </row>
    <row r="4489" spans="9:19">
      <c r="I4489" s="132"/>
      <c r="J4489" s="132"/>
      <c r="K4489" s="129"/>
      <c r="L4489" s="132"/>
      <c r="M4489" s="132"/>
      <c r="N4489" s="135"/>
      <c r="O4489" s="135"/>
      <c r="P4489" s="135"/>
      <c r="Q4489" s="135"/>
      <c r="R4489" s="135"/>
      <c r="S4489" s="135"/>
    </row>
    <row r="4490" spans="9:19">
      <c r="I4490" s="132"/>
      <c r="J4490" s="132"/>
      <c r="K4490" s="129"/>
      <c r="L4490" s="132"/>
      <c r="M4490" s="132"/>
      <c r="N4490" s="135"/>
      <c r="O4490" s="135"/>
      <c r="P4490" s="135"/>
      <c r="Q4490" s="135"/>
      <c r="R4490" s="135"/>
      <c r="S4490" s="135"/>
    </row>
    <row r="4491" spans="9:19">
      <c r="I4491" s="132"/>
      <c r="J4491" s="132"/>
      <c r="K4491" s="129"/>
      <c r="L4491" s="132"/>
      <c r="M4491" s="132"/>
      <c r="N4491" s="135"/>
      <c r="O4491" s="135"/>
      <c r="P4491" s="135"/>
      <c r="Q4491" s="135"/>
      <c r="R4491" s="135"/>
      <c r="S4491" s="135"/>
    </row>
    <row r="4492" spans="9:19">
      <c r="I4492" s="132"/>
      <c r="J4492" s="132"/>
      <c r="K4492" s="129"/>
      <c r="L4492" s="132"/>
      <c r="M4492" s="132"/>
      <c r="N4492" s="135"/>
      <c r="O4492" s="135"/>
      <c r="P4492" s="135"/>
      <c r="Q4492" s="135"/>
      <c r="R4492" s="135"/>
      <c r="S4492" s="135"/>
    </row>
    <row r="4493" spans="9:19">
      <c r="I4493" s="132"/>
      <c r="J4493" s="132"/>
      <c r="K4493" s="129"/>
      <c r="L4493" s="132"/>
      <c r="M4493" s="132"/>
      <c r="N4493" s="135"/>
      <c r="O4493" s="135"/>
      <c r="P4493" s="135"/>
      <c r="Q4493" s="135"/>
      <c r="R4493" s="135"/>
      <c r="S4493" s="135"/>
    </row>
    <row r="4494" spans="9:19">
      <c r="I4494" s="132"/>
      <c r="J4494" s="132"/>
      <c r="K4494" s="129"/>
      <c r="L4494" s="132"/>
      <c r="M4494" s="132"/>
      <c r="N4494" s="135"/>
      <c r="O4494" s="135"/>
      <c r="P4494" s="135"/>
      <c r="Q4494" s="135"/>
      <c r="R4494" s="135"/>
      <c r="S4494" s="135"/>
    </row>
    <row r="4495" spans="9:19">
      <c r="I4495" s="132"/>
      <c r="J4495" s="132"/>
      <c r="K4495" s="129"/>
      <c r="L4495" s="132"/>
      <c r="M4495" s="132"/>
      <c r="N4495" s="135"/>
      <c r="O4495" s="135"/>
      <c r="P4495" s="135"/>
      <c r="Q4495" s="135"/>
      <c r="R4495" s="135"/>
      <c r="S4495" s="135"/>
    </row>
    <row r="4496" spans="9:19">
      <c r="I4496" s="132"/>
      <c r="J4496" s="132"/>
      <c r="K4496" s="129"/>
      <c r="L4496" s="132"/>
      <c r="M4496" s="132"/>
      <c r="N4496" s="135"/>
      <c r="O4496" s="135"/>
      <c r="P4496" s="135"/>
      <c r="Q4496" s="135"/>
      <c r="R4496" s="135"/>
      <c r="S4496" s="135"/>
    </row>
    <row r="4497" spans="9:19">
      <c r="I4497" s="132"/>
      <c r="J4497" s="132"/>
      <c r="K4497" s="129"/>
      <c r="L4497" s="132"/>
      <c r="M4497" s="132"/>
      <c r="N4497" s="135"/>
      <c r="O4497" s="135"/>
      <c r="P4497" s="135"/>
      <c r="Q4497" s="135"/>
      <c r="R4497" s="135"/>
      <c r="S4497" s="135"/>
    </row>
    <row r="4498" spans="9:19">
      <c r="I4498" s="132"/>
      <c r="J4498" s="132"/>
      <c r="K4498" s="129"/>
      <c r="L4498" s="132"/>
      <c r="M4498" s="132"/>
      <c r="N4498" s="135"/>
      <c r="O4498" s="135"/>
      <c r="P4498" s="135"/>
      <c r="Q4498" s="135"/>
      <c r="R4498" s="135"/>
      <c r="S4498" s="135"/>
    </row>
    <row r="4499" spans="9:19">
      <c r="I4499" s="132"/>
      <c r="J4499" s="132"/>
      <c r="K4499" s="129"/>
      <c r="L4499" s="132"/>
      <c r="M4499" s="132"/>
      <c r="N4499" s="135"/>
      <c r="O4499" s="135"/>
      <c r="P4499" s="135"/>
      <c r="Q4499" s="135"/>
      <c r="R4499" s="135"/>
      <c r="S4499" s="135"/>
    </row>
    <row r="4500" spans="9:19">
      <c r="I4500" s="132"/>
      <c r="J4500" s="132"/>
      <c r="K4500" s="129"/>
      <c r="L4500" s="132"/>
      <c r="M4500" s="132"/>
      <c r="N4500" s="135"/>
      <c r="O4500" s="135"/>
      <c r="P4500" s="135"/>
      <c r="Q4500" s="135"/>
      <c r="R4500" s="135"/>
      <c r="S4500" s="135"/>
    </row>
    <row r="4501" spans="9:19">
      <c r="I4501" s="132"/>
      <c r="J4501" s="132"/>
      <c r="K4501" s="129"/>
      <c r="L4501" s="132"/>
      <c r="M4501" s="132"/>
      <c r="N4501" s="135"/>
      <c r="O4501" s="135"/>
      <c r="P4501" s="135"/>
      <c r="Q4501" s="135"/>
      <c r="R4501" s="135"/>
      <c r="S4501" s="135"/>
    </row>
    <row r="4502" spans="9:19">
      <c r="I4502" s="132"/>
      <c r="J4502" s="132"/>
      <c r="K4502" s="129"/>
      <c r="L4502" s="132"/>
      <c r="M4502" s="132"/>
      <c r="N4502" s="135"/>
      <c r="O4502" s="135"/>
      <c r="P4502" s="135"/>
      <c r="Q4502" s="135"/>
      <c r="R4502" s="135"/>
      <c r="S4502" s="135"/>
    </row>
    <row r="4503" spans="9:19">
      <c r="I4503" s="132"/>
      <c r="J4503" s="132"/>
      <c r="K4503" s="129"/>
      <c r="L4503" s="132"/>
      <c r="M4503" s="132"/>
      <c r="N4503" s="135"/>
      <c r="O4503" s="135"/>
      <c r="P4503" s="135"/>
      <c r="Q4503" s="135"/>
      <c r="R4503" s="135"/>
      <c r="S4503" s="135"/>
    </row>
    <row r="4504" spans="9:19">
      <c r="I4504" s="132"/>
      <c r="J4504" s="132"/>
      <c r="K4504" s="129"/>
      <c r="L4504" s="132"/>
      <c r="M4504" s="132"/>
      <c r="N4504" s="135"/>
      <c r="O4504" s="135"/>
      <c r="P4504" s="135"/>
      <c r="Q4504" s="135"/>
      <c r="R4504" s="135"/>
      <c r="S4504" s="135"/>
    </row>
    <row r="4505" spans="9:19">
      <c r="I4505" s="132"/>
      <c r="J4505" s="132"/>
      <c r="K4505" s="129"/>
      <c r="L4505" s="132"/>
      <c r="M4505" s="132"/>
      <c r="N4505" s="135"/>
      <c r="O4505" s="135"/>
      <c r="P4505" s="135"/>
      <c r="Q4505" s="135"/>
      <c r="R4505" s="135"/>
      <c r="S4505" s="135"/>
    </row>
    <row r="4506" spans="9:19">
      <c r="I4506" s="132"/>
      <c r="J4506" s="132"/>
      <c r="K4506" s="129"/>
      <c r="L4506" s="132"/>
      <c r="M4506" s="132"/>
      <c r="N4506" s="135"/>
      <c r="O4506" s="135"/>
      <c r="P4506" s="135"/>
      <c r="Q4506" s="135"/>
      <c r="R4506" s="135"/>
      <c r="S4506" s="135"/>
    </row>
    <row r="4507" spans="9:19">
      <c r="I4507" s="132"/>
      <c r="J4507" s="132"/>
      <c r="K4507" s="129"/>
      <c r="L4507" s="132"/>
      <c r="M4507" s="132"/>
      <c r="N4507" s="135"/>
      <c r="O4507" s="135"/>
      <c r="P4507" s="135"/>
      <c r="Q4507" s="135"/>
      <c r="R4507" s="135"/>
      <c r="S4507" s="135"/>
    </row>
    <row r="4508" spans="9:19">
      <c r="I4508" s="132"/>
      <c r="J4508" s="132"/>
      <c r="K4508" s="129"/>
      <c r="L4508" s="132"/>
      <c r="M4508" s="132"/>
      <c r="N4508" s="135"/>
      <c r="O4508" s="135"/>
      <c r="P4508" s="135"/>
      <c r="Q4508" s="135"/>
      <c r="R4508" s="135"/>
      <c r="S4508" s="135"/>
    </row>
    <row r="4509" spans="9:19">
      <c r="I4509" s="132"/>
      <c r="J4509" s="132"/>
      <c r="K4509" s="129"/>
      <c r="L4509" s="132"/>
      <c r="M4509" s="132"/>
      <c r="N4509" s="135"/>
      <c r="O4509" s="135"/>
      <c r="P4509" s="135"/>
      <c r="Q4509" s="135"/>
      <c r="R4509" s="135"/>
      <c r="S4509" s="135"/>
    </row>
    <row r="4510" spans="9:19">
      <c r="I4510" s="132"/>
      <c r="J4510" s="132"/>
      <c r="K4510" s="129"/>
      <c r="L4510" s="132"/>
      <c r="M4510" s="132"/>
      <c r="N4510" s="135"/>
      <c r="O4510" s="135"/>
      <c r="P4510" s="135"/>
      <c r="Q4510" s="135"/>
      <c r="R4510" s="135"/>
      <c r="S4510" s="135"/>
    </row>
    <row r="4511" spans="9:19">
      <c r="I4511" s="132"/>
      <c r="J4511" s="132"/>
      <c r="K4511" s="129"/>
      <c r="L4511" s="132"/>
      <c r="M4511" s="132"/>
      <c r="N4511" s="135"/>
      <c r="O4511" s="135"/>
      <c r="P4511" s="135"/>
      <c r="Q4511" s="135"/>
      <c r="R4511" s="135"/>
      <c r="S4511" s="135"/>
    </row>
    <row r="4512" spans="9:19">
      <c r="I4512" s="132"/>
      <c r="J4512" s="132"/>
      <c r="K4512" s="129"/>
      <c r="L4512" s="132"/>
      <c r="M4512" s="132"/>
      <c r="N4512" s="135"/>
      <c r="O4512" s="135"/>
      <c r="P4512" s="135"/>
      <c r="Q4512" s="135"/>
      <c r="R4512" s="135"/>
      <c r="S4512" s="135"/>
    </row>
    <row r="4513" spans="9:19">
      <c r="I4513" s="132"/>
      <c r="J4513" s="132"/>
      <c r="K4513" s="129"/>
      <c r="L4513" s="132"/>
      <c r="M4513" s="132"/>
      <c r="N4513" s="135"/>
      <c r="O4513" s="135"/>
      <c r="P4513" s="135"/>
      <c r="Q4513" s="135"/>
      <c r="R4513" s="135"/>
      <c r="S4513" s="135"/>
    </row>
    <row r="4514" spans="9:19">
      <c r="I4514" s="132"/>
      <c r="J4514" s="132"/>
      <c r="K4514" s="129"/>
      <c r="L4514" s="132"/>
      <c r="M4514" s="132"/>
      <c r="N4514" s="135"/>
      <c r="O4514" s="135"/>
      <c r="P4514" s="135"/>
      <c r="Q4514" s="135"/>
      <c r="R4514" s="135"/>
      <c r="S4514" s="135"/>
    </row>
    <row r="4515" spans="9:19">
      <c r="I4515" s="132"/>
      <c r="J4515" s="132"/>
      <c r="K4515" s="129"/>
      <c r="L4515" s="132"/>
      <c r="M4515" s="132"/>
      <c r="N4515" s="135"/>
      <c r="O4515" s="135"/>
      <c r="P4515" s="135"/>
      <c r="Q4515" s="135"/>
      <c r="R4515" s="135"/>
      <c r="S4515" s="135"/>
    </row>
    <row r="4516" spans="9:19">
      <c r="I4516" s="132"/>
      <c r="J4516" s="132"/>
      <c r="K4516" s="129"/>
      <c r="L4516" s="132"/>
      <c r="M4516" s="132"/>
      <c r="N4516" s="135"/>
      <c r="O4516" s="135"/>
      <c r="P4516" s="135"/>
      <c r="Q4516" s="135"/>
      <c r="R4516" s="135"/>
      <c r="S4516" s="135"/>
    </row>
    <row r="4517" spans="9:19">
      <c r="I4517" s="132"/>
      <c r="J4517" s="132"/>
      <c r="K4517" s="129"/>
      <c r="L4517" s="132"/>
      <c r="M4517" s="132"/>
      <c r="N4517" s="135"/>
      <c r="O4517" s="135"/>
      <c r="P4517" s="135"/>
      <c r="Q4517" s="135"/>
      <c r="R4517" s="135"/>
      <c r="S4517" s="135"/>
    </row>
    <row r="4518" spans="9:19">
      <c r="I4518" s="132"/>
      <c r="J4518" s="132"/>
      <c r="K4518" s="129"/>
      <c r="L4518" s="132"/>
      <c r="M4518" s="132"/>
      <c r="N4518" s="135"/>
      <c r="O4518" s="135"/>
      <c r="P4518" s="135"/>
      <c r="Q4518" s="135"/>
      <c r="R4518" s="135"/>
      <c r="S4518" s="135"/>
    </row>
    <row r="4519" spans="9:19">
      <c r="I4519" s="132"/>
      <c r="J4519" s="132"/>
      <c r="K4519" s="129"/>
      <c r="L4519" s="132"/>
      <c r="M4519" s="132"/>
      <c r="N4519" s="135"/>
      <c r="O4519" s="135"/>
      <c r="P4519" s="135"/>
      <c r="Q4519" s="135"/>
      <c r="R4519" s="135"/>
      <c r="S4519" s="135"/>
    </row>
    <row r="4520" spans="9:19">
      <c r="I4520" s="132"/>
      <c r="J4520" s="132"/>
      <c r="K4520" s="129"/>
      <c r="L4520" s="132"/>
      <c r="M4520" s="132"/>
      <c r="N4520" s="135"/>
      <c r="O4520" s="135"/>
      <c r="P4520" s="135"/>
      <c r="Q4520" s="135"/>
      <c r="R4520" s="135"/>
      <c r="S4520" s="135"/>
    </row>
    <row r="4521" spans="9:19">
      <c r="I4521" s="132"/>
      <c r="J4521" s="132"/>
      <c r="K4521" s="129"/>
      <c r="L4521" s="132"/>
      <c r="M4521" s="132"/>
      <c r="N4521" s="135"/>
      <c r="O4521" s="135"/>
      <c r="P4521" s="135"/>
      <c r="Q4521" s="135"/>
      <c r="R4521" s="135"/>
      <c r="S4521" s="135"/>
    </row>
    <row r="4522" spans="9:19">
      <c r="I4522" s="132"/>
      <c r="J4522" s="132"/>
      <c r="K4522" s="129"/>
      <c r="L4522" s="132"/>
      <c r="M4522" s="132"/>
      <c r="N4522" s="135"/>
      <c r="O4522" s="135"/>
      <c r="P4522" s="135"/>
      <c r="Q4522" s="135"/>
      <c r="R4522" s="135"/>
      <c r="S4522" s="135"/>
    </row>
    <row r="4523" spans="9:19">
      <c r="I4523" s="132"/>
      <c r="J4523" s="132"/>
      <c r="K4523" s="129"/>
      <c r="L4523" s="132"/>
      <c r="M4523" s="132"/>
      <c r="N4523" s="135"/>
      <c r="O4523" s="135"/>
      <c r="P4523" s="135"/>
      <c r="Q4523" s="135"/>
      <c r="R4523" s="135"/>
      <c r="S4523" s="135"/>
    </row>
    <row r="4524" spans="9:19">
      <c r="I4524" s="132"/>
      <c r="J4524" s="132"/>
      <c r="K4524" s="129"/>
      <c r="L4524" s="132"/>
      <c r="M4524" s="132"/>
      <c r="N4524" s="135"/>
      <c r="O4524" s="135"/>
      <c r="P4524" s="135"/>
      <c r="Q4524" s="135"/>
      <c r="R4524" s="135"/>
      <c r="S4524" s="135"/>
    </row>
    <row r="4525" spans="9:19">
      <c r="I4525" s="132"/>
      <c r="J4525" s="132"/>
      <c r="K4525" s="129"/>
      <c r="L4525" s="132"/>
      <c r="M4525" s="132"/>
      <c r="N4525" s="135"/>
      <c r="O4525" s="135"/>
      <c r="P4525" s="135"/>
      <c r="Q4525" s="135"/>
      <c r="R4525" s="135"/>
      <c r="S4525" s="135"/>
    </row>
    <row r="4526" spans="9:19">
      <c r="I4526" s="132"/>
      <c r="J4526" s="132"/>
      <c r="K4526" s="129"/>
      <c r="L4526" s="132"/>
      <c r="M4526" s="132"/>
      <c r="N4526" s="135"/>
      <c r="O4526" s="135"/>
      <c r="P4526" s="135"/>
      <c r="Q4526" s="135"/>
      <c r="R4526" s="135"/>
      <c r="S4526" s="135"/>
    </row>
    <row r="4527" spans="9:19">
      <c r="I4527" s="132"/>
      <c r="J4527" s="132"/>
      <c r="K4527" s="129"/>
      <c r="L4527" s="132"/>
      <c r="M4527" s="132"/>
      <c r="N4527" s="135"/>
      <c r="O4527" s="135"/>
      <c r="P4527" s="135"/>
      <c r="Q4527" s="135"/>
      <c r="R4527" s="135"/>
      <c r="S4527" s="135"/>
    </row>
    <row r="4528" spans="9:19">
      <c r="I4528" s="132"/>
      <c r="J4528" s="132"/>
      <c r="K4528" s="129"/>
      <c r="L4528" s="132"/>
      <c r="M4528" s="132"/>
      <c r="N4528" s="135"/>
      <c r="O4528" s="135"/>
      <c r="P4528" s="135"/>
      <c r="Q4528" s="135"/>
      <c r="R4528" s="135"/>
      <c r="S4528" s="135"/>
    </row>
    <row r="4529" spans="9:19">
      <c r="I4529" s="132"/>
      <c r="J4529" s="132"/>
      <c r="K4529" s="129"/>
      <c r="L4529" s="132"/>
      <c r="M4529" s="132"/>
      <c r="N4529" s="135"/>
      <c r="O4529" s="135"/>
      <c r="P4529" s="135"/>
      <c r="Q4529" s="135"/>
      <c r="R4529" s="135"/>
      <c r="S4529" s="135"/>
    </row>
    <row r="4530" spans="9:19">
      <c r="I4530" s="132"/>
      <c r="J4530" s="132"/>
      <c r="K4530" s="129"/>
      <c r="L4530" s="132"/>
      <c r="M4530" s="132"/>
      <c r="N4530" s="135"/>
      <c r="O4530" s="135"/>
      <c r="P4530" s="135"/>
      <c r="Q4530" s="135"/>
      <c r="R4530" s="135"/>
      <c r="S4530" s="135"/>
    </row>
    <row r="4531" spans="9:19">
      <c r="I4531" s="132"/>
      <c r="J4531" s="132"/>
      <c r="K4531" s="129"/>
      <c r="L4531" s="132"/>
      <c r="M4531" s="132"/>
      <c r="N4531" s="135"/>
      <c r="O4531" s="135"/>
      <c r="P4531" s="135"/>
      <c r="Q4531" s="135"/>
      <c r="R4531" s="135"/>
      <c r="S4531" s="135"/>
    </row>
    <row r="4532" spans="9:19">
      <c r="I4532" s="132"/>
      <c r="J4532" s="132"/>
      <c r="K4532" s="129"/>
      <c r="L4532" s="132"/>
      <c r="M4532" s="132"/>
      <c r="N4532" s="135"/>
      <c r="O4532" s="135"/>
      <c r="P4532" s="135"/>
      <c r="Q4532" s="135"/>
      <c r="R4532" s="135"/>
      <c r="S4532" s="135"/>
    </row>
    <row r="4533" spans="9:19">
      <c r="I4533" s="132"/>
      <c r="J4533" s="132"/>
      <c r="K4533" s="129"/>
      <c r="L4533" s="132"/>
      <c r="M4533" s="132"/>
      <c r="N4533" s="135"/>
      <c r="O4533" s="135"/>
      <c r="P4533" s="135"/>
      <c r="Q4533" s="135"/>
      <c r="R4533" s="135"/>
      <c r="S4533" s="135"/>
    </row>
    <row r="4534" spans="9:19">
      <c r="I4534" s="132"/>
      <c r="J4534" s="132"/>
      <c r="K4534" s="129"/>
      <c r="L4534" s="132"/>
      <c r="M4534" s="132"/>
      <c r="N4534" s="135"/>
      <c r="O4534" s="135"/>
      <c r="P4534" s="135"/>
      <c r="Q4534" s="135"/>
      <c r="R4534" s="135"/>
      <c r="S4534" s="135"/>
    </row>
    <row r="4535" spans="9:19">
      <c r="I4535" s="132"/>
      <c r="J4535" s="132"/>
      <c r="K4535" s="129"/>
      <c r="L4535" s="132"/>
      <c r="M4535" s="132"/>
      <c r="N4535" s="135"/>
      <c r="O4535" s="135"/>
      <c r="P4535" s="135"/>
      <c r="Q4535" s="135"/>
      <c r="R4535" s="135"/>
      <c r="S4535" s="135"/>
    </row>
    <row r="4536" spans="9:19">
      <c r="I4536" s="132"/>
      <c r="J4536" s="132"/>
      <c r="K4536" s="129"/>
      <c r="L4536" s="132"/>
      <c r="M4536" s="132"/>
      <c r="N4536" s="135"/>
      <c r="O4536" s="135"/>
      <c r="P4536" s="135"/>
      <c r="Q4536" s="135"/>
      <c r="R4536" s="135"/>
      <c r="S4536" s="135"/>
    </row>
    <row r="4537" spans="9:19">
      <c r="I4537" s="132"/>
      <c r="J4537" s="132"/>
      <c r="K4537" s="129"/>
      <c r="L4537" s="132"/>
      <c r="M4537" s="132"/>
      <c r="N4537" s="135"/>
      <c r="O4537" s="135"/>
      <c r="P4537" s="135"/>
      <c r="Q4537" s="135"/>
      <c r="R4537" s="135"/>
      <c r="S4537" s="135"/>
    </row>
    <row r="4538" spans="9:19">
      <c r="I4538" s="132"/>
      <c r="J4538" s="132"/>
      <c r="K4538" s="129"/>
      <c r="L4538" s="132"/>
      <c r="M4538" s="132"/>
      <c r="N4538" s="135"/>
      <c r="O4538" s="135"/>
      <c r="P4538" s="135"/>
      <c r="Q4538" s="135"/>
      <c r="R4538" s="135"/>
      <c r="S4538" s="135"/>
    </row>
    <row r="4539" spans="9:19">
      <c r="I4539" s="132"/>
      <c r="J4539" s="132"/>
      <c r="K4539" s="129"/>
      <c r="L4539" s="132"/>
      <c r="M4539" s="132"/>
      <c r="N4539" s="135"/>
      <c r="O4539" s="135"/>
      <c r="P4539" s="135"/>
      <c r="Q4539" s="135"/>
      <c r="R4539" s="135"/>
      <c r="S4539" s="135"/>
    </row>
    <row r="4540" spans="9:19">
      <c r="I4540" s="132"/>
      <c r="J4540" s="132"/>
      <c r="K4540" s="129"/>
      <c r="L4540" s="132"/>
      <c r="M4540" s="132"/>
      <c r="N4540" s="135"/>
      <c r="O4540" s="135"/>
      <c r="P4540" s="135"/>
      <c r="Q4540" s="135"/>
      <c r="R4540" s="135"/>
      <c r="S4540" s="135"/>
    </row>
    <row r="4541" spans="9:19">
      <c r="I4541" s="132"/>
      <c r="J4541" s="132"/>
      <c r="K4541" s="129"/>
      <c r="L4541" s="132"/>
      <c r="M4541" s="132"/>
      <c r="N4541" s="135"/>
      <c r="O4541" s="135"/>
      <c r="P4541" s="135"/>
      <c r="Q4541" s="135"/>
      <c r="R4541" s="135"/>
      <c r="S4541" s="135"/>
    </row>
    <row r="4542" spans="9:19">
      <c r="I4542" s="132"/>
      <c r="J4542" s="132"/>
      <c r="K4542" s="129"/>
      <c r="L4542" s="132"/>
      <c r="M4542" s="132"/>
      <c r="N4542" s="135"/>
      <c r="O4542" s="135"/>
      <c r="P4542" s="135"/>
      <c r="Q4542" s="135"/>
      <c r="R4542" s="135"/>
      <c r="S4542" s="135"/>
    </row>
    <row r="4543" spans="9:19">
      <c r="I4543" s="132"/>
      <c r="J4543" s="132"/>
      <c r="K4543" s="129"/>
      <c r="L4543" s="132"/>
      <c r="M4543" s="132"/>
      <c r="N4543" s="135"/>
      <c r="O4543" s="135"/>
      <c r="P4543" s="135"/>
      <c r="Q4543" s="135"/>
      <c r="R4543" s="135"/>
      <c r="S4543" s="135"/>
    </row>
    <row r="4544" spans="9:19">
      <c r="I4544" s="132"/>
      <c r="J4544" s="132"/>
      <c r="K4544" s="129"/>
      <c r="L4544" s="132"/>
      <c r="M4544" s="132"/>
      <c r="N4544" s="135"/>
      <c r="O4544" s="135"/>
      <c r="P4544" s="135"/>
      <c r="Q4544" s="135"/>
      <c r="R4544" s="135"/>
      <c r="S4544" s="135"/>
    </row>
    <row r="4545" spans="9:19">
      <c r="I4545" s="132"/>
      <c r="J4545" s="132"/>
      <c r="K4545" s="129"/>
      <c r="L4545" s="132"/>
      <c r="M4545" s="132"/>
      <c r="N4545" s="135"/>
      <c r="O4545" s="135"/>
      <c r="P4545" s="135"/>
      <c r="Q4545" s="135"/>
      <c r="R4545" s="135"/>
      <c r="S4545" s="135"/>
    </row>
    <row r="4546" spans="9:19">
      <c r="I4546" s="132"/>
      <c r="J4546" s="132"/>
      <c r="K4546" s="129"/>
      <c r="L4546" s="132"/>
      <c r="M4546" s="132"/>
      <c r="N4546" s="135"/>
      <c r="O4546" s="135"/>
      <c r="P4546" s="135"/>
      <c r="Q4546" s="135"/>
      <c r="R4546" s="135"/>
      <c r="S4546" s="135"/>
    </row>
    <row r="4547" spans="9:19">
      <c r="I4547" s="132"/>
      <c r="J4547" s="132"/>
      <c r="K4547" s="129"/>
      <c r="L4547" s="132"/>
      <c r="M4547" s="132"/>
      <c r="N4547" s="135"/>
      <c r="O4547" s="135"/>
      <c r="P4547" s="135"/>
      <c r="Q4547" s="135"/>
      <c r="R4547" s="135"/>
      <c r="S4547" s="135"/>
    </row>
    <row r="4548" spans="9:19">
      <c r="I4548" s="132"/>
      <c r="J4548" s="132"/>
      <c r="K4548" s="129"/>
      <c r="L4548" s="132"/>
      <c r="M4548" s="132"/>
      <c r="N4548" s="135"/>
      <c r="O4548" s="135"/>
      <c r="P4548" s="135"/>
      <c r="Q4548" s="135"/>
      <c r="R4548" s="135"/>
      <c r="S4548" s="135"/>
    </row>
    <row r="4549" spans="9:19">
      <c r="I4549" s="132"/>
      <c r="J4549" s="132"/>
      <c r="K4549" s="129"/>
      <c r="L4549" s="132"/>
      <c r="M4549" s="132"/>
      <c r="N4549" s="135"/>
      <c r="O4549" s="135"/>
      <c r="P4549" s="135"/>
      <c r="Q4549" s="135"/>
      <c r="R4549" s="135"/>
      <c r="S4549" s="135"/>
    </row>
    <row r="4550" spans="9:19">
      <c r="I4550" s="132"/>
      <c r="J4550" s="132"/>
      <c r="K4550" s="129"/>
      <c r="L4550" s="132"/>
      <c r="M4550" s="132"/>
      <c r="N4550" s="135"/>
      <c r="O4550" s="135"/>
      <c r="P4550" s="135"/>
      <c r="Q4550" s="135"/>
      <c r="R4550" s="135"/>
      <c r="S4550" s="135"/>
    </row>
    <row r="4551" spans="9:19">
      <c r="I4551" s="132"/>
      <c r="J4551" s="132"/>
      <c r="K4551" s="129"/>
      <c r="L4551" s="132"/>
      <c r="M4551" s="132"/>
      <c r="N4551" s="135"/>
      <c r="O4551" s="135"/>
      <c r="P4551" s="135"/>
      <c r="Q4551" s="135"/>
      <c r="R4551" s="135"/>
      <c r="S4551" s="135"/>
    </row>
    <row r="4552" spans="9:19">
      <c r="I4552" s="132"/>
      <c r="J4552" s="132"/>
      <c r="K4552" s="129"/>
      <c r="L4552" s="132"/>
      <c r="M4552" s="132"/>
      <c r="N4552" s="135"/>
      <c r="O4552" s="135"/>
      <c r="P4552" s="135"/>
      <c r="Q4552" s="135"/>
      <c r="R4552" s="135"/>
      <c r="S4552" s="135"/>
    </row>
    <row r="4553" spans="9:19">
      <c r="I4553" s="132"/>
      <c r="J4553" s="132"/>
      <c r="K4553" s="129"/>
      <c r="L4553" s="132"/>
      <c r="M4553" s="132"/>
      <c r="N4553" s="135"/>
      <c r="O4553" s="135"/>
      <c r="P4553" s="135"/>
      <c r="Q4553" s="135"/>
      <c r="R4553" s="135"/>
      <c r="S4553" s="135"/>
    </row>
    <row r="4554" spans="9:19">
      <c r="I4554" s="132"/>
      <c r="J4554" s="132"/>
      <c r="K4554" s="129"/>
      <c r="L4554" s="132"/>
      <c r="M4554" s="132"/>
      <c r="N4554" s="135"/>
      <c r="O4554" s="135"/>
      <c r="P4554" s="135"/>
      <c r="Q4554" s="135"/>
      <c r="R4554" s="135"/>
      <c r="S4554" s="135"/>
    </row>
    <row r="4555" spans="9:19">
      <c r="I4555" s="132"/>
      <c r="J4555" s="132"/>
      <c r="K4555" s="129"/>
      <c r="L4555" s="132"/>
      <c r="M4555" s="132"/>
      <c r="N4555" s="135"/>
      <c r="O4555" s="135"/>
      <c r="P4555" s="135"/>
      <c r="Q4555" s="135"/>
      <c r="R4555" s="135"/>
      <c r="S4555" s="135"/>
    </row>
    <row r="4556" spans="9:19">
      <c r="I4556" s="132"/>
      <c r="J4556" s="132"/>
      <c r="K4556" s="129"/>
      <c r="L4556" s="132"/>
      <c r="M4556" s="132"/>
      <c r="N4556" s="135"/>
      <c r="O4556" s="135"/>
      <c r="P4556" s="135"/>
      <c r="Q4556" s="135"/>
      <c r="R4556" s="135"/>
      <c r="S4556" s="135"/>
    </row>
    <row r="4557" spans="9:19">
      <c r="I4557" s="132"/>
      <c r="J4557" s="132"/>
      <c r="K4557" s="129"/>
      <c r="L4557" s="132"/>
      <c r="M4557" s="132"/>
      <c r="N4557" s="135"/>
      <c r="O4557" s="135"/>
      <c r="P4557" s="135"/>
      <c r="Q4557" s="135"/>
      <c r="R4557" s="135"/>
      <c r="S4557" s="135"/>
    </row>
    <row r="4558" spans="9:19">
      <c r="I4558" s="132"/>
      <c r="J4558" s="132"/>
      <c r="K4558" s="129"/>
      <c r="L4558" s="132"/>
      <c r="M4558" s="132"/>
      <c r="N4558" s="135"/>
      <c r="O4558" s="135"/>
      <c r="P4558" s="135"/>
      <c r="Q4558" s="135"/>
      <c r="R4558" s="135"/>
      <c r="S4558" s="135"/>
    </row>
    <row r="4559" spans="9:19">
      <c r="I4559" s="132"/>
      <c r="J4559" s="132"/>
      <c r="K4559" s="129"/>
      <c r="L4559" s="132"/>
      <c r="M4559" s="132"/>
      <c r="N4559" s="135"/>
      <c r="O4559" s="135"/>
      <c r="P4559" s="135"/>
      <c r="Q4559" s="135"/>
      <c r="R4559" s="135"/>
      <c r="S4559" s="135"/>
    </row>
    <row r="4560" spans="9:19">
      <c r="I4560" s="132"/>
      <c r="J4560" s="132"/>
      <c r="K4560" s="129"/>
      <c r="L4560" s="132"/>
      <c r="M4560" s="132"/>
      <c r="N4560" s="135"/>
      <c r="O4560" s="135"/>
      <c r="P4560" s="135"/>
      <c r="Q4560" s="135"/>
      <c r="R4560" s="135"/>
      <c r="S4560" s="135"/>
    </row>
    <row r="4561" spans="9:19">
      <c r="I4561" s="132"/>
      <c r="J4561" s="132"/>
      <c r="K4561" s="129"/>
      <c r="L4561" s="132"/>
      <c r="M4561" s="132"/>
      <c r="N4561" s="135"/>
      <c r="O4561" s="135"/>
      <c r="P4561" s="135"/>
      <c r="Q4561" s="135"/>
      <c r="R4561" s="135"/>
      <c r="S4561" s="135"/>
    </row>
    <row r="4562" spans="9:19">
      <c r="I4562" s="132"/>
      <c r="J4562" s="132"/>
      <c r="K4562" s="129"/>
      <c r="L4562" s="132"/>
      <c r="M4562" s="132"/>
      <c r="N4562" s="135"/>
      <c r="O4562" s="135"/>
      <c r="P4562" s="135"/>
      <c r="Q4562" s="135"/>
      <c r="R4562" s="135"/>
      <c r="S4562" s="135"/>
    </row>
    <row r="4563" spans="9:19">
      <c r="I4563" s="132"/>
      <c r="J4563" s="132"/>
      <c r="K4563" s="129"/>
      <c r="L4563" s="132"/>
      <c r="M4563" s="132"/>
      <c r="N4563" s="135"/>
      <c r="O4563" s="135"/>
      <c r="P4563" s="135"/>
      <c r="Q4563" s="135"/>
      <c r="R4563" s="135"/>
      <c r="S4563" s="135"/>
    </row>
    <row r="4564" spans="9:19">
      <c r="I4564" s="132"/>
      <c r="J4564" s="132"/>
      <c r="K4564" s="129"/>
      <c r="L4564" s="132"/>
      <c r="M4564" s="132"/>
      <c r="N4564" s="135"/>
      <c r="O4564" s="135"/>
      <c r="P4564" s="135"/>
      <c r="Q4564" s="135"/>
      <c r="R4564" s="135"/>
      <c r="S4564" s="135"/>
    </row>
    <row r="4565" spans="9:19">
      <c r="I4565" s="132"/>
      <c r="J4565" s="132"/>
      <c r="K4565" s="129"/>
      <c r="L4565" s="132"/>
      <c r="M4565" s="132"/>
      <c r="N4565" s="135"/>
      <c r="O4565" s="135"/>
      <c r="P4565" s="135"/>
      <c r="Q4565" s="135"/>
      <c r="R4565" s="135"/>
      <c r="S4565" s="135"/>
    </row>
    <row r="4566" spans="9:19">
      <c r="I4566" s="132"/>
      <c r="J4566" s="132"/>
      <c r="K4566" s="129"/>
      <c r="L4566" s="132"/>
      <c r="M4566" s="132"/>
      <c r="N4566" s="135"/>
      <c r="O4566" s="135"/>
      <c r="P4566" s="135"/>
      <c r="Q4566" s="135"/>
      <c r="R4566" s="135"/>
      <c r="S4566" s="135"/>
    </row>
    <row r="4567" spans="9:19">
      <c r="I4567" s="132"/>
      <c r="J4567" s="132"/>
      <c r="K4567" s="129"/>
      <c r="L4567" s="132"/>
      <c r="M4567" s="132"/>
      <c r="N4567" s="135"/>
      <c r="O4567" s="135"/>
      <c r="P4567" s="135"/>
      <c r="Q4567" s="135"/>
      <c r="R4567" s="135"/>
      <c r="S4567" s="135"/>
    </row>
    <row r="4568" spans="9:19">
      <c r="I4568" s="132"/>
      <c r="J4568" s="132"/>
      <c r="K4568" s="129"/>
      <c r="L4568" s="132"/>
      <c r="M4568" s="132"/>
      <c r="N4568" s="135"/>
      <c r="O4568" s="135"/>
      <c r="P4568" s="135"/>
      <c r="Q4568" s="135"/>
      <c r="R4568" s="135"/>
      <c r="S4568" s="135"/>
    </row>
    <row r="4569" spans="9:19">
      <c r="I4569" s="132"/>
      <c r="J4569" s="132"/>
      <c r="K4569" s="129"/>
      <c r="L4569" s="132"/>
      <c r="M4569" s="132"/>
      <c r="N4569" s="135"/>
      <c r="O4569" s="135"/>
      <c r="P4569" s="135"/>
      <c r="Q4569" s="135"/>
      <c r="R4569" s="135"/>
      <c r="S4569" s="135"/>
    </row>
    <row r="4570" spans="9:19">
      <c r="I4570" s="132"/>
      <c r="J4570" s="132"/>
      <c r="K4570" s="129"/>
      <c r="L4570" s="132"/>
      <c r="M4570" s="132"/>
      <c r="N4570" s="135"/>
      <c r="O4570" s="135"/>
      <c r="P4570" s="135"/>
      <c r="Q4570" s="135"/>
      <c r="R4570" s="135"/>
      <c r="S4570" s="135"/>
    </row>
    <row r="4571" spans="9:19">
      <c r="I4571" s="132"/>
      <c r="J4571" s="132"/>
      <c r="K4571" s="129"/>
      <c r="L4571" s="132"/>
      <c r="M4571" s="132"/>
      <c r="N4571" s="135"/>
      <c r="O4571" s="135"/>
      <c r="P4571" s="135"/>
      <c r="Q4571" s="135"/>
      <c r="R4571" s="135"/>
      <c r="S4571" s="135"/>
    </row>
    <row r="4572" spans="9:19">
      <c r="I4572" s="132"/>
      <c r="J4572" s="132"/>
      <c r="K4572" s="129"/>
      <c r="L4572" s="132"/>
      <c r="M4572" s="132"/>
      <c r="N4572" s="135"/>
      <c r="O4572" s="135"/>
      <c r="P4572" s="135"/>
      <c r="Q4572" s="135"/>
      <c r="R4572" s="135"/>
      <c r="S4572" s="135"/>
    </row>
    <row r="4573" spans="9:19">
      <c r="I4573" s="132"/>
      <c r="J4573" s="132"/>
      <c r="K4573" s="129"/>
      <c r="L4573" s="132"/>
      <c r="M4573" s="132"/>
      <c r="N4573" s="135"/>
      <c r="O4573" s="135"/>
      <c r="P4573" s="135"/>
      <c r="Q4573" s="135"/>
      <c r="R4573" s="135"/>
      <c r="S4573" s="135"/>
    </row>
    <row r="4574" spans="9:19">
      <c r="I4574" s="132"/>
      <c r="J4574" s="132"/>
      <c r="K4574" s="129"/>
      <c r="L4574" s="132"/>
      <c r="M4574" s="132"/>
      <c r="N4574" s="135"/>
      <c r="O4574" s="135"/>
      <c r="P4574" s="135"/>
      <c r="Q4574" s="135"/>
      <c r="R4574" s="135"/>
      <c r="S4574" s="135"/>
    </row>
    <row r="4575" spans="9:19">
      <c r="I4575" s="132"/>
      <c r="J4575" s="132"/>
      <c r="K4575" s="129"/>
      <c r="L4575" s="132"/>
      <c r="M4575" s="132"/>
      <c r="N4575" s="135"/>
      <c r="O4575" s="135"/>
      <c r="P4575" s="135"/>
      <c r="Q4575" s="135"/>
      <c r="R4575" s="135"/>
      <c r="S4575" s="135"/>
    </row>
    <row r="4576" spans="9:19">
      <c r="I4576" s="132"/>
      <c r="J4576" s="132"/>
      <c r="K4576" s="129"/>
      <c r="L4576" s="132"/>
      <c r="M4576" s="132"/>
      <c r="N4576" s="135"/>
      <c r="O4576" s="135"/>
      <c r="P4576" s="135"/>
      <c r="Q4576" s="135"/>
      <c r="R4576" s="135"/>
      <c r="S4576" s="135"/>
    </row>
    <row r="4577" spans="9:19">
      <c r="I4577" s="132"/>
      <c r="J4577" s="132"/>
      <c r="K4577" s="129"/>
      <c r="L4577" s="132"/>
      <c r="M4577" s="132"/>
      <c r="N4577" s="135"/>
      <c r="O4577" s="135"/>
      <c r="P4577" s="135"/>
      <c r="Q4577" s="135"/>
      <c r="R4577" s="135"/>
      <c r="S4577" s="135"/>
    </row>
    <row r="4578" spans="9:19">
      <c r="I4578" s="132"/>
      <c r="J4578" s="132"/>
      <c r="K4578" s="129"/>
      <c r="L4578" s="132"/>
      <c r="M4578" s="132"/>
      <c r="N4578" s="135"/>
      <c r="O4578" s="135"/>
      <c r="P4578" s="135"/>
      <c r="Q4578" s="135"/>
      <c r="R4578" s="135"/>
      <c r="S4578" s="135"/>
    </row>
    <row r="4579" spans="9:19">
      <c r="I4579" s="132"/>
      <c r="J4579" s="132"/>
      <c r="K4579" s="129"/>
      <c r="L4579" s="132"/>
      <c r="M4579" s="132"/>
      <c r="N4579" s="135"/>
      <c r="O4579" s="135"/>
      <c r="P4579" s="135"/>
      <c r="Q4579" s="135"/>
      <c r="R4579" s="135"/>
      <c r="S4579" s="135"/>
    </row>
    <row r="4580" spans="9:19">
      <c r="I4580" s="132"/>
      <c r="J4580" s="132"/>
      <c r="K4580" s="129"/>
      <c r="L4580" s="132"/>
      <c r="M4580" s="132"/>
      <c r="N4580" s="135"/>
      <c r="O4580" s="135"/>
      <c r="P4580" s="135"/>
      <c r="Q4580" s="135"/>
      <c r="R4580" s="135"/>
      <c r="S4580" s="135"/>
    </row>
    <row r="4581" spans="9:19">
      <c r="I4581" s="132"/>
      <c r="J4581" s="132"/>
      <c r="K4581" s="129"/>
      <c r="L4581" s="132"/>
      <c r="M4581" s="132"/>
      <c r="N4581" s="135"/>
      <c r="O4581" s="135"/>
      <c r="P4581" s="135"/>
      <c r="Q4581" s="135"/>
      <c r="R4581" s="135"/>
      <c r="S4581" s="135"/>
    </row>
    <row r="4582" spans="9:19">
      <c r="I4582" s="132"/>
      <c r="J4582" s="132"/>
      <c r="K4582" s="129"/>
      <c r="L4582" s="132"/>
      <c r="M4582" s="132"/>
      <c r="N4582" s="135"/>
      <c r="O4582" s="135"/>
      <c r="P4582" s="135"/>
      <c r="Q4582" s="135"/>
      <c r="R4582" s="135"/>
      <c r="S4582" s="135"/>
    </row>
    <row r="4583" spans="9:19">
      <c r="I4583" s="132"/>
      <c r="J4583" s="132"/>
      <c r="K4583" s="129"/>
      <c r="L4583" s="132"/>
      <c r="M4583" s="132"/>
      <c r="N4583" s="135"/>
      <c r="O4583" s="135"/>
      <c r="P4583" s="135"/>
      <c r="Q4583" s="135"/>
      <c r="R4583" s="135"/>
      <c r="S4583" s="135"/>
    </row>
    <row r="4584" spans="9:19">
      <c r="I4584" s="132"/>
      <c r="J4584" s="132"/>
      <c r="K4584" s="129"/>
      <c r="L4584" s="132"/>
      <c r="M4584" s="132"/>
      <c r="N4584" s="135"/>
      <c r="O4584" s="135"/>
      <c r="P4584" s="135"/>
      <c r="Q4584" s="135"/>
      <c r="R4584" s="135"/>
      <c r="S4584" s="135"/>
    </row>
    <row r="4585" spans="9:19">
      <c r="I4585" s="132"/>
      <c r="J4585" s="132"/>
      <c r="K4585" s="129"/>
      <c r="L4585" s="132"/>
      <c r="M4585" s="132"/>
      <c r="N4585" s="135"/>
      <c r="O4585" s="135"/>
      <c r="P4585" s="135"/>
      <c r="Q4585" s="135"/>
      <c r="R4585" s="135"/>
      <c r="S4585" s="135"/>
    </row>
    <row r="4586" spans="9:19">
      <c r="I4586" s="132"/>
      <c r="J4586" s="132"/>
      <c r="K4586" s="129"/>
      <c r="L4586" s="132"/>
      <c r="M4586" s="132"/>
      <c r="N4586" s="135"/>
      <c r="O4586" s="135"/>
      <c r="P4586" s="135"/>
      <c r="Q4586" s="135"/>
      <c r="R4586" s="135"/>
      <c r="S4586" s="135"/>
    </row>
    <row r="4587" spans="9:19">
      <c r="I4587" s="132"/>
      <c r="J4587" s="132"/>
      <c r="K4587" s="129"/>
      <c r="L4587" s="132"/>
      <c r="M4587" s="132"/>
      <c r="N4587" s="135"/>
      <c r="O4587" s="135"/>
      <c r="P4587" s="135"/>
      <c r="Q4587" s="135"/>
      <c r="R4587" s="135"/>
      <c r="S4587" s="135"/>
    </row>
    <row r="4588" spans="9:19">
      <c r="I4588" s="132"/>
      <c r="J4588" s="132"/>
      <c r="K4588" s="129"/>
      <c r="L4588" s="132"/>
      <c r="M4588" s="132"/>
      <c r="N4588" s="135"/>
      <c r="O4588" s="135"/>
      <c r="P4588" s="135"/>
      <c r="Q4588" s="135"/>
      <c r="R4588" s="135"/>
      <c r="S4588" s="135"/>
    </row>
    <row r="4589" spans="9:19">
      <c r="I4589" s="132"/>
      <c r="J4589" s="132"/>
      <c r="K4589" s="129"/>
      <c r="L4589" s="132"/>
      <c r="M4589" s="132"/>
      <c r="N4589" s="135"/>
      <c r="O4589" s="135"/>
      <c r="P4589" s="135"/>
      <c r="Q4589" s="135"/>
      <c r="R4589" s="135"/>
      <c r="S4589" s="135"/>
    </row>
    <row r="4590" spans="9:19">
      <c r="I4590" s="132"/>
      <c r="J4590" s="132"/>
      <c r="K4590" s="129"/>
      <c r="L4590" s="132"/>
      <c r="M4590" s="132"/>
      <c r="N4590" s="135"/>
      <c r="O4590" s="135"/>
      <c r="P4590" s="135"/>
      <c r="Q4590" s="135"/>
      <c r="R4590" s="135"/>
      <c r="S4590" s="135"/>
    </row>
    <row r="4591" spans="9:19">
      <c r="I4591" s="132"/>
      <c r="J4591" s="132"/>
      <c r="K4591" s="129"/>
      <c r="L4591" s="132"/>
      <c r="M4591" s="132"/>
      <c r="N4591" s="135"/>
      <c r="O4591" s="135"/>
      <c r="P4591" s="135"/>
      <c r="Q4591" s="135"/>
      <c r="R4591" s="135"/>
      <c r="S4591" s="135"/>
    </row>
    <row r="4592" spans="9:19">
      <c r="I4592" s="132"/>
      <c r="J4592" s="132"/>
      <c r="K4592" s="129"/>
      <c r="L4592" s="132"/>
      <c r="M4592" s="132"/>
      <c r="N4592" s="135"/>
      <c r="O4592" s="135"/>
      <c r="P4592" s="135"/>
      <c r="Q4592" s="135"/>
      <c r="R4592" s="135"/>
      <c r="S4592" s="135"/>
    </row>
    <row r="4593" spans="9:19">
      <c r="I4593" s="132"/>
      <c r="J4593" s="132"/>
      <c r="K4593" s="129"/>
      <c r="L4593" s="132"/>
      <c r="M4593" s="132"/>
      <c r="N4593" s="135"/>
      <c r="O4593" s="135"/>
      <c r="P4593" s="135"/>
      <c r="Q4593" s="135"/>
      <c r="R4593" s="135"/>
      <c r="S4593" s="135"/>
    </row>
    <row r="4594" spans="9:19">
      <c r="I4594" s="132"/>
      <c r="J4594" s="132"/>
      <c r="K4594" s="129"/>
      <c r="L4594" s="132"/>
      <c r="M4594" s="132"/>
      <c r="N4594" s="135"/>
      <c r="O4594" s="135"/>
      <c r="P4594" s="135"/>
      <c r="Q4594" s="135"/>
      <c r="R4594" s="135"/>
      <c r="S4594" s="135"/>
    </row>
    <row r="4595" spans="9:19">
      <c r="I4595" s="132"/>
      <c r="J4595" s="132"/>
      <c r="K4595" s="129"/>
      <c r="L4595" s="132"/>
      <c r="M4595" s="132"/>
      <c r="N4595" s="135"/>
      <c r="O4595" s="135"/>
      <c r="P4595" s="135"/>
      <c r="Q4595" s="135"/>
      <c r="R4595" s="135"/>
      <c r="S4595" s="135"/>
    </row>
    <row r="4596" spans="9:19">
      <c r="I4596" s="132"/>
      <c r="J4596" s="132"/>
      <c r="K4596" s="129"/>
      <c r="L4596" s="132"/>
      <c r="M4596" s="132"/>
      <c r="N4596" s="135"/>
      <c r="O4596" s="135"/>
      <c r="P4596" s="135"/>
      <c r="Q4596" s="135"/>
      <c r="R4596" s="135"/>
      <c r="S4596" s="135"/>
    </row>
    <row r="4597" spans="9:19">
      <c r="I4597" s="132"/>
      <c r="J4597" s="132"/>
      <c r="K4597" s="129"/>
      <c r="L4597" s="132"/>
      <c r="M4597" s="132"/>
      <c r="N4597" s="135"/>
      <c r="O4597" s="135"/>
      <c r="P4597" s="135"/>
      <c r="Q4597" s="135"/>
      <c r="R4597" s="135"/>
      <c r="S4597" s="135"/>
    </row>
    <row r="4598" spans="9:19">
      <c r="I4598" s="132"/>
      <c r="J4598" s="132"/>
      <c r="K4598" s="129"/>
      <c r="L4598" s="132"/>
      <c r="M4598" s="132"/>
      <c r="N4598" s="135"/>
      <c r="O4598" s="135"/>
      <c r="P4598" s="135"/>
      <c r="Q4598" s="135"/>
      <c r="R4598" s="135"/>
      <c r="S4598" s="135"/>
    </row>
    <row r="4599" spans="9:19">
      <c r="I4599" s="132"/>
      <c r="J4599" s="132"/>
      <c r="K4599" s="129"/>
      <c r="L4599" s="132"/>
      <c r="M4599" s="132"/>
      <c r="N4599" s="135"/>
      <c r="O4599" s="135"/>
      <c r="P4599" s="135"/>
      <c r="Q4599" s="135"/>
      <c r="R4599" s="135"/>
      <c r="S4599" s="135"/>
    </row>
    <row r="4600" spans="9:19">
      <c r="I4600" s="132"/>
      <c r="J4600" s="132"/>
      <c r="K4600" s="129"/>
      <c r="L4600" s="132"/>
      <c r="M4600" s="132"/>
      <c r="N4600" s="135"/>
      <c r="O4600" s="135"/>
      <c r="P4600" s="135"/>
      <c r="Q4600" s="135"/>
      <c r="R4600" s="135"/>
      <c r="S4600" s="135"/>
    </row>
    <row r="4601" spans="9:19">
      <c r="I4601" s="132"/>
      <c r="J4601" s="132"/>
      <c r="K4601" s="129"/>
      <c r="L4601" s="132"/>
      <c r="M4601" s="132"/>
      <c r="N4601" s="135"/>
      <c r="O4601" s="135"/>
      <c r="P4601" s="135"/>
      <c r="Q4601" s="135"/>
      <c r="R4601" s="135"/>
      <c r="S4601" s="135"/>
    </row>
    <row r="4602" spans="9:19">
      <c r="I4602" s="132"/>
      <c r="J4602" s="132"/>
      <c r="K4602" s="129"/>
      <c r="L4602" s="132"/>
      <c r="M4602" s="132"/>
      <c r="N4602" s="135"/>
      <c r="O4602" s="135"/>
      <c r="P4602" s="135"/>
      <c r="Q4602" s="135"/>
      <c r="R4602" s="135"/>
      <c r="S4602" s="135"/>
    </row>
    <row r="4603" spans="9:19">
      <c r="I4603" s="132"/>
      <c r="J4603" s="132"/>
      <c r="K4603" s="129"/>
      <c r="L4603" s="132"/>
      <c r="M4603" s="132"/>
      <c r="N4603" s="135"/>
      <c r="O4603" s="135"/>
      <c r="P4603" s="135"/>
      <c r="Q4603" s="135"/>
      <c r="R4603" s="135"/>
      <c r="S4603" s="135"/>
    </row>
    <row r="4604" spans="9:19">
      <c r="I4604" s="132"/>
      <c r="J4604" s="132"/>
      <c r="K4604" s="129"/>
      <c r="L4604" s="132"/>
      <c r="M4604" s="132"/>
      <c r="N4604" s="135"/>
      <c r="O4604" s="135"/>
      <c r="P4604" s="135"/>
      <c r="Q4604" s="135"/>
      <c r="R4604" s="135"/>
      <c r="S4604" s="135"/>
    </row>
    <row r="4605" spans="9:19">
      <c r="I4605" s="132"/>
      <c r="J4605" s="132"/>
      <c r="K4605" s="129"/>
      <c r="L4605" s="132"/>
      <c r="M4605" s="132"/>
      <c r="N4605" s="135"/>
      <c r="O4605" s="135"/>
      <c r="P4605" s="135"/>
      <c r="Q4605" s="135"/>
      <c r="R4605" s="135"/>
      <c r="S4605" s="135"/>
    </row>
    <row r="4606" spans="9:19">
      <c r="I4606" s="132"/>
      <c r="J4606" s="132"/>
      <c r="K4606" s="129"/>
      <c r="L4606" s="132"/>
      <c r="M4606" s="132"/>
      <c r="N4606" s="135"/>
      <c r="O4606" s="135"/>
      <c r="P4606" s="135"/>
      <c r="Q4606" s="135"/>
      <c r="R4606" s="135"/>
      <c r="S4606" s="135"/>
    </row>
    <row r="4607" spans="9:19">
      <c r="I4607" s="132"/>
      <c r="J4607" s="132"/>
      <c r="K4607" s="129"/>
      <c r="L4607" s="132"/>
      <c r="M4607" s="132"/>
      <c r="N4607" s="135"/>
      <c r="O4607" s="135"/>
      <c r="P4607" s="135"/>
      <c r="Q4607" s="135"/>
      <c r="R4607" s="135"/>
      <c r="S4607" s="135"/>
    </row>
    <row r="4608" spans="9:19">
      <c r="I4608" s="132"/>
      <c r="J4608" s="132"/>
      <c r="K4608" s="129"/>
      <c r="L4608" s="132"/>
      <c r="M4608" s="132"/>
      <c r="N4608" s="135"/>
      <c r="O4608" s="135"/>
      <c r="P4608" s="135"/>
      <c r="Q4608" s="135"/>
      <c r="R4608" s="135"/>
      <c r="S4608" s="135"/>
    </row>
    <row r="4609" spans="9:19">
      <c r="I4609" s="132"/>
      <c r="J4609" s="132"/>
      <c r="K4609" s="129"/>
      <c r="L4609" s="132"/>
      <c r="M4609" s="132"/>
      <c r="N4609" s="135"/>
      <c r="O4609" s="135"/>
      <c r="P4609" s="135"/>
      <c r="Q4609" s="135"/>
      <c r="R4609" s="135"/>
      <c r="S4609" s="135"/>
    </row>
    <row r="4610" spans="9:19">
      <c r="I4610" s="132"/>
      <c r="J4610" s="132"/>
      <c r="K4610" s="129"/>
      <c r="L4610" s="132"/>
      <c r="M4610" s="132"/>
      <c r="N4610" s="135"/>
      <c r="O4610" s="135"/>
      <c r="P4610" s="135"/>
      <c r="Q4610" s="135"/>
      <c r="R4610" s="135"/>
      <c r="S4610" s="135"/>
    </row>
    <row r="4611" spans="9:19">
      <c r="I4611" s="132"/>
      <c r="J4611" s="132"/>
      <c r="K4611" s="129"/>
      <c r="L4611" s="132"/>
      <c r="M4611" s="132"/>
      <c r="N4611" s="135"/>
      <c r="O4611" s="135"/>
      <c r="P4611" s="135"/>
      <c r="Q4611" s="135"/>
      <c r="R4611" s="135"/>
      <c r="S4611" s="135"/>
    </row>
    <row r="4612" spans="9:19">
      <c r="I4612" s="132"/>
      <c r="J4612" s="132"/>
      <c r="K4612" s="129"/>
      <c r="L4612" s="132"/>
      <c r="M4612" s="132"/>
      <c r="N4612" s="135"/>
      <c r="O4612" s="135"/>
      <c r="P4612" s="135"/>
      <c r="Q4612" s="135"/>
      <c r="R4612" s="135"/>
      <c r="S4612" s="135"/>
    </row>
    <row r="4613" spans="9:19">
      <c r="I4613" s="132"/>
      <c r="J4613" s="132"/>
      <c r="K4613" s="129"/>
      <c r="L4613" s="132"/>
      <c r="M4613" s="132"/>
      <c r="N4613" s="135"/>
      <c r="O4613" s="135"/>
      <c r="P4613" s="135"/>
      <c r="Q4613" s="135"/>
      <c r="R4613" s="135"/>
      <c r="S4613" s="135"/>
    </row>
    <row r="4614" spans="9:19">
      <c r="I4614" s="132"/>
      <c r="J4614" s="132"/>
      <c r="K4614" s="129"/>
      <c r="L4614" s="132"/>
      <c r="M4614" s="132"/>
      <c r="N4614" s="135"/>
      <c r="O4614" s="135"/>
      <c r="P4614" s="135"/>
      <c r="Q4614" s="135"/>
      <c r="R4614" s="135"/>
      <c r="S4614" s="135"/>
    </row>
    <row r="4615" spans="9:19">
      <c r="I4615" s="132"/>
      <c r="J4615" s="132"/>
      <c r="K4615" s="129"/>
      <c r="L4615" s="132"/>
      <c r="M4615" s="132"/>
      <c r="N4615" s="135"/>
      <c r="O4615" s="135"/>
      <c r="P4615" s="135"/>
      <c r="Q4615" s="135"/>
      <c r="R4615" s="135"/>
      <c r="S4615" s="135"/>
    </row>
    <row r="4616" spans="9:19">
      <c r="I4616" s="132"/>
      <c r="J4616" s="132"/>
      <c r="K4616" s="129"/>
      <c r="L4616" s="132"/>
      <c r="M4616" s="132"/>
      <c r="N4616" s="135"/>
      <c r="O4616" s="135"/>
      <c r="P4616" s="135"/>
      <c r="Q4616" s="135"/>
      <c r="R4616" s="135"/>
      <c r="S4616" s="135"/>
    </row>
    <row r="4617" spans="9:19">
      <c r="I4617" s="132"/>
      <c r="J4617" s="132"/>
      <c r="K4617" s="129"/>
      <c r="L4617" s="132"/>
      <c r="M4617" s="132"/>
      <c r="N4617" s="135"/>
      <c r="O4617" s="135"/>
      <c r="P4617" s="135"/>
      <c r="Q4617" s="135"/>
      <c r="R4617" s="135"/>
      <c r="S4617" s="135"/>
    </row>
    <row r="4618" spans="9:19">
      <c r="I4618" s="132"/>
      <c r="J4618" s="132"/>
      <c r="K4618" s="129"/>
      <c r="L4618" s="132"/>
      <c r="M4618" s="132"/>
      <c r="N4618" s="135"/>
      <c r="O4618" s="135"/>
      <c r="P4618" s="135"/>
      <c r="Q4618" s="135"/>
      <c r="R4618" s="135"/>
      <c r="S4618" s="135"/>
    </row>
    <row r="4619" spans="9:19">
      <c r="I4619" s="132"/>
      <c r="J4619" s="132"/>
      <c r="K4619" s="129"/>
      <c r="L4619" s="132"/>
      <c r="M4619" s="132"/>
      <c r="N4619" s="135"/>
      <c r="O4619" s="135"/>
      <c r="P4619" s="135"/>
      <c r="Q4619" s="135"/>
      <c r="R4619" s="135"/>
      <c r="S4619" s="135"/>
    </row>
    <row r="4620" spans="9:19">
      <c r="I4620" s="132"/>
      <c r="J4620" s="132"/>
      <c r="K4620" s="129"/>
      <c r="L4620" s="132"/>
      <c r="M4620" s="132"/>
      <c r="N4620" s="135"/>
      <c r="O4620" s="135"/>
      <c r="P4620" s="135"/>
      <c r="Q4620" s="135"/>
      <c r="R4620" s="135"/>
      <c r="S4620" s="135"/>
    </row>
    <row r="4621" spans="9:19">
      <c r="I4621" s="132"/>
      <c r="J4621" s="132"/>
      <c r="K4621" s="129"/>
      <c r="L4621" s="132"/>
      <c r="M4621" s="132"/>
      <c r="N4621" s="135"/>
      <c r="O4621" s="135"/>
      <c r="P4621" s="135"/>
      <c r="Q4621" s="135"/>
      <c r="R4621" s="135"/>
      <c r="S4621" s="135"/>
    </row>
    <row r="4622" spans="9:19">
      <c r="I4622" s="132"/>
      <c r="J4622" s="132"/>
      <c r="K4622" s="129"/>
      <c r="L4622" s="132"/>
      <c r="M4622" s="132"/>
      <c r="N4622" s="135"/>
      <c r="O4622" s="135"/>
      <c r="P4622" s="135"/>
      <c r="Q4622" s="135"/>
      <c r="R4622" s="135"/>
      <c r="S4622" s="135"/>
    </row>
    <row r="4623" spans="9:19">
      <c r="I4623" s="132"/>
      <c r="J4623" s="132"/>
      <c r="K4623" s="129"/>
      <c r="L4623" s="132"/>
      <c r="M4623" s="132"/>
      <c r="N4623" s="135"/>
      <c r="O4623" s="135"/>
      <c r="P4623" s="135"/>
      <c r="Q4623" s="135"/>
      <c r="R4623" s="135"/>
      <c r="S4623" s="135"/>
    </row>
    <row r="4624" spans="9:19">
      <c r="I4624" s="132"/>
      <c r="J4624" s="132"/>
      <c r="K4624" s="129"/>
      <c r="L4624" s="132"/>
      <c r="M4624" s="132"/>
      <c r="N4624" s="135"/>
      <c r="O4624" s="135"/>
      <c r="P4624" s="135"/>
      <c r="Q4624" s="135"/>
      <c r="R4624" s="135"/>
      <c r="S4624" s="135"/>
    </row>
    <row r="4625" spans="9:19">
      <c r="I4625" s="132"/>
      <c r="J4625" s="132"/>
      <c r="K4625" s="129"/>
      <c r="L4625" s="132"/>
      <c r="M4625" s="132"/>
      <c r="N4625" s="135"/>
      <c r="O4625" s="135"/>
      <c r="P4625" s="135"/>
      <c r="Q4625" s="135"/>
      <c r="R4625" s="135"/>
      <c r="S4625" s="135"/>
    </row>
    <row r="4626" spans="9:19">
      <c r="I4626" s="132"/>
      <c r="J4626" s="132"/>
      <c r="K4626" s="129"/>
      <c r="L4626" s="132"/>
      <c r="M4626" s="132"/>
      <c r="N4626" s="135"/>
      <c r="O4626" s="135"/>
      <c r="P4626" s="135"/>
      <c r="Q4626" s="135"/>
      <c r="R4626" s="135"/>
      <c r="S4626" s="135"/>
    </row>
    <row r="4627" spans="9:19">
      <c r="I4627" s="132"/>
      <c r="J4627" s="132"/>
      <c r="K4627" s="129"/>
      <c r="L4627" s="132"/>
      <c r="M4627" s="132"/>
      <c r="N4627" s="135"/>
      <c r="O4627" s="135"/>
      <c r="P4627" s="135"/>
      <c r="Q4627" s="135"/>
      <c r="R4627" s="135"/>
      <c r="S4627" s="135"/>
    </row>
    <row r="4628" spans="9:19">
      <c r="I4628" s="132"/>
      <c r="J4628" s="132"/>
      <c r="K4628" s="129"/>
      <c r="L4628" s="132"/>
      <c r="M4628" s="132"/>
      <c r="N4628" s="135"/>
      <c r="O4628" s="135"/>
      <c r="P4628" s="135"/>
      <c r="Q4628" s="135"/>
      <c r="R4628" s="135"/>
      <c r="S4628" s="135"/>
    </row>
    <row r="4629" spans="9:19">
      <c r="I4629" s="132"/>
      <c r="J4629" s="132"/>
      <c r="K4629" s="129"/>
      <c r="L4629" s="132"/>
      <c r="M4629" s="132"/>
      <c r="N4629" s="135"/>
      <c r="O4629" s="135"/>
      <c r="P4629" s="135"/>
      <c r="Q4629" s="135"/>
      <c r="R4629" s="135"/>
      <c r="S4629" s="135"/>
    </row>
    <row r="4630" spans="9:19">
      <c r="I4630" s="132"/>
      <c r="J4630" s="132"/>
      <c r="K4630" s="129"/>
      <c r="L4630" s="132"/>
      <c r="M4630" s="132"/>
      <c r="N4630" s="135"/>
      <c r="O4630" s="135"/>
      <c r="P4630" s="135"/>
      <c r="Q4630" s="135"/>
      <c r="R4630" s="135"/>
      <c r="S4630" s="135"/>
    </row>
    <row r="4631" spans="9:19">
      <c r="I4631" s="132"/>
      <c r="J4631" s="132"/>
      <c r="K4631" s="129"/>
      <c r="L4631" s="132"/>
      <c r="M4631" s="132"/>
      <c r="N4631" s="135"/>
      <c r="O4631" s="135"/>
      <c r="P4631" s="135"/>
      <c r="Q4631" s="135"/>
      <c r="R4631" s="135"/>
      <c r="S4631" s="135"/>
    </row>
    <row r="4632" spans="9:19">
      <c r="I4632" s="132"/>
      <c r="J4632" s="132"/>
      <c r="K4632" s="129"/>
      <c r="L4632" s="132"/>
      <c r="M4632" s="132"/>
      <c r="N4632" s="135"/>
      <c r="O4632" s="135"/>
      <c r="P4632" s="135"/>
      <c r="Q4632" s="135"/>
      <c r="R4632" s="135"/>
      <c r="S4632" s="135"/>
    </row>
    <row r="4633" spans="9:19">
      <c r="I4633" s="132"/>
      <c r="J4633" s="132"/>
      <c r="K4633" s="129"/>
      <c r="L4633" s="132"/>
      <c r="M4633" s="132"/>
      <c r="N4633" s="135"/>
      <c r="O4633" s="135"/>
      <c r="P4633" s="135"/>
      <c r="Q4633" s="135"/>
      <c r="R4633" s="135"/>
      <c r="S4633" s="135"/>
    </row>
    <row r="4634" spans="9:19">
      <c r="I4634" s="132"/>
      <c r="J4634" s="132"/>
      <c r="K4634" s="129"/>
      <c r="L4634" s="132"/>
      <c r="M4634" s="132"/>
      <c r="N4634" s="135"/>
      <c r="O4634" s="135"/>
      <c r="P4634" s="135"/>
      <c r="Q4634" s="135"/>
      <c r="R4634" s="135"/>
      <c r="S4634" s="135"/>
    </row>
    <row r="4635" spans="9:19">
      <c r="I4635" s="132"/>
      <c r="J4635" s="132"/>
      <c r="K4635" s="129"/>
      <c r="L4635" s="132"/>
      <c r="M4635" s="132"/>
      <c r="N4635" s="135"/>
      <c r="O4635" s="135"/>
      <c r="P4635" s="135"/>
      <c r="Q4635" s="135"/>
      <c r="R4635" s="135"/>
      <c r="S4635" s="135"/>
    </row>
    <row r="4636" spans="9:19">
      <c r="I4636" s="132"/>
      <c r="J4636" s="132"/>
      <c r="K4636" s="129"/>
      <c r="L4636" s="132"/>
      <c r="M4636" s="132"/>
      <c r="N4636" s="135"/>
      <c r="O4636" s="135"/>
      <c r="P4636" s="135"/>
      <c r="Q4636" s="135"/>
      <c r="R4636" s="135"/>
      <c r="S4636" s="135"/>
    </row>
    <row r="4637" spans="9:19">
      <c r="I4637" s="132"/>
      <c r="J4637" s="132"/>
      <c r="K4637" s="129"/>
      <c r="L4637" s="132"/>
      <c r="M4637" s="132"/>
      <c r="N4637" s="135"/>
      <c r="O4637" s="135"/>
      <c r="P4637" s="135"/>
      <c r="Q4637" s="135"/>
      <c r="R4637" s="135"/>
      <c r="S4637" s="135"/>
    </row>
    <row r="4638" spans="9:19">
      <c r="I4638" s="132"/>
      <c r="J4638" s="132"/>
      <c r="K4638" s="129"/>
      <c r="L4638" s="132"/>
      <c r="M4638" s="132"/>
      <c r="N4638" s="135"/>
      <c r="O4638" s="135"/>
      <c r="P4638" s="135"/>
      <c r="Q4638" s="135"/>
      <c r="R4638" s="135"/>
      <c r="S4638" s="135"/>
    </row>
    <row r="4639" spans="9:19">
      <c r="I4639" s="132"/>
      <c r="J4639" s="132"/>
      <c r="K4639" s="129"/>
      <c r="L4639" s="132"/>
      <c r="M4639" s="132"/>
      <c r="N4639" s="135"/>
      <c r="O4639" s="135"/>
      <c r="P4639" s="135"/>
      <c r="Q4639" s="135"/>
      <c r="R4639" s="135"/>
      <c r="S4639" s="135"/>
    </row>
    <row r="4640" spans="9:19">
      <c r="I4640" s="132"/>
      <c r="J4640" s="132"/>
      <c r="K4640" s="129"/>
      <c r="L4640" s="132"/>
      <c r="M4640" s="132"/>
      <c r="N4640" s="135"/>
      <c r="O4640" s="135"/>
      <c r="P4640" s="135"/>
      <c r="Q4640" s="135"/>
      <c r="R4640" s="135"/>
      <c r="S4640" s="135"/>
    </row>
    <row r="4641" spans="9:19">
      <c r="I4641" s="132"/>
      <c r="J4641" s="132"/>
      <c r="K4641" s="129"/>
      <c r="L4641" s="132"/>
      <c r="M4641" s="132"/>
      <c r="N4641" s="135"/>
      <c r="O4641" s="135"/>
      <c r="P4641" s="135"/>
      <c r="Q4641" s="135"/>
      <c r="R4641" s="135"/>
      <c r="S4641" s="135"/>
    </row>
    <row r="4642" spans="9:19">
      <c r="I4642" s="132"/>
      <c r="J4642" s="132"/>
      <c r="K4642" s="129"/>
      <c r="L4642" s="132"/>
      <c r="M4642" s="132"/>
      <c r="N4642" s="135"/>
      <c r="O4642" s="135"/>
      <c r="P4642" s="135"/>
      <c r="Q4642" s="135"/>
      <c r="R4642" s="135"/>
      <c r="S4642" s="135"/>
    </row>
    <row r="4643" spans="9:19">
      <c r="I4643" s="132"/>
      <c r="J4643" s="132"/>
      <c r="K4643" s="129"/>
      <c r="L4643" s="132"/>
      <c r="M4643" s="132"/>
      <c r="N4643" s="135"/>
      <c r="O4643" s="135"/>
      <c r="P4643" s="135"/>
      <c r="Q4643" s="135"/>
      <c r="R4643" s="135"/>
      <c r="S4643" s="135"/>
    </row>
    <row r="4644" spans="9:19">
      <c r="I4644" s="132"/>
      <c r="J4644" s="132"/>
      <c r="K4644" s="129"/>
      <c r="L4644" s="132"/>
      <c r="M4644" s="132"/>
      <c r="N4644" s="135"/>
      <c r="O4644" s="135"/>
      <c r="P4644" s="135"/>
      <c r="Q4644" s="135"/>
      <c r="R4644" s="135"/>
      <c r="S4644" s="135"/>
    </row>
    <row r="4645" spans="9:19">
      <c r="I4645" s="132"/>
      <c r="J4645" s="132"/>
      <c r="K4645" s="129"/>
      <c r="L4645" s="132"/>
      <c r="M4645" s="132"/>
      <c r="N4645" s="135"/>
      <c r="O4645" s="135"/>
      <c r="P4645" s="135"/>
      <c r="Q4645" s="135"/>
      <c r="R4645" s="135"/>
      <c r="S4645" s="135"/>
    </row>
    <row r="4646" spans="9:19">
      <c r="I4646" s="132"/>
      <c r="J4646" s="132"/>
      <c r="K4646" s="129"/>
      <c r="L4646" s="132"/>
      <c r="M4646" s="132"/>
      <c r="N4646" s="135"/>
      <c r="O4646" s="135"/>
      <c r="P4646" s="135"/>
      <c r="Q4646" s="135"/>
      <c r="R4646" s="135"/>
      <c r="S4646" s="135"/>
    </row>
    <row r="4647" spans="9:19">
      <c r="I4647" s="132"/>
      <c r="J4647" s="132"/>
      <c r="K4647" s="129"/>
      <c r="L4647" s="132"/>
      <c r="M4647" s="132"/>
      <c r="N4647" s="135"/>
      <c r="O4647" s="135"/>
      <c r="P4647" s="135"/>
      <c r="Q4647" s="135"/>
      <c r="R4647" s="135"/>
      <c r="S4647" s="135"/>
    </row>
    <row r="4648" spans="9:19">
      <c r="I4648" s="132"/>
      <c r="J4648" s="132"/>
      <c r="K4648" s="129"/>
      <c r="L4648" s="132"/>
      <c r="M4648" s="132"/>
      <c r="N4648" s="135"/>
      <c r="O4648" s="135"/>
      <c r="P4648" s="135"/>
      <c r="Q4648" s="135"/>
      <c r="R4648" s="135"/>
      <c r="S4648" s="135"/>
    </row>
    <row r="4649" spans="9:19">
      <c r="I4649" s="132"/>
      <c r="J4649" s="132"/>
      <c r="K4649" s="129"/>
      <c r="L4649" s="132"/>
      <c r="M4649" s="132"/>
      <c r="N4649" s="135"/>
      <c r="O4649" s="135"/>
      <c r="P4649" s="135"/>
      <c r="Q4649" s="135"/>
      <c r="R4649" s="135"/>
      <c r="S4649" s="135"/>
    </row>
    <row r="4650" spans="9:19">
      <c r="I4650" s="132"/>
      <c r="J4650" s="132"/>
      <c r="K4650" s="129"/>
      <c r="L4650" s="132"/>
      <c r="M4650" s="132"/>
      <c r="N4650" s="135"/>
      <c r="O4650" s="135"/>
      <c r="P4650" s="135"/>
      <c r="Q4650" s="135"/>
      <c r="R4650" s="135"/>
      <c r="S4650" s="135"/>
    </row>
    <row r="4651" spans="9:19">
      <c r="I4651" s="132"/>
      <c r="J4651" s="132"/>
      <c r="K4651" s="129"/>
      <c r="L4651" s="132"/>
      <c r="M4651" s="132"/>
      <c r="N4651" s="135"/>
      <c r="O4651" s="135"/>
      <c r="P4651" s="135"/>
      <c r="Q4651" s="135"/>
      <c r="R4651" s="135"/>
      <c r="S4651" s="135"/>
    </row>
    <row r="4652" spans="9:19">
      <c r="I4652" s="132"/>
      <c r="J4652" s="132"/>
      <c r="K4652" s="129"/>
      <c r="L4652" s="132"/>
      <c r="M4652" s="132"/>
      <c r="N4652" s="135"/>
      <c r="O4652" s="135"/>
      <c r="P4652" s="135"/>
      <c r="Q4652" s="135"/>
      <c r="R4652" s="135"/>
      <c r="S4652" s="135"/>
    </row>
    <row r="4653" spans="9:19">
      <c r="I4653" s="132"/>
      <c r="J4653" s="132"/>
      <c r="K4653" s="129"/>
      <c r="L4653" s="132"/>
      <c r="M4653" s="132"/>
      <c r="N4653" s="135"/>
      <c r="O4653" s="135"/>
      <c r="P4653" s="135"/>
      <c r="Q4653" s="135"/>
      <c r="R4653" s="135"/>
      <c r="S4653" s="135"/>
    </row>
    <row r="4654" spans="9:19">
      <c r="I4654" s="132"/>
      <c r="J4654" s="132"/>
      <c r="K4654" s="129"/>
      <c r="L4654" s="132"/>
      <c r="M4654" s="132"/>
      <c r="N4654" s="135"/>
      <c r="O4654" s="135"/>
      <c r="P4654" s="135"/>
      <c r="Q4654" s="135"/>
      <c r="R4654" s="135"/>
      <c r="S4654" s="135"/>
    </row>
    <row r="4655" spans="9:19">
      <c r="I4655" s="132"/>
      <c r="J4655" s="132"/>
      <c r="K4655" s="129"/>
      <c r="L4655" s="132"/>
      <c r="M4655" s="132"/>
      <c r="N4655" s="135"/>
      <c r="O4655" s="135"/>
      <c r="P4655" s="135"/>
      <c r="Q4655" s="135"/>
      <c r="R4655" s="135"/>
      <c r="S4655" s="135"/>
    </row>
    <row r="4656" spans="9:19">
      <c r="I4656" s="132"/>
      <c r="J4656" s="132"/>
      <c r="K4656" s="129"/>
      <c r="L4656" s="132"/>
      <c r="M4656" s="132"/>
      <c r="N4656" s="135"/>
      <c r="O4656" s="135"/>
      <c r="P4656" s="135"/>
      <c r="Q4656" s="135"/>
      <c r="R4656" s="135"/>
      <c r="S4656" s="135"/>
    </row>
    <row r="4657" spans="9:19">
      <c r="I4657" s="132"/>
      <c r="J4657" s="132"/>
      <c r="K4657" s="129"/>
      <c r="L4657" s="132"/>
      <c r="M4657" s="132"/>
      <c r="N4657" s="135"/>
      <c r="O4657" s="135"/>
      <c r="P4657" s="135"/>
      <c r="Q4657" s="135"/>
      <c r="R4657" s="135"/>
      <c r="S4657" s="135"/>
    </row>
    <row r="4658" spans="9:19">
      <c r="I4658" s="132"/>
      <c r="J4658" s="132"/>
      <c r="K4658" s="129"/>
      <c r="L4658" s="132"/>
      <c r="M4658" s="132"/>
      <c r="N4658" s="135"/>
      <c r="O4658" s="135"/>
      <c r="P4658" s="135"/>
      <c r="Q4658" s="135"/>
      <c r="R4658" s="135"/>
      <c r="S4658" s="135"/>
    </row>
    <row r="4659" spans="9:19">
      <c r="I4659" s="132"/>
      <c r="J4659" s="132"/>
      <c r="K4659" s="129"/>
      <c r="L4659" s="132"/>
      <c r="M4659" s="132"/>
      <c r="N4659" s="135"/>
      <c r="O4659" s="135"/>
      <c r="P4659" s="135"/>
      <c r="Q4659" s="135"/>
      <c r="R4659" s="135"/>
      <c r="S4659" s="135"/>
    </row>
    <row r="4660" spans="9:19">
      <c r="I4660" s="132"/>
      <c r="J4660" s="132"/>
      <c r="K4660" s="129"/>
      <c r="L4660" s="132"/>
      <c r="M4660" s="132"/>
      <c r="N4660" s="135"/>
      <c r="O4660" s="135"/>
      <c r="P4660" s="135"/>
      <c r="Q4660" s="135"/>
      <c r="R4660" s="135"/>
      <c r="S4660" s="135"/>
    </row>
    <row r="4661" spans="9:19">
      <c r="I4661" s="132"/>
      <c r="J4661" s="132"/>
      <c r="K4661" s="129"/>
      <c r="L4661" s="132"/>
      <c r="M4661" s="132"/>
      <c r="N4661" s="135"/>
      <c r="O4661" s="135"/>
      <c r="P4661" s="135"/>
      <c r="Q4661" s="135"/>
      <c r="R4661" s="135"/>
      <c r="S4661" s="135"/>
    </row>
    <row r="4662" spans="9:19">
      <c r="I4662" s="132"/>
      <c r="J4662" s="132"/>
      <c r="K4662" s="129"/>
      <c r="L4662" s="132"/>
      <c r="M4662" s="132"/>
      <c r="N4662" s="135"/>
      <c r="O4662" s="135"/>
      <c r="P4662" s="135"/>
      <c r="Q4662" s="135"/>
      <c r="R4662" s="135"/>
      <c r="S4662" s="135"/>
    </row>
    <row r="4663" spans="9:19">
      <c r="I4663" s="132"/>
      <c r="J4663" s="132"/>
      <c r="K4663" s="129"/>
      <c r="L4663" s="132"/>
      <c r="M4663" s="132"/>
      <c r="N4663" s="135"/>
      <c r="O4663" s="135"/>
      <c r="P4663" s="135"/>
      <c r="Q4663" s="135"/>
      <c r="R4663" s="135"/>
      <c r="S4663" s="135"/>
    </row>
    <row r="4664" spans="9:19">
      <c r="I4664" s="132"/>
      <c r="J4664" s="132"/>
      <c r="K4664" s="129"/>
      <c r="L4664" s="132"/>
      <c r="M4664" s="132"/>
      <c r="N4664" s="135"/>
      <c r="O4664" s="135"/>
      <c r="P4664" s="135"/>
      <c r="Q4664" s="135"/>
      <c r="R4664" s="135"/>
      <c r="S4664" s="135"/>
    </row>
    <row r="4665" spans="9:19">
      <c r="I4665" s="132"/>
      <c r="J4665" s="132"/>
      <c r="K4665" s="129"/>
      <c r="L4665" s="132"/>
      <c r="M4665" s="132"/>
      <c r="N4665" s="135"/>
      <c r="O4665" s="135"/>
      <c r="P4665" s="135"/>
      <c r="Q4665" s="135"/>
      <c r="R4665" s="135"/>
      <c r="S4665" s="135"/>
    </row>
    <row r="4666" spans="9:19">
      <c r="I4666" s="132"/>
      <c r="J4666" s="132"/>
      <c r="K4666" s="129"/>
      <c r="L4666" s="132"/>
      <c r="M4666" s="132"/>
      <c r="N4666" s="135"/>
      <c r="O4666" s="135"/>
      <c r="P4666" s="135"/>
      <c r="Q4666" s="135"/>
      <c r="R4666" s="135"/>
      <c r="S4666" s="135"/>
    </row>
    <row r="4667" spans="9:19">
      <c r="I4667" s="132"/>
      <c r="J4667" s="132"/>
      <c r="K4667" s="129"/>
      <c r="L4667" s="132"/>
      <c r="M4667" s="132"/>
      <c r="N4667" s="135"/>
      <c r="O4667" s="135"/>
      <c r="P4667" s="135"/>
      <c r="Q4667" s="135"/>
      <c r="R4667" s="135"/>
      <c r="S4667" s="135"/>
    </row>
    <row r="4668" spans="9:19">
      <c r="I4668" s="132"/>
      <c r="J4668" s="132"/>
      <c r="K4668" s="129"/>
      <c r="L4668" s="132"/>
      <c r="M4668" s="132"/>
      <c r="N4668" s="135"/>
      <c r="O4668" s="135"/>
      <c r="P4668" s="135"/>
      <c r="Q4668" s="135"/>
      <c r="R4668" s="135"/>
      <c r="S4668" s="135"/>
    </row>
    <row r="4669" spans="9:19">
      <c r="I4669" s="132"/>
      <c r="J4669" s="132"/>
      <c r="K4669" s="129"/>
      <c r="L4669" s="132"/>
      <c r="M4669" s="132"/>
      <c r="N4669" s="135"/>
      <c r="O4669" s="135"/>
      <c r="P4669" s="135"/>
      <c r="Q4669" s="135"/>
      <c r="R4669" s="135"/>
      <c r="S4669" s="135"/>
    </row>
    <row r="4670" spans="9:19">
      <c r="I4670" s="132"/>
      <c r="J4670" s="132"/>
      <c r="K4670" s="129"/>
      <c r="L4670" s="132"/>
      <c r="M4670" s="132"/>
      <c r="N4670" s="135"/>
      <c r="O4670" s="135"/>
      <c r="P4670" s="135"/>
      <c r="Q4670" s="135"/>
      <c r="R4670" s="135"/>
      <c r="S4670" s="135"/>
    </row>
    <row r="4671" spans="9:19">
      <c r="I4671" s="132"/>
      <c r="J4671" s="132"/>
      <c r="K4671" s="129"/>
      <c r="L4671" s="132"/>
      <c r="M4671" s="132"/>
      <c r="N4671" s="135"/>
      <c r="O4671" s="135"/>
      <c r="P4671" s="135"/>
      <c r="Q4671" s="135"/>
      <c r="R4671" s="135"/>
      <c r="S4671" s="135"/>
    </row>
    <row r="4672" spans="9:19">
      <c r="I4672" s="132"/>
      <c r="J4672" s="132"/>
      <c r="K4672" s="129"/>
      <c r="L4672" s="132"/>
      <c r="M4672" s="132"/>
      <c r="N4672" s="135"/>
      <c r="O4672" s="135"/>
      <c r="P4672" s="135"/>
      <c r="Q4672" s="135"/>
      <c r="R4672" s="135"/>
      <c r="S4672" s="135"/>
    </row>
    <row r="4673" spans="9:19">
      <c r="I4673" s="132"/>
      <c r="J4673" s="132"/>
      <c r="K4673" s="129"/>
      <c r="L4673" s="132"/>
      <c r="M4673" s="132"/>
      <c r="N4673" s="135"/>
      <c r="O4673" s="135"/>
      <c r="P4673" s="135"/>
      <c r="Q4673" s="135"/>
      <c r="R4673" s="135"/>
      <c r="S4673" s="135"/>
    </row>
    <row r="4674" spans="9:19">
      <c r="I4674" s="132"/>
      <c r="J4674" s="132"/>
      <c r="K4674" s="129"/>
      <c r="L4674" s="132"/>
      <c r="M4674" s="132"/>
      <c r="N4674" s="135"/>
      <c r="O4674" s="135"/>
      <c r="P4674" s="135"/>
      <c r="Q4674" s="135"/>
      <c r="R4674" s="135"/>
      <c r="S4674" s="135"/>
    </row>
    <row r="4675" spans="9:19">
      <c r="I4675" s="132"/>
      <c r="J4675" s="132"/>
      <c r="K4675" s="129"/>
      <c r="L4675" s="132"/>
      <c r="M4675" s="132"/>
      <c r="N4675" s="135"/>
      <c r="O4675" s="135"/>
      <c r="P4675" s="135"/>
      <c r="Q4675" s="135"/>
      <c r="R4675" s="135"/>
      <c r="S4675" s="135"/>
    </row>
    <row r="4676" spans="9:19">
      <c r="I4676" s="132"/>
      <c r="J4676" s="132"/>
      <c r="K4676" s="129"/>
      <c r="L4676" s="132"/>
      <c r="M4676" s="132"/>
      <c r="N4676" s="135"/>
      <c r="O4676" s="135"/>
      <c r="P4676" s="135"/>
      <c r="Q4676" s="135"/>
      <c r="R4676" s="135"/>
      <c r="S4676" s="135"/>
    </row>
    <row r="4677" spans="9:19">
      <c r="I4677" s="132"/>
      <c r="J4677" s="132"/>
      <c r="K4677" s="129"/>
      <c r="L4677" s="132"/>
      <c r="M4677" s="132"/>
      <c r="N4677" s="135"/>
      <c r="O4677" s="135"/>
      <c r="P4677" s="135"/>
      <c r="Q4677" s="135"/>
      <c r="R4677" s="135"/>
      <c r="S4677" s="135"/>
    </row>
    <row r="4678" spans="9:19">
      <c r="I4678" s="132"/>
      <c r="J4678" s="132"/>
      <c r="K4678" s="129"/>
      <c r="L4678" s="132"/>
      <c r="M4678" s="132"/>
      <c r="N4678" s="135"/>
      <c r="O4678" s="135"/>
      <c r="P4678" s="135"/>
      <c r="Q4678" s="135"/>
      <c r="R4678" s="135"/>
      <c r="S4678" s="135"/>
    </row>
    <row r="4679" spans="9:19">
      <c r="I4679" s="132"/>
      <c r="J4679" s="132"/>
      <c r="K4679" s="129"/>
      <c r="L4679" s="132"/>
      <c r="M4679" s="132"/>
      <c r="N4679" s="135"/>
      <c r="O4679" s="135"/>
      <c r="P4679" s="135"/>
      <c r="Q4679" s="135"/>
      <c r="R4679" s="135"/>
      <c r="S4679" s="135"/>
    </row>
    <row r="4680" spans="9:19">
      <c r="I4680" s="132"/>
      <c r="J4680" s="132"/>
      <c r="K4680" s="129"/>
      <c r="L4680" s="132"/>
      <c r="M4680" s="132"/>
      <c r="N4680" s="135"/>
      <c r="O4680" s="135"/>
      <c r="P4680" s="135"/>
      <c r="Q4680" s="135"/>
      <c r="R4680" s="135"/>
      <c r="S4680" s="135"/>
    </row>
    <row r="4681" spans="9:19">
      <c r="I4681" s="132"/>
      <c r="J4681" s="132"/>
      <c r="K4681" s="129"/>
      <c r="L4681" s="132"/>
      <c r="M4681" s="132"/>
      <c r="N4681" s="135"/>
      <c r="O4681" s="135"/>
      <c r="P4681" s="135"/>
      <c r="Q4681" s="135"/>
      <c r="R4681" s="135"/>
      <c r="S4681" s="135"/>
    </row>
    <row r="4682" spans="9:19">
      <c r="I4682" s="132"/>
      <c r="J4682" s="132"/>
      <c r="K4682" s="129"/>
      <c r="L4682" s="132"/>
      <c r="M4682" s="132"/>
      <c r="N4682" s="135"/>
      <c r="O4682" s="135"/>
      <c r="P4682" s="135"/>
      <c r="Q4682" s="135"/>
      <c r="R4682" s="135"/>
      <c r="S4682" s="135"/>
    </row>
    <row r="4683" spans="9:19">
      <c r="I4683" s="132"/>
      <c r="J4683" s="132"/>
      <c r="K4683" s="129"/>
      <c r="L4683" s="132"/>
      <c r="M4683" s="132"/>
      <c r="N4683" s="135"/>
      <c r="O4683" s="135"/>
      <c r="P4683" s="135"/>
      <c r="Q4683" s="135"/>
      <c r="R4683" s="135"/>
      <c r="S4683" s="135"/>
    </row>
    <row r="4684" spans="9:19">
      <c r="I4684" s="132"/>
      <c r="J4684" s="132"/>
      <c r="K4684" s="129"/>
      <c r="L4684" s="132"/>
      <c r="M4684" s="132"/>
      <c r="N4684" s="135"/>
      <c r="O4684" s="135"/>
      <c r="P4684" s="135"/>
      <c r="Q4684" s="135"/>
      <c r="R4684" s="135"/>
      <c r="S4684" s="135"/>
    </row>
    <row r="4685" spans="9:19">
      <c r="I4685" s="132"/>
      <c r="J4685" s="132"/>
      <c r="K4685" s="129"/>
      <c r="L4685" s="132"/>
      <c r="M4685" s="132"/>
      <c r="N4685" s="135"/>
      <c r="O4685" s="135"/>
      <c r="P4685" s="135"/>
      <c r="Q4685" s="135"/>
      <c r="R4685" s="135"/>
      <c r="S4685" s="135"/>
    </row>
    <row r="4686" spans="9:19">
      <c r="I4686" s="132"/>
      <c r="J4686" s="132"/>
      <c r="K4686" s="129"/>
      <c r="L4686" s="132"/>
      <c r="M4686" s="132"/>
      <c r="N4686" s="135"/>
      <c r="O4686" s="135"/>
      <c r="P4686" s="135"/>
      <c r="Q4686" s="135"/>
      <c r="R4686" s="135"/>
      <c r="S4686" s="135"/>
    </row>
    <row r="4687" spans="9:19">
      <c r="I4687" s="132"/>
      <c r="J4687" s="132"/>
      <c r="K4687" s="129"/>
      <c r="L4687" s="132"/>
      <c r="M4687" s="132"/>
      <c r="N4687" s="135"/>
      <c r="O4687" s="135"/>
      <c r="P4687" s="135"/>
      <c r="Q4687" s="135"/>
      <c r="R4687" s="135"/>
      <c r="S4687" s="135"/>
    </row>
    <row r="4688" spans="9:19">
      <c r="I4688" s="132"/>
      <c r="J4688" s="132"/>
      <c r="K4688" s="129"/>
      <c r="L4688" s="132"/>
      <c r="M4688" s="132"/>
      <c r="N4688" s="135"/>
      <c r="O4688" s="135"/>
      <c r="P4688" s="135"/>
      <c r="Q4688" s="135"/>
      <c r="R4688" s="135"/>
      <c r="S4688" s="135"/>
    </row>
    <row r="4689" spans="9:19">
      <c r="I4689" s="132"/>
      <c r="J4689" s="132"/>
      <c r="K4689" s="129"/>
      <c r="L4689" s="132"/>
      <c r="M4689" s="132"/>
      <c r="N4689" s="135"/>
      <c r="O4689" s="135"/>
      <c r="P4689" s="135"/>
      <c r="Q4689" s="135"/>
      <c r="R4689" s="135"/>
      <c r="S4689" s="135"/>
    </row>
    <row r="4690" spans="9:19">
      <c r="I4690" s="132"/>
      <c r="J4690" s="132"/>
      <c r="K4690" s="129"/>
      <c r="L4690" s="132"/>
      <c r="M4690" s="132"/>
      <c r="N4690" s="135"/>
      <c r="O4690" s="135"/>
      <c r="P4690" s="135"/>
      <c r="Q4690" s="135"/>
      <c r="R4690" s="135"/>
      <c r="S4690" s="135"/>
    </row>
    <row r="4691" spans="9:19">
      <c r="I4691" s="132"/>
      <c r="J4691" s="132"/>
      <c r="K4691" s="129"/>
      <c r="L4691" s="132"/>
      <c r="M4691" s="132"/>
      <c r="N4691" s="135"/>
      <c r="O4691" s="135"/>
      <c r="P4691" s="135"/>
      <c r="Q4691" s="135"/>
      <c r="R4691" s="135"/>
      <c r="S4691" s="135"/>
    </row>
    <row r="4692" spans="9:19">
      <c r="I4692" s="132"/>
      <c r="J4692" s="132"/>
      <c r="K4692" s="129"/>
      <c r="L4692" s="132"/>
      <c r="M4692" s="132"/>
      <c r="N4692" s="135"/>
      <c r="O4692" s="135"/>
      <c r="P4692" s="135"/>
      <c r="Q4692" s="135"/>
      <c r="R4692" s="135"/>
      <c r="S4692" s="135"/>
    </row>
    <row r="4693" spans="9:19">
      <c r="I4693" s="132"/>
      <c r="J4693" s="132"/>
      <c r="K4693" s="129"/>
      <c r="L4693" s="132"/>
      <c r="M4693" s="132"/>
      <c r="N4693" s="135"/>
      <c r="O4693" s="135"/>
      <c r="P4693" s="135"/>
      <c r="Q4693" s="135"/>
      <c r="R4693" s="135"/>
      <c r="S4693" s="135"/>
    </row>
    <row r="4694" spans="9:19">
      <c r="I4694" s="132"/>
      <c r="J4694" s="132"/>
      <c r="K4694" s="129"/>
      <c r="L4694" s="132"/>
      <c r="M4694" s="132"/>
      <c r="N4694" s="135"/>
      <c r="O4694" s="135"/>
      <c r="P4694" s="135"/>
      <c r="Q4694" s="135"/>
      <c r="R4694" s="135"/>
      <c r="S4694" s="135"/>
    </row>
    <row r="4695" spans="9:19">
      <c r="I4695" s="132"/>
      <c r="J4695" s="132"/>
      <c r="K4695" s="129"/>
      <c r="L4695" s="132"/>
      <c r="M4695" s="132"/>
      <c r="N4695" s="135"/>
      <c r="O4695" s="135"/>
      <c r="P4695" s="135"/>
      <c r="Q4695" s="135"/>
      <c r="R4695" s="135"/>
      <c r="S4695" s="135"/>
    </row>
    <row r="4696" spans="9:19">
      <c r="I4696" s="132"/>
      <c r="J4696" s="132"/>
      <c r="K4696" s="129"/>
      <c r="L4696" s="132"/>
      <c r="M4696" s="132"/>
      <c r="N4696" s="135"/>
      <c r="O4696" s="135"/>
      <c r="P4696" s="135"/>
      <c r="Q4696" s="135"/>
      <c r="R4696" s="135"/>
      <c r="S4696" s="135"/>
    </row>
    <row r="4697" spans="9:19">
      <c r="I4697" s="132"/>
      <c r="J4697" s="132"/>
      <c r="K4697" s="129"/>
      <c r="L4697" s="132"/>
      <c r="M4697" s="132"/>
      <c r="N4697" s="135"/>
      <c r="O4697" s="135"/>
      <c r="P4697" s="135"/>
      <c r="Q4697" s="135"/>
      <c r="R4697" s="135"/>
      <c r="S4697" s="135"/>
    </row>
    <row r="4698" spans="9:19">
      <c r="I4698" s="132"/>
      <c r="J4698" s="132"/>
      <c r="K4698" s="129"/>
      <c r="L4698" s="132"/>
      <c r="M4698" s="132"/>
      <c r="N4698" s="135"/>
      <c r="O4698" s="135"/>
      <c r="P4698" s="135"/>
      <c r="Q4698" s="135"/>
      <c r="R4698" s="135"/>
      <c r="S4698" s="135"/>
    </row>
    <row r="4699" spans="9:19">
      <c r="I4699" s="132"/>
      <c r="J4699" s="132"/>
      <c r="K4699" s="129"/>
      <c r="L4699" s="132"/>
      <c r="M4699" s="132"/>
      <c r="N4699" s="135"/>
      <c r="O4699" s="135"/>
      <c r="P4699" s="135"/>
      <c r="Q4699" s="135"/>
      <c r="R4699" s="135"/>
      <c r="S4699" s="135"/>
    </row>
    <row r="4700" spans="9:19">
      <c r="I4700" s="132"/>
      <c r="J4700" s="132"/>
      <c r="K4700" s="129"/>
      <c r="L4700" s="132"/>
      <c r="M4700" s="132"/>
      <c r="N4700" s="135"/>
      <c r="O4700" s="135"/>
      <c r="P4700" s="135"/>
      <c r="Q4700" s="135"/>
      <c r="R4700" s="135"/>
      <c r="S4700" s="135"/>
    </row>
    <row r="4701" spans="9:19">
      <c r="I4701" s="132"/>
      <c r="J4701" s="132"/>
      <c r="K4701" s="129"/>
      <c r="L4701" s="132"/>
      <c r="M4701" s="132"/>
      <c r="N4701" s="135"/>
      <c r="O4701" s="135"/>
      <c r="P4701" s="135"/>
      <c r="Q4701" s="135"/>
      <c r="R4701" s="135"/>
      <c r="S4701" s="135"/>
    </row>
    <row r="4702" spans="9:19">
      <c r="I4702" s="132"/>
      <c r="J4702" s="132"/>
      <c r="K4702" s="129"/>
      <c r="L4702" s="132"/>
      <c r="M4702" s="132"/>
      <c r="N4702" s="135"/>
      <c r="O4702" s="135"/>
      <c r="P4702" s="135"/>
      <c r="Q4702" s="135"/>
      <c r="R4702" s="135"/>
      <c r="S4702" s="135"/>
    </row>
    <row r="4703" spans="9:19">
      <c r="I4703" s="132"/>
      <c r="J4703" s="132"/>
      <c r="K4703" s="129"/>
      <c r="L4703" s="132"/>
      <c r="M4703" s="132"/>
      <c r="N4703" s="135"/>
      <c r="O4703" s="135"/>
      <c r="P4703" s="135"/>
      <c r="Q4703" s="135"/>
      <c r="R4703" s="135"/>
      <c r="S4703" s="135"/>
    </row>
    <row r="4704" spans="9:19">
      <c r="I4704" s="132"/>
      <c r="J4704" s="132"/>
      <c r="K4704" s="129"/>
      <c r="L4704" s="132"/>
      <c r="M4704" s="132"/>
      <c r="N4704" s="135"/>
      <c r="O4704" s="135"/>
      <c r="P4704" s="135"/>
      <c r="Q4704" s="135"/>
      <c r="R4704" s="135"/>
      <c r="S4704" s="135"/>
    </row>
    <row r="4705" spans="9:19">
      <c r="I4705" s="132"/>
      <c r="J4705" s="132"/>
      <c r="K4705" s="129"/>
      <c r="L4705" s="132"/>
      <c r="M4705" s="132"/>
      <c r="N4705" s="135"/>
      <c r="O4705" s="135"/>
      <c r="P4705" s="135"/>
      <c r="Q4705" s="135"/>
      <c r="R4705" s="135"/>
      <c r="S4705" s="135"/>
    </row>
    <row r="4706" spans="9:19">
      <c r="I4706" s="132"/>
      <c r="J4706" s="132"/>
      <c r="K4706" s="129"/>
      <c r="L4706" s="132"/>
      <c r="M4706" s="132"/>
      <c r="N4706" s="135"/>
      <c r="O4706" s="135"/>
      <c r="P4706" s="135"/>
      <c r="Q4706" s="135"/>
      <c r="R4706" s="135"/>
      <c r="S4706" s="135"/>
    </row>
    <row r="4707" spans="9:19">
      <c r="I4707" s="132"/>
      <c r="J4707" s="132"/>
      <c r="K4707" s="129"/>
      <c r="L4707" s="132"/>
      <c r="M4707" s="132"/>
      <c r="N4707" s="135"/>
      <c r="O4707" s="135"/>
      <c r="P4707" s="135"/>
      <c r="Q4707" s="135"/>
      <c r="R4707" s="135"/>
      <c r="S4707" s="135"/>
    </row>
    <row r="4708" spans="9:19">
      <c r="I4708" s="132"/>
      <c r="J4708" s="132"/>
      <c r="K4708" s="129"/>
      <c r="L4708" s="132"/>
      <c r="M4708" s="132"/>
      <c r="N4708" s="135"/>
      <c r="O4708" s="135"/>
      <c r="P4708" s="135"/>
      <c r="Q4708" s="135"/>
      <c r="R4708" s="135"/>
      <c r="S4708" s="135"/>
    </row>
    <row r="4709" spans="9:19">
      <c r="I4709" s="132"/>
      <c r="J4709" s="132"/>
      <c r="K4709" s="129"/>
      <c r="L4709" s="132"/>
      <c r="M4709" s="132"/>
      <c r="N4709" s="135"/>
      <c r="O4709" s="135"/>
      <c r="P4709" s="135"/>
      <c r="Q4709" s="135"/>
      <c r="R4709" s="135"/>
      <c r="S4709" s="135"/>
    </row>
    <row r="4710" spans="9:19">
      <c r="I4710" s="132"/>
      <c r="J4710" s="132"/>
      <c r="K4710" s="129"/>
      <c r="L4710" s="132"/>
      <c r="M4710" s="132"/>
      <c r="N4710" s="135"/>
      <c r="O4710" s="135"/>
      <c r="P4710" s="135"/>
      <c r="Q4710" s="135"/>
      <c r="R4710" s="135"/>
      <c r="S4710" s="135"/>
    </row>
    <row r="4711" spans="9:19">
      <c r="I4711" s="132"/>
      <c r="J4711" s="132"/>
      <c r="K4711" s="129"/>
      <c r="L4711" s="132"/>
      <c r="M4711" s="132"/>
      <c r="N4711" s="135"/>
      <c r="O4711" s="135"/>
      <c r="P4711" s="135"/>
      <c r="Q4711" s="135"/>
      <c r="R4711" s="135"/>
      <c r="S4711" s="135"/>
    </row>
    <row r="4712" spans="9:19">
      <c r="I4712" s="132"/>
      <c r="J4712" s="132"/>
      <c r="K4712" s="129"/>
      <c r="L4712" s="132"/>
      <c r="M4712" s="132"/>
      <c r="N4712" s="135"/>
      <c r="O4712" s="135"/>
      <c r="P4712" s="135"/>
      <c r="Q4712" s="135"/>
      <c r="R4712" s="135"/>
      <c r="S4712" s="135"/>
    </row>
    <row r="4713" spans="9:19">
      <c r="I4713" s="132"/>
      <c r="J4713" s="132"/>
      <c r="K4713" s="129"/>
      <c r="L4713" s="132"/>
      <c r="M4713" s="132"/>
      <c r="N4713" s="135"/>
      <c r="O4713" s="135"/>
      <c r="P4713" s="135"/>
      <c r="Q4713" s="135"/>
      <c r="R4713" s="135"/>
      <c r="S4713" s="135"/>
    </row>
    <row r="4714" spans="9:19">
      <c r="I4714" s="132"/>
      <c r="J4714" s="132"/>
      <c r="K4714" s="129"/>
      <c r="L4714" s="132"/>
      <c r="M4714" s="132"/>
      <c r="N4714" s="135"/>
      <c r="O4714" s="135"/>
      <c r="P4714" s="135"/>
      <c r="Q4714" s="135"/>
      <c r="R4714" s="135"/>
      <c r="S4714" s="135"/>
    </row>
    <row r="4715" spans="9:19">
      <c r="I4715" s="132"/>
      <c r="J4715" s="132"/>
      <c r="K4715" s="129"/>
      <c r="L4715" s="132"/>
      <c r="M4715" s="132"/>
      <c r="N4715" s="135"/>
      <c r="O4715" s="135"/>
      <c r="P4715" s="135"/>
      <c r="Q4715" s="135"/>
      <c r="R4715" s="135"/>
      <c r="S4715" s="135"/>
    </row>
    <row r="4716" spans="9:19">
      <c r="I4716" s="132"/>
      <c r="J4716" s="132"/>
      <c r="K4716" s="129"/>
      <c r="L4716" s="132"/>
      <c r="M4716" s="132"/>
      <c r="N4716" s="135"/>
      <c r="O4716" s="135"/>
      <c r="P4716" s="135"/>
      <c r="Q4716" s="135"/>
      <c r="R4716" s="135"/>
      <c r="S4716" s="135"/>
    </row>
    <row r="4717" spans="9:19">
      <c r="I4717" s="132"/>
      <c r="J4717" s="132"/>
      <c r="K4717" s="129"/>
      <c r="L4717" s="132"/>
      <c r="M4717" s="132"/>
      <c r="N4717" s="135"/>
      <c r="O4717" s="135"/>
      <c r="P4717" s="135"/>
      <c r="Q4717" s="135"/>
      <c r="R4717" s="135"/>
      <c r="S4717" s="135"/>
    </row>
    <row r="4718" spans="9:19">
      <c r="I4718" s="132"/>
      <c r="J4718" s="132"/>
      <c r="K4718" s="129"/>
      <c r="L4718" s="132"/>
      <c r="M4718" s="132"/>
      <c r="N4718" s="135"/>
      <c r="O4718" s="135"/>
      <c r="P4718" s="135"/>
      <c r="Q4718" s="135"/>
      <c r="R4718" s="135"/>
      <c r="S4718" s="135"/>
    </row>
    <row r="4719" spans="9:19">
      <c r="I4719" s="132"/>
      <c r="J4719" s="132"/>
      <c r="K4719" s="129"/>
      <c r="L4719" s="132"/>
      <c r="M4719" s="132"/>
      <c r="N4719" s="135"/>
      <c r="O4719" s="135"/>
      <c r="P4719" s="135"/>
      <c r="Q4719" s="135"/>
      <c r="R4719" s="135"/>
      <c r="S4719" s="135"/>
    </row>
    <row r="4720" spans="9:19">
      <c r="I4720" s="132"/>
      <c r="J4720" s="132"/>
      <c r="K4720" s="129"/>
      <c r="L4720" s="132"/>
      <c r="M4720" s="132"/>
      <c r="N4720" s="135"/>
      <c r="O4720" s="135"/>
      <c r="P4720" s="135"/>
      <c r="Q4720" s="135"/>
      <c r="R4720" s="135"/>
      <c r="S4720" s="135"/>
    </row>
    <row r="4721" spans="9:19">
      <c r="I4721" s="132"/>
      <c r="J4721" s="132"/>
      <c r="K4721" s="129"/>
      <c r="L4721" s="132"/>
      <c r="M4721" s="132"/>
      <c r="N4721" s="135"/>
      <c r="O4721" s="135"/>
      <c r="P4721" s="135"/>
      <c r="Q4721" s="135"/>
      <c r="R4721" s="135"/>
      <c r="S4721" s="135"/>
    </row>
    <row r="4722" spans="9:19">
      <c r="I4722" s="132"/>
      <c r="J4722" s="132"/>
      <c r="K4722" s="129"/>
      <c r="L4722" s="132"/>
      <c r="M4722" s="132"/>
      <c r="N4722" s="135"/>
      <c r="O4722" s="135"/>
      <c r="P4722" s="135"/>
      <c r="Q4722" s="135"/>
      <c r="R4722" s="135"/>
      <c r="S4722" s="135"/>
    </row>
    <row r="4723" spans="9:19">
      <c r="I4723" s="132"/>
      <c r="J4723" s="132"/>
      <c r="K4723" s="129"/>
      <c r="L4723" s="132"/>
      <c r="M4723" s="132"/>
      <c r="N4723" s="135"/>
      <c r="O4723" s="135"/>
      <c r="P4723" s="135"/>
      <c r="Q4723" s="135"/>
      <c r="R4723" s="135"/>
      <c r="S4723" s="135"/>
    </row>
    <row r="4724" spans="9:19">
      <c r="I4724" s="132"/>
      <c r="J4724" s="132"/>
      <c r="K4724" s="129"/>
      <c r="L4724" s="132"/>
      <c r="M4724" s="132"/>
      <c r="N4724" s="135"/>
      <c r="O4724" s="135"/>
      <c r="P4724" s="135"/>
      <c r="Q4724" s="135"/>
      <c r="R4724" s="135"/>
      <c r="S4724" s="135"/>
    </row>
    <row r="4725" spans="9:19">
      <c r="I4725" s="132"/>
      <c r="J4725" s="132"/>
      <c r="K4725" s="129"/>
      <c r="L4725" s="132"/>
      <c r="M4725" s="132"/>
      <c r="N4725" s="135"/>
      <c r="O4725" s="135"/>
      <c r="P4725" s="135"/>
      <c r="Q4725" s="135"/>
      <c r="R4725" s="135"/>
      <c r="S4725" s="135"/>
    </row>
    <row r="4726" spans="9:19">
      <c r="I4726" s="132"/>
      <c r="J4726" s="132"/>
      <c r="K4726" s="129"/>
      <c r="L4726" s="132"/>
      <c r="M4726" s="132"/>
      <c r="N4726" s="135"/>
      <c r="O4726" s="135"/>
      <c r="P4726" s="135"/>
      <c r="Q4726" s="135"/>
      <c r="R4726" s="135"/>
      <c r="S4726" s="135"/>
    </row>
    <row r="4727" spans="9:19">
      <c r="I4727" s="132"/>
      <c r="J4727" s="132"/>
      <c r="K4727" s="129"/>
      <c r="L4727" s="132"/>
      <c r="M4727" s="132"/>
      <c r="N4727" s="135"/>
      <c r="O4727" s="135"/>
      <c r="P4727" s="135"/>
      <c r="Q4727" s="135"/>
      <c r="R4727" s="135"/>
      <c r="S4727" s="135"/>
    </row>
    <row r="4728" spans="9:19">
      <c r="I4728" s="132"/>
      <c r="J4728" s="132"/>
      <c r="K4728" s="129"/>
      <c r="L4728" s="132"/>
      <c r="M4728" s="132"/>
      <c r="N4728" s="135"/>
      <c r="O4728" s="135"/>
      <c r="P4728" s="135"/>
      <c r="Q4728" s="135"/>
      <c r="R4728" s="135"/>
      <c r="S4728" s="135"/>
    </row>
    <row r="4729" spans="9:19">
      <c r="I4729" s="132"/>
      <c r="J4729" s="132"/>
      <c r="K4729" s="129"/>
      <c r="L4729" s="132"/>
      <c r="M4729" s="132"/>
      <c r="N4729" s="135"/>
      <c r="O4729" s="135"/>
      <c r="P4729" s="135"/>
      <c r="Q4729" s="135"/>
      <c r="R4729" s="135"/>
      <c r="S4729" s="135"/>
    </row>
    <row r="4730" spans="9:19">
      <c r="I4730" s="132"/>
      <c r="J4730" s="132"/>
      <c r="K4730" s="129"/>
      <c r="L4730" s="132"/>
      <c r="M4730" s="132"/>
      <c r="N4730" s="135"/>
      <c r="O4730" s="135"/>
      <c r="P4730" s="135"/>
      <c r="Q4730" s="135"/>
      <c r="R4730" s="135"/>
      <c r="S4730" s="135"/>
    </row>
    <row r="4731" spans="9:19">
      <c r="I4731" s="132"/>
      <c r="J4731" s="132"/>
      <c r="K4731" s="129"/>
      <c r="L4731" s="132"/>
      <c r="M4731" s="132"/>
      <c r="N4731" s="135"/>
      <c r="O4731" s="135"/>
      <c r="P4731" s="135"/>
      <c r="Q4731" s="135"/>
      <c r="R4731" s="135"/>
      <c r="S4731" s="135"/>
    </row>
    <row r="4732" spans="9:19">
      <c r="I4732" s="132"/>
      <c r="J4732" s="132"/>
      <c r="K4732" s="129"/>
      <c r="L4732" s="132"/>
      <c r="M4732" s="132"/>
      <c r="N4732" s="135"/>
      <c r="O4732" s="135"/>
      <c r="P4732" s="135"/>
      <c r="Q4732" s="135"/>
      <c r="R4732" s="135"/>
      <c r="S4732" s="135"/>
    </row>
    <row r="4733" spans="9:19">
      <c r="I4733" s="132"/>
      <c r="J4733" s="132"/>
      <c r="K4733" s="129"/>
      <c r="L4733" s="132"/>
      <c r="M4733" s="132"/>
      <c r="N4733" s="135"/>
      <c r="O4733" s="135"/>
      <c r="P4733" s="135"/>
      <c r="Q4733" s="135"/>
      <c r="R4733" s="135"/>
      <c r="S4733" s="135"/>
    </row>
    <row r="4734" spans="9:19">
      <c r="I4734" s="132"/>
      <c r="J4734" s="132"/>
      <c r="K4734" s="129"/>
      <c r="L4734" s="132"/>
      <c r="M4734" s="132"/>
      <c r="N4734" s="135"/>
      <c r="O4734" s="135"/>
      <c r="P4734" s="135"/>
      <c r="Q4734" s="135"/>
      <c r="R4734" s="135"/>
      <c r="S4734" s="135"/>
    </row>
    <row r="4735" spans="9:19">
      <c r="I4735" s="132"/>
      <c r="J4735" s="132"/>
      <c r="K4735" s="129"/>
      <c r="L4735" s="132"/>
      <c r="M4735" s="132"/>
      <c r="N4735" s="135"/>
      <c r="O4735" s="135"/>
      <c r="P4735" s="135"/>
      <c r="Q4735" s="135"/>
      <c r="R4735" s="135"/>
      <c r="S4735" s="135"/>
    </row>
    <row r="4736" spans="9:19">
      <c r="I4736" s="132"/>
      <c r="J4736" s="132"/>
      <c r="K4736" s="129"/>
      <c r="L4736" s="132"/>
      <c r="M4736" s="132"/>
      <c r="N4736" s="135"/>
      <c r="O4736" s="135"/>
      <c r="P4736" s="135"/>
      <c r="Q4736" s="135"/>
      <c r="R4736" s="135"/>
      <c r="S4736" s="135"/>
    </row>
    <row r="4737" spans="9:19">
      <c r="I4737" s="132"/>
      <c r="J4737" s="132"/>
      <c r="K4737" s="129"/>
      <c r="L4737" s="132"/>
      <c r="M4737" s="132"/>
      <c r="N4737" s="135"/>
      <c r="O4737" s="135"/>
      <c r="P4737" s="135"/>
      <c r="Q4737" s="135"/>
      <c r="R4737" s="135"/>
      <c r="S4737" s="135"/>
    </row>
    <row r="4738" spans="9:19">
      <c r="I4738" s="132"/>
      <c r="J4738" s="132"/>
      <c r="K4738" s="129"/>
      <c r="L4738" s="132"/>
      <c r="M4738" s="132"/>
      <c r="N4738" s="135"/>
      <c r="O4738" s="135"/>
      <c r="P4738" s="135"/>
      <c r="Q4738" s="135"/>
      <c r="R4738" s="135"/>
      <c r="S4738" s="135"/>
    </row>
    <row r="4739" spans="9:19">
      <c r="I4739" s="132"/>
      <c r="J4739" s="132"/>
      <c r="K4739" s="129"/>
      <c r="L4739" s="132"/>
      <c r="M4739" s="132"/>
      <c r="N4739" s="135"/>
      <c r="O4739" s="135"/>
      <c r="P4739" s="135"/>
      <c r="Q4739" s="135"/>
      <c r="R4739" s="135"/>
      <c r="S4739" s="135"/>
    </row>
    <row r="4740" spans="9:19">
      <c r="I4740" s="132"/>
      <c r="J4740" s="132"/>
      <c r="K4740" s="129"/>
      <c r="L4740" s="132"/>
      <c r="M4740" s="132"/>
      <c r="N4740" s="135"/>
      <c r="O4740" s="135"/>
      <c r="P4740" s="135"/>
      <c r="Q4740" s="135"/>
      <c r="R4740" s="135"/>
      <c r="S4740" s="135"/>
    </row>
    <row r="4741" spans="9:19">
      <c r="I4741" s="132"/>
      <c r="J4741" s="132"/>
      <c r="K4741" s="129"/>
      <c r="L4741" s="132"/>
      <c r="M4741" s="132"/>
      <c r="N4741" s="135"/>
      <c r="O4741" s="135"/>
      <c r="P4741" s="135"/>
      <c r="Q4741" s="135"/>
      <c r="R4741" s="135"/>
      <c r="S4741" s="135"/>
    </row>
    <row r="4742" spans="9:19">
      <c r="I4742" s="132"/>
      <c r="J4742" s="132"/>
      <c r="K4742" s="129"/>
      <c r="L4742" s="132"/>
      <c r="M4742" s="132"/>
      <c r="N4742" s="135"/>
      <c r="O4742" s="135"/>
      <c r="P4742" s="135"/>
      <c r="Q4742" s="135"/>
      <c r="R4742" s="135"/>
      <c r="S4742" s="135"/>
    </row>
    <row r="4743" spans="9:19">
      <c r="I4743" s="132"/>
      <c r="J4743" s="132"/>
      <c r="K4743" s="129"/>
      <c r="L4743" s="132"/>
      <c r="M4743" s="132"/>
      <c r="N4743" s="135"/>
      <c r="O4743" s="135"/>
      <c r="P4743" s="135"/>
      <c r="Q4743" s="135"/>
      <c r="R4743" s="135"/>
      <c r="S4743" s="135"/>
    </row>
    <row r="4744" spans="9:19">
      <c r="I4744" s="132"/>
      <c r="J4744" s="132"/>
      <c r="K4744" s="129"/>
      <c r="L4744" s="132"/>
      <c r="M4744" s="132"/>
      <c r="N4744" s="135"/>
      <c r="O4744" s="135"/>
      <c r="P4744" s="135"/>
      <c r="Q4744" s="135"/>
      <c r="R4744" s="135"/>
      <c r="S4744" s="135"/>
    </row>
    <row r="4745" spans="9:19">
      <c r="I4745" s="132"/>
      <c r="J4745" s="132"/>
      <c r="K4745" s="129"/>
      <c r="L4745" s="132"/>
      <c r="M4745" s="132"/>
      <c r="N4745" s="135"/>
      <c r="O4745" s="135"/>
      <c r="P4745" s="135"/>
      <c r="Q4745" s="135"/>
      <c r="R4745" s="135"/>
      <c r="S4745" s="135"/>
    </row>
    <row r="4746" spans="9:19">
      <c r="I4746" s="132"/>
      <c r="J4746" s="132"/>
      <c r="K4746" s="129"/>
      <c r="L4746" s="132"/>
      <c r="M4746" s="132"/>
      <c r="N4746" s="135"/>
      <c r="O4746" s="135"/>
      <c r="P4746" s="135"/>
      <c r="Q4746" s="135"/>
      <c r="R4746" s="135"/>
      <c r="S4746" s="135"/>
    </row>
    <row r="4747" spans="9:19">
      <c r="I4747" s="132"/>
      <c r="J4747" s="132"/>
      <c r="K4747" s="129"/>
      <c r="L4747" s="132"/>
      <c r="M4747" s="132"/>
      <c r="N4747" s="135"/>
      <c r="O4747" s="135"/>
      <c r="P4747" s="135"/>
      <c r="Q4747" s="135"/>
      <c r="R4747" s="135"/>
      <c r="S4747" s="135"/>
    </row>
    <row r="4748" spans="9:19">
      <c r="I4748" s="132"/>
      <c r="J4748" s="132"/>
      <c r="K4748" s="129"/>
      <c r="L4748" s="132"/>
      <c r="M4748" s="132"/>
      <c r="N4748" s="135"/>
      <c r="O4748" s="135"/>
      <c r="P4748" s="135"/>
      <c r="Q4748" s="135"/>
      <c r="R4748" s="135"/>
      <c r="S4748" s="135"/>
    </row>
    <row r="4749" spans="9:19">
      <c r="I4749" s="132"/>
      <c r="J4749" s="132"/>
      <c r="K4749" s="129"/>
      <c r="L4749" s="132"/>
      <c r="M4749" s="132"/>
      <c r="N4749" s="135"/>
      <c r="O4749" s="135"/>
      <c r="P4749" s="135"/>
      <c r="Q4749" s="135"/>
      <c r="R4749" s="135"/>
      <c r="S4749" s="135"/>
    </row>
    <row r="4750" spans="9:19">
      <c r="I4750" s="132"/>
      <c r="J4750" s="132"/>
      <c r="K4750" s="129"/>
      <c r="L4750" s="132"/>
      <c r="M4750" s="132"/>
      <c r="N4750" s="135"/>
      <c r="O4750" s="135"/>
      <c r="P4750" s="135"/>
      <c r="Q4750" s="135"/>
      <c r="R4750" s="135"/>
      <c r="S4750" s="135"/>
    </row>
    <row r="4751" spans="9:19">
      <c r="I4751" s="132"/>
      <c r="J4751" s="132"/>
      <c r="K4751" s="129"/>
      <c r="L4751" s="132"/>
      <c r="M4751" s="132"/>
      <c r="N4751" s="135"/>
      <c r="O4751" s="135"/>
      <c r="P4751" s="135"/>
      <c r="Q4751" s="135"/>
      <c r="R4751" s="135"/>
      <c r="S4751" s="135"/>
    </row>
    <row r="4752" spans="9:19">
      <c r="I4752" s="132"/>
      <c r="J4752" s="132"/>
      <c r="K4752" s="129"/>
      <c r="L4752" s="132"/>
      <c r="M4752" s="132"/>
      <c r="N4752" s="135"/>
      <c r="O4752" s="135"/>
      <c r="P4752" s="135"/>
      <c r="Q4752" s="135"/>
      <c r="R4752" s="135"/>
      <c r="S4752" s="135"/>
    </row>
    <row r="4753" spans="9:19">
      <c r="I4753" s="132"/>
      <c r="J4753" s="132"/>
      <c r="K4753" s="129"/>
      <c r="L4753" s="132"/>
      <c r="M4753" s="132"/>
      <c r="N4753" s="135"/>
      <c r="O4753" s="135"/>
      <c r="P4753" s="135"/>
      <c r="Q4753" s="135"/>
      <c r="R4753" s="135"/>
      <c r="S4753" s="135"/>
    </row>
    <row r="4754" spans="9:19">
      <c r="I4754" s="132"/>
      <c r="J4754" s="132"/>
      <c r="K4754" s="129"/>
      <c r="L4754" s="132"/>
      <c r="M4754" s="132"/>
      <c r="N4754" s="135"/>
      <c r="O4754" s="135"/>
      <c r="P4754" s="135"/>
      <c r="Q4754" s="135"/>
      <c r="R4754" s="135"/>
      <c r="S4754" s="135"/>
    </row>
    <row r="4755" spans="9:19">
      <c r="I4755" s="132"/>
      <c r="J4755" s="132"/>
      <c r="K4755" s="129"/>
      <c r="L4755" s="132"/>
      <c r="M4755" s="132"/>
      <c r="N4755" s="135"/>
      <c r="O4755" s="135"/>
      <c r="P4755" s="135"/>
      <c r="Q4755" s="135"/>
      <c r="R4755" s="135"/>
      <c r="S4755" s="135"/>
    </row>
    <row r="4756" spans="9:19">
      <c r="I4756" s="132"/>
      <c r="J4756" s="132"/>
      <c r="K4756" s="129"/>
      <c r="L4756" s="132"/>
      <c r="M4756" s="132"/>
      <c r="N4756" s="135"/>
      <c r="O4756" s="135"/>
      <c r="P4756" s="135"/>
      <c r="Q4756" s="135"/>
      <c r="R4756" s="135"/>
      <c r="S4756" s="135"/>
    </row>
    <row r="4757" spans="9:19">
      <c r="I4757" s="132"/>
      <c r="J4757" s="132"/>
      <c r="K4757" s="129"/>
      <c r="L4757" s="132"/>
      <c r="M4757" s="132"/>
      <c r="N4757" s="135"/>
      <c r="O4757" s="135"/>
      <c r="P4757" s="135"/>
      <c r="Q4757" s="135"/>
      <c r="R4757" s="135"/>
      <c r="S4757" s="135"/>
    </row>
    <row r="4758" spans="9:19">
      <c r="I4758" s="132"/>
      <c r="J4758" s="132"/>
      <c r="K4758" s="129"/>
      <c r="L4758" s="132"/>
      <c r="M4758" s="132"/>
      <c r="N4758" s="135"/>
      <c r="O4758" s="135"/>
      <c r="P4758" s="135"/>
      <c r="Q4758" s="135"/>
      <c r="R4758" s="135"/>
      <c r="S4758" s="135"/>
    </row>
    <row r="4759" spans="9:19">
      <c r="I4759" s="132"/>
      <c r="J4759" s="132"/>
      <c r="K4759" s="129"/>
      <c r="L4759" s="132"/>
      <c r="M4759" s="132"/>
      <c r="N4759" s="135"/>
      <c r="O4759" s="135"/>
      <c r="P4759" s="135"/>
      <c r="Q4759" s="135"/>
      <c r="R4759" s="135"/>
      <c r="S4759" s="135"/>
    </row>
    <row r="4760" spans="9:19">
      <c r="I4760" s="132"/>
      <c r="J4760" s="132"/>
      <c r="K4760" s="129"/>
      <c r="L4760" s="132"/>
      <c r="M4760" s="132"/>
      <c r="N4760" s="135"/>
      <c r="O4760" s="135"/>
      <c r="P4760" s="135"/>
      <c r="Q4760" s="135"/>
      <c r="R4760" s="135"/>
      <c r="S4760" s="135"/>
    </row>
    <row r="4761" spans="9:19">
      <c r="I4761" s="132"/>
      <c r="J4761" s="132"/>
      <c r="K4761" s="129"/>
      <c r="L4761" s="132"/>
      <c r="M4761" s="132"/>
      <c r="N4761" s="135"/>
      <c r="O4761" s="135"/>
      <c r="P4761" s="135"/>
      <c r="Q4761" s="135"/>
      <c r="R4761" s="135"/>
      <c r="S4761" s="135"/>
    </row>
    <row r="4762" spans="9:19">
      <c r="I4762" s="132"/>
      <c r="J4762" s="132"/>
      <c r="K4762" s="129"/>
      <c r="L4762" s="132"/>
      <c r="M4762" s="132"/>
      <c r="N4762" s="135"/>
      <c r="O4762" s="135"/>
      <c r="P4762" s="135"/>
      <c r="Q4762" s="135"/>
      <c r="R4762" s="135"/>
      <c r="S4762" s="135"/>
    </row>
    <row r="4763" spans="9:19">
      <c r="I4763" s="132"/>
      <c r="J4763" s="132"/>
      <c r="K4763" s="129"/>
      <c r="L4763" s="132"/>
      <c r="M4763" s="132"/>
      <c r="N4763" s="135"/>
      <c r="O4763" s="135"/>
      <c r="P4763" s="135"/>
      <c r="Q4763" s="135"/>
      <c r="R4763" s="135"/>
      <c r="S4763" s="135"/>
    </row>
    <row r="4764" spans="9:19">
      <c r="I4764" s="132"/>
      <c r="J4764" s="132"/>
      <c r="K4764" s="129"/>
      <c r="L4764" s="132"/>
      <c r="M4764" s="132"/>
      <c r="N4764" s="135"/>
      <c r="O4764" s="135"/>
      <c r="P4764" s="135"/>
      <c r="Q4764" s="135"/>
      <c r="R4764" s="135"/>
      <c r="S4764" s="135"/>
    </row>
    <row r="4765" spans="9:19">
      <c r="I4765" s="132"/>
      <c r="J4765" s="132"/>
      <c r="K4765" s="129"/>
      <c r="L4765" s="132"/>
      <c r="M4765" s="132"/>
      <c r="N4765" s="135"/>
      <c r="O4765" s="135"/>
      <c r="P4765" s="135"/>
      <c r="Q4765" s="135"/>
      <c r="R4765" s="135"/>
      <c r="S4765" s="135"/>
    </row>
    <row r="4766" spans="9:19">
      <c r="I4766" s="132"/>
      <c r="J4766" s="132"/>
      <c r="K4766" s="129"/>
      <c r="L4766" s="132"/>
      <c r="M4766" s="132"/>
      <c r="N4766" s="135"/>
      <c r="O4766" s="135"/>
      <c r="P4766" s="135"/>
      <c r="Q4766" s="135"/>
      <c r="R4766" s="135"/>
      <c r="S4766" s="135"/>
    </row>
    <row r="4767" spans="9:19">
      <c r="I4767" s="132"/>
      <c r="J4767" s="132"/>
      <c r="K4767" s="129"/>
      <c r="L4767" s="132"/>
      <c r="M4767" s="132"/>
      <c r="N4767" s="135"/>
      <c r="O4767" s="135"/>
      <c r="P4767" s="135"/>
      <c r="Q4767" s="135"/>
      <c r="R4767" s="135"/>
      <c r="S4767" s="135"/>
    </row>
    <row r="4768" spans="9:19">
      <c r="I4768" s="132"/>
      <c r="J4768" s="132"/>
      <c r="K4768" s="129"/>
      <c r="L4768" s="132"/>
      <c r="M4768" s="132"/>
      <c r="N4768" s="135"/>
      <c r="O4768" s="135"/>
      <c r="P4768" s="135"/>
      <c r="Q4768" s="135"/>
      <c r="R4768" s="135"/>
      <c r="S4768" s="135"/>
    </row>
    <row r="4769" spans="9:19">
      <c r="I4769" s="132"/>
      <c r="J4769" s="132"/>
      <c r="K4769" s="129"/>
      <c r="L4769" s="132"/>
      <c r="M4769" s="132"/>
      <c r="N4769" s="135"/>
      <c r="O4769" s="135"/>
      <c r="P4769" s="135"/>
      <c r="Q4769" s="135"/>
      <c r="R4769" s="135"/>
      <c r="S4769" s="135"/>
    </row>
    <row r="4770" spans="9:19">
      <c r="I4770" s="132"/>
      <c r="J4770" s="132"/>
      <c r="K4770" s="129"/>
      <c r="L4770" s="132"/>
      <c r="M4770" s="132"/>
      <c r="N4770" s="135"/>
      <c r="O4770" s="135"/>
      <c r="P4770" s="135"/>
      <c r="Q4770" s="135"/>
      <c r="R4770" s="135"/>
      <c r="S4770" s="135"/>
    </row>
    <row r="4771" spans="9:19">
      <c r="I4771" s="132"/>
      <c r="J4771" s="132"/>
      <c r="K4771" s="129"/>
      <c r="L4771" s="132"/>
      <c r="M4771" s="132"/>
      <c r="N4771" s="135"/>
      <c r="O4771" s="135"/>
      <c r="P4771" s="135"/>
      <c r="Q4771" s="135"/>
      <c r="R4771" s="135"/>
      <c r="S4771" s="135"/>
    </row>
    <row r="4772" spans="9:19">
      <c r="I4772" s="132"/>
      <c r="J4772" s="132"/>
      <c r="K4772" s="129"/>
      <c r="L4772" s="132"/>
      <c r="M4772" s="132"/>
      <c r="N4772" s="135"/>
      <c r="O4772" s="135"/>
      <c r="P4772" s="135"/>
      <c r="Q4772" s="135"/>
      <c r="R4772" s="135"/>
      <c r="S4772" s="135"/>
    </row>
    <row r="4773" spans="9:19">
      <c r="I4773" s="132"/>
      <c r="J4773" s="132"/>
      <c r="K4773" s="129"/>
      <c r="L4773" s="132"/>
      <c r="M4773" s="132"/>
      <c r="N4773" s="135"/>
      <c r="O4773" s="135"/>
      <c r="P4773" s="135"/>
      <c r="Q4773" s="135"/>
      <c r="R4773" s="135"/>
      <c r="S4773" s="135"/>
    </row>
    <row r="4774" spans="9:19">
      <c r="I4774" s="132"/>
      <c r="J4774" s="132"/>
      <c r="K4774" s="129"/>
      <c r="L4774" s="132"/>
      <c r="M4774" s="132"/>
      <c r="N4774" s="135"/>
      <c r="O4774" s="135"/>
      <c r="P4774" s="135"/>
      <c r="Q4774" s="135"/>
      <c r="R4774" s="135"/>
      <c r="S4774" s="135"/>
    </row>
    <row r="4775" spans="9:19">
      <c r="I4775" s="132"/>
      <c r="J4775" s="132"/>
      <c r="K4775" s="129"/>
      <c r="L4775" s="132"/>
      <c r="M4775" s="132"/>
      <c r="N4775" s="135"/>
      <c r="O4775" s="135"/>
      <c r="P4775" s="135"/>
      <c r="Q4775" s="135"/>
      <c r="R4775" s="135"/>
      <c r="S4775" s="135"/>
    </row>
    <row r="4776" spans="9:19">
      <c r="I4776" s="132"/>
      <c r="J4776" s="132"/>
      <c r="K4776" s="129"/>
      <c r="L4776" s="132"/>
      <c r="M4776" s="132"/>
      <c r="N4776" s="135"/>
      <c r="O4776" s="135"/>
      <c r="P4776" s="135"/>
      <c r="Q4776" s="135"/>
      <c r="R4776" s="135"/>
      <c r="S4776" s="135"/>
    </row>
    <row r="4777" spans="9:19">
      <c r="I4777" s="132"/>
      <c r="J4777" s="132"/>
      <c r="K4777" s="129"/>
      <c r="L4777" s="132"/>
      <c r="M4777" s="132"/>
      <c r="N4777" s="135"/>
      <c r="O4777" s="135"/>
      <c r="P4777" s="135"/>
      <c r="Q4777" s="135"/>
      <c r="R4777" s="135"/>
      <c r="S4777" s="135"/>
    </row>
    <row r="4778" spans="9:19">
      <c r="I4778" s="132"/>
      <c r="J4778" s="132"/>
      <c r="K4778" s="129"/>
      <c r="L4778" s="132"/>
      <c r="M4778" s="132"/>
      <c r="N4778" s="135"/>
      <c r="O4778" s="135"/>
      <c r="P4778" s="135"/>
      <c r="Q4778" s="135"/>
      <c r="R4778" s="135"/>
      <c r="S4778" s="135"/>
    </row>
    <row r="4779" spans="9:19">
      <c r="I4779" s="132"/>
      <c r="J4779" s="132"/>
      <c r="K4779" s="129"/>
      <c r="L4779" s="132"/>
      <c r="M4779" s="132"/>
      <c r="N4779" s="135"/>
      <c r="O4779" s="135"/>
      <c r="P4779" s="135"/>
      <c r="Q4779" s="135"/>
      <c r="R4779" s="135"/>
      <c r="S4779" s="135"/>
    </row>
    <row r="4780" spans="9:19">
      <c r="I4780" s="132"/>
      <c r="J4780" s="132"/>
      <c r="K4780" s="129"/>
      <c r="L4780" s="132"/>
      <c r="M4780" s="132"/>
      <c r="N4780" s="135"/>
      <c r="O4780" s="135"/>
      <c r="P4780" s="135"/>
      <c r="Q4780" s="135"/>
      <c r="R4780" s="135"/>
      <c r="S4780" s="135"/>
    </row>
    <row r="4781" spans="9:19">
      <c r="I4781" s="132"/>
      <c r="J4781" s="132"/>
      <c r="K4781" s="129"/>
      <c r="L4781" s="132"/>
      <c r="M4781" s="132"/>
      <c r="N4781" s="135"/>
      <c r="O4781" s="135"/>
      <c r="P4781" s="135"/>
      <c r="Q4781" s="135"/>
      <c r="R4781" s="135"/>
      <c r="S4781" s="135"/>
    </row>
    <row r="4782" spans="9:19">
      <c r="I4782" s="132"/>
      <c r="J4782" s="132"/>
      <c r="K4782" s="129"/>
      <c r="L4782" s="132"/>
      <c r="M4782" s="132"/>
      <c r="N4782" s="135"/>
      <c r="O4782" s="135"/>
      <c r="P4782" s="135"/>
      <c r="Q4782" s="135"/>
      <c r="R4782" s="135"/>
      <c r="S4782" s="135"/>
    </row>
    <row r="4783" spans="9:19">
      <c r="I4783" s="132"/>
      <c r="J4783" s="132"/>
      <c r="K4783" s="129"/>
      <c r="L4783" s="132"/>
      <c r="M4783" s="132"/>
      <c r="N4783" s="135"/>
      <c r="O4783" s="135"/>
      <c r="P4783" s="135"/>
      <c r="Q4783" s="135"/>
      <c r="R4783" s="135"/>
      <c r="S4783" s="135"/>
    </row>
    <row r="4784" spans="9:19">
      <c r="I4784" s="132"/>
      <c r="J4784" s="132"/>
      <c r="K4784" s="129"/>
      <c r="L4784" s="132"/>
      <c r="M4784" s="132"/>
      <c r="N4784" s="135"/>
      <c r="O4784" s="135"/>
      <c r="P4784" s="135"/>
      <c r="Q4784" s="135"/>
      <c r="R4784" s="135"/>
      <c r="S4784" s="135"/>
    </row>
    <row r="4785" spans="9:19">
      <c r="I4785" s="132"/>
      <c r="J4785" s="132"/>
      <c r="K4785" s="129"/>
      <c r="L4785" s="132"/>
      <c r="M4785" s="132"/>
      <c r="N4785" s="135"/>
      <c r="O4785" s="135"/>
      <c r="P4785" s="135"/>
      <c r="Q4785" s="135"/>
      <c r="R4785" s="135"/>
      <c r="S4785" s="135"/>
    </row>
    <row r="4786" spans="9:19">
      <c r="I4786" s="132"/>
      <c r="J4786" s="132"/>
      <c r="K4786" s="129"/>
      <c r="L4786" s="132"/>
      <c r="M4786" s="132"/>
      <c r="N4786" s="135"/>
      <c r="O4786" s="135"/>
      <c r="P4786" s="135"/>
      <c r="Q4786" s="135"/>
      <c r="R4786" s="135"/>
      <c r="S4786" s="135"/>
    </row>
    <row r="4787" spans="9:19">
      <c r="I4787" s="132"/>
      <c r="J4787" s="132"/>
      <c r="K4787" s="129"/>
      <c r="L4787" s="132"/>
      <c r="M4787" s="132"/>
      <c r="N4787" s="135"/>
      <c r="O4787" s="135"/>
      <c r="P4787" s="135"/>
      <c r="Q4787" s="135"/>
      <c r="R4787" s="135"/>
      <c r="S4787" s="135"/>
    </row>
    <row r="4788" spans="9:19">
      <c r="I4788" s="132"/>
      <c r="J4788" s="132"/>
      <c r="K4788" s="129"/>
      <c r="L4788" s="132"/>
      <c r="M4788" s="132"/>
      <c r="N4788" s="135"/>
      <c r="O4788" s="135"/>
      <c r="P4788" s="135"/>
      <c r="Q4788" s="135"/>
      <c r="R4788" s="135"/>
      <c r="S4788" s="135"/>
    </row>
    <row r="4789" spans="9:19">
      <c r="I4789" s="132"/>
      <c r="J4789" s="132"/>
      <c r="K4789" s="129"/>
      <c r="L4789" s="132"/>
      <c r="M4789" s="132"/>
      <c r="N4789" s="135"/>
      <c r="O4789" s="135"/>
      <c r="P4789" s="135"/>
      <c r="Q4789" s="135"/>
      <c r="R4789" s="135"/>
      <c r="S4789" s="135"/>
    </row>
    <row r="4790" spans="9:19">
      <c r="I4790" s="132"/>
      <c r="J4790" s="132"/>
      <c r="K4790" s="129"/>
      <c r="L4790" s="132"/>
      <c r="M4790" s="132"/>
      <c r="N4790" s="135"/>
      <c r="O4790" s="135"/>
      <c r="P4790" s="135"/>
      <c r="Q4790" s="135"/>
      <c r="R4790" s="135"/>
      <c r="S4790" s="135"/>
    </row>
    <row r="4791" spans="9:19">
      <c r="I4791" s="132"/>
      <c r="J4791" s="132"/>
      <c r="K4791" s="129"/>
      <c r="L4791" s="132"/>
      <c r="M4791" s="132"/>
      <c r="N4791" s="135"/>
      <c r="O4791" s="135"/>
      <c r="P4791" s="135"/>
      <c r="Q4791" s="135"/>
      <c r="R4791" s="135"/>
      <c r="S4791" s="135"/>
    </row>
    <row r="4792" spans="9:19">
      <c r="I4792" s="132"/>
      <c r="J4792" s="132"/>
      <c r="K4792" s="129"/>
      <c r="L4792" s="132"/>
      <c r="M4792" s="132"/>
      <c r="N4792" s="135"/>
      <c r="O4792" s="135"/>
      <c r="P4792" s="135"/>
      <c r="Q4792" s="135"/>
      <c r="R4792" s="135"/>
      <c r="S4792" s="135"/>
    </row>
    <row r="4793" spans="9:19">
      <c r="I4793" s="132"/>
      <c r="J4793" s="132"/>
      <c r="K4793" s="129"/>
      <c r="L4793" s="132"/>
      <c r="M4793" s="132"/>
      <c r="N4793" s="135"/>
      <c r="O4793" s="135"/>
      <c r="P4793" s="135"/>
      <c r="Q4793" s="135"/>
      <c r="R4793" s="135"/>
      <c r="S4793" s="135"/>
    </row>
    <row r="4794" spans="9:19">
      <c r="I4794" s="132"/>
      <c r="J4794" s="132"/>
      <c r="K4794" s="129"/>
      <c r="L4794" s="132"/>
      <c r="M4794" s="132"/>
      <c r="N4794" s="135"/>
      <c r="O4794" s="135"/>
      <c r="P4794" s="135"/>
      <c r="Q4794" s="135"/>
      <c r="R4794" s="135"/>
      <c r="S4794" s="135"/>
    </row>
    <row r="4795" spans="9:19">
      <c r="I4795" s="132"/>
      <c r="J4795" s="132"/>
      <c r="K4795" s="129"/>
      <c r="L4795" s="132"/>
      <c r="M4795" s="132"/>
      <c r="N4795" s="135"/>
      <c r="O4795" s="135"/>
      <c r="P4795" s="135"/>
      <c r="Q4795" s="135"/>
      <c r="R4795" s="135"/>
      <c r="S4795" s="135"/>
    </row>
    <row r="4796" spans="9:19">
      <c r="I4796" s="132"/>
      <c r="J4796" s="132"/>
      <c r="K4796" s="129"/>
      <c r="L4796" s="132"/>
      <c r="M4796" s="132"/>
      <c r="N4796" s="135"/>
      <c r="O4796" s="135"/>
      <c r="P4796" s="135"/>
      <c r="Q4796" s="135"/>
      <c r="R4796" s="135"/>
      <c r="S4796" s="135"/>
    </row>
    <row r="4797" spans="9:19">
      <c r="I4797" s="132"/>
      <c r="J4797" s="132"/>
      <c r="K4797" s="129"/>
      <c r="L4797" s="132"/>
      <c r="M4797" s="132"/>
      <c r="N4797" s="135"/>
      <c r="O4797" s="135"/>
      <c r="P4797" s="135"/>
      <c r="Q4797" s="135"/>
      <c r="R4797" s="135"/>
      <c r="S4797" s="135"/>
    </row>
    <row r="4798" spans="9:19">
      <c r="I4798" s="132"/>
      <c r="J4798" s="132"/>
      <c r="K4798" s="129"/>
      <c r="L4798" s="132"/>
      <c r="M4798" s="132"/>
      <c r="N4798" s="135"/>
      <c r="O4798" s="135"/>
      <c r="P4798" s="135"/>
      <c r="Q4798" s="135"/>
      <c r="R4798" s="135"/>
      <c r="S4798" s="135"/>
    </row>
    <row r="4799" spans="9:19">
      <c r="I4799" s="132"/>
      <c r="J4799" s="132"/>
      <c r="K4799" s="129"/>
      <c r="L4799" s="132"/>
      <c r="M4799" s="132"/>
      <c r="N4799" s="135"/>
      <c r="O4799" s="135"/>
      <c r="P4799" s="135"/>
      <c r="Q4799" s="135"/>
      <c r="R4799" s="135"/>
      <c r="S4799" s="135"/>
    </row>
    <row r="4800" spans="9:19">
      <c r="I4800" s="132"/>
      <c r="J4800" s="132"/>
      <c r="K4800" s="129"/>
      <c r="L4800" s="132"/>
      <c r="M4800" s="132"/>
      <c r="N4800" s="135"/>
      <c r="O4800" s="135"/>
      <c r="P4800" s="135"/>
      <c r="Q4800" s="135"/>
      <c r="R4800" s="135"/>
      <c r="S4800" s="135"/>
    </row>
    <row r="4801" spans="9:19">
      <c r="I4801" s="132"/>
      <c r="J4801" s="132"/>
      <c r="K4801" s="129"/>
      <c r="L4801" s="132"/>
      <c r="M4801" s="132"/>
      <c r="N4801" s="135"/>
      <c r="O4801" s="135"/>
      <c r="P4801" s="135"/>
      <c r="Q4801" s="135"/>
      <c r="R4801" s="135"/>
      <c r="S4801" s="135"/>
    </row>
    <row r="4802" spans="9:19">
      <c r="I4802" s="132"/>
      <c r="J4802" s="132"/>
      <c r="K4802" s="129"/>
      <c r="L4802" s="132"/>
      <c r="M4802" s="132"/>
      <c r="N4802" s="135"/>
      <c r="O4802" s="135"/>
      <c r="P4802" s="135"/>
      <c r="Q4802" s="135"/>
      <c r="R4802" s="135"/>
      <c r="S4802" s="135"/>
    </row>
    <row r="4803" spans="9:19">
      <c r="I4803" s="132"/>
      <c r="J4803" s="132"/>
      <c r="K4803" s="129"/>
      <c r="L4803" s="132"/>
      <c r="M4803" s="132"/>
      <c r="N4803" s="135"/>
      <c r="O4803" s="135"/>
      <c r="P4803" s="135"/>
      <c r="Q4803" s="135"/>
      <c r="R4803" s="135"/>
      <c r="S4803" s="135"/>
    </row>
    <row r="4804" spans="9:19">
      <c r="I4804" s="132"/>
      <c r="J4804" s="132"/>
      <c r="K4804" s="129"/>
      <c r="L4804" s="132"/>
      <c r="M4804" s="132"/>
      <c r="N4804" s="135"/>
      <c r="O4804" s="135"/>
      <c r="P4804" s="135"/>
      <c r="Q4804" s="135"/>
      <c r="R4804" s="135"/>
      <c r="S4804" s="135"/>
    </row>
    <row r="4805" spans="9:19">
      <c r="I4805" s="132"/>
      <c r="J4805" s="132"/>
      <c r="K4805" s="129"/>
      <c r="L4805" s="132"/>
      <c r="M4805" s="132"/>
      <c r="N4805" s="135"/>
      <c r="O4805" s="135"/>
      <c r="P4805" s="135"/>
      <c r="Q4805" s="135"/>
      <c r="R4805" s="135"/>
      <c r="S4805" s="135"/>
    </row>
    <row r="4806" spans="9:19">
      <c r="I4806" s="132"/>
      <c r="J4806" s="132"/>
      <c r="K4806" s="129"/>
      <c r="L4806" s="132"/>
      <c r="M4806" s="132"/>
      <c r="N4806" s="135"/>
      <c r="O4806" s="135"/>
      <c r="P4806" s="135"/>
      <c r="Q4806" s="135"/>
      <c r="R4806" s="135"/>
      <c r="S4806" s="135"/>
    </row>
    <row r="4807" spans="9:19">
      <c r="I4807" s="132"/>
      <c r="J4807" s="132"/>
      <c r="K4807" s="129"/>
      <c r="L4807" s="132"/>
      <c r="M4807" s="132"/>
      <c r="N4807" s="135"/>
      <c r="O4807" s="135"/>
      <c r="P4807" s="135"/>
      <c r="Q4807" s="135"/>
      <c r="R4807" s="135"/>
      <c r="S4807" s="135"/>
    </row>
    <row r="4808" spans="9:19">
      <c r="I4808" s="132"/>
      <c r="J4808" s="132"/>
      <c r="K4808" s="129"/>
      <c r="L4808" s="132"/>
      <c r="M4808" s="132"/>
      <c r="N4808" s="135"/>
      <c r="O4808" s="135"/>
      <c r="P4808" s="135"/>
      <c r="Q4808" s="135"/>
      <c r="R4808" s="135"/>
      <c r="S4808" s="135"/>
    </row>
    <row r="4809" spans="9:19">
      <c r="I4809" s="132"/>
      <c r="J4809" s="132"/>
      <c r="K4809" s="129"/>
      <c r="L4809" s="132"/>
      <c r="M4809" s="132"/>
      <c r="N4809" s="135"/>
      <c r="O4809" s="135"/>
      <c r="P4809" s="135"/>
      <c r="Q4809" s="135"/>
      <c r="R4809" s="135"/>
      <c r="S4809" s="135"/>
    </row>
    <row r="4810" spans="9:19">
      <c r="I4810" s="132"/>
      <c r="J4810" s="132"/>
      <c r="K4810" s="129"/>
      <c r="L4810" s="132"/>
      <c r="M4810" s="132"/>
      <c r="N4810" s="135"/>
      <c r="O4810" s="135"/>
      <c r="P4810" s="135"/>
      <c r="Q4810" s="135"/>
      <c r="R4810" s="135"/>
      <c r="S4810" s="135"/>
    </row>
    <row r="4811" spans="9:19">
      <c r="I4811" s="132"/>
      <c r="J4811" s="132"/>
      <c r="K4811" s="129"/>
      <c r="L4811" s="132"/>
      <c r="M4811" s="132"/>
      <c r="N4811" s="135"/>
      <c r="O4811" s="135"/>
      <c r="P4811" s="135"/>
      <c r="Q4811" s="135"/>
      <c r="R4811" s="135"/>
      <c r="S4811" s="135"/>
    </row>
    <row r="4812" spans="9:19">
      <c r="I4812" s="132"/>
      <c r="J4812" s="132"/>
      <c r="K4812" s="129"/>
      <c r="L4812" s="132"/>
      <c r="M4812" s="132"/>
      <c r="N4812" s="135"/>
      <c r="O4812" s="135"/>
      <c r="P4812" s="135"/>
      <c r="Q4812" s="135"/>
      <c r="R4812" s="135"/>
      <c r="S4812" s="135"/>
    </row>
    <row r="4813" spans="9:19">
      <c r="I4813" s="132"/>
      <c r="J4813" s="132"/>
      <c r="K4813" s="129"/>
      <c r="L4813" s="132"/>
      <c r="M4813" s="132"/>
      <c r="N4813" s="135"/>
      <c r="O4813" s="135"/>
      <c r="P4813" s="135"/>
      <c r="Q4813" s="135"/>
      <c r="R4813" s="135"/>
      <c r="S4813" s="135"/>
    </row>
    <row r="4814" spans="9:19">
      <c r="I4814" s="132"/>
      <c r="J4814" s="132"/>
      <c r="K4814" s="129"/>
      <c r="L4814" s="132"/>
      <c r="M4814" s="132"/>
      <c r="N4814" s="135"/>
      <c r="O4814" s="135"/>
      <c r="P4814" s="135"/>
      <c r="Q4814" s="135"/>
      <c r="R4814" s="135"/>
      <c r="S4814" s="135"/>
    </row>
    <row r="4815" spans="9:19">
      <c r="I4815" s="132"/>
      <c r="J4815" s="132"/>
      <c r="K4815" s="129"/>
      <c r="L4815" s="132"/>
      <c r="M4815" s="132"/>
      <c r="N4815" s="135"/>
      <c r="O4815" s="135"/>
      <c r="P4815" s="135"/>
      <c r="Q4815" s="135"/>
      <c r="R4815" s="135"/>
      <c r="S4815" s="135"/>
    </row>
    <row r="4816" spans="9:19">
      <c r="I4816" s="132"/>
      <c r="J4816" s="132"/>
      <c r="K4816" s="129"/>
      <c r="L4816" s="132"/>
      <c r="M4816" s="132"/>
      <c r="N4816" s="135"/>
      <c r="O4816" s="135"/>
      <c r="P4816" s="135"/>
      <c r="Q4816" s="135"/>
      <c r="R4816" s="135"/>
      <c r="S4816" s="135"/>
    </row>
    <row r="4817" spans="9:19">
      <c r="I4817" s="132"/>
      <c r="J4817" s="132"/>
      <c r="K4817" s="129"/>
      <c r="L4817" s="132"/>
      <c r="M4817" s="132"/>
      <c r="N4817" s="135"/>
      <c r="O4817" s="135"/>
      <c r="P4817" s="135"/>
      <c r="Q4817" s="135"/>
      <c r="R4817" s="135"/>
      <c r="S4817" s="135"/>
    </row>
    <row r="4818" spans="9:19">
      <c r="I4818" s="132"/>
      <c r="J4818" s="132"/>
      <c r="K4818" s="129"/>
      <c r="L4818" s="132"/>
      <c r="M4818" s="132"/>
      <c r="N4818" s="135"/>
      <c r="O4818" s="135"/>
      <c r="P4818" s="135"/>
      <c r="Q4818" s="135"/>
      <c r="R4818" s="135"/>
      <c r="S4818" s="135"/>
    </row>
    <row r="4819" spans="9:19">
      <c r="I4819" s="132"/>
      <c r="J4819" s="132"/>
      <c r="K4819" s="129"/>
      <c r="L4819" s="132"/>
      <c r="M4819" s="132"/>
      <c r="N4819" s="135"/>
      <c r="O4819" s="135"/>
      <c r="P4819" s="135"/>
      <c r="Q4819" s="135"/>
      <c r="R4819" s="135"/>
      <c r="S4819" s="135"/>
    </row>
    <row r="4820" spans="9:19">
      <c r="I4820" s="132"/>
      <c r="J4820" s="132"/>
      <c r="K4820" s="129"/>
      <c r="L4820" s="132"/>
      <c r="M4820" s="132"/>
      <c r="N4820" s="135"/>
      <c r="O4820" s="135"/>
      <c r="P4820" s="135"/>
      <c r="Q4820" s="135"/>
      <c r="R4820" s="135"/>
      <c r="S4820" s="135"/>
    </row>
    <row r="4821" spans="9:19">
      <c r="I4821" s="132"/>
      <c r="J4821" s="132"/>
      <c r="K4821" s="129"/>
      <c r="L4821" s="132"/>
      <c r="M4821" s="132"/>
      <c r="N4821" s="135"/>
      <c r="O4821" s="135"/>
      <c r="P4821" s="135"/>
      <c r="Q4821" s="135"/>
      <c r="R4821" s="135"/>
      <c r="S4821" s="135"/>
    </row>
    <row r="4822" spans="9:19">
      <c r="I4822" s="132"/>
      <c r="J4822" s="132"/>
      <c r="K4822" s="129"/>
      <c r="L4822" s="132"/>
      <c r="M4822" s="132"/>
      <c r="N4822" s="135"/>
      <c r="O4822" s="135"/>
      <c r="P4822" s="135"/>
      <c r="Q4822" s="135"/>
      <c r="R4822" s="135"/>
      <c r="S4822" s="135"/>
    </row>
    <row r="4823" spans="9:19">
      <c r="I4823" s="132"/>
      <c r="J4823" s="132"/>
      <c r="K4823" s="129"/>
      <c r="L4823" s="132"/>
      <c r="M4823" s="132"/>
      <c r="N4823" s="135"/>
      <c r="O4823" s="135"/>
      <c r="P4823" s="135"/>
      <c r="Q4823" s="135"/>
      <c r="R4823" s="135"/>
      <c r="S4823" s="135"/>
    </row>
    <row r="4824" spans="9:19">
      <c r="I4824" s="132"/>
      <c r="J4824" s="132"/>
      <c r="K4824" s="129"/>
      <c r="L4824" s="132"/>
      <c r="M4824" s="132"/>
      <c r="N4824" s="135"/>
      <c r="O4824" s="135"/>
      <c r="P4824" s="135"/>
      <c r="Q4824" s="135"/>
      <c r="R4824" s="135"/>
      <c r="S4824" s="135"/>
    </row>
    <row r="4825" spans="9:19">
      <c r="I4825" s="132"/>
      <c r="J4825" s="132"/>
      <c r="K4825" s="129"/>
      <c r="L4825" s="132"/>
      <c r="M4825" s="132"/>
      <c r="N4825" s="135"/>
      <c r="O4825" s="135"/>
      <c r="P4825" s="135"/>
      <c r="Q4825" s="135"/>
      <c r="R4825" s="135"/>
      <c r="S4825" s="135"/>
    </row>
    <row r="4826" spans="9:19">
      <c r="I4826" s="132"/>
      <c r="J4826" s="132"/>
      <c r="K4826" s="129"/>
      <c r="L4826" s="132"/>
      <c r="M4826" s="132"/>
      <c r="N4826" s="135"/>
      <c r="O4826" s="135"/>
      <c r="P4826" s="135"/>
      <c r="Q4826" s="135"/>
      <c r="R4826" s="135"/>
      <c r="S4826" s="135"/>
    </row>
    <row r="4827" spans="9:19">
      <c r="I4827" s="132"/>
      <c r="J4827" s="132"/>
      <c r="K4827" s="129"/>
      <c r="L4827" s="132"/>
      <c r="M4827" s="132"/>
      <c r="N4827" s="135"/>
      <c r="O4827" s="135"/>
      <c r="P4827" s="135"/>
      <c r="Q4827" s="135"/>
      <c r="R4827" s="135"/>
      <c r="S4827" s="135"/>
    </row>
    <row r="4828" spans="9:19">
      <c r="I4828" s="132"/>
      <c r="J4828" s="132"/>
      <c r="K4828" s="129"/>
      <c r="L4828" s="132"/>
      <c r="M4828" s="132"/>
      <c r="N4828" s="135"/>
      <c r="O4828" s="135"/>
      <c r="P4828" s="135"/>
      <c r="Q4828" s="135"/>
      <c r="R4828" s="135"/>
      <c r="S4828" s="135"/>
    </row>
    <row r="4829" spans="9:19">
      <c r="I4829" s="132"/>
      <c r="J4829" s="132"/>
      <c r="K4829" s="129"/>
      <c r="L4829" s="132"/>
      <c r="M4829" s="132"/>
      <c r="N4829" s="135"/>
      <c r="O4829" s="135"/>
      <c r="P4829" s="135"/>
      <c r="Q4829" s="135"/>
      <c r="R4829" s="135"/>
      <c r="S4829" s="135"/>
    </row>
    <row r="4830" spans="9:19">
      <c r="I4830" s="132"/>
      <c r="J4830" s="132"/>
      <c r="K4830" s="129"/>
      <c r="L4830" s="132"/>
      <c r="M4830" s="132"/>
      <c r="N4830" s="135"/>
      <c r="O4830" s="135"/>
      <c r="P4830" s="135"/>
      <c r="Q4830" s="135"/>
      <c r="R4830" s="135"/>
      <c r="S4830" s="135"/>
    </row>
    <row r="4831" spans="9:19">
      <c r="I4831" s="132"/>
      <c r="J4831" s="132"/>
      <c r="K4831" s="129"/>
      <c r="L4831" s="132"/>
      <c r="M4831" s="132"/>
      <c r="N4831" s="135"/>
      <c r="O4831" s="135"/>
      <c r="P4831" s="135"/>
      <c r="Q4831" s="135"/>
      <c r="R4831" s="135"/>
      <c r="S4831" s="135"/>
    </row>
    <row r="4832" spans="9:19">
      <c r="I4832" s="132"/>
      <c r="J4832" s="132"/>
      <c r="K4832" s="129"/>
      <c r="L4832" s="132"/>
      <c r="M4832" s="132"/>
      <c r="N4832" s="135"/>
      <c r="O4832" s="135"/>
      <c r="P4832" s="135"/>
      <c r="Q4832" s="135"/>
      <c r="R4832" s="135"/>
      <c r="S4832" s="135"/>
    </row>
    <row r="4833" spans="9:19">
      <c r="I4833" s="132"/>
      <c r="J4833" s="132"/>
      <c r="K4833" s="129"/>
      <c r="L4833" s="132"/>
      <c r="M4833" s="132"/>
      <c r="N4833" s="135"/>
      <c r="O4833" s="135"/>
      <c r="P4833" s="135"/>
      <c r="Q4833" s="135"/>
      <c r="R4833" s="135"/>
      <c r="S4833" s="135"/>
    </row>
    <row r="4834" spans="9:19">
      <c r="I4834" s="132"/>
      <c r="J4834" s="132"/>
      <c r="K4834" s="129"/>
      <c r="L4834" s="132"/>
      <c r="M4834" s="132"/>
      <c r="N4834" s="135"/>
      <c r="O4834" s="135"/>
      <c r="P4834" s="135"/>
      <c r="Q4834" s="135"/>
      <c r="R4834" s="135"/>
      <c r="S4834" s="135"/>
    </row>
    <row r="4835" spans="9:19">
      <c r="I4835" s="132"/>
      <c r="J4835" s="132"/>
      <c r="K4835" s="129"/>
      <c r="L4835" s="132"/>
      <c r="M4835" s="132"/>
      <c r="N4835" s="135"/>
      <c r="O4835" s="135"/>
      <c r="P4835" s="135"/>
      <c r="Q4835" s="135"/>
      <c r="R4835" s="135"/>
      <c r="S4835" s="135"/>
    </row>
    <row r="4836" spans="9:19">
      <c r="I4836" s="132"/>
      <c r="J4836" s="132"/>
      <c r="K4836" s="129"/>
      <c r="L4836" s="132"/>
      <c r="M4836" s="132"/>
      <c r="N4836" s="135"/>
      <c r="O4836" s="135"/>
      <c r="P4836" s="135"/>
      <c r="Q4836" s="135"/>
      <c r="R4836" s="135"/>
      <c r="S4836" s="135"/>
    </row>
    <row r="4837" spans="9:19">
      <c r="I4837" s="132"/>
      <c r="J4837" s="132"/>
      <c r="K4837" s="129"/>
      <c r="L4837" s="132"/>
      <c r="M4837" s="132"/>
      <c r="N4837" s="135"/>
      <c r="O4837" s="135"/>
      <c r="P4837" s="135"/>
      <c r="Q4837" s="135"/>
      <c r="R4837" s="135"/>
      <c r="S4837" s="135"/>
    </row>
    <row r="4838" spans="9:19">
      <c r="I4838" s="132"/>
      <c r="J4838" s="132"/>
      <c r="K4838" s="129"/>
      <c r="L4838" s="132"/>
      <c r="M4838" s="132"/>
      <c r="N4838" s="135"/>
      <c r="O4838" s="135"/>
      <c r="P4838" s="135"/>
      <c r="Q4838" s="135"/>
      <c r="R4838" s="135"/>
      <c r="S4838" s="135"/>
    </row>
    <row r="4839" spans="9:19">
      <c r="I4839" s="132"/>
      <c r="J4839" s="132"/>
      <c r="K4839" s="129"/>
      <c r="L4839" s="132"/>
      <c r="M4839" s="132"/>
      <c r="N4839" s="135"/>
      <c r="O4839" s="135"/>
      <c r="P4839" s="135"/>
      <c r="Q4839" s="135"/>
      <c r="R4839" s="135"/>
      <c r="S4839" s="135"/>
    </row>
    <row r="4840" spans="9:19">
      <c r="I4840" s="132"/>
      <c r="J4840" s="132"/>
      <c r="K4840" s="129"/>
      <c r="L4840" s="132"/>
      <c r="M4840" s="132"/>
      <c r="N4840" s="135"/>
      <c r="O4840" s="135"/>
      <c r="P4840" s="135"/>
      <c r="Q4840" s="135"/>
      <c r="R4840" s="135"/>
      <c r="S4840" s="135"/>
    </row>
    <row r="4841" spans="9:19">
      <c r="I4841" s="132"/>
      <c r="J4841" s="132"/>
      <c r="K4841" s="129"/>
      <c r="L4841" s="132"/>
      <c r="M4841" s="132"/>
      <c r="N4841" s="135"/>
      <c r="O4841" s="135"/>
      <c r="P4841" s="135"/>
      <c r="Q4841" s="135"/>
      <c r="R4841" s="135"/>
      <c r="S4841" s="135"/>
    </row>
    <row r="4842" spans="9:19">
      <c r="I4842" s="132"/>
      <c r="J4842" s="132"/>
      <c r="K4842" s="129"/>
      <c r="L4842" s="132"/>
      <c r="M4842" s="132"/>
      <c r="N4842" s="135"/>
      <c r="O4842" s="135"/>
      <c r="P4842" s="135"/>
      <c r="Q4842" s="135"/>
      <c r="R4842" s="135"/>
      <c r="S4842" s="135"/>
    </row>
    <row r="4843" spans="9:19">
      <c r="I4843" s="132"/>
      <c r="J4843" s="132"/>
      <c r="K4843" s="129"/>
      <c r="L4843" s="132"/>
      <c r="M4843" s="132"/>
      <c r="N4843" s="135"/>
      <c r="O4843" s="135"/>
      <c r="P4843" s="135"/>
      <c r="Q4843" s="135"/>
      <c r="R4843" s="135"/>
      <c r="S4843" s="135"/>
    </row>
    <row r="4844" spans="9:19">
      <c r="I4844" s="132"/>
      <c r="J4844" s="132"/>
      <c r="K4844" s="129"/>
      <c r="L4844" s="132"/>
      <c r="M4844" s="132"/>
      <c r="N4844" s="135"/>
      <c r="O4844" s="135"/>
      <c r="P4844" s="135"/>
      <c r="Q4844" s="135"/>
      <c r="R4844" s="135"/>
      <c r="S4844" s="135"/>
    </row>
    <row r="4845" spans="9:19">
      <c r="I4845" s="132"/>
      <c r="J4845" s="132"/>
      <c r="K4845" s="129"/>
      <c r="L4845" s="132"/>
      <c r="M4845" s="132"/>
      <c r="N4845" s="135"/>
      <c r="O4845" s="135"/>
      <c r="P4845" s="135"/>
      <c r="Q4845" s="135"/>
      <c r="R4845" s="135"/>
      <c r="S4845" s="135"/>
    </row>
    <row r="4846" spans="9:19">
      <c r="I4846" s="132"/>
      <c r="J4846" s="132"/>
      <c r="K4846" s="129"/>
      <c r="L4846" s="132"/>
      <c r="M4846" s="132"/>
      <c r="N4846" s="135"/>
      <c r="O4846" s="135"/>
      <c r="P4846" s="135"/>
      <c r="Q4846" s="135"/>
      <c r="R4846" s="135"/>
      <c r="S4846" s="135"/>
    </row>
    <row r="4847" spans="9:19">
      <c r="I4847" s="132"/>
      <c r="J4847" s="132"/>
      <c r="K4847" s="129"/>
      <c r="L4847" s="132"/>
      <c r="M4847" s="132"/>
      <c r="N4847" s="135"/>
      <c r="O4847" s="135"/>
      <c r="P4847" s="135"/>
      <c r="Q4847" s="135"/>
      <c r="R4847" s="135"/>
      <c r="S4847" s="135"/>
    </row>
    <row r="4848" spans="9:19">
      <c r="I4848" s="132"/>
      <c r="J4848" s="132"/>
      <c r="K4848" s="129"/>
      <c r="L4848" s="132"/>
      <c r="M4848" s="132"/>
      <c r="N4848" s="135"/>
      <c r="O4848" s="135"/>
      <c r="P4848" s="135"/>
      <c r="Q4848" s="135"/>
      <c r="R4848" s="135"/>
      <c r="S4848" s="135"/>
    </row>
    <row r="4849" spans="9:19">
      <c r="I4849" s="132"/>
      <c r="J4849" s="132"/>
      <c r="K4849" s="129"/>
      <c r="L4849" s="132"/>
      <c r="M4849" s="132"/>
      <c r="N4849" s="135"/>
      <c r="O4849" s="135"/>
      <c r="P4849" s="135"/>
      <c r="Q4849" s="135"/>
      <c r="R4849" s="135"/>
      <c r="S4849" s="135"/>
    </row>
    <row r="4850" spans="9:19">
      <c r="I4850" s="132"/>
      <c r="J4850" s="132"/>
      <c r="K4850" s="129"/>
      <c r="L4850" s="132"/>
      <c r="M4850" s="132"/>
      <c r="N4850" s="135"/>
      <c r="O4850" s="135"/>
      <c r="P4850" s="135"/>
      <c r="Q4850" s="135"/>
      <c r="R4850" s="135"/>
      <c r="S4850" s="135"/>
    </row>
    <row r="4851" spans="9:19">
      <c r="I4851" s="132"/>
      <c r="J4851" s="132"/>
      <c r="K4851" s="129"/>
      <c r="L4851" s="132"/>
      <c r="M4851" s="132"/>
      <c r="N4851" s="135"/>
      <c r="O4851" s="135"/>
      <c r="P4851" s="135"/>
      <c r="Q4851" s="135"/>
      <c r="R4851" s="135"/>
      <c r="S4851" s="135"/>
    </row>
    <row r="4852" spans="9:19">
      <c r="I4852" s="132"/>
      <c r="J4852" s="132"/>
      <c r="K4852" s="129"/>
      <c r="L4852" s="132"/>
      <c r="M4852" s="132"/>
      <c r="N4852" s="135"/>
      <c r="O4852" s="135"/>
      <c r="P4852" s="135"/>
      <c r="Q4852" s="135"/>
      <c r="R4852" s="135"/>
      <c r="S4852" s="135"/>
    </row>
    <row r="4853" spans="9:19">
      <c r="I4853" s="132"/>
      <c r="J4853" s="132"/>
      <c r="K4853" s="129"/>
      <c r="L4853" s="132"/>
      <c r="M4853" s="132"/>
      <c r="N4853" s="135"/>
      <c r="O4853" s="135"/>
      <c r="P4853" s="135"/>
      <c r="Q4853" s="135"/>
      <c r="R4853" s="135"/>
      <c r="S4853" s="135"/>
    </row>
    <row r="4854" spans="9:19">
      <c r="I4854" s="132"/>
      <c r="J4854" s="132"/>
      <c r="K4854" s="129"/>
      <c r="L4854" s="132"/>
      <c r="M4854" s="132"/>
      <c r="N4854" s="135"/>
      <c r="O4854" s="135"/>
      <c r="P4854" s="135"/>
      <c r="Q4854" s="135"/>
      <c r="R4854" s="135"/>
      <c r="S4854" s="135"/>
    </row>
    <row r="4855" spans="9:19">
      <c r="I4855" s="132"/>
      <c r="J4855" s="132"/>
      <c r="K4855" s="129"/>
      <c r="L4855" s="132"/>
      <c r="M4855" s="132"/>
      <c r="N4855" s="135"/>
      <c r="O4855" s="135"/>
      <c r="P4855" s="135"/>
      <c r="Q4855" s="135"/>
      <c r="R4855" s="135"/>
      <c r="S4855" s="135"/>
    </row>
    <row r="4856" spans="9:19">
      <c r="I4856" s="132"/>
      <c r="J4856" s="132"/>
      <c r="K4856" s="129"/>
      <c r="L4856" s="132"/>
      <c r="M4856" s="132"/>
      <c r="N4856" s="135"/>
      <c r="O4856" s="135"/>
      <c r="P4856" s="135"/>
      <c r="Q4856" s="135"/>
      <c r="R4856" s="135"/>
      <c r="S4856" s="135"/>
    </row>
    <row r="4857" spans="9:19">
      <c r="I4857" s="132"/>
      <c r="J4857" s="132"/>
      <c r="K4857" s="129"/>
      <c r="L4857" s="132"/>
      <c r="M4857" s="132"/>
      <c r="N4857" s="135"/>
      <c r="O4857" s="135"/>
      <c r="P4857" s="135"/>
      <c r="Q4857" s="135"/>
      <c r="R4857" s="135"/>
      <c r="S4857" s="135"/>
    </row>
    <row r="4858" spans="9:19">
      <c r="I4858" s="132"/>
      <c r="J4858" s="132"/>
      <c r="K4858" s="129"/>
      <c r="L4858" s="132"/>
      <c r="M4858" s="132"/>
      <c r="N4858" s="135"/>
      <c r="O4858" s="135"/>
      <c r="P4858" s="135"/>
      <c r="Q4858" s="135"/>
      <c r="R4858" s="135"/>
      <c r="S4858" s="135"/>
    </row>
    <row r="4859" spans="9:19">
      <c r="I4859" s="132"/>
      <c r="J4859" s="132"/>
      <c r="K4859" s="129"/>
      <c r="L4859" s="132"/>
      <c r="M4859" s="132"/>
      <c r="N4859" s="135"/>
      <c r="O4859" s="135"/>
      <c r="P4859" s="135"/>
      <c r="Q4859" s="135"/>
      <c r="R4859" s="135"/>
      <c r="S4859" s="135"/>
    </row>
    <row r="4860" spans="9:19">
      <c r="I4860" s="132"/>
      <c r="J4860" s="132"/>
      <c r="K4860" s="129"/>
      <c r="L4860" s="132"/>
      <c r="M4860" s="132"/>
      <c r="N4860" s="135"/>
      <c r="O4860" s="135"/>
      <c r="P4860" s="135"/>
      <c r="Q4860" s="135"/>
      <c r="R4860" s="135"/>
      <c r="S4860" s="135"/>
    </row>
    <row r="4861" spans="9:19">
      <c r="I4861" s="132"/>
      <c r="J4861" s="132"/>
      <c r="K4861" s="129"/>
      <c r="L4861" s="132"/>
      <c r="M4861" s="132"/>
      <c r="N4861" s="135"/>
      <c r="O4861" s="135"/>
      <c r="P4861" s="135"/>
      <c r="Q4861" s="135"/>
      <c r="R4861" s="135"/>
      <c r="S4861" s="135"/>
    </row>
    <row r="4862" spans="9:19">
      <c r="I4862" s="132"/>
      <c r="J4862" s="132"/>
      <c r="K4862" s="129"/>
      <c r="L4862" s="132"/>
      <c r="M4862" s="132"/>
      <c r="N4862" s="135"/>
      <c r="O4862" s="135"/>
      <c r="P4862" s="135"/>
      <c r="Q4862" s="135"/>
      <c r="R4862" s="135"/>
      <c r="S4862" s="135"/>
    </row>
    <row r="4863" spans="9:19">
      <c r="I4863" s="132"/>
      <c r="J4863" s="132"/>
      <c r="K4863" s="129"/>
      <c r="L4863" s="132"/>
      <c r="M4863" s="132"/>
      <c r="N4863" s="135"/>
      <c r="O4863" s="135"/>
      <c r="P4863" s="135"/>
      <c r="Q4863" s="135"/>
      <c r="R4863" s="135"/>
      <c r="S4863" s="135"/>
    </row>
    <row r="4864" spans="9:19">
      <c r="I4864" s="132"/>
      <c r="J4864" s="132"/>
      <c r="K4864" s="129"/>
      <c r="L4864" s="132"/>
      <c r="M4864" s="132"/>
      <c r="N4864" s="135"/>
      <c r="O4864" s="135"/>
      <c r="P4864" s="135"/>
      <c r="Q4864" s="135"/>
      <c r="R4864" s="135"/>
      <c r="S4864" s="135"/>
    </row>
    <row r="4865" spans="9:19">
      <c r="I4865" s="132"/>
      <c r="J4865" s="132"/>
      <c r="K4865" s="129"/>
      <c r="L4865" s="132"/>
      <c r="M4865" s="132"/>
      <c r="N4865" s="135"/>
      <c r="O4865" s="135"/>
      <c r="P4865" s="135"/>
      <c r="Q4865" s="135"/>
      <c r="R4865" s="135"/>
      <c r="S4865" s="135"/>
    </row>
    <row r="4866" spans="9:19">
      <c r="I4866" s="132"/>
      <c r="J4866" s="132"/>
      <c r="K4866" s="129"/>
      <c r="L4866" s="132"/>
      <c r="M4866" s="132"/>
      <c r="N4866" s="135"/>
      <c r="O4866" s="135"/>
      <c r="P4866" s="135"/>
      <c r="Q4866" s="135"/>
      <c r="R4866" s="135"/>
      <c r="S4866" s="135"/>
    </row>
    <row r="4867" spans="9:19">
      <c r="I4867" s="132"/>
      <c r="J4867" s="132"/>
      <c r="K4867" s="129"/>
      <c r="L4867" s="132"/>
      <c r="M4867" s="132"/>
      <c r="N4867" s="135"/>
      <c r="O4867" s="135"/>
      <c r="P4867" s="135"/>
      <c r="Q4867" s="135"/>
      <c r="R4867" s="135"/>
      <c r="S4867" s="135"/>
    </row>
    <row r="4868" spans="9:19">
      <c r="I4868" s="132"/>
      <c r="J4868" s="132"/>
      <c r="K4868" s="129"/>
      <c r="L4868" s="132"/>
      <c r="M4868" s="132"/>
      <c r="N4868" s="135"/>
      <c r="O4868" s="135"/>
      <c r="P4868" s="135"/>
      <c r="Q4868" s="135"/>
      <c r="R4868" s="135"/>
      <c r="S4868" s="135"/>
    </row>
    <row r="4869" spans="9:19">
      <c r="I4869" s="132"/>
      <c r="J4869" s="132"/>
      <c r="K4869" s="129"/>
      <c r="L4869" s="132"/>
      <c r="M4869" s="132"/>
      <c r="N4869" s="135"/>
      <c r="O4869" s="135"/>
      <c r="P4869" s="135"/>
      <c r="Q4869" s="135"/>
      <c r="R4869" s="135"/>
      <c r="S4869" s="135"/>
    </row>
    <row r="4870" spans="9:19">
      <c r="I4870" s="132"/>
      <c r="J4870" s="132"/>
      <c r="K4870" s="129"/>
      <c r="L4870" s="132"/>
      <c r="M4870" s="132"/>
      <c r="N4870" s="135"/>
      <c r="O4870" s="135"/>
      <c r="P4870" s="135"/>
      <c r="Q4870" s="135"/>
      <c r="R4870" s="135"/>
      <c r="S4870" s="135"/>
    </row>
    <row r="4871" spans="9:19">
      <c r="I4871" s="132"/>
      <c r="J4871" s="132"/>
      <c r="K4871" s="129"/>
      <c r="L4871" s="132"/>
      <c r="M4871" s="132"/>
      <c r="N4871" s="135"/>
      <c r="O4871" s="135"/>
      <c r="P4871" s="135"/>
      <c r="Q4871" s="135"/>
      <c r="R4871" s="135"/>
      <c r="S4871" s="135"/>
    </row>
    <row r="4872" spans="9:19">
      <c r="I4872" s="132"/>
      <c r="J4872" s="132"/>
      <c r="K4872" s="129"/>
      <c r="L4872" s="132"/>
      <c r="M4872" s="132"/>
      <c r="N4872" s="135"/>
      <c r="O4872" s="135"/>
      <c r="P4872" s="135"/>
      <c r="Q4872" s="135"/>
      <c r="R4872" s="135"/>
      <c r="S4872" s="135"/>
    </row>
    <row r="4873" spans="9:19">
      <c r="I4873" s="132"/>
      <c r="J4873" s="132"/>
      <c r="K4873" s="129"/>
      <c r="L4873" s="132"/>
      <c r="M4873" s="132"/>
      <c r="N4873" s="135"/>
      <c r="O4873" s="135"/>
      <c r="P4873" s="135"/>
      <c r="Q4873" s="135"/>
      <c r="R4873" s="135"/>
      <c r="S4873" s="135"/>
    </row>
    <row r="4874" spans="9:19">
      <c r="I4874" s="132"/>
      <c r="J4874" s="132"/>
      <c r="K4874" s="129"/>
      <c r="L4874" s="132"/>
      <c r="M4874" s="132"/>
      <c r="N4874" s="135"/>
      <c r="O4874" s="135"/>
      <c r="P4874" s="135"/>
      <c r="Q4874" s="135"/>
      <c r="R4874" s="135"/>
      <c r="S4874" s="135"/>
    </row>
    <row r="4875" spans="9:19">
      <c r="I4875" s="132"/>
      <c r="J4875" s="132"/>
      <c r="K4875" s="129"/>
      <c r="L4875" s="132"/>
      <c r="M4875" s="132"/>
      <c r="N4875" s="135"/>
      <c r="O4875" s="135"/>
      <c r="P4875" s="135"/>
      <c r="Q4875" s="135"/>
      <c r="R4875" s="135"/>
      <c r="S4875" s="135"/>
    </row>
    <row r="4876" spans="9:19">
      <c r="I4876" s="132"/>
      <c r="J4876" s="132"/>
      <c r="K4876" s="129"/>
      <c r="L4876" s="132"/>
      <c r="M4876" s="132"/>
      <c r="N4876" s="135"/>
      <c r="O4876" s="135"/>
      <c r="P4876" s="135"/>
      <c r="Q4876" s="135"/>
      <c r="R4876" s="135"/>
      <c r="S4876" s="135"/>
    </row>
    <row r="4877" spans="9:19">
      <c r="I4877" s="132"/>
      <c r="J4877" s="132"/>
      <c r="K4877" s="129"/>
      <c r="L4877" s="132"/>
      <c r="M4877" s="132"/>
      <c r="N4877" s="135"/>
      <c r="O4877" s="135"/>
      <c r="P4877" s="135"/>
      <c r="Q4877" s="135"/>
      <c r="R4877" s="135"/>
      <c r="S4877" s="135"/>
    </row>
    <row r="4878" spans="9:19">
      <c r="I4878" s="132"/>
      <c r="J4878" s="132"/>
      <c r="K4878" s="129"/>
      <c r="L4878" s="132"/>
      <c r="M4878" s="132"/>
      <c r="N4878" s="135"/>
      <c r="O4878" s="135"/>
      <c r="P4878" s="135"/>
      <c r="Q4878" s="135"/>
      <c r="R4878" s="135"/>
      <c r="S4878" s="135"/>
    </row>
    <row r="4879" spans="9:19">
      <c r="I4879" s="132"/>
      <c r="J4879" s="132"/>
      <c r="K4879" s="129"/>
      <c r="L4879" s="132"/>
      <c r="M4879" s="132"/>
      <c r="N4879" s="135"/>
      <c r="O4879" s="135"/>
      <c r="P4879" s="135"/>
      <c r="Q4879" s="135"/>
      <c r="R4879" s="135"/>
      <c r="S4879" s="135"/>
    </row>
    <row r="4880" spans="9:19">
      <c r="I4880" s="132"/>
      <c r="J4880" s="132"/>
      <c r="K4880" s="129"/>
      <c r="L4880" s="132"/>
      <c r="M4880" s="132"/>
      <c r="N4880" s="135"/>
      <c r="O4880" s="135"/>
      <c r="P4880" s="135"/>
      <c r="Q4880" s="135"/>
      <c r="R4880" s="135"/>
      <c r="S4880" s="135"/>
    </row>
    <row r="4881" spans="9:19">
      <c r="I4881" s="132"/>
      <c r="J4881" s="132"/>
      <c r="K4881" s="129"/>
      <c r="L4881" s="132"/>
      <c r="M4881" s="132"/>
      <c r="N4881" s="135"/>
      <c r="O4881" s="135"/>
      <c r="P4881" s="135"/>
      <c r="Q4881" s="135"/>
      <c r="R4881" s="135"/>
      <c r="S4881" s="135"/>
    </row>
    <row r="4882" spans="9:19">
      <c r="I4882" s="132"/>
      <c r="J4882" s="132"/>
      <c r="K4882" s="129"/>
      <c r="L4882" s="132"/>
      <c r="M4882" s="132"/>
      <c r="N4882" s="135"/>
      <c r="O4882" s="135"/>
      <c r="P4882" s="135"/>
      <c r="Q4882" s="135"/>
      <c r="R4882" s="135"/>
      <c r="S4882" s="135"/>
    </row>
    <row r="4883" spans="9:19">
      <c r="I4883" s="132"/>
      <c r="J4883" s="132"/>
      <c r="K4883" s="129"/>
      <c r="L4883" s="132"/>
      <c r="M4883" s="132"/>
      <c r="N4883" s="135"/>
      <c r="O4883" s="135"/>
      <c r="P4883" s="135"/>
      <c r="Q4883" s="135"/>
      <c r="R4883" s="135"/>
      <c r="S4883" s="135"/>
    </row>
    <row r="4884" spans="9:19">
      <c r="I4884" s="132"/>
      <c r="J4884" s="132"/>
      <c r="K4884" s="129"/>
      <c r="L4884" s="132"/>
      <c r="M4884" s="132"/>
      <c r="N4884" s="135"/>
      <c r="O4884" s="135"/>
      <c r="P4884" s="135"/>
      <c r="Q4884" s="135"/>
      <c r="R4884" s="135"/>
      <c r="S4884" s="135"/>
    </row>
    <row r="4885" spans="9:19">
      <c r="I4885" s="132"/>
      <c r="J4885" s="132"/>
      <c r="K4885" s="129"/>
      <c r="L4885" s="132"/>
      <c r="M4885" s="132"/>
      <c r="N4885" s="135"/>
      <c r="O4885" s="135"/>
      <c r="P4885" s="135"/>
      <c r="Q4885" s="135"/>
      <c r="R4885" s="135"/>
      <c r="S4885" s="135"/>
    </row>
    <row r="4886" spans="9:19">
      <c r="I4886" s="132"/>
      <c r="J4886" s="132"/>
      <c r="K4886" s="129"/>
      <c r="L4886" s="132"/>
      <c r="M4886" s="132"/>
      <c r="N4886" s="135"/>
      <c r="O4886" s="135"/>
      <c r="P4886" s="135"/>
      <c r="Q4886" s="135"/>
      <c r="R4886" s="135"/>
      <c r="S4886" s="135"/>
    </row>
    <row r="4887" spans="9:19">
      <c r="I4887" s="132"/>
      <c r="J4887" s="132"/>
      <c r="K4887" s="129"/>
      <c r="L4887" s="132"/>
      <c r="M4887" s="132"/>
      <c r="N4887" s="135"/>
      <c r="O4887" s="135"/>
      <c r="P4887" s="135"/>
      <c r="Q4887" s="135"/>
      <c r="R4887" s="135"/>
      <c r="S4887" s="135"/>
    </row>
    <row r="4888" spans="9:19">
      <c r="I4888" s="132"/>
      <c r="J4888" s="132"/>
      <c r="K4888" s="129"/>
      <c r="L4888" s="132"/>
      <c r="M4888" s="132"/>
      <c r="N4888" s="135"/>
      <c r="O4888" s="135"/>
      <c r="P4888" s="135"/>
      <c r="Q4888" s="135"/>
      <c r="R4888" s="135"/>
      <c r="S4888" s="135"/>
    </row>
    <row r="4889" spans="9:19">
      <c r="I4889" s="132"/>
      <c r="J4889" s="132"/>
      <c r="K4889" s="129"/>
      <c r="L4889" s="132"/>
      <c r="M4889" s="132"/>
      <c r="N4889" s="135"/>
      <c r="O4889" s="135"/>
      <c r="P4889" s="135"/>
      <c r="Q4889" s="135"/>
      <c r="R4889" s="135"/>
      <c r="S4889" s="135"/>
    </row>
    <row r="4890" spans="9:19">
      <c r="I4890" s="132"/>
      <c r="J4890" s="132"/>
      <c r="K4890" s="129"/>
      <c r="L4890" s="132"/>
      <c r="M4890" s="132"/>
      <c r="N4890" s="135"/>
      <c r="O4890" s="135"/>
      <c r="P4890" s="135"/>
      <c r="Q4890" s="135"/>
      <c r="R4890" s="135"/>
      <c r="S4890" s="135"/>
    </row>
    <row r="4891" spans="9:19">
      <c r="I4891" s="132"/>
      <c r="J4891" s="132"/>
      <c r="K4891" s="129"/>
      <c r="L4891" s="132"/>
      <c r="M4891" s="132"/>
      <c r="N4891" s="135"/>
      <c r="O4891" s="135"/>
      <c r="P4891" s="135"/>
      <c r="Q4891" s="135"/>
      <c r="R4891" s="135"/>
      <c r="S4891" s="135"/>
    </row>
    <row r="4892" spans="9:19">
      <c r="I4892" s="132"/>
      <c r="J4892" s="132"/>
      <c r="K4892" s="129"/>
      <c r="L4892" s="132"/>
      <c r="M4892" s="132"/>
      <c r="N4892" s="135"/>
      <c r="O4892" s="135"/>
      <c r="P4892" s="135"/>
      <c r="Q4892" s="135"/>
      <c r="R4892" s="135"/>
      <c r="S4892" s="135"/>
    </row>
    <row r="4893" spans="9:19">
      <c r="I4893" s="132"/>
      <c r="J4893" s="132"/>
      <c r="K4893" s="129"/>
      <c r="L4893" s="132"/>
      <c r="M4893" s="132"/>
      <c r="N4893" s="135"/>
      <c r="O4893" s="135"/>
      <c r="P4893" s="135"/>
      <c r="Q4893" s="135"/>
      <c r="R4893" s="135"/>
      <c r="S4893" s="135"/>
    </row>
    <row r="4894" spans="9:19">
      <c r="I4894" s="132"/>
      <c r="J4894" s="132"/>
      <c r="K4894" s="129"/>
      <c r="L4894" s="132"/>
      <c r="M4894" s="132"/>
      <c r="N4894" s="135"/>
      <c r="O4894" s="135"/>
      <c r="P4894" s="135"/>
      <c r="Q4894" s="135"/>
      <c r="R4894" s="135"/>
      <c r="S4894" s="135"/>
    </row>
    <row r="4895" spans="9:19">
      <c r="I4895" s="132"/>
      <c r="J4895" s="132"/>
      <c r="K4895" s="129"/>
      <c r="L4895" s="132"/>
      <c r="M4895" s="132"/>
      <c r="N4895" s="135"/>
      <c r="O4895" s="135"/>
      <c r="P4895" s="135"/>
      <c r="Q4895" s="135"/>
      <c r="R4895" s="135"/>
      <c r="S4895" s="135"/>
    </row>
    <row r="4896" spans="9:19">
      <c r="I4896" s="132"/>
      <c r="J4896" s="132"/>
      <c r="K4896" s="129"/>
      <c r="L4896" s="132"/>
      <c r="M4896" s="132"/>
      <c r="N4896" s="135"/>
      <c r="O4896" s="135"/>
      <c r="P4896" s="135"/>
      <c r="Q4896" s="135"/>
      <c r="R4896" s="135"/>
      <c r="S4896" s="135"/>
    </row>
    <row r="4897" spans="9:19">
      <c r="I4897" s="132"/>
      <c r="J4897" s="132"/>
      <c r="K4897" s="129"/>
      <c r="L4897" s="132"/>
      <c r="M4897" s="132"/>
      <c r="N4897" s="135"/>
      <c r="O4897" s="135"/>
      <c r="P4897" s="135"/>
      <c r="Q4897" s="135"/>
      <c r="R4897" s="135"/>
      <c r="S4897" s="135"/>
    </row>
    <row r="4898" spans="9:19">
      <c r="I4898" s="132"/>
      <c r="J4898" s="132"/>
      <c r="K4898" s="129"/>
      <c r="L4898" s="132"/>
      <c r="M4898" s="132"/>
      <c r="N4898" s="135"/>
      <c r="O4898" s="135"/>
      <c r="P4898" s="135"/>
      <c r="Q4898" s="135"/>
      <c r="R4898" s="135"/>
      <c r="S4898" s="135"/>
    </row>
    <row r="4899" spans="9:19">
      <c r="I4899" s="132"/>
      <c r="J4899" s="132"/>
      <c r="K4899" s="129"/>
      <c r="L4899" s="132"/>
      <c r="M4899" s="132"/>
      <c r="N4899" s="135"/>
      <c r="O4899" s="135"/>
      <c r="P4899" s="135"/>
      <c r="Q4899" s="135"/>
      <c r="R4899" s="135"/>
      <c r="S4899" s="135"/>
    </row>
    <row r="4900" spans="9:19">
      <c r="I4900" s="132"/>
      <c r="J4900" s="132"/>
      <c r="K4900" s="129"/>
      <c r="L4900" s="132"/>
      <c r="M4900" s="132"/>
      <c r="N4900" s="135"/>
      <c r="O4900" s="135"/>
      <c r="P4900" s="135"/>
      <c r="Q4900" s="135"/>
      <c r="R4900" s="135"/>
      <c r="S4900" s="135"/>
    </row>
    <row r="4901" spans="9:19">
      <c r="I4901" s="132"/>
      <c r="J4901" s="132"/>
      <c r="K4901" s="129"/>
      <c r="L4901" s="132"/>
      <c r="M4901" s="132"/>
      <c r="N4901" s="135"/>
      <c r="O4901" s="135"/>
      <c r="P4901" s="135"/>
      <c r="Q4901" s="135"/>
      <c r="R4901" s="135"/>
      <c r="S4901" s="135"/>
    </row>
    <row r="4902" spans="9:19">
      <c r="I4902" s="132"/>
      <c r="J4902" s="132"/>
      <c r="K4902" s="129"/>
      <c r="L4902" s="132"/>
      <c r="M4902" s="132"/>
      <c r="N4902" s="135"/>
      <c r="O4902" s="135"/>
      <c r="P4902" s="135"/>
      <c r="Q4902" s="135"/>
      <c r="R4902" s="135"/>
      <c r="S4902" s="135"/>
    </row>
    <row r="4903" spans="9:19">
      <c r="I4903" s="132"/>
      <c r="J4903" s="132"/>
      <c r="K4903" s="129"/>
      <c r="L4903" s="132"/>
      <c r="M4903" s="132"/>
      <c r="N4903" s="135"/>
      <c r="O4903" s="135"/>
      <c r="P4903" s="135"/>
      <c r="Q4903" s="135"/>
      <c r="R4903" s="135"/>
      <c r="S4903" s="135"/>
    </row>
    <row r="4904" spans="9:19">
      <c r="I4904" s="132"/>
      <c r="J4904" s="132"/>
      <c r="K4904" s="129"/>
      <c r="L4904" s="132"/>
      <c r="M4904" s="132"/>
      <c r="N4904" s="135"/>
      <c r="O4904" s="135"/>
      <c r="P4904" s="135"/>
      <c r="Q4904" s="135"/>
      <c r="R4904" s="135"/>
      <c r="S4904" s="135"/>
    </row>
    <row r="4905" spans="9:19">
      <c r="I4905" s="132"/>
      <c r="J4905" s="132"/>
      <c r="K4905" s="129"/>
      <c r="L4905" s="132"/>
      <c r="M4905" s="132"/>
      <c r="N4905" s="135"/>
      <c r="O4905" s="135"/>
      <c r="P4905" s="135"/>
      <c r="Q4905" s="135"/>
      <c r="R4905" s="135"/>
      <c r="S4905" s="135"/>
    </row>
    <row r="4906" spans="9:19">
      <c r="I4906" s="132"/>
      <c r="J4906" s="132"/>
      <c r="K4906" s="129"/>
      <c r="L4906" s="132"/>
      <c r="M4906" s="132"/>
      <c r="N4906" s="135"/>
      <c r="O4906" s="135"/>
      <c r="P4906" s="135"/>
      <c r="Q4906" s="135"/>
      <c r="R4906" s="135"/>
      <c r="S4906" s="135"/>
    </row>
    <row r="4907" spans="9:19">
      <c r="I4907" s="132"/>
      <c r="J4907" s="132"/>
      <c r="K4907" s="129"/>
      <c r="L4907" s="132"/>
      <c r="M4907" s="132"/>
      <c r="N4907" s="135"/>
      <c r="O4907" s="135"/>
      <c r="P4907" s="135"/>
      <c r="Q4907" s="135"/>
      <c r="R4907" s="135"/>
      <c r="S4907" s="135"/>
    </row>
    <row r="4908" spans="9:19">
      <c r="I4908" s="132"/>
      <c r="J4908" s="132"/>
      <c r="K4908" s="129"/>
      <c r="L4908" s="132"/>
      <c r="M4908" s="132"/>
      <c r="N4908" s="135"/>
      <c r="O4908" s="135"/>
      <c r="P4908" s="135"/>
      <c r="Q4908" s="135"/>
      <c r="R4908" s="135"/>
      <c r="S4908" s="135"/>
    </row>
    <row r="4909" spans="9:19">
      <c r="I4909" s="132"/>
      <c r="J4909" s="132"/>
      <c r="K4909" s="129"/>
      <c r="L4909" s="132"/>
      <c r="M4909" s="132"/>
      <c r="N4909" s="135"/>
      <c r="O4909" s="135"/>
      <c r="P4909" s="135"/>
      <c r="Q4909" s="135"/>
      <c r="R4909" s="135"/>
      <c r="S4909" s="135"/>
    </row>
    <row r="4910" spans="9:19">
      <c r="I4910" s="132"/>
      <c r="J4910" s="132"/>
      <c r="K4910" s="129"/>
      <c r="L4910" s="132"/>
      <c r="M4910" s="132"/>
      <c r="N4910" s="135"/>
      <c r="O4910" s="135"/>
      <c r="P4910" s="135"/>
      <c r="Q4910" s="135"/>
      <c r="R4910" s="135"/>
      <c r="S4910" s="135"/>
    </row>
    <row r="4911" spans="9:19">
      <c r="I4911" s="132"/>
      <c r="J4911" s="132"/>
      <c r="K4911" s="129"/>
      <c r="L4911" s="132"/>
      <c r="M4911" s="132"/>
      <c r="N4911" s="135"/>
      <c r="O4911" s="135"/>
      <c r="P4911" s="135"/>
      <c r="Q4911" s="135"/>
      <c r="R4911" s="135"/>
      <c r="S4911" s="135"/>
    </row>
    <row r="4912" spans="9:19">
      <c r="I4912" s="132"/>
      <c r="J4912" s="132"/>
      <c r="K4912" s="129"/>
      <c r="L4912" s="132"/>
      <c r="M4912" s="132"/>
      <c r="N4912" s="135"/>
      <c r="O4912" s="135"/>
      <c r="P4912" s="135"/>
      <c r="Q4912" s="135"/>
      <c r="R4912" s="135"/>
      <c r="S4912" s="135"/>
    </row>
    <row r="4913" spans="9:19">
      <c r="I4913" s="132"/>
      <c r="J4913" s="132"/>
      <c r="K4913" s="129"/>
      <c r="L4913" s="132"/>
      <c r="M4913" s="132"/>
      <c r="N4913" s="135"/>
      <c r="O4913" s="135"/>
      <c r="P4913" s="135"/>
      <c r="Q4913" s="135"/>
      <c r="R4913" s="135"/>
      <c r="S4913" s="135"/>
    </row>
    <row r="4914" spans="9:19">
      <c r="I4914" s="132"/>
      <c r="J4914" s="132"/>
      <c r="K4914" s="129"/>
      <c r="L4914" s="132"/>
      <c r="M4914" s="132"/>
      <c r="N4914" s="135"/>
      <c r="O4914" s="135"/>
      <c r="P4914" s="135"/>
      <c r="Q4914" s="135"/>
      <c r="R4914" s="135"/>
      <c r="S4914" s="135"/>
    </row>
    <row r="4915" spans="9:19">
      <c r="I4915" s="132"/>
      <c r="J4915" s="132"/>
      <c r="K4915" s="129"/>
      <c r="L4915" s="132"/>
      <c r="M4915" s="132"/>
      <c r="N4915" s="135"/>
      <c r="O4915" s="135"/>
      <c r="P4915" s="135"/>
      <c r="Q4915" s="135"/>
      <c r="R4915" s="135"/>
      <c r="S4915" s="135"/>
    </row>
    <row r="4916" spans="9:19">
      <c r="I4916" s="132"/>
      <c r="J4916" s="132"/>
      <c r="K4916" s="129"/>
      <c r="L4916" s="132"/>
      <c r="M4916" s="132"/>
      <c r="N4916" s="135"/>
      <c r="O4916" s="135"/>
      <c r="P4916" s="135"/>
      <c r="Q4916" s="135"/>
      <c r="R4916" s="135"/>
      <c r="S4916" s="135"/>
    </row>
    <row r="4917" spans="9:19">
      <c r="I4917" s="132"/>
      <c r="J4917" s="132"/>
      <c r="K4917" s="129"/>
      <c r="L4917" s="132"/>
      <c r="M4917" s="132"/>
      <c r="N4917" s="135"/>
      <c r="O4917" s="135"/>
      <c r="P4917" s="135"/>
      <c r="Q4917" s="135"/>
      <c r="R4917" s="135"/>
      <c r="S4917" s="135"/>
    </row>
    <row r="4918" spans="9:19">
      <c r="I4918" s="132"/>
      <c r="J4918" s="132"/>
      <c r="K4918" s="129"/>
      <c r="L4918" s="132"/>
      <c r="M4918" s="132"/>
      <c r="N4918" s="135"/>
      <c r="O4918" s="135"/>
      <c r="P4918" s="135"/>
      <c r="Q4918" s="135"/>
      <c r="R4918" s="135"/>
      <c r="S4918" s="135"/>
    </row>
    <row r="4919" spans="9:19">
      <c r="I4919" s="132"/>
      <c r="J4919" s="132"/>
      <c r="K4919" s="129"/>
      <c r="L4919" s="132"/>
      <c r="M4919" s="132"/>
      <c r="N4919" s="135"/>
      <c r="O4919" s="135"/>
      <c r="P4919" s="135"/>
      <c r="Q4919" s="135"/>
      <c r="R4919" s="135"/>
      <c r="S4919" s="135"/>
    </row>
    <row r="4920" spans="9:19">
      <c r="I4920" s="132"/>
      <c r="J4920" s="132"/>
      <c r="K4920" s="129"/>
      <c r="L4920" s="132"/>
      <c r="M4920" s="132"/>
      <c r="N4920" s="135"/>
      <c r="O4920" s="135"/>
      <c r="P4920" s="135"/>
      <c r="Q4920" s="135"/>
      <c r="R4920" s="135"/>
      <c r="S4920" s="135"/>
    </row>
    <row r="4921" spans="9:19">
      <c r="I4921" s="132"/>
      <c r="J4921" s="132"/>
      <c r="K4921" s="129"/>
      <c r="L4921" s="132"/>
      <c r="M4921" s="132"/>
      <c r="N4921" s="135"/>
      <c r="O4921" s="135"/>
      <c r="P4921" s="135"/>
      <c r="Q4921" s="135"/>
      <c r="R4921" s="135"/>
      <c r="S4921" s="135"/>
    </row>
    <row r="4922" spans="9:19">
      <c r="I4922" s="132"/>
      <c r="J4922" s="132"/>
      <c r="K4922" s="129"/>
      <c r="L4922" s="132"/>
      <c r="M4922" s="132"/>
      <c r="N4922" s="135"/>
      <c r="O4922" s="135"/>
      <c r="P4922" s="135"/>
      <c r="Q4922" s="135"/>
      <c r="R4922" s="135"/>
      <c r="S4922" s="135"/>
    </row>
    <row r="4923" spans="9:19">
      <c r="I4923" s="132"/>
      <c r="J4923" s="132"/>
      <c r="K4923" s="129"/>
      <c r="L4923" s="132"/>
      <c r="M4923" s="132"/>
      <c r="N4923" s="135"/>
      <c r="O4923" s="135"/>
      <c r="P4923" s="135"/>
      <c r="Q4923" s="135"/>
      <c r="R4923" s="135"/>
      <c r="S4923" s="135"/>
    </row>
    <row r="4924" spans="9:19">
      <c r="I4924" s="132"/>
      <c r="J4924" s="132"/>
      <c r="K4924" s="129"/>
      <c r="L4924" s="132"/>
      <c r="M4924" s="132"/>
      <c r="N4924" s="135"/>
      <c r="O4924" s="135"/>
      <c r="P4924" s="135"/>
      <c r="Q4924" s="135"/>
      <c r="R4924" s="135"/>
      <c r="S4924" s="135"/>
    </row>
    <row r="4925" spans="9:19">
      <c r="I4925" s="132"/>
      <c r="J4925" s="132"/>
      <c r="K4925" s="129"/>
      <c r="L4925" s="132"/>
      <c r="M4925" s="132"/>
      <c r="N4925" s="135"/>
      <c r="O4925" s="135"/>
      <c r="P4925" s="135"/>
      <c r="Q4925" s="135"/>
      <c r="R4925" s="135"/>
      <c r="S4925" s="135"/>
    </row>
    <row r="4926" spans="9:19">
      <c r="I4926" s="132"/>
      <c r="J4926" s="132"/>
      <c r="K4926" s="129"/>
      <c r="L4926" s="132"/>
      <c r="M4926" s="132"/>
      <c r="N4926" s="135"/>
      <c r="O4926" s="135"/>
      <c r="P4926" s="135"/>
      <c r="Q4926" s="135"/>
      <c r="R4926" s="135"/>
      <c r="S4926" s="135"/>
    </row>
    <row r="4927" spans="9:19">
      <c r="I4927" s="132"/>
      <c r="J4927" s="132"/>
      <c r="K4927" s="129"/>
      <c r="L4927" s="132"/>
      <c r="M4927" s="132"/>
      <c r="N4927" s="135"/>
      <c r="O4927" s="135"/>
      <c r="P4927" s="135"/>
      <c r="Q4927" s="135"/>
      <c r="R4927" s="135"/>
      <c r="S4927" s="135"/>
    </row>
    <row r="4928" spans="9:19">
      <c r="I4928" s="132"/>
      <c r="J4928" s="132"/>
      <c r="K4928" s="129"/>
      <c r="L4928" s="132"/>
      <c r="M4928" s="132"/>
      <c r="N4928" s="135"/>
      <c r="O4928" s="135"/>
      <c r="P4928" s="135"/>
      <c r="Q4928" s="135"/>
      <c r="R4928" s="135"/>
      <c r="S4928" s="135"/>
    </row>
    <row r="4929" spans="9:19">
      <c r="I4929" s="132"/>
      <c r="J4929" s="132"/>
      <c r="K4929" s="129"/>
      <c r="L4929" s="132"/>
      <c r="M4929" s="132"/>
      <c r="N4929" s="135"/>
      <c r="O4929" s="135"/>
      <c r="P4929" s="135"/>
      <c r="Q4929" s="135"/>
      <c r="R4929" s="135"/>
      <c r="S4929" s="135"/>
    </row>
    <row r="4930" spans="9:19">
      <c r="I4930" s="132"/>
      <c r="J4930" s="132"/>
      <c r="K4930" s="129"/>
      <c r="L4930" s="132"/>
      <c r="M4930" s="132"/>
      <c r="N4930" s="135"/>
      <c r="O4930" s="135"/>
      <c r="P4930" s="135"/>
      <c r="Q4930" s="135"/>
      <c r="R4930" s="135"/>
      <c r="S4930" s="135"/>
    </row>
    <row r="4931" spans="9:19">
      <c r="I4931" s="132"/>
      <c r="J4931" s="132"/>
      <c r="K4931" s="129"/>
      <c r="L4931" s="132"/>
      <c r="M4931" s="132"/>
      <c r="N4931" s="135"/>
      <c r="O4931" s="135"/>
      <c r="P4931" s="135"/>
      <c r="Q4931" s="135"/>
      <c r="R4931" s="135"/>
      <c r="S4931" s="135"/>
    </row>
    <row r="4932" spans="9:19">
      <c r="I4932" s="132"/>
      <c r="J4932" s="132"/>
      <c r="K4932" s="129"/>
      <c r="L4932" s="132"/>
      <c r="M4932" s="132"/>
      <c r="N4932" s="135"/>
      <c r="O4932" s="135"/>
      <c r="P4932" s="135"/>
      <c r="Q4932" s="135"/>
      <c r="R4932" s="135"/>
      <c r="S4932" s="135"/>
    </row>
    <row r="4933" spans="9:19">
      <c r="I4933" s="132"/>
      <c r="J4933" s="132"/>
      <c r="K4933" s="129"/>
      <c r="L4933" s="132"/>
      <c r="M4933" s="132"/>
      <c r="N4933" s="135"/>
      <c r="O4933" s="135"/>
      <c r="P4933" s="135"/>
      <c r="Q4933" s="135"/>
      <c r="R4933" s="135"/>
      <c r="S4933" s="135"/>
    </row>
    <row r="4934" spans="9:19">
      <c r="I4934" s="132"/>
      <c r="J4934" s="132"/>
      <c r="K4934" s="129"/>
      <c r="L4934" s="132"/>
      <c r="M4934" s="132"/>
      <c r="N4934" s="135"/>
      <c r="O4934" s="135"/>
      <c r="P4934" s="135"/>
      <c r="Q4934" s="135"/>
      <c r="R4934" s="135"/>
      <c r="S4934" s="135"/>
    </row>
    <row r="4935" spans="9:19">
      <c r="I4935" s="132"/>
      <c r="J4935" s="132"/>
      <c r="K4935" s="129"/>
      <c r="L4935" s="132"/>
      <c r="M4935" s="132"/>
      <c r="N4935" s="135"/>
      <c r="O4935" s="135"/>
      <c r="P4935" s="135"/>
      <c r="Q4935" s="135"/>
      <c r="R4935" s="135"/>
      <c r="S4935" s="135"/>
    </row>
    <row r="4936" spans="9:19">
      <c r="I4936" s="132"/>
      <c r="J4936" s="132"/>
      <c r="K4936" s="129"/>
      <c r="L4936" s="132"/>
      <c r="M4936" s="132"/>
      <c r="N4936" s="135"/>
      <c r="O4936" s="135"/>
      <c r="P4936" s="135"/>
      <c r="Q4936" s="135"/>
      <c r="R4936" s="135"/>
      <c r="S4936" s="135"/>
    </row>
    <row r="4937" spans="9:19">
      <c r="I4937" s="132"/>
      <c r="J4937" s="132"/>
      <c r="K4937" s="129"/>
      <c r="L4937" s="132"/>
      <c r="M4937" s="132"/>
      <c r="N4937" s="135"/>
      <c r="O4937" s="135"/>
      <c r="P4937" s="135"/>
      <c r="Q4937" s="135"/>
      <c r="R4937" s="135"/>
      <c r="S4937" s="135"/>
    </row>
    <row r="4938" spans="9:19">
      <c r="I4938" s="132"/>
      <c r="J4938" s="132"/>
      <c r="K4938" s="129"/>
      <c r="L4938" s="132"/>
      <c r="M4938" s="132"/>
      <c r="N4938" s="135"/>
      <c r="O4938" s="135"/>
      <c r="P4938" s="135"/>
      <c r="Q4938" s="135"/>
      <c r="R4938" s="135"/>
      <c r="S4938" s="135"/>
    </row>
    <row r="4939" spans="9:19">
      <c r="I4939" s="132"/>
      <c r="J4939" s="132"/>
      <c r="K4939" s="129"/>
      <c r="L4939" s="132"/>
      <c r="M4939" s="132"/>
      <c r="N4939" s="135"/>
      <c r="O4939" s="135"/>
      <c r="P4939" s="135"/>
      <c r="Q4939" s="135"/>
      <c r="R4939" s="135"/>
      <c r="S4939" s="135"/>
    </row>
    <row r="4940" spans="9:19">
      <c r="I4940" s="132"/>
      <c r="J4940" s="132"/>
      <c r="K4940" s="129"/>
      <c r="L4940" s="132"/>
      <c r="M4940" s="132"/>
      <c r="N4940" s="135"/>
      <c r="O4940" s="135"/>
      <c r="P4940" s="135"/>
      <c r="Q4940" s="135"/>
      <c r="R4940" s="135"/>
      <c r="S4940" s="135"/>
    </row>
    <row r="4941" spans="9:19">
      <c r="I4941" s="132"/>
      <c r="J4941" s="132"/>
      <c r="K4941" s="129"/>
      <c r="L4941" s="132"/>
      <c r="M4941" s="132"/>
      <c r="N4941" s="135"/>
      <c r="O4941" s="135"/>
      <c r="P4941" s="135"/>
      <c r="Q4941" s="135"/>
      <c r="R4941" s="135"/>
      <c r="S4941" s="135"/>
    </row>
    <row r="4942" spans="9:19">
      <c r="I4942" s="132"/>
      <c r="J4942" s="132"/>
      <c r="K4942" s="129"/>
      <c r="L4942" s="132"/>
      <c r="M4942" s="132"/>
      <c r="N4942" s="135"/>
      <c r="O4942" s="135"/>
      <c r="P4942" s="135"/>
      <c r="Q4942" s="135"/>
      <c r="R4942" s="135"/>
      <c r="S4942" s="135"/>
    </row>
    <row r="4943" spans="9:19">
      <c r="I4943" s="132"/>
      <c r="J4943" s="132"/>
      <c r="K4943" s="129"/>
      <c r="L4943" s="132"/>
      <c r="M4943" s="132"/>
      <c r="N4943" s="135"/>
      <c r="O4943" s="135"/>
      <c r="P4943" s="135"/>
      <c r="Q4943" s="135"/>
      <c r="R4943" s="135"/>
      <c r="S4943" s="135"/>
    </row>
    <row r="4944" spans="9:19">
      <c r="I4944" s="132"/>
      <c r="J4944" s="132"/>
      <c r="K4944" s="129"/>
      <c r="L4944" s="132"/>
      <c r="M4944" s="132"/>
      <c r="N4944" s="135"/>
      <c r="O4944" s="135"/>
      <c r="P4944" s="135"/>
      <c r="Q4944" s="135"/>
      <c r="R4944" s="135"/>
      <c r="S4944" s="135"/>
    </row>
    <row r="4945" spans="9:19">
      <c r="I4945" s="132"/>
      <c r="J4945" s="132"/>
      <c r="K4945" s="129"/>
      <c r="L4945" s="132"/>
      <c r="M4945" s="132"/>
      <c r="N4945" s="135"/>
      <c r="O4945" s="135"/>
      <c r="P4945" s="135"/>
      <c r="Q4945" s="135"/>
      <c r="R4945" s="135"/>
      <c r="S4945" s="135"/>
    </row>
    <row r="4946" spans="9:19">
      <c r="I4946" s="132"/>
      <c r="J4946" s="132"/>
      <c r="K4946" s="129"/>
      <c r="L4946" s="132"/>
      <c r="M4946" s="132"/>
      <c r="N4946" s="135"/>
      <c r="O4946" s="135"/>
      <c r="P4946" s="135"/>
      <c r="Q4946" s="135"/>
      <c r="R4946" s="135"/>
      <c r="S4946" s="135"/>
    </row>
    <row r="4947" spans="9:19">
      <c r="I4947" s="132"/>
      <c r="J4947" s="132"/>
      <c r="K4947" s="129"/>
      <c r="L4947" s="132"/>
      <c r="M4947" s="132"/>
      <c r="N4947" s="135"/>
      <c r="O4947" s="135"/>
      <c r="P4947" s="135"/>
      <c r="Q4947" s="135"/>
      <c r="R4947" s="135"/>
      <c r="S4947" s="135"/>
    </row>
    <row r="4948" spans="9:19">
      <c r="I4948" s="132"/>
      <c r="J4948" s="132"/>
      <c r="K4948" s="129"/>
      <c r="L4948" s="132"/>
      <c r="M4948" s="132"/>
      <c r="N4948" s="135"/>
      <c r="O4948" s="135"/>
      <c r="P4948" s="135"/>
      <c r="Q4948" s="135"/>
      <c r="R4948" s="135"/>
      <c r="S4948" s="135"/>
    </row>
    <row r="4949" spans="9:19">
      <c r="I4949" s="132"/>
      <c r="J4949" s="132"/>
      <c r="K4949" s="129"/>
      <c r="L4949" s="132"/>
      <c r="M4949" s="132"/>
      <c r="N4949" s="135"/>
      <c r="O4949" s="135"/>
      <c r="P4949" s="135"/>
      <c r="Q4949" s="135"/>
      <c r="R4949" s="135"/>
      <c r="S4949" s="135"/>
    </row>
    <row r="4950" spans="9:19">
      <c r="I4950" s="132"/>
      <c r="J4950" s="132"/>
      <c r="K4950" s="129"/>
      <c r="L4950" s="132"/>
      <c r="M4950" s="132"/>
      <c r="N4950" s="135"/>
      <c r="O4950" s="135"/>
      <c r="P4950" s="135"/>
      <c r="Q4950" s="135"/>
      <c r="R4950" s="135"/>
      <c r="S4950" s="135"/>
    </row>
    <row r="4951" spans="9:19">
      <c r="I4951" s="132"/>
      <c r="J4951" s="132"/>
      <c r="K4951" s="129"/>
      <c r="L4951" s="132"/>
      <c r="M4951" s="132"/>
      <c r="N4951" s="135"/>
      <c r="O4951" s="135"/>
      <c r="P4951" s="135"/>
      <c r="Q4951" s="135"/>
      <c r="R4951" s="135"/>
      <c r="S4951" s="135"/>
    </row>
    <row r="4952" spans="9:19">
      <c r="I4952" s="132"/>
      <c r="J4952" s="132"/>
      <c r="K4952" s="129"/>
      <c r="L4952" s="132"/>
      <c r="M4952" s="132"/>
      <c r="N4952" s="135"/>
      <c r="O4952" s="135"/>
      <c r="P4952" s="135"/>
      <c r="Q4952" s="135"/>
      <c r="R4952" s="135"/>
      <c r="S4952" s="135"/>
    </row>
    <row r="4953" spans="9:19">
      <c r="I4953" s="132"/>
      <c r="J4953" s="132"/>
      <c r="K4953" s="129"/>
      <c r="L4953" s="132"/>
      <c r="M4953" s="132"/>
      <c r="N4953" s="135"/>
      <c r="O4953" s="135"/>
      <c r="P4953" s="135"/>
      <c r="Q4953" s="135"/>
      <c r="R4953" s="135"/>
      <c r="S4953" s="135"/>
    </row>
    <row r="4954" spans="9:19">
      <c r="I4954" s="132"/>
      <c r="J4954" s="132"/>
      <c r="K4954" s="129"/>
      <c r="L4954" s="132"/>
      <c r="M4954" s="132"/>
      <c r="N4954" s="135"/>
      <c r="O4954" s="135"/>
      <c r="P4954" s="135"/>
      <c r="Q4954" s="135"/>
      <c r="R4954" s="135"/>
      <c r="S4954" s="135"/>
    </row>
    <row r="4955" spans="9:19">
      <c r="I4955" s="132"/>
      <c r="J4955" s="132"/>
      <c r="K4955" s="129"/>
      <c r="L4955" s="132"/>
      <c r="M4955" s="132"/>
      <c r="N4955" s="135"/>
      <c r="O4955" s="135"/>
      <c r="P4955" s="135"/>
      <c r="Q4955" s="135"/>
      <c r="R4955" s="135"/>
      <c r="S4955" s="135"/>
    </row>
    <row r="4956" spans="9:19">
      <c r="I4956" s="132"/>
      <c r="J4956" s="132"/>
      <c r="K4956" s="129"/>
      <c r="L4956" s="132"/>
      <c r="M4956" s="132"/>
      <c r="N4956" s="135"/>
      <c r="O4956" s="135"/>
      <c r="P4956" s="135"/>
      <c r="Q4956" s="135"/>
      <c r="R4956" s="135"/>
      <c r="S4956" s="135"/>
    </row>
    <row r="4957" spans="9:19">
      <c r="I4957" s="132"/>
      <c r="J4957" s="132"/>
      <c r="K4957" s="129"/>
      <c r="L4957" s="132"/>
      <c r="M4957" s="132"/>
      <c r="N4957" s="135"/>
      <c r="O4957" s="135"/>
      <c r="P4957" s="135"/>
      <c r="Q4957" s="135"/>
      <c r="R4957" s="135"/>
      <c r="S4957" s="135"/>
    </row>
    <row r="4958" spans="9:19">
      <c r="I4958" s="132"/>
      <c r="J4958" s="132"/>
      <c r="K4958" s="129"/>
      <c r="L4958" s="132"/>
      <c r="M4958" s="132"/>
      <c r="N4958" s="135"/>
      <c r="O4958" s="135"/>
      <c r="P4958" s="135"/>
      <c r="Q4958" s="135"/>
      <c r="R4958" s="135"/>
      <c r="S4958" s="135"/>
    </row>
    <row r="4959" spans="9:19">
      <c r="I4959" s="132"/>
      <c r="J4959" s="132"/>
      <c r="K4959" s="129"/>
      <c r="L4959" s="132"/>
      <c r="M4959" s="132"/>
      <c r="N4959" s="135"/>
      <c r="O4959" s="135"/>
      <c r="P4959" s="135"/>
      <c r="Q4959" s="135"/>
      <c r="R4959" s="135"/>
      <c r="S4959" s="135"/>
    </row>
    <row r="4960" spans="9:19">
      <c r="I4960" s="132"/>
      <c r="J4960" s="132"/>
      <c r="K4960" s="129"/>
      <c r="L4960" s="132"/>
      <c r="M4960" s="132"/>
      <c r="N4960" s="135"/>
      <c r="O4960" s="135"/>
      <c r="P4960" s="135"/>
      <c r="Q4960" s="135"/>
      <c r="R4960" s="135"/>
      <c r="S4960" s="135"/>
    </row>
    <row r="4961" spans="9:19">
      <c r="I4961" s="132"/>
      <c r="J4961" s="132"/>
      <c r="K4961" s="129"/>
      <c r="L4961" s="132"/>
      <c r="M4961" s="132"/>
      <c r="N4961" s="135"/>
      <c r="O4961" s="135"/>
      <c r="P4961" s="135"/>
      <c r="Q4961" s="135"/>
      <c r="R4961" s="135"/>
      <c r="S4961" s="135"/>
    </row>
    <row r="4962" spans="9:19">
      <c r="I4962" s="132"/>
      <c r="J4962" s="132"/>
      <c r="K4962" s="129"/>
      <c r="L4962" s="132"/>
      <c r="M4962" s="132"/>
      <c r="N4962" s="135"/>
      <c r="O4962" s="135"/>
      <c r="P4962" s="135"/>
      <c r="Q4962" s="135"/>
      <c r="R4962" s="135"/>
      <c r="S4962" s="135"/>
    </row>
    <row r="4963" spans="9:19">
      <c r="I4963" s="132"/>
      <c r="J4963" s="132"/>
      <c r="K4963" s="129"/>
      <c r="L4963" s="132"/>
      <c r="M4963" s="132"/>
      <c r="N4963" s="135"/>
      <c r="O4963" s="135"/>
      <c r="P4963" s="135"/>
      <c r="Q4963" s="135"/>
      <c r="R4963" s="135"/>
      <c r="S4963" s="135"/>
    </row>
    <row r="4964" spans="9:19">
      <c r="I4964" s="132"/>
      <c r="J4964" s="132"/>
      <c r="K4964" s="129"/>
      <c r="L4964" s="132"/>
      <c r="M4964" s="132"/>
      <c r="N4964" s="135"/>
      <c r="O4964" s="135"/>
      <c r="P4964" s="135"/>
      <c r="Q4964" s="135"/>
      <c r="R4964" s="135"/>
      <c r="S4964" s="135"/>
    </row>
    <row r="4965" spans="9:19">
      <c r="I4965" s="132"/>
      <c r="J4965" s="132"/>
      <c r="K4965" s="129"/>
      <c r="L4965" s="132"/>
      <c r="M4965" s="132"/>
      <c r="N4965" s="135"/>
      <c r="O4965" s="135"/>
      <c r="P4965" s="135"/>
      <c r="Q4965" s="135"/>
      <c r="R4965" s="135"/>
      <c r="S4965" s="135"/>
    </row>
    <row r="4966" spans="9:19">
      <c r="I4966" s="132"/>
      <c r="J4966" s="132"/>
      <c r="K4966" s="129"/>
      <c r="L4966" s="132"/>
      <c r="M4966" s="132"/>
      <c r="N4966" s="135"/>
      <c r="O4966" s="135"/>
      <c r="P4966" s="135"/>
      <c r="Q4966" s="135"/>
      <c r="R4966" s="135"/>
      <c r="S4966" s="135"/>
    </row>
    <row r="4967" spans="9:19">
      <c r="I4967" s="132"/>
      <c r="J4967" s="132"/>
      <c r="K4967" s="129"/>
      <c r="L4967" s="132"/>
      <c r="M4967" s="132"/>
      <c r="N4967" s="135"/>
      <c r="O4967" s="135"/>
      <c r="P4967" s="135"/>
      <c r="Q4967" s="135"/>
      <c r="R4967" s="135"/>
      <c r="S4967" s="135"/>
    </row>
    <row r="4968" spans="9:19">
      <c r="I4968" s="132"/>
      <c r="J4968" s="132"/>
      <c r="K4968" s="129"/>
      <c r="L4968" s="132"/>
      <c r="M4968" s="132"/>
      <c r="N4968" s="135"/>
      <c r="O4968" s="135"/>
      <c r="P4968" s="135"/>
      <c r="Q4968" s="135"/>
      <c r="R4968" s="135"/>
      <c r="S4968" s="135"/>
    </row>
    <row r="4969" spans="9:19">
      <c r="I4969" s="132"/>
      <c r="J4969" s="132"/>
      <c r="K4969" s="129"/>
      <c r="L4969" s="132"/>
      <c r="M4969" s="132"/>
      <c r="N4969" s="135"/>
      <c r="O4969" s="135"/>
      <c r="P4969" s="135"/>
      <c r="Q4969" s="135"/>
      <c r="R4969" s="135"/>
      <c r="S4969" s="135"/>
    </row>
    <row r="4970" spans="9:19">
      <c r="I4970" s="132"/>
      <c r="J4970" s="132"/>
      <c r="K4970" s="129"/>
      <c r="L4970" s="132"/>
      <c r="M4970" s="132"/>
      <c r="N4970" s="135"/>
      <c r="O4970" s="135"/>
      <c r="P4970" s="135"/>
      <c r="Q4970" s="135"/>
      <c r="R4970" s="135"/>
      <c r="S4970" s="135"/>
    </row>
    <row r="4971" spans="9:19">
      <c r="I4971" s="132"/>
      <c r="J4971" s="132"/>
      <c r="K4971" s="129"/>
      <c r="L4971" s="132"/>
      <c r="M4971" s="132"/>
      <c r="N4971" s="135"/>
      <c r="O4971" s="135"/>
      <c r="P4971" s="135"/>
      <c r="Q4971" s="135"/>
      <c r="R4971" s="135"/>
      <c r="S4971" s="135"/>
    </row>
    <row r="4972" spans="9:19">
      <c r="I4972" s="132"/>
      <c r="J4972" s="132"/>
      <c r="K4972" s="129"/>
      <c r="L4972" s="132"/>
      <c r="M4972" s="132"/>
      <c r="N4972" s="135"/>
      <c r="O4972" s="135"/>
      <c r="P4972" s="135"/>
      <c r="Q4972" s="135"/>
      <c r="R4972" s="135"/>
      <c r="S4972" s="135"/>
    </row>
    <row r="4973" spans="9:19">
      <c r="I4973" s="132"/>
      <c r="J4973" s="132"/>
      <c r="K4973" s="129"/>
      <c r="L4973" s="132"/>
      <c r="M4973" s="132"/>
      <c r="N4973" s="135"/>
      <c r="O4973" s="135"/>
      <c r="P4973" s="135"/>
      <c r="Q4973" s="135"/>
      <c r="R4973" s="135"/>
      <c r="S4973" s="135"/>
    </row>
    <row r="4974" spans="9:19">
      <c r="I4974" s="132"/>
      <c r="J4974" s="132"/>
      <c r="K4974" s="129"/>
      <c r="L4974" s="132"/>
      <c r="M4974" s="132"/>
      <c r="N4974" s="135"/>
      <c r="O4974" s="135"/>
      <c r="P4974" s="135"/>
      <c r="Q4974" s="135"/>
      <c r="R4974" s="135"/>
      <c r="S4974" s="135"/>
    </row>
    <row r="4975" spans="9:19">
      <c r="I4975" s="132"/>
      <c r="J4975" s="132"/>
      <c r="K4975" s="129"/>
      <c r="L4975" s="132"/>
      <c r="M4975" s="132"/>
      <c r="N4975" s="135"/>
      <c r="O4975" s="135"/>
      <c r="P4975" s="135"/>
      <c r="Q4975" s="135"/>
      <c r="R4975" s="135"/>
      <c r="S4975" s="135"/>
    </row>
    <row r="4976" spans="9:19">
      <c r="I4976" s="132"/>
      <c r="J4976" s="132"/>
      <c r="K4976" s="129"/>
      <c r="L4976" s="132"/>
      <c r="M4976" s="132"/>
      <c r="N4976" s="135"/>
      <c r="O4976" s="135"/>
      <c r="P4976" s="135"/>
      <c r="Q4976" s="135"/>
      <c r="R4976" s="135"/>
      <c r="S4976" s="135"/>
    </row>
    <row r="4977" spans="9:19">
      <c r="I4977" s="132"/>
      <c r="J4977" s="132"/>
      <c r="K4977" s="129"/>
      <c r="L4977" s="132"/>
      <c r="M4977" s="132"/>
      <c r="N4977" s="135"/>
      <c r="O4977" s="135"/>
      <c r="P4977" s="135"/>
      <c r="Q4977" s="135"/>
      <c r="R4977" s="135"/>
      <c r="S4977" s="135"/>
    </row>
    <row r="4978" spans="9:19">
      <c r="I4978" s="132"/>
      <c r="J4978" s="132"/>
      <c r="K4978" s="129"/>
      <c r="L4978" s="132"/>
      <c r="M4978" s="132"/>
      <c r="N4978" s="135"/>
      <c r="O4978" s="135"/>
      <c r="P4978" s="135"/>
      <c r="Q4978" s="135"/>
      <c r="R4978" s="135"/>
      <c r="S4978" s="135"/>
    </row>
    <row r="4979" spans="9:19">
      <c r="I4979" s="132"/>
      <c r="J4979" s="132"/>
      <c r="K4979" s="129"/>
      <c r="L4979" s="132"/>
      <c r="M4979" s="132"/>
      <c r="N4979" s="135"/>
      <c r="O4979" s="135"/>
      <c r="P4979" s="135"/>
      <c r="Q4979" s="135"/>
      <c r="R4979" s="135"/>
      <c r="S4979" s="135"/>
    </row>
    <row r="4980" spans="9:19">
      <c r="I4980" s="132"/>
      <c r="J4980" s="132"/>
      <c r="K4980" s="129"/>
      <c r="L4980" s="132"/>
      <c r="M4980" s="132"/>
      <c r="N4980" s="135"/>
      <c r="O4980" s="135"/>
      <c r="P4980" s="135"/>
      <c r="Q4980" s="135"/>
      <c r="R4980" s="135"/>
      <c r="S4980" s="135"/>
    </row>
    <row r="4981" spans="9:19">
      <c r="I4981" s="132"/>
      <c r="J4981" s="132"/>
      <c r="K4981" s="129"/>
      <c r="L4981" s="132"/>
      <c r="M4981" s="132"/>
      <c r="N4981" s="135"/>
      <c r="O4981" s="135"/>
      <c r="P4981" s="135"/>
      <c r="Q4981" s="135"/>
      <c r="R4981" s="135"/>
      <c r="S4981" s="135"/>
    </row>
    <row r="4982" spans="9:19">
      <c r="I4982" s="132"/>
      <c r="J4982" s="132"/>
      <c r="K4982" s="129"/>
      <c r="L4982" s="132"/>
      <c r="M4982" s="132"/>
      <c r="N4982" s="135"/>
      <c r="O4982" s="135"/>
      <c r="P4982" s="135"/>
      <c r="Q4982" s="135"/>
      <c r="R4982" s="135"/>
      <c r="S4982" s="135"/>
    </row>
    <row r="4983" spans="9:19">
      <c r="I4983" s="132"/>
      <c r="J4983" s="132"/>
      <c r="K4983" s="129"/>
      <c r="L4983" s="132"/>
      <c r="M4983" s="132"/>
      <c r="N4983" s="135"/>
      <c r="O4983" s="135"/>
      <c r="P4983" s="135"/>
      <c r="Q4983" s="135"/>
      <c r="R4983" s="135"/>
      <c r="S4983" s="135"/>
    </row>
    <row r="4984" spans="9:19">
      <c r="I4984" s="132"/>
      <c r="J4984" s="132"/>
      <c r="K4984" s="129"/>
      <c r="L4984" s="132"/>
      <c r="M4984" s="132"/>
      <c r="N4984" s="135"/>
      <c r="O4984" s="135"/>
      <c r="P4984" s="135"/>
      <c r="Q4984" s="135"/>
      <c r="R4984" s="135"/>
      <c r="S4984" s="135"/>
    </row>
    <row r="4985" spans="9:19">
      <c r="I4985" s="132"/>
      <c r="J4985" s="132"/>
      <c r="K4985" s="129"/>
      <c r="L4985" s="132"/>
      <c r="M4985" s="132"/>
      <c r="N4985" s="135"/>
      <c r="O4985" s="135"/>
      <c r="P4985" s="135"/>
      <c r="Q4985" s="135"/>
      <c r="R4985" s="135"/>
      <c r="S4985" s="135"/>
    </row>
    <row r="4986" spans="9:19">
      <c r="I4986" s="132"/>
      <c r="J4986" s="132"/>
      <c r="K4986" s="129"/>
      <c r="L4986" s="132"/>
      <c r="M4986" s="132"/>
      <c r="N4986" s="135"/>
      <c r="O4986" s="135"/>
      <c r="P4986" s="135"/>
      <c r="Q4986" s="135"/>
      <c r="R4986" s="135"/>
      <c r="S4986" s="135"/>
    </row>
    <row r="4987" spans="9:19">
      <c r="I4987" s="132"/>
      <c r="J4987" s="132"/>
      <c r="K4987" s="129"/>
      <c r="L4987" s="132"/>
      <c r="M4987" s="132"/>
      <c r="N4987" s="135"/>
      <c r="O4987" s="135"/>
      <c r="P4987" s="135"/>
      <c r="Q4987" s="135"/>
      <c r="R4987" s="135"/>
      <c r="S4987" s="135"/>
    </row>
    <row r="4988" spans="9:19">
      <c r="I4988" s="132"/>
      <c r="J4988" s="132"/>
      <c r="K4988" s="129"/>
      <c r="L4988" s="132"/>
      <c r="M4988" s="132"/>
      <c r="N4988" s="135"/>
      <c r="O4988" s="135"/>
      <c r="P4988" s="135"/>
      <c r="Q4988" s="135"/>
      <c r="R4988" s="135"/>
      <c r="S4988" s="135"/>
    </row>
    <row r="4989" spans="9:19">
      <c r="I4989" s="132"/>
      <c r="J4989" s="132"/>
      <c r="K4989" s="129"/>
      <c r="L4989" s="132"/>
      <c r="M4989" s="132"/>
      <c r="N4989" s="135"/>
      <c r="O4989" s="135"/>
      <c r="P4989" s="135"/>
      <c r="Q4989" s="135"/>
      <c r="R4989" s="135"/>
      <c r="S4989" s="135"/>
    </row>
    <row r="4990" spans="9:19">
      <c r="I4990" s="132"/>
      <c r="J4990" s="132"/>
      <c r="K4990" s="129"/>
      <c r="L4990" s="132"/>
      <c r="M4990" s="132"/>
      <c r="N4990" s="135"/>
      <c r="O4990" s="135"/>
      <c r="P4990" s="135"/>
      <c r="Q4990" s="135"/>
      <c r="R4990" s="135"/>
      <c r="S4990" s="135"/>
    </row>
    <row r="4991" spans="9:19">
      <c r="I4991" s="132"/>
      <c r="J4991" s="132"/>
      <c r="K4991" s="129"/>
      <c r="L4991" s="132"/>
      <c r="M4991" s="132"/>
      <c r="N4991" s="135"/>
      <c r="O4991" s="135"/>
      <c r="P4991" s="135"/>
      <c r="Q4991" s="135"/>
      <c r="R4991" s="135"/>
      <c r="S4991" s="135"/>
    </row>
    <row r="4992" spans="9:19">
      <c r="I4992" s="132"/>
      <c r="J4992" s="132"/>
      <c r="K4992" s="129"/>
      <c r="L4992" s="132"/>
      <c r="M4992" s="132"/>
      <c r="N4992" s="135"/>
      <c r="O4992" s="135"/>
      <c r="P4992" s="135"/>
      <c r="Q4992" s="135"/>
      <c r="R4992" s="135"/>
      <c r="S4992" s="135"/>
    </row>
    <row r="4993" spans="9:19">
      <c r="I4993" s="132"/>
      <c r="J4993" s="132"/>
      <c r="K4993" s="129"/>
      <c r="L4993" s="132"/>
      <c r="M4993" s="132"/>
      <c r="N4993" s="135"/>
      <c r="O4993" s="135"/>
      <c r="P4993" s="135"/>
      <c r="Q4993" s="135"/>
      <c r="R4993" s="135"/>
      <c r="S4993" s="135"/>
    </row>
    <row r="4994" spans="9:19">
      <c r="I4994" s="132"/>
      <c r="J4994" s="132"/>
      <c r="K4994" s="129"/>
      <c r="L4994" s="132"/>
      <c r="M4994" s="132"/>
      <c r="N4994" s="135"/>
      <c r="O4994" s="135"/>
      <c r="P4994" s="135"/>
      <c r="Q4994" s="135"/>
      <c r="R4994" s="135"/>
      <c r="S4994" s="135"/>
    </row>
    <row r="4995" spans="9:19">
      <c r="I4995" s="132"/>
      <c r="J4995" s="132"/>
      <c r="K4995" s="129"/>
      <c r="L4995" s="132"/>
      <c r="M4995" s="132"/>
      <c r="N4995" s="135"/>
      <c r="O4995" s="135"/>
      <c r="P4995" s="135"/>
      <c r="Q4995" s="135"/>
      <c r="R4995" s="135"/>
      <c r="S4995" s="135"/>
    </row>
    <row r="4996" spans="9:19">
      <c r="I4996" s="132"/>
      <c r="J4996" s="132"/>
      <c r="K4996" s="129"/>
      <c r="L4996" s="132"/>
      <c r="M4996" s="132"/>
      <c r="N4996" s="135"/>
      <c r="O4996" s="135"/>
      <c r="P4996" s="135"/>
      <c r="Q4996" s="135"/>
      <c r="R4996" s="135"/>
      <c r="S4996" s="135"/>
    </row>
    <row r="4997" spans="9:19">
      <c r="I4997" s="132"/>
      <c r="J4997" s="132"/>
      <c r="K4997" s="129"/>
      <c r="L4997" s="132"/>
      <c r="M4997" s="132"/>
      <c r="N4997" s="135"/>
      <c r="O4997" s="135"/>
      <c r="P4997" s="135"/>
      <c r="Q4997" s="135"/>
      <c r="R4997" s="135"/>
      <c r="S4997" s="135"/>
    </row>
    <row r="4998" spans="9:19">
      <c r="I4998" s="132"/>
      <c r="J4998" s="132"/>
      <c r="K4998" s="129"/>
      <c r="L4998" s="132"/>
      <c r="M4998" s="132"/>
      <c r="N4998" s="135"/>
      <c r="O4998" s="135"/>
      <c r="P4998" s="135"/>
      <c r="Q4998" s="135"/>
      <c r="R4998" s="135"/>
      <c r="S4998" s="135"/>
    </row>
    <row r="4999" spans="9:19">
      <c r="I4999" s="132"/>
      <c r="J4999" s="132"/>
      <c r="K4999" s="129"/>
      <c r="L4999" s="132"/>
      <c r="M4999" s="132"/>
      <c r="N4999" s="135"/>
      <c r="O4999" s="135"/>
      <c r="P4999" s="135"/>
      <c r="Q4999" s="135"/>
      <c r="R4999" s="135"/>
      <c r="S4999" s="135"/>
    </row>
    <row r="5000" spans="9:19">
      <c r="I5000" s="132"/>
      <c r="J5000" s="132"/>
      <c r="K5000" s="129"/>
      <c r="L5000" s="132"/>
      <c r="M5000" s="132"/>
      <c r="N5000" s="135"/>
      <c r="O5000" s="135"/>
      <c r="P5000" s="135"/>
      <c r="Q5000" s="135"/>
      <c r="R5000" s="135"/>
      <c r="S5000" s="135"/>
    </row>
    <row r="5001" spans="9:19">
      <c r="I5001" s="132"/>
      <c r="J5001" s="132"/>
      <c r="K5001" s="129"/>
      <c r="L5001" s="132"/>
      <c r="M5001" s="132"/>
      <c r="N5001" s="135"/>
      <c r="O5001" s="135"/>
      <c r="P5001" s="135"/>
      <c r="Q5001" s="135"/>
      <c r="R5001" s="135"/>
      <c r="S5001" s="135"/>
    </row>
    <row r="5002" spans="9:19">
      <c r="I5002" s="132"/>
      <c r="J5002" s="132"/>
      <c r="K5002" s="129"/>
      <c r="L5002" s="132"/>
      <c r="M5002" s="132"/>
      <c r="N5002" s="135"/>
      <c r="O5002" s="135"/>
      <c r="P5002" s="135"/>
      <c r="Q5002" s="135"/>
      <c r="R5002" s="135"/>
      <c r="S5002" s="135"/>
    </row>
    <row r="5003" spans="9:19">
      <c r="I5003" s="132"/>
      <c r="J5003" s="132"/>
      <c r="K5003" s="129"/>
      <c r="L5003" s="132"/>
      <c r="M5003" s="132"/>
      <c r="N5003" s="135"/>
      <c r="O5003" s="135"/>
      <c r="P5003" s="135"/>
      <c r="Q5003" s="135"/>
      <c r="R5003" s="135"/>
      <c r="S5003" s="135"/>
    </row>
    <row r="5004" spans="9:19">
      <c r="I5004" s="132"/>
      <c r="J5004" s="132"/>
      <c r="K5004" s="129"/>
      <c r="L5004" s="132"/>
      <c r="M5004" s="132"/>
      <c r="N5004" s="135"/>
      <c r="O5004" s="135"/>
      <c r="P5004" s="135"/>
      <c r="Q5004" s="135"/>
      <c r="R5004" s="135"/>
      <c r="S5004" s="135"/>
    </row>
    <row r="5005" spans="9:19">
      <c r="I5005" s="132"/>
      <c r="J5005" s="132"/>
      <c r="K5005" s="129"/>
      <c r="L5005" s="132"/>
      <c r="M5005" s="132"/>
      <c r="N5005" s="135"/>
      <c r="O5005" s="135"/>
      <c r="P5005" s="135"/>
      <c r="Q5005" s="135"/>
      <c r="R5005" s="135"/>
      <c r="S5005" s="135"/>
    </row>
    <row r="5006" spans="9:19">
      <c r="I5006" s="132"/>
      <c r="J5006" s="132"/>
      <c r="K5006" s="129"/>
      <c r="L5006" s="132"/>
      <c r="M5006" s="132"/>
      <c r="N5006" s="135"/>
      <c r="O5006" s="135"/>
      <c r="P5006" s="135"/>
      <c r="Q5006" s="135"/>
      <c r="R5006" s="135"/>
      <c r="S5006" s="135"/>
    </row>
    <row r="5007" spans="9:19">
      <c r="I5007" s="132"/>
      <c r="J5007" s="132"/>
      <c r="K5007" s="129"/>
      <c r="L5007" s="132"/>
      <c r="M5007" s="132"/>
      <c r="N5007" s="135"/>
      <c r="O5007" s="135"/>
      <c r="P5007" s="135"/>
      <c r="Q5007" s="135"/>
      <c r="R5007" s="135"/>
      <c r="S5007" s="135"/>
    </row>
    <row r="5008" spans="9:19">
      <c r="I5008" s="132"/>
      <c r="J5008" s="132"/>
      <c r="K5008" s="129"/>
      <c r="L5008" s="132"/>
      <c r="M5008" s="132"/>
      <c r="N5008" s="135"/>
      <c r="O5008" s="135"/>
      <c r="P5008" s="135"/>
      <c r="Q5008" s="135"/>
      <c r="R5008" s="135"/>
      <c r="S5008" s="135"/>
    </row>
    <row r="5009" spans="9:19">
      <c r="I5009" s="132"/>
      <c r="J5009" s="132"/>
      <c r="K5009" s="129"/>
      <c r="L5009" s="132"/>
      <c r="M5009" s="132"/>
      <c r="N5009" s="135"/>
      <c r="O5009" s="135"/>
      <c r="P5009" s="135"/>
      <c r="Q5009" s="135"/>
      <c r="R5009" s="135"/>
      <c r="S5009" s="135"/>
    </row>
    <row r="5010" spans="9:19">
      <c r="I5010" s="132"/>
      <c r="J5010" s="132"/>
      <c r="K5010" s="129"/>
      <c r="L5010" s="132"/>
      <c r="M5010" s="132"/>
      <c r="N5010" s="135"/>
      <c r="O5010" s="135"/>
      <c r="P5010" s="135"/>
      <c r="Q5010" s="135"/>
      <c r="R5010" s="135"/>
      <c r="S5010" s="135"/>
    </row>
    <row r="5011" spans="9:19">
      <c r="I5011" s="132"/>
      <c r="J5011" s="132"/>
      <c r="K5011" s="129"/>
      <c r="L5011" s="132"/>
      <c r="M5011" s="132"/>
      <c r="N5011" s="135"/>
      <c r="O5011" s="135"/>
      <c r="P5011" s="135"/>
      <c r="Q5011" s="135"/>
      <c r="R5011" s="135"/>
      <c r="S5011" s="135"/>
    </row>
    <row r="5012" spans="9:19">
      <c r="I5012" s="132"/>
      <c r="J5012" s="132"/>
      <c r="K5012" s="129"/>
      <c r="L5012" s="132"/>
      <c r="M5012" s="132"/>
      <c r="N5012" s="135"/>
      <c r="O5012" s="135"/>
      <c r="P5012" s="135"/>
      <c r="Q5012" s="135"/>
      <c r="R5012" s="135"/>
      <c r="S5012" s="135"/>
    </row>
    <row r="5013" spans="9:19">
      <c r="I5013" s="132"/>
      <c r="J5013" s="132"/>
      <c r="K5013" s="129"/>
      <c r="L5013" s="132"/>
      <c r="M5013" s="132"/>
      <c r="N5013" s="135"/>
      <c r="O5013" s="135"/>
      <c r="P5013" s="135"/>
      <c r="Q5013" s="135"/>
      <c r="R5013" s="135"/>
      <c r="S5013" s="135"/>
    </row>
    <row r="5014" spans="9:19">
      <c r="I5014" s="132"/>
      <c r="J5014" s="132"/>
      <c r="K5014" s="129"/>
      <c r="L5014" s="132"/>
      <c r="M5014" s="132"/>
      <c r="N5014" s="135"/>
      <c r="O5014" s="135"/>
      <c r="P5014" s="135"/>
      <c r="Q5014" s="135"/>
      <c r="R5014" s="135"/>
      <c r="S5014" s="135"/>
    </row>
    <row r="5015" spans="9:19">
      <c r="I5015" s="132"/>
      <c r="J5015" s="132"/>
      <c r="K5015" s="129"/>
      <c r="L5015" s="132"/>
      <c r="M5015" s="132"/>
      <c r="N5015" s="135"/>
      <c r="O5015" s="135"/>
      <c r="P5015" s="135"/>
      <c r="Q5015" s="135"/>
      <c r="R5015" s="135"/>
      <c r="S5015" s="135"/>
    </row>
    <row r="5016" spans="9:19">
      <c r="I5016" s="132"/>
      <c r="J5016" s="132"/>
      <c r="K5016" s="129"/>
      <c r="L5016" s="132"/>
      <c r="M5016" s="132"/>
      <c r="N5016" s="135"/>
      <c r="O5016" s="135"/>
      <c r="P5016" s="135"/>
      <c r="Q5016" s="135"/>
      <c r="R5016" s="135"/>
      <c r="S5016" s="135"/>
    </row>
    <row r="5017" spans="9:19">
      <c r="I5017" s="132"/>
      <c r="J5017" s="132"/>
      <c r="K5017" s="129"/>
      <c r="L5017" s="132"/>
      <c r="M5017" s="132"/>
      <c r="N5017" s="135"/>
      <c r="O5017" s="135"/>
      <c r="P5017" s="135"/>
      <c r="Q5017" s="135"/>
      <c r="R5017" s="135"/>
      <c r="S5017" s="135"/>
    </row>
    <row r="5018" spans="9:19">
      <c r="I5018" s="132"/>
      <c r="J5018" s="132"/>
      <c r="K5018" s="129"/>
      <c r="L5018" s="132"/>
      <c r="M5018" s="132"/>
      <c r="N5018" s="135"/>
      <c r="O5018" s="135"/>
      <c r="P5018" s="135"/>
      <c r="Q5018" s="135"/>
      <c r="R5018" s="135"/>
      <c r="S5018" s="135"/>
    </row>
    <row r="5019" spans="9:19">
      <c r="I5019" s="132"/>
      <c r="J5019" s="132"/>
      <c r="K5019" s="129"/>
      <c r="L5019" s="132"/>
      <c r="M5019" s="132"/>
      <c r="N5019" s="135"/>
      <c r="O5019" s="135"/>
      <c r="P5019" s="135"/>
      <c r="Q5019" s="135"/>
      <c r="R5019" s="135"/>
      <c r="S5019" s="135"/>
    </row>
    <row r="5020" spans="9:19">
      <c r="I5020" s="132"/>
      <c r="J5020" s="132"/>
      <c r="K5020" s="129"/>
      <c r="L5020" s="132"/>
      <c r="M5020" s="132"/>
      <c r="N5020" s="135"/>
      <c r="O5020" s="135"/>
      <c r="P5020" s="135"/>
      <c r="Q5020" s="135"/>
      <c r="R5020" s="135"/>
      <c r="S5020" s="135"/>
    </row>
    <row r="5021" spans="9:19">
      <c r="I5021" s="132"/>
      <c r="J5021" s="132"/>
      <c r="K5021" s="129"/>
      <c r="L5021" s="132"/>
      <c r="M5021" s="132"/>
      <c r="N5021" s="135"/>
      <c r="O5021" s="135"/>
      <c r="P5021" s="135"/>
      <c r="Q5021" s="135"/>
      <c r="R5021" s="135"/>
      <c r="S5021" s="135"/>
    </row>
    <row r="5022" spans="9:19">
      <c r="I5022" s="132"/>
      <c r="J5022" s="132"/>
      <c r="K5022" s="129"/>
      <c r="L5022" s="132"/>
      <c r="M5022" s="132"/>
      <c r="N5022" s="135"/>
      <c r="O5022" s="135"/>
      <c r="P5022" s="135"/>
      <c r="Q5022" s="135"/>
      <c r="R5022" s="135"/>
      <c r="S5022" s="135"/>
    </row>
    <row r="5023" spans="9:19">
      <c r="I5023" s="132"/>
      <c r="J5023" s="132"/>
      <c r="K5023" s="129"/>
      <c r="L5023" s="132"/>
      <c r="M5023" s="132"/>
      <c r="N5023" s="135"/>
      <c r="O5023" s="135"/>
      <c r="P5023" s="135"/>
      <c r="Q5023" s="135"/>
      <c r="R5023" s="135"/>
      <c r="S5023" s="135"/>
    </row>
    <row r="5024" spans="9:19">
      <c r="I5024" s="132"/>
      <c r="J5024" s="132"/>
      <c r="K5024" s="129"/>
      <c r="L5024" s="132"/>
      <c r="M5024" s="132"/>
      <c r="N5024" s="135"/>
      <c r="O5024" s="135"/>
      <c r="P5024" s="135"/>
      <c r="Q5024" s="135"/>
      <c r="R5024" s="135"/>
      <c r="S5024" s="135"/>
    </row>
    <row r="5025" spans="9:19">
      <c r="I5025" s="132"/>
      <c r="J5025" s="132"/>
      <c r="K5025" s="129"/>
      <c r="L5025" s="132"/>
      <c r="M5025" s="132"/>
      <c r="N5025" s="135"/>
      <c r="O5025" s="135"/>
      <c r="P5025" s="135"/>
      <c r="Q5025" s="135"/>
      <c r="R5025" s="135"/>
      <c r="S5025" s="135"/>
    </row>
    <row r="5026" spans="9:19">
      <c r="I5026" s="132"/>
      <c r="J5026" s="132"/>
      <c r="K5026" s="129"/>
      <c r="L5026" s="132"/>
      <c r="M5026" s="132"/>
      <c r="N5026" s="135"/>
      <c r="O5026" s="135"/>
      <c r="P5026" s="135"/>
      <c r="Q5026" s="135"/>
      <c r="R5026" s="135"/>
      <c r="S5026" s="135"/>
    </row>
    <row r="5027" spans="9:19">
      <c r="I5027" s="132"/>
      <c r="J5027" s="132"/>
      <c r="K5027" s="129"/>
      <c r="L5027" s="132"/>
      <c r="M5027" s="132"/>
      <c r="N5027" s="135"/>
      <c r="O5027" s="135"/>
      <c r="P5027" s="135"/>
      <c r="Q5027" s="135"/>
      <c r="R5027" s="135"/>
      <c r="S5027" s="135"/>
    </row>
    <row r="5028" spans="9:19">
      <c r="I5028" s="132"/>
      <c r="J5028" s="132"/>
      <c r="K5028" s="129"/>
      <c r="L5028" s="132"/>
      <c r="M5028" s="132"/>
      <c r="N5028" s="135"/>
      <c r="O5028" s="135"/>
      <c r="P5028" s="135"/>
      <c r="Q5028" s="135"/>
      <c r="R5028" s="135"/>
      <c r="S5028" s="135"/>
    </row>
    <row r="5029" spans="9:19">
      <c r="I5029" s="132"/>
      <c r="J5029" s="132"/>
      <c r="K5029" s="129"/>
      <c r="L5029" s="132"/>
      <c r="M5029" s="132"/>
      <c r="N5029" s="135"/>
      <c r="O5029" s="135"/>
      <c r="P5029" s="135"/>
      <c r="Q5029" s="135"/>
      <c r="R5029" s="135"/>
      <c r="S5029" s="135"/>
    </row>
    <row r="5030" spans="9:19">
      <c r="I5030" s="132"/>
      <c r="J5030" s="132"/>
      <c r="K5030" s="129"/>
      <c r="L5030" s="132"/>
      <c r="M5030" s="132"/>
      <c r="N5030" s="135"/>
      <c r="O5030" s="135"/>
      <c r="P5030" s="135"/>
      <c r="Q5030" s="135"/>
      <c r="R5030" s="135"/>
      <c r="S5030" s="135"/>
    </row>
    <row r="5031" spans="9:19">
      <c r="I5031" s="132"/>
      <c r="J5031" s="132"/>
      <c r="K5031" s="129"/>
      <c r="L5031" s="132"/>
      <c r="M5031" s="132"/>
      <c r="N5031" s="135"/>
      <c r="O5031" s="135"/>
      <c r="P5031" s="135"/>
      <c r="Q5031" s="135"/>
      <c r="R5031" s="135"/>
      <c r="S5031" s="135"/>
    </row>
    <row r="5032" spans="9:19">
      <c r="I5032" s="132"/>
      <c r="J5032" s="132"/>
      <c r="K5032" s="129"/>
      <c r="L5032" s="132"/>
      <c r="M5032" s="132"/>
      <c r="N5032" s="135"/>
      <c r="O5032" s="135"/>
      <c r="P5032" s="135"/>
      <c r="Q5032" s="135"/>
      <c r="R5032" s="135"/>
      <c r="S5032" s="135"/>
    </row>
    <row r="5033" spans="9:19">
      <c r="I5033" s="132"/>
      <c r="J5033" s="132"/>
      <c r="K5033" s="129"/>
      <c r="L5033" s="132"/>
      <c r="M5033" s="132"/>
      <c r="N5033" s="135"/>
      <c r="O5033" s="135"/>
      <c r="P5033" s="135"/>
      <c r="Q5033" s="135"/>
      <c r="R5033" s="135"/>
      <c r="S5033" s="135"/>
    </row>
    <row r="5034" spans="9:19">
      <c r="I5034" s="132"/>
      <c r="J5034" s="132"/>
      <c r="K5034" s="129"/>
      <c r="L5034" s="132"/>
      <c r="M5034" s="132"/>
      <c r="N5034" s="135"/>
      <c r="O5034" s="135"/>
      <c r="P5034" s="135"/>
      <c r="Q5034" s="135"/>
      <c r="R5034" s="135"/>
      <c r="S5034" s="135"/>
    </row>
    <row r="5035" spans="9:19">
      <c r="I5035" s="132"/>
      <c r="J5035" s="132"/>
      <c r="K5035" s="129"/>
      <c r="L5035" s="132"/>
      <c r="M5035" s="132"/>
      <c r="N5035" s="135"/>
      <c r="O5035" s="135"/>
      <c r="P5035" s="135"/>
      <c r="Q5035" s="135"/>
      <c r="R5035" s="135"/>
      <c r="S5035" s="135"/>
    </row>
    <row r="5036" spans="9:19">
      <c r="I5036" s="132"/>
      <c r="J5036" s="132"/>
      <c r="K5036" s="129"/>
      <c r="L5036" s="132"/>
      <c r="M5036" s="132"/>
      <c r="N5036" s="135"/>
      <c r="O5036" s="135"/>
      <c r="P5036" s="135"/>
      <c r="Q5036" s="135"/>
      <c r="R5036" s="135"/>
      <c r="S5036" s="135"/>
    </row>
    <row r="5037" spans="9:19">
      <c r="I5037" s="132"/>
      <c r="J5037" s="132"/>
      <c r="K5037" s="129"/>
      <c r="L5037" s="132"/>
      <c r="M5037" s="132"/>
      <c r="N5037" s="135"/>
      <c r="O5037" s="135"/>
      <c r="P5037" s="135"/>
      <c r="Q5037" s="135"/>
      <c r="R5037" s="135"/>
      <c r="S5037" s="135"/>
    </row>
    <row r="5038" spans="9:19">
      <c r="I5038" s="132"/>
      <c r="J5038" s="132"/>
      <c r="K5038" s="129"/>
      <c r="L5038" s="132"/>
      <c r="M5038" s="132"/>
      <c r="N5038" s="135"/>
      <c r="O5038" s="135"/>
      <c r="P5038" s="135"/>
      <c r="Q5038" s="135"/>
      <c r="R5038" s="135"/>
      <c r="S5038" s="135"/>
    </row>
    <row r="5039" spans="9:19">
      <c r="I5039" s="132"/>
      <c r="J5039" s="132"/>
      <c r="K5039" s="129"/>
      <c r="L5039" s="132"/>
      <c r="M5039" s="132"/>
      <c r="N5039" s="135"/>
      <c r="O5039" s="135"/>
      <c r="P5039" s="135"/>
      <c r="Q5039" s="135"/>
      <c r="R5039" s="135"/>
      <c r="S5039" s="135"/>
    </row>
    <row r="5040" spans="9:19">
      <c r="I5040" s="132"/>
      <c r="J5040" s="132"/>
      <c r="K5040" s="129"/>
      <c r="L5040" s="132"/>
      <c r="M5040" s="132"/>
      <c r="N5040" s="135"/>
      <c r="O5040" s="135"/>
      <c r="P5040" s="135"/>
      <c r="Q5040" s="135"/>
      <c r="R5040" s="135"/>
      <c r="S5040" s="135"/>
    </row>
    <row r="5041" spans="9:19">
      <c r="I5041" s="132"/>
      <c r="J5041" s="132"/>
      <c r="K5041" s="129"/>
      <c r="L5041" s="132"/>
      <c r="M5041" s="132"/>
      <c r="N5041" s="135"/>
      <c r="O5041" s="135"/>
      <c r="P5041" s="135"/>
      <c r="Q5041" s="135"/>
      <c r="R5041" s="135"/>
      <c r="S5041" s="135"/>
    </row>
    <row r="5042" spans="9:19">
      <c r="I5042" s="132"/>
      <c r="J5042" s="132"/>
      <c r="K5042" s="129"/>
      <c r="L5042" s="132"/>
      <c r="M5042" s="132"/>
      <c r="N5042" s="135"/>
      <c r="O5042" s="135"/>
      <c r="P5042" s="135"/>
      <c r="Q5042" s="135"/>
      <c r="R5042" s="135"/>
      <c r="S5042" s="135"/>
    </row>
    <row r="5043" spans="9:19">
      <c r="I5043" s="132"/>
      <c r="J5043" s="132"/>
      <c r="K5043" s="129"/>
      <c r="L5043" s="132"/>
      <c r="M5043" s="132"/>
      <c r="N5043" s="135"/>
      <c r="O5043" s="135"/>
      <c r="P5043" s="135"/>
      <c r="Q5043" s="135"/>
      <c r="R5043" s="135"/>
      <c r="S5043" s="135"/>
    </row>
    <row r="5044" spans="9:19">
      <c r="I5044" s="132"/>
      <c r="J5044" s="132"/>
      <c r="K5044" s="129"/>
      <c r="L5044" s="132"/>
      <c r="M5044" s="132"/>
      <c r="N5044" s="135"/>
      <c r="O5044" s="135"/>
      <c r="P5044" s="135"/>
      <c r="Q5044" s="135"/>
      <c r="R5044" s="135"/>
      <c r="S5044" s="135"/>
    </row>
    <row r="5045" spans="9:19">
      <c r="I5045" s="132"/>
      <c r="J5045" s="132"/>
      <c r="K5045" s="129"/>
      <c r="L5045" s="132"/>
      <c r="M5045" s="132"/>
      <c r="N5045" s="135"/>
      <c r="O5045" s="135"/>
      <c r="P5045" s="135"/>
      <c r="Q5045" s="135"/>
      <c r="R5045" s="135"/>
      <c r="S5045" s="135"/>
    </row>
    <row r="5046" spans="9:19">
      <c r="I5046" s="132"/>
      <c r="J5046" s="132"/>
      <c r="K5046" s="129"/>
      <c r="L5046" s="132"/>
      <c r="M5046" s="132"/>
      <c r="N5046" s="135"/>
      <c r="O5046" s="135"/>
      <c r="P5046" s="135"/>
      <c r="Q5046" s="135"/>
      <c r="R5046" s="135"/>
      <c r="S5046" s="135"/>
    </row>
    <row r="5047" spans="9:19">
      <c r="I5047" s="132"/>
      <c r="J5047" s="132"/>
      <c r="K5047" s="129"/>
      <c r="L5047" s="132"/>
      <c r="M5047" s="132"/>
      <c r="N5047" s="135"/>
      <c r="O5047" s="135"/>
      <c r="P5047" s="135"/>
      <c r="Q5047" s="135"/>
      <c r="R5047" s="135"/>
      <c r="S5047" s="135"/>
    </row>
    <row r="5048" spans="9:19">
      <c r="I5048" s="132"/>
      <c r="J5048" s="132"/>
      <c r="K5048" s="129"/>
      <c r="L5048" s="132"/>
      <c r="M5048" s="132"/>
      <c r="N5048" s="135"/>
      <c r="O5048" s="135"/>
      <c r="P5048" s="135"/>
      <c r="Q5048" s="135"/>
      <c r="R5048" s="135"/>
      <c r="S5048" s="135"/>
    </row>
    <row r="5049" spans="9:19">
      <c r="I5049" s="132"/>
      <c r="J5049" s="132"/>
      <c r="K5049" s="129"/>
      <c r="L5049" s="132"/>
      <c r="M5049" s="132"/>
      <c r="N5049" s="135"/>
      <c r="O5049" s="135"/>
      <c r="P5049" s="135"/>
      <c r="Q5049" s="135"/>
      <c r="R5049" s="135"/>
      <c r="S5049" s="135"/>
    </row>
    <row r="5050" spans="9:19">
      <c r="I5050" s="132"/>
      <c r="J5050" s="132"/>
      <c r="K5050" s="129"/>
      <c r="L5050" s="132"/>
      <c r="M5050" s="132"/>
      <c r="N5050" s="135"/>
      <c r="O5050" s="135"/>
      <c r="P5050" s="135"/>
      <c r="Q5050" s="135"/>
      <c r="R5050" s="135"/>
      <c r="S5050" s="135"/>
    </row>
    <row r="5051" spans="9:19">
      <c r="I5051" s="132"/>
      <c r="J5051" s="132"/>
      <c r="K5051" s="129"/>
      <c r="L5051" s="132"/>
      <c r="M5051" s="132"/>
      <c r="N5051" s="135"/>
      <c r="O5051" s="135"/>
      <c r="P5051" s="135"/>
      <c r="Q5051" s="135"/>
      <c r="R5051" s="135"/>
      <c r="S5051" s="135"/>
    </row>
    <row r="5052" spans="9:19">
      <c r="I5052" s="132"/>
      <c r="J5052" s="132"/>
      <c r="K5052" s="129"/>
      <c r="L5052" s="132"/>
      <c r="M5052" s="132"/>
      <c r="N5052" s="135"/>
      <c r="O5052" s="135"/>
      <c r="P5052" s="135"/>
      <c r="Q5052" s="135"/>
      <c r="R5052" s="135"/>
      <c r="S5052" s="135"/>
    </row>
    <row r="5053" spans="9:19">
      <c r="I5053" s="132"/>
      <c r="J5053" s="132"/>
      <c r="K5053" s="129"/>
      <c r="L5053" s="132"/>
      <c r="M5053" s="132"/>
      <c r="N5053" s="135"/>
      <c r="O5053" s="135"/>
      <c r="P5053" s="135"/>
      <c r="Q5053" s="135"/>
      <c r="R5053" s="135"/>
      <c r="S5053" s="135"/>
    </row>
    <row r="5054" spans="9:19">
      <c r="I5054" s="132"/>
      <c r="J5054" s="132"/>
      <c r="K5054" s="129"/>
      <c r="L5054" s="132"/>
      <c r="M5054" s="132"/>
      <c r="N5054" s="135"/>
      <c r="O5054" s="135"/>
      <c r="P5054" s="135"/>
      <c r="Q5054" s="135"/>
      <c r="R5054" s="135"/>
      <c r="S5054" s="135"/>
    </row>
    <row r="5055" spans="9:19">
      <c r="I5055" s="132"/>
      <c r="J5055" s="132"/>
      <c r="K5055" s="129"/>
      <c r="L5055" s="132"/>
      <c r="M5055" s="132"/>
      <c r="N5055" s="135"/>
      <c r="O5055" s="135"/>
      <c r="P5055" s="135"/>
      <c r="Q5055" s="135"/>
      <c r="R5055" s="135"/>
      <c r="S5055" s="135"/>
    </row>
    <row r="5056" spans="9:19">
      <c r="I5056" s="132"/>
      <c r="J5056" s="132"/>
      <c r="K5056" s="129"/>
      <c r="L5056" s="132"/>
      <c r="M5056" s="132"/>
      <c r="N5056" s="135"/>
      <c r="O5056" s="135"/>
      <c r="P5056" s="135"/>
      <c r="Q5056" s="135"/>
      <c r="R5056" s="135"/>
      <c r="S5056" s="135"/>
    </row>
    <row r="5057" spans="9:19">
      <c r="I5057" s="132"/>
      <c r="J5057" s="132"/>
      <c r="K5057" s="129"/>
      <c r="L5057" s="132"/>
      <c r="M5057" s="132"/>
      <c r="N5057" s="135"/>
      <c r="O5057" s="135"/>
      <c r="P5057" s="135"/>
      <c r="Q5057" s="135"/>
      <c r="R5057" s="135"/>
      <c r="S5057" s="135"/>
    </row>
    <row r="5058" spans="9:19">
      <c r="I5058" s="132"/>
      <c r="J5058" s="132"/>
      <c r="K5058" s="129"/>
      <c r="L5058" s="132"/>
      <c r="M5058" s="132"/>
      <c r="N5058" s="135"/>
      <c r="O5058" s="135"/>
      <c r="P5058" s="135"/>
      <c r="Q5058" s="135"/>
      <c r="R5058" s="135"/>
      <c r="S5058" s="135"/>
    </row>
    <row r="5059" spans="9:19">
      <c r="I5059" s="132"/>
      <c r="J5059" s="132"/>
      <c r="K5059" s="129"/>
      <c r="L5059" s="132"/>
      <c r="M5059" s="132"/>
      <c r="N5059" s="135"/>
      <c r="O5059" s="135"/>
      <c r="P5059" s="135"/>
      <c r="Q5059" s="135"/>
      <c r="R5059" s="135"/>
      <c r="S5059" s="135"/>
    </row>
    <row r="5060" spans="9:19">
      <c r="I5060" s="132"/>
      <c r="J5060" s="132"/>
      <c r="K5060" s="129"/>
      <c r="L5060" s="132"/>
      <c r="M5060" s="132"/>
      <c r="N5060" s="135"/>
      <c r="O5060" s="135"/>
      <c r="P5060" s="135"/>
      <c r="Q5060" s="135"/>
      <c r="R5060" s="135"/>
      <c r="S5060" s="135"/>
    </row>
    <row r="5061" spans="9:19">
      <c r="I5061" s="132"/>
      <c r="J5061" s="132"/>
      <c r="K5061" s="129"/>
      <c r="L5061" s="132"/>
      <c r="M5061" s="132"/>
      <c r="N5061" s="135"/>
      <c r="O5061" s="135"/>
      <c r="P5061" s="135"/>
      <c r="Q5061" s="135"/>
      <c r="R5061" s="135"/>
      <c r="S5061" s="135"/>
    </row>
    <row r="5062" spans="9:19">
      <c r="I5062" s="132"/>
      <c r="J5062" s="132"/>
      <c r="K5062" s="129"/>
      <c r="L5062" s="132"/>
      <c r="M5062" s="132"/>
      <c r="N5062" s="135"/>
      <c r="O5062" s="135"/>
      <c r="P5062" s="135"/>
      <c r="Q5062" s="135"/>
      <c r="R5062" s="135"/>
      <c r="S5062" s="135"/>
    </row>
    <row r="5063" spans="9:19">
      <c r="I5063" s="132"/>
      <c r="J5063" s="132"/>
      <c r="K5063" s="129"/>
      <c r="L5063" s="132"/>
      <c r="M5063" s="132"/>
      <c r="N5063" s="135"/>
      <c r="O5063" s="135"/>
      <c r="P5063" s="135"/>
      <c r="Q5063" s="135"/>
      <c r="R5063" s="135"/>
      <c r="S5063" s="135"/>
    </row>
    <row r="5064" spans="9:19">
      <c r="I5064" s="132"/>
      <c r="J5064" s="132"/>
      <c r="K5064" s="129"/>
      <c r="L5064" s="132"/>
      <c r="M5064" s="132"/>
      <c r="N5064" s="135"/>
      <c r="O5064" s="135"/>
      <c r="P5064" s="135"/>
      <c r="Q5064" s="135"/>
      <c r="R5064" s="135"/>
      <c r="S5064" s="135"/>
    </row>
    <row r="5065" spans="9:19">
      <c r="I5065" s="132"/>
      <c r="J5065" s="132"/>
      <c r="K5065" s="129"/>
      <c r="L5065" s="132"/>
      <c r="M5065" s="132"/>
      <c r="N5065" s="135"/>
      <c r="O5065" s="135"/>
      <c r="P5065" s="135"/>
      <c r="Q5065" s="135"/>
      <c r="R5065" s="135"/>
      <c r="S5065" s="135"/>
    </row>
    <row r="5066" spans="9:19">
      <c r="I5066" s="132"/>
      <c r="J5066" s="132"/>
      <c r="K5066" s="129"/>
      <c r="L5066" s="132"/>
      <c r="M5066" s="132"/>
      <c r="N5066" s="135"/>
      <c r="O5066" s="135"/>
      <c r="P5066" s="135"/>
      <c r="Q5066" s="135"/>
      <c r="R5066" s="135"/>
      <c r="S5066" s="135"/>
    </row>
    <row r="5067" spans="9:19">
      <c r="I5067" s="132"/>
      <c r="J5067" s="132"/>
      <c r="K5067" s="129"/>
      <c r="L5067" s="132"/>
      <c r="M5067" s="132"/>
      <c r="N5067" s="135"/>
      <c r="O5067" s="135"/>
      <c r="P5067" s="135"/>
      <c r="Q5067" s="135"/>
      <c r="R5067" s="135"/>
      <c r="S5067" s="135"/>
    </row>
    <row r="5068" spans="9:19">
      <c r="I5068" s="132"/>
      <c r="J5068" s="132"/>
      <c r="K5068" s="129"/>
      <c r="L5068" s="132"/>
      <c r="M5068" s="132"/>
      <c r="N5068" s="135"/>
      <c r="O5068" s="135"/>
      <c r="P5068" s="135"/>
      <c r="Q5068" s="135"/>
      <c r="R5068" s="135"/>
      <c r="S5068" s="135"/>
    </row>
    <row r="5069" spans="9:19">
      <c r="I5069" s="132"/>
      <c r="J5069" s="132"/>
      <c r="K5069" s="129"/>
      <c r="L5069" s="132"/>
      <c r="M5069" s="132"/>
      <c r="N5069" s="135"/>
      <c r="O5069" s="135"/>
      <c r="P5069" s="135"/>
      <c r="Q5069" s="135"/>
      <c r="R5069" s="135"/>
      <c r="S5069" s="135"/>
    </row>
    <row r="5070" spans="9:19">
      <c r="I5070" s="132"/>
      <c r="J5070" s="132"/>
      <c r="K5070" s="129"/>
      <c r="L5070" s="132"/>
      <c r="M5070" s="132"/>
      <c r="N5070" s="135"/>
      <c r="O5070" s="135"/>
      <c r="P5070" s="135"/>
      <c r="Q5070" s="135"/>
      <c r="R5070" s="135"/>
      <c r="S5070" s="135"/>
    </row>
    <row r="5071" spans="9:19">
      <c r="I5071" s="132"/>
      <c r="J5071" s="132"/>
      <c r="K5071" s="129"/>
      <c r="L5071" s="132"/>
      <c r="M5071" s="132"/>
      <c r="N5071" s="135"/>
      <c r="O5071" s="135"/>
      <c r="P5071" s="135"/>
      <c r="Q5071" s="135"/>
      <c r="R5071" s="135"/>
      <c r="S5071" s="135"/>
    </row>
    <row r="5072" spans="9:19">
      <c r="I5072" s="132"/>
      <c r="J5072" s="132"/>
      <c r="K5072" s="129"/>
      <c r="L5072" s="132"/>
      <c r="M5072" s="132"/>
      <c r="N5072" s="135"/>
      <c r="O5072" s="135"/>
      <c r="P5072" s="135"/>
      <c r="Q5072" s="135"/>
      <c r="R5072" s="135"/>
      <c r="S5072" s="135"/>
    </row>
    <row r="5073" spans="9:19">
      <c r="I5073" s="132"/>
      <c r="J5073" s="132"/>
      <c r="K5073" s="129"/>
      <c r="L5073" s="132"/>
      <c r="M5073" s="132"/>
      <c r="N5073" s="135"/>
      <c r="O5073" s="135"/>
      <c r="P5073" s="135"/>
      <c r="Q5073" s="135"/>
      <c r="R5073" s="135"/>
      <c r="S5073" s="135"/>
    </row>
    <row r="5074" spans="9:19">
      <c r="I5074" s="132"/>
      <c r="J5074" s="132"/>
      <c r="K5074" s="129"/>
      <c r="L5074" s="132"/>
      <c r="M5074" s="132"/>
      <c r="N5074" s="135"/>
      <c r="O5074" s="135"/>
      <c r="P5074" s="135"/>
      <c r="Q5074" s="135"/>
      <c r="R5074" s="135"/>
      <c r="S5074" s="135"/>
    </row>
    <row r="5075" spans="9:19">
      <c r="I5075" s="132"/>
      <c r="J5075" s="132"/>
      <c r="K5075" s="129"/>
      <c r="L5075" s="132"/>
      <c r="M5075" s="132"/>
      <c r="N5075" s="135"/>
      <c r="O5075" s="135"/>
      <c r="P5075" s="135"/>
      <c r="Q5075" s="135"/>
      <c r="R5075" s="135"/>
      <c r="S5075" s="135"/>
    </row>
    <row r="5076" spans="9:19">
      <c r="I5076" s="132"/>
      <c r="J5076" s="132"/>
      <c r="K5076" s="129"/>
      <c r="L5076" s="132"/>
      <c r="M5076" s="132"/>
      <c r="N5076" s="135"/>
      <c r="O5076" s="135"/>
      <c r="P5076" s="135"/>
      <c r="Q5076" s="135"/>
      <c r="R5076" s="135"/>
      <c r="S5076" s="135"/>
    </row>
    <row r="5077" spans="9:19">
      <c r="I5077" s="132"/>
      <c r="J5077" s="132"/>
      <c r="K5077" s="129"/>
      <c r="L5077" s="132"/>
      <c r="M5077" s="132"/>
      <c r="N5077" s="135"/>
      <c r="O5077" s="135"/>
      <c r="P5077" s="135"/>
      <c r="Q5077" s="135"/>
      <c r="R5077" s="135"/>
      <c r="S5077" s="135"/>
    </row>
    <row r="5078" spans="9:19">
      <c r="I5078" s="132"/>
      <c r="J5078" s="132"/>
      <c r="K5078" s="129"/>
      <c r="L5078" s="132"/>
      <c r="M5078" s="132"/>
      <c r="N5078" s="135"/>
      <c r="O5078" s="135"/>
      <c r="P5078" s="135"/>
      <c r="Q5078" s="135"/>
      <c r="R5078" s="135"/>
      <c r="S5078" s="135"/>
    </row>
    <row r="5079" spans="9:19">
      <c r="I5079" s="132"/>
      <c r="J5079" s="132"/>
      <c r="K5079" s="129"/>
      <c r="L5079" s="132"/>
      <c r="M5079" s="132"/>
      <c r="N5079" s="135"/>
      <c r="O5079" s="135"/>
      <c r="P5079" s="135"/>
      <c r="Q5079" s="135"/>
      <c r="R5079" s="135"/>
      <c r="S5079" s="135"/>
    </row>
    <row r="5080" spans="9:19">
      <c r="I5080" s="132"/>
      <c r="J5080" s="132"/>
      <c r="K5080" s="129"/>
      <c r="L5080" s="132"/>
      <c r="M5080" s="132"/>
      <c r="N5080" s="135"/>
      <c r="O5080" s="135"/>
      <c r="P5080" s="135"/>
      <c r="Q5080" s="135"/>
      <c r="R5080" s="135"/>
      <c r="S5080" s="135"/>
    </row>
    <row r="5081" spans="9:19">
      <c r="I5081" s="132"/>
      <c r="J5081" s="132"/>
      <c r="K5081" s="129"/>
      <c r="L5081" s="132"/>
      <c r="M5081" s="132"/>
      <c r="N5081" s="135"/>
      <c r="O5081" s="135"/>
      <c r="P5081" s="135"/>
      <c r="Q5081" s="135"/>
      <c r="R5081" s="135"/>
      <c r="S5081" s="135"/>
    </row>
    <row r="5082" spans="9:19">
      <c r="I5082" s="132"/>
      <c r="J5082" s="132"/>
      <c r="K5082" s="129"/>
      <c r="L5082" s="132"/>
      <c r="M5082" s="132"/>
      <c r="N5082" s="135"/>
      <c r="O5082" s="135"/>
      <c r="P5082" s="135"/>
      <c r="Q5082" s="135"/>
      <c r="R5082" s="135"/>
      <c r="S5082" s="135"/>
    </row>
    <row r="5083" spans="9:19">
      <c r="I5083" s="132"/>
      <c r="J5083" s="132"/>
      <c r="K5083" s="129"/>
      <c r="L5083" s="132"/>
      <c r="M5083" s="132"/>
      <c r="N5083" s="135"/>
      <c r="O5083" s="135"/>
      <c r="P5083" s="135"/>
      <c r="Q5083" s="135"/>
      <c r="R5083" s="135"/>
      <c r="S5083" s="135"/>
    </row>
    <row r="5084" spans="9:19">
      <c r="I5084" s="132"/>
      <c r="J5084" s="132"/>
      <c r="K5084" s="129"/>
      <c r="L5084" s="132"/>
      <c r="M5084" s="132"/>
      <c r="N5084" s="135"/>
      <c r="O5084" s="135"/>
      <c r="P5084" s="135"/>
      <c r="Q5084" s="135"/>
      <c r="R5084" s="135"/>
      <c r="S5084" s="135"/>
    </row>
    <row r="5085" spans="9:19">
      <c r="I5085" s="132"/>
      <c r="J5085" s="132"/>
      <c r="K5085" s="129"/>
      <c r="L5085" s="132"/>
      <c r="M5085" s="132"/>
      <c r="N5085" s="135"/>
      <c r="O5085" s="135"/>
      <c r="P5085" s="135"/>
      <c r="Q5085" s="135"/>
      <c r="R5085" s="135"/>
      <c r="S5085" s="135"/>
    </row>
    <row r="5086" spans="9:19">
      <c r="I5086" s="132"/>
      <c r="J5086" s="132"/>
      <c r="K5086" s="129"/>
      <c r="L5086" s="132"/>
      <c r="M5086" s="132"/>
      <c r="N5086" s="135"/>
      <c r="O5086" s="135"/>
      <c r="P5086" s="135"/>
      <c r="Q5086" s="135"/>
      <c r="R5086" s="135"/>
      <c r="S5086" s="135"/>
    </row>
    <row r="5087" spans="9:19">
      <c r="I5087" s="132"/>
      <c r="J5087" s="132"/>
      <c r="K5087" s="129"/>
      <c r="L5087" s="132"/>
      <c r="M5087" s="132"/>
      <c r="N5087" s="135"/>
      <c r="O5087" s="135"/>
      <c r="P5087" s="135"/>
      <c r="Q5087" s="135"/>
      <c r="R5087" s="135"/>
      <c r="S5087" s="135"/>
    </row>
    <row r="5088" spans="9:19">
      <c r="I5088" s="132"/>
      <c r="J5088" s="132"/>
      <c r="K5088" s="129"/>
      <c r="L5088" s="132"/>
      <c r="M5088" s="132"/>
      <c r="N5088" s="135"/>
      <c r="O5088" s="135"/>
      <c r="P5088" s="135"/>
      <c r="Q5088" s="135"/>
      <c r="R5088" s="135"/>
      <c r="S5088" s="135"/>
    </row>
    <row r="5089" spans="9:19">
      <c r="I5089" s="132"/>
      <c r="J5089" s="132"/>
      <c r="K5089" s="129"/>
      <c r="L5089" s="132"/>
      <c r="M5089" s="132"/>
      <c r="N5089" s="135"/>
      <c r="O5089" s="135"/>
      <c r="P5089" s="135"/>
      <c r="Q5089" s="135"/>
      <c r="R5089" s="135"/>
      <c r="S5089" s="135"/>
    </row>
    <row r="5090" spans="9:19">
      <c r="I5090" s="132"/>
      <c r="J5090" s="132"/>
      <c r="K5090" s="129"/>
      <c r="L5090" s="132"/>
      <c r="M5090" s="132"/>
      <c r="N5090" s="135"/>
      <c r="O5090" s="135"/>
      <c r="P5090" s="135"/>
      <c r="Q5090" s="135"/>
      <c r="R5090" s="135"/>
      <c r="S5090" s="135"/>
    </row>
    <row r="5091" spans="9:19">
      <c r="I5091" s="132"/>
      <c r="J5091" s="132"/>
      <c r="K5091" s="129"/>
      <c r="L5091" s="132"/>
      <c r="M5091" s="132"/>
      <c r="N5091" s="135"/>
      <c r="O5091" s="135"/>
      <c r="P5091" s="135"/>
      <c r="Q5091" s="135"/>
      <c r="R5091" s="135"/>
      <c r="S5091" s="135"/>
    </row>
    <row r="5092" spans="9:19">
      <c r="I5092" s="132"/>
      <c r="J5092" s="132"/>
      <c r="K5092" s="129"/>
      <c r="L5092" s="132"/>
      <c r="M5092" s="132"/>
      <c r="N5092" s="135"/>
      <c r="O5092" s="135"/>
      <c r="P5092" s="135"/>
      <c r="Q5092" s="135"/>
      <c r="R5092" s="135"/>
      <c r="S5092" s="135"/>
    </row>
    <row r="5093" spans="9:19">
      <c r="I5093" s="132"/>
      <c r="J5093" s="132"/>
      <c r="K5093" s="129"/>
      <c r="L5093" s="132"/>
      <c r="M5093" s="132"/>
      <c r="N5093" s="135"/>
      <c r="O5093" s="135"/>
      <c r="P5093" s="135"/>
      <c r="Q5093" s="135"/>
      <c r="R5093" s="135"/>
      <c r="S5093" s="135"/>
    </row>
    <row r="5094" spans="9:19">
      <c r="I5094" s="132"/>
      <c r="J5094" s="132"/>
      <c r="K5094" s="129"/>
      <c r="L5094" s="132"/>
      <c r="M5094" s="132"/>
      <c r="N5094" s="135"/>
      <c r="O5094" s="135"/>
      <c r="P5094" s="135"/>
      <c r="Q5094" s="135"/>
      <c r="R5094" s="135"/>
      <c r="S5094" s="135"/>
    </row>
    <row r="5095" spans="9:19">
      <c r="I5095" s="132"/>
      <c r="J5095" s="132"/>
      <c r="K5095" s="129"/>
      <c r="L5095" s="132"/>
      <c r="M5095" s="132"/>
      <c r="N5095" s="135"/>
      <c r="O5095" s="135"/>
      <c r="P5095" s="135"/>
      <c r="Q5095" s="135"/>
      <c r="R5095" s="135"/>
      <c r="S5095" s="135"/>
    </row>
    <row r="5096" spans="9:19">
      <c r="I5096" s="132"/>
      <c r="J5096" s="132"/>
      <c r="K5096" s="129"/>
      <c r="L5096" s="132"/>
      <c r="M5096" s="132"/>
      <c r="N5096" s="135"/>
      <c r="O5096" s="135"/>
      <c r="P5096" s="135"/>
      <c r="Q5096" s="135"/>
      <c r="R5096" s="135"/>
      <c r="S5096" s="135"/>
    </row>
    <row r="5097" spans="9:19">
      <c r="I5097" s="132"/>
      <c r="J5097" s="132"/>
      <c r="K5097" s="129"/>
      <c r="L5097" s="132"/>
      <c r="M5097" s="132"/>
      <c r="N5097" s="135"/>
      <c r="O5097" s="135"/>
      <c r="P5097" s="135"/>
      <c r="Q5097" s="135"/>
      <c r="R5097" s="135"/>
      <c r="S5097" s="135"/>
    </row>
    <row r="5098" spans="9:19">
      <c r="I5098" s="132"/>
      <c r="J5098" s="132"/>
      <c r="K5098" s="129"/>
      <c r="L5098" s="132"/>
      <c r="M5098" s="132"/>
      <c r="N5098" s="135"/>
      <c r="O5098" s="135"/>
      <c r="P5098" s="135"/>
      <c r="Q5098" s="135"/>
      <c r="R5098" s="135"/>
      <c r="S5098" s="135"/>
    </row>
    <row r="5099" spans="9:19">
      <c r="I5099" s="132"/>
      <c r="J5099" s="132"/>
      <c r="K5099" s="129"/>
      <c r="L5099" s="132"/>
      <c r="M5099" s="132"/>
      <c r="N5099" s="135"/>
      <c r="O5099" s="135"/>
      <c r="P5099" s="135"/>
      <c r="Q5099" s="135"/>
      <c r="R5099" s="135"/>
      <c r="S5099" s="135"/>
    </row>
    <row r="5100" spans="9:19">
      <c r="I5100" s="132"/>
      <c r="J5100" s="132"/>
      <c r="K5100" s="129"/>
      <c r="L5100" s="132"/>
      <c r="M5100" s="132"/>
      <c r="N5100" s="135"/>
      <c r="O5100" s="135"/>
      <c r="P5100" s="135"/>
      <c r="Q5100" s="135"/>
      <c r="R5100" s="135"/>
      <c r="S5100" s="135"/>
    </row>
    <row r="5101" spans="9:19">
      <c r="I5101" s="132"/>
      <c r="J5101" s="132"/>
      <c r="K5101" s="129"/>
      <c r="L5101" s="132"/>
      <c r="M5101" s="132"/>
      <c r="N5101" s="135"/>
      <c r="O5101" s="135"/>
      <c r="P5101" s="135"/>
      <c r="Q5101" s="135"/>
      <c r="R5101" s="135"/>
      <c r="S5101" s="135"/>
    </row>
    <row r="5102" spans="9:19">
      <c r="I5102" s="132"/>
      <c r="J5102" s="132"/>
      <c r="K5102" s="129"/>
      <c r="L5102" s="132"/>
      <c r="M5102" s="132"/>
      <c r="N5102" s="135"/>
      <c r="O5102" s="135"/>
      <c r="P5102" s="135"/>
      <c r="Q5102" s="135"/>
      <c r="R5102" s="135"/>
      <c r="S5102" s="135"/>
    </row>
    <row r="5103" spans="9:19">
      <c r="I5103" s="132"/>
      <c r="J5103" s="132"/>
      <c r="K5103" s="129"/>
      <c r="L5103" s="132"/>
      <c r="M5103" s="132"/>
      <c r="N5103" s="135"/>
      <c r="O5103" s="135"/>
      <c r="P5103" s="135"/>
      <c r="Q5103" s="135"/>
      <c r="R5103" s="135"/>
      <c r="S5103" s="135"/>
    </row>
    <row r="5104" spans="9:19">
      <c r="I5104" s="132"/>
      <c r="J5104" s="132"/>
      <c r="K5104" s="129"/>
      <c r="L5104" s="132"/>
      <c r="M5104" s="132"/>
      <c r="N5104" s="135"/>
      <c r="O5104" s="135"/>
      <c r="P5104" s="135"/>
      <c r="Q5104" s="135"/>
      <c r="R5104" s="135"/>
      <c r="S5104" s="135"/>
    </row>
    <row r="5105" spans="9:19">
      <c r="I5105" s="132"/>
      <c r="J5105" s="132"/>
      <c r="K5105" s="129"/>
      <c r="L5105" s="132"/>
      <c r="M5105" s="132"/>
      <c r="N5105" s="135"/>
      <c r="O5105" s="135"/>
      <c r="P5105" s="135"/>
      <c r="Q5105" s="135"/>
      <c r="R5105" s="135"/>
      <c r="S5105" s="135"/>
    </row>
    <row r="5106" spans="9:19">
      <c r="I5106" s="132"/>
      <c r="J5106" s="132"/>
      <c r="K5106" s="129"/>
      <c r="L5106" s="132"/>
      <c r="M5106" s="132"/>
      <c r="N5106" s="135"/>
      <c r="O5106" s="135"/>
      <c r="P5106" s="135"/>
      <c r="Q5106" s="135"/>
      <c r="R5106" s="135"/>
      <c r="S5106" s="135"/>
    </row>
    <row r="5107" spans="9:19">
      <c r="I5107" s="132"/>
      <c r="J5107" s="132"/>
      <c r="K5107" s="129"/>
      <c r="L5107" s="132"/>
      <c r="M5107" s="132"/>
      <c r="N5107" s="135"/>
      <c r="O5107" s="135"/>
      <c r="P5107" s="135"/>
      <c r="Q5107" s="135"/>
      <c r="R5107" s="135"/>
      <c r="S5107" s="135"/>
    </row>
    <row r="5108" spans="9:19">
      <c r="I5108" s="132"/>
      <c r="J5108" s="132"/>
      <c r="K5108" s="129"/>
      <c r="L5108" s="132"/>
      <c r="M5108" s="132"/>
      <c r="N5108" s="135"/>
      <c r="O5108" s="135"/>
      <c r="P5108" s="135"/>
      <c r="Q5108" s="135"/>
      <c r="R5108" s="135"/>
      <c r="S5108" s="135"/>
    </row>
    <row r="5109" spans="9:19">
      <c r="I5109" s="132"/>
      <c r="J5109" s="132"/>
      <c r="K5109" s="129"/>
      <c r="L5109" s="132"/>
      <c r="M5109" s="132"/>
      <c r="N5109" s="135"/>
      <c r="O5109" s="135"/>
      <c r="P5109" s="135"/>
      <c r="Q5109" s="135"/>
      <c r="R5109" s="135"/>
      <c r="S5109" s="135"/>
    </row>
    <row r="5110" spans="9:19">
      <c r="I5110" s="132"/>
      <c r="J5110" s="132"/>
      <c r="K5110" s="129"/>
      <c r="L5110" s="132"/>
      <c r="M5110" s="132"/>
      <c r="N5110" s="135"/>
      <c r="O5110" s="135"/>
      <c r="P5110" s="135"/>
      <c r="Q5110" s="135"/>
      <c r="R5110" s="135"/>
      <c r="S5110" s="135"/>
    </row>
    <row r="5111" spans="9:19">
      <c r="I5111" s="132"/>
      <c r="J5111" s="132"/>
      <c r="K5111" s="129"/>
      <c r="L5111" s="132"/>
      <c r="M5111" s="132"/>
      <c r="N5111" s="135"/>
      <c r="O5111" s="135"/>
      <c r="P5111" s="135"/>
      <c r="Q5111" s="135"/>
      <c r="R5111" s="135"/>
      <c r="S5111" s="135"/>
    </row>
    <row r="5112" spans="9:19">
      <c r="I5112" s="132"/>
      <c r="J5112" s="132"/>
      <c r="K5112" s="129"/>
      <c r="L5112" s="132"/>
      <c r="M5112" s="132"/>
      <c r="N5112" s="135"/>
      <c r="O5112" s="135"/>
      <c r="P5112" s="135"/>
      <c r="Q5112" s="135"/>
      <c r="R5112" s="135"/>
      <c r="S5112" s="135"/>
    </row>
    <row r="5113" spans="9:19">
      <c r="I5113" s="132"/>
      <c r="J5113" s="132"/>
      <c r="K5113" s="129"/>
      <c r="L5113" s="132"/>
      <c r="M5113" s="132"/>
      <c r="N5113" s="135"/>
      <c r="O5113" s="135"/>
      <c r="P5113" s="135"/>
      <c r="Q5113" s="135"/>
      <c r="R5113" s="135"/>
      <c r="S5113" s="135"/>
    </row>
    <row r="5114" spans="9:19">
      <c r="I5114" s="132"/>
      <c r="J5114" s="132"/>
      <c r="K5114" s="129"/>
      <c r="L5114" s="132"/>
      <c r="M5114" s="132"/>
      <c r="N5114" s="135"/>
      <c r="O5114" s="135"/>
      <c r="P5114" s="135"/>
      <c r="Q5114" s="135"/>
      <c r="R5114" s="135"/>
      <c r="S5114" s="135"/>
    </row>
    <row r="5115" spans="9:19">
      <c r="I5115" s="132"/>
      <c r="J5115" s="132"/>
      <c r="K5115" s="129"/>
      <c r="L5115" s="132"/>
      <c r="M5115" s="132"/>
      <c r="N5115" s="135"/>
      <c r="O5115" s="135"/>
      <c r="P5115" s="135"/>
      <c r="Q5115" s="135"/>
      <c r="R5115" s="135"/>
      <c r="S5115" s="135"/>
    </row>
    <row r="5116" spans="9:19">
      <c r="I5116" s="132"/>
      <c r="J5116" s="132"/>
      <c r="K5116" s="129"/>
      <c r="L5116" s="132"/>
      <c r="M5116" s="132"/>
      <c r="N5116" s="135"/>
      <c r="O5116" s="135"/>
      <c r="P5116" s="135"/>
      <c r="Q5116" s="135"/>
      <c r="R5116" s="135"/>
      <c r="S5116" s="135"/>
    </row>
    <row r="5117" spans="9:19">
      <c r="I5117" s="132"/>
      <c r="J5117" s="132"/>
      <c r="K5117" s="129"/>
      <c r="L5117" s="132"/>
      <c r="M5117" s="132"/>
      <c r="N5117" s="135"/>
      <c r="O5117" s="135"/>
      <c r="P5117" s="135"/>
      <c r="Q5117" s="135"/>
      <c r="R5117" s="135"/>
      <c r="S5117" s="135"/>
    </row>
    <row r="5118" spans="9:19">
      <c r="I5118" s="132"/>
      <c r="J5118" s="132"/>
      <c r="K5118" s="129"/>
      <c r="L5118" s="132"/>
      <c r="M5118" s="132"/>
      <c r="N5118" s="135"/>
      <c r="O5118" s="135"/>
      <c r="P5118" s="135"/>
      <c r="Q5118" s="135"/>
      <c r="R5118" s="135"/>
      <c r="S5118" s="135"/>
    </row>
    <row r="5119" spans="9:19">
      <c r="I5119" s="132"/>
      <c r="J5119" s="132"/>
      <c r="K5119" s="129"/>
      <c r="L5119" s="132"/>
      <c r="M5119" s="132"/>
      <c r="N5119" s="135"/>
      <c r="O5119" s="135"/>
      <c r="P5119" s="135"/>
      <c r="Q5119" s="135"/>
      <c r="R5119" s="135"/>
      <c r="S5119" s="135"/>
    </row>
    <row r="5120" spans="9:19">
      <c r="I5120" s="132"/>
      <c r="J5120" s="132"/>
      <c r="K5120" s="129"/>
      <c r="L5120" s="132"/>
      <c r="M5120" s="132"/>
      <c r="N5120" s="135"/>
      <c r="O5120" s="135"/>
      <c r="P5120" s="135"/>
      <c r="Q5120" s="135"/>
      <c r="R5120" s="135"/>
      <c r="S5120" s="135"/>
    </row>
    <row r="5121" spans="9:19">
      <c r="I5121" s="132"/>
      <c r="J5121" s="132"/>
      <c r="K5121" s="129"/>
      <c r="L5121" s="132"/>
      <c r="M5121" s="132"/>
      <c r="N5121" s="135"/>
      <c r="O5121" s="135"/>
      <c r="P5121" s="135"/>
      <c r="Q5121" s="135"/>
      <c r="R5121" s="135"/>
      <c r="S5121" s="135"/>
    </row>
    <row r="5122" spans="9:19">
      <c r="I5122" s="132"/>
      <c r="J5122" s="132"/>
      <c r="K5122" s="129"/>
      <c r="L5122" s="132"/>
      <c r="M5122" s="132"/>
      <c r="N5122" s="135"/>
      <c r="O5122" s="135"/>
      <c r="P5122" s="135"/>
      <c r="Q5122" s="135"/>
      <c r="R5122" s="135"/>
      <c r="S5122" s="135"/>
    </row>
    <row r="5123" spans="9:19">
      <c r="I5123" s="132"/>
      <c r="J5123" s="132"/>
      <c r="K5123" s="129"/>
      <c r="L5123" s="132"/>
      <c r="M5123" s="132"/>
      <c r="N5123" s="135"/>
      <c r="O5123" s="135"/>
      <c r="P5123" s="135"/>
      <c r="Q5123" s="135"/>
      <c r="R5123" s="135"/>
      <c r="S5123" s="135"/>
    </row>
    <row r="5124" spans="9:19">
      <c r="I5124" s="132"/>
      <c r="J5124" s="132"/>
      <c r="K5124" s="129"/>
      <c r="L5124" s="132"/>
      <c r="M5124" s="132"/>
      <c r="N5124" s="135"/>
      <c r="O5124" s="135"/>
      <c r="P5124" s="135"/>
      <c r="Q5124" s="135"/>
      <c r="R5124" s="135"/>
      <c r="S5124" s="135"/>
    </row>
    <row r="5125" spans="9:19">
      <c r="I5125" s="132"/>
      <c r="J5125" s="132"/>
      <c r="K5125" s="129"/>
      <c r="L5125" s="132"/>
      <c r="M5125" s="132"/>
      <c r="N5125" s="135"/>
      <c r="O5125" s="135"/>
      <c r="P5125" s="135"/>
      <c r="Q5125" s="135"/>
      <c r="R5125" s="135"/>
      <c r="S5125" s="135"/>
    </row>
    <row r="5126" spans="9:19">
      <c r="I5126" s="132"/>
      <c r="J5126" s="132"/>
      <c r="K5126" s="129"/>
      <c r="L5126" s="132"/>
      <c r="M5126" s="132"/>
      <c r="N5126" s="135"/>
      <c r="O5126" s="135"/>
      <c r="P5126" s="135"/>
      <c r="Q5126" s="135"/>
      <c r="R5126" s="135"/>
      <c r="S5126" s="135"/>
    </row>
    <row r="5127" spans="9:19">
      <c r="I5127" s="132"/>
      <c r="J5127" s="132"/>
      <c r="K5127" s="129"/>
      <c r="L5127" s="132"/>
      <c r="M5127" s="132"/>
      <c r="N5127" s="135"/>
      <c r="O5127" s="135"/>
      <c r="P5127" s="135"/>
      <c r="Q5127" s="135"/>
      <c r="R5127" s="135"/>
      <c r="S5127" s="135"/>
    </row>
    <row r="5128" spans="9:19">
      <c r="I5128" s="132"/>
      <c r="J5128" s="132"/>
      <c r="K5128" s="129"/>
      <c r="L5128" s="132"/>
      <c r="M5128" s="132"/>
      <c r="N5128" s="135"/>
      <c r="O5128" s="135"/>
      <c r="P5128" s="135"/>
      <c r="Q5128" s="135"/>
      <c r="R5128" s="135"/>
      <c r="S5128" s="135"/>
    </row>
    <row r="5129" spans="9:19">
      <c r="I5129" s="132"/>
      <c r="J5129" s="132"/>
      <c r="K5129" s="129"/>
      <c r="L5129" s="132"/>
      <c r="M5129" s="132"/>
      <c r="N5129" s="135"/>
      <c r="O5129" s="135"/>
      <c r="P5129" s="135"/>
      <c r="Q5129" s="135"/>
      <c r="R5129" s="135"/>
      <c r="S5129" s="135"/>
    </row>
    <row r="5130" spans="9:19">
      <c r="I5130" s="132"/>
      <c r="J5130" s="132"/>
      <c r="K5130" s="129"/>
      <c r="L5130" s="132"/>
      <c r="M5130" s="132"/>
      <c r="N5130" s="135"/>
      <c r="O5130" s="135"/>
      <c r="P5130" s="135"/>
      <c r="Q5130" s="135"/>
      <c r="R5130" s="135"/>
      <c r="S5130" s="135"/>
    </row>
    <row r="5131" spans="9:19">
      <c r="I5131" s="132"/>
      <c r="J5131" s="132"/>
      <c r="K5131" s="129"/>
      <c r="L5131" s="132"/>
      <c r="M5131" s="132"/>
      <c r="N5131" s="135"/>
      <c r="O5131" s="135"/>
      <c r="P5131" s="135"/>
      <c r="Q5131" s="135"/>
      <c r="R5131" s="135"/>
      <c r="S5131" s="135"/>
    </row>
    <row r="5132" spans="9:19">
      <c r="I5132" s="132"/>
      <c r="J5132" s="132"/>
      <c r="K5132" s="129"/>
      <c r="L5132" s="132"/>
      <c r="M5132" s="132"/>
      <c r="N5132" s="135"/>
      <c r="O5132" s="135"/>
      <c r="P5132" s="135"/>
      <c r="Q5132" s="135"/>
      <c r="R5132" s="135"/>
      <c r="S5132" s="135"/>
    </row>
    <row r="5133" spans="9:19">
      <c r="I5133" s="132"/>
      <c r="J5133" s="132"/>
      <c r="K5133" s="129"/>
      <c r="L5133" s="132"/>
      <c r="M5133" s="132"/>
      <c r="N5133" s="135"/>
      <c r="O5133" s="135"/>
      <c r="P5133" s="135"/>
      <c r="Q5133" s="135"/>
      <c r="R5133" s="135"/>
      <c r="S5133" s="135"/>
    </row>
    <row r="5134" spans="9:19">
      <c r="I5134" s="132"/>
      <c r="J5134" s="132"/>
      <c r="K5134" s="129"/>
      <c r="L5134" s="132"/>
      <c r="M5134" s="132"/>
      <c r="N5134" s="135"/>
      <c r="O5134" s="135"/>
      <c r="P5134" s="135"/>
      <c r="Q5134" s="135"/>
      <c r="R5134" s="135"/>
      <c r="S5134" s="135"/>
    </row>
    <row r="5135" spans="9:19">
      <c r="I5135" s="132"/>
      <c r="J5135" s="132"/>
      <c r="K5135" s="129"/>
      <c r="L5135" s="132"/>
      <c r="M5135" s="132"/>
      <c r="N5135" s="135"/>
      <c r="O5135" s="135"/>
      <c r="P5135" s="135"/>
      <c r="Q5135" s="135"/>
      <c r="R5135" s="135"/>
      <c r="S5135" s="135"/>
    </row>
    <row r="5136" spans="9:19">
      <c r="I5136" s="132"/>
      <c r="J5136" s="132"/>
      <c r="K5136" s="129"/>
      <c r="L5136" s="132"/>
      <c r="M5136" s="132"/>
      <c r="N5136" s="135"/>
      <c r="O5136" s="135"/>
      <c r="P5136" s="135"/>
      <c r="Q5136" s="135"/>
      <c r="R5136" s="135"/>
      <c r="S5136" s="135"/>
    </row>
    <row r="5137" spans="9:19">
      <c r="I5137" s="132"/>
      <c r="J5137" s="132"/>
      <c r="K5137" s="129"/>
      <c r="L5137" s="132"/>
      <c r="M5137" s="132"/>
      <c r="N5137" s="135"/>
      <c r="O5137" s="135"/>
      <c r="P5137" s="135"/>
      <c r="Q5137" s="135"/>
      <c r="R5137" s="135"/>
      <c r="S5137" s="135"/>
    </row>
    <row r="5138" spans="9:19">
      <c r="I5138" s="132"/>
      <c r="J5138" s="132"/>
      <c r="K5138" s="129"/>
      <c r="L5138" s="132"/>
      <c r="M5138" s="132"/>
      <c r="N5138" s="135"/>
      <c r="O5138" s="135"/>
      <c r="P5138" s="135"/>
      <c r="Q5138" s="135"/>
      <c r="R5138" s="135"/>
      <c r="S5138" s="135"/>
    </row>
    <row r="5139" spans="9:19">
      <c r="I5139" s="132"/>
      <c r="J5139" s="132"/>
      <c r="K5139" s="129"/>
      <c r="L5139" s="132"/>
      <c r="M5139" s="132"/>
      <c r="N5139" s="135"/>
      <c r="O5139" s="135"/>
      <c r="P5139" s="135"/>
      <c r="Q5139" s="135"/>
      <c r="R5139" s="135"/>
      <c r="S5139" s="135"/>
    </row>
    <row r="5140" spans="9:19">
      <c r="I5140" s="132"/>
      <c r="J5140" s="132"/>
      <c r="K5140" s="129"/>
      <c r="L5140" s="132"/>
      <c r="M5140" s="132"/>
      <c r="N5140" s="135"/>
      <c r="O5140" s="135"/>
      <c r="P5140" s="135"/>
      <c r="Q5140" s="135"/>
      <c r="R5140" s="135"/>
      <c r="S5140" s="135"/>
    </row>
    <row r="5141" spans="9:19">
      <c r="I5141" s="132"/>
      <c r="J5141" s="132"/>
      <c r="K5141" s="129"/>
      <c r="L5141" s="132"/>
      <c r="M5141" s="132"/>
      <c r="N5141" s="135"/>
      <c r="O5141" s="135"/>
      <c r="P5141" s="135"/>
      <c r="Q5141" s="135"/>
      <c r="R5141" s="135"/>
      <c r="S5141" s="135"/>
    </row>
    <row r="5142" spans="9:19">
      <c r="I5142" s="132"/>
      <c r="J5142" s="132"/>
      <c r="K5142" s="129"/>
      <c r="L5142" s="132"/>
      <c r="M5142" s="132"/>
      <c r="N5142" s="135"/>
      <c r="O5142" s="135"/>
      <c r="P5142" s="135"/>
      <c r="Q5142" s="135"/>
      <c r="R5142" s="135"/>
      <c r="S5142" s="135"/>
    </row>
    <row r="5143" spans="9:19">
      <c r="I5143" s="132"/>
      <c r="J5143" s="132"/>
      <c r="K5143" s="129"/>
      <c r="L5143" s="132"/>
      <c r="M5143" s="132"/>
      <c r="N5143" s="135"/>
      <c r="O5143" s="135"/>
      <c r="P5143" s="135"/>
      <c r="Q5143" s="135"/>
      <c r="R5143" s="135"/>
      <c r="S5143" s="135"/>
    </row>
    <row r="5144" spans="9:19">
      <c r="I5144" s="132"/>
      <c r="J5144" s="132"/>
      <c r="K5144" s="129"/>
      <c r="L5144" s="132"/>
      <c r="M5144" s="132"/>
      <c r="N5144" s="135"/>
      <c r="O5144" s="135"/>
      <c r="P5144" s="135"/>
      <c r="Q5144" s="135"/>
      <c r="R5144" s="135"/>
      <c r="S5144" s="135"/>
    </row>
    <row r="5145" spans="9:19">
      <c r="I5145" s="132"/>
      <c r="J5145" s="132"/>
      <c r="K5145" s="129"/>
      <c r="L5145" s="132"/>
      <c r="M5145" s="132"/>
      <c r="N5145" s="135"/>
      <c r="O5145" s="135"/>
      <c r="P5145" s="135"/>
      <c r="Q5145" s="135"/>
      <c r="R5145" s="135"/>
      <c r="S5145" s="135"/>
    </row>
    <row r="5146" spans="9:19">
      <c r="I5146" s="132"/>
      <c r="J5146" s="132"/>
      <c r="K5146" s="129"/>
      <c r="L5146" s="132"/>
      <c r="M5146" s="132"/>
      <c r="N5146" s="135"/>
      <c r="O5146" s="135"/>
      <c r="P5146" s="135"/>
      <c r="Q5146" s="135"/>
      <c r="R5146" s="135"/>
      <c r="S5146" s="135"/>
    </row>
    <row r="5147" spans="9:19">
      <c r="I5147" s="132"/>
      <c r="J5147" s="132"/>
      <c r="K5147" s="129"/>
      <c r="L5147" s="132"/>
      <c r="M5147" s="132"/>
      <c r="N5147" s="135"/>
      <c r="O5147" s="135"/>
      <c r="P5147" s="135"/>
      <c r="Q5147" s="135"/>
      <c r="R5147" s="135"/>
      <c r="S5147" s="135"/>
    </row>
    <row r="5148" spans="9:19">
      <c r="I5148" s="132"/>
      <c r="J5148" s="132"/>
      <c r="K5148" s="129"/>
      <c r="L5148" s="132"/>
      <c r="M5148" s="132"/>
      <c r="N5148" s="135"/>
      <c r="O5148" s="135"/>
      <c r="P5148" s="135"/>
      <c r="Q5148" s="135"/>
      <c r="R5148" s="135"/>
      <c r="S5148" s="135"/>
    </row>
    <row r="5149" spans="9:19">
      <c r="I5149" s="132"/>
      <c r="J5149" s="132"/>
      <c r="K5149" s="129"/>
      <c r="L5149" s="132"/>
      <c r="M5149" s="132"/>
      <c r="N5149" s="135"/>
      <c r="O5149" s="135"/>
      <c r="P5149" s="135"/>
      <c r="Q5149" s="135"/>
      <c r="R5149" s="135"/>
      <c r="S5149" s="135"/>
    </row>
    <row r="5150" spans="9:19">
      <c r="I5150" s="132"/>
      <c r="J5150" s="132"/>
      <c r="K5150" s="129"/>
      <c r="L5150" s="132"/>
      <c r="M5150" s="132"/>
      <c r="N5150" s="135"/>
      <c r="O5150" s="135"/>
      <c r="P5150" s="135"/>
      <c r="Q5150" s="135"/>
      <c r="R5150" s="135"/>
      <c r="S5150" s="135"/>
    </row>
    <row r="5151" spans="9:19">
      <c r="I5151" s="132"/>
      <c r="J5151" s="132"/>
      <c r="K5151" s="129"/>
      <c r="L5151" s="132"/>
      <c r="M5151" s="132"/>
      <c r="N5151" s="135"/>
      <c r="O5151" s="135"/>
      <c r="P5151" s="135"/>
      <c r="Q5151" s="135"/>
      <c r="R5151" s="135"/>
      <c r="S5151" s="135"/>
    </row>
    <row r="5152" spans="9:19">
      <c r="I5152" s="132"/>
      <c r="J5152" s="132"/>
      <c r="K5152" s="129"/>
      <c r="L5152" s="132"/>
      <c r="M5152" s="132"/>
      <c r="N5152" s="135"/>
      <c r="O5152" s="135"/>
      <c r="P5152" s="135"/>
      <c r="Q5152" s="135"/>
      <c r="R5152" s="135"/>
      <c r="S5152" s="135"/>
    </row>
    <row r="5153" spans="9:19">
      <c r="I5153" s="132"/>
      <c r="J5153" s="132"/>
      <c r="K5153" s="129"/>
      <c r="L5153" s="132"/>
      <c r="M5153" s="132"/>
      <c r="N5153" s="135"/>
      <c r="O5153" s="135"/>
      <c r="P5153" s="135"/>
      <c r="Q5153" s="135"/>
      <c r="R5153" s="135"/>
      <c r="S5153" s="135"/>
    </row>
    <row r="5154" spans="9:19">
      <c r="I5154" s="132"/>
      <c r="J5154" s="132"/>
      <c r="K5154" s="129"/>
      <c r="L5154" s="132"/>
      <c r="M5154" s="132"/>
      <c r="N5154" s="135"/>
      <c r="O5154" s="135"/>
      <c r="P5154" s="135"/>
      <c r="Q5154" s="135"/>
      <c r="R5154" s="135"/>
      <c r="S5154" s="135"/>
    </row>
    <row r="5155" spans="9:19">
      <c r="I5155" s="132"/>
      <c r="J5155" s="132"/>
      <c r="K5155" s="129"/>
      <c r="L5155" s="132"/>
      <c r="M5155" s="132"/>
      <c r="N5155" s="135"/>
      <c r="O5155" s="135"/>
      <c r="P5155" s="135"/>
      <c r="Q5155" s="135"/>
      <c r="R5155" s="135"/>
      <c r="S5155" s="135"/>
    </row>
    <row r="5156" spans="9:19">
      <c r="I5156" s="132"/>
      <c r="J5156" s="132"/>
      <c r="K5156" s="129"/>
      <c r="L5156" s="132"/>
      <c r="M5156" s="132"/>
      <c r="N5156" s="135"/>
      <c r="O5156" s="135"/>
      <c r="P5156" s="135"/>
      <c r="Q5156" s="135"/>
      <c r="R5156" s="135"/>
      <c r="S5156" s="135"/>
    </row>
    <row r="5157" spans="9:19">
      <c r="I5157" s="132"/>
      <c r="J5157" s="132"/>
      <c r="K5157" s="129"/>
      <c r="L5157" s="132"/>
      <c r="M5157" s="132"/>
      <c r="N5157" s="135"/>
      <c r="O5157" s="135"/>
      <c r="P5157" s="135"/>
      <c r="Q5157" s="135"/>
      <c r="R5157" s="135"/>
      <c r="S5157" s="135"/>
    </row>
    <row r="5158" spans="9:19">
      <c r="I5158" s="132"/>
      <c r="J5158" s="132"/>
      <c r="K5158" s="129"/>
      <c r="L5158" s="132"/>
      <c r="M5158" s="132"/>
      <c r="N5158" s="135"/>
      <c r="O5158" s="135"/>
      <c r="P5158" s="135"/>
      <c r="Q5158" s="135"/>
      <c r="R5158" s="135"/>
      <c r="S5158" s="135"/>
    </row>
    <row r="5159" spans="9:19">
      <c r="I5159" s="132"/>
      <c r="J5159" s="132"/>
      <c r="K5159" s="129"/>
      <c r="L5159" s="132"/>
      <c r="M5159" s="132"/>
      <c r="N5159" s="135"/>
      <c r="O5159" s="135"/>
      <c r="P5159" s="135"/>
      <c r="Q5159" s="135"/>
      <c r="R5159" s="135"/>
      <c r="S5159" s="135"/>
    </row>
    <row r="5160" spans="9:19">
      <c r="I5160" s="132"/>
      <c r="J5160" s="132"/>
      <c r="K5160" s="129"/>
      <c r="L5160" s="132"/>
      <c r="M5160" s="132"/>
      <c r="N5160" s="135"/>
      <c r="O5160" s="135"/>
      <c r="P5160" s="135"/>
      <c r="Q5160" s="135"/>
      <c r="R5160" s="135"/>
      <c r="S5160" s="135"/>
    </row>
    <row r="5161" spans="9:19">
      <c r="I5161" s="132"/>
      <c r="J5161" s="132"/>
      <c r="K5161" s="129"/>
      <c r="L5161" s="132"/>
      <c r="M5161" s="132"/>
      <c r="N5161" s="135"/>
      <c r="O5161" s="135"/>
      <c r="P5161" s="135"/>
      <c r="Q5161" s="135"/>
      <c r="R5161" s="135"/>
      <c r="S5161" s="135"/>
    </row>
    <row r="5162" spans="9:19">
      <c r="I5162" s="132"/>
      <c r="J5162" s="132"/>
      <c r="K5162" s="129"/>
      <c r="L5162" s="132"/>
      <c r="M5162" s="132"/>
      <c r="N5162" s="135"/>
      <c r="O5162" s="135"/>
      <c r="P5162" s="135"/>
      <c r="Q5162" s="135"/>
      <c r="R5162" s="135"/>
      <c r="S5162" s="135"/>
    </row>
    <row r="5163" spans="9:19">
      <c r="I5163" s="132"/>
      <c r="J5163" s="132"/>
      <c r="K5163" s="129"/>
      <c r="L5163" s="132"/>
      <c r="M5163" s="132"/>
      <c r="N5163" s="135"/>
      <c r="O5163" s="135"/>
      <c r="P5163" s="135"/>
      <c r="Q5163" s="135"/>
      <c r="R5163" s="135"/>
      <c r="S5163" s="135"/>
    </row>
    <row r="5164" spans="9:19">
      <c r="I5164" s="132"/>
      <c r="J5164" s="132"/>
      <c r="K5164" s="129"/>
      <c r="L5164" s="132"/>
      <c r="M5164" s="132"/>
      <c r="N5164" s="135"/>
      <c r="O5164" s="135"/>
      <c r="P5164" s="135"/>
      <c r="Q5164" s="135"/>
      <c r="R5164" s="135"/>
      <c r="S5164" s="135"/>
    </row>
    <row r="5165" spans="9:19">
      <c r="I5165" s="132"/>
      <c r="J5165" s="132"/>
      <c r="K5165" s="129"/>
      <c r="L5165" s="132"/>
      <c r="M5165" s="132"/>
      <c r="N5165" s="135"/>
      <c r="O5165" s="135"/>
      <c r="P5165" s="135"/>
      <c r="Q5165" s="135"/>
      <c r="R5165" s="135"/>
      <c r="S5165" s="135"/>
    </row>
    <row r="5166" spans="9:19">
      <c r="I5166" s="132"/>
      <c r="J5166" s="132"/>
      <c r="K5166" s="129"/>
      <c r="L5166" s="132"/>
      <c r="M5166" s="132"/>
      <c r="N5166" s="135"/>
      <c r="O5166" s="135"/>
      <c r="P5166" s="135"/>
      <c r="Q5166" s="135"/>
      <c r="R5166" s="135"/>
      <c r="S5166" s="135"/>
    </row>
    <row r="5167" spans="9:19">
      <c r="I5167" s="132"/>
      <c r="J5167" s="132"/>
      <c r="K5167" s="129"/>
      <c r="L5167" s="132"/>
      <c r="M5167" s="132"/>
      <c r="N5167" s="135"/>
      <c r="O5167" s="135"/>
      <c r="P5167" s="135"/>
      <c r="Q5167" s="135"/>
      <c r="R5167" s="135"/>
      <c r="S5167" s="135"/>
    </row>
    <row r="5168" spans="9:19">
      <c r="I5168" s="132"/>
      <c r="J5168" s="132"/>
      <c r="K5168" s="129"/>
      <c r="L5168" s="132"/>
      <c r="M5168" s="132"/>
      <c r="N5168" s="135"/>
      <c r="O5168" s="135"/>
      <c r="P5168" s="135"/>
      <c r="Q5168" s="135"/>
      <c r="R5168" s="135"/>
      <c r="S5168" s="135"/>
    </row>
    <row r="5169" spans="9:19">
      <c r="I5169" s="132"/>
      <c r="J5169" s="132"/>
      <c r="K5169" s="129"/>
      <c r="L5169" s="132"/>
      <c r="M5169" s="132"/>
      <c r="N5169" s="135"/>
      <c r="O5169" s="135"/>
      <c r="P5169" s="135"/>
      <c r="Q5169" s="135"/>
      <c r="R5169" s="135"/>
      <c r="S5169" s="135"/>
    </row>
    <row r="5170" spans="9:19">
      <c r="I5170" s="132"/>
      <c r="J5170" s="132"/>
      <c r="K5170" s="129"/>
      <c r="L5170" s="132"/>
      <c r="M5170" s="132"/>
      <c r="N5170" s="135"/>
      <c r="O5170" s="135"/>
      <c r="P5170" s="135"/>
      <c r="Q5170" s="135"/>
      <c r="R5170" s="135"/>
      <c r="S5170" s="135"/>
    </row>
    <row r="5171" spans="9:19">
      <c r="I5171" s="132"/>
      <c r="J5171" s="132"/>
      <c r="K5171" s="129"/>
      <c r="L5171" s="132"/>
      <c r="M5171" s="132"/>
      <c r="N5171" s="135"/>
      <c r="O5171" s="135"/>
      <c r="P5171" s="135"/>
      <c r="Q5171" s="135"/>
      <c r="R5171" s="135"/>
      <c r="S5171" s="135"/>
    </row>
    <row r="5172" spans="9:19">
      <c r="I5172" s="132"/>
      <c r="J5172" s="132"/>
      <c r="K5172" s="129"/>
      <c r="L5172" s="132"/>
      <c r="M5172" s="132"/>
      <c r="N5172" s="135"/>
      <c r="O5172" s="135"/>
      <c r="P5172" s="135"/>
      <c r="Q5172" s="135"/>
      <c r="R5172" s="135"/>
      <c r="S5172" s="135"/>
    </row>
    <row r="5173" spans="9:19">
      <c r="I5173" s="132"/>
      <c r="J5173" s="132"/>
      <c r="K5173" s="129"/>
      <c r="L5173" s="132"/>
      <c r="M5173" s="132"/>
      <c r="N5173" s="135"/>
      <c r="O5173" s="135"/>
      <c r="P5173" s="135"/>
      <c r="Q5173" s="135"/>
      <c r="R5173" s="135"/>
      <c r="S5173" s="135"/>
    </row>
    <row r="5174" spans="9:19">
      <c r="I5174" s="132"/>
      <c r="J5174" s="132"/>
      <c r="K5174" s="129"/>
      <c r="L5174" s="132"/>
      <c r="M5174" s="132"/>
      <c r="N5174" s="135"/>
      <c r="O5174" s="135"/>
      <c r="P5174" s="135"/>
      <c r="Q5174" s="135"/>
      <c r="R5174" s="135"/>
      <c r="S5174" s="135"/>
    </row>
    <row r="5175" spans="9:19">
      <c r="I5175" s="132"/>
      <c r="J5175" s="132"/>
      <c r="K5175" s="129"/>
      <c r="L5175" s="132"/>
      <c r="M5175" s="132"/>
      <c r="N5175" s="135"/>
      <c r="O5175" s="135"/>
      <c r="P5175" s="135"/>
      <c r="Q5175" s="135"/>
      <c r="R5175" s="135"/>
      <c r="S5175" s="135"/>
    </row>
    <row r="5176" spans="9:19">
      <c r="I5176" s="132"/>
      <c r="J5176" s="132"/>
      <c r="K5176" s="129"/>
      <c r="L5176" s="132"/>
      <c r="M5176" s="132"/>
      <c r="N5176" s="135"/>
      <c r="O5176" s="135"/>
      <c r="P5176" s="135"/>
      <c r="Q5176" s="135"/>
      <c r="R5176" s="135"/>
      <c r="S5176" s="135"/>
    </row>
    <row r="5177" spans="9:19">
      <c r="I5177" s="132"/>
      <c r="J5177" s="132"/>
      <c r="K5177" s="129"/>
      <c r="L5177" s="132"/>
      <c r="M5177" s="132"/>
      <c r="N5177" s="135"/>
      <c r="O5177" s="135"/>
      <c r="P5177" s="135"/>
      <c r="Q5177" s="135"/>
      <c r="R5177" s="135"/>
      <c r="S5177" s="135"/>
    </row>
    <row r="5178" spans="9:19">
      <c r="I5178" s="132"/>
      <c r="J5178" s="132"/>
      <c r="K5178" s="129"/>
      <c r="L5178" s="132"/>
      <c r="M5178" s="132"/>
      <c r="N5178" s="135"/>
      <c r="O5178" s="135"/>
      <c r="P5178" s="135"/>
      <c r="Q5178" s="135"/>
      <c r="R5178" s="135"/>
      <c r="S5178" s="135"/>
    </row>
    <row r="5179" spans="9:19">
      <c r="I5179" s="132"/>
      <c r="J5179" s="132"/>
      <c r="K5179" s="129"/>
      <c r="L5179" s="132"/>
      <c r="M5179" s="132"/>
      <c r="N5179" s="135"/>
      <c r="O5179" s="135"/>
      <c r="P5179" s="135"/>
      <c r="Q5179" s="135"/>
      <c r="R5179" s="135"/>
      <c r="S5179" s="135"/>
    </row>
    <row r="5180" spans="9:19">
      <c r="I5180" s="132"/>
      <c r="J5180" s="132"/>
      <c r="K5180" s="129"/>
      <c r="L5180" s="132"/>
      <c r="M5180" s="132"/>
      <c r="N5180" s="135"/>
      <c r="O5180" s="135"/>
      <c r="P5180" s="135"/>
      <c r="Q5180" s="135"/>
      <c r="R5180" s="135"/>
      <c r="S5180" s="135"/>
    </row>
    <row r="5181" spans="9:19">
      <c r="I5181" s="132"/>
      <c r="J5181" s="132"/>
      <c r="K5181" s="129"/>
      <c r="L5181" s="132"/>
      <c r="M5181" s="132"/>
      <c r="N5181" s="135"/>
      <c r="O5181" s="135"/>
      <c r="P5181" s="135"/>
      <c r="Q5181" s="135"/>
      <c r="R5181" s="135"/>
      <c r="S5181" s="135"/>
    </row>
    <row r="5182" spans="9:19">
      <c r="I5182" s="132"/>
      <c r="J5182" s="132"/>
      <c r="K5182" s="129"/>
      <c r="L5182" s="132"/>
      <c r="M5182" s="132"/>
      <c r="N5182" s="135"/>
      <c r="O5182" s="135"/>
      <c r="P5182" s="135"/>
      <c r="Q5182" s="135"/>
      <c r="R5182" s="135"/>
      <c r="S5182" s="135"/>
    </row>
    <row r="5183" spans="9:19">
      <c r="I5183" s="132"/>
      <c r="J5183" s="132"/>
      <c r="K5183" s="129"/>
      <c r="L5183" s="132"/>
      <c r="M5183" s="132"/>
      <c r="N5183" s="135"/>
      <c r="O5183" s="135"/>
      <c r="P5183" s="135"/>
      <c r="Q5183" s="135"/>
      <c r="R5183" s="135"/>
      <c r="S5183" s="135"/>
    </row>
    <row r="5184" spans="9:19">
      <c r="I5184" s="132"/>
      <c r="J5184" s="132"/>
      <c r="K5184" s="129"/>
      <c r="L5184" s="132"/>
      <c r="M5184" s="132"/>
      <c r="N5184" s="135"/>
      <c r="O5184" s="135"/>
      <c r="P5184" s="135"/>
      <c r="Q5184" s="135"/>
      <c r="R5184" s="135"/>
      <c r="S5184" s="135"/>
    </row>
    <row r="5185" spans="9:19">
      <c r="I5185" s="132"/>
      <c r="J5185" s="132"/>
      <c r="K5185" s="129"/>
      <c r="L5185" s="132"/>
      <c r="M5185" s="132"/>
      <c r="N5185" s="135"/>
      <c r="O5185" s="135"/>
      <c r="P5185" s="135"/>
      <c r="Q5185" s="135"/>
      <c r="R5185" s="135"/>
      <c r="S5185" s="135"/>
    </row>
    <row r="5186" spans="9:19">
      <c r="I5186" s="132"/>
      <c r="J5186" s="132"/>
      <c r="K5186" s="129"/>
      <c r="L5186" s="132"/>
      <c r="M5186" s="132"/>
      <c r="N5186" s="135"/>
      <c r="O5186" s="135"/>
      <c r="P5186" s="135"/>
      <c r="Q5186" s="135"/>
      <c r="R5186" s="135"/>
      <c r="S5186" s="135"/>
    </row>
    <row r="5187" spans="9:19">
      <c r="I5187" s="132"/>
      <c r="J5187" s="132"/>
      <c r="K5187" s="129"/>
      <c r="L5187" s="132"/>
      <c r="M5187" s="132"/>
      <c r="N5187" s="135"/>
      <c r="O5187" s="135"/>
      <c r="P5187" s="135"/>
      <c r="Q5187" s="135"/>
      <c r="R5187" s="135"/>
      <c r="S5187" s="135"/>
    </row>
    <row r="5188" spans="9:19">
      <c r="I5188" s="132"/>
      <c r="J5188" s="132"/>
      <c r="K5188" s="129"/>
      <c r="L5188" s="132"/>
      <c r="M5188" s="132"/>
      <c r="N5188" s="135"/>
      <c r="O5188" s="135"/>
      <c r="P5188" s="135"/>
      <c r="Q5188" s="135"/>
      <c r="R5188" s="135"/>
      <c r="S5188" s="135"/>
    </row>
    <row r="5189" spans="9:19">
      <c r="I5189" s="132"/>
      <c r="J5189" s="132"/>
      <c r="K5189" s="129"/>
      <c r="L5189" s="132"/>
      <c r="M5189" s="132"/>
      <c r="N5189" s="135"/>
      <c r="O5189" s="135"/>
      <c r="P5189" s="135"/>
      <c r="Q5189" s="135"/>
      <c r="R5189" s="135"/>
      <c r="S5189" s="135"/>
    </row>
    <row r="5190" spans="9:19">
      <c r="I5190" s="132"/>
      <c r="J5190" s="132"/>
      <c r="K5190" s="129"/>
      <c r="L5190" s="132"/>
      <c r="M5190" s="132"/>
      <c r="N5190" s="135"/>
      <c r="O5190" s="135"/>
      <c r="P5190" s="135"/>
      <c r="Q5190" s="135"/>
      <c r="R5190" s="135"/>
      <c r="S5190" s="135"/>
    </row>
    <row r="5191" spans="9:19">
      <c r="I5191" s="132"/>
      <c r="J5191" s="132"/>
      <c r="K5191" s="129"/>
      <c r="L5191" s="132"/>
      <c r="M5191" s="132"/>
      <c r="N5191" s="135"/>
      <c r="O5191" s="135"/>
      <c r="P5191" s="135"/>
      <c r="Q5191" s="135"/>
      <c r="R5191" s="135"/>
      <c r="S5191" s="135"/>
    </row>
    <row r="5192" spans="9:19">
      <c r="I5192" s="132"/>
      <c r="J5192" s="132"/>
      <c r="K5192" s="129"/>
      <c r="L5192" s="132"/>
      <c r="M5192" s="132"/>
      <c r="N5192" s="135"/>
      <c r="O5192" s="135"/>
      <c r="P5192" s="135"/>
      <c r="Q5192" s="135"/>
      <c r="R5192" s="135"/>
      <c r="S5192" s="135"/>
    </row>
    <row r="5193" spans="9:19">
      <c r="I5193" s="132"/>
      <c r="J5193" s="132"/>
      <c r="K5193" s="129"/>
      <c r="L5193" s="132"/>
      <c r="M5193" s="132"/>
      <c r="N5193" s="135"/>
      <c r="O5193" s="135"/>
      <c r="P5193" s="135"/>
      <c r="Q5193" s="135"/>
      <c r="R5193" s="135"/>
      <c r="S5193" s="135"/>
    </row>
    <row r="5194" spans="9:19">
      <c r="I5194" s="132"/>
      <c r="J5194" s="132"/>
      <c r="K5194" s="129"/>
      <c r="L5194" s="132"/>
      <c r="M5194" s="132"/>
      <c r="N5194" s="135"/>
      <c r="O5194" s="135"/>
      <c r="P5194" s="135"/>
      <c r="Q5194" s="135"/>
      <c r="R5194" s="135"/>
      <c r="S5194" s="135"/>
    </row>
    <row r="5195" spans="9:19">
      <c r="I5195" s="132"/>
      <c r="J5195" s="132"/>
      <c r="K5195" s="129"/>
      <c r="L5195" s="132"/>
      <c r="M5195" s="132"/>
      <c r="N5195" s="135"/>
      <c r="O5195" s="135"/>
      <c r="P5195" s="135"/>
      <c r="Q5195" s="135"/>
      <c r="R5195" s="135"/>
      <c r="S5195" s="135"/>
    </row>
    <row r="5196" spans="9:19">
      <c r="I5196" s="132"/>
      <c r="J5196" s="132"/>
      <c r="K5196" s="129"/>
      <c r="L5196" s="132"/>
      <c r="M5196" s="132"/>
      <c r="N5196" s="135"/>
      <c r="O5196" s="135"/>
      <c r="P5196" s="135"/>
      <c r="Q5196" s="135"/>
      <c r="R5196" s="135"/>
      <c r="S5196" s="135"/>
    </row>
    <row r="5197" spans="9:19">
      <c r="I5197" s="132"/>
      <c r="J5197" s="132"/>
      <c r="K5197" s="129"/>
      <c r="L5197" s="132"/>
      <c r="M5197" s="132"/>
      <c r="N5197" s="135"/>
      <c r="O5197" s="135"/>
      <c r="P5197" s="135"/>
      <c r="Q5197" s="135"/>
      <c r="R5197" s="135"/>
      <c r="S5197" s="135"/>
    </row>
    <row r="5198" spans="9:19">
      <c r="I5198" s="132"/>
      <c r="J5198" s="132"/>
      <c r="K5198" s="129"/>
      <c r="L5198" s="132"/>
      <c r="M5198" s="132"/>
      <c r="N5198" s="135"/>
      <c r="O5198" s="135"/>
      <c r="P5198" s="135"/>
      <c r="Q5198" s="135"/>
      <c r="R5198" s="135"/>
      <c r="S5198" s="135"/>
    </row>
    <row r="5199" spans="9:19">
      <c r="I5199" s="132"/>
      <c r="J5199" s="132"/>
      <c r="K5199" s="129"/>
      <c r="L5199" s="132"/>
      <c r="M5199" s="132"/>
      <c r="N5199" s="135"/>
      <c r="O5199" s="135"/>
      <c r="P5199" s="135"/>
      <c r="Q5199" s="135"/>
      <c r="R5199" s="135"/>
      <c r="S5199" s="135"/>
    </row>
    <row r="5200" spans="9:19">
      <c r="I5200" s="132"/>
      <c r="J5200" s="132"/>
      <c r="K5200" s="129"/>
      <c r="L5200" s="132"/>
      <c r="M5200" s="132"/>
      <c r="N5200" s="135"/>
      <c r="O5200" s="135"/>
      <c r="P5200" s="135"/>
      <c r="Q5200" s="135"/>
      <c r="R5200" s="135"/>
      <c r="S5200" s="135"/>
    </row>
    <row r="5201" spans="9:19">
      <c r="I5201" s="132"/>
      <c r="J5201" s="132"/>
      <c r="K5201" s="129"/>
      <c r="L5201" s="132"/>
      <c r="M5201" s="132"/>
      <c r="N5201" s="135"/>
      <c r="O5201" s="135"/>
      <c r="P5201" s="135"/>
      <c r="Q5201" s="135"/>
      <c r="R5201" s="135"/>
      <c r="S5201" s="135"/>
    </row>
    <row r="5202" spans="9:19">
      <c r="I5202" s="132"/>
      <c r="J5202" s="132"/>
      <c r="K5202" s="129"/>
      <c r="L5202" s="132"/>
      <c r="M5202" s="132"/>
      <c r="N5202" s="135"/>
      <c r="O5202" s="135"/>
      <c r="P5202" s="135"/>
      <c r="Q5202" s="135"/>
      <c r="R5202" s="135"/>
      <c r="S5202" s="135"/>
    </row>
    <row r="5203" spans="9:19">
      <c r="I5203" s="132"/>
      <c r="J5203" s="132"/>
      <c r="K5203" s="129"/>
      <c r="L5203" s="132"/>
      <c r="M5203" s="132"/>
      <c r="N5203" s="135"/>
      <c r="O5203" s="135"/>
      <c r="P5203" s="135"/>
      <c r="Q5203" s="135"/>
      <c r="R5203" s="135"/>
      <c r="S5203" s="135"/>
    </row>
    <row r="5204" spans="9:19">
      <c r="I5204" s="132"/>
      <c r="J5204" s="132"/>
      <c r="K5204" s="129"/>
      <c r="L5204" s="132"/>
      <c r="M5204" s="132"/>
      <c r="N5204" s="135"/>
      <c r="O5204" s="135"/>
      <c r="P5204" s="135"/>
      <c r="Q5204" s="135"/>
      <c r="R5204" s="135"/>
      <c r="S5204" s="135"/>
    </row>
    <row r="5205" spans="9:19">
      <c r="I5205" s="132"/>
      <c r="J5205" s="132"/>
      <c r="K5205" s="129"/>
      <c r="L5205" s="132"/>
      <c r="M5205" s="132"/>
      <c r="N5205" s="135"/>
      <c r="O5205" s="135"/>
      <c r="P5205" s="135"/>
      <c r="Q5205" s="135"/>
      <c r="R5205" s="135"/>
      <c r="S5205" s="135"/>
    </row>
    <row r="5206" spans="9:19">
      <c r="I5206" s="132"/>
      <c r="J5206" s="132"/>
      <c r="K5206" s="129"/>
      <c r="L5206" s="132"/>
      <c r="M5206" s="132"/>
      <c r="N5206" s="135"/>
      <c r="O5206" s="135"/>
      <c r="P5206" s="135"/>
      <c r="Q5206" s="135"/>
      <c r="R5206" s="135"/>
      <c r="S5206" s="135"/>
    </row>
    <row r="5207" spans="9:19">
      <c r="I5207" s="132"/>
      <c r="J5207" s="132"/>
      <c r="K5207" s="129"/>
      <c r="L5207" s="132"/>
      <c r="M5207" s="132"/>
      <c r="N5207" s="135"/>
      <c r="O5207" s="135"/>
      <c r="P5207" s="135"/>
      <c r="Q5207" s="135"/>
      <c r="R5207" s="135"/>
      <c r="S5207" s="135"/>
    </row>
    <row r="5208" spans="9:19">
      <c r="I5208" s="132"/>
      <c r="J5208" s="132"/>
      <c r="K5208" s="129"/>
      <c r="L5208" s="132"/>
      <c r="M5208" s="132"/>
      <c r="N5208" s="135"/>
      <c r="O5208" s="135"/>
      <c r="P5208" s="135"/>
      <c r="Q5208" s="135"/>
      <c r="R5208" s="135"/>
      <c r="S5208" s="135"/>
    </row>
    <row r="5209" spans="9:19">
      <c r="I5209" s="132"/>
      <c r="J5209" s="132"/>
      <c r="K5209" s="129"/>
      <c r="L5209" s="132"/>
      <c r="M5209" s="132"/>
      <c r="N5209" s="135"/>
      <c r="O5209" s="135"/>
      <c r="P5209" s="135"/>
      <c r="Q5209" s="135"/>
      <c r="R5209" s="135"/>
      <c r="S5209" s="135"/>
    </row>
    <row r="5210" spans="9:19">
      <c r="I5210" s="132"/>
      <c r="J5210" s="132"/>
      <c r="K5210" s="129"/>
      <c r="L5210" s="132"/>
      <c r="M5210" s="132"/>
      <c r="N5210" s="135"/>
      <c r="O5210" s="135"/>
      <c r="P5210" s="135"/>
      <c r="Q5210" s="135"/>
      <c r="R5210" s="135"/>
      <c r="S5210" s="135"/>
    </row>
    <row r="5211" spans="9:19">
      <c r="I5211" s="132"/>
      <c r="J5211" s="132"/>
      <c r="K5211" s="129"/>
      <c r="L5211" s="132"/>
      <c r="M5211" s="132"/>
      <c r="N5211" s="135"/>
      <c r="O5211" s="135"/>
      <c r="P5211" s="135"/>
      <c r="Q5211" s="135"/>
      <c r="R5211" s="135"/>
      <c r="S5211" s="135"/>
    </row>
    <row r="5212" spans="9:19">
      <c r="I5212" s="132"/>
      <c r="J5212" s="132"/>
      <c r="K5212" s="129"/>
      <c r="L5212" s="132"/>
      <c r="M5212" s="132"/>
      <c r="N5212" s="135"/>
      <c r="O5212" s="135"/>
      <c r="P5212" s="135"/>
      <c r="Q5212" s="135"/>
      <c r="R5212" s="135"/>
      <c r="S5212" s="135"/>
    </row>
    <row r="5213" spans="9:19">
      <c r="I5213" s="132"/>
      <c r="J5213" s="132"/>
      <c r="K5213" s="129"/>
      <c r="L5213" s="132"/>
      <c r="M5213" s="132"/>
      <c r="N5213" s="135"/>
      <c r="O5213" s="135"/>
      <c r="P5213" s="135"/>
      <c r="Q5213" s="135"/>
      <c r="R5213" s="135"/>
      <c r="S5213" s="135"/>
    </row>
    <row r="5214" spans="9:19">
      <c r="I5214" s="132"/>
      <c r="J5214" s="132"/>
      <c r="K5214" s="129"/>
      <c r="L5214" s="132"/>
      <c r="M5214" s="132"/>
      <c r="N5214" s="135"/>
      <c r="O5214" s="135"/>
      <c r="P5214" s="135"/>
      <c r="Q5214" s="135"/>
      <c r="R5214" s="135"/>
      <c r="S5214" s="135"/>
    </row>
    <row r="5215" spans="9:19">
      <c r="I5215" s="132"/>
      <c r="J5215" s="132"/>
      <c r="K5215" s="129"/>
      <c r="L5215" s="132"/>
      <c r="M5215" s="132"/>
      <c r="N5215" s="135"/>
      <c r="O5215" s="135"/>
      <c r="P5215" s="135"/>
      <c r="Q5215" s="135"/>
      <c r="R5215" s="135"/>
      <c r="S5215" s="135"/>
    </row>
    <row r="5216" spans="9:19">
      <c r="I5216" s="132"/>
      <c r="J5216" s="132"/>
      <c r="K5216" s="129"/>
      <c r="L5216" s="132"/>
      <c r="M5216" s="132"/>
      <c r="N5216" s="135"/>
      <c r="O5216" s="135"/>
      <c r="P5216" s="135"/>
      <c r="Q5216" s="135"/>
      <c r="R5216" s="135"/>
      <c r="S5216" s="135"/>
    </row>
    <row r="5217" spans="9:19">
      <c r="I5217" s="132"/>
      <c r="J5217" s="132"/>
      <c r="K5217" s="129"/>
      <c r="L5217" s="132"/>
      <c r="M5217" s="132"/>
      <c r="N5217" s="135"/>
      <c r="O5217" s="135"/>
      <c r="P5217" s="135"/>
      <c r="Q5217" s="135"/>
      <c r="R5217" s="135"/>
      <c r="S5217" s="135"/>
    </row>
    <row r="5218" spans="9:19">
      <c r="I5218" s="132"/>
      <c r="J5218" s="132"/>
      <c r="K5218" s="129"/>
      <c r="L5218" s="132"/>
      <c r="M5218" s="132"/>
      <c r="N5218" s="135"/>
      <c r="O5218" s="135"/>
      <c r="P5218" s="135"/>
      <c r="Q5218" s="135"/>
      <c r="R5218" s="135"/>
      <c r="S5218" s="135"/>
    </row>
    <row r="5219" spans="9:19">
      <c r="I5219" s="132"/>
      <c r="J5219" s="132"/>
      <c r="K5219" s="129"/>
      <c r="L5219" s="132"/>
      <c r="M5219" s="132"/>
      <c r="N5219" s="135"/>
      <c r="O5219" s="135"/>
      <c r="P5219" s="135"/>
      <c r="Q5219" s="135"/>
      <c r="R5219" s="135"/>
      <c r="S5219" s="135"/>
    </row>
    <row r="5220" spans="9:19">
      <c r="I5220" s="132"/>
      <c r="J5220" s="132"/>
      <c r="K5220" s="129"/>
      <c r="L5220" s="132"/>
      <c r="M5220" s="132"/>
      <c r="N5220" s="135"/>
      <c r="O5220" s="135"/>
      <c r="P5220" s="135"/>
      <c r="Q5220" s="135"/>
      <c r="R5220" s="135"/>
      <c r="S5220" s="135"/>
    </row>
    <row r="5221" spans="9:19">
      <c r="I5221" s="132"/>
      <c r="J5221" s="132"/>
      <c r="K5221" s="129"/>
      <c r="L5221" s="132"/>
      <c r="M5221" s="132"/>
      <c r="N5221" s="135"/>
      <c r="O5221" s="135"/>
      <c r="P5221" s="135"/>
      <c r="Q5221" s="135"/>
      <c r="R5221" s="135"/>
      <c r="S5221" s="135"/>
    </row>
    <row r="5222" spans="9:19">
      <c r="I5222" s="132"/>
      <c r="J5222" s="132"/>
      <c r="K5222" s="129"/>
      <c r="L5222" s="132"/>
      <c r="M5222" s="132"/>
      <c r="N5222" s="135"/>
      <c r="O5222" s="135"/>
      <c r="P5222" s="135"/>
      <c r="Q5222" s="135"/>
      <c r="R5222" s="135"/>
      <c r="S5222" s="135"/>
    </row>
    <row r="5223" spans="9:19">
      <c r="I5223" s="132"/>
      <c r="J5223" s="132"/>
      <c r="K5223" s="129"/>
      <c r="L5223" s="132"/>
      <c r="M5223" s="132"/>
      <c r="N5223" s="135"/>
      <c r="O5223" s="135"/>
      <c r="P5223" s="135"/>
      <c r="Q5223" s="135"/>
      <c r="R5223" s="135"/>
      <c r="S5223" s="135"/>
    </row>
    <row r="5224" spans="9:19">
      <c r="I5224" s="132"/>
      <c r="J5224" s="132"/>
      <c r="K5224" s="129"/>
      <c r="L5224" s="132"/>
      <c r="M5224" s="132"/>
      <c r="N5224" s="135"/>
      <c r="O5224" s="135"/>
      <c r="P5224" s="135"/>
      <c r="Q5224" s="135"/>
      <c r="R5224" s="135"/>
      <c r="S5224" s="135"/>
    </row>
    <row r="5225" spans="9:19">
      <c r="I5225" s="132"/>
      <c r="J5225" s="132"/>
      <c r="K5225" s="129"/>
      <c r="L5225" s="132"/>
      <c r="M5225" s="132"/>
      <c r="N5225" s="135"/>
      <c r="O5225" s="135"/>
      <c r="P5225" s="135"/>
      <c r="Q5225" s="135"/>
      <c r="R5225" s="135"/>
      <c r="S5225" s="135"/>
    </row>
    <row r="5226" spans="9:19">
      <c r="I5226" s="132"/>
      <c r="J5226" s="132"/>
      <c r="K5226" s="129"/>
      <c r="L5226" s="132"/>
      <c r="M5226" s="132"/>
      <c r="N5226" s="135"/>
      <c r="O5226" s="135"/>
      <c r="P5226" s="135"/>
      <c r="Q5226" s="135"/>
      <c r="R5226" s="135"/>
      <c r="S5226" s="135"/>
    </row>
    <row r="5227" spans="9:19">
      <c r="I5227" s="132"/>
      <c r="J5227" s="132"/>
      <c r="K5227" s="129"/>
      <c r="L5227" s="132"/>
      <c r="M5227" s="132"/>
      <c r="N5227" s="135"/>
      <c r="O5227" s="135"/>
      <c r="P5227" s="135"/>
      <c r="Q5227" s="135"/>
      <c r="R5227" s="135"/>
      <c r="S5227" s="135"/>
    </row>
    <row r="5228" spans="9:19">
      <c r="I5228" s="132"/>
      <c r="J5228" s="132"/>
      <c r="K5228" s="129"/>
      <c r="L5228" s="132"/>
      <c r="M5228" s="132"/>
      <c r="N5228" s="135"/>
      <c r="O5228" s="135"/>
      <c r="P5228" s="135"/>
      <c r="Q5228" s="135"/>
      <c r="R5228" s="135"/>
      <c r="S5228" s="135"/>
    </row>
    <row r="5229" spans="9:19">
      <c r="I5229" s="132"/>
      <c r="J5229" s="132"/>
      <c r="K5229" s="129"/>
      <c r="L5229" s="132"/>
      <c r="M5229" s="132"/>
      <c r="N5229" s="135"/>
      <c r="O5229" s="135"/>
      <c r="P5229" s="135"/>
      <c r="Q5229" s="135"/>
      <c r="R5229" s="135"/>
      <c r="S5229" s="135"/>
    </row>
    <row r="5230" spans="9:19">
      <c r="I5230" s="132"/>
      <c r="J5230" s="132"/>
      <c r="K5230" s="129"/>
      <c r="L5230" s="132"/>
      <c r="M5230" s="132"/>
      <c r="N5230" s="135"/>
      <c r="O5230" s="135"/>
      <c r="P5230" s="135"/>
      <c r="Q5230" s="135"/>
      <c r="R5230" s="135"/>
      <c r="S5230" s="135"/>
    </row>
    <row r="5231" spans="9:19">
      <c r="I5231" s="132"/>
      <c r="J5231" s="132"/>
      <c r="K5231" s="129"/>
      <c r="L5231" s="132"/>
      <c r="M5231" s="132"/>
      <c r="N5231" s="135"/>
      <c r="O5231" s="135"/>
      <c r="P5231" s="135"/>
      <c r="Q5231" s="135"/>
      <c r="R5231" s="135"/>
      <c r="S5231" s="135"/>
    </row>
    <row r="5232" spans="9:19">
      <c r="I5232" s="132"/>
      <c r="J5232" s="132"/>
      <c r="K5232" s="129"/>
      <c r="L5232" s="132"/>
      <c r="M5232" s="132"/>
      <c r="N5232" s="135"/>
      <c r="O5232" s="135"/>
      <c r="P5232" s="135"/>
      <c r="Q5232" s="135"/>
      <c r="R5232" s="135"/>
      <c r="S5232" s="135"/>
    </row>
    <row r="5233" spans="9:19">
      <c r="I5233" s="132"/>
      <c r="J5233" s="132"/>
      <c r="K5233" s="129"/>
      <c r="L5233" s="132"/>
      <c r="M5233" s="132"/>
      <c r="N5233" s="135"/>
      <c r="O5233" s="135"/>
      <c r="P5233" s="135"/>
      <c r="Q5233" s="135"/>
      <c r="R5233" s="135"/>
      <c r="S5233" s="135"/>
    </row>
    <row r="5234" spans="9:19">
      <c r="I5234" s="132"/>
      <c r="J5234" s="132"/>
      <c r="K5234" s="129"/>
      <c r="L5234" s="132"/>
      <c r="M5234" s="132"/>
      <c r="N5234" s="135"/>
      <c r="O5234" s="135"/>
      <c r="P5234" s="135"/>
      <c r="Q5234" s="135"/>
      <c r="R5234" s="135"/>
      <c r="S5234" s="135"/>
    </row>
    <row r="5235" spans="9:19">
      <c r="I5235" s="132"/>
      <c r="J5235" s="132"/>
      <c r="K5235" s="129"/>
      <c r="L5235" s="132"/>
      <c r="M5235" s="132"/>
      <c r="N5235" s="135"/>
      <c r="O5235" s="135"/>
      <c r="P5235" s="135"/>
      <c r="Q5235" s="135"/>
      <c r="R5235" s="135"/>
      <c r="S5235" s="135"/>
    </row>
    <row r="5236" spans="9:19">
      <c r="I5236" s="132"/>
      <c r="J5236" s="132"/>
      <c r="K5236" s="129"/>
      <c r="L5236" s="132"/>
      <c r="M5236" s="132"/>
      <c r="N5236" s="135"/>
      <c r="O5236" s="135"/>
      <c r="P5236" s="135"/>
      <c r="Q5236" s="135"/>
      <c r="R5236" s="135"/>
      <c r="S5236" s="135"/>
    </row>
    <row r="5237" spans="9:19">
      <c r="I5237" s="132"/>
      <c r="J5237" s="132"/>
      <c r="K5237" s="129"/>
      <c r="L5237" s="132"/>
      <c r="M5237" s="132"/>
      <c r="N5237" s="135"/>
      <c r="O5237" s="135"/>
      <c r="P5237" s="135"/>
      <c r="Q5237" s="135"/>
      <c r="R5237" s="135"/>
      <c r="S5237" s="135"/>
    </row>
    <row r="5238" spans="9:19">
      <c r="I5238" s="132"/>
      <c r="J5238" s="132"/>
      <c r="K5238" s="129"/>
      <c r="L5238" s="132"/>
      <c r="M5238" s="132"/>
      <c r="N5238" s="135"/>
      <c r="O5238" s="135"/>
      <c r="P5238" s="135"/>
      <c r="Q5238" s="135"/>
      <c r="R5238" s="135"/>
      <c r="S5238" s="135"/>
    </row>
    <row r="5239" spans="9:19">
      <c r="I5239" s="132"/>
      <c r="J5239" s="132"/>
      <c r="K5239" s="129"/>
      <c r="L5239" s="132"/>
      <c r="M5239" s="132"/>
      <c r="N5239" s="135"/>
      <c r="O5239" s="135"/>
      <c r="P5239" s="135"/>
      <c r="Q5239" s="135"/>
      <c r="R5239" s="135"/>
      <c r="S5239" s="135"/>
    </row>
    <row r="5240" spans="9:19">
      <c r="I5240" s="132"/>
      <c r="J5240" s="132"/>
      <c r="K5240" s="129"/>
      <c r="L5240" s="132"/>
      <c r="M5240" s="132"/>
      <c r="N5240" s="135"/>
      <c r="O5240" s="135"/>
      <c r="P5240" s="135"/>
      <c r="Q5240" s="135"/>
      <c r="R5240" s="135"/>
      <c r="S5240" s="135"/>
    </row>
    <row r="5241" spans="9:19">
      <c r="I5241" s="132"/>
      <c r="J5241" s="132"/>
      <c r="K5241" s="129"/>
      <c r="L5241" s="132"/>
      <c r="M5241" s="132"/>
      <c r="N5241" s="135"/>
      <c r="O5241" s="135"/>
      <c r="P5241" s="135"/>
      <c r="Q5241" s="135"/>
      <c r="R5241" s="135"/>
      <c r="S5241" s="135"/>
    </row>
    <row r="5242" spans="9:19">
      <c r="I5242" s="132"/>
      <c r="J5242" s="132"/>
      <c r="K5242" s="129"/>
      <c r="L5242" s="132"/>
      <c r="M5242" s="132"/>
      <c r="N5242" s="135"/>
      <c r="O5242" s="135"/>
      <c r="P5242" s="135"/>
      <c r="Q5242" s="135"/>
      <c r="R5242" s="135"/>
      <c r="S5242" s="135"/>
    </row>
    <row r="5243" spans="9:19">
      <c r="I5243" s="132"/>
      <c r="J5243" s="132"/>
      <c r="K5243" s="129"/>
      <c r="L5243" s="132"/>
      <c r="M5243" s="132"/>
      <c r="N5243" s="135"/>
      <c r="O5243" s="135"/>
      <c r="P5243" s="135"/>
      <c r="Q5243" s="135"/>
      <c r="R5243" s="135"/>
      <c r="S5243" s="135"/>
    </row>
    <row r="5244" spans="9:19">
      <c r="I5244" s="132"/>
      <c r="J5244" s="132"/>
      <c r="K5244" s="129"/>
      <c r="L5244" s="132"/>
      <c r="M5244" s="132"/>
      <c r="N5244" s="135"/>
      <c r="O5244" s="135"/>
      <c r="P5244" s="135"/>
      <c r="Q5244" s="135"/>
      <c r="R5244" s="135"/>
      <c r="S5244" s="135"/>
    </row>
    <row r="5245" spans="9:19">
      <c r="I5245" s="132"/>
      <c r="J5245" s="132"/>
      <c r="K5245" s="129"/>
      <c r="L5245" s="132"/>
      <c r="M5245" s="132"/>
      <c r="N5245" s="135"/>
      <c r="O5245" s="135"/>
      <c r="P5245" s="135"/>
      <c r="Q5245" s="135"/>
      <c r="R5245" s="135"/>
      <c r="S5245" s="135"/>
    </row>
    <row r="5246" spans="9:19">
      <c r="I5246" s="132"/>
      <c r="J5246" s="132"/>
      <c r="K5246" s="129"/>
      <c r="L5246" s="132"/>
      <c r="M5246" s="132"/>
      <c r="N5246" s="135"/>
      <c r="O5246" s="135"/>
      <c r="P5246" s="135"/>
      <c r="Q5246" s="135"/>
      <c r="R5246" s="135"/>
      <c r="S5246" s="135"/>
    </row>
    <row r="5247" spans="9:19">
      <c r="I5247" s="132"/>
      <c r="J5247" s="132"/>
      <c r="K5247" s="129"/>
      <c r="L5247" s="132"/>
      <c r="M5247" s="132"/>
      <c r="N5247" s="135"/>
      <c r="O5247" s="135"/>
      <c r="P5247" s="135"/>
      <c r="Q5247" s="135"/>
      <c r="R5247" s="135"/>
      <c r="S5247" s="135"/>
    </row>
    <row r="5248" spans="9:19">
      <c r="I5248" s="132"/>
      <c r="J5248" s="132"/>
      <c r="K5248" s="129"/>
      <c r="L5248" s="132"/>
      <c r="M5248" s="132"/>
      <c r="N5248" s="135"/>
      <c r="O5248" s="135"/>
      <c r="P5248" s="135"/>
      <c r="Q5248" s="135"/>
      <c r="R5248" s="135"/>
      <c r="S5248" s="135"/>
    </row>
    <row r="5249" spans="9:19">
      <c r="I5249" s="132"/>
      <c r="J5249" s="132"/>
      <c r="K5249" s="129"/>
      <c r="L5249" s="132"/>
      <c r="M5249" s="132"/>
      <c r="N5249" s="135"/>
      <c r="O5249" s="135"/>
      <c r="P5249" s="135"/>
      <c r="Q5249" s="135"/>
      <c r="R5249" s="135"/>
      <c r="S5249" s="135"/>
    </row>
    <row r="5250" spans="9:19">
      <c r="I5250" s="132"/>
      <c r="J5250" s="132"/>
      <c r="K5250" s="129"/>
      <c r="L5250" s="132"/>
      <c r="M5250" s="132"/>
      <c r="N5250" s="135"/>
      <c r="O5250" s="135"/>
      <c r="P5250" s="135"/>
      <c r="Q5250" s="135"/>
      <c r="R5250" s="135"/>
      <c r="S5250" s="135"/>
    </row>
    <row r="5251" spans="9:19">
      <c r="I5251" s="132"/>
      <c r="J5251" s="132"/>
      <c r="K5251" s="129"/>
      <c r="L5251" s="132"/>
      <c r="M5251" s="132"/>
      <c r="N5251" s="135"/>
      <c r="O5251" s="135"/>
      <c r="P5251" s="135"/>
      <c r="Q5251" s="135"/>
      <c r="R5251" s="135"/>
      <c r="S5251" s="135"/>
    </row>
    <row r="5252" spans="9:19">
      <c r="I5252" s="132"/>
      <c r="J5252" s="132"/>
      <c r="K5252" s="129"/>
      <c r="L5252" s="132"/>
      <c r="M5252" s="132"/>
      <c r="N5252" s="135"/>
      <c r="O5252" s="135"/>
      <c r="P5252" s="135"/>
      <c r="Q5252" s="135"/>
      <c r="R5252" s="135"/>
      <c r="S5252" s="135"/>
    </row>
    <row r="5253" spans="9:19">
      <c r="I5253" s="132"/>
      <c r="J5253" s="132"/>
      <c r="K5253" s="129"/>
      <c r="L5253" s="132"/>
      <c r="M5253" s="132"/>
      <c r="N5253" s="135"/>
      <c r="O5253" s="135"/>
      <c r="P5253" s="135"/>
      <c r="Q5253" s="135"/>
      <c r="R5253" s="135"/>
      <c r="S5253" s="135"/>
    </row>
    <row r="5254" spans="9:19">
      <c r="I5254" s="132"/>
      <c r="J5254" s="132"/>
      <c r="K5254" s="129"/>
      <c r="L5254" s="132"/>
      <c r="M5254" s="132"/>
      <c r="N5254" s="135"/>
      <c r="O5254" s="135"/>
      <c r="P5254" s="135"/>
      <c r="Q5254" s="135"/>
      <c r="R5254" s="135"/>
      <c r="S5254" s="135"/>
    </row>
    <row r="5255" spans="9:19">
      <c r="I5255" s="132"/>
      <c r="J5255" s="132"/>
      <c r="K5255" s="129"/>
      <c r="L5255" s="132"/>
      <c r="M5255" s="132"/>
      <c r="N5255" s="135"/>
      <c r="O5255" s="135"/>
      <c r="P5255" s="135"/>
      <c r="Q5255" s="135"/>
      <c r="R5255" s="135"/>
      <c r="S5255" s="135"/>
    </row>
    <row r="5256" spans="9:19">
      <c r="I5256" s="132"/>
      <c r="J5256" s="132"/>
      <c r="K5256" s="129"/>
      <c r="L5256" s="132"/>
      <c r="M5256" s="132"/>
      <c r="N5256" s="135"/>
      <c r="O5256" s="135"/>
      <c r="P5256" s="135"/>
      <c r="Q5256" s="135"/>
      <c r="R5256" s="135"/>
      <c r="S5256" s="135"/>
    </row>
    <row r="5257" spans="9:19">
      <c r="I5257" s="132"/>
      <c r="J5257" s="132"/>
      <c r="K5257" s="129"/>
      <c r="L5257" s="132"/>
      <c r="M5257" s="132"/>
      <c r="N5257" s="135"/>
      <c r="O5257" s="135"/>
      <c r="P5257" s="135"/>
      <c r="Q5257" s="135"/>
      <c r="R5257" s="135"/>
      <c r="S5257" s="135"/>
    </row>
    <row r="5258" spans="9:19">
      <c r="I5258" s="132"/>
      <c r="J5258" s="132"/>
      <c r="K5258" s="129"/>
      <c r="L5258" s="132"/>
      <c r="M5258" s="132"/>
      <c r="N5258" s="135"/>
      <c r="O5258" s="135"/>
      <c r="P5258" s="135"/>
      <c r="Q5258" s="135"/>
      <c r="R5258" s="135"/>
      <c r="S5258" s="135"/>
    </row>
    <row r="5259" spans="9:19">
      <c r="I5259" s="132"/>
      <c r="J5259" s="132"/>
      <c r="K5259" s="129"/>
      <c r="L5259" s="132"/>
      <c r="M5259" s="132"/>
      <c r="N5259" s="135"/>
      <c r="O5259" s="135"/>
      <c r="P5259" s="135"/>
      <c r="Q5259" s="135"/>
      <c r="R5259" s="135"/>
      <c r="S5259" s="135"/>
    </row>
    <row r="5260" spans="9:19">
      <c r="I5260" s="132"/>
      <c r="J5260" s="132"/>
      <c r="K5260" s="129"/>
      <c r="L5260" s="132"/>
      <c r="M5260" s="132"/>
      <c r="N5260" s="135"/>
      <c r="O5260" s="135"/>
      <c r="P5260" s="135"/>
      <c r="Q5260" s="135"/>
      <c r="R5260" s="135"/>
      <c r="S5260" s="135"/>
    </row>
    <row r="5261" spans="9:19">
      <c r="I5261" s="132"/>
      <c r="J5261" s="132"/>
      <c r="K5261" s="129"/>
      <c r="L5261" s="132"/>
      <c r="M5261" s="132"/>
      <c r="N5261" s="135"/>
      <c r="O5261" s="135"/>
      <c r="P5261" s="135"/>
      <c r="Q5261" s="135"/>
      <c r="R5261" s="135"/>
      <c r="S5261" s="135"/>
    </row>
    <row r="5262" spans="9:19">
      <c r="I5262" s="132"/>
      <c r="J5262" s="132"/>
      <c r="K5262" s="129"/>
      <c r="L5262" s="132"/>
      <c r="M5262" s="132"/>
      <c r="N5262" s="135"/>
      <c r="O5262" s="135"/>
      <c r="P5262" s="135"/>
      <c r="Q5262" s="135"/>
      <c r="R5262" s="135"/>
      <c r="S5262" s="135"/>
    </row>
    <row r="5263" spans="9:19">
      <c r="I5263" s="132"/>
      <c r="J5263" s="132"/>
      <c r="K5263" s="129"/>
      <c r="L5263" s="132"/>
      <c r="M5263" s="132"/>
      <c r="N5263" s="135"/>
      <c r="O5263" s="135"/>
      <c r="P5263" s="135"/>
      <c r="Q5263" s="135"/>
      <c r="R5263" s="135"/>
      <c r="S5263" s="135"/>
    </row>
    <row r="5264" spans="9:19">
      <c r="I5264" s="132"/>
      <c r="J5264" s="132"/>
      <c r="K5264" s="129"/>
      <c r="L5264" s="132"/>
      <c r="M5264" s="132"/>
      <c r="N5264" s="135"/>
      <c r="O5264" s="135"/>
      <c r="P5264" s="135"/>
      <c r="Q5264" s="135"/>
      <c r="R5264" s="135"/>
      <c r="S5264" s="135"/>
    </row>
    <row r="5265" spans="9:19">
      <c r="I5265" s="132"/>
      <c r="J5265" s="132"/>
      <c r="K5265" s="129"/>
      <c r="L5265" s="132"/>
      <c r="M5265" s="132"/>
      <c r="N5265" s="135"/>
      <c r="O5265" s="135"/>
      <c r="P5265" s="135"/>
      <c r="Q5265" s="135"/>
      <c r="R5265" s="135"/>
      <c r="S5265" s="135"/>
    </row>
    <row r="5266" spans="9:19">
      <c r="I5266" s="132"/>
      <c r="J5266" s="132"/>
      <c r="K5266" s="129"/>
      <c r="L5266" s="132"/>
      <c r="M5266" s="132"/>
      <c r="N5266" s="135"/>
      <c r="O5266" s="135"/>
      <c r="P5266" s="135"/>
      <c r="Q5266" s="135"/>
      <c r="R5266" s="135"/>
      <c r="S5266" s="135"/>
    </row>
    <row r="5267" spans="9:19">
      <c r="I5267" s="132"/>
      <c r="J5267" s="132"/>
      <c r="K5267" s="129"/>
      <c r="L5267" s="132"/>
      <c r="M5267" s="132"/>
      <c r="N5267" s="135"/>
      <c r="O5267" s="135"/>
      <c r="P5267" s="135"/>
      <c r="Q5267" s="135"/>
      <c r="R5267" s="135"/>
      <c r="S5267" s="135"/>
    </row>
    <row r="5268" spans="9:19">
      <c r="I5268" s="132"/>
      <c r="J5268" s="132"/>
      <c r="K5268" s="129"/>
      <c r="L5268" s="132"/>
      <c r="M5268" s="132"/>
      <c r="N5268" s="135"/>
      <c r="O5268" s="135"/>
      <c r="P5268" s="135"/>
      <c r="Q5268" s="135"/>
      <c r="R5268" s="135"/>
      <c r="S5268" s="135"/>
    </row>
    <row r="5269" spans="9:19">
      <c r="I5269" s="132"/>
      <c r="J5269" s="132"/>
      <c r="K5269" s="129"/>
      <c r="L5269" s="132"/>
      <c r="M5269" s="132"/>
      <c r="N5269" s="135"/>
      <c r="O5269" s="135"/>
      <c r="P5269" s="135"/>
      <c r="Q5269" s="135"/>
      <c r="R5269" s="135"/>
      <c r="S5269" s="135"/>
    </row>
    <row r="5270" spans="9:19">
      <c r="I5270" s="132"/>
      <c r="J5270" s="132"/>
      <c r="K5270" s="129"/>
      <c r="L5270" s="132"/>
      <c r="M5270" s="132"/>
      <c r="N5270" s="135"/>
      <c r="O5270" s="135"/>
      <c r="P5270" s="135"/>
      <c r="Q5270" s="135"/>
      <c r="R5270" s="135"/>
      <c r="S5270" s="135"/>
    </row>
    <row r="5271" spans="9:19">
      <c r="I5271" s="132"/>
      <c r="J5271" s="132"/>
      <c r="K5271" s="129"/>
      <c r="L5271" s="132"/>
      <c r="M5271" s="132"/>
      <c r="N5271" s="135"/>
      <c r="O5271" s="135"/>
      <c r="P5271" s="135"/>
      <c r="Q5271" s="135"/>
      <c r="R5271" s="135"/>
      <c r="S5271" s="135"/>
    </row>
    <row r="5272" spans="9:19">
      <c r="I5272" s="132"/>
      <c r="J5272" s="132"/>
      <c r="K5272" s="129"/>
      <c r="L5272" s="132"/>
      <c r="M5272" s="132"/>
      <c r="N5272" s="135"/>
      <c r="O5272" s="135"/>
      <c r="P5272" s="135"/>
      <c r="Q5272" s="135"/>
      <c r="R5272" s="135"/>
      <c r="S5272" s="135"/>
    </row>
    <row r="5273" spans="9:19">
      <c r="I5273" s="132"/>
      <c r="J5273" s="132"/>
      <c r="K5273" s="129"/>
      <c r="L5273" s="132"/>
      <c r="M5273" s="132"/>
      <c r="N5273" s="135"/>
      <c r="O5273" s="135"/>
      <c r="P5273" s="135"/>
      <c r="Q5273" s="135"/>
      <c r="R5273" s="135"/>
      <c r="S5273" s="135"/>
    </row>
    <row r="5274" spans="9:19">
      <c r="I5274" s="132"/>
      <c r="J5274" s="132"/>
      <c r="K5274" s="129"/>
      <c r="L5274" s="132"/>
      <c r="M5274" s="132"/>
      <c r="N5274" s="135"/>
      <c r="O5274" s="135"/>
      <c r="P5274" s="135"/>
      <c r="Q5274" s="135"/>
      <c r="R5274" s="135"/>
      <c r="S5274" s="135"/>
    </row>
    <row r="5275" spans="9:19">
      <c r="I5275" s="132"/>
      <c r="J5275" s="132"/>
      <c r="K5275" s="129"/>
      <c r="L5275" s="132"/>
      <c r="M5275" s="132"/>
      <c r="N5275" s="135"/>
      <c r="O5275" s="135"/>
      <c r="P5275" s="135"/>
      <c r="Q5275" s="135"/>
      <c r="R5275" s="135"/>
      <c r="S5275" s="135"/>
    </row>
    <row r="5276" spans="9:19">
      <c r="I5276" s="132"/>
      <c r="J5276" s="132"/>
      <c r="K5276" s="129"/>
      <c r="L5276" s="132"/>
      <c r="M5276" s="132"/>
      <c r="N5276" s="135"/>
      <c r="O5276" s="135"/>
      <c r="P5276" s="135"/>
      <c r="Q5276" s="135"/>
      <c r="R5276" s="135"/>
      <c r="S5276" s="135"/>
    </row>
    <row r="5277" spans="9:19">
      <c r="I5277" s="132"/>
      <c r="J5277" s="132"/>
      <c r="K5277" s="129"/>
      <c r="L5277" s="132"/>
      <c r="M5277" s="132"/>
      <c r="N5277" s="135"/>
      <c r="O5277" s="135"/>
      <c r="P5277" s="135"/>
      <c r="Q5277" s="135"/>
      <c r="R5277" s="135"/>
      <c r="S5277" s="135"/>
    </row>
    <row r="5278" spans="9:19">
      <c r="I5278" s="132"/>
      <c r="J5278" s="132"/>
      <c r="K5278" s="129"/>
      <c r="L5278" s="132"/>
      <c r="M5278" s="132"/>
      <c r="N5278" s="135"/>
      <c r="O5278" s="135"/>
      <c r="P5278" s="135"/>
      <c r="Q5278" s="135"/>
      <c r="R5278" s="135"/>
      <c r="S5278" s="135"/>
    </row>
    <row r="5279" spans="9:19">
      <c r="I5279" s="132"/>
      <c r="J5279" s="132"/>
      <c r="K5279" s="129"/>
      <c r="L5279" s="132"/>
      <c r="M5279" s="132"/>
      <c r="N5279" s="135"/>
      <c r="O5279" s="135"/>
      <c r="P5279" s="135"/>
      <c r="Q5279" s="135"/>
      <c r="R5279" s="135"/>
      <c r="S5279" s="135"/>
    </row>
    <row r="5280" spans="9:19">
      <c r="I5280" s="132"/>
      <c r="J5280" s="132"/>
      <c r="K5280" s="129"/>
      <c r="L5280" s="132"/>
      <c r="M5280" s="132"/>
      <c r="N5280" s="135"/>
      <c r="O5280" s="135"/>
      <c r="P5280" s="135"/>
      <c r="Q5280" s="135"/>
      <c r="R5280" s="135"/>
      <c r="S5280" s="135"/>
    </row>
    <row r="5281" spans="9:19">
      <c r="I5281" s="132"/>
      <c r="J5281" s="132"/>
      <c r="K5281" s="129"/>
      <c r="L5281" s="132"/>
      <c r="M5281" s="132"/>
      <c r="N5281" s="135"/>
      <c r="O5281" s="135"/>
      <c r="P5281" s="135"/>
      <c r="Q5281" s="135"/>
      <c r="R5281" s="135"/>
      <c r="S5281" s="135"/>
    </row>
    <row r="5282" spans="9:19">
      <c r="I5282" s="132"/>
      <c r="J5282" s="132"/>
      <c r="K5282" s="129"/>
      <c r="L5282" s="132"/>
      <c r="M5282" s="132"/>
      <c r="N5282" s="135"/>
      <c r="O5282" s="135"/>
      <c r="P5282" s="135"/>
      <c r="Q5282" s="135"/>
      <c r="R5282" s="135"/>
      <c r="S5282" s="135"/>
    </row>
    <row r="5283" spans="9:19">
      <c r="I5283" s="132"/>
      <c r="J5283" s="132"/>
      <c r="K5283" s="129"/>
      <c r="L5283" s="132"/>
      <c r="M5283" s="132"/>
      <c r="N5283" s="135"/>
      <c r="O5283" s="135"/>
      <c r="P5283" s="135"/>
      <c r="Q5283" s="135"/>
      <c r="R5283" s="135"/>
      <c r="S5283" s="135"/>
    </row>
    <row r="5284" spans="9:19">
      <c r="I5284" s="132"/>
      <c r="J5284" s="132"/>
      <c r="K5284" s="129"/>
      <c r="L5284" s="132"/>
      <c r="M5284" s="132"/>
      <c r="N5284" s="135"/>
      <c r="O5284" s="135"/>
      <c r="P5284" s="135"/>
      <c r="Q5284" s="135"/>
      <c r="R5284" s="135"/>
      <c r="S5284" s="135"/>
    </row>
    <row r="5285" spans="9:19">
      <c r="I5285" s="132"/>
      <c r="J5285" s="132"/>
      <c r="K5285" s="129"/>
      <c r="L5285" s="132"/>
      <c r="M5285" s="132"/>
      <c r="N5285" s="135"/>
      <c r="O5285" s="135"/>
      <c r="P5285" s="135"/>
      <c r="Q5285" s="135"/>
      <c r="R5285" s="135"/>
      <c r="S5285" s="135"/>
    </row>
    <row r="5286" spans="9:19">
      <c r="I5286" s="132"/>
      <c r="J5286" s="132"/>
      <c r="K5286" s="129"/>
      <c r="L5286" s="132"/>
      <c r="M5286" s="132"/>
      <c r="N5286" s="135"/>
      <c r="O5286" s="135"/>
      <c r="P5286" s="135"/>
      <c r="Q5286" s="135"/>
      <c r="R5286" s="135"/>
      <c r="S5286" s="135"/>
    </row>
    <row r="5287" spans="9:19">
      <c r="I5287" s="132"/>
      <c r="J5287" s="132"/>
      <c r="K5287" s="129"/>
      <c r="L5287" s="132"/>
      <c r="M5287" s="132"/>
      <c r="N5287" s="135"/>
      <c r="O5287" s="135"/>
      <c r="P5287" s="135"/>
      <c r="Q5287" s="135"/>
      <c r="R5287" s="135"/>
      <c r="S5287" s="135"/>
    </row>
    <row r="5288" spans="9:19">
      <c r="I5288" s="132"/>
      <c r="J5288" s="132"/>
      <c r="K5288" s="129"/>
      <c r="L5288" s="132"/>
      <c r="M5288" s="132"/>
      <c r="N5288" s="135"/>
      <c r="O5288" s="135"/>
      <c r="P5288" s="135"/>
      <c r="Q5288" s="135"/>
      <c r="R5288" s="135"/>
      <c r="S5288" s="135"/>
    </row>
    <row r="5289" spans="9:19">
      <c r="I5289" s="132"/>
      <c r="J5289" s="132"/>
      <c r="K5289" s="129"/>
      <c r="L5289" s="132"/>
      <c r="M5289" s="132"/>
      <c r="N5289" s="135"/>
      <c r="O5289" s="135"/>
      <c r="P5289" s="135"/>
      <c r="Q5289" s="135"/>
      <c r="R5289" s="135"/>
      <c r="S5289" s="135"/>
    </row>
    <row r="5290" spans="9:19">
      <c r="I5290" s="132"/>
      <c r="J5290" s="132"/>
      <c r="K5290" s="129"/>
      <c r="L5290" s="132"/>
      <c r="M5290" s="132"/>
      <c r="N5290" s="135"/>
      <c r="O5290" s="135"/>
      <c r="P5290" s="135"/>
      <c r="Q5290" s="135"/>
      <c r="R5290" s="135"/>
      <c r="S5290" s="135"/>
    </row>
    <row r="5291" spans="9:19">
      <c r="I5291" s="132"/>
      <c r="J5291" s="132"/>
      <c r="K5291" s="129"/>
      <c r="L5291" s="132"/>
      <c r="M5291" s="132"/>
      <c r="N5291" s="135"/>
      <c r="O5291" s="135"/>
      <c r="P5291" s="135"/>
      <c r="Q5291" s="135"/>
      <c r="R5291" s="135"/>
      <c r="S5291" s="135"/>
    </row>
    <row r="5292" spans="9:19">
      <c r="I5292" s="132"/>
      <c r="J5292" s="132"/>
      <c r="K5292" s="129"/>
      <c r="L5292" s="132"/>
      <c r="M5292" s="132"/>
      <c r="N5292" s="135"/>
      <c r="O5292" s="135"/>
      <c r="P5292" s="135"/>
      <c r="Q5292" s="135"/>
      <c r="R5292" s="135"/>
      <c r="S5292" s="135"/>
    </row>
    <row r="5293" spans="9:19">
      <c r="I5293" s="132"/>
      <c r="J5293" s="132"/>
      <c r="K5293" s="129"/>
      <c r="L5293" s="132"/>
      <c r="M5293" s="132"/>
      <c r="N5293" s="135"/>
      <c r="O5293" s="135"/>
      <c r="P5293" s="135"/>
      <c r="Q5293" s="135"/>
      <c r="R5293" s="135"/>
      <c r="S5293" s="135"/>
    </row>
    <row r="5294" spans="9:19">
      <c r="I5294" s="132"/>
      <c r="J5294" s="132"/>
      <c r="K5294" s="129"/>
      <c r="L5294" s="132"/>
      <c r="M5294" s="132"/>
      <c r="N5294" s="135"/>
      <c r="O5294" s="135"/>
      <c r="P5294" s="135"/>
      <c r="Q5294" s="135"/>
      <c r="R5294" s="135"/>
      <c r="S5294" s="135"/>
    </row>
    <row r="5295" spans="9:19">
      <c r="I5295" s="132"/>
      <c r="J5295" s="132"/>
      <c r="K5295" s="129"/>
      <c r="L5295" s="132"/>
      <c r="M5295" s="132"/>
      <c r="N5295" s="135"/>
      <c r="O5295" s="135"/>
      <c r="P5295" s="135"/>
      <c r="Q5295" s="135"/>
      <c r="R5295" s="135"/>
      <c r="S5295" s="135"/>
    </row>
    <row r="5296" spans="9:19">
      <c r="I5296" s="132"/>
      <c r="J5296" s="132"/>
      <c r="K5296" s="129"/>
      <c r="L5296" s="132"/>
      <c r="M5296" s="132"/>
      <c r="N5296" s="135"/>
      <c r="O5296" s="135"/>
      <c r="P5296" s="135"/>
      <c r="Q5296" s="135"/>
      <c r="R5296" s="135"/>
      <c r="S5296" s="135"/>
    </row>
    <row r="5297" spans="9:19">
      <c r="I5297" s="132"/>
      <c r="J5297" s="132"/>
      <c r="K5297" s="129"/>
      <c r="L5297" s="132"/>
      <c r="M5297" s="132"/>
      <c r="N5297" s="135"/>
      <c r="O5297" s="135"/>
      <c r="P5297" s="135"/>
      <c r="Q5297" s="135"/>
      <c r="R5297" s="135"/>
      <c r="S5297" s="135"/>
    </row>
    <row r="5298" spans="9:19">
      <c r="I5298" s="132"/>
      <c r="J5298" s="132"/>
      <c r="K5298" s="129"/>
      <c r="L5298" s="132"/>
      <c r="M5298" s="132"/>
      <c r="N5298" s="135"/>
      <c r="O5298" s="135"/>
      <c r="P5298" s="135"/>
      <c r="Q5298" s="135"/>
      <c r="R5298" s="135"/>
      <c r="S5298" s="135"/>
    </row>
    <row r="5299" spans="9:19">
      <c r="I5299" s="132"/>
      <c r="J5299" s="132"/>
      <c r="K5299" s="129"/>
      <c r="L5299" s="132"/>
      <c r="M5299" s="132"/>
      <c r="N5299" s="135"/>
      <c r="O5299" s="135"/>
      <c r="P5299" s="135"/>
      <c r="Q5299" s="135"/>
      <c r="R5299" s="135"/>
      <c r="S5299" s="135"/>
    </row>
    <row r="5300" spans="9:19">
      <c r="I5300" s="132"/>
      <c r="J5300" s="132"/>
      <c r="K5300" s="129"/>
      <c r="L5300" s="132"/>
      <c r="M5300" s="132"/>
      <c r="N5300" s="135"/>
      <c r="O5300" s="135"/>
      <c r="P5300" s="135"/>
      <c r="Q5300" s="135"/>
      <c r="R5300" s="135"/>
      <c r="S5300" s="135"/>
    </row>
    <row r="5301" spans="9:19">
      <c r="I5301" s="132"/>
      <c r="J5301" s="132"/>
      <c r="K5301" s="129"/>
      <c r="L5301" s="132"/>
      <c r="M5301" s="132"/>
      <c r="N5301" s="135"/>
      <c r="O5301" s="135"/>
      <c r="P5301" s="135"/>
      <c r="Q5301" s="135"/>
      <c r="R5301" s="135"/>
      <c r="S5301" s="135"/>
    </row>
    <row r="5302" spans="9:19">
      <c r="I5302" s="132"/>
      <c r="J5302" s="132"/>
      <c r="K5302" s="129"/>
      <c r="L5302" s="132"/>
      <c r="M5302" s="132"/>
      <c r="N5302" s="135"/>
      <c r="O5302" s="135"/>
      <c r="P5302" s="135"/>
      <c r="Q5302" s="135"/>
      <c r="R5302" s="135"/>
      <c r="S5302" s="135"/>
    </row>
    <row r="5303" spans="9:19">
      <c r="I5303" s="132"/>
      <c r="J5303" s="132"/>
      <c r="K5303" s="129"/>
      <c r="L5303" s="132"/>
      <c r="M5303" s="132"/>
      <c r="N5303" s="135"/>
      <c r="O5303" s="135"/>
      <c r="P5303" s="135"/>
      <c r="Q5303" s="135"/>
      <c r="R5303" s="135"/>
      <c r="S5303" s="135"/>
    </row>
    <row r="5304" spans="9:19">
      <c r="I5304" s="132"/>
      <c r="J5304" s="132"/>
      <c r="K5304" s="129"/>
      <c r="L5304" s="132"/>
      <c r="M5304" s="132"/>
      <c r="N5304" s="135"/>
      <c r="O5304" s="135"/>
      <c r="P5304" s="135"/>
      <c r="Q5304" s="135"/>
      <c r="R5304" s="135"/>
      <c r="S5304" s="135"/>
    </row>
    <row r="5305" spans="9:19">
      <c r="I5305" s="132"/>
      <c r="J5305" s="132"/>
      <c r="K5305" s="129"/>
      <c r="L5305" s="132"/>
      <c r="M5305" s="132"/>
      <c r="N5305" s="135"/>
      <c r="O5305" s="135"/>
      <c r="P5305" s="135"/>
      <c r="Q5305" s="135"/>
      <c r="R5305" s="135"/>
      <c r="S5305" s="135"/>
    </row>
    <row r="5306" spans="9:19">
      <c r="I5306" s="132"/>
      <c r="J5306" s="132"/>
      <c r="K5306" s="129"/>
      <c r="L5306" s="132"/>
      <c r="M5306" s="132"/>
      <c r="N5306" s="135"/>
      <c r="O5306" s="135"/>
      <c r="P5306" s="135"/>
      <c r="Q5306" s="135"/>
      <c r="R5306" s="135"/>
      <c r="S5306" s="135"/>
    </row>
    <row r="5307" spans="9:19">
      <c r="I5307" s="132"/>
      <c r="J5307" s="132"/>
      <c r="K5307" s="129"/>
      <c r="L5307" s="132"/>
      <c r="M5307" s="132"/>
      <c r="N5307" s="135"/>
      <c r="O5307" s="135"/>
      <c r="P5307" s="135"/>
      <c r="Q5307" s="135"/>
      <c r="R5307" s="135"/>
      <c r="S5307" s="135"/>
    </row>
    <row r="5308" spans="9:19">
      <c r="I5308" s="132"/>
      <c r="J5308" s="132"/>
      <c r="K5308" s="129"/>
      <c r="L5308" s="132"/>
      <c r="M5308" s="132"/>
      <c r="N5308" s="135"/>
      <c r="O5308" s="135"/>
      <c r="P5308" s="135"/>
      <c r="Q5308" s="135"/>
      <c r="R5308" s="135"/>
      <c r="S5308" s="135"/>
    </row>
    <row r="5309" spans="9:19">
      <c r="I5309" s="132"/>
      <c r="J5309" s="132"/>
      <c r="K5309" s="129"/>
      <c r="L5309" s="132"/>
      <c r="M5309" s="132"/>
      <c r="N5309" s="135"/>
      <c r="O5309" s="135"/>
      <c r="P5309" s="135"/>
      <c r="Q5309" s="135"/>
      <c r="R5309" s="135"/>
      <c r="S5309" s="135"/>
    </row>
    <row r="5310" spans="9:19">
      <c r="I5310" s="132"/>
      <c r="J5310" s="132"/>
      <c r="K5310" s="129"/>
      <c r="L5310" s="132"/>
      <c r="M5310" s="132"/>
      <c r="N5310" s="135"/>
      <c r="O5310" s="135"/>
      <c r="P5310" s="135"/>
      <c r="Q5310" s="135"/>
      <c r="R5310" s="135"/>
      <c r="S5310" s="135"/>
    </row>
    <row r="5311" spans="9:19">
      <c r="I5311" s="132"/>
      <c r="J5311" s="132"/>
      <c r="K5311" s="129"/>
      <c r="L5311" s="132"/>
      <c r="M5311" s="132"/>
      <c r="N5311" s="135"/>
      <c r="O5311" s="135"/>
      <c r="P5311" s="135"/>
      <c r="Q5311" s="135"/>
      <c r="R5311" s="135"/>
      <c r="S5311" s="135"/>
    </row>
    <row r="5312" spans="9:19">
      <c r="I5312" s="132"/>
      <c r="J5312" s="132"/>
      <c r="K5312" s="129"/>
      <c r="L5312" s="132"/>
      <c r="M5312" s="132"/>
      <c r="N5312" s="135"/>
      <c r="O5312" s="135"/>
      <c r="P5312" s="135"/>
      <c r="Q5312" s="135"/>
      <c r="R5312" s="135"/>
      <c r="S5312" s="135"/>
    </row>
    <row r="5313" spans="9:19">
      <c r="I5313" s="132"/>
      <c r="J5313" s="132"/>
      <c r="K5313" s="129"/>
      <c r="L5313" s="132"/>
      <c r="M5313" s="132"/>
      <c r="N5313" s="135"/>
      <c r="O5313" s="135"/>
      <c r="P5313" s="135"/>
      <c r="Q5313" s="135"/>
      <c r="R5313" s="135"/>
      <c r="S5313" s="135"/>
    </row>
    <row r="5314" spans="9:19">
      <c r="I5314" s="132"/>
      <c r="J5314" s="132"/>
      <c r="K5314" s="129"/>
      <c r="L5314" s="132"/>
      <c r="M5314" s="132"/>
      <c r="N5314" s="135"/>
      <c r="O5314" s="135"/>
      <c r="P5314" s="135"/>
      <c r="Q5314" s="135"/>
      <c r="R5314" s="135"/>
      <c r="S5314" s="135"/>
    </row>
    <row r="5315" spans="9:19">
      <c r="I5315" s="132"/>
      <c r="J5315" s="132"/>
      <c r="K5315" s="129"/>
      <c r="L5315" s="132"/>
      <c r="M5315" s="132"/>
      <c r="N5315" s="135"/>
      <c r="O5315" s="135"/>
      <c r="P5315" s="135"/>
      <c r="Q5315" s="135"/>
      <c r="R5315" s="135"/>
      <c r="S5315" s="135"/>
    </row>
    <row r="5316" spans="9:19">
      <c r="I5316" s="132"/>
      <c r="J5316" s="132"/>
      <c r="K5316" s="129"/>
      <c r="L5316" s="132"/>
      <c r="M5316" s="132"/>
      <c r="N5316" s="135"/>
      <c r="O5316" s="135"/>
      <c r="P5316" s="135"/>
      <c r="Q5316" s="135"/>
      <c r="R5316" s="135"/>
      <c r="S5316" s="135"/>
    </row>
    <row r="5317" spans="9:19">
      <c r="I5317" s="132"/>
      <c r="J5317" s="132"/>
      <c r="K5317" s="129"/>
      <c r="L5317" s="132"/>
      <c r="M5317" s="132"/>
      <c r="N5317" s="135"/>
      <c r="O5317" s="135"/>
      <c r="P5317" s="135"/>
      <c r="Q5317" s="135"/>
      <c r="R5317" s="135"/>
      <c r="S5317" s="135"/>
    </row>
    <row r="5318" spans="9:19">
      <c r="I5318" s="132"/>
      <c r="J5318" s="132"/>
      <c r="K5318" s="129"/>
      <c r="L5318" s="132"/>
      <c r="M5318" s="132"/>
      <c r="N5318" s="135"/>
      <c r="O5318" s="135"/>
      <c r="P5318" s="135"/>
      <c r="Q5318" s="135"/>
      <c r="R5318" s="135"/>
      <c r="S5318" s="135"/>
    </row>
    <row r="5319" spans="9:19">
      <c r="I5319" s="132"/>
      <c r="J5319" s="132"/>
      <c r="K5319" s="129"/>
      <c r="L5319" s="132"/>
      <c r="M5319" s="132"/>
      <c r="N5319" s="135"/>
      <c r="O5319" s="135"/>
      <c r="P5319" s="135"/>
      <c r="Q5319" s="135"/>
      <c r="R5319" s="135"/>
      <c r="S5319" s="135"/>
    </row>
    <row r="5320" spans="9:19">
      <c r="I5320" s="132"/>
      <c r="J5320" s="132"/>
      <c r="K5320" s="129"/>
      <c r="L5320" s="132"/>
      <c r="M5320" s="132"/>
      <c r="N5320" s="135"/>
      <c r="O5320" s="135"/>
      <c r="P5320" s="135"/>
      <c r="Q5320" s="135"/>
      <c r="R5320" s="135"/>
      <c r="S5320" s="135"/>
    </row>
    <row r="5321" spans="9:19">
      <c r="I5321" s="132"/>
      <c r="J5321" s="132"/>
      <c r="K5321" s="129"/>
      <c r="L5321" s="132"/>
      <c r="M5321" s="132"/>
      <c r="N5321" s="135"/>
      <c r="O5321" s="135"/>
      <c r="P5321" s="135"/>
      <c r="Q5321" s="135"/>
      <c r="R5321" s="135"/>
      <c r="S5321" s="135"/>
    </row>
    <row r="5322" spans="9:19">
      <c r="I5322" s="132"/>
      <c r="J5322" s="132"/>
      <c r="K5322" s="129"/>
      <c r="L5322" s="132"/>
      <c r="M5322" s="132"/>
      <c r="N5322" s="135"/>
      <c r="O5322" s="135"/>
      <c r="P5322" s="135"/>
      <c r="Q5322" s="135"/>
      <c r="R5322" s="135"/>
      <c r="S5322" s="135"/>
    </row>
    <row r="5323" spans="9:19">
      <c r="I5323" s="132"/>
      <c r="J5323" s="132"/>
      <c r="K5323" s="129"/>
      <c r="L5323" s="132"/>
      <c r="M5323" s="132"/>
      <c r="N5323" s="135"/>
      <c r="O5323" s="135"/>
      <c r="P5323" s="135"/>
      <c r="Q5323" s="135"/>
      <c r="R5323" s="135"/>
      <c r="S5323" s="135"/>
    </row>
    <row r="5324" spans="9:19">
      <c r="I5324" s="132"/>
      <c r="J5324" s="132"/>
      <c r="K5324" s="129"/>
      <c r="L5324" s="132"/>
      <c r="M5324" s="132"/>
      <c r="N5324" s="135"/>
      <c r="O5324" s="135"/>
      <c r="P5324" s="135"/>
      <c r="Q5324" s="135"/>
      <c r="R5324" s="135"/>
      <c r="S5324" s="135"/>
    </row>
    <row r="5325" spans="9:19">
      <c r="I5325" s="132"/>
      <c r="J5325" s="132"/>
      <c r="K5325" s="129"/>
      <c r="L5325" s="132"/>
      <c r="M5325" s="132"/>
      <c r="N5325" s="135"/>
      <c r="O5325" s="135"/>
      <c r="P5325" s="135"/>
      <c r="Q5325" s="135"/>
      <c r="R5325" s="135"/>
      <c r="S5325" s="135"/>
    </row>
    <row r="5326" spans="9:19">
      <c r="I5326" s="132"/>
      <c r="J5326" s="132"/>
      <c r="K5326" s="129"/>
      <c r="L5326" s="132"/>
      <c r="M5326" s="132"/>
      <c r="N5326" s="135"/>
      <c r="O5326" s="135"/>
      <c r="P5326" s="135"/>
      <c r="Q5326" s="135"/>
      <c r="R5326" s="135"/>
      <c r="S5326" s="135"/>
    </row>
    <row r="5327" spans="9:19">
      <c r="I5327" s="132"/>
      <c r="J5327" s="132"/>
      <c r="K5327" s="129"/>
      <c r="L5327" s="132"/>
      <c r="M5327" s="132"/>
      <c r="N5327" s="135"/>
      <c r="O5327" s="135"/>
      <c r="P5327" s="135"/>
      <c r="Q5327" s="135"/>
      <c r="R5327" s="135"/>
      <c r="S5327" s="135"/>
    </row>
    <row r="5328" spans="9:19">
      <c r="I5328" s="132"/>
      <c r="J5328" s="132"/>
      <c r="K5328" s="129"/>
      <c r="L5328" s="132"/>
      <c r="M5328" s="132"/>
      <c r="N5328" s="135"/>
      <c r="O5328" s="135"/>
      <c r="P5328" s="135"/>
      <c r="Q5328" s="135"/>
      <c r="R5328" s="135"/>
      <c r="S5328" s="135"/>
    </row>
    <row r="5329" spans="9:19">
      <c r="I5329" s="132"/>
      <c r="J5329" s="132"/>
      <c r="K5329" s="129"/>
      <c r="L5329" s="132"/>
      <c r="M5329" s="132"/>
      <c r="N5329" s="135"/>
      <c r="O5329" s="135"/>
      <c r="P5329" s="135"/>
      <c r="Q5329" s="135"/>
      <c r="R5329" s="135"/>
      <c r="S5329" s="135"/>
    </row>
    <row r="5330" spans="9:19">
      <c r="I5330" s="132"/>
      <c r="J5330" s="132"/>
      <c r="K5330" s="129"/>
      <c r="L5330" s="132"/>
      <c r="M5330" s="132"/>
      <c r="N5330" s="135"/>
      <c r="O5330" s="135"/>
      <c r="P5330" s="135"/>
      <c r="Q5330" s="135"/>
      <c r="R5330" s="135"/>
      <c r="S5330" s="135"/>
    </row>
    <row r="5331" spans="9:19">
      <c r="I5331" s="132"/>
      <c r="J5331" s="132"/>
      <c r="K5331" s="129"/>
      <c r="L5331" s="132"/>
      <c r="M5331" s="132"/>
      <c r="N5331" s="135"/>
      <c r="O5331" s="135"/>
      <c r="P5331" s="135"/>
      <c r="Q5331" s="135"/>
      <c r="R5331" s="135"/>
      <c r="S5331" s="135"/>
    </row>
    <row r="5332" spans="9:19">
      <c r="I5332" s="132"/>
      <c r="J5332" s="132"/>
      <c r="K5332" s="129"/>
      <c r="L5332" s="132"/>
      <c r="M5332" s="132"/>
      <c r="N5332" s="135"/>
      <c r="O5332" s="135"/>
      <c r="P5332" s="135"/>
      <c r="Q5332" s="135"/>
      <c r="R5332" s="135"/>
      <c r="S5332" s="135"/>
    </row>
    <row r="5333" spans="9:19">
      <c r="I5333" s="132"/>
      <c r="J5333" s="132"/>
      <c r="K5333" s="129"/>
      <c r="L5333" s="132"/>
      <c r="M5333" s="132"/>
      <c r="N5333" s="135"/>
      <c r="O5333" s="135"/>
      <c r="P5333" s="135"/>
      <c r="Q5333" s="135"/>
      <c r="R5333" s="135"/>
      <c r="S5333" s="135"/>
    </row>
    <row r="5334" spans="9:19">
      <c r="I5334" s="132"/>
      <c r="J5334" s="132"/>
      <c r="K5334" s="129"/>
      <c r="L5334" s="132"/>
      <c r="M5334" s="132"/>
      <c r="N5334" s="135"/>
      <c r="O5334" s="135"/>
      <c r="P5334" s="135"/>
      <c r="Q5334" s="135"/>
      <c r="R5334" s="135"/>
      <c r="S5334" s="135"/>
    </row>
    <row r="5335" spans="9:19">
      <c r="I5335" s="132"/>
      <c r="J5335" s="132"/>
      <c r="K5335" s="129"/>
      <c r="L5335" s="132"/>
      <c r="M5335" s="132"/>
      <c r="N5335" s="135"/>
      <c r="O5335" s="135"/>
      <c r="P5335" s="135"/>
      <c r="Q5335" s="135"/>
      <c r="R5335" s="135"/>
      <c r="S5335" s="135"/>
    </row>
    <row r="5336" spans="9:19">
      <c r="I5336" s="132"/>
      <c r="J5336" s="132"/>
      <c r="K5336" s="129"/>
      <c r="L5336" s="132"/>
      <c r="M5336" s="132"/>
      <c r="N5336" s="135"/>
      <c r="O5336" s="135"/>
      <c r="P5336" s="135"/>
      <c r="Q5336" s="135"/>
      <c r="R5336" s="135"/>
      <c r="S5336" s="135"/>
    </row>
    <row r="5337" spans="9:19">
      <c r="I5337" s="132"/>
      <c r="J5337" s="132"/>
      <c r="K5337" s="129"/>
      <c r="L5337" s="132"/>
      <c r="M5337" s="132"/>
      <c r="N5337" s="135"/>
      <c r="O5337" s="135"/>
      <c r="P5337" s="135"/>
      <c r="Q5337" s="135"/>
      <c r="R5337" s="135"/>
      <c r="S5337" s="135"/>
    </row>
    <row r="5338" spans="9:19">
      <c r="I5338" s="132"/>
      <c r="J5338" s="132"/>
      <c r="K5338" s="129"/>
      <c r="L5338" s="132"/>
      <c r="M5338" s="132"/>
      <c r="N5338" s="135"/>
      <c r="O5338" s="135"/>
      <c r="P5338" s="135"/>
      <c r="Q5338" s="135"/>
      <c r="R5338" s="135"/>
      <c r="S5338" s="135"/>
    </row>
    <row r="5339" spans="9:19">
      <c r="I5339" s="132"/>
      <c r="J5339" s="132"/>
      <c r="K5339" s="129"/>
      <c r="L5339" s="132"/>
      <c r="M5339" s="132"/>
      <c r="N5339" s="135"/>
      <c r="O5339" s="135"/>
      <c r="P5339" s="135"/>
      <c r="Q5339" s="135"/>
      <c r="R5339" s="135"/>
      <c r="S5339" s="135"/>
    </row>
    <row r="5340" spans="9:19">
      <c r="I5340" s="132"/>
      <c r="J5340" s="132"/>
      <c r="K5340" s="129"/>
      <c r="L5340" s="132"/>
      <c r="M5340" s="132"/>
      <c r="N5340" s="135"/>
      <c r="O5340" s="135"/>
      <c r="P5340" s="135"/>
      <c r="Q5340" s="135"/>
      <c r="R5340" s="135"/>
      <c r="S5340" s="135"/>
    </row>
    <row r="5341" spans="9:19">
      <c r="I5341" s="132"/>
      <c r="J5341" s="132"/>
      <c r="K5341" s="129"/>
      <c r="L5341" s="132"/>
      <c r="M5341" s="132"/>
      <c r="N5341" s="135"/>
      <c r="O5341" s="135"/>
      <c r="P5341" s="135"/>
      <c r="Q5341" s="135"/>
      <c r="R5341" s="135"/>
      <c r="S5341" s="135"/>
    </row>
    <row r="5342" spans="9:19">
      <c r="I5342" s="132"/>
      <c r="J5342" s="132"/>
      <c r="K5342" s="129"/>
      <c r="L5342" s="132"/>
      <c r="M5342" s="132"/>
      <c r="N5342" s="135"/>
      <c r="O5342" s="135"/>
      <c r="P5342" s="135"/>
      <c r="Q5342" s="135"/>
      <c r="R5342" s="135"/>
      <c r="S5342" s="135"/>
    </row>
    <row r="5343" spans="9:19">
      <c r="I5343" s="132"/>
      <c r="J5343" s="132"/>
      <c r="K5343" s="129"/>
      <c r="L5343" s="132"/>
      <c r="M5343" s="132"/>
      <c r="N5343" s="135"/>
      <c r="O5343" s="135"/>
      <c r="P5343" s="135"/>
      <c r="Q5343" s="135"/>
      <c r="R5343" s="135"/>
      <c r="S5343" s="135"/>
    </row>
    <row r="5344" spans="9:19">
      <c r="I5344" s="132"/>
      <c r="J5344" s="132"/>
      <c r="K5344" s="129"/>
      <c r="L5344" s="132"/>
      <c r="M5344" s="132"/>
      <c r="N5344" s="135"/>
      <c r="O5344" s="135"/>
      <c r="P5344" s="135"/>
      <c r="Q5344" s="135"/>
      <c r="R5344" s="135"/>
      <c r="S5344" s="135"/>
    </row>
    <row r="5345" spans="9:19">
      <c r="I5345" s="132"/>
      <c r="J5345" s="132"/>
      <c r="K5345" s="129"/>
      <c r="L5345" s="132"/>
      <c r="M5345" s="132"/>
      <c r="N5345" s="135"/>
      <c r="O5345" s="135"/>
      <c r="P5345" s="135"/>
      <c r="Q5345" s="135"/>
      <c r="R5345" s="135"/>
      <c r="S5345" s="135"/>
    </row>
    <row r="5346" spans="9:19">
      <c r="I5346" s="132"/>
      <c r="J5346" s="132"/>
      <c r="K5346" s="129"/>
      <c r="L5346" s="132"/>
      <c r="M5346" s="132"/>
      <c r="N5346" s="135"/>
      <c r="O5346" s="135"/>
      <c r="P5346" s="135"/>
      <c r="Q5346" s="135"/>
      <c r="R5346" s="135"/>
      <c r="S5346" s="135"/>
    </row>
    <row r="5347" spans="9:19">
      <c r="I5347" s="132"/>
      <c r="J5347" s="132"/>
      <c r="K5347" s="129"/>
      <c r="L5347" s="132"/>
      <c r="M5347" s="132"/>
      <c r="N5347" s="135"/>
      <c r="O5347" s="135"/>
      <c r="P5347" s="135"/>
      <c r="Q5347" s="135"/>
      <c r="R5347" s="135"/>
      <c r="S5347" s="135"/>
    </row>
    <row r="5348" spans="9:19">
      <c r="I5348" s="132"/>
      <c r="J5348" s="132"/>
      <c r="K5348" s="129"/>
      <c r="L5348" s="132"/>
      <c r="M5348" s="132"/>
      <c r="N5348" s="135"/>
      <c r="O5348" s="135"/>
      <c r="P5348" s="135"/>
      <c r="Q5348" s="135"/>
      <c r="R5348" s="135"/>
      <c r="S5348" s="135"/>
    </row>
    <row r="5349" spans="9:19">
      <c r="I5349" s="132"/>
      <c r="J5349" s="132"/>
      <c r="K5349" s="129"/>
      <c r="L5349" s="132"/>
      <c r="M5349" s="132"/>
      <c r="N5349" s="135"/>
      <c r="O5349" s="135"/>
      <c r="P5349" s="135"/>
      <c r="Q5349" s="135"/>
      <c r="R5349" s="135"/>
      <c r="S5349" s="135"/>
    </row>
    <row r="5350" spans="9:19">
      <c r="I5350" s="132"/>
      <c r="J5350" s="132"/>
      <c r="K5350" s="129"/>
      <c r="L5350" s="132"/>
      <c r="M5350" s="132"/>
      <c r="N5350" s="135"/>
      <c r="O5350" s="135"/>
      <c r="P5350" s="135"/>
      <c r="Q5350" s="135"/>
      <c r="R5350" s="135"/>
      <c r="S5350" s="135"/>
    </row>
    <row r="5351" spans="9:19">
      <c r="I5351" s="132"/>
      <c r="J5351" s="132"/>
      <c r="K5351" s="129"/>
      <c r="L5351" s="132"/>
      <c r="M5351" s="132"/>
      <c r="N5351" s="135"/>
      <c r="O5351" s="135"/>
      <c r="P5351" s="135"/>
      <c r="Q5351" s="135"/>
      <c r="R5351" s="135"/>
      <c r="S5351" s="135"/>
    </row>
    <row r="5352" spans="9:19">
      <c r="I5352" s="132"/>
      <c r="J5352" s="132"/>
      <c r="K5352" s="129"/>
      <c r="L5352" s="132"/>
      <c r="M5352" s="132"/>
      <c r="N5352" s="135"/>
      <c r="O5352" s="135"/>
      <c r="P5352" s="135"/>
      <c r="Q5352" s="135"/>
      <c r="R5352" s="135"/>
      <c r="S5352" s="135"/>
    </row>
    <row r="5353" spans="9:19">
      <c r="I5353" s="132"/>
      <c r="J5353" s="132"/>
      <c r="K5353" s="129"/>
      <c r="L5353" s="132"/>
      <c r="M5353" s="132"/>
      <c r="N5353" s="135"/>
      <c r="O5353" s="135"/>
      <c r="P5353" s="135"/>
      <c r="Q5353" s="135"/>
      <c r="R5353" s="135"/>
      <c r="S5353" s="135"/>
    </row>
    <row r="5354" spans="9:19">
      <c r="I5354" s="132"/>
      <c r="J5354" s="132"/>
      <c r="K5354" s="129"/>
      <c r="L5354" s="132"/>
      <c r="M5354" s="132"/>
      <c r="N5354" s="135"/>
      <c r="O5354" s="135"/>
      <c r="P5354" s="135"/>
      <c r="Q5354" s="135"/>
      <c r="R5354" s="135"/>
      <c r="S5354" s="135"/>
    </row>
    <row r="5355" spans="9:19">
      <c r="I5355" s="132"/>
      <c r="J5355" s="132"/>
      <c r="K5355" s="129"/>
      <c r="L5355" s="132"/>
      <c r="M5355" s="132"/>
      <c r="N5355" s="135"/>
      <c r="O5355" s="135"/>
      <c r="P5355" s="135"/>
      <c r="Q5355" s="135"/>
      <c r="R5355" s="135"/>
      <c r="S5355" s="135"/>
    </row>
    <row r="5356" spans="9:19">
      <c r="I5356" s="132"/>
      <c r="J5356" s="132"/>
      <c r="K5356" s="129"/>
      <c r="L5356" s="132"/>
      <c r="M5356" s="132"/>
      <c r="N5356" s="135"/>
      <c r="O5356" s="135"/>
      <c r="P5356" s="135"/>
      <c r="Q5356" s="135"/>
      <c r="R5356" s="135"/>
      <c r="S5356" s="135"/>
    </row>
    <row r="5357" spans="9:19">
      <c r="I5357" s="132"/>
      <c r="J5357" s="132"/>
      <c r="K5357" s="129"/>
      <c r="L5357" s="132"/>
      <c r="M5357" s="132"/>
      <c r="N5357" s="135"/>
      <c r="O5357" s="135"/>
      <c r="P5357" s="135"/>
      <c r="Q5357" s="135"/>
      <c r="R5357" s="135"/>
      <c r="S5357" s="135"/>
    </row>
    <row r="5358" spans="9:19">
      <c r="I5358" s="132"/>
      <c r="J5358" s="132"/>
      <c r="K5358" s="129"/>
      <c r="L5358" s="132"/>
      <c r="M5358" s="132"/>
      <c r="N5358" s="135"/>
      <c r="O5358" s="135"/>
      <c r="P5358" s="135"/>
      <c r="Q5358" s="135"/>
      <c r="R5358" s="135"/>
      <c r="S5358" s="135"/>
    </row>
    <row r="5359" spans="9:19">
      <c r="I5359" s="132"/>
      <c r="J5359" s="132"/>
      <c r="K5359" s="129"/>
      <c r="L5359" s="132"/>
      <c r="M5359" s="132"/>
      <c r="N5359" s="135"/>
      <c r="O5359" s="135"/>
      <c r="P5359" s="135"/>
      <c r="Q5359" s="135"/>
      <c r="R5359" s="135"/>
      <c r="S5359" s="135"/>
    </row>
    <row r="5360" spans="9:19">
      <c r="I5360" s="132"/>
      <c r="J5360" s="132"/>
      <c r="K5360" s="129"/>
      <c r="L5360" s="132"/>
      <c r="M5360" s="132"/>
      <c r="N5360" s="135"/>
      <c r="O5360" s="135"/>
      <c r="P5360" s="135"/>
      <c r="Q5360" s="135"/>
      <c r="R5360" s="135"/>
      <c r="S5360" s="135"/>
    </row>
    <row r="5361" spans="9:19">
      <c r="I5361" s="132"/>
      <c r="J5361" s="132"/>
      <c r="K5361" s="129"/>
      <c r="L5361" s="132"/>
      <c r="M5361" s="132"/>
      <c r="N5361" s="135"/>
      <c r="O5361" s="135"/>
      <c r="P5361" s="135"/>
      <c r="Q5361" s="135"/>
      <c r="R5361" s="135"/>
      <c r="S5361" s="135"/>
    </row>
    <row r="5362" spans="9:19">
      <c r="I5362" s="132"/>
      <c r="J5362" s="132"/>
      <c r="K5362" s="129"/>
      <c r="L5362" s="132"/>
      <c r="M5362" s="132"/>
      <c r="N5362" s="135"/>
      <c r="O5362" s="135"/>
      <c r="P5362" s="135"/>
      <c r="Q5362" s="135"/>
      <c r="R5362" s="135"/>
      <c r="S5362" s="135"/>
    </row>
    <row r="5363" spans="9:19">
      <c r="I5363" s="132"/>
      <c r="J5363" s="132"/>
      <c r="K5363" s="129"/>
      <c r="L5363" s="132"/>
      <c r="M5363" s="132"/>
      <c r="N5363" s="135"/>
      <c r="O5363" s="135"/>
      <c r="P5363" s="135"/>
      <c r="Q5363" s="135"/>
      <c r="R5363" s="135"/>
      <c r="S5363" s="135"/>
    </row>
    <row r="5364" spans="9:19">
      <c r="I5364" s="132"/>
      <c r="J5364" s="132"/>
      <c r="K5364" s="129"/>
      <c r="L5364" s="132"/>
      <c r="M5364" s="132"/>
      <c r="N5364" s="135"/>
      <c r="O5364" s="135"/>
      <c r="P5364" s="135"/>
      <c r="Q5364" s="135"/>
      <c r="R5364" s="135"/>
      <c r="S5364" s="135"/>
    </row>
    <row r="5365" spans="9:19">
      <c r="I5365" s="132"/>
      <c r="J5365" s="132"/>
      <c r="K5365" s="129"/>
      <c r="L5365" s="132"/>
      <c r="M5365" s="132"/>
      <c r="N5365" s="135"/>
      <c r="O5365" s="135"/>
      <c r="P5365" s="135"/>
      <c r="Q5365" s="135"/>
      <c r="R5365" s="135"/>
      <c r="S5365" s="135"/>
    </row>
    <row r="5366" spans="9:19">
      <c r="I5366" s="132"/>
      <c r="J5366" s="132"/>
      <c r="K5366" s="129"/>
      <c r="L5366" s="132"/>
      <c r="M5366" s="132"/>
      <c r="N5366" s="135"/>
      <c r="O5366" s="135"/>
      <c r="P5366" s="135"/>
      <c r="Q5366" s="135"/>
      <c r="R5366" s="135"/>
      <c r="S5366" s="135"/>
    </row>
    <row r="5367" spans="9:19">
      <c r="I5367" s="132"/>
      <c r="J5367" s="132"/>
      <c r="K5367" s="129"/>
      <c r="L5367" s="132"/>
      <c r="M5367" s="132"/>
      <c r="N5367" s="135"/>
      <c r="O5367" s="135"/>
      <c r="P5367" s="135"/>
      <c r="Q5367" s="135"/>
      <c r="R5367" s="135"/>
      <c r="S5367" s="135"/>
    </row>
    <row r="5368" spans="9:19">
      <c r="I5368" s="132"/>
      <c r="J5368" s="132"/>
      <c r="K5368" s="129"/>
      <c r="L5368" s="132"/>
      <c r="M5368" s="132"/>
      <c r="N5368" s="135"/>
      <c r="O5368" s="135"/>
      <c r="P5368" s="135"/>
      <c r="Q5368" s="135"/>
      <c r="R5368" s="135"/>
      <c r="S5368" s="135"/>
    </row>
    <row r="5369" spans="9:19">
      <c r="I5369" s="132"/>
      <c r="J5369" s="132"/>
      <c r="K5369" s="129"/>
      <c r="L5369" s="132"/>
      <c r="M5369" s="132"/>
      <c r="N5369" s="135"/>
      <c r="O5369" s="135"/>
      <c r="P5369" s="135"/>
      <c r="Q5369" s="135"/>
      <c r="R5369" s="135"/>
      <c r="S5369" s="135"/>
    </row>
    <row r="5370" spans="9:19">
      <c r="I5370" s="132"/>
      <c r="J5370" s="132"/>
      <c r="K5370" s="129"/>
      <c r="L5370" s="132"/>
      <c r="M5370" s="132"/>
      <c r="N5370" s="135"/>
      <c r="O5370" s="135"/>
      <c r="P5370" s="135"/>
      <c r="Q5370" s="135"/>
      <c r="R5370" s="135"/>
      <c r="S5370" s="135"/>
    </row>
    <row r="5371" spans="9:19">
      <c r="I5371" s="132"/>
      <c r="J5371" s="132"/>
      <c r="K5371" s="129"/>
      <c r="L5371" s="132"/>
      <c r="M5371" s="132"/>
      <c r="N5371" s="135"/>
      <c r="O5371" s="135"/>
      <c r="P5371" s="135"/>
      <c r="Q5371" s="135"/>
      <c r="R5371" s="135"/>
      <c r="S5371" s="135"/>
    </row>
    <row r="5372" spans="9:19">
      <c r="I5372" s="132"/>
      <c r="J5372" s="132"/>
      <c r="K5372" s="129"/>
      <c r="L5372" s="132"/>
      <c r="M5372" s="132"/>
      <c r="N5372" s="135"/>
      <c r="O5372" s="135"/>
      <c r="P5372" s="135"/>
      <c r="Q5372" s="135"/>
      <c r="R5372" s="135"/>
      <c r="S5372" s="135"/>
    </row>
    <row r="5373" spans="9:19">
      <c r="I5373" s="132"/>
      <c r="J5373" s="132"/>
      <c r="K5373" s="129"/>
      <c r="L5373" s="132"/>
      <c r="M5373" s="132"/>
      <c r="N5373" s="135"/>
      <c r="O5373" s="135"/>
      <c r="P5373" s="135"/>
      <c r="Q5373" s="135"/>
      <c r="R5373" s="135"/>
      <c r="S5373" s="135"/>
    </row>
    <row r="5374" spans="9:19">
      <c r="I5374" s="132"/>
      <c r="J5374" s="132"/>
      <c r="K5374" s="129"/>
      <c r="L5374" s="132"/>
      <c r="M5374" s="132"/>
      <c r="N5374" s="135"/>
      <c r="O5374" s="135"/>
      <c r="P5374" s="135"/>
      <c r="Q5374" s="135"/>
      <c r="R5374" s="135"/>
      <c r="S5374" s="135"/>
    </row>
    <row r="5375" spans="9:19">
      <c r="I5375" s="132"/>
      <c r="J5375" s="132"/>
      <c r="K5375" s="129"/>
      <c r="L5375" s="132"/>
      <c r="M5375" s="132"/>
      <c r="N5375" s="135"/>
      <c r="O5375" s="135"/>
      <c r="P5375" s="135"/>
      <c r="Q5375" s="135"/>
      <c r="R5375" s="135"/>
      <c r="S5375" s="135"/>
    </row>
    <row r="5376" spans="9:19">
      <c r="I5376" s="132"/>
      <c r="J5376" s="132"/>
      <c r="K5376" s="129"/>
      <c r="L5376" s="132"/>
      <c r="M5376" s="132"/>
      <c r="N5376" s="135"/>
      <c r="O5376" s="135"/>
      <c r="P5376" s="135"/>
      <c r="Q5376" s="135"/>
      <c r="R5376" s="135"/>
      <c r="S5376" s="135"/>
    </row>
    <row r="5377" spans="9:19">
      <c r="I5377" s="132"/>
      <c r="J5377" s="132"/>
      <c r="K5377" s="129"/>
      <c r="L5377" s="132"/>
      <c r="M5377" s="132"/>
      <c r="N5377" s="135"/>
      <c r="O5377" s="135"/>
      <c r="P5377" s="135"/>
      <c r="Q5377" s="135"/>
      <c r="R5377" s="135"/>
      <c r="S5377" s="135"/>
    </row>
    <row r="5378" spans="9:19">
      <c r="I5378" s="132"/>
      <c r="J5378" s="132"/>
      <c r="K5378" s="129"/>
      <c r="L5378" s="132"/>
      <c r="M5378" s="132"/>
      <c r="N5378" s="135"/>
      <c r="O5378" s="135"/>
      <c r="P5378" s="135"/>
      <c r="Q5378" s="135"/>
      <c r="R5378" s="135"/>
      <c r="S5378" s="135"/>
    </row>
    <row r="5379" spans="9:19">
      <c r="I5379" s="132"/>
      <c r="J5379" s="132"/>
      <c r="K5379" s="129"/>
      <c r="L5379" s="132"/>
      <c r="M5379" s="132"/>
      <c r="N5379" s="135"/>
      <c r="O5379" s="135"/>
      <c r="P5379" s="135"/>
      <c r="Q5379" s="135"/>
      <c r="R5379" s="135"/>
      <c r="S5379" s="135"/>
    </row>
    <row r="5380" spans="9:19">
      <c r="I5380" s="132"/>
      <c r="J5380" s="132"/>
      <c r="K5380" s="129"/>
      <c r="L5380" s="132"/>
      <c r="M5380" s="132"/>
      <c r="N5380" s="135"/>
      <c r="O5380" s="135"/>
      <c r="P5380" s="135"/>
      <c r="Q5380" s="135"/>
      <c r="R5380" s="135"/>
      <c r="S5380" s="135"/>
    </row>
    <row r="5381" spans="9:19">
      <c r="I5381" s="132"/>
      <c r="J5381" s="132"/>
      <c r="K5381" s="129"/>
      <c r="L5381" s="132"/>
      <c r="M5381" s="132"/>
      <c r="N5381" s="135"/>
      <c r="O5381" s="135"/>
      <c r="P5381" s="135"/>
      <c r="Q5381" s="135"/>
      <c r="R5381" s="135"/>
      <c r="S5381" s="135"/>
    </row>
    <row r="5382" spans="9:19">
      <c r="I5382" s="132"/>
      <c r="J5382" s="132"/>
      <c r="K5382" s="129"/>
      <c r="L5382" s="132"/>
      <c r="M5382" s="132"/>
      <c r="N5382" s="135"/>
      <c r="O5382" s="135"/>
      <c r="P5382" s="135"/>
      <c r="Q5382" s="135"/>
      <c r="R5382" s="135"/>
      <c r="S5382" s="135"/>
    </row>
    <row r="5383" spans="9:19">
      <c r="I5383" s="132"/>
      <c r="J5383" s="132"/>
      <c r="K5383" s="129"/>
      <c r="L5383" s="132"/>
      <c r="M5383" s="132"/>
      <c r="N5383" s="135"/>
      <c r="O5383" s="135"/>
      <c r="P5383" s="135"/>
      <c r="Q5383" s="135"/>
      <c r="R5383" s="135"/>
      <c r="S5383" s="135"/>
    </row>
    <row r="5384" spans="9:19">
      <c r="I5384" s="132"/>
      <c r="J5384" s="132"/>
      <c r="K5384" s="129"/>
      <c r="L5384" s="132"/>
      <c r="M5384" s="132"/>
      <c r="N5384" s="135"/>
      <c r="O5384" s="135"/>
      <c r="P5384" s="135"/>
      <c r="Q5384" s="135"/>
      <c r="R5384" s="135"/>
      <c r="S5384" s="135"/>
    </row>
    <row r="5385" spans="9:19">
      <c r="I5385" s="132"/>
      <c r="J5385" s="132"/>
      <c r="K5385" s="129"/>
      <c r="L5385" s="132"/>
      <c r="M5385" s="132"/>
      <c r="N5385" s="135"/>
      <c r="O5385" s="135"/>
      <c r="P5385" s="135"/>
      <c r="Q5385" s="135"/>
      <c r="R5385" s="135"/>
      <c r="S5385" s="135"/>
    </row>
    <row r="5386" spans="9:19">
      <c r="I5386" s="132"/>
      <c r="J5386" s="132"/>
      <c r="K5386" s="129"/>
      <c r="L5386" s="132"/>
      <c r="M5386" s="132"/>
      <c r="N5386" s="135"/>
      <c r="O5386" s="135"/>
      <c r="P5386" s="135"/>
      <c r="Q5386" s="135"/>
      <c r="R5386" s="135"/>
      <c r="S5386" s="135"/>
    </row>
    <row r="5387" spans="9:19">
      <c r="I5387" s="132"/>
      <c r="J5387" s="132"/>
      <c r="K5387" s="129"/>
      <c r="L5387" s="132"/>
      <c r="M5387" s="132"/>
      <c r="N5387" s="135"/>
      <c r="O5387" s="135"/>
      <c r="P5387" s="135"/>
      <c r="Q5387" s="135"/>
      <c r="R5387" s="135"/>
      <c r="S5387" s="135"/>
    </row>
    <row r="5388" spans="9:19">
      <c r="I5388" s="132"/>
      <c r="J5388" s="132"/>
      <c r="K5388" s="129"/>
      <c r="L5388" s="132"/>
      <c r="M5388" s="132"/>
      <c r="N5388" s="135"/>
      <c r="O5388" s="135"/>
      <c r="P5388" s="135"/>
      <c r="Q5388" s="135"/>
      <c r="R5388" s="135"/>
      <c r="S5388" s="135"/>
    </row>
    <row r="5389" spans="9:19">
      <c r="I5389" s="132"/>
      <c r="J5389" s="132"/>
      <c r="K5389" s="129"/>
      <c r="L5389" s="132"/>
      <c r="M5389" s="132"/>
      <c r="N5389" s="135"/>
      <c r="O5389" s="135"/>
      <c r="P5389" s="135"/>
      <c r="Q5389" s="135"/>
      <c r="R5389" s="135"/>
      <c r="S5389" s="135"/>
    </row>
    <row r="5390" spans="9:19">
      <c r="I5390" s="132"/>
      <c r="J5390" s="132"/>
      <c r="K5390" s="129"/>
      <c r="L5390" s="132"/>
      <c r="M5390" s="132"/>
      <c r="N5390" s="135"/>
      <c r="O5390" s="135"/>
      <c r="P5390" s="135"/>
      <c r="Q5390" s="135"/>
      <c r="R5390" s="135"/>
      <c r="S5390" s="135"/>
    </row>
    <row r="5391" spans="9:19">
      <c r="I5391" s="132"/>
      <c r="J5391" s="132"/>
      <c r="K5391" s="129"/>
      <c r="L5391" s="132"/>
      <c r="M5391" s="132"/>
      <c r="N5391" s="135"/>
      <c r="O5391" s="135"/>
      <c r="P5391" s="135"/>
      <c r="Q5391" s="135"/>
      <c r="R5391" s="135"/>
      <c r="S5391" s="135"/>
    </row>
    <row r="5392" spans="9:19">
      <c r="I5392" s="132"/>
      <c r="J5392" s="132"/>
      <c r="K5392" s="129"/>
      <c r="L5392" s="132"/>
      <c r="M5392" s="132"/>
      <c r="N5392" s="135"/>
      <c r="O5392" s="135"/>
      <c r="P5392" s="135"/>
      <c r="Q5392" s="135"/>
      <c r="R5392" s="135"/>
      <c r="S5392" s="135"/>
    </row>
    <row r="5393" spans="9:19">
      <c r="I5393" s="132"/>
      <c r="J5393" s="132"/>
      <c r="K5393" s="129"/>
      <c r="L5393" s="132"/>
      <c r="M5393" s="132"/>
      <c r="N5393" s="135"/>
      <c r="O5393" s="135"/>
      <c r="P5393" s="135"/>
      <c r="Q5393" s="135"/>
      <c r="R5393" s="135"/>
      <c r="S5393" s="135"/>
    </row>
    <row r="5394" spans="9:19">
      <c r="I5394" s="132"/>
      <c r="J5394" s="132"/>
      <c r="K5394" s="129"/>
      <c r="L5394" s="132"/>
      <c r="M5394" s="132"/>
      <c r="N5394" s="135"/>
      <c r="O5394" s="135"/>
      <c r="P5394" s="135"/>
      <c r="Q5394" s="135"/>
      <c r="R5394" s="135"/>
      <c r="S5394" s="135"/>
    </row>
    <row r="5395" spans="9:19">
      <c r="I5395" s="132"/>
      <c r="J5395" s="132"/>
      <c r="K5395" s="129"/>
      <c r="L5395" s="132"/>
      <c r="M5395" s="132"/>
      <c r="N5395" s="135"/>
      <c r="O5395" s="135"/>
      <c r="P5395" s="135"/>
      <c r="Q5395" s="135"/>
      <c r="R5395" s="135"/>
      <c r="S5395" s="135"/>
    </row>
    <row r="5396" spans="9:19">
      <c r="I5396" s="132"/>
      <c r="J5396" s="132"/>
      <c r="K5396" s="129"/>
      <c r="L5396" s="132"/>
      <c r="M5396" s="132"/>
      <c r="N5396" s="135"/>
      <c r="O5396" s="135"/>
      <c r="P5396" s="135"/>
      <c r="Q5396" s="135"/>
      <c r="R5396" s="135"/>
      <c r="S5396" s="135"/>
    </row>
    <row r="5397" spans="9:19">
      <c r="I5397" s="132"/>
      <c r="J5397" s="132"/>
      <c r="K5397" s="129"/>
      <c r="L5397" s="132"/>
      <c r="M5397" s="132"/>
      <c r="N5397" s="135"/>
      <c r="O5397" s="135"/>
      <c r="P5397" s="135"/>
      <c r="Q5397" s="135"/>
      <c r="R5397" s="135"/>
      <c r="S5397" s="135"/>
    </row>
    <row r="5398" spans="9:19">
      <c r="I5398" s="132"/>
      <c r="J5398" s="132"/>
      <c r="K5398" s="129"/>
      <c r="L5398" s="132"/>
      <c r="M5398" s="132"/>
      <c r="N5398" s="135"/>
      <c r="O5398" s="135"/>
      <c r="P5398" s="135"/>
      <c r="Q5398" s="135"/>
      <c r="R5398" s="135"/>
      <c r="S5398" s="135"/>
    </row>
    <row r="5399" spans="9:19">
      <c r="I5399" s="132"/>
      <c r="J5399" s="132"/>
      <c r="K5399" s="129"/>
      <c r="L5399" s="132"/>
      <c r="M5399" s="132"/>
      <c r="N5399" s="135"/>
      <c r="O5399" s="135"/>
      <c r="P5399" s="135"/>
      <c r="Q5399" s="135"/>
      <c r="R5399" s="135"/>
      <c r="S5399" s="135"/>
    </row>
    <row r="5400" spans="9:19">
      <c r="I5400" s="132"/>
      <c r="J5400" s="132"/>
      <c r="K5400" s="129"/>
      <c r="L5400" s="132"/>
      <c r="M5400" s="132"/>
      <c r="N5400" s="135"/>
      <c r="O5400" s="135"/>
      <c r="P5400" s="135"/>
      <c r="Q5400" s="135"/>
      <c r="R5400" s="135"/>
      <c r="S5400" s="135"/>
    </row>
    <row r="5401" spans="9:19">
      <c r="I5401" s="132"/>
      <c r="J5401" s="132"/>
      <c r="K5401" s="129"/>
      <c r="L5401" s="132"/>
      <c r="M5401" s="132"/>
      <c r="N5401" s="135"/>
      <c r="O5401" s="135"/>
      <c r="P5401" s="135"/>
      <c r="Q5401" s="135"/>
      <c r="R5401" s="135"/>
      <c r="S5401" s="135"/>
    </row>
    <row r="5402" spans="9:19">
      <c r="I5402" s="132"/>
      <c r="J5402" s="132"/>
      <c r="K5402" s="129"/>
      <c r="L5402" s="132"/>
      <c r="M5402" s="132"/>
      <c r="N5402" s="135"/>
      <c r="O5402" s="135"/>
      <c r="P5402" s="135"/>
      <c r="Q5402" s="135"/>
      <c r="R5402" s="135"/>
      <c r="S5402" s="135"/>
    </row>
    <row r="5403" spans="9:19">
      <c r="I5403" s="132"/>
      <c r="J5403" s="132"/>
      <c r="K5403" s="129"/>
      <c r="L5403" s="132"/>
      <c r="M5403" s="132"/>
      <c r="N5403" s="135"/>
      <c r="O5403" s="135"/>
      <c r="P5403" s="135"/>
      <c r="Q5403" s="135"/>
      <c r="R5403" s="135"/>
      <c r="S5403" s="135"/>
    </row>
    <row r="5404" spans="9:19">
      <c r="I5404" s="132"/>
      <c r="J5404" s="132"/>
      <c r="K5404" s="129"/>
      <c r="L5404" s="132"/>
      <c r="M5404" s="132"/>
      <c r="N5404" s="135"/>
      <c r="O5404" s="135"/>
      <c r="P5404" s="135"/>
      <c r="Q5404" s="135"/>
      <c r="R5404" s="135"/>
      <c r="S5404" s="135"/>
    </row>
    <row r="5405" spans="9:19">
      <c r="I5405" s="132"/>
      <c r="J5405" s="132"/>
      <c r="K5405" s="129"/>
      <c r="L5405" s="132"/>
      <c r="M5405" s="132"/>
      <c r="N5405" s="135"/>
      <c r="O5405" s="135"/>
      <c r="P5405" s="135"/>
      <c r="Q5405" s="135"/>
      <c r="R5405" s="135"/>
      <c r="S5405" s="135"/>
    </row>
    <row r="5406" spans="9:19">
      <c r="I5406" s="132"/>
      <c r="J5406" s="132"/>
      <c r="K5406" s="129"/>
      <c r="L5406" s="132"/>
      <c r="M5406" s="132"/>
      <c r="N5406" s="135"/>
      <c r="O5406" s="135"/>
      <c r="P5406" s="135"/>
      <c r="Q5406" s="135"/>
      <c r="R5406" s="135"/>
      <c r="S5406" s="135"/>
    </row>
    <row r="5407" spans="9:19">
      <c r="I5407" s="132"/>
      <c r="J5407" s="132"/>
      <c r="K5407" s="129"/>
      <c r="L5407" s="132"/>
      <c r="M5407" s="132"/>
      <c r="N5407" s="135"/>
      <c r="O5407" s="135"/>
      <c r="P5407" s="135"/>
      <c r="Q5407" s="135"/>
      <c r="R5407" s="135"/>
      <c r="S5407" s="135"/>
    </row>
    <row r="5408" spans="9:19">
      <c r="I5408" s="132"/>
      <c r="J5408" s="132"/>
      <c r="K5408" s="129"/>
      <c r="L5408" s="132"/>
      <c r="M5408" s="132"/>
      <c r="N5408" s="135"/>
      <c r="O5408" s="135"/>
      <c r="P5408" s="135"/>
      <c r="Q5408" s="135"/>
      <c r="R5408" s="135"/>
      <c r="S5408" s="135"/>
    </row>
    <row r="5409" spans="9:19">
      <c r="I5409" s="132"/>
      <c r="J5409" s="132"/>
      <c r="K5409" s="129"/>
      <c r="L5409" s="132"/>
      <c r="M5409" s="132"/>
      <c r="N5409" s="135"/>
      <c r="O5409" s="135"/>
      <c r="P5409" s="135"/>
      <c r="Q5409" s="135"/>
      <c r="R5409" s="135"/>
      <c r="S5409" s="135"/>
    </row>
    <row r="5410" spans="9:19">
      <c r="I5410" s="132"/>
      <c r="J5410" s="132"/>
      <c r="K5410" s="129"/>
      <c r="L5410" s="132"/>
      <c r="M5410" s="132"/>
      <c r="N5410" s="135"/>
      <c r="O5410" s="135"/>
      <c r="P5410" s="135"/>
      <c r="Q5410" s="135"/>
      <c r="R5410" s="135"/>
      <c r="S5410" s="135"/>
    </row>
    <row r="5411" spans="9:19">
      <c r="I5411" s="132"/>
      <c r="J5411" s="132"/>
      <c r="K5411" s="129"/>
      <c r="L5411" s="132"/>
      <c r="M5411" s="132"/>
      <c r="N5411" s="135"/>
      <c r="O5411" s="135"/>
      <c r="P5411" s="135"/>
      <c r="Q5411" s="135"/>
      <c r="R5411" s="135"/>
      <c r="S5411" s="135"/>
    </row>
    <row r="5412" spans="9:19">
      <c r="I5412" s="132"/>
      <c r="J5412" s="132"/>
      <c r="K5412" s="129"/>
      <c r="L5412" s="132"/>
      <c r="M5412" s="132"/>
      <c r="N5412" s="135"/>
      <c r="O5412" s="135"/>
      <c r="P5412" s="135"/>
      <c r="Q5412" s="135"/>
      <c r="R5412" s="135"/>
      <c r="S5412" s="135"/>
    </row>
    <row r="5413" spans="9:19">
      <c r="I5413" s="132"/>
      <c r="J5413" s="132"/>
      <c r="K5413" s="129"/>
      <c r="L5413" s="132"/>
      <c r="M5413" s="132"/>
      <c r="N5413" s="135"/>
      <c r="O5413" s="135"/>
      <c r="P5413" s="135"/>
      <c r="Q5413" s="135"/>
      <c r="R5413" s="135"/>
      <c r="S5413" s="135"/>
    </row>
    <row r="5414" spans="9:19">
      <c r="I5414" s="132"/>
      <c r="J5414" s="132"/>
      <c r="K5414" s="129"/>
      <c r="L5414" s="132"/>
      <c r="M5414" s="132"/>
      <c r="N5414" s="135"/>
      <c r="O5414" s="135"/>
      <c r="P5414" s="135"/>
      <c r="Q5414" s="135"/>
      <c r="R5414" s="135"/>
      <c r="S5414" s="135"/>
    </row>
    <row r="5415" spans="9:19">
      <c r="I5415" s="132"/>
      <c r="J5415" s="132"/>
      <c r="K5415" s="129"/>
      <c r="L5415" s="132"/>
      <c r="M5415" s="132"/>
      <c r="N5415" s="135"/>
      <c r="O5415" s="135"/>
      <c r="P5415" s="135"/>
      <c r="Q5415" s="135"/>
      <c r="R5415" s="135"/>
      <c r="S5415" s="135"/>
    </row>
    <row r="5416" spans="9:19">
      <c r="I5416" s="132"/>
      <c r="J5416" s="132"/>
      <c r="K5416" s="129"/>
      <c r="L5416" s="132"/>
      <c r="M5416" s="132"/>
      <c r="N5416" s="135"/>
      <c r="O5416" s="135"/>
      <c r="P5416" s="135"/>
      <c r="Q5416" s="135"/>
      <c r="R5416" s="135"/>
      <c r="S5416" s="135"/>
    </row>
    <row r="5417" spans="9:19">
      <c r="I5417" s="132"/>
      <c r="J5417" s="132"/>
      <c r="K5417" s="129"/>
      <c r="L5417" s="132"/>
      <c r="M5417" s="132"/>
      <c r="N5417" s="135"/>
      <c r="O5417" s="135"/>
      <c r="P5417" s="135"/>
      <c r="Q5417" s="135"/>
      <c r="R5417" s="135"/>
      <c r="S5417" s="135"/>
    </row>
    <row r="5418" spans="9:19">
      <c r="I5418" s="132"/>
      <c r="J5418" s="132"/>
      <c r="K5418" s="129"/>
      <c r="L5418" s="132"/>
      <c r="M5418" s="132"/>
      <c r="N5418" s="135"/>
      <c r="O5418" s="135"/>
      <c r="P5418" s="135"/>
      <c r="Q5418" s="135"/>
      <c r="R5418" s="135"/>
      <c r="S5418" s="135"/>
    </row>
    <row r="5419" spans="9:19">
      <c r="I5419" s="132"/>
      <c r="J5419" s="132"/>
      <c r="K5419" s="129"/>
      <c r="L5419" s="132"/>
      <c r="M5419" s="132"/>
      <c r="N5419" s="135"/>
      <c r="O5419" s="135"/>
      <c r="P5419" s="135"/>
      <c r="Q5419" s="135"/>
      <c r="R5419" s="135"/>
      <c r="S5419" s="135"/>
    </row>
    <row r="5420" spans="9:19">
      <c r="I5420" s="132"/>
      <c r="J5420" s="132"/>
      <c r="K5420" s="129"/>
      <c r="L5420" s="132"/>
      <c r="M5420" s="132"/>
      <c r="N5420" s="135"/>
      <c r="O5420" s="135"/>
      <c r="P5420" s="135"/>
      <c r="Q5420" s="135"/>
      <c r="R5420" s="135"/>
      <c r="S5420" s="135"/>
    </row>
    <row r="5421" spans="9:19">
      <c r="I5421" s="132"/>
      <c r="J5421" s="132"/>
      <c r="K5421" s="129"/>
      <c r="L5421" s="132"/>
      <c r="M5421" s="132"/>
      <c r="N5421" s="135"/>
      <c r="O5421" s="135"/>
      <c r="P5421" s="135"/>
      <c r="Q5421" s="135"/>
      <c r="R5421" s="135"/>
      <c r="S5421" s="135"/>
    </row>
    <row r="5422" spans="9:19">
      <c r="I5422" s="132"/>
      <c r="J5422" s="132"/>
      <c r="K5422" s="129"/>
      <c r="L5422" s="132"/>
      <c r="M5422" s="132"/>
      <c r="N5422" s="135"/>
      <c r="O5422" s="135"/>
      <c r="P5422" s="135"/>
      <c r="Q5422" s="135"/>
      <c r="R5422" s="135"/>
      <c r="S5422" s="135"/>
    </row>
    <row r="5423" spans="9:19">
      <c r="I5423" s="132"/>
      <c r="J5423" s="132"/>
      <c r="K5423" s="129"/>
      <c r="L5423" s="132"/>
      <c r="M5423" s="132"/>
      <c r="N5423" s="135"/>
      <c r="O5423" s="135"/>
      <c r="P5423" s="135"/>
      <c r="Q5423" s="135"/>
      <c r="R5423" s="135"/>
      <c r="S5423" s="135"/>
    </row>
    <row r="5424" spans="9:19">
      <c r="I5424" s="132"/>
      <c r="J5424" s="132"/>
      <c r="K5424" s="129"/>
      <c r="L5424" s="132"/>
      <c r="M5424" s="132"/>
      <c r="N5424" s="135"/>
      <c r="O5424" s="135"/>
      <c r="P5424" s="135"/>
      <c r="Q5424" s="135"/>
      <c r="R5424" s="135"/>
      <c r="S5424" s="135"/>
    </row>
    <row r="5425" spans="9:19">
      <c r="I5425" s="132"/>
      <c r="J5425" s="132"/>
      <c r="K5425" s="129"/>
      <c r="L5425" s="132"/>
      <c r="M5425" s="132"/>
      <c r="N5425" s="135"/>
      <c r="O5425" s="135"/>
      <c r="P5425" s="135"/>
      <c r="Q5425" s="135"/>
      <c r="R5425" s="135"/>
      <c r="S5425" s="135"/>
    </row>
    <row r="5426" spans="9:19">
      <c r="I5426" s="132"/>
      <c r="J5426" s="132"/>
      <c r="K5426" s="129"/>
      <c r="L5426" s="132"/>
      <c r="M5426" s="132"/>
      <c r="N5426" s="135"/>
      <c r="O5426" s="135"/>
      <c r="P5426" s="135"/>
      <c r="Q5426" s="135"/>
      <c r="R5426" s="135"/>
      <c r="S5426" s="135"/>
    </row>
    <row r="5427" spans="9:19">
      <c r="I5427" s="132"/>
      <c r="J5427" s="132"/>
      <c r="K5427" s="129"/>
      <c r="L5427" s="132"/>
      <c r="M5427" s="132"/>
      <c r="N5427" s="135"/>
      <c r="O5427" s="135"/>
      <c r="P5427" s="135"/>
      <c r="Q5427" s="135"/>
      <c r="R5427" s="135"/>
      <c r="S5427" s="135"/>
    </row>
    <row r="5428" spans="9:19">
      <c r="I5428" s="132"/>
      <c r="J5428" s="132"/>
      <c r="K5428" s="129"/>
      <c r="L5428" s="132"/>
      <c r="M5428" s="132"/>
      <c r="N5428" s="135"/>
      <c r="O5428" s="135"/>
      <c r="P5428" s="135"/>
      <c r="Q5428" s="135"/>
      <c r="R5428" s="135"/>
      <c r="S5428" s="135"/>
    </row>
    <row r="5429" spans="9:19">
      <c r="I5429" s="132"/>
      <c r="J5429" s="132"/>
      <c r="K5429" s="129"/>
      <c r="L5429" s="132"/>
      <c r="M5429" s="132"/>
      <c r="N5429" s="135"/>
      <c r="O5429" s="135"/>
      <c r="P5429" s="135"/>
      <c r="Q5429" s="135"/>
      <c r="R5429" s="135"/>
      <c r="S5429" s="135"/>
    </row>
    <row r="5430" spans="9:19">
      <c r="I5430" s="132"/>
      <c r="J5430" s="132"/>
      <c r="K5430" s="129"/>
      <c r="L5430" s="132"/>
      <c r="M5430" s="132"/>
      <c r="N5430" s="135"/>
      <c r="O5430" s="135"/>
      <c r="P5430" s="135"/>
      <c r="Q5430" s="135"/>
      <c r="R5430" s="135"/>
      <c r="S5430" s="135"/>
    </row>
    <row r="5431" spans="9:19">
      <c r="I5431" s="132"/>
      <c r="J5431" s="132"/>
      <c r="K5431" s="129"/>
      <c r="L5431" s="132"/>
      <c r="M5431" s="132"/>
      <c r="N5431" s="135"/>
      <c r="O5431" s="135"/>
      <c r="P5431" s="135"/>
      <c r="Q5431" s="135"/>
      <c r="R5431" s="135"/>
      <c r="S5431" s="135"/>
    </row>
    <row r="5432" spans="9:19">
      <c r="I5432" s="132"/>
      <c r="J5432" s="132"/>
      <c r="K5432" s="129"/>
      <c r="L5432" s="132"/>
      <c r="M5432" s="132"/>
      <c r="N5432" s="135"/>
      <c r="O5432" s="135"/>
      <c r="P5432" s="135"/>
      <c r="Q5432" s="135"/>
      <c r="R5432" s="135"/>
      <c r="S5432" s="135"/>
    </row>
    <row r="5433" spans="9:19">
      <c r="I5433" s="132"/>
      <c r="J5433" s="132"/>
      <c r="K5433" s="129"/>
      <c r="L5433" s="132"/>
      <c r="M5433" s="132"/>
      <c r="N5433" s="135"/>
      <c r="O5433" s="135"/>
      <c r="P5433" s="135"/>
      <c r="Q5433" s="135"/>
      <c r="R5433" s="135"/>
      <c r="S5433" s="135"/>
    </row>
    <row r="5434" spans="9:19">
      <c r="I5434" s="132"/>
      <c r="J5434" s="132"/>
      <c r="K5434" s="129"/>
      <c r="L5434" s="132"/>
      <c r="M5434" s="132"/>
      <c r="N5434" s="135"/>
      <c r="O5434" s="135"/>
      <c r="P5434" s="135"/>
      <c r="Q5434" s="135"/>
      <c r="R5434" s="135"/>
      <c r="S5434" s="135"/>
    </row>
    <row r="5435" spans="9:19">
      <c r="I5435" s="132"/>
      <c r="J5435" s="132"/>
      <c r="K5435" s="129"/>
      <c r="L5435" s="132"/>
      <c r="M5435" s="132"/>
      <c r="N5435" s="135"/>
      <c r="O5435" s="135"/>
      <c r="P5435" s="135"/>
      <c r="Q5435" s="135"/>
      <c r="R5435" s="135"/>
      <c r="S5435" s="135"/>
    </row>
    <row r="5436" spans="9:19">
      <c r="I5436" s="132"/>
      <c r="J5436" s="132"/>
      <c r="K5436" s="129"/>
      <c r="L5436" s="132"/>
      <c r="M5436" s="132"/>
      <c r="N5436" s="135"/>
      <c r="O5436" s="135"/>
      <c r="P5436" s="135"/>
      <c r="Q5436" s="135"/>
      <c r="R5436" s="135"/>
      <c r="S5436" s="135"/>
    </row>
    <row r="5437" spans="9:19">
      <c r="I5437" s="132"/>
      <c r="J5437" s="132"/>
      <c r="K5437" s="129"/>
      <c r="L5437" s="132"/>
      <c r="M5437" s="132"/>
      <c r="N5437" s="135"/>
      <c r="O5437" s="135"/>
      <c r="P5437" s="135"/>
      <c r="Q5437" s="135"/>
      <c r="R5437" s="135"/>
      <c r="S5437" s="135"/>
    </row>
    <row r="5438" spans="9:19">
      <c r="I5438" s="132"/>
      <c r="J5438" s="132"/>
      <c r="K5438" s="129"/>
      <c r="L5438" s="132"/>
      <c r="M5438" s="132"/>
      <c r="N5438" s="135"/>
      <c r="O5438" s="135"/>
      <c r="P5438" s="135"/>
      <c r="Q5438" s="135"/>
      <c r="R5438" s="135"/>
      <c r="S5438" s="135"/>
    </row>
    <row r="5439" spans="9:19">
      <c r="I5439" s="132"/>
      <c r="J5439" s="132"/>
      <c r="K5439" s="129"/>
      <c r="L5439" s="132"/>
      <c r="M5439" s="132"/>
      <c r="N5439" s="135"/>
      <c r="O5439" s="135"/>
      <c r="P5439" s="135"/>
      <c r="Q5439" s="135"/>
      <c r="R5439" s="135"/>
      <c r="S5439" s="135"/>
    </row>
    <row r="5440" spans="9:19">
      <c r="I5440" s="132"/>
      <c r="J5440" s="132"/>
      <c r="K5440" s="129"/>
      <c r="L5440" s="132"/>
      <c r="M5440" s="132"/>
      <c r="N5440" s="135"/>
      <c r="O5440" s="135"/>
      <c r="P5440" s="135"/>
      <c r="Q5440" s="135"/>
      <c r="R5440" s="135"/>
      <c r="S5440" s="135"/>
    </row>
    <row r="5441" spans="9:19">
      <c r="I5441" s="132"/>
      <c r="J5441" s="132"/>
      <c r="K5441" s="129"/>
      <c r="L5441" s="132"/>
      <c r="M5441" s="132"/>
      <c r="N5441" s="135"/>
      <c r="O5441" s="135"/>
      <c r="P5441" s="135"/>
      <c r="Q5441" s="135"/>
      <c r="R5441" s="135"/>
      <c r="S5441" s="135"/>
    </row>
    <row r="5442" spans="9:19">
      <c r="I5442" s="132"/>
      <c r="J5442" s="132"/>
      <c r="K5442" s="129"/>
      <c r="L5442" s="132"/>
      <c r="M5442" s="132"/>
      <c r="N5442" s="135"/>
      <c r="O5442" s="135"/>
      <c r="P5442" s="135"/>
      <c r="Q5442" s="135"/>
      <c r="R5442" s="135"/>
      <c r="S5442" s="135"/>
    </row>
    <row r="5443" spans="9:19">
      <c r="I5443" s="132"/>
      <c r="J5443" s="132"/>
      <c r="K5443" s="129"/>
      <c r="L5443" s="132"/>
      <c r="M5443" s="132"/>
      <c r="N5443" s="135"/>
      <c r="O5443" s="135"/>
      <c r="P5443" s="135"/>
      <c r="Q5443" s="135"/>
      <c r="R5443" s="135"/>
      <c r="S5443" s="135"/>
    </row>
    <row r="5444" spans="9:19">
      <c r="I5444" s="132"/>
      <c r="J5444" s="132"/>
      <c r="K5444" s="129"/>
      <c r="L5444" s="132"/>
      <c r="M5444" s="132"/>
      <c r="N5444" s="135"/>
      <c r="O5444" s="135"/>
      <c r="P5444" s="135"/>
      <c r="Q5444" s="135"/>
      <c r="R5444" s="135"/>
      <c r="S5444" s="135"/>
    </row>
    <row r="5445" spans="9:19">
      <c r="I5445" s="132"/>
      <c r="J5445" s="132"/>
      <c r="K5445" s="129"/>
      <c r="L5445" s="132"/>
      <c r="M5445" s="132"/>
      <c r="N5445" s="135"/>
      <c r="O5445" s="135"/>
      <c r="P5445" s="135"/>
      <c r="Q5445" s="135"/>
      <c r="R5445" s="135"/>
      <c r="S5445" s="135"/>
    </row>
    <row r="5446" spans="9:19">
      <c r="I5446" s="132"/>
      <c r="J5446" s="132"/>
      <c r="K5446" s="129"/>
      <c r="L5446" s="132"/>
      <c r="M5446" s="132"/>
      <c r="N5446" s="135"/>
      <c r="O5446" s="135"/>
      <c r="P5446" s="135"/>
      <c r="Q5446" s="135"/>
      <c r="R5446" s="135"/>
      <c r="S5446" s="135"/>
    </row>
    <row r="5447" spans="9:19">
      <c r="I5447" s="132"/>
      <c r="J5447" s="132"/>
      <c r="K5447" s="129"/>
      <c r="L5447" s="132"/>
      <c r="M5447" s="132"/>
      <c r="N5447" s="135"/>
      <c r="O5447" s="135"/>
      <c r="P5447" s="135"/>
      <c r="Q5447" s="135"/>
      <c r="R5447" s="135"/>
      <c r="S5447" s="135"/>
    </row>
    <row r="5448" spans="9:19">
      <c r="I5448" s="132"/>
      <c r="J5448" s="132"/>
      <c r="K5448" s="129"/>
      <c r="L5448" s="132"/>
      <c r="M5448" s="132"/>
      <c r="N5448" s="135"/>
      <c r="O5448" s="135"/>
      <c r="P5448" s="135"/>
      <c r="Q5448" s="135"/>
      <c r="R5448" s="135"/>
      <c r="S5448" s="135"/>
    </row>
    <row r="5449" spans="9:19">
      <c r="I5449" s="132"/>
      <c r="J5449" s="132"/>
      <c r="K5449" s="129"/>
      <c r="L5449" s="132"/>
      <c r="M5449" s="132"/>
      <c r="N5449" s="135"/>
      <c r="O5449" s="135"/>
      <c r="P5449" s="135"/>
      <c r="Q5449" s="135"/>
      <c r="R5449" s="135"/>
      <c r="S5449" s="135"/>
    </row>
    <row r="5450" spans="9:19">
      <c r="I5450" s="132"/>
      <c r="J5450" s="132"/>
      <c r="K5450" s="129"/>
      <c r="L5450" s="132"/>
      <c r="M5450" s="132"/>
      <c r="N5450" s="135"/>
      <c r="O5450" s="135"/>
      <c r="P5450" s="135"/>
      <c r="Q5450" s="135"/>
      <c r="R5450" s="135"/>
      <c r="S5450" s="135"/>
    </row>
    <row r="5451" spans="9:19">
      <c r="I5451" s="132"/>
      <c r="J5451" s="132"/>
      <c r="K5451" s="129"/>
      <c r="L5451" s="132"/>
      <c r="M5451" s="132"/>
      <c r="N5451" s="135"/>
      <c r="O5451" s="135"/>
      <c r="P5451" s="135"/>
      <c r="Q5451" s="135"/>
      <c r="R5451" s="135"/>
      <c r="S5451" s="135"/>
    </row>
    <row r="5452" spans="9:19">
      <c r="I5452" s="132"/>
      <c r="J5452" s="132"/>
      <c r="K5452" s="129"/>
      <c r="L5452" s="132"/>
      <c r="M5452" s="132"/>
      <c r="N5452" s="135"/>
      <c r="O5452" s="135"/>
      <c r="P5452" s="135"/>
      <c r="Q5452" s="135"/>
      <c r="R5452" s="135"/>
      <c r="S5452" s="135"/>
    </row>
    <row r="5453" spans="9:19">
      <c r="I5453" s="132"/>
      <c r="J5453" s="132"/>
      <c r="K5453" s="129"/>
      <c r="L5453" s="132"/>
      <c r="M5453" s="132"/>
      <c r="N5453" s="135"/>
      <c r="O5453" s="135"/>
      <c r="P5453" s="135"/>
      <c r="Q5453" s="135"/>
      <c r="R5453" s="135"/>
      <c r="S5453" s="135"/>
    </row>
    <row r="5454" spans="9:19">
      <c r="I5454" s="132"/>
      <c r="J5454" s="132"/>
      <c r="K5454" s="129"/>
      <c r="L5454" s="132"/>
      <c r="M5454" s="132"/>
      <c r="N5454" s="135"/>
      <c r="O5454" s="135"/>
      <c r="P5454" s="135"/>
      <c r="Q5454" s="135"/>
      <c r="R5454" s="135"/>
      <c r="S5454" s="135"/>
    </row>
    <row r="5455" spans="9:19">
      <c r="I5455" s="132"/>
      <c r="J5455" s="132"/>
      <c r="K5455" s="129"/>
      <c r="L5455" s="132"/>
      <c r="M5455" s="132"/>
      <c r="N5455" s="135"/>
      <c r="O5455" s="135"/>
      <c r="P5455" s="135"/>
      <c r="Q5455" s="135"/>
      <c r="R5455" s="135"/>
      <c r="S5455" s="135"/>
    </row>
    <row r="5456" spans="9:19">
      <c r="I5456" s="132"/>
      <c r="J5456" s="132"/>
      <c r="K5456" s="129"/>
      <c r="L5456" s="132"/>
      <c r="M5456" s="132"/>
      <c r="N5456" s="135"/>
      <c r="O5456" s="135"/>
      <c r="P5456" s="135"/>
      <c r="Q5456" s="135"/>
      <c r="R5456" s="135"/>
      <c r="S5456" s="135"/>
    </row>
    <row r="5457" spans="9:19">
      <c r="I5457" s="132"/>
      <c r="J5457" s="132"/>
      <c r="K5457" s="129"/>
      <c r="L5457" s="132"/>
      <c r="M5457" s="132"/>
      <c r="N5457" s="135"/>
      <c r="O5457" s="135"/>
      <c r="P5457" s="135"/>
      <c r="Q5457" s="135"/>
      <c r="R5457" s="135"/>
      <c r="S5457" s="135"/>
    </row>
    <row r="5458" spans="9:19">
      <c r="I5458" s="132"/>
      <c r="J5458" s="132"/>
      <c r="K5458" s="129"/>
      <c r="L5458" s="132"/>
      <c r="M5458" s="132"/>
      <c r="N5458" s="135"/>
      <c r="O5458" s="135"/>
      <c r="P5458" s="135"/>
      <c r="Q5458" s="135"/>
      <c r="R5458" s="135"/>
      <c r="S5458" s="135"/>
    </row>
    <row r="5459" spans="9:19">
      <c r="I5459" s="132"/>
      <c r="J5459" s="132"/>
      <c r="K5459" s="129"/>
      <c r="L5459" s="132"/>
      <c r="M5459" s="132"/>
      <c r="N5459" s="135"/>
      <c r="O5459" s="135"/>
      <c r="P5459" s="135"/>
      <c r="Q5459" s="135"/>
      <c r="R5459" s="135"/>
      <c r="S5459" s="135"/>
    </row>
    <row r="5460" spans="9:19">
      <c r="I5460" s="132"/>
      <c r="J5460" s="132"/>
      <c r="K5460" s="129"/>
      <c r="L5460" s="132"/>
      <c r="M5460" s="132"/>
      <c r="N5460" s="135"/>
      <c r="O5460" s="135"/>
      <c r="P5460" s="135"/>
      <c r="Q5460" s="135"/>
      <c r="R5460" s="135"/>
      <c r="S5460" s="135"/>
    </row>
    <row r="5461" spans="9:19">
      <c r="I5461" s="132"/>
      <c r="J5461" s="132"/>
      <c r="K5461" s="129"/>
      <c r="L5461" s="132"/>
      <c r="M5461" s="132"/>
      <c r="N5461" s="135"/>
      <c r="O5461" s="135"/>
      <c r="P5461" s="135"/>
      <c r="Q5461" s="135"/>
      <c r="R5461" s="135"/>
      <c r="S5461" s="135"/>
    </row>
    <row r="5462" spans="9:19">
      <c r="I5462" s="132"/>
      <c r="J5462" s="132"/>
      <c r="K5462" s="129"/>
      <c r="L5462" s="132"/>
      <c r="M5462" s="132"/>
      <c r="N5462" s="135"/>
      <c r="O5462" s="135"/>
      <c r="P5462" s="135"/>
      <c r="Q5462" s="135"/>
      <c r="R5462" s="135"/>
      <c r="S5462" s="135"/>
    </row>
    <row r="5463" spans="9:19">
      <c r="I5463" s="132"/>
      <c r="J5463" s="132"/>
      <c r="K5463" s="129"/>
      <c r="L5463" s="132"/>
      <c r="M5463" s="132"/>
      <c r="N5463" s="135"/>
      <c r="O5463" s="135"/>
      <c r="P5463" s="135"/>
      <c r="Q5463" s="135"/>
      <c r="R5463" s="135"/>
      <c r="S5463" s="135"/>
    </row>
    <row r="5464" spans="9:19">
      <c r="I5464" s="132"/>
      <c r="J5464" s="132"/>
      <c r="K5464" s="129"/>
      <c r="L5464" s="132"/>
      <c r="M5464" s="132"/>
      <c r="N5464" s="135"/>
      <c r="O5464" s="135"/>
      <c r="P5464" s="135"/>
      <c r="Q5464" s="135"/>
      <c r="R5464" s="135"/>
      <c r="S5464" s="135"/>
    </row>
    <row r="5465" spans="9:19">
      <c r="I5465" s="132"/>
      <c r="J5465" s="132"/>
      <c r="K5465" s="129"/>
      <c r="L5465" s="132"/>
      <c r="M5465" s="132"/>
      <c r="N5465" s="135"/>
      <c r="O5465" s="135"/>
      <c r="P5465" s="135"/>
      <c r="Q5465" s="135"/>
      <c r="R5465" s="135"/>
      <c r="S5465" s="135"/>
    </row>
    <row r="5466" spans="9:19">
      <c r="I5466" s="132"/>
      <c r="J5466" s="132"/>
      <c r="K5466" s="129"/>
      <c r="L5466" s="132"/>
      <c r="M5466" s="132"/>
      <c r="N5466" s="135"/>
      <c r="O5466" s="135"/>
      <c r="P5466" s="135"/>
      <c r="Q5466" s="135"/>
      <c r="R5466" s="135"/>
      <c r="S5466" s="135"/>
    </row>
    <row r="5467" spans="9:19">
      <c r="I5467" s="132"/>
      <c r="J5467" s="132"/>
      <c r="K5467" s="129"/>
      <c r="L5467" s="132"/>
      <c r="M5467" s="132"/>
      <c r="N5467" s="135"/>
      <c r="O5467" s="135"/>
      <c r="P5467" s="135"/>
      <c r="Q5467" s="135"/>
      <c r="R5467" s="135"/>
      <c r="S5467" s="135"/>
    </row>
    <row r="5468" spans="9:19">
      <c r="I5468" s="132"/>
      <c r="J5468" s="132"/>
      <c r="K5468" s="129"/>
      <c r="L5468" s="132"/>
      <c r="M5468" s="132"/>
      <c r="N5468" s="135"/>
      <c r="O5468" s="135"/>
      <c r="P5468" s="135"/>
      <c r="Q5468" s="135"/>
      <c r="R5468" s="135"/>
      <c r="S5468" s="135"/>
    </row>
    <row r="5469" spans="9:19">
      <c r="I5469" s="132"/>
      <c r="J5469" s="132"/>
      <c r="K5469" s="129"/>
      <c r="L5469" s="132"/>
      <c r="M5469" s="132"/>
      <c r="N5469" s="135"/>
      <c r="O5469" s="135"/>
      <c r="P5469" s="135"/>
      <c r="Q5469" s="135"/>
      <c r="R5469" s="135"/>
      <c r="S5469" s="135"/>
    </row>
    <row r="5470" spans="9:19">
      <c r="I5470" s="132"/>
      <c r="J5470" s="132"/>
      <c r="K5470" s="129"/>
      <c r="L5470" s="132"/>
      <c r="M5470" s="132"/>
      <c r="N5470" s="135"/>
      <c r="O5470" s="135"/>
      <c r="P5470" s="135"/>
      <c r="Q5470" s="135"/>
      <c r="R5470" s="135"/>
      <c r="S5470" s="135"/>
    </row>
    <row r="5471" spans="9:19">
      <c r="I5471" s="132"/>
      <c r="J5471" s="132"/>
      <c r="K5471" s="129"/>
      <c r="L5471" s="132"/>
      <c r="M5471" s="132"/>
      <c r="N5471" s="135"/>
      <c r="O5471" s="135"/>
      <c r="P5471" s="135"/>
      <c r="Q5471" s="135"/>
      <c r="R5471" s="135"/>
      <c r="S5471" s="135"/>
    </row>
    <row r="5472" spans="9:19">
      <c r="I5472" s="132"/>
      <c r="J5472" s="132"/>
      <c r="K5472" s="129"/>
      <c r="L5472" s="132"/>
      <c r="M5472" s="132"/>
      <c r="N5472" s="135"/>
      <c r="O5472" s="135"/>
      <c r="P5472" s="135"/>
      <c r="Q5472" s="135"/>
      <c r="R5472" s="135"/>
      <c r="S5472" s="135"/>
    </row>
    <row r="5473" spans="9:19">
      <c r="I5473" s="132"/>
      <c r="J5473" s="132"/>
      <c r="K5473" s="129"/>
      <c r="L5473" s="132"/>
      <c r="M5473" s="132"/>
      <c r="N5473" s="135"/>
      <c r="O5473" s="135"/>
      <c r="P5473" s="135"/>
      <c r="Q5473" s="135"/>
      <c r="R5473" s="135"/>
      <c r="S5473" s="135"/>
    </row>
    <row r="5474" spans="9:19">
      <c r="I5474" s="132"/>
      <c r="J5474" s="132"/>
      <c r="K5474" s="129"/>
      <c r="L5474" s="132"/>
      <c r="M5474" s="132"/>
      <c r="N5474" s="135"/>
      <c r="O5474" s="135"/>
      <c r="P5474" s="135"/>
      <c r="Q5474" s="135"/>
      <c r="R5474" s="135"/>
      <c r="S5474" s="135"/>
    </row>
    <row r="5475" spans="9:19">
      <c r="I5475" s="132"/>
      <c r="J5475" s="132"/>
      <c r="K5475" s="129"/>
      <c r="L5475" s="132"/>
      <c r="M5475" s="132"/>
      <c r="N5475" s="135"/>
      <c r="O5475" s="135"/>
      <c r="P5475" s="135"/>
      <c r="Q5475" s="135"/>
      <c r="R5475" s="135"/>
      <c r="S5475" s="135"/>
    </row>
    <row r="5476" spans="9:19">
      <c r="I5476" s="132"/>
      <c r="J5476" s="132"/>
      <c r="K5476" s="129"/>
      <c r="L5476" s="132"/>
      <c r="M5476" s="132"/>
      <c r="N5476" s="135"/>
      <c r="O5476" s="135"/>
      <c r="P5476" s="135"/>
      <c r="Q5476" s="135"/>
      <c r="R5476" s="135"/>
      <c r="S5476" s="135"/>
    </row>
    <row r="5477" spans="9:19">
      <c r="I5477" s="132"/>
      <c r="J5477" s="132"/>
      <c r="K5477" s="129"/>
      <c r="L5477" s="132"/>
      <c r="M5477" s="132"/>
      <c r="N5477" s="135"/>
      <c r="O5477" s="135"/>
      <c r="P5477" s="135"/>
      <c r="Q5477" s="135"/>
      <c r="R5477" s="135"/>
      <c r="S5477" s="135"/>
    </row>
    <row r="5478" spans="9:19">
      <c r="I5478" s="132"/>
      <c r="J5478" s="132"/>
      <c r="K5478" s="129"/>
      <c r="L5478" s="132"/>
      <c r="M5478" s="132"/>
      <c r="N5478" s="135"/>
      <c r="O5478" s="135"/>
      <c r="P5478" s="135"/>
      <c r="Q5478" s="135"/>
      <c r="R5478" s="135"/>
      <c r="S5478" s="135"/>
    </row>
    <row r="5479" spans="9:19">
      <c r="I5479" s="132"/>
      <c r="J5479" s="132"/>
      <c r="K5479" s="129"/>
      <c r="L5479" s="132"/>
      <c r="M5479" s="132"/>
      <c r="N5479" s="135"/>
      <c r="O5479" s="135"/>
      <c r="P5479" s="135"/>
      <c r="Q5479" s="135"/>
      <c r="R5479" s="135"/>
      <c r="S5479" s="135"/>
    </row>
    <row r="5480" spans="9:19">
      <c r="I5480" s="132"/>
      <c r="J5480" s="132"/>
      <c r="K5480" s="129"/>
      <c r="L5480" s="132"/>
      <c r="M5480" s="132"/>
      <c r="N5480" s="135"/>
      <c r="O5480" s="135"/>
      <c r="P5480" s="135"/>
      <c r="Q5480" s="135"/>
      <c r="R5480" s="135"/>
      <c r="S5480" s="135"/>
    </row>
    <row r="5481" spans="9:19">
      <c r="I5481" s="132"/>
      <c r="J5481" s="132"/>
      <c r="K5481" s="129"/>
      <c r="L5481" s="132"/>
      <c r="M5481" s="132"/>
      <c r="N5481" s="135"/>
      <c r="O5481" s="135"/>
      <c r="P5481" s="135"/>
      <c r="Q5481" s="135"/>
      <c r="R5481" s="135"/>
      <c r="S5481" s="135"/>
    </row>
    <row r="5482" spans="9:19">
      <c r="I5482" s="132"/>
      <c r="J5482" s="132"/>
      <c r="K5482" s="129"/>
      <c r="L5482" s="132"/>
      <c r="M5482" s="132"/>
      <c r="N5482" s="135"/>
      <c r="O5482" s="135"/>
      <c r="P5482" s="135"/>
      <c r="Q5482" s="135"/>
      <c r="R5482" s="135"/>
      <c r="S5482" s="135"/>
    </row>
    <row r="5483" spans="9:19">
      <c r="I5483" s="132"/>
      <c r="J5483" s="132"/>
      <c r="K5483" s="129"/>
      <c r="L5483" s="132"/>
      <c r="M5483" s="132"/>
      <c r="N5483" s="135"/>
      <c r="O5483" s="135"/>
      <c r="P5483" s="135"/>
      <c r="Q5483" s="135"/>
      <c r="R5483" s="135"/>
      <c r="S5483" s="135"/>
    </row>
    <row r="5484" spans="9:19">
      <c r="I5484" s="132"/>
      <c r="J5484" s="132"/>
      <c r="K5484" s="129"/>
      <c r="L5484" s="132"/>
      <c r="M5484" s="132"/>
      <c r="N5484" s="135"/>
      <c r="O5484" s="135"/>
      <c r="P5484" s="135"/>
      <c r="Q5484" s="135"/>
      <c r="R5484" s="135"/>
      <c r="S5484" s="135"/>
    </row>
    <row r="5485" spans="9:19">
      <c r="I5485" s="132"/>
      <c r="J5485" s="132"/>
      <c r="K5485" s="129"/>
      <c r="L5485" s="132"/>
      <c r="M5485" s="132"/>
      <c r="N5485" s="135"/>
      <c r="O5485" s="135"/>
      <c r="P5485" s="135"/>
      <c r="Q5485" s="135"/>
      <c r="R5485" s="135"/>
      <c r="S5485" s="135"/>
    </row>
    <row r="5486" spans="9:19">
      <c r="I5486" s="132"/>
      <c r="J5486" s="132"/>
      <c r="K5486" s="129"/>
      <c r="L5486" s="132"/>
      <c r="M5486" s="132"/>
      <c r="N5486" s="135"/>
      <c r="O5486" s="135"/>
      <c r="P5486" s="135"/>
      <c r="Q5486" s="135"/>
      <c r="R5486" s="135"/>
      <c r="S5486" s="135"/>
    </row>
    <row r="5487" spans="9:19">
      <c r="I5487" s="132"/>
      <c r="J5487" s="132"/>
      <c r="K5487" s="129"/>
      <c r="L5487" s="132"/>
      <c r="M5487" s="132"/>
      <c r="N5487" s="135"/>
      <c r="O5487" s="135"/>
      <c r="P5487" s="135"/>
      <c r="Q5487" s="135"/>
      <c r="R5487" s="135"/>
      <c r="S5487" s="135"/>
    </row>
    <row r="5488" spans="9:19">
      <c r="I5488" s="132"/>
      <c r="J5488" s="132"/>
      <c r="K5488" s="129"/>
      <c r="L5488" s="132"/>
      <c r="M5488" s="132"/>
      <c r="N5488" s="135"/>
      <c r="O5488" s="135"/>
      <c r="P5488" s="135"/>
      <c r="Q5488" s="135"/>
      <c r="R5488" s="135"/>
      <c r="S5488" s="135"/>
    </row>
    <row r="5489" spans="9:19">
      <c r="I5489" s="132"/>
      <c r="J5489" s="132"/>
      <c r="K5489" s="129"/>
      <c r="L5489" s="132"/>
      <c r="M5489" s="132"/>
      <c r="N5489" s="135"/>
      <c r="O5489" s="135"/>
      <c r="P5489" s="135"/>
      <c r="Q5489" s="135"/>
      <c r="R5489" s="135"/>
      <c r="S5489" s="135"/>
    </row>
    <row r="5490" spans="9:19">
      <c r="I5490" s="132"/>
      <c r="J5490" s="132"/>
      <c r="K5490" s="129"/>
      <c r="L5490" s="132"/>
      <c r="M5490" s="132"/>
      <c r="N5490" s="135"/>
      <c r="O5490" s="135"/>
      <c r="P5490" s="135"/>
      <c r="Q5490" s="135"/>
      <c r="R5490" s="135"/>
      <c r="S5490" s="135"/>
    </row>
    <row r="5491" spans="9:19">
      <c r="I5491" s="132"/>
      <c r="J5491" s="132"/>
      <c r="K5491" s="129"/>
      <c r="L5491" s="132"/>
      <c r="M5491" s="132"/>
      <c r="N5491" s="135"/>
      <c r="O5491" s="135"/>
      <c r="P5491" s="135"/>
      <c r="Q5491" s="135"/>
      <c r="R5491" s="135"/>
      <c r="S5491" s="135"/>
    </row>
    <row r="5492" spans="9:19">
      <c r="I5492" s="132"/>
      <c r="J5492" s="132"/>
      <c r="K5492" s="129"/>
      <c r="L5492" s="132"/>
      <c r="M5492" s="132"/>
      <c r="N5492" s="135"/>
      <c r="O5492" s="135"/>
      <c r="P5492" s="135"/>
      <c r="Q5492" s="135"/>
      <c r="R5492" s="135"/>
      <c r="S5492" s="135"/>
    </row>
    <row r="5493" spans="9:19">
      <c r="I5493" s="132"/>
      <c r="J5493" s="132"/>
      <c r="K5493" s="129"/>
      <c r="L5493" s="132"/>
      <c r="M5493" s="132"/>
      <c r="N5493" s="135"/>
      <c r="O5493" s="135"/>
      <c r="P5493" s="135"/>
      <c r="Q5493" s="135"/>
      <c r="R5493" s="135"/>
      <c r="S5493" s="135"/>
    </row>
    <row r="5494" spans="9:19">
      <c r="I5494" s="132"/>
      <c r="J5494" s="132"/>
      <c r="K5494" s="129"/>
      <c r="L5494" s="132"/>
      <c r="M5494" s="132"/>
      <c r="N5494" s="135"/>
      <c r="O5494" s="135"/>
      <c r="P5494" s="135"/>
      <c r="Q5494" s="135"/>
      <c r="R5494" s="135"/>
      <c r="S5494" s="135"/>
    </row>
    <row r="5495" spans="9:19">
      <c r="I5495" s="132"/>
      <c r="J5495" s="132"/>
      <c r="K5495" s="129"/>
      <c r="L5495" s="132"/>
      <c r="M5495" s="132"/>
      <c r="N5495" s="135"/>
      <c r="O5495" s="135"/>
      <c r="P5495" s="135"/>
      <c r="Q5495" s="135"/>
      <c r="R5495" s="135"/>
      <c r="S5495" s="135"/>
    </row>
    <row r="5496" spans="9:19">
      <c r="I5496" s="132"/>
      <c r="J5496" s="132"/>
      <c r="K5496" s="129"/>
      <c r="L5496" s="132"/>
      <c r="M5496" s="132"/>
      <c r="N5496" s="135"/>
      <c r="O5496" s="135"/>
      <c r="P5496" s="135"/>
      <c r="Q5496" s="135"/>
      <c r="R5496" s="135"/>
      <c r="S5496" s="135"/>
    </row>
    <row r="5497" spans="9:19">
      <c r="I5497" s="132"/>
      <c r="J5497" s="132"/>
      <c r="K5497" s="129"/>
      <c r="L5497" s="132"/>
      <c r="M5497" s="132"/>
      <c r="N5497" s="135"/>
      <c r="O5497" s="135"/>
      <c r="P5497" s="135"/>
      <c r="Q5497" s="135"/>
      <c r="R5497" s="135"/>
      <c r="S5497" s="135"/>
    </row>
    <row r="5498" spans="9:19">
      <c r="I5498" s="132"/>
      <c r="J5498" s="132"/>
      <c r="K5498" s="129"/>
      <c r="L5498" s="132"/>
      <c r="M5498" s="132"/>
      <c r="N5498" s="135"/>
      <c r="O5498" s="135"/>
      <c r="P5498" s="135"/>
      <c r="Q5498" s="135"/>
      <c r="R5498" s="135"/>
      <c r="S5498" s="135"/>
    </row>
    <row r="5499" spans="9:19">
      <c r="I5499" s="132"/>
      <c r="J5499" s="132"/>
      <c r="K5499" s="129"/>
      <c r="L5499" s="132"/>
      <c r="M5499" s="132"/>
      <c r="N5499" s="135"/>
      <c r="O5499" s="135"/>
      <c r="P5499" s="135"/>
      <c r="Q5499" s="135"/>
      <c r="R5499" s="135"/>
      <c r="S5499" s="135"/>
    </row>
    <row r="5500" spans="9:19">
      <c r="I5500" s="132"/>
      <c r="J5500" s="132"/>
      <c r="K5500" s="129"/>
      <c r="L5500" s="132"/>
      <c r="M5500" s="132"/>
      <c r="N5500" s="135"/>
      <c r="O5500" s="135"/>
      <c r="P5500" s="135"/>
      <c r="Q5500" s="135"/>
      <c r="R5500" s="135"/>
      <c r="S5500" s="135"/>
    </row>
    <row r="5501" spans="9:19">
      <c r="I5501" s="132"/>
      <c r="J5501" s="132"/>
      <c r="K5501" s="129"/>
      <c r="L5501" s="132"/>
      <c r="M5501" s="132"/>
      <c r="N5501" s="135"/>
      <c r="O5501" s="135"/>
      <c r="P5501" s="135"/>
      <c r="Q5501" s="135"/>
      <c r="R5501" s="135"/>
      <c r="S5501" s="135"/>
    </row>
    <row r="5502" spans="9:19">
      <c r="I5502" s="132"/>
      <c r="J5502" s="132"/>
      <c r="K5502" s="129"/>
      <c r="L5502" s="132"/>
      <c r="M5502" s="132"/>
      <c r="N5502" s="135"/>
      <c r="O5502" s="135"/>
      <c r="P5502" s="135"/>
      <c r="Q5502" s="135"/>
      <c r="R5502" s="135"/>
      <c r="S5502" s="135"/>
    </row>
    <row r="5503" spans="9:19">
      <c r="I5503" s="132"/>
      <c r="J5503" s="132"/>
      <c r="K5503" s="129"/>
      <c r="L5503" s="132"/>
      <c r="M5503" s="132"/>
      <c r="N5503" s="135"/>
      <c r="O5503" s="135"/>
      <c r="P5503" s="135"/>
      <c r="Q5503" s="135"/>
      <c r="R5503" s="135"/>
      <c r="S5503" s="135"/>
    </row>
    <row r="5504" spans="9:19">
      <c r="I5504" s="132"/>
      <c r="J5504" s="132"/>
      <c r="K5504" s="129"/>
      <c r="L5504" s="132"/>
      <c r="M5504" s="132"/>
      <c r="N5504" s="135"/>
      <c r="O5504" s="135"/>
      <c r="P5504" s="135"/>
      <c r="Q5504" s="135"/>
      <c r="R5504" s="135"/>
      <c r="S5504" s="135"/>
    </row>
    <row r="5505" spans="9:19">
      <c r="I5505" s="132"/>
      <c r="J5505" s="132"/>
      <c r="K5505" s="129"/>
      <c r="L5505" s="132"/>
      <c r="M5505" s="132"/>
      <c r="N5505" s="135"/>
      <c r="O5505" s="135"/>
      <c r="P5505" s="135"/>
      <c r="Q5505" s="135"/>
      <c r="R5505" s="135"/>
      <c r="S5505" s="135"/>
    </row>
    <row r="5506" spans="9:19">
      <c r="I5506" s="132"/>
      <c r="J5506" s="132"/>
      <c r="K5506" s="129"/>
      <c r="L5506" s="132"/>
      <c r="M5506" s="132"/>
      <c r="N5506" s="135"/>
      <c r="O5506" s="135"/>
      <c r="P5506" s="135"/>
      <c r="Q5506" s="135"/>
      <c r="R5506" s="135"/>
      <c r="S5506" s="135"/>
    </row>
    <row r="5507" spans="9:19">
      <c r="I5507" s="132"/>
      <c r="J5507" s="132"/>
      <c r="K5507" s="129"/>
      <c r="L5507" s="132"/>
      <c r="M5507" s="132"/>
      <c r="N5507" s="135"/>
      <c r="O5507" s="135"/>
      <c r="P5507" s="135"/>
      <c r="Q5507" s="135"/>
      <c r="R5507" s="135"/>
      <c r="S5507" s="135"/>
    </row>
    <row r="5508" spans="9:19">
      <c r="I5508" s="132"/>
      <c r="J5508" s="132"/>
      <c r="K5508" s="129"/>
      <c r="L5508" s="132"/>
      <c r="M5508" s="132"/>
      <c r="N5508" s="135"/>
      <c r="O5508" s="135"/>
      <c r="P5508" s="135"/>
      <c r="Q5508" s="135"/>
      <c r="R5508" s="135"/>
      <c r="S5508" s="135"/>
    </row>
    <row r="5509" spans="9:19">
      <c r="I5509" s="132"/>
      <c r="J5509" s="132"/>
      <c r="K5509" s="129"/>
      <c r="L5509" s="132"/>
      <c r="M5509" s="132"/>
      <c r="N5509" s="135"/>
      <c r="O5509" s="135"/>
      <c r="P5509" s="135"/>
      <c r="Q5509" s="135"/>
      <c r="R5509" s="135"/>
      <c r="S5509" s="135"/>
    </row>
    <row r="5510" spans="9:19">
      <c r="I5510" s="132"/>
      <c r="J5510" s="132"/>
      <c r="K5510" s="129"/>
      <c r="L5510" s="132"/>
      <c r="M5510" s="132"/>
      <c r="N5510" s="135"/>
      <c r="O5510" s="135"/>
      <c r="P5510" s="135"/>
      <c r="Q5510" s="135"/>
      <c r="R5510" s="135"/>
      <c r="S5510" s="135"/>
    </row>
    <row r="5511" spans="9:19">
      <c r="I5511" s="132"/>
      <c r="J5511" s="132"/>
      <c r="K5511" s="129"/>
      <c r="L5511" s="132"/>
      <c r="M5511" s="132"/>
      <c r="N5511" s="135"/>
      <c r="O5511" s="135"/>
      <c r="P5511" s="135"/>
      <c r="Q5511" s="135"/>
      <c r="R5511" s="135"/>
      <c r="S5511" s="135"/>
    </row>
    <row r="5512" spans="9:19">
      <c r="I5512" s="132"/>
      <c r="J5512" s="132"/>
      <c r="K5512" s="129"/>
      <c r="L5512" s="132"/>
      <c r="M5512" s="132"/>
      <c r="N5512" s="135"/>
      <c r="O5512" s="135"/>
      <c r="P5512" s="135"/>
      <c r="Q5512" s="135"/>
      <c r="R5512" s="135"/>
      <c r="S5512" s="135"/>
    </row>
    <row r="5513" spans="9:19">
      <c r="I5513" s="132"/>
      <c r="J5513" s="132"/>
      <c r="K5513" s="129"/>
      <c r="L5513" s="132"/>
      <c r="M5513" s="132"/>
      <c r="N5513" s="135"/>
      <c r="O5513" s="135"/>
      <c r="P5513" s="135"/>
      <c r="Q5513" s="135"/>
      <c r="R5513" s="135"/>
      <c r="S5513" s="135"/>
    </row>
    <row r="5514" spans="9:19">
      <c r="I5514" s="132"/>
      <c r="J5514" s="132"/>
      <c r="K5514" s="129"/>
      <c r="L5514" s="132"/>
      <c r="M5514" s="132"/>
      <c r="N5514" s="135"/>
      <c r="O5514" s="135"/>
      <c r="P5514" s="135"/>
      <c r="Q5514" s="135"/>
      <c r="R5514" s="135"/>
      <c r="S5514" s="135"/>
    </row>
    <row r="5515" spans="9:19">
      <c r="I5515" s="132"/>
      <c r="J5515" s="132"/>
      <c r="K5515" s="129"/>
      <c r="L5515" s="132"/>
      <c r="M5515" s="132"/>
      <c r="N5515" s="135"/>
      <c r="O5515" s="135"/>
      <c r="P5515" s="135"/>
      <c r="Q5515" s="135"/>
      <c r="R5515" s="135"/>
      <c r="S5515" s="135"/>
    </row>
    <row r="5516" spans="9:19">
      <c r="I5516" s="132"/>
      <c r="J5516" s="132"/>
      <c r="K5516" s="129"/>
      <c r="L5516" s="132"/>
      <c r="M5516" s="132"/>
      <c r="N5516" s="135"/>
      <c r="O5516" s="135"/>
      <c r="P5516" s="135"/>
      <c r="Q5516" s="135"/>
      <c r="R5516" s="135"/>
      <c r="S5516" s="135"/>
    </row>
    <row r="5517" spans="9:19">
      <c r="I5517" s="132"/>
      <c r="J5517" s="132"/>
      <c r="K5517" s="129"/>
      <c r="L5517" s="132"/>
      <c r="M5517" s="132"/>
      <c r="N5517" s="135"/>
      <c r="O5517" s="135"/>
      <c r="P5517" s="135"/>
      <c r="Q5517" s="135"/>
      <c r="R5517" s="135"/>
      <c r="S5517" s="135"/>
    </row>
    <row r="5518" spans="9:19">
      <c r="I5518" s="132"/>
      <c r="J5518" s="132"/>
      <c r="K5518" s="129"/>
      <c r="L5518" s="132"/>
      <c r="M5518" s="132"/>
      <c r="N5518" s="135"/>
      <c r="O5518" s="135"/>
      <c r="P5518" s="135"/>
      <c r="Q5518" s="135"/>
      <c r="R5518" s="135"/>
      <c r="S5518" s="135"/>
    </row>
    <row r="5519" spans="9:19">
      <c r="I5519" s="132"/>
      <c r="J5519" s="132"/>
      <c r="K5519" s="129"/>
      <c r="L5519" s="132"/>
      <c r="M5519" s="132"/>
      <c r="N5519" s="135"/>
      <c r="O5519" s="135"/>
      <c r="P5519" s="135"/>
      <c r="Q5519" s="135"/>
      <c r="R5519" s="135"/>
      <c r="S5519" s="135"/>
    </row>
    <row r="5520" spans="9:19">
      <c r="I5520" s="132"/>
      <c r="J5520" s="132"/>
      <c r="K5520" s="129"/>
      <c r="L5520" s="132"/>
      <c r="M5520" s="132"/>
      <c r="N5520" s="135"/>
      <c r="O5520" s="135"/>
      <c r="P5520" s="135"/>
      <c r="Q5520" s="135"/>
      <c r="R5520" s="135"/>
      <c r="S5520" s="135"/>
    </row>
    <row r="5521" spans="9:19">
      <c r="I5521" s="132"/>
      <c r="J5521" s="132"/>
      <c r="K5521" s="129"/>
      <c r="L5521" s="132"/>
      <c r="M5521" s="132"/>
      <c r="N5521" s="135"/>
      <c r="O5521" s="135"/>
      <c r="P5521" s="135"/>
      <c r="Q5521" s="135"/>
      <c r="R5521" s="135"/>
      <c r="S5521" s="135"/>
    </row>
    <row r="5522" spans="9:19">
      <c r="I5522" s="132"/>
      <c r="J5522" s="132"/>
      <c r="K5522" s="129"/>
      <c r="L5522" s="132"/>
      <c r="M5522" s="132"/>
      <c r="N5522" s="135"/>
      <c r="O5522" s="135"/>
      <c r="P5522" s="135"/>
      <c r="Q5522" s="135"/>
      <c r="R5522" s="135"/>
      <c r="S5522" s="135"/>
    </row>
    <row r="5523" spans="9:19">
      <c r="I5523" s="132"/>
      <c r="J5523" s="132"/>
      <c r="K5523" s="129"/>
      <c r="L5523" s="132"/>
      <c r="M5523" s="132"/>
      <c r="N5523" s="135"/>
      <c r="O5523" s="135"/>
      <c r="P5523" s="135"/>
      <c r="Q5523" s="135"/>
      <c r="R5523" s="135"/>
      <c r="S5523" s="135"/>
    </row>
    <row r="5524" spans="9:19">
      <c r="I5524" s="132"/>
      <c r="J5524" s="132"/>
      <c r="K5524" s="129"/>
      <c r="L5524" s="132"/>
      <c r="M5524" s="132"/>
      <c r="N5524" s="135"/>
      <c r="O5524" s="135"/>
      <c r="P5524" s="135"/>
      <c r="Q5524" s="135"/>
      <c r="R5524" s="135"/>
      <c r="S5524" s="135"/>
    </row>
    <row r="5525" spans="9:19">
      <c r="I5525" s="132"/>
      <c r="J5525" s="132"/>
      <c r="K5525" s="129"/>
      <c r="L5525" s="132"/>
      <c r="M5525" s="132"/>
      <c r="N5525" s="135"/>
      <c r="O5525" s="135"/>
      <c r="P5525" s="135"/>
      <c r="Q5525" s="135"/>
      <c r="R5525" s="135"/>
      <c r="S5525" s="135"/>
    </row>
    <row r="5526" spans="9:19">
      <c r="I5526" s="132"/>
      <c r="J5526" s="132"/>
      <c r="K5526" s="129"/>
      <c r="L5526" s="132"/>
      <c r="M5526" s="132"/>
      <c r="N5526" s="135"/>
      <c r="O5526" s="135"/>
      <c r="P5526" s="135"/>
      <c r="Q5526" s="135"/>
      <c r="R5526" s="135"/>
      <c r="S5526" s="135"/>
    </row>
    <row r="5527" spans="9:19">
      <c r="I5527" s="132"/>
      <c r="J5527" s="132"/>
      <c r="K5527" s="129"/>
      <c r="L5527" s="132"/>
      <c r="M5527" s="132"/>
      <c r="N5527" s="135"/>
      <c r="O5527" s="135"/>
      <c r="P5527" s="135"/>
      <c r="Q5527" s="135"/>
      <c r="R5527" s="135"/>
      <c r="S5527" s="135"/>
    </row>
    <row r="5528" spans="9:19">
      <c r="I5528" s="132"/>
      <c r="J5528" s="132"/>
      <c r="K5528" s="129"/>
      <c r="L5528" s="132"/>
      <c r="M5528" s="132"/>
      <c r="N5528" s="135"/>
      <c r="O5528" s="135"/>
      <c r="P5528" s="135"/>
      <c r="Q5528" s="135"/>
      <c r="R5528" s="135"/>
      <c r="S5528" s="135"/>
    </row>
    <row r="5529" spans="9:19">
      <c r="I5529" s="132"/>
      <c r="J5529" s="132"/>
      <c r="K5529" s="129"/>
      <c r="L5529" s="132"/>
      <c r="M5529" s="132"/>
      <c r="N5529" s="135"/>
      <c r="O5529" s="135"/>
      <c r="P5529" s="135"/>
      <c r="Q5529" s="135"/>
      <c r="R5529" s="135"/>
      <c r="S5529" s="135"/>
    </row>
    <row r="5530" spans="9:19">
      <c r="I5530" s="132"/>
      <c r="J5530" s="132"/>
      <c r="K5530" s="129"/>
      <c r="L5530" s="132"/>
      <c r="M5530" s="132"/>
      <c r="N5530" s="135"/>
      <c r="O5530" s="135"/>
      <c r="P5530" s="135"/>
      <c r="Q5530" s="135"/>
      <c r="R5530" s="135"/>
      <c r="S5530" s="135"/>
    </row>
    <row r="5531" spans="9:19">
      <c r="I5531" s="132"/>
      <c r="J5531" s="132"/>
      <c r="K5531" s="129"/>
      <c r="L5531" s="132"/>
      <c r="M5531" s="132"/>
      <c r="N5531" s="135"/>
      <c r="O5531" s="135"/>
      <c r="P5531" s="135"/>
      <c r="Q5531" s="135"/>
      <c r="R5531" s="135"/>
      <c r="S5531" s="135"/>
    </row>
    <row r="5532" spans="9:19">
      <c r="I5532" s="132"/>
      <c r="J5532" s="132"/>
      <c r="K5532" s="129"/>
      <c r="L5532" s="132"/>
      <c r="M5532" s="132"/>
      <c r="N5532" s="135"/>
      <c r="O5532" s="135"/>
      <c r="P5532" s="135"/>
      <c r="Q5532" s="135"/>
      <c r="R5532" s="135"/>
      <c r="S5532" s="135"/>
    </row>
    <row r="5533" spans="9:19">
      <c r="I5533" s="132"/>
      <c r="J5533" s="132"/>
      <c r="K5533" s="129"/>
      <c r="L5533" s="132"/>
      <c r="M5533" s="132"/>
      <c r="N5533" s="135"/>
      <c r="O5533" s="135"/>
      <c r="P5533" s="135"/>
      <c r="Q5533" s="135"/>
      <c r="R5533" s="135"/>
      <c r="S5533" s="135"/>
    </row>
    <row r="5534" spans="9:19">
      <c r="I5534" s="132"/>
      <c r="J5534" s="132"/>
      <c r="K5534" s="129"/>
      <c r="L5534" s="132"/>
      <c r="M5534" s="132"/>
      <c r="N5534" s="135"/>
      <c r="O5534" s="135"/>
      <c r="P5534" s="135"/>
      <c r="Q5534" s="135"/>
      <c r="R5534" s="135"/>
      <c r="S5534" s="135"/>
    </row>
    <row r="5535" spans="9:19">
      <c r="I5535" s="132"/>
      <c r="J5535" s="132"/>
      <c r="K5535" s="129"/>
      <c r="L5535" s="132"/>
      <c r="M5535" s="132"/>
      <c r="N5535" s="135"/>
      <c r="O5535" s="135"/>
      <c r="P5535" s="135"/>
      <c r="Q5535" s="135"/>
      <c r="R5535" s="135"/>
      <c r="S5535" s="135"/>
    </row>
    <row r="5536" spans="9:19">
      <c r="I5536" s="132"/>
      <c r="J5536" s="132"/>
      <c r="K5536" s="129"/>
      <c r="L5536" s="132"/>
      <c r="M5536" s="132"/>
      <c r="N5536" s="135"/>
      <c r="O5536" s="135"/>
      <c r="P5536" s="135"/>
      <c r="Q5536" s="135"/>
      <c r="R5536" s="135"/>
      <c r="S5536" s="135"/>
    </row>
    <row r="5537" spans="9:19">
      <c r="I5537" s="132"/>
      <c r="J5537" s="132"/>
      <c r="K5537" s="129"/>
      <c r="L5537" s="132"/>
      <c r="M5537" s="132"/>
      <c r="N5537" s="135"/>
      <c r="O5537" s="135"/>
      <c r="P5537" s="135"/>
      <c r="Q5537" s="135"/>
      <c r="R5537" s="135"/>
      <c r="S5537" s="135"/>
    </row>
    <row r="5538" spans="9:19">
      <c r="I5538" s="132"/>
      <c r="J5538" s="132"/>
      <c r="K5538" s="129"/>
      <c r="L5538" s="132"/>
      <c r="M5538" s="132"/>
      <c r="N5538" s="135"/>
      <c r="O5538" s="135"/>
      <c r="P5538" s="135"/>
      <c r="Q5538" s="135"/>
      <c r="R5538" s="135"/>
      <c r="S5538" s="135"/>
    </row>
    <row r="5539" spans="9:19">
      <c r="I5539" s="132"/>
      <c r="J5539" s="132"/>
      <c r="K5539" s="129"/>
      <c r="L5539" s="132"/>
      <c r="M5539" s="132"/>
      <c r="N5539" s="135"/>
      <c r="O5539" s="135"/>
      <c r="P5539" s="135"/>
      <c r="Q5539" s="135"/>
      <c r="R5539" s="135"/>
      <c r="S5539" s="135"/>
    </row>
    <row r="5540" spans="9:19">
      <c r="I5540" s="132"/>
      <c r="J5540" s="132"/>
      <c r="K5540" s="129"/>
      <c r="L5540" s="132"/>
      <c r="M5540" s="132"/>
      <c r="N5540" s="135"/>
      <c r="O5540" s="135"/>
      <c r="P5540" s="135"/>
      <c r="Q5540" s="135"/>
      <c r="R5540" s="135"/>
      <c r="S5540" s="135"/>
    </row>
    <row r="5541" spans="9:19">
      <c r="I5541" s="132"/>
      <c r="J5541" s="132"/>
      <c r="K5541" s="129"/>
      <c r="L5541" s="132"/>
      <c r="M5541" s="132"/>
      <c r="N5541" s="135"/>
      <c r="O5541" s="135"/>
      <c r="P5541" s="135"/>
      <c r="Q5541" s="135"/>
      <c r="R5541" s="135"/>
      <c r="S5541" s="135"/>
    </row>
    <row r="5542" spans="9:19">
      <c r="I5542" s="132"/>
      <c r="J5542" s="132"/>
      <c r="K5542" s="129"/>
      <c r="L5542" s="132"/>
      <c r="M5542" s="132"/>
      <c r="N5542" s="135"/>
      <c r="O5542" s="135"/>
      <c r="P5542" s="135"/>
      <c r="Q5542" s="135"/>
      <c r="R5542" s="135"/>
      <c r="S5542" s="135"/>
    </row>
    <row r="5543" spans="9:19">
      <c r="I5543" s="132"/>
      <c r="J5543" s="132"/>
      <c r="K5543" s="129"/>
      <c r="L5543" s="132"/>
      <c r="M5543" s="132"/>
      <c r="N5543" s="135"/>
      <c r="O5543" s="135"/>
      <c r="P5543" s="135"/>
      <c r="Q5543" s="135"/>
      <c r="R5543" s="135"/>
      <c r="S5543" s="135"/>
    </row>
    <row r="5544" spans="9:19">
      <c r="I5544" s="132"/>
      <c r="J5544" s="132"/>
      <c r="K5544" s="129"/>
      <c r="L5544" s="132"/>
      <c r="M5544" s="132"/>
      <c r="N5544" s="135"/>
      <c r="O5544" s="135"/>
      <c r="P5544" s="135"/>
      <c r="Q5544" s="135"/>
      <c r="R5544" s="135"/>
      <c r="S5544" s="135"/>
    </row>
    <row r="5545" spans="9:19">
      <c r="I5545" s="132"/>
      <c r="J5545" s="132"/>
      <c r="K5545" s="129"/>
      <c r="L5545" s="132"/>
      <c r="M5545" s="132"/>
      <c r="N5545" s="135"/>
      <c r="O5545" s="135"/>
      <c r="P5545" s="135"/>
      <c r="Q5545" s="135"/>
      <c r="R5545" s="135"/>
      <c r="S5545" s="135"/>
    </row>
    <row r="5546" spans="9:19">
      <c r="I5546" s="132"/>
      <c r="J5546" s="132"/>
      <c r="K5546" s="129"/>
      <c r="L5546" s="132"/>
      <c r="M5546" s="132"/>
      <c r="N5546" s="135"/>
      <c r="O5546" s="135"/>
      <c r="P5546" s="135"/>
      <c r="Q5546" s="135"/>
      <c r="R5546" s="135"/>
      <c r="S5546" s="135"/>
    </row>
    <row r="5547" spans="9:19">
      <c r="I5547" s="132"/>
      <c r="J5547" s="132"/>
      <c r="K5547" s="129"/>
      <c r="L5547" s="132"/>
      <c r="M5547" s="132"/>
      <c r="N5547" s="135"/>
      <c r="O5547" s="135"/>
      <c r="P5547" s="135"/>
      <c r="Q5547" s="135"/>
      <c r="R5547" s="135"/>
      <c r="S5547" s="135"/>
    </row>
    <row r="5548" spans="9:19">
      <c r="I5548" s="132"/>
      <c r="J5548" s="132"/>
      <c r="K5548" s="129"/>
      <c r="L5548" s="132"/>
      <c r="M5548" s="132"/>
      <c r="N5548" s="135"/>
      <c r="O5548" s="135"/>
      <c r="P5548" s="135"/>
      <c r="Q5548" s="135"/>
      <c r="R5548" s="135"/>
      <c r="S5548" s="135"/>
    </row>
    <row r="5549" spans="9:19">
      <c r="I5549" s="132"/>
      <c r="J5549" s="132"/>
      <c r="K5549" s="129"/>
      <c r="L5549" s="132"/>
      <c r="M5549" s="132"/>
      <c r="N5549" s="135"/>
      <c r="O5549" s="135"/>
      <c r="P5549" s="135"/>
      <c r="Q5549" s="135"/>
      <c r="R5549" s="135"/>
      <c r="S5549" s="135"/>
    </row>
    <row r="5550" spans="9:19">
      <c r="I5550" s="132"/>
      <c r="J5550" s="132"/>
      <c r="K5550" s="129"/>
      <c r="L5550" s="132"/>
      <c r="M5550" s="132"/>
      <c r="N5550" s="135"/>
      <c r="O5550" s="135"/>
      <c r="P5550" s="135"/>
      <c r="Q5550" s="135"/>
      <c r="R5550" s="135"/>
      <c r="S5550" s="135"/>
    </row>
    <row r="5551" spans="9:19">
      <c r="I5551" s="132"/>
      <c r="J5551" s="132"/>
      <c r="K5551" s="129"/>
      <c r="L5551" s="132"/>
      <c r="M5551" s="132"/>
      <c r="N5551" s="135"/>
      <c r="O5551" s="135"/>
      <c r="P5551" s="135"/>
      <c r="Q5551" s="135"/>
      <c r="R5551" s="135"/>
      <c r="S5551" s="135"/>
    </row>
    <row r="5552" spans="9:19">
      <c r="I5552" s="132"/>
      <c r="J5552" s="132"/>
      <c r="K5552" s="129"/>
      <c r="L5552" s="132"/>
      <c r="M5552" s="132"/>
      <c r="N5552" s="135"/>
      <c r="O5552" s="135"/>
      <c r="P5552" s="135"/>
      <c r="Q5552" s="135"/>
      <c r="R5552" s="135"/>
      <c r="S5552" s="135"/>
    </row>
    <row r="5553" spans="9:19">
      <c r="I5553" s="132"/>
      <c r="J5553" s="132"/>
      <c r="K5553" s="129"/>
      <c r="L5553" s="132"/>
      <c r="M5553" s="132"/>
      <c r="N5553" s="135"/>
      <c r="O5553" s="135"/>
      <c r="P5553" s="135"/>
      <c r="Q5553" s="135"/>
      <c r="R5553" s="135"/>
      <c r="S5553" s="135"/>
    </row>
    <row r="5554" spans="9:19">
      <c r="I5554" s="132"/>
      <c r="J5554" s="132"/>
      <c r="K5554" s="129"/>
      <c r="L5554" s="132"/>
      <c r="M5554" s="132"/>
      <c r="N5554" s="135"/>
      <c r="O5554" s="135"/>
      <c r="P5554" s="135"/>
      <c r="Q5554" s="135"/>
      <c r="R5554" s="135"/>
      <c r="S5554" s="135"/>
    </row>
    <row r="5555" spans="9:19">
      <c r="I5555" s="132"/>
      <c r="J5555" s="132"/>
      <c r="K5555" s="129"/>
      <c r="L5555" s="132"/>
      <c r="M5555" s="132"/>
      <c r="N5555" s="135"/>
      <c r="O5555" s="135"/>
      <c r="P5555" s="135"/>
      <c r="Q5555" s="135"/>
      <c r="R5555" s="135"/>
      <c r="S5555" s="135"/>
    </row>
    <row r="5556" spans="9:19">
      <c r="I5556" s="132"/>
      <c r="J5556" s="132"/>
      <c r="K5556" s="129"/>
      <c r="L5556" s="132"/>
      <c r="M5556" s="132"/>
      <c r="N5556" s="135"/>
      <c r="O5556" s="135"/>
      <c r="P5556" s="135"/>
      <c r="Q5556" s="135"/>
      <c r="R5556" s="135"/>
      <c r="S5556" s="135"/>
    </row>
    <row r="5557" spans="9:19">
      <c r="I5557" s="132"/>
      <c r="J5557" s="132"/>
      <c r="K5557" s="129"/>
      <c r="L5557" s="132"/>
      <c r="M5557" s="132"/>
      <c r="N5557" s="135"/>
      <c r="O5557" s="135"/>
      <c r="P5557" s="135"/>
      <c r="Q5557" s="135"/>
      <c r="R5557" s="135"/>
      <c r="S5557" s="135"/>
    </row>
    <row r="5558" spans="9:19">
      <c r="I5558" s="132"/>
      <c r="J5558" s="132"/>
      <c r="K5558" s="129"/>
      <c r="L5558" s="132"/>
      <c r="M5558" s="132"/>
      <c r="N5558" s="135"/>
      <c r="O5558" s="135"/>
      <c r="P5558" s="135"/>
      <c r="Q5558" s="135"/>
      <c r="R5558" s="135"/>
      <c r="S5558" s="135"/>
    </row>
    <row r="5559" spans="9:19">
      <c r="I5559" s="132"/>
      <c r="J5559" s="132"/>
      <c r="K5559" s="129"/>
      <c r="L5559" s="132"/>
      <c r="M5559" s="132"/>
      <c r="N5559" s="135"/>
      <c r="O5559" s="135"/>
      <c r="P5559" s="135"/>
      <c r="Q5559" s="135"/>
      <c r="R5559" s="135"/>
      <c r="S5559" s="135"/>
    </row>
    <row r="5560" spans="9:19">
      <c r="I5560" s="132"/>
      <c r="J5560" s="132"/>
      <c r="K5560" s="129"/>
      <c r="L5560" s="132"/>
      <c r="M5560" s="132"/>
      <c r="N5560" s="135"/>
      <c r="O5560" s="135"/>
      <c r="P5560" s="135"/>
      <c r="Q5560" s="135"/>
      <c r="R5560" s="135"/>
      <c r="S5560" s="135"/>
    </row>
    <row r="5561" spans="9:19">
      <c r="I5561" s="132"/>
      <c r="J5561" s="132"/>
      <c r="K5561" s="129"/>
      <c r="L5561" s="132"/>
      <c r="M5561" s="132"/>
      <c r="N5561" s="135"/>
      <c r="O5561" s="135"/>
      <c r="P5561" s="135"/>
      <c r="Q5561" s="135"/>
      <c r="R5561" s="135"/>
      <c r="S5561" s="135"/>
    </row>
    <row r="5562" spans="9:19">
      <c r="I5562" s="132"/>
      <c r="J5562" s="132"/>
      <c r="K5562" s="129"/>
      <c r="L5562" s="132"/>
      <c r="M5562" s="132"/>
      <c r="N5562" s="135"/>
      <c r="O5562" s="135"/>
      <c r="P5562" s="135"/>
      <c r="Q5562" s="135"/>
      <c r="R5562" s="135"/>
      <c r="S5562" s="135"/>
    </row>
    <row r="5563" spans="9:19">
      <c r="I5563" s="132"/>
      <c r="J5563" s="132"/>
      <c r="K5563" s="129"/>
      <c r="L5563" s="132"/>
      <c r="M5563" s="132"/>
      <c r="N5563" s="135"/>
      <c r="O5563" s="135"/>
      <c r="P5563" s="135"/>
      <c r="Q5563" s="135"/>
      <c r="R5563" s="135"/>
      <c r="S5563" s="135"/>
    </row>
    <row r="5564" spans="9:19">
      <c r="I5564" s="132"/>
      <c r="J5564" s="132"/>
      <c r="K5564" s="129"/>
      <c r="L5564" s="132"/>
      <c r="M5564" s="132"/>
      <c r="N5564" s="135"/>
      <c r="O5564" s="135"/>
      <c r="P5564" s="135"/>
      <c r="Q5564" s="135"/>
      <c r="R5564" s="135"/>
      <c r="S5564" s="135"/>
    </row>
    <row r="5565" spans="9:19">
      <c r="I5565" s="132"/>
      <c r="J5565" s="132"/>
      <c r="K5565" s="129"/>
      <c r="L5565" s="132"/>
      <c r="M5565" s="132"/>
      <c r="N5565" s="135"/>
      <c r="O5565" s="135"/>
      <c r="P5565" s="135"/>
      <c r="Q5565" s="135"/>
      <c r="R5565" s="135"/>
      <c r="S5565" s="135"/>
    </row>
    <row r="5566" spans="9:19">
      <c r="I5566" s="132"/>
      <c r="J5566" s="132"/>
      <c r="K5566" s="129"/>
      <c r="L5566" s="132"/>
      <c r="M5566" s="132"/>
      <c r="N5566" s="135"/>
      <c r="O5566" s="135"/>
      <c r="P5566" s="135"/>
      <c r="Q5566" s="135"/>
      <c r="R5566" s="135"/>
      <c r="S5566" s="135"/>
    </row>
    <row r="5567" spans="9:19">
      <c r="I5567" s="132"/>
      <c r="J5567" s="132"/>
      <c r="K5567" s="129"/>
      <c r="L5567" s="132"/>
      <c r="M5567" s="132"/>
      <c r="N5567" s="135"/>
      <c r="O5567" s="135"/>
      <c r="P5567" s="135"/>
      <c r="Q5567" s="135"/>
      <c r="R5567" s="135"/>
      <c r="S5567" s="135"/>
    </row>
    <row r="5568" spans="9:19">
      <c r="I5568" s="132"/>
      <c r="J5568" s="132"/>
      <c r="K5568" s="129"/>
      <c r="L5568" s="132"/>
      <c r="M5568" s="132"/>
      <c r="N5568" s="135"/>
      <c r="O5568" s="135"/>
      <c r="P5568" s="135"/>
      <c r="Q5568" s="135"/>
      <c r="R5568" s="135"/>
      <c r="S5568" s="135"/>
    </row>
    <row r="5569" spans="9:19">
      <c r="I5569" s="132"/>
      <c r="J5569" s="132"/>
      <c r="K5569" s="129"/>
      <c r="L5569" s="132"/>
      <c r="M5569" s="132"/>
      <c r="N5569" s="135"/>
      <c r="O5569" s="135"/>
      <c r="P5569" s="135"/>
      <c r="Q5569" s="135"/>
      <c r="R5569" s="135"/>
      <c r="S5569" s="135"/>
    </row>
    <row r="5570" spans="9:19">
      <c r="I5570" s="132"/>
      <c r="J5570" s="132"/>
      <c r="K5570" s="129"/>
      <c r="L5570" s="132"/>
      <c r="M5570" s="132"/>
      <c r="N5570" s="135"/>
      <c r="O5570" s="135"/>
      <c r="P5570" s="135"/>
      <c r="Q5570" s="135"/>
      <c r="R5570" s="135"/>
      <c r="S5570" s="135"/>
    </row>
    <row r="5571" spans="9:19">
      <c r="I5571" s="132"/>
      <c r="J5571" s="132"/>
      <c r="K5571" s="129"/>
      <c r="L5571" s="132"/>
      <c r="M5571" s="132"/>
      <c r="N5571" s="135"/>
      <c r="O5571" s="135"/>
      <c r="P5571" s="135"/>
      <c r="Q5571" s="135"/>
      <c r="R5571" s="135"/>
      <c r="S5571" s="135"/>
    </row>
    <row r="5572" spans="9:19">
      <c r="I5572" s="132"/>
      <c r="J5572" s="132"/>
      <c r="K5572" s="129"/>
      <c r="L5572" s="132"/>
      <c r="M5572" s="132"/>
      <c r="N5572" s="135"/>
      <c r="O5572" s="135"/>
      <c r="P5572" s="135"/>
      <c r="Q5572" s="135"/>
      <c r="R5572" s="135"/>
      <c r="S5572" s="135"/>
    </row>
    <row r="5573" spans="9:19">
      <c r="I5573" s="132"/>
      <c r="J5573" s="132"/>
      <c r="K5573" s="129"/>
      <c r="L5573" s="132"/>
      <c r="M5573" s="132"/>
      <c r="N5573" s="135"/>
      <c r="O5573" s="135"/>
      <c r="P5573" s="135"/>
      <c r="Q5573" s="135"/>
      <c r="R5573" s="135"/>
      <c r="S5573" s="135"/>
    </row>
    <row r="5574" spans="9:19">
      <c r="I5574" s="132"/>
      <c r="J5574" s="132"/>
      <c r="K5574" s="129"/>
      <c r="L5574" s="132"/>
      <c r="M5574" s="132"/>
      <c r="N5574" s="135"/>
      <c r="O5574" s="135"/>
      <c r="P5574" s="135"/>
      <c r="Q5574" s="135"/>
      <c r="R5574" s="135"/>
      <c r="S5574" s="135"/>
    </row>
    <row r="5575" spans="9:19">
      <c r="I5575" s="132"/>
      <c r="J5575" s="132"/>
      <c r="K5575" s="129"/>
      <c r="L5575" s="132"/>
      <c r="M5575" s="132"/>
      <c r="N5575" s="135"/>
      <c r="O5575" s="135"/>
      <c r="P5575" s="135"/>
      <c r="Q5575" s="135"/>
      <c r="R5575" s="135"/>
      <c r="S5575" s="135"/>
    </row>
    <row r="5576" spans="9:19">
      <c r="I5576" s="132"/>
      <c r="J5576" s="132"/>
      <c r="K5576" s="129"/>
      <c r="L5576" s="132"/>
      <c r="M5576" s="132"/>
      <c r="N5576" s="135"/>
      <c r="O5576" s="135"/>
      <c r="P5576" s="135"/>
      <c r="Q5576" s="135"/>
      <c r="R5576" s="135"/>
      <c r="S5576" s="135"/>
    </row>
    <row r="5577" spans="9:19">
      <c r="I5577" s="132"/>
      <c r="J5577" s="132"/>
      <c r="K5577" s="129"/>
      <c r="L5577" s="132"/>
      <c r="M5577" s="132"/>
      <c r="N5577" s="135"/>
      <c r="O5577" s="135"/>
      <c r="P5577" s="135"/>
      <c r="Q5577" s="135"/>
      <c r="R5577" s="135"/>
      <c r="S5577" s="135"/>
    </row>
    <row r="5578" spans="9:19">
      <c r="I5578" s="132"/>
      <c r="J5578" s="132"/>
      <c r="K5578" s="129"/>
      <c r="L5578" s="132"/>
      <c r="M5578" s="132"/>
      <c r="N5578" s="135"/>
      <c r="O5578" s="135"/>
      <c r="P5578" s="135"/>
      <c r="Q5578" s="135"/>
      <c r="R5578" s="135"/>
      <c r="S5578" s="135"/>
    </row>
    <row r="5579" spans="9:19">
      <c r="I5579" s="132"/>
      <c r="J5579" s="132"/>
      <c r="K5579" s="129"/>
      <c r="L5579" s="132"/>
      <c r="M5579" s="132"/>
      <c r="N5579" s="135"/>
      <c r="O5579" s="135"/>
      <c r="P5579" s="135"/>
      <c r="Q5579" s="135"/>
      <c r="R5579" s="135"/>
      <c r="S5579" s="135"/>
    </row>
    <row r="5580" spans="9:19">
      <c r="I5580" s="132"/>
      <c r="J5580" s="132"/>
      <c r="K5580" s="129"/>
      <c r="L5580" s="132"/>
      <c r="M5580" s="132"/>
      <c r="N5580" s="135"/>
      <c r="O5580" s="135"/>
      <c r="P5580" s="135"/>
      <c r="Q5580" s="135"/>
      <c r="R5580" s="135"/>
      <c r="S5580" s="135"/>
    </row>
    <row r="5581" spans="9:19">
      <c r="I5581" s="132"/>
      <c r="J5581" s="132"/>
      <c r="K5581" s="129"/>
      <c r="L5581" s="132"/>
      <c r="M5581" s="132"/>
      <c r="N5581" s="135"/>
      <c r="O5581" s="135"/>
      <c r="P5581" s="135"/>
      <c r="Q5581" s="135"/>
      <c r="R5581" s="135"/>
      <c r="S5581" s="135"/>
    </row>
    <row r="5582" spans="9:19">
      <c r="I5582" s="132"/>
      <c r="J5582" s="132"/>
      <c r="K5582" s="129"/>
      <c r="L5582" s="132"/>
      <c r="M5582" s="132"/>
      <c r="N5582" s="135"/>
      <c r="O5582" s="135"/>
      <c r="P5582" s="135"/>
      <c r="Q5582" s="135"/>
      <c r="R5582" s="135"/>
      <c r="S5582" s="135"/>
    </row>
    <row r="5583" spans="9:19">
      <c r="I5583" s="132"/>
      <c r="J5583" s="132"/>
      <c r="K5583" s="129"/>
      <c r="L5583" s="132"/>
      <c r="M5583" s="132"/>
      <c r="N5583" s="135"/>
      <c r="O5583" s="135"/>
      <c r="P5583" s="135"/>
      <c r="Q5583" s="135"/>
      <c r="R5583" s="135"/>
      <c r="S5583" s="135"/>
    </row>
    <row r="5584" spans="9:19">
      <c r="I5584" s="132"/>
      <c r="J5584" s="132"/>
      <c r="K5584" s="129"/>
      <c r="L5584" s="132"/>
      <c r="M5584" s="132"/>
      <c r="N5584" s="135"/>
      <c r="O5584" s="135"/>
      <c r="P5584" s="135"/>
      <c r="Q5584" s="135"/>
      <c r="R5584" s="135"/>
      <c r="S5584" s="135"/>
    </row>
    <row r="5585" spans="9:19">
      <c r="I5585" s="132"/>
      <c r="J5585" s="132"/>
      <c r="K5585" s="129"/>
      <c r="L5585" s="132"/>
      <c r="M5585" s="132"/>
      <c r="N5585" s="135"/>
      <c r="O5585" s="135"/>
      <c r="P5585" s="135"/>
      <c r="Q5585" s="135"/>
      <c r="R5585" s="135"/>
      <c r="S5585" s="135"/>
    </row>
    <row r="5586" spans="9:19">
      <c r="I5586" s="132"/>
      <c r="J5586" s="132"/>
      <c r="K5586" s="129"/>
      <c r="L5586" s="132"/>
      <c r="M5586" s="132"/>
      <c r="N5586" s="135"/>
      <c r="O5586" s="135"/>
      <c r="P5586" s="135"/>
      <c r="Q5586" s="135"/>
      <c r="R5586" s="135"/>
      <c r="S5586" s="135"/>
    </row>
    <row r="5587" spans="9:19">
      <c r="I5587" s="132"/>
      <c r="J5587" s="132"/>
      <c r="K5587" s="129"/>
      <c r="L5587" s="132"/>
      <c r="M5587" s="132"/>
      <c r="N5587" s="135"/>
      <c r="O5587" s="135"/>
      <c r="P5587" s="135"/>
      <c r="Q5587" s="135"/>
      <c r="R5587" s="135"/>
      <c r="S5587" s="135"/>
    </row>
    <row r="5588" spans="9:19">
      <c r="I5588" s="132"/>
      <c r="J5588" s="132"/>
      <c r="K5588" s="129"/>
      <c r="L5588" s="132"/>
      <c r="M5588" s="132"/>
      <c r="N5588" s="135"/>
      <c r="O5588" s="135"/>
      <c r="P5588" s="135"/>
      <c r="Q5588" s="135"/>
      <c r="R5588" s="135"/>
      <c r="S5588" s="135"/>
    </row>
    <row r="5589" spans="9:19">
      <c r="I5589" s="132"/>
      <c r="J5589" s="132"/>
      <c r="K5589" s="129"/>
      <c r="L5589" s="132"/>
      <c r="M5589" s="132"/>
      <c r="N5589" s="135"/>
      <c r="O5589" s="135"/>
      <c r="P5589" s="135"/>
      <c r="Q5589" s="135"/>
      <c r="R5589" s="135"/>
      <c r="S5589" s="135"/>
    </row>
    <row r="5590" spans="9:19">
      <c r="I5590" s="132"/>
      <c r="J5590" s="132"/>
      <c r="K5590" s="129"/>
      <c r="L5590" s="132"/>
      <c r="M5590" s="132"/>
      <c r="N5590" s="135"/>
      <c r="O5590" s="135"/>
      <c r="P5590" s="135"/>
      <c r="Q5590" s="135"/>
      <c r="R5590" s="135"/>
      <c r="S5590" s="135"/>
    </row>
    <row r="5591" spans="9:19">
      <c r="I5591" s="132"/>
      <c r="J5591" s="132"/>
      <c r="K5591" s="129"/>
      <c r="L5591" s="132"/>
      <c r="M5591" s="132"/>
      <c r="N5591" s="135"/>
      <c r="O5591" s="135"/>
      <c r="P5591" s="135"/>
      <c r="Q5591" s="135"/>
      <c r="R5591" s="135"/>
      <c r="S5591" s="135"/>
    </row>
    <row r="5592" spans="9:19">
      <c r="I5592" s="132"/>
      <c r="J5592" s="132"/>
      <c r="K5592" s="129"/>
      <c r="L5592" s="132"/>
      <c r="M5592" s="132"/>
      <c r="N5592" s="135"/>
      <c r="O5592" s="135"/>
      <c r="P5592" s="135"/>
      <c r="Q5592" s="135"/>
      <c r="R5592" s="135"/>
      <c r="S5592" s="135"/>
    </row>
    <row r="5593" spans="9:19">
      <c r="I5593" s="132"/>
      <c r="J5593" s="132"/>
      <c r="K5593" s="129"/>
      <c r="L5593" s="132"/>
      <c r="M5593" s="132"/>
      <c r="N5593" s="135"/>
      <c r="O5593" s="135"/>
      <c r="P5593" s="135"/>
      <c r="Q5593" s="135"/>
      <c r="R5593" s="135"/>
      <c r="S5593" s="135"/>
    </row>
    <row r="5594" spans="9:19">
      <c r="I5594" s="132"/>
      <c r="J5594" s="132"/>
      <c r="K5594" s="129"/>
      <c r="L5594" s="132"/>
      <c r="M5594" s="132"/>
      <c r="N5594" s="135"/>
      <c r="O5594" s="135"/>
      <c r="P5594" s="135"/>
      <c r="Q5594" s="135"/>
      <c r="R5594" s="135"/>
      <c r="S5594" s="135"/>
    </row>
    <row r="5595" spans="9:19">
      <c r="I5595" s="132"/>
      <c r="J5595" s="132"/>
      <c r="K5595" s="129"/>
      <c r="L5595" s="132"/>
      <c r="M5595" s="132"/>
      <c r="N5595" s="135"/>
      <c r="O5595" s="135"/>
      <c r="P5595" s="135"/>
      <c r="Q5595" s="135"/>
      <c r="R5595" s="135"/>
      <c r="S5595" s="135"/>
    </row>
    <row r="5596" spans="9:19">
      <c r="I5596" s="132"/>
      <c r="J5596" s="132"/>
      <c r="K5596" s="129"/>
      <c r="L5596" s="132"/>
      <c r="M5596" s="132"/>
      <c r="N5596" s="135"/>
      <c r="O5596" s="135"/>
      <c r="P5596" s="135"/>
      <c r="Q5596" s="135"/>
      <c r="R5596" s="135"/>
      <c r="S5596" s="135"/>
    </row>
    <row r="5597" spans="9:19">
      <c r="I5597" s="132"/>
      <c r="J5597" s="132"/>
      <c r="K5597" s="129"/>
      <c r="L5597" s="132"/>
      <c r="M5597" s="132"/>
      <c r="N5597" s="135"/>
      <c r="O5597" s="135"/>
      <c r="P5597" s="135"/>
      <c r="Q5597" s="135"/>
      <c r="R5597" s="135"/>
      <c r="S5597" s="135"/>
    </row>
    <row r="5598" spans="9:19">
      <c r="I5598" s="132"/>
      <c r="J5598" s="132"/>
      <c r="K5598" s="129"/>
      <c r="L5598" s="132"/>
      <c r="M5598" s="132"/>
      <c r="N5598" s="135"/>
      <c r="O5598" s="135"/>
      <c r="P5598" s="135"/>
      <c r="Q5598" s="135"/>
      <c r="R5598" s="135"/>
      <c r="S5598" s="135"/>
    </row>
    <row r="5599" spans="9:19">
      <c r="I5599" s="132"/>
      <c r="J5599" s="132"/>
      <c r="K5599" s="129"/>
      <c r="L5599" s="132"/>
      <c r="M5599" s="132"/>
      <c r="N5599" s="135"/>
      <c r="O5599" s="135"/>
      <c r="P5599" s="135"/>
      <c r="Q5599" s="135"/>
      <c r="R5599" s="135"/>
      <c r="S5599" s="135"/>
    </row>
    <row r="5600" spans="9:19">
      <c r="I5600" s="132"/>
      <c r="J5600" s="132"/>
      <c r="K5600" s="129"/>
      <c r="L5600" s="132"/>
      <c r="M5600" s="132"/>
      <c r="N5600" s="135"/>
      <c r="O5600" s="135"/>
      <c r="P5600" s="135"/>
      <c r="Q5600" s="135"/>
      <c r="R5600" s="135"/>
      <c r="S5600" s="135"/>
    </row>
    <row r="5601" spans="9:19">
      <c r="I5601" s="132"/>
      <c r="J5601" s="132"/>
      <c r="K5601" s="129"/>
      <c r="L5601" s="132"/>
      <c r="M5601" s="132"/>
      <c r="N5601" s="135"/>
      <c r="O5601" s="135"/>
      <c r="P5601" s="135"/>
      <c r="Q5601" s="135"/>
      <c r="R5601" s="135"/>
      <c r="S5601" s="135"/>
    </row>
    <row r="5602" spans="9:19">
      <c r="I5602" s="132"/>
      <c r="J5602" s="132"/>
      <c r="K5602" s="129"/>
      <c r="L5602" s="132"/>
      <c r="M5602" s="132"/>
      <c r="N5602" s="135"/>
      <c r="O5602" s="135"/>
      <c r="P5602" s="135"/>
      <c r="Q5602" s="135"/>
      <c r="R5602" s="135"/>
      <c r="S5602" s="135"/>
    </row>
    <row r="5603" spans="9:19">
      <c r="I5603" s="132"/>
      <c r="J5603" s="132"/>
      <c r="K5603" s="129"/>
      <c r="L5603" s="132"/>
      <c r="M5603" s="132"/>
      <c r="N5603" s="135"/>
      <c r="O5603" s="135"/>
      <c r="P5603" s="135"/>
      <c r="Q5603" s="135"/>
      <c r="R5603" s="135"/>
      <c r="S5603" s="135"/>
    </row>
    <row r="5604" spans="9:19">
      <c r="I5604" s="132"/>
      <c r="J5604" s="132"/>
      <c r="K5604" s="129"/>
      <c r="L5604" s="132"/>
      <c r="M5604" s="132"/>
      <c r="N5604" s="135"/>
      <c r="O5604" s="135"/>
      <c r="P5604" s="135"/>
      <c r="Q5604" s="135"/>
      <c r="R5604" s="135"/>
      <c r="S5604" s="135"/>
    </row>
    <row r="5605" spans="9:19">
      <c r="I5605" s="132"/>
      <c r="J5605" s="132"/>
      <c r="K5605" s="129"/>
      <c r="L5605" s="132"/>
      <c r="M5605" s="132"/>
      <c r="N5605" s="135"/>
      <c r="O5605" s="135"/>
      <c r="P5605" s="135"/>
      <c r="Q5605" s="135"/>
      <c r="R5605" s="135"/>
      <c r="S5605" s="135"/>
    </row>
    <row r="5606" spans="9:19">
      <c r="I5606" s="132"/>
      <c r="J5606" s="132"/>
      <c r="K5606" s="129"/>
      <c r="L5606" s="132"/>
      <c r="M5606" s="132"/>
      <c r="N5606" s="135"/>
      <c r="O5606" s="135"/>
      <c r="P5606" s="135"/>
      <c r="Q5606" s="135"/>
      <c r="R5606" s="135"/>
      <c r="S5606" s="135"/>
    </row>
    <row r="5607" spans="9:19">
      <c r="I5607" s="132"/>
      <c r="J5607" s="132"/>
      <c r="K5607" s="129"/>
      <c r="L5607" s="132"/>
      <c r="M5607" s="132"/>
      <c r="N5607" s="135"/>
      <c r="O5607" s="135"/>
      <c r="P5607" s="135"/>
      <c r="Q5607" s="135"/>
      <c r="R5607" s="135"/>
      <c r="S5607" s="135"/>
    </row>
    <row r="5608" spans="9:19">
      <c r="I5608" s="132"/>
      <c r="J5608" s="132"/>
      <c r="K5608" s="129"/>
      <c r="L5608" s="132"/>
      <c r="M5608" s="132"/>
      <c r="N5608" s="135"/>
      <c r="O5608" s="135"/>
      <c r="P5608" s="135"/>
      <c r="Q5608" s="135"/>
      <c r="R5608" s="135"/>
      <c r="S5608" s="135"/>
    </row>
    <row r="5609" spans="9:19">
      <c r="I5609" s="132"/>
      <c r="J5609" s="132"/>
      <c r="K5609" s="129"/>
      <c r="L5609" s="132"/>
      <c r="M5609" s="132"/>
      <c r="N5609" s="135"/>
      <c r="O5609" s="135"/>
      <c r="P5609" s="135"/>
      <c r="Q5609" s="135"/>
      <c r="R5609" s="135"/>
      <c r="S5609" s="135"/>
    </row>
    <row r="5610" spans="9:19">
      <c r="I5610" s="132"/>
      <c r="J5610" s="132"/>
      <c r="K5610" s="129"/>
      <c r="L5610" s="132"/>
      <c r="M5610" s="132"/>
      <c r="N5610" s="135"/>
      <c r="O5610" s="135"/>
      <c r="P5610" s="135"/>
      <c r="Q5610" s="135"/>
      <c r="R5610" s="135"/>
      <c r="S5610" s="135"/>
    </row>
    <row r="5611" spans="9:19">
      <c r="I5611" s="132"/>
      <c r="J5611" s="132"/>
      <c r="K5611" s="129"/>
      <c r="L5611" s="132"/>
      <c r="M5611" s="132"/>
      <c r="N5611" s="135"/>
      <c r="O5611" s="135"/>
      <c r="P5611" s="135"/>
      <c r="Q5611" s="135"/>
      <c r="R5611" s="135"/>
      <c r="S5611" s="135"/>
    </row>
    <row r="5612" spans="9:19">
      <c r="I5612" s="132"/>
      <c r="J5612" s="132"/>
      <c r="K5612" s="129"/>
      <c r="L5612" s="132"/>
      <c r="M5612" s="132"/>
      <c r="N5612" s="135"/>
      <c r="O5612" s="135"/>
      <c r="P5612" s="135"/>
      <c r="Q5612" s="135"/>
      <c r="R5612" s="135"/>
      <c r="S5612" s="135"/>
    </row>
    <row r="5613" spans="9:19">
      <c r="I5613" s="132"/>
      <c r="J5613" s="132"/>
      <c r="K5613" s="129"/>
      <c r="L5613" s="132"/>
      <c r="M5613" s="132"/>
      <c r="N5613" s="135"/>
      <c r="O5613" s="135"/>
      <c r="P5613" s="135"/>
      <c r="Q5613" s="135"/>
      <c r="R5613" s="135"/>
      <c r="S5613" s="135"/>
    </row>
    <row r="5614" spans="9:19">
      <c r="I5614" s="132"/>
      <c r="J5614" s="132"/>
      <c r="K5614" s="129"/>
      <c r="L5614" s="132"/>
      <c r="M5614" s="132"/>
      <c r="N5614" s="135"/>
      <c r="O5614" s="135"/>
      <c r="P5614" s="135"/>
      <c r="Q5614" s="135"/>
      <c r="R5614" s="135"/>
      <c r="S5614" s="135"/>
    </row>
    <row r="5615" spans="9:19">
      <c r="I5615" s="132"/>
      <c r="J5615" s="132"/>
      <c r="K5615" s="129"/>
      <c r="L5615" s="132"/>
      <c r="M5615" s="132"/>
      <c r="N5615" s="135"/>
      <c r="O5615" s="135"/>
      <c r="P5615" s="135"/>
      <c r="Q5615" s="135"/>
      <c r="R5615" s="135"/>
      <c r="S5615" s="135"/>
    </row>
    <row r="5616" spans="9:19">
      <c r="I5616" s="132"/>
      <c r="J5616" s="132"/>
      <c r="K5616" s="129"/>
      <c r="L5616" s="132"/>
      <c r="M5616" s="132"/>
      <c r="N5616" s="135"/>
      <c r="O5616" s="135"/>
      <c r="P5616" s="135"/>
      <c r="Q5616" s="135"/>
      <c r="R5616" s="135"/>
      <c r="S5616" s="135"/>
    </row>
    <row r="5617" spans="9:19">
      <c r="I5617" s="132"/>
      <c r="J5617" s="132"/>
      <c r="K5617" s="129"/>
      <c r="L5617" s="132"/>
      <c r="M5617" s="132"/>
      <c r="N5617" s="135"/>
      <c r="O5617" s="135"/>
      <c r="P5617" s="135"/>
      <c r="Q5617" s="135"/>
      <c r="R5617" s="135"/>
      <c r="S5617" s="135"/>
    </row>
    <row r="5618" spans="9:19">
      <c r="I5618" s="132"/>
      <c r="J5618" s="132"/>
      <c r="K5618" s="129"/>
      <c r="L5618" s="132"/>
      <c r="M5618" s="132"/>
      <c r="N5618" s="135"/>
      <c r="O5618" s="135"/>
      <c r="P5618" s="135"/>
      <c r="Q5618" s="135"/>
      <c r="R5618" s="135"/>
      <c r="S5618" s="135"/>
    </row>
    <row r="5619" spans="9:19">
      <c r="I5619" s="132"/>
      <c r="J5619" s="132"/>
      <c r="K5619" s="129"/>
      <c r="L5619" s="132"/>
      <c r="M5619" s="132"/>
      <c r="N5619" s="135"/>
      <c r="O5619" s="135"/>
      <c r="P5619" s="135"/>
      <c r="Q5619" s="135"/>
      <c r="R5619" s="135"/>
      <c r="S5619" s="135"/>
    </row>
    <row r="5620" spans="9:19">
      <c r="I5620" s="132"/>
      <c r="J5620" s="132"/>
      <c r="K5620" s="129"/>
      <c r="L5620" s="132"/>
      <c r="M5620" s="132"/>
      <c r="N5620" s="135"/>
      <c r="O5620" s="135"/>
      <c r="P5620" s="135"/>
      <c r="Q5620" s="135"/>
      <c r="R5620" s="135"/>
      <c r="S5620" s="135"/>
    </row>
    <row r="5621" spans="9:19">
      <c r="I5621" s="132"/>
      <c r="J5621" s="132"/>
      <c r="K5621" s="129"/>
      <c r="L5621" s="132"/>
      <c r="M5621" s="132"/>
      <c r="N5621" s="135"/>
      <c r="O5621" s="135"/>
      <c r="P5621" s="135"/>
      <c r="Q5621" s="135"/>
      <c r="R5621" s="135"/>
      <c r="S5621" s="135"/>
    </row>
    <row r="5622" spans="9:19">
      <c r="I5622" s="132"/>
      <c r="J5622" s="132"/>
      <c r="K5622" s="129"/>
      <c r="L5622" s="132"/>
      <c r="M5622" s="132"/>
      <c r="N5622" s="135"/>
      <c r="O5622" s="135"/>
      <c r="P5622" s="135"/>
      <c r="Q5622" s="135"/>
      <c r="R5622" s="135"/>
      <c r="S5622" s="135"/>
    </row>
    <row r="5623" spans="9:19">
      <c r="I5623" s="132"/>
      <c r="J5623" s="132"/>
      <c r="K5623" s="129"/>
      <c r="L5623" s="132"/>
      <c r="M5623" s="132"/>
      <c r="N5623" s="135"/>
      <c r="O5623" s="135"/>
      <c r="P5623" s="135"/>
      <c r="Q5623" s="135"/>
      <c r="R5623" s="135"/>
      <c r="S5623" s="135"/>
    </row>
    <row r="5624" spans="9:19">
      <c r="I5624" s="132"/>
      <c r="J5624" s="132"/>
      <c r="K5624" s="129"/>
      <c r="L5624" s="132"/>
      <c r="M5624" s="132"/>
      <c r="N5624" s="135"/>
      <c r="O5624" s="135"/>
      <c r="P5624" s="135"/>
      <c r="Q5624" s="135"/>
      <c r="R5624" s="135"/>
      <c r="S5624" s="135"/>
    </row>
    <row r="5625" spans="9:19">
      <c r="I5625" s="132"/>
      <c r="J5625" s="132"/>
      <c r="K5625" s="129"/>
      <c r="L5625" s="132"/>
      <c r="M5625" s="132"/>
      <c r="N5625" s="135"/>
      <c r="O5625" s="135"/>
      <c r="P5625" s="135"/>
      <c r="Q5625" s="135"/>
      <c r="R5625" s="135"/>
      <c r="S5625" s="135"/>
    </row>
    <row r="5626" spans="9:19">
      <c r="I5626" s="132"/>
      <c r="J5626" s="132"/>
      <c r="K5626" s="129"/>
      <c r="L5626" s="132"/>
      <c r="M5626" s="132"/>
      <c r="N5626" s="135"/>
      <c r="O5626" s="135"/>
      <c r="P5626" s="135"/>
      <c r="Q5626" s="135"/>
      <c r="R5626" s="135"/>
      <c r="S5626" s="135"/>
    </row>
    <row r="5627" spans="9:19">
      <c r="I5627" s="132"/>
      <c r="J5627" s="132"/>
      <c r="K5627" s="129"/>
      <c r="L5627" s="132"/>
      <c r="M5627" s="132"/>
      <c r="N5627" s="135"/>
      <c r="O5627" s="135"/>
      <c r="P5627" s="135"/>
      <c r="Q5627" s="135"/>
      <c r="R5627" s="135"/>
      <c r="S5627" s="135"/>
    </row>
    <row r="5628" spans="9:19">
      <c r="I5628" s="132"/>
      <c r="J5628" s="132"/>
      <c r="K5628" s="129"/>
      <c r="L5628" s="132"/>
      <c r="M5628" s="132"/>
      <c r="N5628" s="135"/>
      <c r="O5628" s="135"/>
      <c r="P5628" s="135"/>
      <c r="Q5628" s="135"/>
      <c r="R5628" s="135"/>
      <c r="S5628" s="135"/>
    </row>
    <row r="5629" spans="9:19">
      <c r="I5629" s="132"/>
      <c r="J5629" s="132"/>
      <c r="K5629" s="129"/>
      <c r="L5629" s="132"/>
      <c r="M5629" s="132"/>
      <c r="N5629" s="135"/>
      <c r="O5629" s="135"/>
      <c r="P5629" s="135"/>
      <c r="Q5629" s="135"/>
      <c r="R5629" s="135"/>
      <c r="S5629" s="135"/>
    </row>
    <row r="5630" spans="9:19">
      <c r="I5630" s="132"/>
      <c r="J5630" s="132"/>
      <c r="K5630" s="129"/>
      <c r="L5630" s="132"/>
      <c r="M5630" s="132"/>
      <c r="N5630" s="135"/>
      <c r="O5630" s="135"/>
      <c r="P5630" s="135"/>
      <c r="Q5630" s="135"/>
      <c r="R5630" s="135"/>
      <c r="S5630" s="135"/>
    </row>
    <row r="5631" spans="9:19">
      <c r="I5631" s="132"/>
      <c r="J5631" s="132"/>
      <c r="K5631" s="129"/>
      <c r="L5631" s="132"/>
      <c r="M5631" s="132"/>
      <c r="N5631" s="135"/>
      <c r="O5631" s="135"/>
      <c r="P5631" s="135"/>
      <c r="Q5631" s="135"/>
      <c r="R5631" s="135"/>
      <c r="S5631" s="135"/>
    </row>
    <row r="5632" spans="9:19">
      <c r="I5632" s="132"/>
      <c r="J5632" s="132"/>
      <c r="K5632" s="129"/>
      <c r="L5632" s="132"/>
      <c r="M5632" s="132"/>
      <c r="N5632" s="135"/>
      <c r="O5632" s="135"/>
      <c r="P5632" s="135"/>
      <c r="Q5632" s="135"/>
      <c r="R5632" s="135"/>
      <c r="S5632" s="135"/>
    </row>
    <row r="5633" spans="9:19">
      <c r="I5633" s="132"/>
      <c r="J5633" s="132"/>
      <c r="K5633" s="129"/>
      <c r="L5633" s="132"/>
      <c r="M5633" s="132"/>
      <c r="N5633" s="135"/>
      <c r="O5633" s="135"/>
      <c r="P5633" s="135"/>
      <c r="Q5633" s="135"/>
      <c r="R5633" s="135"/>
      <c r="S5633" s="135"/>
    </row>
    <row r="5634" spans="9:19">
      <c r="I5634" s="132"/>
      <c r="J5634" s="132"/>
      <c r="K5634" s="129"/>
      <c r="L5634" s="132"/>
      <c r="M5634" s="132"/>
      <c r="N5634" s="135"/>
      <c r="O5634" s="135"/>
      <c r="P5634" s="135"/>
      <c r="Q5634" s="135"/>
      <c r="R5634" s="135"/>
      <c r="S5634" s="135"/>
    </row>
    <row r="5635" spans="9:19">
      <c r="I5635" s="132"/>
      <c r="J5635" s="132"/>
      <c r="K5635" s="129"/>
      <c r="L5635" s="132"/>
      <c r="M5635" s="132"/>
      <c r="N5635" s="135"/>
      <c r="O5635" s="135"/>
      <c r="P5635" s="135"/>
      <c r="Q5635" s="135"/>
      <c r="R5635" s="135"/>
      <c r="S5635" s="135"/>
    </row>
    <row r="5636" spans="9:19">
      <c r="I5636" s="132"/>
      <c r="J5636" s="132"/>
      <c r="K5636" s="129"/>
      <c r="L5636" s="132"/>
      <c r="M5636" s="132"/>
      <c r="N5636" s="135"/>
      <c r="O5636" s="135"/>
      <c r="P5636" s="135"/>
      <c r="Q5636" s="135"/>
      <c r="R5636" s="135"/>
      <c r="S5636" s="135"/>
    </row>
    <row r="5637" spans="9:19">
      <c r="I5637" s="132"/>
      <c r="J5637" s="132"/>
      <c r="K5637" s="129"/>
      <c r="L5637" s="132"/>
      <c r="M5637" s="132"/>
      <c r="N5637" s="135"/>
      <c r="O5637" s="135"/>
      <c r="P5637" s="135"/>
      <c r="Q5637" s="135"/>
      <c r="R5637" s="135"/>
      <c r="S5637" s="135"/>
    </row>
    <row r="5638" spans="9:19">
      <c r="I5638" s="132"/>
      <c r="J5638" s="132"/>
      <c r="K5638" s="129"/>
      <c r="L5638" s="132"/>
      <c r="M5638" s="132"/>
      <c r="N5638" s="135"/>
      <c r="O5638" s="135"/>
      <c r="P5638" s="135"/>
      <c r="Q5638" s="135"/>
      <c r="R5638" s="135"/>
      <c r="S5638" s="135"/>
    </row>
    <row r="5639" spans="9:19">
      <c r="I5639" s="132"/>
      <c r="J5639" s="132"/>
      <c r="K5639" s="129"/>
      <c r="L5639" s="132"/>
      <c r="M5639" s="132"/>
      <c r="N5639" s="135"/>
      <c r="O5639" s="135"/>
      <c r="P5639" s="135"/>
      <c r="Q5639" s="135"/>
      <c r="R5639" s="135"/>
      <c r="S5639" s="135"/>
    </row>
    <row r="5640" spans="9:19">
      <c r="I5640" s="132"/>
      <c r="J5640" s="132"/>
      <c r="K5640" s="129"/>
      <c r="L5640" s="132"/>
      <c r="M5640" s="132"/>
      <c r="N5640" s="135"/>
      <c r="O5640" s="135"/>
      <c r="P5640" s="135"/>
      <c r="Q5640" s="135"/>
      <c r="R5640" s="135"/>
      <c r="S5640" s="135"/>
    </row>
    <row r="5641" spans="9:19">
      <c r="I5641" s="132"/>
      <c r="J5641" s="132"/>
      <c r="K5641" s="129"/>
      <c r="L5641" s="132"/>
      <c r="M5641" s="132"/>
      <c r="N5641" s="135"/>
      <c r="O5641" s="135"/>
      <c r="P5641" s="135"/>
      <c r="Q5641" s="135"/>
      <c r="R5641" s="135"/>
      <c r="S5641" s="135"/>
    </row>
    <row r="5642" spans="9:19">
      <c r="I5642" s="132"/>
      <c r="J5642" s="132"/>
      <c r="K5642" s="129"/>
      <c r="L5642" s="132"/>
      <c r="M5642" s="132"/>
      <c r="N5642" s="135"/>
      <c r="O5642" s="135"/>
      <c r="P5642" s="135"/>
      <c r="Q5642" s="135"/>
      <c r="R5642" s="135"/>
      <c r="S5642" s="135"/>
    </row>
    <row r="5643" spans="9:19">
      <c r="I5643" s="132"/>
      <c r="J5643" s="132"/>
      <c r="K5643" s="129"/>
      <c r="L5643" s="132"/>
      <c r="M5643" s="132"/>
      <c r="N5643" s="135"/>
      <c r="O5643" s="135"/>
      <c r="P5643" s="135"/>
      <c r="Q5643" s="135"/>
      <c r="R5643" s="135"/>
      <c r="S5643" s="135"/>
    </row>
    <row r="5644" spans="9:19">
      <c r="I5644" s="132"/>
      <c r="J5644" s="132"/>
      <c r="K5644" s="129"/>
      <c r="L5644" s="132"/>
      <c r="M5644" s="132"/>
      <c r="N5644" s="135"/>
      <c r="O5644" s="135"/>
      <c r="P5644" s="135"/>
      <c r="Q5644" s="135"/>
      <c r="R5644" s="135"/>
      <c r="S5644" s="135"/>
    </row>
    <row r="5645" spans="9:19">
      <c r="I5645" s="132"/>
      <c r="J5645" s="132"/>
      <c r="K5645" s="129"/>
      <c r="L5645" s="132"/>
      <c r="M5645" s="132"/>
      <c r="N5645" s="135"/>
      <c r="O5645" s="135"/>
      <c r="P5645" s="135"/>
      <c r="Q5645" s="135"/>
      <c r="R5645" s="135"/>
      <c r="S5645" s="135"/>
    </row>
    <row r="5646" spans="9:19">
      <c r="I5646" s="132"/>
      <c r="J5646" s="132"/>
      <c r="K5646" s="129"/>
      <c r="L5646" s="132"/>
      <c r="M5646" s="132"/>
      <c r="N5646" s="135"/>
      <c r="O5646" s="135"/>
      <c r="P5646" s="135"/>
      <c r="Q5646" s="135"/>
      <c r="R5646" s="135"/>
      <c r="S5646" s="135"/>
    </row>
    <row r="5647" spans="9:19">
      <c r="I5647" s="132"/>
      <c r="J5647" s="132"/>
      <c r="K5647" s="129"/>
      <c r="L5647" s="132"/>
      <c r="M5647" s="132"/>
      <c r="N5647" s="135"/>
      <c r="O5647" s="135"/>
      <c r="P5647" s="135"/>
      <c r="Q5647" s="135"/>
      <c r="R5647" s="135"/>
      <c r="S5647" s="135"/>
    </row>
    <row r="5648" spans="9:19">
      <c r="I5648" s="132"/>
      <c r="J5648" s="132"/>
      <c r="K5648" s="129"/>
      <c r="L5648" s="132"/>
      <c r="M5648" s="132"/>
      <c r="N5648" s="135"/>
      <c r="O5648" s="135"/>
      <c r="P5648" s="135"/>
      <c r="Q5648" s="135"/>
      <c r="R5648" s="135"/>
      <c r="S5648" s="135"/>
    </row>
    <row r="5649" spans="9:19">
      <c r="I5649" s="132"/>
      <c r="J5649" s="132"/>
      <c r="K5649" s="129"/>
      <c r="L5649" s="132"/>
      <c r="M5649" s="132"/>
      <c r="N5649" s="135"/>
      <c r="O5649" s="135"/>
      <c r="P5649" s="135"/>
      <c r="Q5649" s="135"/>
      <c r="R5649" s="135"/>
      <c r="S5649" s="135"/>
    </row>
    <row r="5650" spans="9:19">
      <c r="I5650" s="132"/>
      <c r="J5650" s="132"/>
      <c r="K5650" s="129"/>
      <c r="L5650" s="132"/>
      <c r="M5650" s="132"/>
      <c r="N5650" s="135"/>
      <c r="O5650" s="135"/>
      <c r="P5650" s="135"/>
      <c r="Q5650" s="135"/>
      <c r="R5650" s="135"/>
      <c r="S5650" s="135"/>
    </row>
    <row r="5651" spans="9:19">
      <c r="I5651" s="132"/>
      <c r="J5651" s="132"/>
      <c r="K5651" s="129"/>
      <c r="L5651" s="132"/>
      <c r="M5651" s="132"/>
      <c r="N5651" s="135"/>
      <c r="O5651" s="135"/>
      <c r="P5651" s="135"/>
      <c r="Q5651" s="135"/>
      <c r="R5651" s="135"/>
      <c r="S5651" s="135"/>
    </row>
    <row r="5652" spans="9:19">
      <c r="I5652" s="132"/>
      <c r="J5652" s="132"/>
      <c r="K5652" s="129"/>
      <c r="L5652" s="132"/>
      <c r="M5652" s="132"/>
      <c r="N5652" s="135"/>
      <c r="O5652" s="135"/>
      <c r="P5652" s="135"/>
      <c r="Q5652" s="135"/>
      <c r="R5652" s="135"/>
      <c r="S5652" s="135"/>
    </row>
    <row r="5653" spans="9:19">
      <c r="I5653" s="132"/>
      <c r="J5653" s="132"/>
      <c r="K5653" s="129"/>
      <c r="L5653" s="132"/>
      <c r="M5653" s="132"/>
      <c r="N5653" s="135"/>
      <c r="O5653" s="135"/>
      <c r="P5653" s="135"/>
      <c r="Q5653" s="135"/>
      <c r="R5653" s="135"/>
      <c r="S5653" s="135"/>
    </row>
    <row r="5654" spans="9:19">
      <c r="I5654" s="132"/>
      <c r="J5654" s="132"/>
      <c r="K5654" s="129"/>
      <c r="L5654" s="132"/>
      <c r="M5654" s="132"/>
      <c r="N5654" s="135"/>
      <c r="O5654" s="135"/>
      <c r="P5654" s="135"/>
      <c r="Q5654" s="135"/>
      <c r="R5654" s="135"/>
      <c r="S5654" s="135"/>
    </row>
    <row r="5655" spans="9:19">
      <c r="I5655" s="132"/>
      <c r="J5655" s="132"/>
      <c r="K5655" s="129"/>
      <c r="L5655" s="132"/>
      <c r="M5655" s="132"/>
      <c r="N5655" s="135"/>
      <c r="O5655" s="135"/>
      <c r="P5655" s="135"/>
      <c r="Q5655" s="135"/>
      <c r="R5655" s="135"/>
      <c r="S5655" s="135"/>
    </row>
    <row r="5656" spans="9:19">
      <c r="I5656" s="132"/>
      <c r="J5656" s="132"/>
      <c r="K5656" s="129"/>
      <c r="L5656" s="132"/>
      <c r="M5656" s="132"/>
      <c r="N5656" s="135"/>
      <c r="O5656" s="135"/>
      <c r="P5656" s="135"/>
      <c r="Q5656" s="135"/>
      <c r="R5656" s="135"/>
      <c r="S5656" s="135"/>
    </row>
    <row r="5657" spans="9:19">
      <c r="I5657" s="132"/>
      <c r="J5657" s="132"/>
      <c r="K5657" s="129"/>
      <c r="L5657" s="132"/>
      <c r="M5657" s="132"/>
      <c r="N5657" s="135"/>
      <c r="O5657" s="135"/>
      <c r="P5657" s="135"/>
      <c r="Q5657" s="135"/>
      <c r="R5657" s="135"/>
      <c r="S5657" s="135"/>
    </row>
    <row r="5658" spans="9:19">
      <c r="I5658" s="132"/>
      <c r="J5658" s="132"/>
      <c r="K5658" s="129"/>
      <c r="L5658" s="132"/>
      <c r="M5658" s="132"/>
      <c r="N5658" s="135"/>
      <c r="O5658" s="135"/>
      <c r="P5658" s="135"/>
      <c r="Q5658" s="135"/>
      <c r="R5658" s="135"/>
      <c r="S5658" s="135"/>
    </row>
    <row r="5659" spans="9:19">
      <c r="I5659" s="132"/>
      <c r="J5659" s="132"/>
      <c r="K5659" s="129"/>
      <c r="L5659" s="132"/>
      <c r="M5659" s="132"/>
      <c r="N5659" s="135"/>
      <c r="O5659" s="135"/>
      <c r="P5659" s="135"/>
      <c r="Q5659" s="135"/>
      <c r="R5659" s="135"/>
      <c r="S5659" s="135"/>
    </row>
    <row r="5660" spans="9:19">
      <c r="I5660" s="132"/>
      <c r="J5660" s="132"/>
      <c r="K5660" s="129"/>
      <c r="L5660" s="132"/>
      <c r="M5660" s="132"/>
      <c r="N5660" s="135"/>
      <c r="O5660" s="135"/>
      <c r="P5660" s="135"/>
      <c r="Q5660" s="135"/>
      <c r="R5660" s="135"/>
      <c r="S5660" s="135"/>
    </row>
    <row r="5661" spans="9:19">
      <c r="I5661" s="132"/>
      <c r="J5661" s="132"/>
      <c r="K5661" s="129"/>
      <c r="L5661" s="132"/>
      <c r="M5661" s="132"/>
      <c r="N5661" s="135"/>
      <c r="O5661" s="135"/>
      <c r="P5661" s="135"/>
      <c r="Q5661" s="135"/>
      <c r="R5661" s="135"/>
      <c r="S5661" s="135"/>
    </row>
    <row r="5662" spans="9:19">
      <c r="I5662" s="132"/>
      <c r="J5662" s="132"/>
      <c r="K5662" s="129"/>
      <c r="L5662" s="132"/>
      <c r="M5662" s="132"/>
      <c r="N5662" s="135"/>
      <c r="O5662" s="135"/>
      <c r="P5662" s="135"/>
      <c r="Q5662" s="135"/>
      <c r="R5662" s="135"/>
      <c r="S5662" s="135"/>
    </row>
    <row r="5663" spans="9:19">
      <c r="I5663" s="132"/>
      <c r="J5663" s="132"/>
      <c r="K5663" s="129"/>
      <c r="L5663" s="132"/>
      <c r="M5663" s="132"/>
      <c r="N5663" s="135"/>
      <c r="O5663" s="135"/>
      <c r="P5663" s="135"/>
      <c r="Q5663" s="135"/>
      <c r="R5663" s="135"/>
      <c r="S5663" s="135"/>
    </row>
    <row r="5664" spans="9:19">
      <c r="I5664" s="132"/>
      <c r="J5664" s="132"/>
      <c r="K5664" s="129"/>
      <c r="L5664" s="132"/>
      <c r="M5664" s="132"/>
      <c r="N5664" s="135"/>
      <c r="O5664" s="135"/>
      <c r="P5664" s="135"/>
      <c r="Q5664" s="135"/>
      <c r="R5664" s="135"/>
      <c r="S5664" s="135"/>
    </row>
    <row r="5665" spans="9:19">
      <c r="I5665" s="132"/>
      <c r="J5665" s="132"/>
      <c r="K5665" s="129"/>
      <c r="L5665" s="132"/>
      <c r="M5665" s="132"/>
      <c r="N5665" s="135"/>
      <c r="O5665" s="135"/>
      <c r="P5665" s="135"/>
      <c r="Q5665" s="135"/>
      <c r="R5665" s="135"/>
      <c r="S5665" s="135"/>
    </row>
    <row r="5666" spans="9:19">
      <c r="I5666" s="132"/>
      <c r="J5666" s="132"/>
      <c r="K5666" s="129"/>
      <c r="L5666" s="132"/>
      <c r="M5666" s="132"/>
      <c r="N5666" s="135"/>
      <c r="O5666" s="135"/>
      <c r="P5666" s="135"/>
      <c r="Q5666" s="135"/>
      <c r="R5666" s="135"/>
      <c r="S5666" s="135"/>
    </row>
    <row r="5667" spans="9:19">
      <c r="I5667" s="132"/>
      <c r="J5667" s="132"/>
      <c r="K5667" s="129"/>
      <c r="L5667" s="132"/>
      <c r="M5667" s="132"/>
      <c r="N5667" s="135"/>
      <c r="O5667" s="135"/>
      <c r="P5667" s="135"/>
      <c r="Q5667" s="135"/>
      <c r="R5667" s="135"/>
      <c r="S5667" s="135"/>
    </row>
    <row r="5668" spans="9:19">
      <c r="I5668" s="132"/>
      <c r="J5668" s="132"/>
      <c r="K5668" s="129"/>
      <c r="L5668" s="132"/>
      <c r="M5668" s="132"/>
      <c r="N5668" s="135"/>
      <c r="O5668" s="135"/>
      <c r="P5668" s="135"/>
      <c r="Q5668" s="135"/>
      <c r="R5668" s="135"/>
      <c r="S5668" s="135"/>
    </row>
    <row r="5669" spans="9:19">
      <c r="I5669" s="132"/>
      <c r="J5669" s="132"/>
      <c r="K5669" s="129"/>
      <c r="L5669" s="132"/>
      <c r="M5669" s="132"/>
      <c r="N5669" s="135"/>
      <c r="O5669" s="135"/>
      <c r="P5669" s="135"/>
      <c r="Q5669" s="135"/>
      <c r="R5669" s="135"/>
      <c r="S5669" s="135"/>
    </row>
    <row r="5670" spans="9:19">
      <c r="I5670" s="132"/>
      <c r="J5670" s="132"/>
      <c r="K5670" s="129"/>
      <c r="L5670" s="132"/>
      <c r="M5670" s="132"/>
      <c r="N5670" s="135"/>
      <c r="O5670" s="135"/>
      <c r="P5670" s="135"/>
      <c r="Q5670" s="135"/>
      <c r="R5670" s="135"/>
      <c r="S5670" s="135"/>
    </row>
    <row r="5671" spans="9:19">
      <c r="I5671" s="132"/>
      <c r="J5671" s="132"/>
      <c r="K5671" s="129"/>
      <c r="L5671" s="132"/>
      <c r="M5671" s="132"/>
      <c r="N5671" s="135"/>
      <c r="O5671" s="135"/>
      <c r="P5671" s="135"/>
      <c r="Q5671" s="135"/>
      <c r="R5671" s="135"/>
      <c r="S5671" s="135"/>
    </row>
    <row r="5672" spans="9:19">
      <c r="I5672" s="132"/>
      <c r="J5672" s="132"/>
      <c r="K5672" s="129"/>
      <c r="L5672" s="132"/>
      <c r="M5672" s="132"/>
      <c r="N5672" s="135"/>
      <c r="O5672" s="135"/>
      <c r="P5672" s="135"/>
      <c r="Q5672" s="135"/>
      <c r="R5672" s="135"/>
      <c r="S5672" s="135"/>
    </row>
    <row r="5673" spans="9:19">
      <c r="I5673" s="132"/>
      <c r="J5673" s="132"/>
      <c r="K5673" s="129"/>
      <c r="L5673" s="132"/>
      <c r="M5673" s="132"/>
      <c r="N5673" s="135"/>
      <c r="O5673" s="135"/>
      <c r="P5673" s="135"/>
      <c r="Q5673" s="135"/>
      <c r="R5673" s="135"/>
      <c r="S5673" s="135"/>
    </row>
    <row r="5674" spans="9:19">
      <c r="I5674" s="132"/>
      <c r="J5674" s="132"/>
      <c r="K5674" s="129"/>
      <c r="L5674" s="132"/>
      <c r="M5674" s="132"/>
      <c r="N5674" s="135"/>
      <c r="O5674" s="135"/>
      <c r="P5674" s="135"/>
      <c r="Q5674" s="135"/>
      <c r="R5674" s="135"/>
      <c r="S5674" s="135"/>
    </row>
    <row r="5675" spans="9:19">
      <c r="I5675" s="132"/>
      <c r="J5675" s="132"/>
      <c r="K5675" s="129"/>
      <c r="L5675" s="132"/>
      <c r="M5675" s="132"/>
      <c r="N5675" s="135"/>
      <c r="O5675" s="135"/>
      <c r="P5675" s="135"/>
      <c r="Q5675" s="135"/>
      <c r="R5675" s="135"/>
      <c r="S5675" s="135"/>
    </row>
    <row r="5676" spans="9:19">
      <c r="I5676" s="132"/>
      <c r="J5676" s="132"/>
      <c r="K5676" s="129"/>
      <c r="L5676" s="132"/>
      <c r="M5676" s="132"/>
      <c r="N5676" s="135"/>
      <c r="O5676" s="135"/>
      <c r="P5676" s="135"/>
      <c r="Q5676" s="135"/>
      <c r="R5676" s="135"/>
      <c r="S5676" s="135"/>
    </row>
    <row r="5677" spans="9:19">
      <c r="I5677" s="132"/>
      <c r="J5677" s="132"/>
      <c r="K5677" s="129"/>
      <c r="L5677" s="132"/>
      <c r="M5677" s="132"/>
      <c r="N5677" s="135"/>
      <c r="O5677" s="135"/>
      <c r="P5677" s="135"/>
      <c r="Q5677" s="135"/>
      <c r="R5677" s="135"/>
      <c r="S5677" s="135"/>
    </row>
    <row r="5678" spans="9:19">
      <c r="I5678" s="132"/>
      <c r="J5678" s="132"/>
      <c r="K5678" s="129"/>
      <c r="L5678" s="132"/>
      <c r="M5678" s="132"/>
      <c r="N5678" s="135"/>
      <c r="O5678" s="135"/>
      <c r="P5678" s="135"/>
      <c r="Q5678" s="135"/>
      <c r="R5678" s="135"/>
      <c r="S5678" s="135"/>
    </row>
    <row r="5679" spans="9:19">
      <c r="I5679" s="132"/>
      <c r="J5679" s="132"/>
      <c r="K5679" s="129"/>
      <c r="L5679" s="132"/>
      <c r="M5679" s="132"/>
      <c r="N5679" s="135"/>
      <c r="O5679" s="135"/>
      <c r="P5679" s="135"/>
      <c r="Q5679" s="135"/>
      <c r="R5679" s="135"/>
      <c r="S5679" s="135"/>
    </row>
    <row r="5680" spans="9:19">
      <c r="I5680" s="132"/>
      <c r="J5680" s="132"/>
      <c r="K5680" s="129"/>
      <c r="L5680" s="132"/>
      <c r="M5680" s="132"/>
      <c r="N5680" s="135"/>
      <c r="O5680" s="135"/>
      <c r="P5680" s="135"/>
      <c r="Q5680" s="135"/>
      <c r="R5680" s="135"/>
      <c r="S5680" s="135"/>
    </row>
    <row r="5681" spans="9:19">
      <c r="I5681" s="132"/>
      <c r="J5681" s="132"/>
      <c r="K5681" s="129"/>
      <c r="L5681" s="132"/>
      <c r="M5681" s="132"/>
      <c r="N5681" s="135"/>
      <c r="O5681" s="135"/>
      <c r="P5681" s="135"/>
      <c r="Q5681" s="135"/>
      <c r="R5681" s="135"/>
      <c r="S5681" s="135"/>
    </row>
    <row r="5682" spans="9:19">
      <c r="I5682" s="132"/>
      <c r="J5682" s="132"/>
      <c r="K5682" s="129"/>
      <c r="L5682" s="132"/>
      <c r="M5682" s="132"/>
      <c r="N5682" s="135"/>
      <c r="O5682" s="135"/>
      <c r="P5682" s="135"/>
      <c r="Q5682" s="135"/>
      <c r="R5682" s="135"/>
      <c r="S5682" s="135"/>
    </row>
    <row r="5683" spans="9:19">
      <c r="I5683" s="132"/>
      <c r="J5683" s="132"/>
      <c r="K5683" s="129"/>
      <c r="L5683" s="132"/>
      <c r="M5683" s="132"/>
      <c r="N5683" s="135"/>
      <c r="O5683" s="135"/>
      <c r="P5683" s="135"/>
      <c r="Q5683" s="135"/>
      <c r="R5683" s="135"/>
      <c r="S5683" s="135"/>
    </row>
    <row r="5684" spans="9:19">
      <c r="I5684" s="132"/>
      <c r="J5684" s="132"/>
      <c r="K5684" s="129"/>
      <c r="L5684" s="132"/>
      <c r="M5684" s="132"/>
      <c r="N5684" s="135"/>
      <c r="O5684" s="135"/>
      <c r="P5684" s="135"/>
      <c r="Q5684" s="135"/>
      <c r="R5684" s="135"/>
      <c r="S5684" s="135"/>
    </row>
    <row r="5685" spans="9:19">
      <c r="I5685" s="132"/>
      <c r="J5685" s="132"/>
      <c r="K5685" s="129"/>
      <c r="L5685" s="132"/>
      <c r="M5685" s="132"/>
      <c r="N5685" s="135"/>
      <c r="O5685" s="135"/>
      <c r="P5685" s="135"/>
      <c r="Q5685" s="135"/>
      <c r="R5685" s="135"/>
      <c r="S5685" s="135"/>
    </row>
    <row r="5686" spans="9:19">
      <c r="I5686" s="132"/>
      <c r="J5686" s="132"/>
      <c r="K5686" s="129"/>
      <c r="L5686" s="132"/>
      <c r="M5686" s="132"/>
      <c r="N5686" s="135"/>
      <c r="O5686" s="135"/>
      <c r="P5686" s="135"/>
      <c r="Q5686" s="135"/>
      <c r="R5686" s="135"/>
      <c r="S5686" s="135"/>
    </row>
    <row r="5687" spans="9:19">
      <c r="I5687" s="132"/>
      <c r="J5687" s="132"/>
      <c r="K5687" s="129"/>
      <c r="L5687" s="132"/>
      <c r="M5687" s="132"/>
      <c r="N5687" s="135"/>
      <c r="O5687" s="135"/>
      <c r="P5687" s="135"/>
      <c r="Q5687" s="135"/>
      <c r="R5687" s="135"/>
      <c r="S5687" s="135"/>
    </row>
    <row r="5688" spans="9:19">
      <c r="I5688" s="132"/>
      <c r="J5688" s="132"/>
      <c r="K5688" s="129"/>
      <c r="L5688" s="132"/>
      <c r="M5688" s="132"/>
      <c r="N5688" s="135"/>
      <c r="O5688" s="135"/>
      <c r="P5688" s="135"/>
      <c r="Q5688" s="135"/>
      <c r="R5688" s="135"/>
      <c r="S5688" s="135"/>
    </row>
    <row r="5689" spans="9:19">
      <c r="I5689" s="132"/>
      <c r="J5689" s="132"/>
      <c r="K5689" s="129"/>
      <c r="L5689" s="132"/>
      <c r="M5689" s="132"/>
      <c r="N5689" s="135"/>
      <c r="O5689" s="135"/>
      <c r="P5689" s="135"/>
      <c r="Q5689" s="135"/>
      <c r="R5689" s="135"/>
      <c r="S5689" s="135"/>
    </row>
    <row r="5690" spans="9:19">
      <c r="I5690" s="132"/>
      <c r="J5690" s="132"/>
      <c r="K5690" s="129"/>
      <c r="L5690" s="132"/>
      <c r="M5690" s="132"/>
      <c r="N5690" s="135"/>
      <c r="O5690" s="135"/>
      <c r="P5690" s="135"/>
      <c r="Q5690" s="135"/>
      <c r="R5690" s="135"/>
      <c r="S5690" s="135"/>
    </row>
    <row r="5691" spans="9:19">
      <c r="I5691" s="132"/>
      <c r="J5691" s="132"/>
      <c r="K5691" s="129"/>
      <c r="L5691" s="132"/>
      <c r="M5691" s="132"/>
      <c r="N5691" s="135"/>
      <c r="O5691" s="135"/>
      <c r="P5691" s="135"/>
      <c r="Q5691" s="135"/>
      <c r="R5691" s="135"/>
      <c r="S5691" s="135"/>
    </row>
    <row r="5692" spans="9:19">
      <c r="I5692" s="132"/>
      <c r="J5692" s="132"/>
      <c r="K5692" s="129"/>
      <c r="L5692" s="132"/>
      <c r="M5692" s="132"/>
      <c r="N5692" s="135"/>
      <c r="O5692" s="135"/>
      <c r="P5692" s="135"/>
      <c r="Q5692" s="135"/>
      <c r="R5692" s="135"/>
      <c r="S5692" s="135"/>
    </row>
    <row r="5693" spans="9:19">
      <c r="I5693" s="132"/>
      <c r="J5693" s="132"/>
      <c r="K5693" s="129"/>
      <c r="L5693" s="132"/>
      <c r="M5693" s="132"/>
      <c r="N5693" s="135"/>
      <c r="O5693" s="135"/>
      <c r="P5693" s="135"/>
      <c r="Q5693" s="135"/>
      <c r="R5693" s="135"/>
      <c r="S5693" s="135"/>
    </row>
    <row r="5694" spans="9:19">
      <c r="I5694" s="132"/>
      <c r="J5694" s="132"/>
      <c r="K5694" s="129"/>
      <c r="L5694" s="132"/>
      <c r="M5694" s="132"/>
      <c r="N5694" s="135"/>
      <c r="O5694" s="135"/>
      <c r="P5694" s="135"/>
      <c r="Q5694" s="135"/>
      <c r="R5694" s="135"/>
      <c r="S5694" s="135"/>
    </row>
    <row r="5695" spans="9:19">
      <c r="I5695" s="132"/>
      <c r="J5695" s="132"/>
      <c r="K5695" s="129"/>
      <c r="L5695" s="132"/>
      <c r="M5695" s="132"/>
      <c r="N5695" s="135"/>
      <c r="O5695" s="135"/>
      <c r="P5695" s="135"/>
      <c r="Q5695" s="135"/>
      <c r="R5695" s="135"/>
      <c r="S5695" s="135"/>
    </row>
    <row r="5696" spans="9:19">
      <c r="I5696" s="132"/>
      <c r="J5696" s="132"/>
      <c r="K5696" s="129"/>
      <c r="L5696" s="132"/>
      <c r="M5696" s="132"/>
      <c r="N5696" s="135"/>
      <c r="O5696" s="135"/>
      <c r="P5696" s="135"/>
      <c r="Q5696" s="135"/>
      <c r="R5696" s="135"/>
      <c r="S5696" s="135"/>
    </row>
    <row r="5697" spans="9:19">
      <c r="I5697" s="132"/>
      <c r="J5697" s="132"/>
      <c r="K5697" s="129"/>
      <c r="L5697" s="132"/>
      <c r="M5697" s="132"/>
      <c r="N5697" s="135"/>
      <c r="O5697" s="135"/>
      <c r="P5697" s="135"/>
      <c r="Q5697" s="135"/>
      <c r="R5697" s="135"/>
      <c r="S5697" s="135"/>
    </row>
    <row r="5698" spans="9:19">
      <c r="I5698" s="132"/>
      <c r="J5698" s="132"/>
      <c r="K5698" s="129"/>
      <c r="L5698" s="132"/>
      <c r="M5698" s="132"/>
      <c r="N5698" s="135"/>
      <c r="O5698" s="135"/>
      <c r="P5698" s="135"/>
      <c r="Q5698" s="135"/>
      <c r="R5698" s="135"/>
      <c r="S5698" s="135"/>
    </row>
    <row r="5699" spans="9:19">
      <c r="I5699" s="132"/>
      <c r="J5699" s="132"/>
      <c r="K5699" s="129"/>
      <c r="L5699" s="132"/>
      <c r="M5699" s="132"/>
      <c r="N5699" s="135"/>
      <c r="O5699" s="135"/>
      <c r="P5699" s="135"/>
      <c r="Q5699" s="135"/>
      <c r="R5699" s="135"/>
      <c r="S5699" s="135"/>
    </row>
    <row r="5700" spans="9:19">
      <c r="I5700" s="132"/>
      <c r="J5700" s="132"/>
      <c r="K5700" s="129"/>
      <c r="L5700" s="132"/>
      <c r="M5700" s="132"/>
      <c r="N5700" s="135"/>
      <c r="O5700" s="135"/>
      <c r="P5700" s="135"/>
      <c r="Q5700" s="135"/>
      <c r="R5700" s="135"/>
      <c r="S5700" s="135"/>
    </row>
    <row r="5701" spans="9:19">
      <c r="I5701" s="132"/>
      <c r="J5701" s="132"/>
      <c r="K5701" s="129"/>
      <c r="L5701" s="132"/>
      <c r="M5701" s="132"/>
      <c r="N5701" s="135"/>
      <c r="O5701" s="135"/>
      <c r="P5701" s="135"/>
      <c r="Q5701" s="135"/>
      <c r="R5701" s="135"/>
      <c r="S5701" s="135"/>
    </row>
    <row r="5702" spans="9:19">
      <c r="I5702" s="132"/>
      <c r="J5702" s="132"/>
      <c r="K5702" s="129"/>
      <c r="L5702" s="132"/>
      <c r="M5702" s="132"/>
      <c r="N5702" s="135"/>
      <c r="O5702" s="135"/>
      <c r="P5702" s="135"/>
      <c r="Q5702" s="135"/>
      <c r="R5702" s="135"/>
      <c r="S5702" s="135"/>
    </row>
    <row r="5703" spans="9:19">
      <c r="I5703" s="132"/>
      <c r="J5703" s="132"/>
      <c r="K5703" s="129"/>
      <c r="L5703" s="132"/>
      <c r="M5703" s="132"/>
      <c r="N5703" s="135"/>
      <c r="O5703" s="135"/>
      <c r="P5703" s="135"/>
      <c r="Q5703" s="135"/>
      <c r="R5703" s="135"/>
      <c r="S5703" s="135"/>
    </row>
    <row r="5704" spans="9:19">
      <c r="I5704" s="132"/>
      <c r="J5704" s="132"/>
      <c r="K5704" s="129"/>
      <c r="L5704" s="132"/>
      <c r="M5704" s="132"/>
      <c r="N5704" s="135"/>
      <c r="O5704" s="135"/>
      <c r="P5704" s="135"/>
      <c r="Q5704" s="135"/>
      <c r="R5704" s="135"/>
      <c r="S5704" s="135"/>
    </row>
    <row r="5705" spans="9:19">
      <c r="I5705" s="132"/>
      <c r="J5705" s="132"/>
      <c r="K5705" s="129"/>
      <c r="L5705" s="132"/>
      <c r="M5705" s="132"/>
      <c r="N5705" s="135"/>
      <c r="O5705" s="135"/>
      <c r="P5705" s="135"/>
      <c r="Q5705" s="135"/>
      <c r="R5705" s="135"/>
      <c r="S5705" s="135"/>
    </row>
    <row r="5706" spans="9:19">
      <c r="I5706" s="132"/>
      <c r="J5706" s="132"/>
      <c r="K5706" s="129"/>
      <c r="L5706" s="132"/>
      <c r="M5706" s="132"/>
      <c r="N5706" s="135"/>
      <c r="O5706" s="135"/>
      <c r="P5706" s="135"/>
      <c r="Q5706" s="135"/>
      <c r="R5706" s="135"/>
      <c r="S5706" s="135"/>
    </row>
    <row r="5707" spans="9:19">
      <c r="I5707" s="132"/>
      <c r="J5707" s="132"/>
      <c r="K5707" s="129"/>
      <c r="L5707" s="132"/>
      <c r="M5707" s="132"/>
      <c r="N5707" s="135"/>
      <c r="O5707" s="135"/>
      <c r="P5707" s="135"/>
      <c r="Q5707" s="135"/>
      <c r="R5707" s="135"/>
      <c r="S5707" s="135"/>
    </row>
    <row r="5708" spans="9:19">
      <c r="I5708" s="132"/>
      <c r="J5708" s="132"/>
      <c r="K5708" s="129"/>
      <c r="L5708" s="132"/>
      <c r="M5708" s="132"/>
      <c r="N5708" s="135"/>
      <c r="O5708" s="135"/>
      <c r="P5708" s="135"/>
      <c r="Q5708" s="135"/>
      <c r="R5708" s="135"/>
      <c r="S5708" s="135"/>
    </row>
    <row r="5709" spans="9:19">
      <c r="I5709" s="132"/>
      <c r="J5709" s="132"/>
      <c r="K5709" s="129"/>
      <c r="L5709" s="132"/>
      <c r="M5709" s="132"/>
      <c r="N5709" s="135"/>
      <c r="O5709" s="135"/>
      <c r="P5709" s="135"/>
      <c r="Q5709" s="135"/>
      <c r="R5709" s="135"/>
      <c r="S5709" s="135"/>
    </row>
    <row r="5710" spans="9:19">
      <c r="I5710" s="132"/>
      <c r="J5710" s="132"/>
      <c r="K5710" s="129"/>
      <c r="L5710" s="132"/>
      <c r="M5710" s="132"/>
      <c r="N5710" s="135"/>
      <c r="O5710" s="135"/>
      <c r="P5710" s="135"/>
      <c r="Q5710" s="135"/>
      <c r="R5710" s="135"/>
      <c r="S5710" s="135"/>
    </row>
    <row r="5711" spans="9:19">
      <c r="I5711" s="132"/>
      <c r="J5711" s="132"/>
      <c r="K5711" s="129"/>
      <c r="L5711" s="132"/>
      <c r="M5711" s="132"/>
      <c r="N5711" s="135"/>
      <c r="O5711" s="135"/>
      <c r="P5711" s="135"/>
      <c r="Q5711" s="135"/>
      <c r="R5711" s="135"/>
      <c r="S5711" s="135"/>
    </row>
    <row r="5712" spans="9:19">
      <c r="I5712" s="132"/>
      <c r="J5712" s="132"/>
      <c r="K5712" s="129"/>
      <c r="L5712" s="132"/>
      <c r="M5712" s="132"/>
      <c r="N5712" s="135"/>
      <c r="O5712" s="135"/>
      <c r="P5712" s="135"/>
      <c r="Q5712" s="135"/>
      <c r="R5712" s="135"/>
      <c r="S5712" s="135"/>
    </row>
    <row r="5713" spans="9:19">
      <c r="I5713" s="132"/>
      <c r="J5713" s="132"/>
      <c r="K5713" s="129"/>
      <c r="L5713" s="132"/>
      <c r="M5713" s="132"/>
      <c r="N5713" s="135"/>
      <c r="O5713" s="135"/>
      <c r="P5713" s="135"/>
      <c r="Q5713" s="135"/>
      <c r="R5713" s="135"/>
      <c r="S5713" s="135"/>
    </row>
    <row r="5714" spans="9:19">
      <c r="I5714" s="132"/>
      <c r="J5714" s="132"/>
      <c r="K5714" s="129"/>
      <c r="L5714" s="132"/>
      <c r="M5714" s="132"/>
      <c r="N5714" s="135"/>
      <c r="O5714" s="135"/>
      <c r="P5714" s="135"/>
      <c r="Q5714" s="135"/>
      <c r="R5714" s="135"/>
      <c r="S5714" s="135"/>
    </row>
    <row r="5715" spans="9:19">
      <c r="I5715" s="132"/>
      <c r="J5715" s="132"/>
      <c r="K5715" s="129"/>
      <c r="L5715" s="132"/>
      <c r="M5715" s="132"/>
      <c r="N5715" s="135"/>
      <c r="O5715" s="135"/>
      <c r="P5715" s="135"/>
      <c r="Q5715" s="135"/>
      <c r="R5715" s="135"/>
      <c r="S5715" s="135"/>
    </row>
    <row r="5716" spans="9:19">
      <c r="I5716" s="132"/>
      <c r="J5716" s="132"/>
      <c r="K5716" s="129"/>
      <c r="L5716" s="132"/>
      <c r="M5716" s="132"/>
      <c r="N5716" s="135"/>
      <c r="O5716" s="135"/>
      <c r="P5716" s="135"/>
      <c r="Q5716" s="135"/>
      <c r="R5716" s="135"/>
      <c r="S5716" s="135"/>
    </row>
    <row r="5717" spans="9:19">
      <c r="I5717" s="132"/>
      <c r="J5717" s="132"/>
      <c r="K5717" s="129"/>
      <c r="L5717" s="132"/>
      <c r="M5717" s="132"/>
      <c r="N5717" s="135"/>
      <c r="O5717" s="135"/>
      <c r="P5717" s="135"/>
      <c r="Q5717" s="135"/>
      <c r="R5717" s="135"/>
      <c r="S5717" s="135"/>
    </row>
    <row r="5718" spans="9:19">
      <c r="I5718" s="132"/>
      <c r="J5718" s="132"/>
      <c r="K5718" s="129"/>
      <c r="L5718" s="132"/>
      <c r="M5718" s="132"/>
      <c r="N5718" s="135"/>
      <c r="O5718" s="135"/>
      <c r="P5718" s="135"/>
      <c r="Q5718" s="135"/>
      <c r="R5718" s="135"/>
      <c r="S5718" s="135"/>
    </row>
    <row r="5719" spans="9:19">
      <c r="I5719" s="132"/>
      <c r="J5719" s="132"/>
      <c r="K5719" s="129"/>
      <c r="L5719" s="132"/>
      <c r="M5719" s="132"/>
      <c r="N5719" s="135"/>
      <c r="O5719" s="135"/>
      <c r="P5719" s="135"/>
      <c r="Q5719" s="135"/>
      <c r="R5719" s="135"/>
      <c r="S5719" s="135"/>
    </row>
    <row r="5720" spans="9:19">
      <c r="I5720" s="132"/>
      <c r="J5720" s="132"/>
      <c r="K5720" s="129"/>
      <c r="L5720" s="132"/>
      <c r="M5720" s="132"/>
      <c r="N5720" s="135"/>
      <c r="O5720" s="135"/>
      <c r="P5720" s="135"/>
      <c r="Q5720" s="135"/>
      <c r="R5720" s="135"/>
      <c r="S5720" s="135"/>
    </row>
    <row r="5721" spans="9:19">
      <c r="I5721" s="132"/>
      <c r="J5721" s="132"/>
      <c r="K5721" s="129"/>
      <c r="L5721" s="132"/>
      <c r="M5721" s="132"/>
      <c r="N5721" s="135"/>
      <c r="O5721" s="135"/>
      <c r="P5721" s="135"/>
      <c r="Q5721" s="135"/>
      <c r="R5721" s="135"/>
      <c r="S5721" s="135"/>
    </row>
    <row r="5722" spans="9:19">
      <c r="I5722" s="132"/>
      <c r="J5722" s="132"/>
      <c r="K5722" s="129"/>
      <c r="L5722" s="132"/>
      <c r="M5722" s="132"/>
      <c r="N5722" s="135"/>
      <c r="O5722" s="135"/>
      <c r="P5722" s="135"/>
      <c r="Q5722" s="135"/>
      <c r="R5722" s="135"/>
      <c r="S5722" s="135"/>
    </row>
    <row r="5723" spans="9:19">
      <c r="I5723" s="132"/>
      <c r="J5723" s="132"/>
      <c r="K5723" s="129"/>
      <c r="L5723" s="132"/>
      <c r="M5723" s="132"/>
      <c r="N5723" s="135"/>
      <c r="O5723" s="135"/>
      <c r="P5723" s="135"/>
      <c r="Q5723" s="135"/>
      <c r="R5723" s="135"/>
      <c r="S5723" s="135"/>
    </row>
    <row r="5724" spans="9:19">
      <c r="I5724" s="132"/>
      <c r="J5724" s="132"/>
      <c r="K5724" s="129"/>
      <c r="L5724" s="132"/>
      <c r="M5724" s="132"/>
      <c r="N5724" s="135"/>
      <c r="O5724" s="135"/>
      <c r="P5724" s="135"/>
      <c r="Q5724" s="135"/>
      <c r="R5724" s="135"/>
      <c r="S5724" s="135"/>
    </row>
    <row r="5725" spans="9:19">
      <c r="I5725" s="132"/>
      <c r="J5725" s="132"/>
      <c r="K5725" s="129"/>
      <c r="L5725" s="132"/>
      <c r="M5725" s="132"/>
      <c r="N5725" s="135"/>
      <c r="O5725" s="135"/>
      <c r="P5725" s="135"/>
      <c r="Q5725" s="135"/>
      <c r="R5725" s="135"/>
      <c r="S5725" s="135"/>
    </row>
    <row r="5726" spans="9:19">
      <c r="I5726" s="132"/>
      <c r="J5726" s="132"/>
      <c r="K5726" s="129"/>
      <c r="L5726" s="132"/>
      <c r="M5726" s="132"/>
      <c r="N5726" s="135"/>
      <c r="O5726" s="135"/>
      <c r="P5726" s="135"/>
      <c r="Q5726" s="135"/>
      <c r="R5726" s="135"/>
      <c r="S5726" s="135"/>
    </row>
    <row r="5727" spans="9:19">
      <c r="I5727" s="132"/>
      <c r="J5727" s="132"/>
      <c r="K5727" s="129"/>
      <c r="L5727" s="132"/>
      <c r="M5727" s="132"/>
      <c r="N5727" s="135"/>
      <c r="O5727" s="135"/>
      <c r="P5727" s="135"/>
      <c r="Q5727" s="135"/>
      <c r="R5727" s="135"/>
      <c r="S5727" s="135"/>
    </row>
    <row r="5728" spans="9:19">
      <c r="I5728" s="132"/>
      <c r="J5728" s="132"/>
      <c r="K5728" s="129"/>
      <c r="L5728" s="132"/>
      <c r="M5728" s="132"/>
      <c r="N5728" s="135"/>
      <c r="O5728" s="135"/>
      <c r="P5728" s="135"/>
      <c r="Q5728" s="135"/>
      <c r="R5728" s="135"/>
      <c r="S5728" s="135"/>
    </row>
    <row r="5729" spans="9:19">
      <c r="I5729" s="132"/>
      <c r="J5729" s="132"/>
      <c r="K5729" s="129"/>
      <c r="L5729" s="132"/>
      <c r="M5729" s="132"/>
      <c r="N5729" s="135"/>
      <c r="O5729" s="135"/>
      <c r="P5729" s="135"/>
      <c r="Q5729" s="135"/>
      <c r="R5729" s="135"/>
      <c r="S5729" s="135"/>
    </row>
    <row r="5730" spans="9:19">
      <c r="I5730" s="132"/>
      <c r="J5730" s="132"/>
      <c r="K5730" s="129"/>
      <c r="L5730" s="132"/>
      <c r="M5730" s="132"/>
      <c r="N5730" s="135"/>
      <c r="O5730" s="135"/>
      <c r="P5730" s="135"/>
      <c r="Q5730" s="135"/>
      <c r="R5730" s="135"/>
      <c r="S5730" s="135"/>
    </row>
    <row r="5731" spans="9:19">
      <c r="I5731" s="132"/>
      <c r="J5731" s="132"/>
      <c r="K5731" s="129"/>
      <c r="L5731" s="132"/>
      <c r="M5731" s="132"/>
      <c r="N5731" s="135"/>
      <c r="O5731" s="135"/>
      <c r="P5731" s="135"/>
      <c r="Q5731" s="135"/>
      <c r="R5731" s="135"/>
      <c r="S5731" s="135"/>
    </row>
    <row r="5732" spans="9:19">
      <c r="I5732" s="132"/>
      <c r="J5732" s="132"/>
      <c r="K5732" s="129"/>
      <c r="L5732" s="132"/>
      <c r="M5732" s="132"/>
      <c r="N5732" s="135"/>
      <c r="O5732" s="135"/>
      <c r="P5732" s="135"/>
      <c r="Q5732" s="135"/>
      <c r="R5732" s="135"/>
      <c r="S5732" s="135"/>
    </row>
    <row r="5733" spans="9:19">
      <c r="I5733" s="132"/>
      <c r="J5733" s="132"/>
      <c r="K5733" s="129"/>
      <c r="L5733" s="132"/>
      <c r="M5733" s="132"/>
      <c r="N5733" s="135"/>
      <c r="O5733" s="135"/>
      <c r="P5733" s="135"/>
      <c r="Q5733" s="135"/>
      <c r="R5733" s="135"/>
      <c r="S5733" s="135"/>
    </row>
    <row r="5734" spans="9:19">
      <c r="I5734" s="132"/>
      <c r="J5734" s="132"/>
      <c r="K5734" s="129"/>
      <c r="L5734" s="132"/>
      <c r="M5734" s="132"/>
      <c r="N5734" s="135"/>
      <c r="O5734" s="135"/>
      <c r="P5734" s="135"/>
      <c r="Q5734" s="135"/>
      <c r="R5734" s="135"/>
      <c r="S5734" s="135"/>
    </row>
    <row r="5735" spans="9:19">
      <c r="I5735" s="132"/>
      <c r="J5735" s="132"/>
      <c r="K5735" s="129"/>
      <c r="L5735" s="132"/>
      <c r="M5735" s="132"/>
      <c r="N5735" s="135"/>
      <c r="O5735" s="135"/>
      <c r="P5735" s="135"/>
      <c r="Q5735" s="135"/>
      <c r="R5735" s="135"/>
      <c r="S5735" s="135"/>
    </row>
    <row r="5736" spans="9:19">
      <c r="I5736" s="132"/>
      <c r="J5736" s="132"/>
      <c r="K5736" s="129"/>
      <c r="L5736" s="132"/>
      <c r="M5736" s="132"/>
      <c r="N5736" s="135"/>
      <c r="O5736" s="135"/>
      <c r="P5736" s="135"/>
      <c r="Q5736" s="135"/>
      <c r="R5736" s="135"/>
      <c r="S5736" s="135"/>
    </row>
    <row r="5737" spans="9:19">
      <c r="I5737" s="132"/>
      <c r="J5737" s="132"/>
      <c r="K5737" s="129"/>
      <c r="L5737" s="132"/>
      <c r="M5737" s="132"/>
      <c r="N5737" s="135"/>
      <c r="O5737" s="135"/>
      <c r="P5737" s="135"/>
      <c r="Q5737" s="135"/>
      <c r="R5737" s="135"/>
      <c r="S5737" s="135"/>
    </row>
    <row r="5738" spans="9:19">
      <c r="I5738" s="132"/>
      <c r="J5738" s="132"/>
      <c r="K5738" s="129"/>
      <c r="L5738" s="132"/>
      <c r="M5738" s="132"/>
      <c r="N5738" s="135"/>
      <c r="O5738" s="135"/>
      <c r="P5738" s="135"/>
      <c r="Q5738" s="135"/>
      <c r="R5738" s="135"/>
      <c r="S5738" s="135"/>
    </row>
    <row r="5739" spans="9:19">
      <c r="I5739" s="132"/>
      <c r="J5739" s="132"/>
      <c r="K5739" s="129"/>
      <c r="L5739" s="132"/>
      <c r="M5739" s="132"/>
      <c r="N5739" s="135"/>
      <c r="O5739" s="135"/>
      <c r="P5739" s="135"/>
      <c r="Q5739" s="135"/>
      <c r="R5739" s="135"/>
      <c r="S5739" s="135"/>
    </row>
    <row r="5740" spans="9:19">
      <c r="I5740" s="132"/>
      <c r="J5740" s="132"/>
      <c r="K5740" s="129"/>
      <c r="L5740" s="132"/>
      <c r="M5740" s="132"/>
      <c r="N5740" s="135"/>
      <c r="O5740" s="135"/>
      <c r="P5740" s="135"/>
      <c r="Q5740" s="135"/>
      <c r="R5740" s="135"/>
      <c r="S5740" s="135"/>
    </row>
    <row r="5741" spans="9:19">
      <c r="I5741" s="132"/>
      <c r="J5741" s="132"/>
      <c r="K5741" s="129"/>
      <c r="L5741" s="132"/>
      <c r="M5741" s="132"/>
      <c r="N5741" s="135"/>
      <c r="O5741" s="135"/>
      <c r="P5741" s="135"/>
      <c r="Q5741" s="135"/>
      <c r="R5741" s="135"/>
      <c r="S5741" s="135"/>
    </row>
    <row r="5742" spans="9:19">
      <c r="I5742" s="132"/>
      <c r="J5742" s="132"/>
      <c r="K5742" s="129"/>
      <c r="L5742" s="132"/>
      <c r="M5742" s="132"/>
      <c r="N5742" s="135"/>
      <c r="O5742" s="135"/>
      <c r="P5742" s="135"/>
      <c r="Q5742" s="135"/>
      <c r="R5742" s="135"/>
      <c r="S5742" s="135"/>
    </row>
    <row r="5743" spans="9:19">
      <c r="I5743" s="132"/>
      <c r="J5743" s="132"/>
      <c r="K5743" s="129"/>
      <c r="L5743" s="132"/>
      <c r="M5743" s="132"/>
      <c r="N5743" s="135"/>
      <c r="O5743" s="135"/>
      <c r="P5743" s="135"/>
      <c r="Q5743" s="135"/>
      <c r="R5743" s="135"/>
      <c r="S5743" s="135"/>
    </row>
    <row r="5744" spans="9:19">
      <c r="I5744" s="132"/>
      <c r="J5744" s="132"/>
      <c r="K5744" s="129"/>
      <c r="L5744" s="132"/>
      <c r="M5744" s="132"/>
      <c r="N5744" s="135"/>
      <c r="O5744" s="135"/>
      <c r="P5744" s="135"/>
      <c r="Q5744" s="135"/>
      <c r="R5744" s="135"/>
      <c r="S5744" s="135"/>
    </row>
    <row r="5745" spans="9:19">
      <c r="I5745" s="132"/>
      <c r="J5745" s="132"/>
      <c r="K5745" s="129"/>
      <c r="L5745" s="132"/>
      <c r="M5745" s="132"/>
      <c r="N5745" s="135"/>
      <c r="O5745" s="135"/>
      <c r="P5745" s="135"/>
      <c r="Q5745" s="135"/>
      <c r="R5745" s="135"/>
      <c r="S5745" s="135"/>
    </row>
    <row r="5746" spans="9:19">
      <c r="I5746" s="132"/>
      <c r="J5746" s="132"/>
      <c r="K5746" s="129"/>
      <c r="L5746" s="132"/>
      <c r="M5746" s="132"/>
      <c r="N5746" s="135"/>
      <c r="O5746" s="135"/>
      <c r="P5746" s="135"/>
      <c r="Q5746" s="135"/>
      <c r="R5746" s="135"/>
      <c r="S5746" s="135"/>
    </row>
    <row r="5747" spans="9:19">
      <c r="I5747" s="132"/>
      <c r="J5747" s="132"/>
      <c r="K5747" s="129"/>
      <c r="L5747" s="132"/>
      <c r="M5747" s="132"/>
      <c r="N5747" s="135"/>
      <c r="O5747" s="135"/>
      <c r="P5747" s="135"/>
      <c r="Q5747" s="135"/>
      <c r="R5747" s="135"/>
      <c r="S5747" s="135"/>
    </row>
    <row r="5748" spans="9:19">
      <c r="I5748" s="132"/>
      <c r="J5748" s="132"/>
      <c r="K5748" s="129"/>
      <c r="L5748" s="132"/>
      <c r="M5748" s="132"/>
      <c r="N5748" s="135"/>
      <c r="O5748" s="135"/>
      <c r="P5748" s="135"/>
      <c r="Q5748" s="135"/>
      <c r="R5748" s="135"/>
      <c r="S5748" s="135"/>
    </row>
    <row r="5749" spans="9:19">
      <c r="I5749" s="132"/>
      <c r="J5749" s="132"/>
      <c r="K5749" s="129"/>
      <c r="L5749" s="132"/>
      <c r="M5749" s="132"/>
      <c r="N5749" s="135"/>
      <c r="O5749" s="135"/>
      <c r="P5749" s="135"/>
      <c r="Q5749" s="135"/>
      <c r="R5749" s="135"/>
      <c r="S5749" s="135"/>
    </row>
    <row r="5750" spans="9:19">
      <c r="I5750" s="132"/>
      <c r="J5750" s="132"/>
      <c r="K5750" s="129"/>
      <c r="L5750" s="132"/>
      <c r="M5750" s="132"/>
      <c r="N5750" s="135"/>
      <c r="O5750" s="135"/>
      <c r="P5750" s="135"/>
      <c r="Q5750" s="135"/>
      <c r="R5750" s="135"/>
      <c r="S5750" s="135"/>
    </row>
    <row r="5751" spans="9:19">
      <c r="I5751" s="132"/>
      <c r="J5751" s="132"/>
      <c r="K5751" s="129"/>
      <c r="L5751" s="132"/>
      <c r="M5751" s="132"/>
      <c r="N5751" s="135"/>
      <c r="O5751" s="135"/>
      <c r="P5751" s="135"/>
      <c r="Q5751" s="135"/>
      <c r="R5751" s="135"/>
      <c r="S5751" s="135"/>
    </row>
    <row r="5752" spans="9:19">
      <c r="I5752" s="132"/>
      <c r="J5752" s="132"/>
      <c r="K5752" s="129"/>
      <c r="L5752" s="132"/>
      <c r="M5752" s="132"/>
      <c r="N5752" s="135"/>
      <c r="O5752" s="135"/>
      <c r="P5752" s="135"/>
      <c r="Q5752" s="135"/>
      <c r="R5752" s="135"/>
      <c r="S5752" s="135"/>
    </row>
    <row r="5753" spans="9:19">
      <c r="I5753" s="132"/>
      <c r="J5753" s="132"/>
      <c r="K5753" s="129"/>
      <c r="L5753" s="132"/>
      <c r="M5753" s="132"/>
      <c r="N5753" s="135"/>
      <c r="O5753" s="135"/>
      <c r="P5753" s="135"/>
      <c r="Q5753" s="135"/>
      <c r="R5753" s="135"/>
      <c r="S5753" s="135"/>
    </row>
    <row r="5754" spans="9:19">
      <c r="I5754" s="132"/>
      <c r="J5754" s="132"/>
      <c r="K5754" s="129"/>
      <c r="L5754" s="132"/>
      <c r="M5754" s="132"/>
      <c r="N5754" s="135"/>
      <c r="O5754" s="135"/>
      <c r="P5754" s="135"/>
      <c r="Q5754" s="135"/>
      <c r="R5754" s="135"/>
      <c r="S5754" s="135"/>
    </row>
    <row r="5755" spans="9:19">
      <c r="I5755" s="132"/>
      <c r="J5755" s="132"/>
      <c r="K5755" s="129"/>
      <c r="L5755" s="132"/>
      <c r="M5755" s="132"/>
      <c r="N5755" s="135"/>
      <c r="O5755" s="135"/>
      <c r="P5755" s="135"/>
      <c r="Q5755" s="135"/>
      <c r="R5755" s="135"/>
      <c r="S5755" s="135"/>
    </row>
    <row r="5756" spans="9:19">
      <c r="I5756" s="132"/>
      <c r="J5756" s="132"/>
      <c r="K5756" s="129"/>
      <c r="L5756" s="132"/>
      <c r="M5756" s="132"/>
      <c r="N5756" s="135"/>
      <c r="O5756" s="135"/>
      <c r="P5756" s="135"/>
      <c r="Q5756" s="135"/>
      <c r="R5756" s="135"/>
      <c r="S5756" s="135"/>
    </row>
    <row r="5757" spans="9:19">
      <c r="I5757" s="132"/>
      <c r="J5757" s="132"/>
      <c r="K5757" s="129"/>
      <c r="L5757" s="132"/>
      <c r="M5757" s="132"/>
      <c r="N5757" s="135"/>
      <c r="O5757" s="135"/>
      <c r="P5757" s="135"/>
      <c r="Q5757" s="135"/>
      <c r="R5757" s="135"/>
      <c r="S5757" s="135"/>
    </row>
    <row r="5758" spans="9:19">
      <c r="I5758" s="132"/>
      <c r="J5758" s="132"/>
      <c r="K5758" s="129"/>
      <c r="L5758" s="132"/>
      <c r="M5758" s="132"/>
      <c r="N5758" s="135"/>
      <c r="O5758" s="135"/>
      <c r="P5758" s="135"/>
      <c r="Q5758" s="135"/>
      <c r="R5758" s="135"/>
      <c r="S5758" s="135"/>
    </row>
    <row r="5759" spans="9:19">
      <c r="I5759" s="132"/>
      <c r="J5759" s="132"/>
      <c r="K5759" s="129"/>
      <c r="L5759" s="132"/>
      <c r="M5759" s="132"/>
      <c r="N5759" s="135"/>
      <c r="O5759" s="135"/>
      <c r="P5759" s="135"/>
      <c r="Q5759" s="135"/>
      <c r="R5759" s="135"/>
      <c r="S5759" s="135"/>
    </row>
    <row r="5760" spans="9:19">
      <c r="I5760" s="132"/>
      <c r="J5760" s="132"/>
      <c r="K5760" s="129"/>
      <c r="L5760" s="132"/>
      <c r="M5760" s="132"/>
      <c r="N5760" s="135"/>
      <c r="O5760" s="135"/>
      <c r="P5760" s="135"/>
      <c r="Q5760" s="135"/>
      <c r="R5760" s="135"/>
      <c r="S5760" s="135"/>
    </row>
    <row r="5761" spans="9:19">
      <c r="I5761" s="132"/>
      <c r="J5761" s="132"/>
      <c r="K5761" s="129"/>
      <c r="L5761" s="132"/>
      <c r="M5761" s="132"/>
      <c r="N5761" s="135"/>
      <c r="O5761" s="135"/>
      <c r="P5761" s="135"/>
      <c r="Q5761" s="135"/>
      <c r="R5761" s="135"/>
      <c r="S5761" s="135"/>
    </row>
    <row r="5762" spans="9:19">
      <c r="I5762" s="132"/>
      <c r="J5762" s="132"/>
      <c r="K5762" s="129"/>
      <c r="L5762" s="132"/>
      <c r="M5762" s="132"/>
      <c r="N5762" s="135"/>
      <c r="O5762" s="135"/>
      <c r="P5762" s="135"/>
      <c r="Q5762" s="135"/>
      <c r="R5762" s="135"/>
      <c r="S5762" s="135"/>
    </row>
    <row r="5763" spans="9:19">
      <c r="I5763" s="132"/>
      <c r="J5763" s="132"/>
      <c r="K5763" s="129"/>
      <c r="L5763" s="132"/>
      <c r="M5763" s="132"/>
      <c r="N5763" s="135"/>
      <c r="O5763" s="135"/>
      <c r="P5763" s="135"/>
      <c r="Q5763" s="135"/>
      <c r="R5763" s="135"/>
      <c r="S5763" s="135"/>
    </row>
    <row r="5764" spans="9:19">
      <c r="I5764" s="132"/>
      <c r="J5764" s="132"/>
      <c r="K5764" s="129"/>
      <c r="L5764" s="132"/>
      <c r="M5764" s="132"/>
      <c r="N5764" s="135"/>
      <c r="O5764" s="135"/>
      <c r="P5764" s="135"/>
      <c r="Q5764" s="135"/>
      <c r="R5764" s="135"/>
      <c r="S5764" s="135"/>
    </row>
    <row r="5765" spans="9:19">
      <c r="I5765" s="132"/>
      <c r="J5765" s="132"/>
      <c r="K5765" s="129"/>
      <c r="L5765" s="132"/>
      <c r="M5765" s="132"/>
      <c r="N5765" s="135"/>
      <c r="O5765" s="135"/>
      <c r="P5765" s="135"/>
      <c r="Q5765" s="135"/>
      <c r="R5765" s="135"/>
      <c r="S5765" s="135"/>
    </row>
    <row r="5766" spans="9:19">
      <c r="I5766" s="132"/>
      <c r="J5766" s="132"/>
      <c r="K5766" s="129"/>
      <c r="L5766" s="132"/>
      <c r="M5766" s="132"/>
      <c r="N5766" s="135"/>
      <c r="O5766" s="135"/>
      <c r="P5766" s="135"/>
      <c r="Q5766" s="135"/>
      <c r="R5766" s="135"/>
      <c r="S5766" s="135"/>
    </row>
    <row r="5767" spans="9:19">
      <c r="I5767" s="132"/>
      <c r="J5767" s="132"/>
      <c r="K5767" s="129"/>
      <c r="L5767" s="132"/>
      <c r="M5767" s="132"/>
      <c r="N5767" s="135"/>
      <c r="O5767" s="135"/>
      <c r="P5767" s="135"/>
      <c r="Q5767" s="135"/>
      <c r="R5767" s="135"/>
      <c r="S5767" s="135"/>
    </row>
    <row r="5768" spans="9:19">
      <c r="I5768" s="132"/>
      <c r="J5768" s="132"/>
      <c r="K5768" s="129"/>
      <c r="L5768" s="132"/>
      <c r="M5768" s="132"/>
      <c r="N5768" s="135"/>
      <c r="O5768" s="135"/>
      <c r="P5768" s="135"/>
      <c r="Q5768" s="135"/>
      <c r="R5768" s="135"/>
      <c r="S5768" s="135"/>
    </row>
    <row r="5769" spans="9:19">
      <c r="I5769" s="132"/>
      <c r="J5769" s="132"/>
      <c r="K5769" s="129"/>
      <c r="L5769" s="132"/>
      <c r="M5769" s="132"/>
      <c r="N5769" s="135"/>
      <c r="O5769" s="135"/>
      <c r="P5769" s="135"/>
      <c r="Q5769" s="135"/>
      <c r="R5769" s="135"/>
      <c r="S5769" s="135"/>
    </row>
    <row r="5770" spans="9:19">
      <c r="I5770" s="132"/>
      <c r="J5770" s="132"/>
      <c r="K5770" s="129"/>
      <c r="L5770" s="132"/>
      <c r="M5770" s="132"/>
      <c r="N5770" s="135"/>
      <c r="O5770" s="135"/>
      <c r="P5770" s="135"/>
      <c r="Q5770" s="135"/>
      <c r="R5770" s="135"/>
      <c r="S5770" s="135"/>
    </row>
    <row r="5771" spans="9:19">
      <c r="I5771" s="132"/>
      <c r="J5771" s="132"/>
      <c r="K5771" s="129"/>
      <c r="L5771" s="132"/>
      <c r="M5771" s="132"/>
      <c r="N5771" s="135"/>
      <c r="O5771" s="135"/>
      <c r="P5771" s="135"/>
      <c r="Q5771" s="135"/>
      <c r="R5771" s="135"/>
      <c r="S5771" s="135"/>
    </row>
    <row r="5772" spans="9:19">
      <c r="I5772" s="132"/>
      <c r="J5772" s="132"/>
      <c r="K5772" s="129"/>
      <c r="L5772" s="132"/>
      <c r="M5772" s="132"/>
      <c r="N5772" s="135"/>
      <c r="O5772" s="135"/>
      <c r="P5772" s="135"/>
      <c r="Q5772" s="135"/>
      <c r="R5772" s="135"/>
      <c r="S5772" s="135"/>
    </row>
    <row r="5773" spans="9:19">
      <c r="I5773" s="132"/>
      <c r="J5773" s="132"/>
      <c r="K5773" s="129"/>
      <c r="L5773" s="132"/>
      <c r="M5773" s="132"/>
      <c r="N5773" s="135"/>
      <c r="O5773" s="135"/>
      <c r="P5773" s="135"/>
      <c r="Q5773" s="135"/>
      <c r="R5773" s="135"/>
      <c r="S5773" s="135"/>
    </row>
    <row r="5774" spans="9:19">
      <c r="I5774" s="132"/>
      <c r="J5774" s="132"/>
      <c r="K5774" s="129"/>
      <c r="L5774" s="132"/>
      <c r="M5774" s="132"/>
      <c r="N5774" s="135"/>
      <c r="O5774" s="135"/>
      <c r="P5774" s="135"/>
      <c r="Q5774" s="135"/>
      <c r="R5774" s="135"/>
      <c r="S5774" s="135"/>
    </row>
    <row r="5775" spans="9:19">
      <c r="I5775" s="132"/>
      <c r="J5775" s="132"/>
      <c r="K5775" s="129"/>
      <c r="L5775" s="132"/>
      <c r="M5775" s="132"/>
      <c r="N5775" s="135"/>
      <c r="O5775" s="135"/>
      <c r="P5775" s="135"/>
      <c r="Q5775" s="135"/>
      <c r="R5775" s="135"/>
      <c r="S5775" s="135"/>
    </row>
    <row r="5776" spans="9:19">
      <c r="I5776" s="132"/>
      <c r="J5776" s="132"/>
      <c r="K5776" s="129"/>
      <c r="L5776" s="132"/>
      <c r="M5776" s="132"/>
      <c r="N5776" s="135"/>
      <c r="O5776" s="135"/>
      <c r="P5776" s="135"/>
      <c r="Q5776" s="135"/>
      <c r="R5776" s="135"/>
      <c r="S5776" s="135"/>
    </row>
    <row r="5777" spans="9:19">
      <c r="I5777" s="132"/>
      <c r="J5777" s="132"/>
      <c r="K5777" s="129"/>
      <c r="L5777" s="132"/>
      <c r="M5777" s="132"/>
      <c r="N5777" s="135"/>
      <c r="O5777" s="135"/>
      <c r="P5777" s="135"/>
      <c r="Q5777" s="135"/>
      <c r="R5777" s="135"/>
      <c r="S5777" s="135"/>
    </row>
    <row r="5778" spans="9:19">
      <c r="I5778" s="132"/>
      <c r="J5778" s="132"/>
      <c r="K5778" s="129"/>
      <c r="L5778" s="132"/>
      <c r="M5778" s="132"/>
      <c r="N5778" s="135"/>
      <c r="O5778" s="135"/>
      <c r="P5778" s="135"/>
      <c r="Q5778" s="135"/>
      <c r="R5778" s="135"/>
      <c r="S5778" s="135"/>
    </row>
    <row r="5779" spans="9:19">
      <c r="I5779" s="132"/>
      <c r="J5779" s="132"/>
      <c r="K5779" s="129"/>
      <c r="L5779" s="132"/>
      <c r="M5779" s="132"/>
      <c r="N5779" s="135"/>
      <c r="O5779" s="135"/>
      <c r="P5779" s="135"/>
      <c r="Q5779" s="135"/>
      <c r="R5779" s="135"/>
      <c r="S5779" s="135"/>
    </row>
    <row r="5780" spans="9:19">
      <c r="I5780" s="132"/>
      <c r="J5780" s="132"/>
      <c r="K5780" s="129"/>
      <c r="L5780" s="132"/>
      <c r="M5780" s="132"/>
      <c r="N5780" s="135"/>
      <c r="O5780" s="135"/>
      <c r="P5780" s="135"/>
      <c r="Q5780" s="135"/>
      <c r="R5780" s="135"/>
      <c r="S5780" s="135"/>
    </row>
    <row r="5781" spans="9:19">
      <c r="I5781" s="132"/>
      <c r="J5781" s="132"/>
      <c r="K5781" s="129"/>
      <c r="L5781" s="132"/>
      <c r="M5781" s="132"/>
      <c r="N5781" s="135"/>
      <c r="O5781" s="135"/>
      <c r="P5781" s="135"/>
      <c r="Q5781" s="135"/>
      <c r="R5781" s="135"/>
      <c r="S5781" s="135"/>
    </row>
    <row r="5782" spans="9:19">
      <c r="I5782" s="132"/>
      <c r="J5782" s="132"/>
      <c r="K5782" s="129"/>
      <c r="L5782" s="132"/>
      <c r="M5782" s="132"/>
      <c r="N5782" s="135"/>
      <c r="O5782" s="135"/>
      <c r="P5782" s="135"/>
      <c r="Q5782" s="135"/>
      <c r="R5782" s="135"/>
      <c r="S5782" s="135"/>
    </row>
    <row r="5783" spans="9:19">
      <c r="I5783" s="132"/>
      <c r="J5783" s="132"/>
      <c r="K5783" s="129"/>
      <c r="L5783" s="132"/>
      <c r="M5783" s="132"/>
      <c r="N5783" s="135"/>
      <c r="O5783" s="135"/>
      <c r="P5783" s="135"/>
      <c r="Q5783" s="135"/>
      <c r="R5783" s="135"/>
      <c r="S5783" s="135"/>
    </row>
    <row r="5784" spans="9:19">
      <c r="I5784" s="132"/>
      <c r="J5784" s="132"/>
      <c r="K5784" s="129"/>
      <c r="L5784" s="132"/>
      <c r="M5784" s="132"/>
      <c r="N5784" s="135"/>
      <c r="O5784" s="135"/>
      <c r="P5784" s="135"/>
      <c r="Q5784" s="135"/>
      <c r="R5784" s="135"/>
      <c r="S5784" s="135"/>
    </row>
    <row r="5785" spans="9:19">
      <c r="I5785" s="132"/>
      <c r="J5785" s="132"/>
      <c r="K5785" s="129"/>
      <c r="L5785" s="132"/>
      <c r="M5785" s="132"/>
      <c r="N5785" s="135"/>
      <c r="O5785" s="135"/>
      <c r="P5785" s="135"/>
      <c r="Q5785" s="135"/>
      <c r="R5785" s="135"/>
      <c r="S5785" s="135"/>
    </row>
    <row r="5786" spans="9:19">
      <c r="I5786" s="132"/>
      <c r="J5786" s="132"/>
      <c r="K5786" s="129"/>
      <c r="L5786" s="132"/>
      <c r="M5786" s="132"/>
      <c r="N5786" s="135"/>
      <c r="O5786" s="135"/>
      <c r="P5786" s="135"/>
      <c r="Q5786" s="135"/>
      <c r="R5786" s="135"/>
      <c r="S5786" s="135"/>
    </row>
    <row r="5787" spans="9:19">
      <c r="I5787" s="132"/>
      <c r="J5787" s="132"/>
      <c r="K5787" s="129"/>
      <c r="L5787" s="132"/>
      <c r="M5787" s="132"/>
      <c r="N5787" s="135"/>
      <c r="O5787" s="135"/>
      <c r="P5787" s="135"/>
      <c r="Q5787" s="135"/>
      <c r="R5787" s="135"/>
      <c r="S5787" s="135"/>
    </row>
    <row r="5788" spans="9:19">
      <c r="I5788" s="132"/>
      <c r="J5788" s="132"/>
      <c r="K5788" s="129"/>
      <c r="L5788" s="132"/>
      <c r="M5788" s="132"/>
      <c r="N5788" s="135"/>
      <c r="O5788" s="135"/>
      <c r="P5788" s="135"/>
      <c r="Q5788" s="135"/>
      <c r="R5788" s="135"/>
      <c r="S5788" s="135"/>
    </row>
    <row r="5789" spans="9:19">
      <c r="I5789" s="132"/>
      <c r="J5789" s="132"/>
      <c r="K5789" s="129"/>
      <c r="L5789" s="132"/>
      <c r="M5789" s="132"/>
      <c r="N5789" s="135"/>
      <c r="O5789" s="135"/>
      <c r="P5789" s="135"/>
      <c r="Q5789" s="135"/>
      <c r="R5789" s="135"/>
      <c r="S5789" s="135"/>
    </row>
    <row r="5790" spans="9:19">
      <c r="I5790" s="132"/>
      <c r="J5790" s="132"/>
      <c r="K5790" s="129"/>
      <c r="L5790" s="132"/>
      <c r="M5790" s="132"/>
      <c r="N5790" s="135"/>
      <c r="O5790" s="135"/>
      <c r="P5790" s="135"/>
      <c r="Q5790" s="135"/>
      <c r="R5790" s="135"/>
      <c r="S5790" s="135"/>
    </row>
    <row r="5791" spans="9:19">
      <c r="I5791" s="132"/>
      <c r="J5791" s="132"/>
      <c r="K5791" s="129"/>
      <c r="L5791" s="132"/>
      <c r="M5791" s="132"/>
      <c r="N5791" s="135"/>
      <c r="O5791" s="135"/>
      <c r="P5791" s="135"/>
      <c r="Q5791" s="135"/>
      <c r="R5791" s="135"/>
      <c r="S5791" s="135"/>
    </row>
    <row r="5792" spans="9:19">
      <c r="I5792" s="132"/>
      <c r="J5792" s="132"/>
      <c r="K5792" s="129"/>
      <c r="L5792" s="132"/>
      <c r="M5792" s="132"/>
      <c r="N5792" s="135"/>
      <c r="O5792" s="135"/>
      <c r="P5792" s="135"/>
      <c r="Q5792" s="135"/>
      <c r="R5792" s="135"/>
      <c r="S5792" s="135"/>
    </row>
    <row r="5793" spans="9:19">
      <c r="I5793" s="132"/>
      <c r="J5793" s="132"/>
      <c r="K5793" s="129"/>
      <c r="L5793" s="132"/>
      <c r="M5793" s="132"/>
      <c r="N5793" s="135"/>
      <c r="O5793" s="135"/>
      <c r="P5793" s="135"/>
      <c r="Q5793" s="135"/>
      <c r="R5793" s="135"/>
      <c r="S5793" s="135"/>
    </row>
    <row r="5794" spans="9:19">
      <c r="I5794" s="132"/>
      <c r="J5794" s="132"/>
      <c r="K5794" s="129"/>
      <c r="L5794" s="132"/>
      <c r="M5794" s="132"/>
      <c r="N5794" s="135"/>
      <c r="O5794" s="135"/>
      <c r="P5794" s="135"/>
      <c r="Q5794" s="135"/>
      <c r="R5794" s="135"/>
      <c r="S5794" s="135"/>
    </row>
    <row r="5795" spans="9:19">
      <c r="I5795" s="132"/>
      <c r="J5795" s="132"/>
      <c r="K5795" s="129"/>
      <c r="L5795" s="132"/>
      <c r="M5795" s="132"/>
      <c r="N5795" s="135"/>
      <c r="O5795" s="135"/>
      <c r="P5795" s="135"/>
      <c r="Q5795" s="135"/>
      <c r="R5795" s="135"/>
      <c r="S5795" s="135"/>
    </row>
    <row r="5796" spans="9:19">
      <c r="I5796" s="132"/>
      <c r="J5796" s="132"/>
      <c r="K5796" s="129"/>
      <c r="L5796" s="132"/>
      <c r="M5796" s="132"/>
      <c r="N5796" s="135"/>
      <c r="O5796" s="135"/>
      <c r="P5796" s="135"/>
      <c r="Q5796" s="135"/>
      <c r="R5796" s="135"/>
      <c r="S5796" s="135"/>
    </row>
    <row r="5797" spans="9:19">
      <c r="I5797" s="132"/>
      <c r="J5797" s="132"/>
      <c r="K5797" s="129"/>
      <c r="L5797" s="132"/>
      <c r="M5797" s="132"/>
      <c r="N5797" s="135"/>
      <c r="O5797" s="135"/>
      <c r="P5797" s="135"/>
      <c r="Q5797" s="135"/>
      <c r="R5797" s="135"/>
      <c r="S5797" s="135"/>
    </row>
    <row r="5798" spans="9:19">
      <c r="I5798" s="132"/>
      <c r="J5798" s="132"/>
      <c r="K5798" s="129"/>
      <c r="L5798" s="132"/>
      <c r="M5798" s="132"/>
      <c r="N5798" s="135"/>
      <c r="O5798" s="135"/>
      <c r="P5798" s="135"/>
      <c r="Q5798" s="135"/>
      <c r="R5798" s="135"/>
      <c r="S5798" s="135"/>
    </row>
    <row r="5799" spans="9:19">
      <c r="I5799" s="132"/>
      <c r="J5799" s="132"/>
      <c r="K5799" s="129"/>
      <c r="L5799" s="132"/>
      <c r="M5799" s="132"/>
      <c r="N5799" s="135"/>
      <c r="O5799" s="135"/>
      <c r="P5799" s="135"/>
      <c r="Q5799" s="135"/>
      <c r="R5799" s="135"/>
      <c r="S5799" s="135"/>
    </row>
    <row r="5800" spans="9:19">
      <c r="I5800" s="132"/>
      <c r="J5800" s="132"/>
      <c r="K5800" s="129"/>
      <c r="L5800" s="132"/>
      <c r="M5800" s="132"/>
      <c r="N5800" s="135"/>
      <c r="O5800" s="135"/>
      <c r="P5800" s="135"/>
      <c r="Q5800" s="135"/>
      <c r="R5800" s="135"/>
      <c r="S5800" s="135"/>
    </row>
    <row r="5801" spans="9:19">
      <c r="I5801" s="132"/>
      <c r="J5801" s="132"/>
      <c r="K5801" s="129"/>
      <c r="L5801" s="132"/>
      <c r="M5801" s="132"/>
      <c r="N5801" s="135"/>
      <c r="O5801" s="135"/>
      <c r="P5801" s="135"/>
      <c r="Q5801" s="135"/>
      <c r="R5801" s="135"/>
      <c r="S5801" s="135"/>
    </row>
    <row r="5802" spans="9:19">
      <c r="I5802" s="132"/>
      <c r="J5802" s="132"/>
      <c r="K5802" s="129"/>
      <c r="L5802" s="132"/>
      <c r="M5802" s="132"/>
      <c r="N5802" s="135"/>
      <c r="O5802" s="135"/>
      <c r="P5802" s="135"/>
      <c r="Q5802" s="135"/>
      <c r="R5802" s="135"/>
      <c r="S5802" s="135"/>
    </row>
    <row r="5803" spans="9:19">
      <c r="I5803" s="132"/>
      <c r="J5803" s="132"/>
      <c r="K5803" s="129"/>
      <c r="L5803" s="132"/>
      <c r="M5803" s="132"/>
      <c r="N5803" s="135"/>
      <c r="O5803" s="135"/>
      <c r="P5803" s="135"/>
      <c r="Q5803" s="135"/>
      <c r="R5803" s="135"/>
      <c r="S5803" s="135"/>
    </row>
    <row r="5804" spans="9:19">
      <c r="I5804" s="132"/>
      <c r="J5804" s="132"/>
      <c r="K5804" s="129"/>
      <c r="L5804" s="132"/>
      <c r="M5804" s="132"/>
      <c r="N5804" s="135"/>
      <c r="O5804" s="135"/>
      <c r="P5804" s="135"/>
      <c r="Q5804" s="135"/>
      <c r="R5804" s="135"/>
      <c r="S5804" s="135"/>
    </row>
    <row r="5805" spans="9:19">
      <c r="I5805" s="132"/>
      <c r="J5805" s="132"/>
      <c r="K5805" s="129"/>
      <c r="L5805" s="132"/>
      <c r="M5805" s="132"/>
      <c r="N5805" s="135"/>
      <c r="O5805" s="135"/>
      <c r="P5805" s="135"/>
      <c r="Q5805" s="135"/>
      <c r="R5805" s="135"/>
      <c r="S5805" s="135"/>
    </row>
    <row r="5806" spans="9:19">
      <c r="I5806" s="132"/>
      <c r="J5806" s="132"/>
      <c r="K5806" s="129"/>
      <c r="L5806" s="132"/>
      <c r="M5806" s="132"/>
      <c r="N5806" s="135"/>
      <c r="O5806" s="135"/>
      <c r="P5806" s="135"/>
      <c r="Q5806" s="135"/>
      <c r="R5806" s="135"/>
      <c r="S5806" s="135"/>
    </row>
    <row r="5807" spans="9:19">
      <c r="I5807" s="132"/>
      <c r="J5807" s="132"/>
      <c r="K5807" s="129"/>
      <c r="L5807" s="132"/>
      <c r="M5807" s="132"/>
      <c r="N5807" s="135"/>
      <c r="O5807" s="135"/>
      <c r="P5807" s="135"/>
      <c r="Q5807" s="135"/>
      <c r="R5807" s="135"/>
      <c r="S5807" s="135"/>
    </row>
    <row r="5808" spans="9:19">
      <c r="I5808" s="132"/>
      <c r="J5808" s="132"/>
      <c r="K5808" s="129"/>
      <c r="L5808" s="132"/>
      <c r="M5808" s="132"/>
      <c r="N5808" s="135"/>
      <c r="O5808" s="135"/>
      <c r="P5808" s="135"/>
      <c r="Q5808" s="135"/>
      <c r="R5808" s="135"/>
      <c r="S5808" s="135"/>
    </row>
    <row r="5809" spans="9:19">
      <c r="I5809" s="132"/>
      <c r="J5809" s="132"/>
      <c r="K5809" s="129"/>
      <c r="L5809" s="132"/>
      <c r="M5809" s="132"/>
      <c r="N5809" s="135"/>
      <c r="O5809" s="135"/>
      <c r="P5809" s="135"/>
      <c r="Q5809" s="135"/>
      <c r="R5809" s="135"/>
      <c r="S5809" s="135"/>
    </row>
    <row r="5810" spans="9:19">
      <c r="I5810" s="132"/>
      <c r="J5810" s="132"/>
      <c r="K5810" s="129"/>
      <c r="L5810" s="132"/>
      <c r="M5810" s="132"/>
      <c r="N5810" s="135"/>
      <c r="O5810" s="135"/>
      <c r="P5810" s="135"/>
      <c r="Q5810" s="135"/>
      <c r="R5810" s="135"/>
      <c r="S5810" s="135"/>
    </row>
    <row r="5811" spans="9:19">
      <c r="I5811" s="132"/>
      <c r="J5811" s="132"/>
      <c r="K5811" s="129"/>
      <c r="L5811" s="132"/>
      <c r="M5811" s="132"/>
      <c r="N5811" s="135"/>
      <c r="O5811" s="135"/>
      <c r="P5811" s="135"/>
      <c r="Q5811" s="135"/>
      <c r="R5811" s="135"/>
      <c r="S5811" s="135"/>
    </row>
    <row r="5812" spans="9:19">
      <c r="I5812" s="132"/>
      <c r="J5812" s="132"/>
      <c r="K5812" s="129"/>
      <c r="L5812" s="132"/>
      <c r="M5812" s="132"/>
      <c r="N5812" s="135"/>
      <c r="O5812" s="135"/>
      <c r="P5812" s="135"/>
      <c r="Q5812" s="135"/>
      <c r="R5812" s="135"/>
      <c r="S5812" s="135"/>
    </row>
    <row r="5813" spans="9:19">
      <c r="I5813" s="132"/>
      <c r="J5813" s="132"/>
      <c r="K5813" s="129"/>
      <c r="L5813" s="132"/>
      <c r="M5813" s="132"/>
      <c r="N5813" s="135"/>
      <c r="O5813" s="135"/>
      <c r="P5813" s="135"/>
      <c r="Q5813" s="135"/>
      <c r="R5813" s="135"/>
      <c r="S5813" s="135"/>
    </row>
    <row r="5814" spans="9:19">
      <c r="I5814" s="132"/>
      <c r="J5814" s="132"/>
      <c r="K5814" s="129"/>
      <c r="L5814" s="132"/>
      <c r="M5814" s="132"/>
      <c r="N5814" s="135"/>
      <c r="O5814" s="135"/>
      <c r="P5814" s="135"/>
      <c r="Q5814" s="135"/>
      <c r="R5814" s="135"/>
      <c r="S5814" s="135"/>
    </row>
    <row r="5815" spans="9:19">
      <c r="I5815" s="132"/>
      <c r="J5815" s="132"/>
      <c r="K5815" s="129"/>
      <c r="L5815" s="132"/>
      <c r="M5815" s="132"/>
      <c r="N5815" s="135"/>
      <c r="O5815" s="135"/>
      <c r="P5815" s="135"/>
      <c r="Q5815" s="135"/>
      <c r="R5815" s="135"/>
      <c r="S5815" s="135"/>
    </row>
    <row r="5816" spans="9:19">
      <c r="I5816" s="132"/>
      <c r="J5816" s="132"/>
      <c r="K5816" s="129"/>
      <c r="L5816" s="132"/>
      <c r="M5816" s="132"/>
      <c r="N5816" s="135"/>
      <c r="O5816" s="135"/>
      <c r="P5816" s="135"/>
      <c r="Q5816" s="135"/>
      <c r="R5816" s="135"/>
      <c r="S5816" s="135"/>
    </row>
    <row r="5817" spans="9:19">
      <c r="I5817" s="132"/>
      <c r="J5817" s="132"/>
      <c r="K5817" s="129"/>
      <c r="L5817" s="132"/>
      <c r="M5817" s="132"/>
      <c r="N5817" s="135"/>
      <c r="O5817" s="135"/>
      <c r="P5817" s="135"/>
      <c r="Q5817" s="135"/>
      <c r="R5817" s="135"/>
      <c r="S5817" s="135"/>
    </row>
    <row r="5818" spans="9:19">
      <c r="I5818" s="132"/>
      <c r="J5818" s="132"/>
      <c r="K5818" s="129"/>
      <c r="L5818" s="132"/>
      <c r="M5818" s="132"/>
      <c r="N5818" s="135"/>
      <c r="O5818" s="135"/>
      <c r="P5818" s="135"/>
      <c r="Q5818" s="135"/>
      <c r="R5818" s="135"/>
      <c r="S5818" s="135"/>
    </row>
    <row r="5819" spans="9:19">
      <c r="I5819" s="132"/>
      <c r="J5819" s="132"/>
      <c r="K5819" s="129"/>
      <c r="L5819" s="132"/>
      <c r="M5819" s="132"/>
      <c r="N5819" s="135"/>
      <c r="O5819" s="135"/>
      <c r="P5819" s="135"/>
      <c r="Q5819" s="135"/>
      <c r="R5819" s="135"/>
      <c r="S5819" s="135"/>
    </row>
    <row r="5820" spans="9:19">
      <c r="I5820" s="132"/>
      <c r="J5820" s="132"/>
      <c r="K5820" s="129"/>
      <c r="L5820" s="132"/>
      <c r="M5820" s="132"/>
      <c r="N5820" s="135"/>
      <c r="O5820" s="135"/>
      <c r="P5820" s="135"/>
      <c r="Q5820" s="135"/>
      <c r="R5820" s="135"/>
      <c r="S5820" s="135"/>
    </row>
    <row r="5821" spans="9:19">
      <c r="I5821" s="132"/>
      <c r="J5821" s="132"/>
      <c r="K5821" s="129"/>
      <c r="L5821" s="132"/>
      <c r="M5821" s="132"/>
      <c r="N5821" s="135"/>
      <c r="O5821" s="135"/>
      <c r="P5821" s="135"/>
      <c r="Q5821" s="135"/>
      <c r="R5821" s="135"/>
      <c r="S5821" s="135"/>
    </row>
    <row r="5822" spans="9:19">
      <c r="I5822" s="132"/>
      <c r="J5822" s="132"/>
      <c r="K5822" s="129"/>
      <c r="L5822" s="132"/>
      <c r="M5822" s="132"/>
      <c r="N5822" s="135"/>
      <c r="O5822" s="135"/>
      <c r="P5822" s="135"/>
      <c r="Q5822" s="135"/>
      <c r="R5822" s="135"/>
      <c r="S5822" s="135"/>
    </row>
    <row r="5823" spans="9:19">
      <c r="I5823" s="132"/>
      <c r="J5823" s="132"/>
      <c r="K5823" s="129"/>
      <c r="L5823" s="132"/>
      <c r="M5823" s="132"/>
      <c r="N5823" s="135"/>
      <c r="O5823" s="135"/>
      <c r="P5823" s="135"/>
      <c r="Q5823" s="135"/>
      <c r="R5823" s="135"/>
      <c r="S5823" s="135"/>
    </row>
    <row r="5824" spans="9:19">
      <c r="I5824" s="132"/>
      <c r="J5824" s="132"/>
      <c r="K5824" s="129"/>
      <c r="L5824" s="132"/>
      <c r="M5824" s="132"/>
      <c r="N5824" s="135"/>
      <c r="O5824" s="135"/>
      <c r="P5824" s="135"/>
      <c r="Q5824" s="135"/>
      <c r="R5824" s="135"/>
      <c r="S5824" s="135"/>
    </row>
    <row r="5825" spans="9:19">
      <c r="I5825" s="132"/>
      <c r="J5825" s="132"/>
      <c r="K5825" s="129"/>
      <c r="L5825" s="132"/>
      <c r="M5825" s="132"/>
      <c r="N5825" s="135"/>
      <c r="O5825" s="135"/>
      <c r="P5825" s="135"/>
      <c r="Q5825" s="135"/>
      <c r="R5825" s="135"/>
      <c r="S5825" s="135"/>
    </row>
    <row r="5826" spans="9:19">
      <c r="I5826" s="132"/>
      <c r="J5826" s="132"/>
      <c r="K5826" s="129"/>
      <c r="L5826" s="132"/>
      <c r="M5826" s="132"/>
      <c r="N5826" s="135"/>
      <c r="O5826" s="135"/>
      <c r="P5826" s="135"/>
      <c r="Q5826" s="135"/>
      <c r="R5826" s="135"/>
      <c r="S5826" s="135"/>
    </row>
    <row r="5827" spans="9:19">
      <c r="I5827" s="132"/>
      <c r="J5827" s="132"/>
      <c r="K5827" s="129"/>
      <c r="L5827" s="132"/>
      <c r="M5827" s="132"/>
      <c r="N5827" s="135"/>
      <c r="O5827" s="135"/>
      <c r="P5827" s="135"/>
      <c r="Q5827" s="135"/>
      <c r="R5827" s="135"/>
      <c r="S5827" s="135"/>
    </row>
    <row r="5828" spans="9:19">
      <c r="I5828" s="132"/>
      <c r="J5828" s="132"/>
      <c r="K5828" s="129"/>
      <c r="L5828" s="132"/>
      <c r="M5828" s="132"/>
      <c r="N5828" s="135"/>
      <c r="O5828" s="135"/>
      <c r="P5828" s="135"/>
      <c r="Q5828" s="135"/>
      <c r="R5828" s="135"/>
      <c r="S5828" s="135"/>
    </row>
    <row r="5829" spans="9:19">
      <c r="I5829" s="132"/>
      <c r="J5829" s="132"/>
      <c r="K5829" s="129"/>
      <c r="L5829" s="132"/>
      <c r="M5829" s="132"/>
      <c r="N5829" s="135"/>
      <c r="O5829" s="135"/>
      <c r="P5829" s="135"/>
      <c r="Q5829" s="135"/>
      <c r="R5829" s="135"/>
      <c r="S5829" s="135"/>
    </row>
    <row r="5830" spans="9:19">
      <c r="I5830" s="132"/>
      <c r="J5830" s="132"/>
      <c r="K5830" s="129"/>
      <c r="L5830" s="132"/>
      <c r="M5830" s="132"/>
      <c r="N5830" s="135"/>
      <c r="O5830" s="135"/>
      <c r="P5830" s="135"/>
      <c r="Q5830" s="135"/>
      <c r="R5830" s="135"/>
      <c r="S5830" s="135"/>
    </row>
    <row r="5831" spans="9:19">
      <c r="I5831" s="132"/>
      <c r="J5831" s="132"/>
      <c r="K5831" s="129"/>
      <c r="L5831" s="132"/>
      <c r="M5831" s="132"/>
      <c r="N5831" s="135"/>
      <c r="O5831" s="135"/>
      <c r="P5831" s="135"/>
      <c r="Q5831" s="135"/>
      <c r="R5831" s="135"/>
      <c r="S5831" s="135"/>
    </row>
    <row r="5832" spans="9:19">
      <c r="I5832" s="132"/>
      <c r="J5832" s="132"/>
      <c r="K5832" s="129"/>
      <c r="L5832" s="132"/>
      <c r="M5832" s="132"/>
      <c r="N5832" s="135"/>
      <c r="O5832" s="135"/>
      <c r="P5832" s="135"/>
      <c r="Q5832" s="135"/>
      <c r="R5832" s="135"/>
      <c r="S5832" s="135"/>
    </row>
    <row r="5833" spans="9:19">
      <c r="I5833" s="132"/>
      <c r="J5833" s="132"/>
      <c r="K5833" s="129"/>
      <c r="L5833" s="132"/>
      <c r="M5833" s="132"/>
      <c r="N5833" s="135"/>
      <c r="O5833" s="135"/>
      <c r="P5833" s="135"/>
      <c r="Q5833" s="135"/>
      <c r="R5833" s="135"/>
      <c r="S5833" s="135"/>
    </row>
    <row r="5834" spans="9:19">
      <c r="I5834" s="132"/>
      <c r="J5834" s="132"/>
      <c r="K5834" s="129"/>
      <c r="L5834" s="132"/>
      <c r="M5834" s="132"/>
      <c r="N5834" s="135"/>
      <c r="O5834" s="135"/>
      <c r="P5834" s="135"/>
      <c r="Q5834" s="135"/>
      <c r="R5834" s="135"/>
      <c r="S5834" s="135"/>
    </row>
    <row r="5835" spans="9:19">
      <c r="I5835" s="132"/>
      <c r="J5835" s="132"/>
      <c r="K5835" s="129"/>
      <c r="L5835" s="132"/>
      <c r="M5835" s="132"/>
      <c r="N5835" s="135"/>
      <c r="O5835" s="135"/>
      <c r="P5835" s="135"/>
      <c r="Q5835" s="135"/>
      <c r="R5835" s="135"/>
      <c r="S5835" s="135"/>
    </row>
    <row r="5836" spans="9:19">
      <c r="I5836" s="132"/>
      <c r="J5836" s="132"/>
      <c r="K5836" s="129"/>
      <c r="L5836" s="132"/>
      <c r="M5836" s="132"/>
      <c r="N5836" s="135"/>
      <c r="O5836" s="135"/>
      <c r="P5836" s="135"/>
      <c r="Q5836" s="135"/>
      <c r="R5836" s="135"/>
      <c r="S5836" s="135"/>
    </row>
    <row r="5837" spans="9:19">
      <c r="I5837" s="132"/>
      <c r="J5837" s="132"/>
      <c r="K5837" s="129"/>
      <c r="L5837" s="132"/>
      <c r="M5837" s="132"/>
      <c r="N5837" s="135"/>
      <c r="O5837" s="135"/>
      <c r="P5837" s="135"/>
      <c r="Q5837" s="135"/>
      <c r="R5837" s="135"/>
      <c r="S5837" s="135"/>
    </row>
    <row r="5838" spans="9:19">
      <c r="I5838" s="132"/>
      <c r="J5838" s="132"/>
      <c r="K5838" s="129"/>
      <c r="L5838" s="132"/>
      <c r="M5838" s="132"/>
      <c r="N5838" s="135"/>
      <c r="O5838" s="135"/>
      <c r="P5838" s="135"/>
      <c r="Q5838" s="135"/>
      <c r="R5838" s="135"/>
      <c r="S5838" s="135"/>
    </row>
    <row r="5839" spans="9:19">
      <c r="I5839" s="132"/>
      <c r="J5839" s="132"/>
      <c r="K5839" s="129"/>
      <c r="L5839" s="132"/>
      <c r="M5839" s="132"/>
      <c r="N5839" s="135"/>
      <c r="O5839" s="135"/>
      <c r="P5839" s="135"/>
      <c r="Q5839" s="135"/>
      <c r="R5839" s="135"/>
      <c r="S5839" s="135"/>
    </row>
    <row r="5840" spans="9:19">
      <c r="I5840" s="132"/>
      <c r="J5840" s="132"/>
      <c r="K5840" s="129"/>
      <c r="L5840" s="132"/>
      <c r="M5840" s="132"/>
      <c r="N5840" s="135"/>
      <c r="O5840" s="135"/>
      <c r="P5840" s="135"/>
      <c r="Q5840" s="135"/>
      <c r="R5840" s="135"/>
      <c r="S5840" s="135"/>
    </row>
    <row r="5841" spans="9:19">
      <c r="I5841" s="132"/>
      <c r="J5841" s="132"/>
      <c r="K5841" s="129"/>
      <c r="L5841" s="132"/>
      <c r="M5841" s="132"/>
      <c r="N5841" s="135"/>
      <c r="O5841" s="135"/>
      <c r="P5841" s="135"/>
      <c r="Q5841" s="135"/>
      <c r="R5841" s="135"/>
      <c r="S5841" s="135"/>
    </row>
    <row r="5842" spans="9:19">
      <c r="I5842" s="132"/>
      <c r="J5842" s="132"/>
      <c r="K5842" s="129"/>
      <c r="L5842" s="132"/>
      <c r="M5842" s="132"/>
      <c r="N5842" s="135"/>
      <c r="O5842" s="135"/>
      <c r="P5842" s="135"/>
      <c r="Q5842" s="135"/>
      <c r="R5842" s="135"/>
      <c r="S5842" s="135"/>
    </row>
    <row r="5843" spans="9:19">
      <c r="I5843" s="132"/>
      <c r="J5843" s="132"/>
      <c r="K5843" s="129"/>
      <c r="L5843" s="132"/>
      <c r="M5843" s="132"/>
      <c r="N5843" s="135"/>
      <c r="O5843" s="135"/>
      <c r="P5843" s="135"/>
      <c r="Q5843" s="135"/>
      <c r="R5843" s="135"/>
      <c r="S5843" s="135"/>
    </row>
    <row r="5844" spans="9:19">
      <c r="I5844" s="132"/>
      <c r="J5844" s="132"/>
      <c r="K5844" s="129"/>
      <c r="L5844" s="132"/>
      <c r="M5844" s="132"/>
      <c r="N5844" s="135"/>
      <c r="O5844" s="135"/>
      <c r="P5844" s="135"/>
      <c r="Q5844" s="135"/>
      <c r="R5844" s="135"/>
      <c r="S5844" s="135"/>
    </row>
    <row r="5845" spans="9:19">
      <c r="I5845" s="132"/>
      <c r="J5845" s="132"/>
      <c r="K5845" s="129"/>
      <c r="L5845" s="132"/>
      <c r="M5845" s="132"/>
      <c r="N5845" s="135"/>
      <c r="O5845" s="135"/>
      <c r="P5845" s="135"/>
      <c r="Q5845" s="135"/>
      <c r="R5845" s="135"/>
      <c r="S5845" s="135"/>
    </row>
    <row r="5846" spans="9:19">
      <c r="I5846" s="132"/>
      <c r="J5846" s="132"/>
      <c r="K5846" s="129"/>
      <c r="L5846" s="132"/>
      <c r="M5846" s="132"/>
      <c r="N5846" s="135"/>
      <c r="O5846" s="135"/>
      <c r="P5846" s="135"/>
      <c r="Q5846" s="135"/>
      <c r="R5846" s="135"/>
      <c r="S5846" s="135"/>
    </row>
    <row r="5847" spans="9:19">
      <c r="I5847" s="132"/>
      <c r="J5847" s="132"/>
      <c r="K5847" s="129"/>
      <c r="L5847" s="132"/>
      <c r="M5847" s="132"/>
      <c r="N5847" s="135"/>
      <c r="O5847" s="135"/>
      <c r="P5847" s="135"/>
      <c r="Q5847" s="135"/>
      <c r="R5847" s="135"/>
      <c r="S5847" s="135"/>
    </row>
    <row r="5848" spans="9:19">
      <c r="I5848" s="132"/>
      <c r="J5848" s="132"/>
      <c r="K5848" s="129"/>
      <c r="L5848" s="132"/>
      <c r="M5848" s="132"/>
      <c r="N5848" s="135"/>
      <c r="O5848" s="135"/>
      <c r="P5848" s="135"/>
      <c r="Q5848" s="135"/>
      <c r="R5848" s="135"/>
      <c r="S5848" s="135"/>
    </row>
    <row r="5849" spans="9:19">
      <c r="I5849" s="132"/>
      <c r="J5849" s="132"/>
      <c r="K5849" s="129"/>
      <c r="L5849" s="132"/>
      <c r="M5849" s="132"/>
      <c r="N5849" s="135"/>
      <c r="O5849" s="135"/>
      <c r="P5849" s="135"/>
      <c r="Q5849" s="135"/>
      <c r="R5849" s="135"/>
      <c r="S5849" s="135"/>
    </row>
    <row r="5850" spans="9:19">
      <c r="I5850" s="132"/>
      <c r="J5850" s="132"/>
      <c r="K5850" s="129"/>
      <c r="L5850" s="132"/>
      <c r="M5850" s="132"/>
      <c r="N5850" s="135"/>
      <c r="O5850" s="135"/>
      <c r="P5850" s="135"/>
      <c r="Q5850" s="135"/>
      <c r="R5850" s="135"/>
      <c r="S5850" s="135"/>
    </row>
    <row r="5851" spans="9:19">
      <c r="I5851" s="132"/>
      <c r="J5851" s="132"/>
      <c r="K5851" s="129"/>
      <c r="L5851" s="132"/>
      <c r="M5851" s="132"/>
      <c r="N5851" s="135"/>
      <c r="O5851" s="135"/>
      <c r="P5851" s="135"/>
      <c r="Q5851" s="135"/>
      <c r="R5851" s="135"/>
      <c r="S5851" s="135"/>
    </row>
    <row r="5852" spans="9:19">
      <c r="I5852" s="132"/>
      <c r="J5852" s="132"/>
      <c r="K5852" s="129"/>
      <c r="L5852" s="132"/>
      <c r="M5852" s="132"/>
      <c r="N5852" s="135"/>
      <c r="O5852" s="135"/>
      <c r="P5852" s="135"/>
      <c r="Q5852" s="135"/>
      <c r="R5852" s="135"/>
      <c r="S5852" s="135"/>
    </row>
    <row r="5853" spans="9:19">
      <c r="I5853" s="132"/>
      <c r="J5853" s="132"/>
      <c r="K5853" s="129"/>
      <c r="L5853" s="132"/>
      <c r="M5853" s="132"/>
      <c r="N5853" s="135"/>
      <c r="O5853" s="135"/>
      <c r="P5853" s="135"/>
      <c r="Q5853" s="135"/>
      <c r="R5853" s="135"/>
      <c r="S5853" s="135"/>
    </row>
    <row r="5854" spans="9:19">
      <c r="I5854" s="132"/>
      <c r="J5854" s="132"/>
      <c r="K5854" s="129"/>
      <c r="L5854" s="132"/>
      <c r="M5854" s="132"/>
      <c r="N5854" s="135"/>
      <c r="O5854" s="135"/>
      <c r="P5854" s="135"/>
      <c r="Q5854" s="135"/>
      <c r="R5854" s="135"/>
      <c r="S5854" s="135"/>
    </row>
    <row r="5855" spans="9:19">
      <c r="I5855" s="132"/>
      <c r="J5855" s="132"/>
      <c r="K5855" s="129"/>
      <c r="L5855" s="132"/>
      <c r="M5855" s="132"/>
      <c r="N5855" s="135"/>
      <c r="O5855" s="135"/>
      <c r="P5855" s="135"/>
      <c r="Q5855" s="135"/>
      <c r="R5855" s="135"/>
      <c r="S5855" s="135"/>
    </row>
    <row r="5856" spans="9:19">
      <c r="I5856" s="132"/>
      <c r="J5856" s="132"/>
      <c r="K5856" s="129"/>
      <c r="L5856" s="132"/>
      <c r="M5856" s="132"/>
      <c r="N5856" s="135"/>
      <c r="O5856" s="135"/>
      <c r="P5856" s="135"/>
      <c r="Q5856" s="135"/>
      <c r="R5856" s="135"/>
      <c r="S5856" s="135"/>
    </row>
    <row r="5857" spans="9:19">
      <c r="I5857" s="132"/>
      <c r="J5857" s="132"/>
      <c r="K5857" s="129"/>
      <c r="L5857" s="132"/>
      <c r="M5857" s="132"/>
      <c r="N5857" s="135"/>
      <c r="O5857" s="135"/>
      <c r="P5857" s="135"/>
      <c r="Q5857" s="135"/>
      <c r="R5857" s="135"/>
      <c r="S5857" s="135"/>
    </row>
    <row r="5858" spans="9:19">
      <c r="I5858" s="132"/>
      <c r="J5858" s="132"/>
      <c r="K5858" s="129"/>
      <c r="L5858" s="132"/>
      <c r="M5858" s="132"/>
      <c r="N5858" s="135"/>
      <c r="O5858" s="135"/>
      <c r="P5858" s="135"/>
      <c r="Q5858" s="135"/>
      <c r="R5858" s="135"/>
      <c r="S5858" s="135"/>
    </row>
    <row r="5859" spans="9:19">
      <c r="I5859" s="132"/>
      <c r="J5859" s="132"/>
      <c r="K5859" s="129"/>
      <c r="L5859" s="132"/>
      <c r="M5859" s="132"/>
      <c r="N5859" s="135"/>
      <c r="O5859" s="135"/>
      <c r="P5859" s="135"/>
      <c r="Q5859" s="135"/>
      <c r="R5859" s="135"/>
      <c r="S5859" s="135"/>
    </row>
    <row r="5860" spans="9:19">
      <c r="I5860" s="132"/>
      <c r="J5860" s="132"/>
      <c r="K5860" s="129"/>
      <c r="L5860" s="132"/>
      <c r="M5860" s="132"/>
      <c r="N5860" s="135"/>
      <c r="O5860" s="135"/>
      <c r="P5860" s="135"/>
      <c r="Q5860" s="135"/>
      <c r="R5860" s="135"/>
      <c r="S5860" s="135"/>
    </row>
    <row r="5861" spans="9:19">
      <c r="I5861" s="132"/>
      <c r="J5861" s="132"/>
      <c r="K5861" s="129"/>
      <c r="L5861" s="132"/>
      <c r="M5861" s="132"/>
      <c r="N5861" s="135"/>
      <c r="O5861" s="135"/>
      <c r="P5861" s="135"/>
      <c r="Q5861" s="135"/>
      <c r="R5861" s="135"/>
      <c r="S5861" s="135"/>
    </row>
    <row r="5862" spans="9:19">
      <c r="I5862" s="132"/>
      <c r="J5862" s="132"/>
      <c r="K5862" s="129"/>
      <c r="L5862" s="132"/>
      <c r="M5862" s="132"/>
      <c r="N5862" s="135"/>
      <c r="O5862" s="135"/>
      <c r="P5862" s="135"/>
      <c r="Q5862" s="135"/>
      <c r="R5862" s="135"/>
      <c r="S5862" s="135"/>
    </row>
    <row r="5863" spans="9:19">
      <c r="I5863" s="132"/>
      <c r="J5863" s="132"/>
      <c r="K5863" s="129"/>
      <c r="L5863" s="132"/>
      <c r="M5863" s="132"/>
      <c r="N5863" s="135"/>
      <c r="O5863" s="135"/>
      <c r="P5863" s="135"/>
      <c r="Q5863" s="135"/>
      <c r="R5863" s="135"/>
      <c r="S5863" s="135"/>
    </row>
    <row r="5864" spans="9:19">
      <c r="I5864" s="132"/>
      <c r="J5864" s="132"/>
      <c r="K5864" s="129"/>
      <c r="L5864" s="132"/>
      <c r="M5864" s="132"/>
      <c r="N5864" s="135"/>
      <c r="O5864" s="135"/>
      <c r="P5864" s="135"/>
      <c r="Q5864" s="135"/>
      <c r="R5864" s="135"/>
      <c r="S5864" s="135"/>
    </row>
    <row r="5865" spans="9:19">
      <c r="I5865" s="132"/>
      <c r="J5865" s="132"/>
      <c r="K5865" s="129"/>
      <c r="L5865" s="132"/>
      <c r="M5865" s="132"/>
      <c r="N5865" s="135"/>
      <c r="O5865" s="135"/>
      <c r="P5865" s="135"/>
      <c r="Q5865" s="135"/>
      <c r="R5865" s="135"/>
      <c r="S5865" s="135"/>
    </row>
    <row r="5866" spans="9:19">
      <c r="I5866" s="132"/>
      <c r="J5866" s="132"/>
      <c r="K5866" s="129"/>
      <c r="L5866" s="132"/>
      <c r="M5866" s="132"/>
      <c r="N5866" s="135"/>
      <c r="O5866" s="135"/>
      <c r="P5866" s="135"/>
      <c r="Q5866" s="135"/>
      <c r="R5866" s="135"/>
      <c r="S5866" s="135"/>
    </row>
    <row r="5867" spans="9:19">
      <c r="I5867" s="132"/>
      <c r="J5867" s="132"/>
      <c r="K5867" s="129"/>
      <c r="L5867" s="132"/>
      <c r="M5867" s="132"/>
      <c r="N5867" s="135"/>
      <c r="O5867" s="135"/>
      <c r="P5867" s="135"/>
      <c r="Q5867" s="135"/>
      <c r="R5867" s="135"/>
      <c r="S5867" s="135"/>
    </row>
    <row r="5868" spans="9:19">
      <c r="I5868" s="132"/>
      <c r="J5868" s="132"/>
      <c r="K5868" s="129"/>
      <c r="L5868" s="132"/>
      <c r="M5868" s="132"/>
      <c r="N5868" s="135"/>
      <c r="O5868" s="135"/>
      <c r="P5868" s="135"/>
      <c r="Q5868" s="135"/>
      <c r="R5868" s="135"/>
      <c r="S5868" s="135"/>
    </row>
    <row r="5869" spans="9:19">
      <c r="I5869" s="132"/>
      <c r="J5869" s="132"/>
      <c r="K5869" s="129"/>
      <c r="L5869" s="132"/>
      <c r="M5869" s="132"/>
      <c r="N5869" s="135"/>
      <c r="O5869" s="135"/>
      <c r="P5869" s="135"/>
      <c r="Q5869" s="135"/>
      <c r="R5869" s="135"/>
      <c r="S5869" s="135"/>
    </row>
    <row r="5870" spans="9:19">
      <c r="I5870" s="132"/>
      <c r="J5870" s="132"/>
      <c r="K5870" s="129"/>
      <c r="L5870" s="132"/>
      <c r="M5870" s="132"/>
      <c r="N5870" s="135"/>
      <c r="O5870" s="135"/>
      <c r="P5870" s="135"/>
      <c r="Q5870" s="135"/>
      <c r="R5870" s="135"/>
      <c r="S5870" s="135"/>
    </row>
    <row r="5871" spans="9:19">
      <c r="I5871" s="132"/>
      <c r="J5871" s="132"/>
      <c r="K5871" s="129"/>
      <c r="L5871" s="132"/>
      <c r="M5871" s="132"/>
      <c r="N5871" s="135"/>
      <c r="O5871" s="135"/>
      <c r="P5871" s="135"/>
      <c r="Q5871" s="135"/>
      <c r="R5871" s="135"/>
      <c r="S5871" s="135"/>
    </row>
    <row r="5872" spans="9:19">
      <c r="I5872" s="132"/>
      <c r="J5872" s="132"/>
      <c r="K5872" s="129"/>
      <c r="L5872" s="132"/>
      <c r="M5872" s="132"/>
      <c r="N5872" s="135"/>
      <c r="O5872" s="135"/>
      <c r="P5872" s="135"/>
      <c r="Q5872" s="135"/>
      <c r="R5872" s="135"/>
      <c r="S5872" s="135"/>
    </row>
    <row r="5873" spans="9:19">
      <c r="I5873" s="132"/>
      <c r="J5873" s="132"/>
      <c r="K5873" s="129"/>
      <c r="L5873" s="132"/>
      <c r="M5873" s="132"/>
      <c r="N5873" s="135"/>
      <c r="O5873" s="135"/>
      <c r="P5873" s="135"/>
      <c r="Q5873" s="135"/>
      <c r="R5873" s="135"/>
      <c r="S5873" s="135"/>
    </row>
    <row r="5874" spans="9:19">
      <c r="I5874" s="132"/>
      <c r="J5874" s="132"/>
      <c r="K5874" s="129"/>
      <c r="L5874" s="132"/>
      <c r="M5874" s="132"/>
      <c r="N5874" s="135"/>
      <c r="O5874" s="135"/>
      <c r="P5874" s="135"/>
      <c r="Q5874" s="135"/>
      <c r="R5874" s="135"/>
      <c r="S5874" s="135"/>
    </row>
    <row r="5875" spans="9:19">
      <c r="I5875" s="132"/>
      <c r="J5875" s="132"/>
      <c r="K5875" s="129"/>
      <c r="L5875" s="132"/>
      <c r="M5875" s="132"/>
      <c r="N5875" s="135"/>
      <c r="O5875" s="135"/>
      <c r="P5875" s="135"/>
      <c r="Q5875" s="135"/>
      <c r="R5875" s="135"/>
      <c r="S5875" s="135"/>
    </row>
    <row r="5876" spans="9:19">
      <c r="I5876" s="132"/>
      <c r="J5876" s="132"/>
      <c r="K5876" s="129"/>
      <c r="L5876" s="132"/>
      <c r="M5876" s="132"/>
      <c r="N5876" s="135"/>
      <c r="O5876" s="135"/>
      <c r="P5876" s="135"/>
      <c r="Q5876" s="135"/>
      <c r="R5876" s="135"/>
      <c r="S5876" s="135"/>
    </row>
    <row r="5877" spans="9:19">
      <c r="I5877" s="132"/>
      <c r="J5877" s="132"/>
      <c r="K5877" s="129"/>
      <c r="L5877" s="132"/>
      <c r="M5877" s="132"/>
      <c r="N5877" s="135"/>
      <c r="O5877" s="135"/>
      <c r="P5877" s="135"/>
      <c r="Q5877" s="135"/>
      <c r="R5877" s="135"/>
      <c r="S5877" s="135"/>
    </row>
    <row r="5878" spans="9:19">
      <c r="I5878" s="132"/>
      <c r="J5878" s="132"/>
      <c r="K5878" s="129"/>
      <c r="L5878" s="132"/>
      <c r="M5878" s="132"/>
      <c r="N5878" s="135"/>
      <c r="O5878" s="135"/>
      <c r="P5878" s="135"/>
      <c r="Q5878" s="135"/>
      <c r="R5878" s="135"/>
      <c r="S5878" s="135"/>
    </row>
    <row r="5879" spans="9:19">
      <c r="I5879" s="132"/>
      <c r="J5879" s="132"/>
      <c r="K5879" s="129"/>
      <c r="L5879" s="132"/>
      <c r="M5879" s="132"/>
      <c r="N5879" s="135"/>
      <c r="O5879" s="135"/>
      <c r="P5879" s="135"/>
      <c r="Q5879" s="135"/>
      <c r="R5879" s="135"/>
      <c r="S5879" s="135"/>
    </row>
    <row r="5880" spans="9:19">
      <c r="I5880" s="132"/>
      <c r="J5880" s="132"/>
      <c r="K5880" s="129"/>
      <c r="L5880" s="132"/>
      <c r="M5880" s="132"/>
      <c r="N5880" s="135"/>
      <c r="O5880" s="135"/>
      <c r="P5880" s="135"/>
      <c r="Q5880" s="135"/>
      <c r="R5880" s="135"/>
      <c r="S5880" s="135"/>
    </row>
    <row r="5881" spans="9:19">
      <c r="I5881" s="132"/>
      <c r="J5881" s="132"/>
      <c r="K5881" s="129"/>
      <c r="L5881" s="132"/>
      <c r="M5881" s="132"/>
      <c r="N5881" s="135"/>
      <c r="O5881" s="135"/>
      <c r="P5881" s="135"/>
      <c r="Q5881" s="135"/>
      <c r="R5881" s="135"/>
      <c r="S5881" s="135"/>
    </row>
    <row r="5882" spans="9:19">
      <c r="I5882" s="132"/>
      <c r="J5882" s="132"/>
      <c r="K5882" s="129"/>
      <c r="L5882" s="132"/>
      <c r="M5882" s="132"/>
      <c r="N5882" s="135"/>
      <c r="O5882" s="135"/>
      <c r="P5882" s="135"/>
      <c r="Q5882" s="135"/>
      <c r="R5882" s="135"/>
      <c r="S5882" s="135"/>
    </row>
    <row r="5883" spans="9:19">
      <c r="I5883" s="132"/>
      <c r="J5883" s="132"/>
      <c r="K5883" s="129"/>
      <c r="L5883" s="132"/>
      <c r="M5883" s="132"/>
      <c r="N5883" s="135"/>
      <c r="O5883" s="135"/>
      <c r="P5883" s="135"/>
      <c r="Q5883" s="135"/>
      <c r="R5883" s="135"/>
      <c r="S5883" s="135"/>
    </row>
    <row r="5884" spans="9:19">
      <c r="I5884" s="132"/>
      <c r="J5884" s="132"/>
      <c r="K5884" s="129"/>
      <c r="L5884" s="132"/>
      <c r="M5884" s="132"/>
      <c r="N5884" s="135"/>
      <c r="O5884" s="135"/>
      <c r="P5884" s="135"/>
      <c r="Q5884" s="135"/>
      <c r="R5884" s="135"/>
      <c r="S5884" s="135"/>
    </row>
    <row r="5885" spans="9:19">
      <c r="I5885" s="132"/>
      <c r="J5885" s="132"/>
      <c r="K5885" s="129"/>
      <c r="L5885" s="132"/>
      <c r="M5885" s="132"/>
      <c r="N5885" s="135"/>
      <c r="O5885" s="135"/>
      <c r="P5885" s="135"/>
      <c r="Q5885" s="135"/>
      <c r="R5885" s="135"/>
      <c r="S5885" s="135"/>
    </row>
    <row r="5886" spans="9:19">
      <c r="I5886" s="132"/>
      <c r="J5886" s="132"/>
      <c r="K5886" s="129"/>
      <c r="L5886" s="132"/>
      <c r="M5886" s="132"/>
      <c r="N5886" s="135"/>
      <c r="O5886" s="135"/>
      <c r="P5886" s="135"/>
      <c r="Q5886" s="135"/>
      <c r="R5886" s="135"/>
      <c r="S5886" s="135"/>
    </row>
    <row r="5887" spans="9:19">
      <c r="I5887" s="132"/>
      <c r="J5887" s="132"/>
      <c r="K5887" s="129"/>
      <c r="L5887" s="132"/>
      <c r="M5887" s="132"/>
      <c r="N5887" s="135"/>
      <c r="O5887" s="135"/>
      <c r="P5887" s="135"/>
      <c r="Q5887" s="135"/>
      <c r="R5887" s="135"/>
      <c r="S5887" s="135"/>
    </row>
    <row r="5888" spans="9:19">
      <c r="I5888" s="132"/>
      <c r="J5888" s="132"/>
      <c r="K5888" s="129"/>
      <c r="L5888" s="132"/>
      <c r="M5888" s="132"/>
      <c r="N5888" s="135"/>
      <c r="O5888" s="135"/>
      <c r="P5888" s="135"/>
      <c r="Q5888" s="135"/>
      <c r="R5888" s="135"/>
      <c r="S5888" s="135"/>
    </row>
    <row r="5889" spans="9:19">
      <c r="I5889" s="132"/>
      <c r="J5889" s="132"/>
      <c r="K5889" s="129"/>
      <c r="L5889" s="132"/>
      <c r="M5889" s="132"/>
      <c r="N5889" s="135"/>
      <c r="O5889" s="135"/>
      <c r="P5889" s="135"/>
      <c r="Q5889" s="135"/>
      <c r="R5889" s="135"/>
      <c r="S5889" s="135"/>
    </row>
    <row r="5890" spans="9:19">
      <c r="I5890" s="132"/>
      <c r="J5890" s="132"/>
      <c r="K5890" s="129"/>
      <c r="L5890" s="132"/>
      <c r="M5890" s="132"/>
      <c r="N5890" s="135"/>
      <c r="O5890" s="135"/>
      <c r="P5890" s="135"/>
      <c r="Q5890" s="135"/>
      <c r="R5890" s="135"/>
      <c r="S5890" s="135"/>
    </row>
    <row r="5891" spans="9:19">
      <c r="I5891" s="132"/>
      <c r="J5891" s="132"/>
      <c r="K5891" s="129"/>
      <c r="L5891" s="132"/>
      <c r="M5891" s="132"/>
      <c r="N5891" s="135"/>
      <c r="O5891" s="135"/>
      <c r="P5891" s="135"/>
      <c r="Q5891" s="135"/>
      <c r="R5891" s="135"/>
      <c r="S5891" s="135"/>
    </row>
    <row r="5892" spans="9:19">
      <c r="I5892" s="132"/>
      <c r="J5892" s="132"/>
      <c r="K5892" s="129"/>
      <c r="L5892" s="132"/>
      <c r="M5892" s="132"/>
      <c r="N5892" s="135"/>
      <c r="O5892" s="135"/>
      <c r="P5892" s="135"/>
      <c r="Q5892" s="135"/>
      <c r="R5892" s="135"/>
      <c r="S5892" s="135"/>
    </row>
    <row r="5893" spans="9:19">
      <c r="I5893" s="132"/>
      <c r="J5893" s="132"/>
      <c r="K5893" s="129"/>
      <c r="L5893" s="132"/>
      <c r="M5893" s="132"/>
      <c r="N5893" s="135"/>
      <c r="O5893" s="135"/>
      <c r="P5893" s="135"/>
      <c r="Q5893" s="135"/>
      <c r="R5893" s="135"/>
      <c r="S5893" s="135"/>
    </row>
    <row r="5894" spans="9:19">
      <c r="I5894" s="132"/>
      <c r="J5894" s="132"/>
      <c r="K5894" s="129"/>
      <c r="L5894" s="132"/>
      <c r="M5894" s="132"/>
      <c r="N5894" s="135"/>
      <c r="O5894" s="135"/>
      <c r="P5894" s="135"/>
      <c r="Q5894" s="135"/>
      <c r="R5894" s="135"/>
      <c r="S5894" s="135"/>
    </row>
    <row r="5895" spans="9:19">
      <c r="I5895" s="132"/>
      <c r="J5895" s="132"/>
      <c r="K5895" s="129"/>
      <c r="L5895" s="132"/>
      <c r="M5895" s="132"/>
      <c r="N5895" s="135"/>
      <c r="O5895" s="135"/>
      <c r="P5895" s="135"/>
      <c r="Q5895" s="135"/>
      <c r="R5895" s="135"/>
      <c r="S5895" s="135"/>
    </row>
    <row r="5896" spans="9:19">
      <c r="I5896" s="132"/>
      <c r="J5896" s="132"/>
      <c r="K5896" s="129"/>
      <c r="L5896" s="132"/>
      <c r="M5896" s="132"/>
      <c r="N5896" s="135"/>
      <c r="O5896" s="135"/>
      <c r="P5896" s="135"/>
      <c r="Q5896" s="135"/>
      <c r="R5896" s="135"/>
      <c r="S5896" s="135"/>
    </row>
    <row r="5897" spans="9:19">
      <c r="I5897" s="132"/>
      <c r="J5897" s="132"/>
      <c r="K5897" s="129"/>
      <c r="L5897" s="132"/>
      <c r="M5897" s="132"/>
      <c r="N5897" s="135"/>
      <c r="O5897" s="135"/>
      <c r="P5897" s="135"/>
      <c r="Q5897" s="135"/>
      <c r="R5897" s="135"/>
      <c r="S5897" s="135"/>
    </row>
    <row r="5898" spans="9:19">
      <c r="I5898" s="132"/>
      <c r="J5898" s="132"/>
      <c r="K5898" s="129"/>
      <c r="L5898" s="132"/>
      <c r="M5898" s="132"/>
      <c r="N5898" s="135"/>
      <c r="O5898" s="135"/>
      <c r="P5898" s="135"/>
      <c r="Q5898" s="135"/>
      <c r="R5898" s="135"/>
      <c r="S5898" s="135"/>
    </row>
    <row r="5899" spans="9:19">
      <c r="I5899" s="132"/>
      <c r="J5899" s="132"/>
      <c r="K5899" s="129"/>
      <c r="L5899" s="132"/>
      <c r="M5899" s="132"/>
      <c r="N5899" s="135"/>
      <c r="O5899" s="135"/>
      <c r="P5899" s="135"/>
      <c r="Q5899" s="135"/>
      <c r="R5899" s="135"/>
      <c r="S5899" s="135"/>
    </row>
    <row r="5900" spans="9:19">
      <c r="I5900" s="132"/>
      <c r="J5900" s="132"/>
      <c r="K5900" s="129"/>
      <c r="L5900" s="132"/>
      <c r="M5900" s="132"/>
      <c r="N5900" s="135"/>
      <c r="O5900" s="135"/>
      <c r="P5900" s="135"/>
      <c r="Q5900" s="135"/>
      <c r="R5900" s="135"/>
      <c r="S5900" s="135"/>
    </row>
    <row r="5901" spans="9:19">
      <c r="I5901" s="132"/>
      <c r="J5901" s="132"/>
      <c r="K5901" s="129"/>
      <c r="L5901" s="132"/>
      <c r="M5901" s="132"/>
      <c r="N5901" s="135"/>
      <c r="O5901" s="135"/>
      <c r="P5901" s="135"/>
      <c r="Q5901" s="135"/>
      <c r="R5901" s="135"/>
      <c r="S5901" s="135"/>
    </row>
    <row r="5902" spans="9:19">
      <c r="I5902" s="132"/>
      <c r="J5902" s="132"/>
      <c r="K5902" s="129"/>
      <c r="L5902" s="132"/>
      <c r="M5902" s="132"/>
      <c r="N5902" s="135"/>
      <c r="O5902" s="135"/>
      <c r="P5902" s="135"/>
      <c r="Q5902" s="135"/>
      <c r="R5902" s="135"/>
      <c r="S5902" s="135"/>
    </row>
    <row r="5903" spans="9:19">
      <c r="I5903" s="132"/>
      <c r="J5903" s="132"/>
      <c r="K5903" s="129"/>
      <c r="L5903" s="132"/>
      <c r="M5903" s="132"/>
      <c r="N5903" s="135"/>
      <c r="O5903" s="135"/>
      <c r="P5903" s="135"/>
      <c r="Q5903" s="135"/>
      <c r="R5903" s="135"/>
      <c r="S5903" s="135"/>
    </row>
    <row r="5904" spans="9:19">
      <c r="I5904" s="132"/>
      <c r="J5904" s="132"/>
      <c r="K5904" s="129"/>
      <c r="L5904" s="132"/>
      <c r="M5904" s="132"/>
      <c r="N5904" s="135"/>
      <c r="O5904" s="135"/>
      <c r="P5904" s="135"/>
      <c r="Q5904" s="135"/>
      <c r="R5904" s="135"/>
      <c r="S5904" s="135"/>
    </row>
    <row r="5905" spans="9:19">
      <c r="I5905" s="132"/>
      <c r="J5905" s="132"/>
      <c r="K5905" s="129"/>
      <c r="L5905" s="132"/>
      <c r="M5905" s="132"/>
      <c r="N5905" s="135"/>
      <c r="O5905" s="135"/>
      <c r="P5905" s="135"/>
      <c r="Q5905" s="135"/>
      <c r="R5905" s="135"/>
      <c r="S5905" s="135"/>
    </row>
    <row r="5906" spans="9:19">
      <c r="I5906" s="132"/>
      <c r="J5906" s="132"/>
      <c r="K5906" s="129"/>
      <c r="L5906" s="132"/>
      <c r="M5906" s="132"/>
      <c r="N5906" s="135"/>
      <c r="O5906" s="135"/>
      <c r="P5906" s="135"/>
      <c r="Q5906" s="135"/>
      <c r="R5906" s="135"/>
      <c r="S5906" s="135"/>
    </row>
    <row r="5907" spans="9:19">
      <c r="I5907" s="132"/>
      <c r="J5907" s="132"/>
      <c r="K5907" s="129"/>
      <c r="L5907" s="132"/>
      <c r="M5907" s="132"/>
      <c r="N5907" s="135"/>
      <c r="O5907" s="135"/>
      <c r="P5907" s="135"/>
      <c r="Q5907" s="135"/>
      <c r="R5907" s="135"/>
      <c r="S5907" s="135"/>
    </row>
    <row r="5908" spans="9:19">
      <c r="I5908" s="132"/>
      <c r="J5908" s="132"/>
      <c r="K5908" s="129"/>
      <c r="L5908" s="132"/>
      <c r="M5908" s="132"/>
      <c r="N5908" s="135"/>
      <c r="O5908" s="135"/>
      <c r="P5908" s="135"/>
      <c r="Q5908" s="135"/>
      <c r="R5908" s="135"/>
      <c r="S5908" s="135"/>
    </row>
    <row r="5909" spans="9:19">
      <c r="I5909" s="132"/>
      <c r="J5909" s="132"/>
      <c r="K5909" s="129"/>
      <c r="L5909" s="132"/>
      <c r="M5909" s="132"/>
      <c r="N5909" s="135"/>
      <c r="O5909" s="135"/>
      <c r="P5909" s="135"/>
      <c r="Q5909" s="135"/>
      <c r="R5909" s="135"/>
      <c r="S5909" s="135"/>
    </row>
    <row r="5910" spans="9:19">
      <c r="I5910" s="132"/>
      <c r="J5910" s="132"/>
      <c r="K5910" s="129"/>
      <c r="L5910" s="132"/>
      <c r="M5910" s="132"/>
      <c r="N5910" s="135"/>
      <c r="O5910" s="135"/>
      <c r="P5910" s="135"/>
      <c r="Q5910" s="135"/>
      <c r="R5910" s="135"/>
      <c r="S5910" s="135"/>
    </row>
    <row r="5911" spans="9:19">
      <c r="I5911" s="132"/>
      <c r="J5911" s="132"/>
      <c r="K5911" s="129"/>
      <c r="L5911" s="132"/>
      <c r="M5911" s="132"/>
      <c r="N5911" s="135"/>
      <c r="O5911" s="135"/>
      <c r="P5911" s="135"/>
      <c r="Q5911" s="135"/>
      <c r="R5911" s="135"/>
      <c r="S5911" s="135"/>
    </row>
    <row r="5912" spans="9:19">
      <c r="I5912" s="132"/>
      <c r="J5912" s="132"/>
      <c r="K5912" s="129"/>
      <c r="L5912" s="132"/>
      <c r="M5912" s="132"/>
      <c r="N5912" s="135"/>
      <c r="O5912" s="135"/>
      <c r="P5912" s="135"/>
      <c r="Q5912" s="135"/>
      <c r="R5912" s="135"/>
      <c r="S5912" s="135"/>
    </row>
    <row r="5913" spans="9:19">
      <c r="I5913" s="132"/>
      <c r="J5913" s="132"/>
      <c r="K5913" s="129"/>
      <c r="L5913" s="132"/>
      <c r="M5913" s="132"/>
      <c r="N5913" s="135"/>
      <c r="O5913" s="135"/>
      <c r="P5913" s="135"/>
      <c r="Q5913" s="135"/>
      <c r="R5913" s="135"/>
      <c r="S5913" s="135"/>
    </row>
    <row r="5914" spans="9:19">
      <c r="I5914" s="132"/>
      <c r="J5914" s="132"/>
      <c r="K5914" s="129"/>
      <c r="L5914" s="132"/>
      <c r="M5914" s="132"/>
      <c r="N5914" s="135"/>
      <c r="O5914" s="135"/>
      <c r="P5914" s="135"/>
      <c r="Q5914" s="135"/>
      <c r="R5914" s="135"/>
      <c r="S5914" s="135"/>
    </row>
    <row r="5915" spans="9:19">
      <c r="I5915" s="132"/>
      <c r="J5915" s="132"/>
      <c r="K5915" s="129"/>
      <c r="L5915" s="132"/>
      <c r="M5915" s="132"/>
      <c r="N5915" s="135"/>
      <c r="O5915" s="135"/>
      <c r="P5915" s="135"/>
      <c r="Q5915" s="135"/>
      <c r="R5915" s="135"/>
      <c r="S5915" s="135"/>
    </row>
    <row r="5916" spans="9:19">
      <c r="I5916" s="132"/>
      <c r="J5916" s="132"/>
      <c r="K5916" s="129"/>
      <c r="L5916" s="132"/>
      <c r="M5916" s="132"/>
      <c r="N5916" s="135"/>
      <c r="O5916" s="135"/>
      <c r="P5916" s="135"/>
      <c r="Q5916" s="135"/>
      <c r="R5916" s="135"/>
      <c r="S5916" s="135"/>
    </row>
    <row r="5917" spans="9:19">
      <c r="I5917" s="132"/>
      <c r="J5917" s="132"/>
      <c r="K5917" s="129"/>
      <c r="L5917" s="132"/>
      <c r="M5917" s="132"/>
      <c r="N5917" s="135"/>
      <c r="O5917" s="135"/>
      <c r="P5917" s="135"/>
      <c r="Q5917" s="135"/>
      <c r="R5917" s="135"/>
      <c r="S5917" s="135"/>
    </row>
    <row r="5918" spans="9:19">
      <c r="I5918" s="132"/>
      <c r="J5918" s="132"/>
      <c r="K5918" s="129"/>
      <c r="L5918" s="132"/>
      <c r="M5918" s="132"/>
      <c r="N5918" s="135"/>
      <c r="O5918" s="135"/>
      <c r="P5918" s="135"/>
      <c r="Q5918" s="135"/>
      <c r="R5918" s="135"/>
      <c r="S5918" s="135"/>
    </row>
    <row r="5919" spans="9:19">
      <c r="I5919" s="132"/>
      <c r="J5919" s="132"/>
      <c r="K5919" s="129"/>
      <c r="L5919" s="132"/>
      <c r="M5919" s="132"/>
      <c r="N5919" s="135"/>
      <c r="O5919" s="135"/>
      <c r="P5919" s="135"/>
      <c r="Q5919" s="135"/>
      <c r="R5919" s="135"/>
      <c r="S5919" s="135"/>
    </row>
    <row r="5920" spans="9:19">
      <c r="I5920" s="132"/>
      <c r="J5920" s="132"/>
      <c r="K5920" s="129"/>
      <c r="L5920" s="132"/>
      <c r="M5920" s="132"/>
      <c r="N5920" s="135"/>
      <c r="O5920" s="135"/>
      <c r="P5920" s="135"/>
      <c r="Q5920" s="135"/>
      <c r="R5920" s="135"/>
      <c r="S5920" s="135"/>
    </row>
    <row r="5921" spans="9:19">
      <c r="I5921" s="132"/>
      <c r="J5921" s="132"/>
      <c r="K5921" s="129"/>
      <c r="L5921" s="132"/>
      <c r="M5921" s="132"/>
      <c r="N5921" s="135"/>
      <c r="O5921" s="135"/>
      <c r="P5921" s="135"/>
      <c r="Q5921" s="135"/>
      <c r="R5921" s="135"/>
      <c r="S5921" s="135"/>
    </row>
    <row r="5922" spans="9:19">
      <c r="I5922" s="132"/>
      <c r="J5922" s="132"/>
      <c r="K5922" s="129"/>
      <c r="L5922" s="132"/>
      <c r="M5922" s="132"/>
      <c r="N5922" s="135"/>
      <c r="O5922" s="135"/>
      <c r="P5922" s="135"/>
      <c r="Q5922" s="135"/>
      <c r="R5922" s="135"/>
      <c r="S5922" s="135"/>
    </row>
    <row r="5923" spans="9:19">
      <c r="I5923" s="132"/>
      <c r="J5923" s="132"/>
      <c r="K5923" s="129"/>
      <c r="L5923" s="132"/>
      <c r="M5923" s="132"/>
      <c r="N5923" s="135"/>
      <c r="O5923" s="135"/>
      <c r="P5923" s="135"/>
      <c r="Q5923" s="135"/>
      <c r="R5923" s="135"/>
      <c r="S5923" s="135"/>
    </row>
    <row r="5924" spans="9:19">
      <c r="I5924" s="132"/>
      <c r="J5924" s="132"/>
      <c r="K5924" s="129"/>
      <c r="L5924" s="132"/>
      <c r="M5924" s="132"/>
      <c r="N5924" s="135"/>
      <c r="O5924" s="135"/>
      <c r="P5924" s="135"/>
      <c r="Q5924" s="135"/>
      <c r="R5924" s="135"/>
      <c r="S5924" s="135"/>
    </row>
    <row r="5925" spans="9:19">
      <c r="I5925" s="132"/>
      <c r="J5925" s="132"/>
      <c r="K5925" s="129"/>
      <c r="L5925" s="132"/>
      <c r="M5925" s="132"/>
      <c r="N5925" s="135"/>
      <c r="O5925" s="135"/>
      <c r="P5925" s="135"/>
      <c r="Q5925" s="135"/>
      <c r="R5925" s="135"/>
      <c r="S5925" s="135"/>
    </row>
    <row r="5926" spans="9:19">
      <c r="I5926" s="132"/>
      <c r="J5926" s="132"/>
      <c r="K5926" s="129"/>
      <c r="L5926" s="132"/>
      <c r="M5926" s="132"/>
      <c r="N5926" s="135"/>
      <c r="O5926" s="135"/>
      <c r="P5926" s="135"/>
      <c r="Q5926" s="135"/>
      <c r="R5926" s="135"/>
      <c r="S5926" s="135"/>
    </row>
    <row r="5927" spans="9:19">
      <c r="I5927" s="132"/>
      <c r="J5927" s="132"/>
      <c r="K5927" s="129"/>
      <c r="L5927" s="132"/>
      <c r="M5927" s="132"/>
      <c r="N5927" s="135"/>
      <c r="O5927" s="135"/>
      <c r="P5927" s="135"/>
      <c r="Q5927" s="135"/>
      <c r="R5927" s="135"/>
      <c r="S5927" s="135"/>
    </row>
    <row r="5928" spans="9:19">
      <c r="I5928" s="132"/>
      <c r="J5928" s="132"/>
      <c r="K5928" s="129"/>
      <c r="L5928" s="132"/>
      <c r="M5928" s="132"/>
      <c r="N5928" s="135"/>
      <c r="O5928" s="135"/>
      <c r="P5928" s="135"/>
      <c r="Q5928" s="135"/>
      <c r="R5928" s="135"/>
      <c r="S5928" s="135"/>
    </row>
    <row r="5929" spans="9:19">
      <c r="I5929" s="132"/>
      <c r="J5929" s="132"/>
      <c r="K5929" s="129"/>
      <c r="L5929" s="132"/>
      <c r="M5929" s="132"/>
      <c r="N5929" s="135"/>
      <c r="O5929" s="135"/>
      <c r="P5929" s="135"/>
      <c r="Q5929" s="135"/>
      <c r="R5929" s="135"/>
      <c r="S5929" s="135"/>
    </row>
    <row r="5930" spans="9:19">
      <c r="I5930" s="132"/>
      <c r="J5930" s="132"/>
      <c r="K5930" s="129"/>
      <c r="L5930" s="132"/>
      <c r="M5930" s="132"/>
      <c r="N5930" s="135"/>
      <c r="O5930" s="135"/>
      <c r="P5930" s="135"/>
      <c r="Q5930" s="135"/>
      <c r="R5930" s="135"/>
      <c r="S5930" s="135"/>
    </row>
    <row r="5931" spans="9:19">
      <c r="I5931" s="132"/>
      <c r="J5931" s="132"/>
      <c r="K5931" s="129"/>
      <c r="L5931" s="132"/>
      <c r="M5931" s="132"/>
      <c r="N5931" s="135"/>
      <c r="O5931" s="135"/>
      <c r="P5931" s="135"/>
      <c r="Q5931" s="135"/>
      <c r="R5931" s="135"/>
      <c r="S5931" s="135"/>
    </row>
    <row r="5932" spans="9:19">
      <c r="I5932" s="132"/>
      <c r="J5932" s="132"/>
      <c r="K5932" s="129"/>
      <c r="L5932" s="132"/>
      <c r="M5932" s="132"/>
      <c r="N5932" s="135"/>
      <c r="O5932" s="135"/>
      <c r="P5932" s="135"/>
      <c r="Q5932" s="135"/>
      <c r="R5932" s="135"/>
      <c r="S5932" s="135"/>
    </row>
    <row r="5933" spans="9:19">
      <c r="I5933" s="132"/>
      <c r="J5933" s="132"/>
      <c r="K5933" s="129"/>
      <c r="L5933" s="132"/>
      <c r="M5933" s="132"/>
      <c r="N5933" s="135"/>
      <c r="O5933" s="135"/>
      <c r="P5933" s="135"/>
      <c r="Q5933" s="135"/>
      <c r="R5933" s="135"/>
      <c r="S5933" s="135"/>
    </row>
    <row r="5934" spans="9:19">
      <c r="I5934" s="132"/>
      <c r="J5934" s="132"/>
      <c r="K5934" s="129"/>
      <c r="L5934" s="132"/>
      <c r="M5934" s="132"/>
      <c r="N5934" s="135"/>
      <c r="O5934" s="135"/>
      <c r="P5934" s="135"/>
      <c r="Q5934" s="135"/>
      <c r="R5934" s="135"/>
      <c r="S5934" s="135"/>
    </row>
    <row r="5935" spans="9:19">
      <c r="I5935" s="132"/>
      <c r="J5935" s="132"/>
      <c r="K5935" s="129"/>
      <c r="L5935" s="132"/>
      <c r="M5935" s="132"/>
      <c r="N5935" s="135"/>
      <c r="O5935" s="135"/>
      <c r="P5935" s="135"/>
      <c r="Q5935" s="135"/>
      <c r="R5935" s="135"/>
      <c r="S5935" s="135"/>
    </row>
    <row r="5936" spans="9:19">
      <c r="I5936" s="132"/>
      <c r="J5936" s="132"/>
      <c r="K5936" s="129"/>
      <c r="L5936" s="132"/>
      <c r="M5936" s="132"/>
      <c r="N5936" s="135"/>
      <c r="O5936" s="135"/>
      <c r="P5936" s="135"/>
      <c r="Q5936" s="135"/>
      <c r="R5936" s="135"/>
      <c r="S5936" s="135"/>
    </row>
    <row r="5937" spans="9:19">
      <c r="I5937" s="132"/>
      <c r="J5937" s="132"/>
      <c r="K5937" s="129"/>
      <c r="L5937" s="132"/>
      <c r="M5937" s="132"/>
      <c r="N5937" s="135"/>
      <c r="O5937" s="135"/>
      <c r="P5937" s="135"/>
      <c r="Q5937" s="135"/>
      <c r="R5937" s="135"/>
      <c r="S5937" s="135"/>
    </row>
    <row r="5938" spans="9:19">
      <c r="I5938" s="132"/>
      <c r="J5938" s="132"/>
      <c r="K5938" s="129"/>
      <c r="L5938" s="132"/>
      <c r="M5938" s="132"/>
      <c r="N5938" s="135"/>
      <c r="O5938" s="135"/>
      <c r="P5938" s="135"/>
      <c r="Q5938" s="135"/>
      <c r="R5938" s="135"/>
      <c r="S5938" s="135"/>
    </row>
    <row r="5939" spans="9:19">
      <c r="I5939" s="132"/>
      <c r="J5939" s="132"/>
      <c r="K5939" s="129"/>
      <c r="L5939" s="132"/>
      <c r="M5939" s="132"/>
      <c r="N5939" s="135"/>
      <c r="O5939" s="135"/>
      <c r="P5939" s="135"/>
      <c r="Q5939" s="135"/>
      <c r="R5939" s="135"/>
      <c r="S5939" s="135"/>
    </row>
    <row r="5940" spans="9:19">
      <c r="I5940" s="132"/>
      <c r="J5940" s="132"/>
      <c r="K5940" s="129"/>
      <c r="L5940" s="132"/>
      <c r="M5940" s="132"/>
      <c r="N5940" s="135"/>
      <c r="O5940" s="135"/>
      <c r="P5940" s="135"/>
      <c r="Q5940" s="135"/>
      <c r="R5940" s="135"/>
      <c r="S5940" s="135"/>
    </row>
    <row r="5941" spans="9:19">
      <c r="I5941" s="132"/>
      <c r="J5941" s="132"/>
      <c r="K5941" s="129"/>
      <c r="L5941" s="132"/>
      <c r="M5941" s="132"/>
      <c r="N5941" s="135"/>
      <c r="O5941" s="135"/>
      <c r="P5941" s="135"/>
      <c r="Q5941" s="135"/>
      <c r="R5941" s="135"/>
      <c r="S5941" s="135"/>
    </row>
    <row r="5942" spans="9:19">
      <c r="I5942" s="132"/>
      <c r="J5942" s="132"/>
      <c r="K5942" s="129"/>
      <c r="L5942" s="132"/>
      <c r="M5942" s="132"/>
      <c r="N5942" s="135"/>
      <c r="O5942" s="135"/>
      <c r="P5942" s="135"/>
      <c r="Q5942" s="135"/>
      <c r="R5942" s="135"/>
      <c r="S5942" s="135"/>
    </row>
    <row r="5943" spans="9:19">
      <c r="I5943" s="132"/>
      <c r="J5943" s="132"/>
      <c r="K5943" s="129"/>
      <c r="L5943" s="132"/>
      <c r="M5943" s="132"/>
      <c r="N5943" s="135"/>
      <c r="O5943" s="135"/>
      <c r="P5943" s="135"/>
      <c r="Q5943" s="135"/>
      <c r="R5943" s="135"/>
      <c r="S5943" s="135"/>
    </row>
    <row r="5944" spans="9:19">
      <c r="I5944" s="132"/>
      <c r="J5944" s="132"/>
      <c r="K5944" s="129"/>
      <c r="L5944" s="132"/>
      <c r="M5944" s="132"/>
      <c r="N5944" s="135"/>
      <c r="O5944" s="135"/>
      <c r="P5944" s="135"/>
      <c r="Q5944" s="135"/>
      <c r="R5944" s="135"/>
      <c r="S5944" s="135"/>
    </row>
    <row r="5945" spans="9:19">
      <c r="I5945" s="132"/>
      <c r="J5945" s="132"/>
      <c r="K5945" s="129"/>
      <c r="L5945" s="132"/>
      <c r="M5945" s="132"/>
      <c r="N5945" s="135"/>
      <c r="O5945" s="135"/>
      <c r="P5945" s="135"/>
      <c r="Q5945" s="135"/>
      <c r="R5945" s="135"/>
      <c r="S5945" s="135"/>
    </row>
    <row r="5946" spans="9:19">
      <c r="I5946" s="132"/>
      <c r="J5946" s="132"/>
      <c r="K5946" s="129"/>
      <c r="L5946" s="132"/>
      <c r="M5946" s="132"/>
      <c r="N5946" s="135"/>
      <c r="O5946" s="135"/>
      <c r="P5946" s="135"/>
      <c r="Q5946" s="135"/>
      <c r="R5946" s="135"/>
      <c r="S5946" s="135"/>
    </row>
    <row r="5947" spans="9:19">
      <c r="I5947" s="132"/>
      <c r="J5947" s="132"/>
      <c r="K5947" s="129"/>
      <c r="L5947" s="132"/>
      <c r="M5947" s="132"/>
      <c r="N5947" s="135"/>
      <c r="O5947" s="135"/>
      <c r="P5947" s="135"/>
      <c r="Q5947" s="135"/>
      <c r="R5947" s="135"/>
      <c r="S5947" s="135"/>
    </row>
    <row r="5948" spans="9:19">
      <c r="I5948" s="132"/>
      <c r="J5948" s="132"/>
      <c r="K5948" s="129"/>
      <c r="L5948" s="132"/>
      <c r="M5948" s="132"/>
      <c r="N5948" s="135"/>
      <c r="O5948" s="135"/>
      <c r="P5948" s="135"/>
      <c r="Q5948" s="135"/>
      <c r="R5948" s="135"/>
      <c r="S5948" s="135"/>
    </row>
    <row r="5949" spans="9:19">
      <c r="I5949" s="132"/>
      <c r="J5949" s="132"/>
      <c r="K5949" s="129"/>
      <c r="L5949" s="132"/>
      <c r="M5949" s="132"/>
      <c r="N5949" s="135"/>
      <c r="O5949" s="135"/>
      <c r="P5949" s="135"/>
      <c r="Q5949" s="135"/>
      <c r="R5949" s="135"/>
      <c r="S5949" s="135"/>
    </row>
    <row r="5950" spans="9:19">
      <c r="I5950" s="132"/>
      <c r="J5950" s="132"/>
      <c r="K5950" s="129"/>
      <c r="L5950" s="132"/>
      <c r="M5950" s="132"/>
      <c r="N5950" s="135"/>
      <c r="O5950" s="135"/>
      <c r="P5950" s="135"/>
      <c r="Q5950" s="135"/>
      <c r="R5950" s="135"/>
      <c r="S5950" s="135"/>
    </row>
    <row r="5951" spans="9:19">
      <c r="I5951" s="132"/>
      <c r="J5951" s="132"/>
      <c r="K5951" s="129"/>
      <c r="L5951" s="132"/>
      <c r="M5951" s="132"/>
      <c r="N5951" s="135"/>
      <c r="O5951" s="135"/>
      <c r="P5951" s="135"/>
      <c r="Q5951" s="135"/>
      <c r="R5951" s="135"/>
      <c r="S5951" s="135"/>
    </row>
    <row r="5952" spans="9:19">
      <c r="I5952" s="132"/>
      <c r="J5952" s="132"/>
      <c r="K5952" s="129"/>
      <c r="L5952" s="132"/>
      <c r="M5952" s="132"/>
      <c r="N5952" s="135"/>
      <c r="O5952" s="135"/>
      <c r="P5952" s="135"/>
      <c r="Q5952" s="135"/>
      <c r="R5952" s="135"/>
      <c r="S5952" s="135"/>
    </row>
    <row r="5953" spans="9:19">
      <c r="I5953" s="132"/>
      <c r="J5953" s="132"/>
      <c r="K5953" s="129"/>
      <c r="L5953" s="132"/>
      <c r="M5953" s="132"/>
      <c r="N5953" s="135"/>
      <c r="O5953" s="135"/>
      <c r="P5953" s="135"/>
      <c r="Q5953" s="135"/>
      <c r="R5953" s="135"/>
      <c r="S5953" s="135"/>
    </row>
    <row r="5954" spans="9:19">
      <c r="I5954" s="132"/>
      <c r="J5954" s="132"/>
      <c r="K5954" s="129"/>
      <c r="L5954" s="132"/>
      <c r="M5954" s="132"/>
      <c r="N5954" s="135"/>
      <c r="O5954" s="135"/>
      <c r="P5954" s="135"/>
      <c r="Q5954" s="135"/>
      <c r="R5954" s="135"/>
      <c r="S5954" s="135"/>
    </row>
    <row r="5955" spans="9:19">
      <c r="I5955" s="132"/>
      <c r="J5955" s="132"/>
      <c r="K5955" s="129"/>
      <c r="L5955" s="132"/>
      <c r="M5955" s="132"/>
      <c r="N5955" s="135"/>
      <c r="O5955" s="135"/>
      <c r="P5955" s="135"/>
      <c r="Q5955" s="135"/>
      <c r="R5955" s="135"/>
      <c r="S5955" s="135"/>
    </row>
    <row r="5956" spans="9:19">
      <c r="I5956" s="132"/>
      <c r="J5956" s="132"/>
      <c r="K5956" s="129"/>
      <c r="L5956" s="132"/>
      <c r="M5956" s="132"/>
      <c r="N5956" s="135"/>
      <c r="O5956" s="135"/>
      <c r="P5956" s="135"/>
      <c r="Q5956" s="135"/>
      <c r="R5956" s="135"/>
      <c r="S5956" s="135"/>
    </row>
    <row r="5957" spans="9:19">
      <c r="I5957" s="132"/>
      <c r="J5957" s="132"/>
      <c r="K5957" s="129"/>
      <c r="L5957" s="132"/>
      <c r="M5957" s="132"/>
      <c r="N5957" s="135"/>
      <c r="O5957" s="135"/>
      <c r="P5957" s="135"/>
      <c r="Q5957" s="135"/>
      <c r="R5957" s="135"/>
      <c r="S5957" s="135"/>
    </row>
    <row r="5958" spans="9:19">
      <c r="I5958" s="132"/>
      <c r="J5958" s="132"/>
      <c r="K5958" s="129"/>
      <c r="L5958" s="132"/>
      <c r="M5958" s="132"/>
      <c r="N5958" s="135"/>
      <c r="O5958" s="135"/>
      <c r="P5958" s="135"/>
      <c r="Q5958" s="135"/>
      <c r="R5958" s="135"/>
      <c r="S5958" s="135"/>
    </row>
    <row r="5959" spans="9:19">
      <c r="I5959" s="132"/>
      <c r="J5959" s="132"/>
      <c r="K5959" s="129"/>
      <c r="L5959" s="132"/>
      <c r="M5959" s="132"/>
      <c r="N5959" s="135"/>
      <c r="O5959" s="135"/>
      <c r="P5959" s="135"/>
      <c r="Q5959" s="135"/>
      <c r="R5959" s="135"/>
      <c r="S5959" s="135"/>
    </row>
    <row r="5960" spans="9:19">
      <c r="I5960" s="132"/>
      <c r="J5960" s="132"/>
      <c r="K5960" s="129"/>
      <c r="L5960" s="132"/>
      <c r="M5960" s="132"/>
      <c r="N5960" s="135"/>
      <c r="O5960" s="135"/>
      <c r="P5960" s="135"/>
      <c r="Q5960" s="135"/>
      <c r="R5960" s="135"/>
      <c r="S5960" s="135"/>
    </row>
    <row r="5961" spans="9:19">
      <c r="I5961" s="132"/>
      <c r="J5961" s="132"/>
      <c r="K5961" s="129"/>
      <c r="L5961" s="132"/>
      <c r="M5961" s="132"/>
      <c r="N5961" s="135"/>
      <c r="O5961" s="135"/>
      <c r="P5961" s="135"/>
      <c r="Q5961" s="135"/>
      <c r="R5961" s="135"/>
      <c r="S5961" s="135"/>
    </row>
    <row r="5962" spans="9:19">
      <c r="I5962" s="132"/>
      <c r="J5962" s="132"/>
      <c r="K5962" s="129"/>
      <c r="L5962" s="132"/>
      <c r="M5962" s="132"/>
      <c r="N5962" s="135"/>
      <c r="O5962" s="135"/>
      <c r="P5962" s="135"/>
      <c r="Q5962" s="135"/>
      <c r="R5962" s="135"/>
      <c r="S5962" s="135"/>
    </row>
    <row r="5963" spans="9:19">
      <c r="I5963" s="132"/>
      <c r="J5963" s="132"/>
      <c r="K5963" s="129"/>
      <c r="L5963" s="132"/>
      <c r="M5963" s="132"/>
      <c r="N5963" s="135"/>
      <c r="O5963" s="135"/>
      <c r="P5963" s="135"/>
      <c r="Q5963" s="135"/>
      <c r="R5963" s="135"/>
      <c r="S5963" s="135"/>
    </row>
    <row r="5964" spans="9:19">
      <c r="I5964" s="132"/>
      <c r="J5964" s="132"/>
      <c r="K5964" s="129"/>
      <c r="L5964" s="132"/>
      <c r="M5964" s="132"/>
      <c r="N5964" s="135"/>
      <c r="O5964" s="135"/>
      <c r="P5964" s="135"/>
      <c r="Q5964" s="135"/>
      <c r="R5964" s="135"/>
      <c r="S5964" s="135"/>
    </row>
    <row r="5965" spans="9:19">
      <c r="I5965" s="132"/>
      <c r="J5965" s="132"/>
      <c r="K5965" s="129"/>
      <c r="L5965" s="132"/>
      <c r="M5965" s="132"/>
      <c r="N5965" s="135"/>
      <c r="O5965" s="135"/>
      <c r="P5965" s="135"/>
      <c r="Q5965" s="135"/>
      <c r="R5965" s="135"/>
      <c r="S5965" s="135"/>
    </row>
    <row r="5966" spans="9:19">
      <c r="I5966" s="132"/>
      <c r="J5966" s="132"/>
      <c r="K5966" s="129"/>
      <c r="L5966" s="132"/>
      <c r="M5966" s="132"/>
      <c r="N5966" s="135"/>
      <c r="O5966" s="135"/>
      <c r="P5966" s="135"/>
      <c r="Q5966" s="135"/>
      <c r="R5966" s="135"/>
      <c r="S5966" s="135"/>
    </row>
    <row r="5967" spans="9:19">
      <c r="I5967" s="132"/>
      <c r="J5967" s="132"/>
      <c r="K5967" s="129"/>
      <c r="L5967" s="132"/>
      <c r="M5967" s="132"/>
      <c r="N5967" s="135"/>
      <c r="O5967" s="135"/>
      <c r="P5967" s="135"/>
      <c r="Q5967" s="135"/>
      <c r="R5967" s="135"/>
      <c r="S5967" s="135"/>
    </row>
    <row r="5968" spans="9:19">
      <c r="I5968" s="132"/>
      <c r="J5968" s="132"/>
      <c r="K5968" s="129"/>
      <c r="L5968" s="132"/>
      <c r="M5968" s="132"/>
      <c r="N5968" s="135"/>
      <c r="O5968" s="135"/>
      <c r="P5968" s="135"/>
      <c r="Q5968" s="135"/>
      <c r="R5968" s="135"/>
      <c r="S5968" s="135"/>
    </row>
    <row r="5969" spans="9:19">
      <c r="I5969" s="132"/>
      <c r="J5969" s="132"/>
      <c r="K5969" s="129"/>
      <c r="L5969" s="132"/>
      <c r="M5969" s="132"/>
      <c r="N5969" s="135"/>
      <c r="O5969" s="135"/>
      <c r="P5969" s="135"/>
      <c r="Q5969" s="135"/>
      <c r="R5969" s="135"/>
      <c r="S5969" s="135"/>
    </row>
    <row r="5970" spans="9:19">
      <c r="I5970" s="132"/>
      <c r="J5970" s="132"/>
      <c r="K5970" s="129"/>
      <c r="L5970" s="132"/>
      <c r="M5970" s="132"/>
      <c r="N5970" s="135"/>
      <c r="O5970" s="135"/>
      <c r="P5970" s="135"/>
      <c r="Q5970" s="135"/>
      <c r="R5970" s="135"/>
      <c r="S5970" s="135"/>
    </row>
    <row r="5971" spans="9:19">
      <c r="I5971" s="132"/>
      <c r="J5971" s="132"/>
      <c r="K5971" s="129"/>
      <c r="L5971" s="132"/>
      <c r="M5971" s="132"/>
      <c r="N5971" s="135"/>
      <c r="O5971" s="135"/>
      <c r="P5971" s="135"/>
      <c r="Q5971" s="135"/>
      <c r="R5971" s="135"/>
      <c r="S5971" s="135"/>
    </row>
    <row r="5972" spans="9:19">
      <c r="I5972" s="132"/>
      <c r="J5972" s="132"/>
      <c r="K5972" s="129"/>
      <c r="L5972" s="132"/>
      <c r="M5972" s="132"/>
      <c r="N5972" s="135"/>
      <c r="O5972" s="135"/>
      <c r="P5972" s="135"/>
      <c r="Q5972" s="135"/>
      <c r="R5972" s="135"/>
      <c r="S5972" s="135"/>
    </row>
    <row r="5973" spans="9:19">
      <c r="I5973" s="132"/>
      <c r="J5973" s="132"/>
      <c r="K5973" s="129"/>
      <c r="L5973" s="132"/>
      <c r="M5973" s="132"/>
      <c r="N5973" s="135"/>
      <c r="O5973" s="135"/>
      <c r="P5973" s="135"/>
      <c r="Q5973" s="135"/>
      <c r="R5973" s="135"/>
      <c r="S5973" s="135"/>
    </row>
    <row r="5974" spans="9:19">
      <c r="I5974" s="132"/>
      <c r="J5974" s="132"/>
      <c r="K5974" s="129"/>
      <c r="L5974" s="132"/>
      <c r="M5974" s="132"/>
      <c r="N5974" s="135"/>
      <c r="O5974" s="135"/>
      <c r="P5974" s="135"/>
      <c r="Q5974" s="135"/>
      <c r="R5974" s="135"/>
      <c r="S5974" s="135"/>
    </row>
    <row r="5975" spans="9:19">
      <c r="I5975" s="132"/>
      <c r="J5975" s="132"/>
      <c r="K5975" s="129"/>
      <c r="L5975" s="132"/>
      <c r="M5975" s="132"/>
      <c r="N5975" s="135"/>
      <c r="O5975" s="135"/>
      <c r="P5975" s="135"/>
      <c r="Q5975" s="135"/>
      <c r="R5975" s="135"/>
      <c r="S5975" s="135"/>
    </row>
    <row r="5976" spans="9:19">
      <c r="I5976" s="132"/>
      <c r="J5976" s="132"/>
      <c r="K5976" s="129"/>
      <c r="L5976" s="132"/>
      <c r="M5976" s="132"/>
      <c r="N5976" s="135"/>
      <c r="O5976" s="135"/>
      <c r="P5976" s="135"/>
      <c r="Q5976" s="135"/>
      <c r="R5976" s="135"/>
      <c r="S5976" s="135"/>
    </row>
    <row r="5977" spans="9:19">
      <c r="I5977" s="132"/>
      <c r="J5977" s="132"/>
      <c r="K5977" s="129"/>
      <c r="L5977" s="132"/>
      <c r="M5977" s="132"/>
      <c r="N5977" s="135"/>
      <c r="O5977" s="135"/>
      <c r="P5977" s="135"/>
      <c r="Q5977" s="135"/>
      <c r="R5977" s="135"/>
      <c r="S5977" s="135"/>
    </row>
    <row r="5978" spans="9:19">
      <c r="I5978" s="132"/>
      <c r="J5978" s="132"/>
      <c r="K5978" s="129"/>
      <c r="L5978" s="132"/>
      <c r="M5978" s="132"/>
      <c r="N5978" s="135"/>
      <c r="O5978" s="135"/>
      <c r="P5978" s="135"/>
      <c r="Q5978" s="135"/>
      <c r="R5978" s="135"/>
      <c r="S5978" s="135"/>
    </row>
    <row r="5979" spans="9:19">
      <c r="I5979" s="132"/>
      <c r="J5979" s="132"/>
      <c r="K5979" s="129"/>
      <c r="L5979" s="132"/>
      <c r="M5979" s="132"/>
      <c r="N5979" s="135"/>
      <c r="O5979" s="135"/>
      <c r="P5979" s="135"/>
      <c r="Q5979" s="135"/>
      <c r="R5979" s="135"/>
      <c r="S5979" s="135"/>
    </row>
    <row r="5980" spans="9:19">
      <c r="I5980" s="132"/>
      <c r="J5980" s="132"/>
      <c r="K5980" s="129"/>
      <c r="L5980" s="132"/>
      <c r="M5980" s="132"/>
      <c r="N5980" s="135"/>
      <c r="O5980" s="135"/>
      <c r="P5980" s="135"/>
      <c r="Q5980" s="135"/>
      <c r="R5980" s="135"/>
      <c r="S5980" s="135"/>
    </row>
    <row r="5981" spans="9:19">
      <c r="I5981" s="132"/>
      <c r="J5981" s="132"/>
      <c r="K5981" s="129"/>
      <c r="L5981" s="132"/>
      <c r="M5981" s="132"/>
      <c r="N5981" s="135"/>
      <c r="O5981" s="135"/>
      <c r="P5981" s="135"/>
      <c r="Q5981" s="135"/>
      <c r="R5981" s="135"/>
      <c r="S5981" s="135"/>
    </row>
    <row r="5982" spans="9:19">
      <c r="I5982" s="132"/>
      <c r="J5982" s="132"/>
      <c r="K5982" s="129"/>
      <c r="L5982" s="132"/>
      <c r="M5982" s="132"/>
      <c r="N5982" s="135"/>
      <c r="O5982" s="135"/>
      <c r="P5982" s="135"/>
      <c r="Q5982" s="135"/>
      <c r="R5982" s="135"/>
      <c r="S5982" s="135"/>
    </row>
    <row r="5983" spans="9:19">
      <c r="I5983" s="132"/>
      <c r="J5983" s="132"/>
      <c r="K5983" s="129"/>
      <c r="L5983" s="132"/>
      <c r="M5983" s="132"/>
      <c r="N5983" s="135"/>
      <c r="O5983" s="135"/>
      <c r="P5983" s="135"/>
      <c r="Q5983" s="135"/>
      <c r="R5983" s="135"/>
      <c r="S5983" s="135"/>
    </row>
    <row r="5984" spans="9:19">
      <c r="I5984" s="132"/>
      <c r="J5984" s="132"/>
      <c r="K5984" s="129"/>
      <c r="L5984" s="132"/>
      <c r="M5984" s="132"/>
      <c r="N5984" s="135"/>
      <c r="O5984" s="135"/>
      <c r="P5984" s="135"/>
      <c r="Q5984" s="135"/>
      <c r="R5984" s="135"/>
      <c r="S5984" s="135"/>
    </row>
    <row r="5985" spans="9:19">
      <c r="I5985" s="132"/>
      <c r="J5985" s="132"/>
      <c r="K5985" s="129"/>
      <c r="L5985" s="132"/>
      <c r="M5985" s="132"/>
      <c r="N5985" s="135"/>
      <c r="O5985" s="135"/>
      <c r="P5985" s="135"/>
      <c r="Q5985" s="135"/>
      <c r="R5985" s="135"/>
      <c r="S5985" s="135"/>
    </row>
    <row r="5986" spans="9:19">
      <c r="I5986" s="132"/>
      <c r="J5986" s="132"/>
      <c r="K5986" s="129"/>
      <c r="L5986" s="132"/>
      <c r="M5986" s="132"/>
      <c r="N5986" s="135"/>
      <c r="O5986" s="135"/>
      <c r="P5986" s="135"/>
      <c r="Q5986" s="135"/>
      <c r="R5986" s="135"/>
      <c r="S5986" s="135"/>
    </row>
    <row r="5987" spans="9:19">
      <c r="I5987" s="132"/>
      <c r="J5987" s="132"/>
      <c r="K5987" s="129"/>
      <c r="L5987" s="132"/>
      <c r="M5987" s="132"/>
      <c r="N5987" s="135"/>
      <c r="O5987" s="135"/>
      <c r="P5987" s="135"/>
      <c r="Q5987" s="135"/>
      <c r="R5987" s="135"/>
      <c r="S5987" s="135"/>
    </row>
    <row r="5988" spans="9:19">
      <c r="I5988" s="132"/>
      <c r="J5988" s="132"/>
      <c r="K5988" s="129"/>
      <c r="L5988" s="132"/>
      <c r="M5988" s="132"/>
      <c r="N5988" s="135"/>
      <c r="O5988" s="135"/>
      <c r="P5988" s="135"/>
      <c r="Q5988" s="135"/>
      <c r="R5988" s="135"/>
      <c r="S5988" s="135"/>
    </row>
    <row r="5989" spans="9:19">
      <c r="I5989" s="132"/>
      <c r="J5989" s="132"/>
      <c r="K5989" s="129"/>
      <c r="L5989" s="132"/>
      <c r="M5989" s="132"/>
      <c r="N5989" s="135"/>
      <c r="O5989" s="135"/>
      <c r="P5989" s="135"/>
      <c r="Q5989" s="135"/>
      <c r="R5989" s="135"/>
      <c r="S5989" s="135"/>
    </row>
    <row r="5990" spans="9:19">
      <c r="I5990" s="132"/>
      <c r="J5990" s="132"/>
      <c r="K5990" s="129"/>
      <c r="L5990" s="132"/>
      <c r="M5990" s="132"/>
      <c r="N5990" s="135"/>
      <c r="O5990" s="135"/>
      <c r="P5990" s="135"/>
      <c r="Q5990" s="135"/>
      <c r="R5990" s="135"/>
      <c r="S5990" s="135"/>
    </row>
    <row r="5991" spans="9:19">
      <c r="I5991" s="132"/>
      <c r="J5991" s="132"/>
      <c r="K5991" s="129"/>
      <c r="L5991" s="132"/>
      <c r="M5991" s="132"/>
      <c r="N5991" s="135"/>
      <c r="O5991" s="135"/>
      <c r="P5991" s="135"/>
      <c r="Q5991" s="135"/>
      <c r="R5991" s="135"/>
      <c r="S5991" s="135"/>
    </row>
    <row r="5992" spans="9:19">
      <c r="I5992" s="132"/>
      <c r="J5992" s="132"/>
      <c r="K5992" s="129"/>
      <c r="L5992" s="132"/>
      <c r="M5992" s="132"/>
      <c r="N5992" s="135"/>
      <c r="O5992" s="135"/>
      <c r="P5992" s="135"/>
      <c r="Q5992" s="135"/>
      <c r="R5992" s="135"/>
      <c r="S5992" s="135"/>
    </row>
    <row r="5993" spans="9:19">
      <c r="I5993" s="132"/>
      <c r="J5993" s="132"/>
      <c r="K5993" s="129"/>
      <c r="L5993" s="132"/>
      <c r="M5993" s="132"/>
      <c r="N5993" s="135"/>
      <c r="O5993" s="135"/>
      <c r="P5993" s="135"/>
      <c r="Q5993" s="135"/>
      <c r="R5993" s="135"/>
      <c r="S5993" s="135"/>
    </row>
    <row r="5994" spans="9:19">
      <c r="I5994" s="132"/>
      <c r="J5994" s="132"/>
      <c r="K5994" s="129"/>
      <c r="L5994" s="132"/>
      <c r="M5994" s="132"/>
      <c r="N5994" s="135"/>
      <c r="O5994" s="135"/>
      <c r="P5994" s="135"/>
      <c r="Q5994" s="135"/>
      <c r="R5994" s="135"/>
      <c r="S5994" s="135"/>
    </row>
    <row r="5995" spans="9:19">
      <c r="I5995" s="132"/>
      <c r="J5995" s="132"/>
      <c r="K5995" s="129"/>
      <c r="L5995" s="132"/>
      <c r="M5995" s="132"/>
      <c r="N5995" s="135"/>
      <c r="O5995" s="135"/>
      <c r="P5995" s="135"/>
      <c r="Q5995" s="135"/>
      <c r="R5995" s="135"/>
      <c r="S5995" s="135"/>
    </row>
    <row r="5996" spans="9:19">
      <c r="I5996" s="132"/>
      <c r="J5996" s="132"/>
      <c r="K5996" s="129"/>
      <c r="L5996" s="132"/>
      <c r="M5996" s="132"/>
      <c r="N5996" s="135"/>
      <c r="O5996" s="135"/>
      <c r="P5996" s="135"/>
      <c r="Q5996" s="135"/>
      <c r="R5996" s="135"/>
      <c r="S5996" s="135"/>
    </row>
    <row r="5997" spans="9:19">
      <c r="I5997" s="132"/>
      <c r="J5997" s="132"/>
      <c r="K5997" s="129"/>
      <c r="L5997" s="132"/>
      <c r="M5997" s="132"/>
      <c r="N5997" s="135"/>
      <c r="O5997" s="135"/>
      <c r="P5997" s="135"/>
      <c r="Q5997" s="135"/>
      <c r="R5997" s="135"/>
      <c r="S5997" s="135"/>
    </row>
    <row r="5998" spans="9:19">
      <c r="I5998" s="132"/>
      <c r="J5998" s="132"/>
      <c r="K5998" s="129"/>
      <c r="L5998" s="132"/>
      <c r="M5998" s="132"/>
      <c r="N5998" s="135"/>
      <c r="O5998" s="135"/>
      <c r="P5998" s="135"/>
      <c r="Q5998" s="135"/>
      <c r="R5998" s="135"/>
      <c r="S5998" s="135"/>
    </row>
    <row r="5999" spans="9:19">
      <c r="I5999" s="132"/>
      <c r="J5999" s="132"/>
      <c r="K5999" s="129"/>
      <c r="L5999" s="132"/>
      <c r="M5999" s="132"/>
      <c r="N5999" s="135"/>
      <c r="O5999" s="135"/>
      <c r="P5999" s="135"/>
      <c r="Q5999" s="135"/>
      <c r="R5999" s="135"/>
      <c r="S5999" s="135"/>
    </row>
    <row r="6000" spans="9:19">
      <c r="I6000" s="132"/>
      <c r="J6000" s="132"/>
      <c r="K6000" s="129"/>
      <c r="L6000" s="132"/>
      <c r="M6000" s="132"/>
      <c r="N6000" s="135"/>
      <c r="O6000" s="135"/>
      <c r="P6000" s="135"/>
      <c r="Q6000" s="135"/>
      <c r="R6000" s="135"/>
      <c r="S6000" s="135"/>
    </row>
    <row r="6001" spans="9:19">
      <c r="I6001" s="132"/>
      <c r="J6001" s="132"/>
      <c r="K6001" s="129"/>
      <c r="L6001" s="132"/>
      <c r="M6001" s="132"/>
      <c r="N6001" s="135"/>
      <c r="O6001" s="135"/>
      <c r="P6001" s="135"/>
      <c r="Q6001" s="135"/>
      <c r="R6001" s="135"/>
      <c r="S6001" s="135"/>
    </row>
    <row r="6002" spans="9:19">
      <c r="I6002" s="132"/>
      <c r="J6002" s="132"/>
      <c r="K6002" s="129"/>
      <c r="L6002" s="132"/>
      <c r="M6002" s="132"/>
      <c r="N6002" s="135"/>
      <c r="O6002" s="135"/>
      <c r="P6002" s="135"/>
      <c r="Q6002" s="135"/>
      <c r="R6002" s="135"/>
      <c r="S6002" s="135"/>
    </row>
    <row r="6003" spans="9:19">
      <c r="I6003" s="132"/>
      <c r="J6003" s="132"/>
      <c r="K6003" s="129"/>
      <c r="L6003" s="132"/>
      <c r="M6003" s="132"/>
      <c r="N6003" s="135"/>
      <c r="O6003" s="135"/>
      <c r="P6003" s="135"/>
      <c r="Q6003" s="135"/>
      <c r="R6003" s="135"/>
      <c r="S6003" s="135"/>
    </row>
    <row r="6004" spans="9:19">
      <c r="I6004" s="132"/>
      <c r="J6004" s="132"/>
      <c r="K6004" s="129"/>
      <c r="L6004" s="132"/>
      <c r="M6004" s="132"/>
      <c r="N6004" s="135"/>
      <c r="O6004" s="135"/>
      <c r="P6004" s="135"/>
      <c r="Q6004" s="135"/>
      <c r="R6004" s="135"/>
      <c r="S6004" s="135"/>
    </row>
    <row r="6005" spans="9:19">
      <c r="I6005" s="132"/>
      <c r="J6005" s="132"/>
      <c r="K6005" s="129"/>
      <c r="L6005" s="132"/>
      <c r="M6005" s="132"/>
      <c r="N6005" s="135"/>
      <c r="O6005" s="135"/>
      <c r="P6005" s="135"/>
      <c r="Q6005" s="135"/>
      <c r="R6005" s="135"/>
      <c r="S6005" s="135"/>
    </row>
    <row r="6006" spans="9:19">
      <c r="I6006" s="132"/>
      <c r="J6006" s="132"/>
      <c r="K6006" s="129"/>
      <c r="L6006" s="132"/>
      <c r="M6006" s="132"/>
      <c r="N6006" s="135"/>
      <c r="O6006" s="135"/>
      <c r="P6006" s="135"/>
      <c r="Q6006" s="135"/>
      <c r="R6006" s="135"/>
      <c r="S6006" s="135"/>
    </row>
    <row r="6007" spans="9:19">
      <c r="I6007" s="132"/>
      <c r="J6007" s="132"/>
      <c r="K6007" s="129"/>
      <c r="L6007" s="132"/>
      <c r="M6007" s="132"/>
      <c r="N6007" s="135"/>
      <c r="O6007" s="135"/>
      <c r="P6007" s="135"/>
      <c r="Q6007" s="135"/>
      <c r="R6007" s="135"/>
      <c r="S6007" s="135"/>
    </row>
    <row r="6008" spans="9:19">
      <c r="I6008" s="132"/>
      <c r="J6008" s="132"/>
      <c r="K6008" s="129"/>
      <c r="L6008" s="132"/>
      <c r="M6008" s="132"/>
      <c r="N6008" s="135"/>
      <c r="O6008" s="135"/>
      <c r="P6008" s="135"/>
      <c r="Q6008" s="135"/>
      <c r="R6008" s="135"/>
      <c r="S6008" s="135"/>
    </row>
    <row r="6009" spans="9:19">
      <c r="I6009" s="132"/>
      <c r="J6009" s="132"/>
      <c r="K6009" s="129"/>
      <c r="L6009" s="132"/>
      <c r="M6009" s="132"/>
      <c r="N6009" s="135"/>
      <c r="O6009" s="135"/>
      <c r="P6009" s="135"/>
      <c r="Q6009" s="135"/>
      <c r="R6009" s="135"/>
      <c r="S6009" s="135"/>
    </row>
    <row r="6010" spans="9:19">
      <c r="I6010" s="132"/>
      <c r="J6010" s="132"/>
      <c r="K6010" s="129"/>
      <c r="L6010" s="132"/>
      <c r="M6010" s="132"/>
      <c r="N6010" s="135"/>
      <c r="O6010" s="135"/>
      <c r="P6010" s="135"/>
      <c r="Q6010" s="135"/>
      <c r="R6010" s="135"/>
      <c r="S6010" s="135"/>
    </row>
    <row r="6011" spans="9:19">
      <c r="I6011" s="132"/>
      <c r="J6011" s="132"/>
      <c r="K6011" s="129"/>
      <c r="L6011" s="132"/>
      <c r="M6011" s="132"/>
      <c r="N6011" s="135"/>
      <c r="O6011" s="135"/>
      <c r="P6011" s="135"/>
      <c r="Q6011" s="135"/>
      <c r="R6011" s="135"/>
      <c r="S6011" s="135"/>
    </row>
    <row r="6012" spans="9:19">
      <c r="I6012" s="132"/>
      <c r="J6012" s="132"/>
      <c r="K6012" s="129"/>
      <c r="L6012" s="132"/>
      <c r="M6012" s="132"/>
      <c r="N6012" s="135"/>
      <c r="O6012" s="135"/>
      <c r="P6012" s="135"/>
      <c r="Q6012" s="135"/>
      <c r="R6012" s="135"/>
      <c r="S6012" s="135"/>
    </row>
    <row r="6013" spans="9:19">
      <c r="I6013" s="132"/>
      <c r="J6013" s="132"/>
      <c r="K6013" s="129"/>
      <c r="L6013" s="132"/>
      <c r="M6013" s="132"/>
      <c r="N6013" s="135"/>
      <c r="O6013" s="135"/>
      <c r="P6013" s="135"/>
      <c r="Q6013" s="135"/>
      <c r="R6013" s="135"/>
      <c r="S6013" s="135"/>
    </row>
    <row r="6014" spans="9:19">
      <c r="I6014" s="132"/>
      <c r="J6014" s="132"/>
      <c r="K6014" s="129"/>
      <c r="L6014" s="132"/>
      <c r="M6014" s="132"/>
      <c r="N6014" s="135"/>
      <c r="O6014" s="135"/>
      <c r="P6014" s="135"/>
      <c r="Q6014" s="135"/>
      <c r="R6014" s="135"/>
      <c r="S6014" s="135"/>
    </row>
    <row r="6015" spans="9:19">
      <c r="I6015" s="132"/>
      <c r="J6015" s="132"/>
      <c r="K6015" s="129"/>
      <c r="L6015" s="132"/>
      <c r="M6015" s="132"/>
      <c r="N6015" s="135"/>
      <c r="O6015" s="135"/>
      <c r="P6015" s="135"/>
      <c r="Q6015" s="135"/>
      <c r="R6015" s="135"/>
      <c r="S6015" s="135"/>
    </row>
    <row r="6016" spans="9:19">
      <c r="I6016" s="132"/>
      <c r="J6016" s="132"/>
      <c r="K6016" s="129"/>
      <c r="L6016" s="132"/>
      <c r="M6016" s="132"/>
      <c r="N6016" s="135"/>
      <c r="O6016" s="135"/>
      <c r="P6016" s="135"/>
      <c r="Q6016" s="135"/>
      <c r="R6016" s="135"/>
      <c r="S6016" s="135"/>
    </row>
    <row r="6017" spans="9:19">
      <c r="I6017" s="132"/>
      <c r="J6017" s="132"/>
      <c r="K6017" s="129"/>
      <c r="L6017" s="132"/>
      <c r="M6017" s="132"/>
      <c r="N6017" s="135"/>
      <c r="O6017" s="135"/>
      <c r="P6017" s="135"/>
      <c r="Q6017" s="135"/>
      <c r="R6017" s="135"/>
      <c r="S6017" s="135"/>
    </row>
    <row r="6018" spans="9:19">
      <c r="I6018" s="132"/>
      <c r="J6018" s="132"/>
      <c r="K6018" s="129"/>
      <c r="L6018" s="132"/>
      <c r="M6018" s="132"/>
      <c r="N6018" s="135"/>
      <c r="O6018" s="135"/>
      <c r="P6018" s="135"/>
      <c r="Q6018" s="135"/>
      <c r="R6018" s="135"/>
      <c r="S6018" s="135"/>
    </row>
    <row r="6019" spans="9:19">
      <c r="I6019" s="132"/>
      <c r="J6019" s="132"/>
      <c r="K6019" s="129"/>
      <c r="L6019" s="132"/>
      <c r="M6019" s="132"/>
      <c r="N6019" s="135"/>
      <c r="O6019" s="135"/>
      <c r="P6019" s="135"/>
      <c r="Q6019" s="135"/>
      <c r="R6019" s="135"/>
      <c r="S6019" s="135"/>
    </row>
    <row r="6020" spans="9:19">
      <c r="I6020" s="132"/>
      <c r="J6020" s="132"/>
      <c r="K6020" s="129"/>
      <c r="L6020" s="132"/>
      <c r="M6020" s="132"/>
      <c r="N6020" s="135"/>
      <c r="O6020" s="135"/>
      <c r="P6020" s="135"/>
      <c r="Q6020" s="135"/>
      <c r="R6020" s="135"/>
      <c r="S6020" s="135"/>
    </row>
    <row r="6021" spans="9:19">
      <c r="I6021" s="132"/>
      <c r="J6021" s="132"/>
      <c r="K6021" s="129"/>
      <c r="L6021" s="132"/>
      <c r="M6021" s="132"/>
      <c r="N6021" s="135"/>
      <c r="O6021" s="135"/>
      <c r="P6021" s="135"/>
      <c r="Q6021" s="135"/>
      <c r="R6021" s="135"/>
      <c r="S6021" s="135"/>
    </row>
    <row r="6022" spans="9:19">
      <c r="I6022" s="132"/>
      <c r="J6022" s="132"/>
      <c r="K6022" s="129"/>
      <c r="L6022" s="132"/>
      <c r="M6022" s="132"/>
      <c r="N6022" s="135"/>
      <c r="O6022" s="135"/>
      <c r="P6022" s="135"/>
      <c r="Q6022" s="135"/>
      <c r="R6022" s="135"/>
      <c r="S6022" s="135"/>
    </row>
    <row r="6023" spans="9:19">
      <c r="I6023" s="132"/>
      <c r="J6023" s="132"/>
      <c r="K6023" s="129"/>
      <c r="L6023" s="132"/>
      <c r="M6023" s="132"/>
      <c r="N6023" s="135"/>
      <c r="O6023" s="135"/>
      <c r="P6023" s="135"/>
      <c r="Q6023" s="135"/>
      <c r="R6023" s="135"/>
      <c r="S6023" s="135"/>
    </row>
    <row r="6024" spans="9:19">
      <c r="I6024" s="132"/>
      <c r="J6024" s="132"/>
      <c r="K6024" s="129"/>
      <c r="L6024" s="132"/>
      <c r="M6024" s="132"/>
      <c r="N6024" s="135"/>
      <c r="O6024" s="135"/>
      <c r="P6024" s="135"/>
      <c r="Q6024" s="135"/>
      <c r="R6024" s="135"/>
      <c r="S6024" s="135"/>
    </row>
    <row r="6025" spans="9:19">
      <c r="I6025" s="132"/>
      <c r="J6025" s="132"/>
      <c r="K6025" s="129"/>
      <c r="L6025" s="132"/>
      <c r="M6025" s="132"/>
      <c r="N6025" s="135"/>
      <c r="O6025" s="135"/>
      <c r="P6025" s="135"/>
      <c r="Q6025" s="135"/>
      <c r="R6025" s="135"/>
      <c r="S6025" s="135"/>
    </row>
    <row r="6026" spans="9:19">
      <c r="I6026" s="132"/>
      <c r="J6026" s="132"/>
      <c r="K6026" s="129"/>
      <c r="L6026" s="132"/>
      <c r="M6026" s="132"/>
      <c r="N6026" s="135"/>
      <c r="O6026" s="135"/>
      <c r="P6026" s="135"/>
      <c r="Q6026" s="135"/>
      <c r="R6026" s="135"/>
      <c r="S6026" s="135"/>
    </row>
    <row r="6027" spans="9:19">
      <c r="I6027" s="132"/>
      <c r="J6027" s="132"/>
      <c r="K6027" s="129"/>
      <c r="L6027" s="132"/>
      <c r="M6027" s="132"/>
      <c r="N6027" s="135"/>
      <c r="O6027" s="135"/>
      <c r="P6027" s="135"/>
      <c r="Q6027" s="135"/>
      <c r="R6027" s="135"/>
      <c r="S6027" s="135"/>
    </row>
    <row r="6028" spans="9:19">
      <c r="I6028" s="132"/>
      <c r="J6028" s="132"/>
      <c r="K6028" s="129"/>
      <c r="L6028" s="132"/>
      <c r="M6028" s="132"/>
      <c r="N6028" s="135"/>
      <c r="O6028" s="135"/>
      <c r="P6028" s="135"/>
      <c r="Q6028" s="135"/>
      <c r="R6028" s="135"/>
      <c r="S6028" s="135"/>
    </row>
    <row r="6029" spans="9:19">
      <c r="I6029" s="132"/>
      <c r="J6029" s="132"/>
      <c r="K6029" s="129"/>
      <c r="L6029" s="132"/>
      <c r="M6029" s="132"/>
      <c r="N6029" s="135"/>
      <c r="O6029" s="135"/>
      <c r="P6029" s="135"/>
      <c r="Q6029" s="135"/>
      <c r="R6029" s="135"/>
      <c r="S6029" s="135"/>
    </row>
    <row r="6030" spans="9:19">
      <c r="I6030" s="132"/>
      <c r="J6030" s="132"/>
      <c r="K6030" s="129"/>
      <c r="L6030" s="132"/>
      <c r="M6030" s="132"/>
      <c r="N6030" s="135"/>
      <c r="O6030" s="135"/>
      <c r="P6030" s="135"/>
      <c r="Q6030" s="135"/>
      <c r="R6030" s="135"/>
      <c r="S6030" s="135"/>
    </row>
    <row r="6031" spans="9:19">
      <c r="I6031" s="132"/>
      <c r="J6031" s="132"/>
      <c r="K6031" s="129"/>
      <c r="L6031" s="132"/>
      <c r="M6031" s="132"/>
      <c r="N6031" s="135"/>
      <c r="O6031" s="135"/>
      <c r="P6031" s="135"/>
      <c r="Q6031" s="135"/>
      <c r="R6031" s="135"/>
      <c r="S6031" s="135"/>
    </row>
    <row r="6032" spans="9:19">
      <c r="I6032" s="132"/>
      <c r="J6032" s="132"/>
      <c r="K6032" s="129"/>
      <c r="L6032" s="132"/>
      <c r="M6032" s="132"/>
      <c r="N6032" s="135"/>
      <c r="O6032" s="135"/>
      <c r="P6032" s="135"/>
      <c r="Q6032" s="135"/>
      <c r="R6032" s="135"/>
      <c r="S6032" s="135"/>
    </row>
    <row r="6033" spans="9:19">
      <c r="I6033" s="132"/>
      <c r="J6033" s="132"/>
      <c r="K6033" s="129"/>
      <c r="L6033" s="132"/>
      <c r="M6033" s="132"/>
      <c r="N6033" s="135"/>
      <c r="O6033" s="135"/>
      <c r="P6033" s="135"/>
      <c r="Q6033" s="135"/>
      <c r="R6033" s="135"/>
      <c r="S6033" s="135"/>
    </row>
    <row r="6034" spans="9:19">
      <c r="I6034" s="132"/>
      <c r="J6034" s="132"/>
      <c r="K6034" s="129"/>
      <c r="L6034" s="132"/>
      <c r="M6034" s="132"/>
      <c r="N6034" s="135"/>
      <c r="O6034" s="135"/>
      <c r="P6034" s="135"/>
      <c r="Q6034" s="135"/>
      <c r="R6034" s="135"/>
      <c r="S6034" s="135"/>
    </row>
    <row r="6035" spans="9:19">
      <c r="I6035" s="132"/>
      <c r="J6035" s="132"/>
      <c r="K6035" s="129"/>
      <c r="L6035" s="132"/>
      <c r="M6035" s="132"/>
      <c r="N6035" s="135"/>
      <c r="O6035" s="135"/>
      <c r="P6035" s="135"/>
      <c r="Q6035" s="135"/>
      <c r="R6035" s="135"/>
      <c r="S6035" s="135"/>
    </row>
    <row r="6036" spans="9:19">
      <c r="I6036" s="132"/>
      <c r="J6036" s="132"/>
      <c r="K6036" s="129"/>
      <c r="L6036" s="132"/>
      <c r="M6036" s="132"/>
      <c r="N6036" s="135"/>
      <c r="O6036" s="135"/>
      <c r="P6036" s="135"/>
      <c r="Q6036" s="135"/>
      <c r="R6036" s="135"/>
      <c r="S6036" s="135"/>
    </row>
    <row r="6037" spans="9:19">
      <c r="I6037" s="132"/>
      <c r="J6037" s="132"/>
      <c r="K6037" s="129"/>
      <c r="L6037" s="132"/>
      <c r="M6037" s="132"/>
      <c r="N6037" s="135"/>
      <c r="O6037" s="135"/>
      <c r="P6037" s="135"/>
      <c r="Q6037" s="135"/>
      <c r="R6037" s="135"/>
      <c r="S6037" s="135"/>
    </row>
    <row r="6038" spans="9:19">
      <c r="I6038" s="132"/>
      <c r="J6038" s="132"/>
      <c r="K6038" s="129"/>
      <c r="L6038" s="132"/>
      <c r="M6038" s="132"/>
      <c r="N6038" s="135"/>
      <c r="O6038" s="135"/>
      <c r="P6038" s="135"/>
      <c r="Q6038" s="135"/>
      <c r="R6038" s="135"/>
      <c r="S6038" s="135"/>
    </row>
    <row r="6039" spans="9:19">
      <c r="I6039" s="132"/>
      <c r="J6039" s="132"/>
      <c r="K6039" s="129"/>
      <c r="L6039" s="132"/>
      <c r="M6039" s="132"/>
      <c r="N6039" s="135"/>
      <c r="O6039" s="135"/>
      <c r="P6039" s="135"/>
      <c r="Q6039" s="135"/>
      <c r="R6039" s="135"/>
      <c r="S6039" s="135"/>
    </row>
    <row r="6040" spans="9:19">
      <c r="I6040" s="132"/>
      <c r="J6040" s="132"/>
      <c r="K6040" s="129"/>
      <c r="L6040" s="132"/>
      <c r="M6040" s="132"/>
      <c r="N6040" s="135"/>
      <c r="O6040" s="135"/>
      <c r="P6040" s="135"/>
      <c r="Q6040" s="135"/>
      <c r="R6040" s="135"/>
      <c r="S6040" s="135"/>
    </row>
    <row r="6041" spans="9:19">
      <c r="I6041" s="132"/>
      <c r="J6041" s="132"/>
      <c r="K6041" s="129"/>
      <c r="L6041" s="132"/>
      <c r="M6041" s="132"/>
      <c r="N6041" s="135"/>
      <c r="O6041" s="135"/>
      <c r="P6041" s="135"/>
      <c r="Q6041" s="135"/>
      <c r="R6041" s="135"/>
      <c r="S6041" s="135"/>
    </row>
    <row r="6042" spans="9:19">
      <c r="I6042" s="132"/>
      <c r="J6042" s="132"/>
      <c r="K6042" s="129"/>
      <c r="L6042" s="132"/>
      <c r="M6042" s="132"/>
      <c r="N6042" s="135"/>
      <c r="O6042" s="135"/>
      <c r="P6042" s="135"/>
      <c r="Q6042" s="135"/>
      <c r="R6042" s="135"/>
      <c r="S6042" s="135"/>
    </row>
    <row r="6043" spans="9:19">
      <c r="I6043" s="132"/>
      <c r="J6043" s="132"/>
      <c r="K6043" s="129"/>
      <c r="L6043" s="132"/>
      <c r="M6043" s="132"/>
      <c r="N6043" s="135"/>
      <c r="O6043" s="135"/>
      <c r="P6043" s="135"/>
      <c r="Q6043" s="135"/>
      <c r="R6043" s="135"/>
      <c r="S6043" s="135"/>
    </row>
    <row r="6044" spans="9:19">
      <c r="I6044" s="132"/>
      <c r="J6044" s="132"/>
      <c r="K6044" s="129"/>
      <c r="L6044" s="132"/>
      <c r="M6044" s="132"/>
      <c r="N6044" s="135"/>
      <c r="O6044" s="135"/>
      <c r="P6044" s="135"/>
      <c r="Q6044" s="135"/>
      <c r="R6044" s="135"/>
      <c r="S6044" s="135"/>
    </row>
    <row r="6045" spans="9:19">
      <c r="I6045" s="132"/>
      <c r="J6045" s="132"/>
      <c r="K6045" s="129"/>
      <c r="L6045" s="132"/>
      <c r="M6045" s="132"/>
      <c r="N6045" s="135"/>
      <c r="O6045" s="135"/>
      <c r="P6045" s="135"/>
      <c r="Q6045" s="135"/>
      <c r="R6045" s="135"/>
      <c r="S6045" s="135"/>
    </row>
    <row r="6046" spans="9:19">
      <c r="I6046" s="132"/>
      <c r="J6046" s="132"/>
      <c r="K6046" s="129"/>
      <c r="L6046" s="132"/>
      <c r="M6046" s="132"/>
      <c r="N6046" s="135"/>
      <c r="O6046" s="135"/>
      <c r="P6046" s="135"/>
      <c r="Q6046" s="135"/>
      <c r="R6046" s="135"/>
      <c r="S6046" s="135"/>
    </row>
    <row r="6047" spans="9:19">
      <c r="I6047" s="132"/>
      <c r="J6047" s="132"/>
      <c r="K6047" s="129"/>
      <c r="L6047" s="132"/>
      <c r="M6047" s="132"/>
      <c r="N6047" s="135"/>
      <c r="O6047" s="135"/>
      <c r="P6047" s="135"/>
      <c r="Q6047" s="135"/>
      <c r="R6047" s="135"/>
      <c r="S6047" s="135"/>
    </row>
    <row r="6048" spans="9:19">
      <c r="I6048" s="132"/>
      <c r="J6048" s="132"/>
      <c r="K6048" s="129"/>
      <c r="L6048" s="132"/>
      <c r="M6048" s="132"/>
      <c r="N6048" s="135"/>
      <c r="O6048" s="135"/>
      <c r="P6048" s="135"/>
      <c r="Q6048" s="135"/>
      <c r="R6048" s="135"/>
      <c r="S6048" s="135"/>
    </row>
    <row r="6049" spans="9:19">
      <c r="I6049" s="132"/>
      <c r="J6049" s="132"/>
      <c r="K6049" s="129"/>
      <c r="L6049" s="132"/>
      <c r="M6049" s="132"/>
      <c r="N6049" s="135"/>
      <c r="O6049" s="135"/>
      <c r="P6049" s="135"/>
      <c r="Q6049" s="135"/>
      <c r="R6049" s="135"/>
      <c r="S6049" s="135"/>
    </row>
    <row r="6050" spans="9:19">
      <c r="I6050" s="132"/>
      <c r="J6050" s="132"/>
      <c r="K6050" s="129"/>
      <c r="L6050" s="132"/>
      <c r="M6050" s="132"/>
      <c r="N6050" s="135"/>
      <c r="O6050" s="135"/>
      <c r="P6050" s="135"/>
      <c r="Q6050" s="135"/>
      <c r="R6050" s="135"/>
      <c r="S6050" s="135"/>
    </row>
    <row r="6051" spans="9:19">
      <c r="I6051" s="132"/>
      <c r="J6051" s="132"/>
      <c r="K6051" s="129"/>
      <c r="L6051" s="132"/>
      <c r="M6051" s="132"/>
      <c r="N6051" s="135"/>
      <c r="O6051" s="135"/>
      <c r="P6051" s="135"/>
      <c r="Q6051" s="135"/>
      <c r="R6051" s="135"/>
      <c r="S6051" s="135"/>
    </row>
    <row r="6052" spans="9:19">
      <c r="I6052" s="132"/>
      <c r="J6052" s="132"/>
      <c r="K6052" s="129"/>
      <c r="L6052" s="132"/>
      <c r="M6052" s="132"/>
      <c r="N6052" s="135"/>
      <c r="O6052" s="135"/>
      <c r="P6052" s="135"/>
      <c r="Q6052" s="135"/>
      <c r="R6052" s="135"/>
      <c r="S6052" s="135"/>
    </row>
    <row r="6053" spans="9:19">
      <c r="I6053" s="132"/>
      <c r="J6053" s="132"/>
      <c r="K6053" s="129"/>
      <c r="L6053" s="132"/>
      <c r="M6053" s="132"/>
      <c r="N6053" s="135"/>
      <c r="O6053" s="135"/>
      <c r="P6053" s="135"/>
      <c r="Q6053" s="135"/>
      <c r="R6053" s="135"/>
      <c r="S6053" s="135"/>
    </row>
    <row r="6054" spans="9:19">
      <c r="I6054" s="132"/>
      <c r="J6054" s="132"/>
      <c r="K6054" s="129"/>
      <c r="L6054" s="132"/>
      <c r="M6054" s="132"/>
      <c r="N6054" s="135"/>
      <c r="O6054" s="135"/>
      <c r="P6054" s="135"/>
      <c r="Q6054" s="135"/>
      <c r="R6054" s="135"/>
      <c r="S6054" s="135"/>
    </row>
    <row r="6055" spans="9:19">
      <c r="I6055" s="132"/>
      <c r="J6055" s="132"/>
      <c r="K6055" s="129"/>
      <c r="L6055" s="132"/>
      <c r="M6055" s="132"/>
      <c r="N6055" s="135"/>
      <c r="O6055" s="135"/>
      <c r="P6055" s="135"/>
      <c r="Q6055" s="135"/>
      <c r="R6055" s="135"/>
      <c r="S6055" s="135"/>
    </row>
    <row r="6056" spans="9:19">
      <c r="I6056" s="132"/>
      <c r="J6056" s="132"/>
      <c r="K6056" s="129"/>
      <c r="L6056" s="132"/>
      <c r="M6056" s="132"/>
      <c r="N6056" s="135"/>
      <c r="O6056" s="135"/>
      <c r="P6056" s="135"/>
      <c r="Q6056" s="135"/>
      <c r="R6056" s="135"/>
      <c r="S6056" s="135"/>
    </row>
    <row r="6057" spans="9:19">
      <c r="I6057" s="132"/>
      <c r="J6057" s="132"/>
      <c r="K6057" s="129"/>
      <c r="L6057" s="132"/>
      <c r="M6057" s="132"/>
      <c r="N6057" s="135"/>
      <c r="O6057" s="135"/>
      <c r="P6057" s="135"/>
      <c r="Q6057" s="135"/>
      <c r="R6057" s="135"/>
      <c r="S6057" s="135"/>
    </row>
    <row r="6058" spans="9:19">
      <c r="I6058" s="132"/>
      <c r="J6058" s="132"/>
      <c r="K6058" s="129"/>
      <c r="L6058" s="132"/>
      <c r="M6058" s="132"/>
      <c r="N6058" s="135"/>
      <c r="O6058" s="135"/>
      <c r="P6058" s="135"/>
      <c r="Q6058" s="135"/>
      <c r="R6058" s="135"/>
      <c r="S6058" s="135"/>
    </row>
    <row r="6059" spans="9:19">
      <c r="I6059" s="132"/>
      <c r="J6059" s="132"/>
      <c r="K6059" s="129"/>
      <c r="L6059" s="132"/>
      <c r="M6059" s="132"/>
      <c r="N6059" s="135"/>
      <c r="O6059" s="135"/>
      <c r="P6059" s="135"/>
      <c r="Q6059" s="135"/>
      <c r="R6059" s="135"/>
      <c r="S6059" s="135"/>
    </row>
    <row r="6060" spans="9:19">
      <c r="I6060" s="132"/>
      <c r="J6060" s="132"/>
      <c r="K6060" s="129"/>
      <c r="L6060" s="132"/>
      <c r="M6060" s="132"/>
      <c r="N6060" s="135"/>
      <c r="O6060" s="135"/>
      <c r="P6060" s="135"/>
      <c r="Q6060" s="135"/>
      <c r="R6060" s="135"/>
      <c r="S6060" s="135"/>
    </row>
    <row r="6061" spans="9:19">
      <c r="I6061" s="132"/>
      <c r="J6061" s="132"/>
      <c r="K6061" s="129"/>
      <c r="L6061" s="132"/>
      <c r="M6061" s="132"/>
      <c r="N6061" s="135"/>
      <c r="O6061" s="135"/>
      <c r="P6061" s="135"/>
      <c r="Q6061" s="135"/>
      <c r="R6061" s="135"/>
      <c r="S6061" s="135"/>
    </row>
    <row r="6062" spans="9:19">
      <c r="I6062" s="132"/>
      <c r="J6062" s="132"/>
      <c r="K6062" s="129"/>
      <c r="L6062" s="132"/>
      <c r="M6062" s="132"/>
      <c r="N6062" s="135"/>
      <c r="O6062" s="135"/>
      <c r="P6062" s="135"/>
      <c r="Q6062" s="135"/>
      <c r="R6062" s="135"/>
      <c r="S6062" s="135"/>
    </row>
    <row r="6063" spans="9:19">
      <c r="I6063" s="132"/>
      <c r="J6063" s="132"/>
      <c r="K6063" s="129"/>
      <c r="L6063" s="132"/>
      <c r="M6063" s="132"/>
      <c r="N6063" s="135"/>
      <c r="O6063" s="135"/>
      <c r="P6063" s="135"/>
      <c r="Q6063" s="135"/>
      <c r="R6063" s="135"/>
      <c r="S6063" s="135"/>
    </row>
    <row r="6064" spans="9:19">
      <c r="I6064" s="132"/>
      <c r="J6064" s="132"/>
      <c r="K6064" s="129"/>
      <c r="L6064" s="132"/>
      <c r="M6064" s="132"/>
      <c r="N6064" s="135"/>
      <c r="O6064" s="135"/>
      <c r="P6064" s="135"/>
      <c r="Q6064" s="135"/>
      <c r="R6064" s="135"/>
      <c r="S6064" s="135"/>
    </row>
    <row r="6065" spans="9:19">
      <c r="I6065" s="132"/>
      <c r="J6065" s="132"/>
      <c r="K6065" s="129"/>
      <c r="L6065" s="132"/>
      <c r="M6065" s="132"/>
      <c r="N6065" s="135"/>
      <c r="O6065" s="135"/>
      <c r="P6065" s="135"/>
      <c r="Q6065" s="135"/>
      <c r="R6065" s="135"/>
      <c r="S6065" s="135"/>
    </row>
    <row r="6066" spans="9:19">
      <c r="I6066" s="132"/>
      <c r="J6066" s="132"/>
      <c r="K6066" s="129"/>
      <c r="L6066" s="132"/>
      <c r="M6066" s="132"/>
      <c r="N6066" s="135"/>
      <c r="O6066" s="135"/>
      <c r="P6066" s="135"/>
      <c r="Q6066" s="135"/>
      <c r="R6066" s="135"/>
      <c r="S6066" s="135"/>
    </row>
    <row r="6067" spans="9:19">
      <c r="I6067" s="132"/>
      <c r="J6067" s="132"/>
      <c r="K6067" s="129"/>
      <c r="L6067" s="132"/>
      <c r="M6067" s="132"/>
      <c r="N6067" s="135"/>
      <c r="O6067" s="135"/>
      <c r="P6067" s="135"/>
      <c r="Q6067" s="135"/>
      <c r="R6067" s="135"/>
      <c r="S6067" s="135"/>
    </row>
    <row r="6068" spans="9:19">
      <c r="I6068" s="132"/>
      <c r="J6068" s="132"/>
      <c r="K6068" s="129"/>
      <c r="L6068" s="132"/>
      <c r="M6068" s="132"/>
      <c r="N6068" s="135"/>
      <c r="O6068" s="135"/>
      <c r="P6068" s="135"/>
      <c r="Q6068" s="135"/>
      <c r="R6068" s="135"/>
      <c r="S6068" s="135"/>
    </row>
    <row r="6069" spans="9:19">
      <c r="I6069" s="132"/>
      <c r="J6069" s="132"/>
      <c r="K6069" s="129"/>
      <c r="L6069" s="132"/>
      <c r="M6069" s="132"/>
      <c r="N6069" s="135"/>
      <c r="O6069" s="135"/>
      <c r="P6069" s="135"/>
      <c r="Q6069" s="135"/>
      <c r="R6069" s="135"/>
      <c r="S6069" s="135"/>
    </row>
    <row r="6070" spans="9:19">
      <c r="I6070" s="132"/>
      <c r="J6070" s="132"/>
      <c r="K6070" s="129"/>
      <c r="L6070" s="132"/>
      <c r="M6070" s="132"/>
      <c r="N6070" s="135"/>
      <c r="O6070" s="135"/>
      <c r="P6070" s="135"/>
      <c r="Q6070" s="135"/>
      <c r="R6070" s="135"/>
      <c r="S6070" s="135"/>
    </row>
    <row r="6071" spans="9:19">
      <c r="I6071" s="132"/>
      <c r="J6071" s="132"/>
      <c r="K6071" s="129"/>
      <c r="L6071" s="132"/>
      <c r="M6071" s="132"/>
      <c r="N6071" s="135"/>
      <c r="O6071" s="135"/>
      <c r="P6071" s="135"/>
      <c r="Q6071" s="135"/>
      <c r="R6071" s="135"/>
      <c r="S6071" s="135"/>
    </row>
    <row r="6072" spans="9:19">
      <c r="I6072" s="132"/>
      <c r="J6072" s="132"/>
      <c r="K6072" s="129"/>
      <c r="L6072" s="132"/>
      <c r="M6072" s="132"/>
      <c r="N6072" s="135"/>
      <c r="O6072" s="135"/>
      <c r="P6072" s="135"/>
      <c r="Q6072" s="135"/>
      <c r="R6072" s="135"/>
      <c r="S6072" s="135"/>
    </row>
    <row r="6073" spans="9:19">
      <c r="I6073" s="132"/>
      <c r="J6073" s="132"/>
      <c r="K6073" s="129"/>
      <c r="L6073" s="132"/>
      <c r="M6073" s="132"/>
      <c r="N6073" s="135"/>
      <c r="O6073" s="135"/>
      <c r="P6073" s="135"/>
      <c r="Q6073" s="135"/>
      <c r="R6073" s="135"/>
      <c r="S6073" s="135"/>
    </row>
    <row r="6074" spans="9:19">
      <c r="I6074" s="132"/>
      <c r="J6074" s="132"/>
      <c r="K6074" s="129"/>
      <c r="L6074" s="132"/>
      <c r="M6074" s="132"/>
      <c r="N6074" s="135"/>
      <c r="O6074" s="135"/>
      <c r="P6074" s="135"/>
      <c r="Q6074" s="135"/>
      <c r="R6074" s="135"/>
      <c r="S6074" s="135"/>
    </row>
    <row r="6075" spans="9:19">
      <c r="I6075" s="132"/>
      <c r="J6075" s="132"/>
      <c r="K6075" s="129"/>
      <c r="L6075" s="132"/>
      <c r="M6075" s="132"/>
      <c r="N6075" s="135"/>
      <c r="O6075" s="135"/>
      <c r="P6075" s="135"/>
      <c r="Q6075" s="135"/>
      <c r="R6075" s="135"/>
      <c r="S6075" s="135"/>
    </row>
    <row r="6076" spans="9:19">
      <c r="I6076" s="132"/>
      <c r="J6076" s="132"/>
      <c r="K6076" s="129"/>
      <c r="L6076" s="132"/>
      <c r="M6076" s="132"/>
      <c r="N6076" s="135"/>
      <c r="O6076" s="135"/>
      <c r="P6076" s="135"/>
      <c r="Q6076" s="135"/>
      <c r="R6076" s="135"/>
      <c r="S6076" s="135"/>
    </row>
    <row r="6077" spans="9:19">
      <c r="I6077" s="132"/>
      <c r="J6077" s="132"/>
      <c r="K6077" s="129"/>
      <c r="L6077" s="132"/>
      <c r="M6077" s="132"/>
      <c r="N6077" s="135"/>
      <c r="O6077" s="135"/>
      <c r="P6077" s="135"/>
      <c r="Q6077" s="135"/>
      <c r="R6077" s="135"/>
      <c r="S6077" s="135"/>
    </row>
    <row r="6078" spans="9:19">
      <c r="I6078" s="132"/>
      <c r="J6078" s="132"/>
      <c r="K6078" s="129"/>
      <c r="L6078" s="132"/>
      <c r="M6078" s="132"/>
      <c r="N6078" s="135"/>
      <c r="O6078" s="135"/>
      <c r="P6078" s="135"/>
      <c r="Q6078" s="135"/>
      <c r="R6078" s="135"/>
      <c r="S6078" s="135"/>
    </row>
    <row r="6079" spans="9:19">
      <c r="I6079" s="132"/>
      <c r="J6079" s="132"/>
      <c r="K6079" s="129"/>
      <c r="L6079" s="132"/>
      <c r="M6079" s="132"/>
      <c r="N6079" s="135"/>
      <c r="O6079" s="135"/>
      <c r="P6079" s="135"/>
      <c r="Q6079" s="135"/>
      <c r="R6079" s="135"/>
      <c r="S6079" s="135"/>
    </row>
    <row r="6080" spans="9:19">
      <c r="I6080" s="132"/>
      <c r="J6080" s="132"/>
      <c r="K6080" s="129"/>
      <c r="L6080" s="132"/>
      <c r="M6080" s="132"/>
      <c r="N6080" s="135"/>
      <c r="O6080" s="135"/>
      <c r="P6080" s="135"/>
      <c r="Q6080" s="135"/>
      <c r="R6080" s="135"/>
      <c r="S6080" s="135"/>
    </row>
    <row r="6081" spans="9:19">
      <c r="I6081" s="132"/>
      <c r="J6081" s="132"/>
      <c r="K6081" s="129"/>
      <c r="L6081" s="132"/>
      <c r="M6081" s="132"/>
      <c r="N6081" s="135"/>
      <c r="O6081" s="135"/>
      <c r="P6081" s="135"/>
      <c r="Q6081" s="135"/>
      <c r="R6081" s="135"/>
      <c r="S6081" s="135"/>
    </row>
    <row r="6082" spans="9:19">
      <c r="I6082" s="132"/>
      <c r="J6082" s="132"/>
      <c r="K6082" s="129"/>
      <c r="L6082" s="132"/>
      <c r="M6082" s="132"/>
      <c r="N6082" s="135"/>
      <c r="O6082" s="135"/>
      <c r="P6082" s="135"/>
      <c r="Q6082" s="135"/>
      <c r="R6082" s="135"/>
      <c r="S6082" s="135"/>
    </row>
    <row r="6083" spans="9:19">
      <c r="I6083" s="132"/>
      <c r="J6083" s="132"/>
      <c r="K6083" s="129"/>
      <c r="L6083" s="132"/>
      <c r="M6083" s="132"/>
      <c r="N6083" s="135"/>
      <c r="O6083" s="135"/>
      <c r="P6083" s="135"/>
      <c r="Q6083" s="135"/>
      <c r="R6083" s="135"/>
      <c r="S6083" s="135"/>
    </row>
    <row r="6084" spans="9:19">
      <c r="I6084" s="132"/>
      <c r="J6084" s="132"/>
      <c r="K6084" s="129"/>
      <c r="L6084" s="132"/>
      <c r="M6084" s="132"/>
      <c r="N6084" s="135"/>
      <c r="O6084" s="135"/>
      <c r="P6084" s="135"/>
      <c r="Q6084" s="135"/>
      <c r="R6084" s="135"/>
      <c r="S6084" s="135"/>
    </row>
    <row r="6085" spans="9:19">
      <c r="I6085" s="132"/>
      <c r="J6085" s="132"/>
      <c r="K6085" s="129"/>
      <c r="L6085" s="132"/>
      <c r="M6085" s="132"/>
      <c r="N6085" s="135"/>
      <c r="O6085" s="135"/>
      <c r="P6085" s="135"/>
      <c r="Q6085" s="135"/>
      <c r="R6085" s="135"/>
      <c r="S6085" s="135"/>
    </row>
    <row r="6086" spans="9:19">
      <c r="I6086" s="132"/>
      <c r="J6086" s="132"/>
      <c r="K6086" s="129"/>
      <c r="L6086" s="132"/>
      <c r="M6086" s="132"/>
      <c r="N6086" s="135"/>
      <c r="O6086" s="135"/>
      <c r="P6086" s="135"/>
      <c r="Q6086" s="135"/>
      <c r="R6086" s="135"/>
      <c r="S6086" s="135"/>
    </row>
    <row r="6087" spans="9:19">
      <c r="I6087" s="132"/>
      <c r="J6087" s="132"/>
      <c r="K6087" s="129"/>
      <c r="L6087" s="132"/>
      <c r="M6087" s="132"/>
      <c r="N6087" s="135"/>
      <c r="O6087" s="135"/>
      <c r="P6087" s="135"/>
      <c r="Q6087" s="135"/>
      <c r="R6087" s="135"/>
      <c r="S6087" s="135"/>
    </row>
    <row r="6088" spans="9:19">
      <c r="I6088" s="132"/>
      <c r="J6088" s="132"/>
      <c r="K6088" s="129"/>
      <c r="L6088" s="132"/>
      <c r="M6088" s="132"/>
      <c r="N6088" s="135"/>
      <c r="O6088" s="135"/>
      <c r="P6088" s="135"/>
      <c r="Q6088" s="135"/>
      <c r="R6088" s="135"/>
      <c r="S6088" s="135"/>
    </row>
    <row r="6089" spans="9:19">
      <c r="I6089" s="132"/>
      <c r="J6089" s="132"/>
      <c r="K6089" s="129"/>
      <c r="L6089" s="132"/>
      <c r="M6089" s="132"/>
      <c r="N6089" s="135"/>
      <c r="O6089" s="135"/>
      <c r="P6089" s="135"/>
      <c r="Q6089" s="135"/>
      <c r="R6089" s="135"/>
      <c r="S6089" s="135"/>
    </row>
    <row r="6090" spans="9:19">
      <c r="I6090" s="132"/>
      <c r="J6090" s="132"/>
      <c r="K6090" s="129"/>
      <c r="L6090" s="132"/>
      <c r="M6090" s="132"/>
      <c r="N6090" s="135"/>
      <c r="O6090" s="135"/>
      <c r="P6090" s="135"/>
      <c r="Q6090" s="135"/>
      <c r="R6090" s="135"/>
      <c r="S6090" s="135"/>
    </row>
    <row r="6091" spans="9:19">
      <c r="I6091" s="132"/>
      <c r="J6091" s="132"/>
      <c r="K6091" s="129"/>
      <c r="L6091" s="132"/>
      <c r="M6091" s="132"/>
      <c r="N6091" s="135"/>
      <c r="O6091" s="135"/>
      <c r="P6091" s="135"/>
      <c r="Q6091" s="135"/>
      <c r="R6091" s="135"/>
      <c r="S6091" s="135"/>
    </row>
    <row r="6092" spans="9:19">
      <c r="I6092" s="132"/>
      <c r="J6092" s="132"/>
      <c r="K6092" s="129"/>
      <c r="L6092" s="132"/>
      <c r="M6092" s="132"/>
      <c r="N6092" s="135"/>
      <c r="O6092" s="135"/>
      <c r="P6092" s="135"/>
      <c r="Q6092" s="135"/>
      <c r="R6092" s="135"/>
      <c r="S6092" s="135"/>
    </row>
    <row r="6093" spans="9:19">
      <c r="I6093" s="132"/>
      <c r="J6093" s="132"/>
      <c r="K6093" s="129"/>
      <c r="L6093" s="132"/>
      <c r="M6093" s="132"/>
      <c r="N6093" s="135"/>
      <c r="O6093" s="135"/>
      <c r="P6093" s="135"/>
      <c r="Q6093" s="135"/>
      <c r="R6093" s="135"/>
      <c r="S6093" s="135"/>
    </row>
    <row r="6094" spans="9:19">
      <c r="I6094" s="132"/>
      <c r="J6094" s="132"/>
      <c r="K6094" s="129"/>
      <c r="L6094" s="132"/>
      <c r="M6094" s="132"/>
      <c r="N6094" s="135"/>
      <c r="O6094" s="135"/>
      <c r="P6094" s="135"/>
      <c r="Q6094" s="135"/>
      <c r="R6094" s="135"/>
      <c r="S6094" s="135"/>
    </row>
    <row r="6095" spans="9:19">
      <c r="I6095" s="132"/>
      <c r="J6095" s="132"/>
      <c r="K6095" s="129"/>
      <c r="L6095" s="132"/>
      <c r="M6095" s="132"/>
      <c r="N6095" s="135"/>
      <c r="O6095" s="135"/>
      <c r="P6095" s="135"/>
      <c r="Q6095" s="135"/>
      <c r="R6095" s="135"/>
      <c r="S6095" s="135"/>
    </row>
    <row r="6096" spans="9:19">
      <c r="I6096" s="132"/>
      <c r="J6096" s="132"/>
      <c r="K6096" s="129"/>
      <c r="L6096" s="132"/>
      <c r="M6096" s="132"/>
      <c r="N6096" s="135"/>
      <c r="O6096" s="135"/>
      <c r="P6096" s="135"/>
      <c r="Q6096" s="135"/>
      <c r="R6096" s="135"/>
      <c r="S6096" s="135"/>
    </row>
    <row r="6097" spans="9:19">
      <c r="I6097" s="132"/>
      <c r="J6097" s="132"/>
      <c r="K6097" s="129"/>
      <c r="L6097" s="132"/>
      <c r="M6097" s="132"/>
      <c r="N6097" s="135"/>
      <c r="O6097" s="135"/>
      <c r="P6097" s="135"/>
      <c r="Q6097" s="135"/>
      <c r="R6097" s="135"/>
      <c r="S6097" s="135"/>
    </row>
    <row r="6098" spans="9:19">
      <c r="I6098" s="132"/>
      <c r="J6098" s="132"/>
      <c r="K6098" s="129"/>
      <c r="L6098" s="132"/>
      <c r="M6098" s="132"/>
      <c r="N6098" s="135"/>
      <c r="O6098" s="135"/>
      <c r="P6098" s="135"/>
      <c r="Q6098" s="135"/>
      <c r="R6098" s="135"/>
      <c r="S6098" s="135"/>
    </row>
    <row r="6099" spans="9:19">
      <c r="I6099" s="132"/>
      <c r="J6099" s="132"/>
      <c r="K6099" s="129"/>
      <c r="L6099" s="132"/>
      <c r="M6099" s="132"/>
      <c r="N6099" s="135"/>
      <c r="O6099" s="135"/>
      <c r="P6099" s="135"/>
      <c r="Q6099" s="135"/>
      <c r="R6099" s="135"/>
      <c r="S6099" s="135"/>
    </row>
    <row r="6100" spans="9:19">
      <c r="I6100" s="132"/>
      <c r="J6100" s="132"/>
      <c r="K6100" s="129"/>
      <c r="L6100" s="132"/>
      <c r="M6100" s="132"/>
      <c r="N6100" s="135"/>
      <c r="O6100" s="135"/>
      <c r="P6100" s="135"/>
      <c r="Q6100" s="135"/>
      <c r="R6100" s="135"/>
      <c r="S6100" s="135"/>
    </row>
    <row r="6101" spans="9:19">
      <c r="I6101" s="132"/>
      <c r="J6101" s="132"/>
      <c r="K6101" s="129"/>
      <c r="L6101" s="132"/>
      <c r="M6101" s="132"/>
      <c r="N6101" s="135"/>
      <c r="O6101" s="135"/>
      <c r="P6101" s="135"/>
      <c r="Q6101" s="135"/>
      <c r="R6101" s="135"/>
      <c r="S6101" s="135"/>
    </row>
    <row r="6102" spans="9:19">
      <c r="I6102" s="132"/>
      <c r="J6102" s="132"/>
      <c r="K6102" s="129"/>
      <c r="L6102" s="132"/>
      <c r="M6102" s="132"/>
      <c r="N6102" s="135"/>
      <c r="O6102" s="135"/>
      <c r="P6102" s="135"/>
      <c r="Q6102" s="135"/>
      <c r="R6102" s="135"/>
      <c r="S6102" s="135"/>
    </row>
    <row r="6103" spans="9:19">
      <c r="I6103" s="132"/>
      <c r="J6103" s="132"/>
      <c r="K6103" s="129"/>
      <c r="L6103" s="132"/>
      <c r="M6103" s="132"/>
      <c r="N6103" s="135"/>
      <c r="O6103" s="135"/>
      <c r="P6103" s="135"/>
      <c r="Q6103" s="135"/>
      <c r="R6103" s="135"/>
      <c r="S6103" s="135"/>
    </row>
    <row r="6104" spans="9:19">
      <c r="I6104" s="132"/>
      <c r="J6104" s="132"/>
      <c r="K6104" s="129"/>
      <c r="L6104" s="132"/>
      <c r="M6104" s="132"/>
      <c r="N6104" s="135"/>
      <c r="O6104" s="135"/>
      <c r="P6104" s="135"/>
      <c r="Q6104" s="135"/>
      <c r="R6104" s="135"/>
      <c r="S6104" s="135"/>
    </row>
    <row r="6105" spans="9:19">
      <c r="I6105" s="132"/>
      <c r="J6105" s="132"/>
      <c r="K6105" s="129"/>
      <c r="L6105" s="132"/>
      <c r="M6105" s="132"/>
      <c r="N6105" s="135"/>
      <c r="O6105" s="135"/>
      <c r="P6105" s="135"/>
      <c r="Q6105" s="135"/>
      <c r="R6105" s="135"/>
      <c r="S6105" s="135"/>
    </row>
    <row r="6106" spans="9:19">
      <c r="I6106" s="132"/>
      <c r="J6106" s="132"/>
      <c r="K6106" s="129"/>
      <c r="L6106" s="132"/>
      <c r="M6106" s="132"/>
      <c r="N6106" s="135"/>
      <c r="O6106" s="135"/>
      <c r="P6106" s="135"/>
      <c r="Q6106" s="135"/>
      <c r="R6106" s="135"/>
      <c r="S6106" s="135"/>
    </row>
    <row r="6107" spans="9:19">
      <c r="I6107" s="132"/>
      <c r="J6107" s="132"/>
      <c r="K6107" s="129"/>
      <c r="L6107" s="132"/>
      <c r="M6107" s="132"/>
      <c r="N6107" s="135"/>
      <c r="O6107" s="135"/>
      <c r="P6107" s="135"/>
      <c r="Q6107" s="135"/>
      <c r="R6107" s="135"/>
      <c r="S6107" s="135"/>
    </row>
    <row r="6108" spans="9:19">
      <c r="I6108" s="132"/>
      <c r="J6108" s="132"/>
      <c r="K6108" s="129"/>
      <c r="L6108" s="132"/>
      <c r="M6108" s="132"/>
      <c r="N6108" s="135"/>
      <c r="O6108" s="135"/>
      <c r="P6108" s="135"/>
      <c r="Q6108" s="135"/>
      <c r="R6108" s="135"/>
      <c r="S6108" s="135"/>
    </row>
    <row r="6109" spans="9:19">
      <c r="I6109" s="132"/>
      <c r="J6109" s="132"/>
      <c r="K6109" s="129"/>
      <c r="L6109" s="132"/>
      <c r="M6109" s="132"/>
      <c r="N6109" s="135"/>
      <c r="O6109" s="135"/>
      <c r="P6109" s="135"/>
      <c r="Q6109" s="135"/>
      <c r="R6109" s="135"/>
      <c r="S6109" s="135"/>
    </row>
    <row r="6110" spans="9:19">
      <c r="I6110" s="132"/>
      <c r="J6110" s="132"/>
      <c r="K6110" s="129"/>
      <c r="L6110" s="132"/>
      <c r="M6110" s="132"/>
      <c r="N6110" s="135"/>
      <c r="O6110" s="135"/>
      <c r="P6110" s="135"/>
      <c r="Q6110" s="135"/>
      <c r="R6110" s="135"/>
      <c r="S6110" s="135"/>
    </row>
    <row r="6111" spans="9:19">
      <c r="I6111" s="132"/>
      <c r="J6111" s="132"/>
      <c r="K6111" s="129"/>
      <c r="L6111" s="132"/>
      <c r="M6111" s="132"/>
      <c r="N6111" s="135"/>
      <c r="O6111" s="135"/>
      <c r="P6111" s="135"/>
      <c r="Q6111" s="135"/>
      <c r="R6111" s="135"/>
      <c r="S6111" s="135"/>
    </row>
    <row r="6112" spans="9:19">
      <c r="I6112" s="132"/>
      <c r="J6112" s="132"/>
      <c r="K6112" s="129"/>
      <c r="L6112" s="132"/>
      <c r="M6112" s="132"/>
      <c r="N6112" s="135"/>
      <c r="O6112" s="135"/>
      <c r="P6112" s="135"/>
      <c r="Q6112" s="135"/>
      <c r="R6112" s="135"/>
      <c r="S6112" s="135"/>
    </row>
    <row r="6113" spans="9:19">
      <c r="I6113" s="132"/>
      <c r="J6113" s="132"/>
      <c r="K6113" s="129"/>
      <c r="L6113" s="132"/>
      <c r="M6113" s="132"/>
      <c r="N6113" s="135"/>
      <c r="O6113" s="135"/>
      <c r="P6113" s="135"/>
      <c r="Q6113" s="135"/>
      <c r="R6113" s="135"/>
      <c r="S6113" s="135"/>
    </row>
    <row r="6114" spans="9:19">
      <c r="I6114" s="132"/>
      <c r="J6114" s="132"/>
      <c r="K6114" s="129"/>
      <c r="L6114" s="132"/>
      <c r="M6114" s="132"/>
      <c r="N6114" s="135"/>
      <c r="O6114" s="135"/>
      <c r="P6114" s="135"/>
      <c r="Q6114" s="135"/>
      <c r="R6114" s="135"/>
      <c r="S6114" s="135"/>
    </row>
    <row r="6115" spans="9:19">
      <c r="I6115" s="132"/>
      <c r="J6115" s="132"/>
      <c r="K6115" s="129"/>
      <c r="L6115" s="132"/>
      <c r="M6115" s="132"/>
      <c r="N6115" s="135"/>
      <c r="O6115" s="135"/>
      <c r="P6115" s="135"/>
      <c r="Q6115" s="135"/>
      <c r="R6115" s="135"/>
      <c r="S6115" s="135"/>
    </row>
    <row r="6116" spans="9:19">
      <c r="I6116" s="132"/>
      <c r="J6116" s="132"/>
      <c r="K6116" s="129"/>
      <c r="L6116" s="132"/>
      <c r="M6116" s="132"/>
      <c r="N6116" s="135"/>
      <c r="O6116" s="135"/>
      <c r="P6116" s="135"/>
      <c r="Q6116" s="135"/>
      <c r="R6116" s="135"/>
      <c r="S6116" s="135"/>
    </row>
    <row r="6117" spans="9:19">
      <c r="I6117" s="132"/>
      <c r="J6117" s="132"/>
      <c r="K6117" s="129"/>
      <c r="L6117" s="132"/>
      <c r="M6117" s="132"/>
      <c r="N6117" s="135"/>
      <c r="O6117" s="135"/>
      <c r="P6117" s="135"/>
      <c r="Q6117" s="135"/>
      <c r="R6117" s="135"/>
      <c r="S6117" s="135"/>
    </row>
    <row r="6118" spans="9:19">
      <c r="I6118" s="132"/>
      <c r="J6118" s="132"/>
      <c r="K6118" s="129"/>
      <c r="L6118" s="132"/>
      <c r="M6118" s="132"/>
      <c r="N6118" s="135"/>
      <c r="O6118" s="135"/>
      <c r="P6118" s="135"/>
      <c r="Q6118" s="135"/>
      <c r="R6118" s="135"/>
      <c r="S6118" s="135"/>
    </row>
    <row r="6119" spans="9:19">
      <c r="I6119" s="132"/>
      <c r="J6119" s="132"/>
      <c r="K6119" s="129"/>
      <c r="L6119" s="132"/>
      <c r="M6119" s="132"/>
      <c r="N6119" s="135"/>
      <c r="O6119" s="135"/>
      <c r="P6119" s="135"/>
      <c r="Q6119" s="135"/>
      <c r="R6119" s="135"/>
      <c r="S6119" s="135"/>
    </row>
    <row r="6120" spans="9:19">
      <c r="I6120" s="132"/>
      <c r="J6120" s="132"/>
      <c r="K6120" s="129"/>
      <c r="L6120" s="132"/>
      <c r="M6120" s="132"/>
      <c r="N6120" s="135"/>
      <c r="O6120" s="135"/>
      <c r="P6120" s="135"/>
      <c r="Q6120" s="135"/>
      <c r="R6120" s="135"/>
      <c r="S6120" s="135"/>
    </row>
    <row r="6121" spans="9:19">
      <c r="I6121" s="132"/>
      <c r="J6121" s="132"/>
      <c r="K6121" s="129"/>
      <c r="L6121" s="132"/>
      <c r="M6121" s="132"/>
      <c r="N6121" s="135"/>
      <c r="O6121" s="135"/>
      <c r="P6121" s="135"/>
      <c r="Q6121" s="135"/>
      <c r="R6121" s="135"/>
      <c r="S6121" s="135"/>
    </row>
    <row r="6122" spans="9:19">
      <c r="I6122" s="132"/>
      <c r="J6122" s="132"/>
      <c r="K6122" s="129"/>
      <c r="L6122" s="132"/>
      <c r="M6122" s="132"/>
      <c r="N6122" s="135"/>
      <c r="O6122" s="135"/>
      <c r="P6122" s="135"/>
      <c r="Q6122" s="135"/>
      <c r="R6122" s="135"/>
      <c r="S6122" s="135"/>
    </row>
    <row r="6123" spans="9:19">
      <c r="I6123" s="132"/>
      <c r="J6123" s="132"/>
      <c r="K6123" s="129"/>
      <c r="L6123" s="132"/>
      <c r="M6123" s="132"/>
      <c r="N6123" s="135"/>
      <c r="O6123" s="135"/>
      <c r="P6123" s="135"/>
      <c r="Q6123" s="135"/>
      <c r="R6123" s="135"/>
      <c r="S6123" s="135"/>
    </row>
    <row r="6124" spans="9:19">
      <c r="I6124" s="132"/>
      <c r="J6124" s="132"/>
      <c r="K6124" s="129"/>
      <c r="L6124" s="132"/>
      <c r="M6124" s="132"/>
      <c r="N6124" s="135"/>
      <c r="O6124" s="135"/>
      <c r="P6124" s="135"/>
      <c r="Q6124" s="135"/>
      <c r="R6124" s="135"/>
      <c r="S6124" s="135"/>
    </row>
    <row r="6125" spans="9:19">
      <c r="I6125" s="132"/>
      <c r="J6125" s="132"/>
      <c r="K6125" s="129"/>
      <c r="L6125" s="132"/>
      <c r="M6125" s="132"/>
      <c r="N6125" s="135"/>
      <c r="O6125" s="135"/>
      <c r="P6125" s="135"/>
      <c r="Q6125" s="135"/>
      <c r="R6125" s="135"/>
      <c r="S6125" s="135"/>
    </row>
    <row r="6126" spans="9:19">
      <c r="I6126" s="132"/>
      <c r="J6126" s="132"/>
      <c r="K6126" s="129"/>
      <c r="L6126" s="132"/>
      <c r="M6126" s="132"/>
      <c r="N6126" s="135"/>
      <c r="O6126" s="135"/>
      <c r="P6126" s="135"/>
      <c r="Q6126" s="135"/>
      <c r="R6126" s="135"/>
      <c r="S6126" s="135"/>
    </row>
    <row r="6127" spans="9:19">
      <c r="I6127" s="132"/>
      <c r="J6127" s="132"/>
      <c r="K6127" s="129"/>
      <c r="L6127" s="132"/>
      <c r="M6127" s="132"/>
      <c r="N6127" s="135"/>
      <c r="O6127" s="135"/>
      <c r="P6127" s="135"/>
      <c r="Q6127" s="135"/>
      <c r="R6127" s="135"/>
      <c r="S6127" s="135"/>
    </row>
    <row r="6128" spans="9:19">
      <c r="I6128" s="132"/>
      <c r="J6128" s="132"/>
      <c r="K6128" s="129"/>
      <c r="L6128" s="132"/>
      <c r="M6128" s="132"/>
      <c r="N6128" s="135"/>
      <c r="O6128" s="135"/>
      <c r="P6128" s="135"/>
      <c r="Q6128" s="135"/>
      <c r="R6128" s="135"/>
      <c r="S6128" s="135"/>
    </row>
    <row r="6129" spans="9:19">
      <c r="I6129" s="132"/>
      <c r="J6129" s="132"/>
      <c r="K6129" s="129"/>
      <c r="L6129" s="132"/>
      <c r="M6129" s="132"/>
      <c r="N6129" s="135"/>
      <c r="O6129" s="135"/>
      <c r="P6129" s="135"/>
      <c r="Q6129" s="135"/>
      <c r="R6129" s="135"/>
      <c r="S6129" s="135"/>
    </row>
    <row r="6130" spans="9:19">
      <c r="I6130" s="132"/>
      <c r="J6130" s="132"/>
      <c r="K6130" s="129"/>
      <c r="L6130" s="132"/>
      <c r="M6130" s="132"/>
      <c r="N6130" s="135"/>
      <c r="O6130" s="135"/>
      <c r="P6130" s="135"/>
      <c r="Q6130" s="135"/>
      <c r="R6130" s="135"/>
      <c r="S6130" s="135"/>
    </row>
    <row r="6131" spans="9:19">
      <c r="I6131" s="132"/>
      <c r="J6131" s="132"/>
      <c r="K6131" s="129"/>
      <c r="L6131" s="132"/>
      <c r="M6131" s="132"/>
      <c r="N6131" s="135"/>
      <c r="O6131" s="135"/>
      <c r="P6131" s="135"/>
      <c r="Q6131" s="135"/>
      <c r="R6131" s="135"/>
      <c r="S6131" s="135"/>
    </row>
    <row r="6132" spans="9:19">
      <c r="I6132" s="132"/>
      <c r="J6132" s="132"/>
      <c r="K6132" s="129"/>
      <c r="L6132" s="132"/>
      <c r="M6132" s="132"/>
      <c r="N6132" s="135"/>
      <c r="O6132" s="135"/>
      <c r="P6132" s="135"/>
      <c r="Q6132" s="135"/>
      <c r="R6132" s="135"/>
      <c r="S6132" s="135"/>
    </row>
    <row r="6133" spans="9:19">
      <c r="I6133" s="132"/>
      <c r="J6133" s="132"/>
      <c r="K6133" s="129"/>
      <c r="L6133" s="132"/>
      <c r="M6133" s="132"/>
      <c r="N6133" s="135"/>
      <c r="O6133" s="135"/>
      <c r="P6133" s="135"/>
      <c r="Q6133" s="135"/>
      <c r="R6133" s="135"/>
      <c r="S6133" s="135"/>
    </row>
    <row r="6134" spans="9:19">
      <c r="I6134" s="132"/>
      <c r="J6134" s="132"/>
      <c r="K6134" s="129"/>
      <c r="L6134" s="132"/>
      <c r="M6134" s="132"/>
      <c r="N6134" s="135"/>
      <c r="O6134" s="135"/>
      <c r="P6134" s="135"/>
      <c r="Q6134" s="135"/>
      <c r="R6134" s="135"/>
      <c r="S6134" s="135"/>
    </row>
    <row r="6135" spans="9:19">
      <c r="I6135" s="132"/>
      <c r="J6135" s="132"/>
      <c r="K6135" s="129"/>
      <c r="L6135" s="132"/>
      <c r="M6135" s="132"/>
      <c r="N6135" s="135"/>
      <c r="O6135" s="135"/>
      <c r="P6135" s="135"/>
      <c r="Q6135" s="135"/>
      <c r="R6135" s="135"/>
      <c r="S6135" s="135"/>
    </row>
    <row r="6136" spans="9:19">
      <c r="I6136" s="132"/>
      <c r="J6136" s="132"/>
      <c r="K6136" s="129"/>
      <c r="L6136" s="132"/>
      <c r="M6136" s="132"/>
      <c r="N6136" s="135"/>
      <c r="O6136" s="135"/>
      <c r="P6136" s="135"/>
      <c r="Q6136" s="135"/>
      <c r="R6136" s="135"/>
      <c r="S6136" s="135"/>
    </row>
    <row r="6137" spans="9:19">
      <c r="I6137" s="132"/>
      <c r="J6137" s="132"/>
      <c r="K6137" s="129"/>
      <c r="L6137" s="132"/>
      <c r="M6137" s="132"/>
      <c r="N6137" s="135"/>
      <c r="O6137" s="135"/>
      <c r="P6137" s="135"/>
      <c r="Q6137" s="135"/>
      <c r="R6137" s="135"/>
      <c r="S6137" s="135"/>
    </row>
    <row r="6138" spans="9:19">
      <c r="I6138" s="132"/>
      <c r="J6138" s="132"/>
      <c r="K6138" s="129"/>
      <c r="L6138" s="132"/>
      <c r="M6138" s="132"/>
      <c r="N6138" s="135"/>
      <c r="O6138" s="135"/>
      <c r="P6138" s="135"/>
      <c r="Q6138" s="135"/>
      <c r="R6138" s="135"/>
      <c r="S6138" s="135"/>
    </row>
    <row r="6139" spans="9:19">
      <c r="I6139" s="132"/>
      <c r="J6139" s="132"/>
      <c r="K6139" s="129"/>
      <c r="L6139" s="132"/>
      <c r="M6139" s="132"/>
      <c r="N6139" s="135"/>
      <c r="O6139" s="135"/>
      <c r="P6139" s="135"/>
      <c r="Q6139" s="135"/>
      <c r="R6139" s="135"/>
      <c r="S6139" s="135"/>
    </row>
    <row r="6140" spans="9:19">
      <c r="I6140" s="132"/>
      <c r="J6140" s="132"/>
      <c r="K6140" s="129"/>
      <c r="L6140" s="132"/>
      <c r="M6140" s="132"/>
      <c r="N6140" s="135"/>
      <c r="O6140" s="135"/>
      <c r="P6140" s="135"/>
      <c r="Q6140" s="135"/>
      <c r="R6140" s="135"/>
      <c r="S6140" s="135"/>
    </row>
    <row r="6141" spans="9:19">
      <c r="I6141" s="132"/>
      <c r="J6141" s="132"/>
      <c r="K6141" s="129"/>
      <c r="L6141" s="132"/>
      <c r="M6141" s="132"/>
      <c r="N6141" s="135"/>
      <c r="O6141" s="135"/>
      <c r="P6141" s="135"/>
      <c r="Q6141" s="135"/>
      <c r="R6141" s="135"/>
      <c r="S6141" s="135"/>
    </row>
    <row r="6142" spans="9:19">
      <c r="I6142" s="132"/>
      <c r="J6142" s="132"/>
      <c r="K6142" s="129"/>
      <c r="L6142" s="132"/>
      <c r="M6142" s="132"/>
      <c r="N6142" s="135"/>
      <c r="O6142" s="135"/>
      <c r="P6142" s="135"/>
      <c r="Q6142" s="135"/>
      <c r="R6142" s="135"/>
      <c r="S6142" s="135"/>
    </row>
    <row r="6143" spans="9:19">
      <c r="I6143" s="132"/>
      <c r="J6143" s="132"/>
      <c r="K6143" s="129"/>
      <c r="L6143" s="132"/>
      <c r="M6143" s="132"/>
      <c r="N6143" s="135"/>
      <c r="O6143" s="135"/>
      <c r="P6143" s="135"/>
      <c r="Q6143" s="135"/>
      <c r="R6143" s="135"/>
      <c r="S6143" s="135"/>
    </row>
    <row r="6144" spans="9:19">
      <c r="I6144" s="132"/>
      <c r="J6144" s="132"/>
      <c r="K6144" s="129"/>
      <c r="L6144" s="132"/>
      <c r="M6144" s="132"/>
      <c r="N6144" s="135"/>
      <c r="O6144" s="135"/>
      <c r="P6144" s="135"/>
      <c r="Q6144" s="135"/>
      <c r="R6144" s="135"/>
      <c r="S6144" s="135"/>
    </row>
    <row r="6145" spans="9:19">
      <c r="I6145" s="132"/>
      <c r="J6145" s="132"/>
      <c r="K6145" s="129"/>
      <c r="L6145" s="132"/>
      <c r="M6145" s="132"/>
      <c r="N6145" s="135"/>
      <c r="O6145" s="135"/>
      <c r="P6145" s="135"/>
      <c r="Q6145" s="135"/>
      <c r="R6145" s="135"/>
      <c r="S6145" s="135"/>
    </row>
    <row r="6146" spans="9:19">
      <c r="I6146" s="132"/>
      <c r="J6146" s="132"/>
      <c r="K6146" s="129"/>
      <c r="L6146" s="132"/>
      <c r="M6146" s="132"/>
      <c r="N6146" s="135"/>
      <c r="O6146" s="135"/>
      <c r="P6146" s="135"/>
      <c r="Q6146" s="135"/>
      <c r="R6146" s="135"/>
      <c r="S6146" s="135"/>
    </row>
    <row r="6147" spans="9:19">
      <c r="I6147" s="132"/>
      <c r="J6147" s="132"/>
      <c r="K6147" s="129"/>
      <c r="L6147" s="132"/>
      <c r="M6147" s="132"/>
      <c r="N6147" s="135"/>
      <c r="O6147" s="135"/>
      <c r="P6147" s="135"/>
      <c r="Q6147" s="135"/>
      <c r="R6147" s="135"/>
      <c r="S6147" s="135"/>
    </row>
    <row r="6148" spans="9:19">
      <c r="I6148" s="132"/>
      <c r="J6148" s="132"/>
      <c r="K6148" s="129"/>
      <c r="L6148" s="132"/>
      <c r="M6148" s="132"/>
      <c r="N6148" s="135"/>
      <c r="O6148" s="135"/>
      <c r="P6148" s="135"/>
      <c r="Q6148" s="135"/>
      <c r="R6148" s="135"/>
      <c r="S6148" s="135"/>
    </row>
    <row r="6149" spans="9:19">
      <c r="I6149" s="132"/>
      <c r="J6149" s="132"/>
      <c r="K6149" s="129"/>
      <c r="L6149" s="132"/>
      <c r="M6149" s="132"/>
      <c r="N6149" s="135"/>
      <c r="O6149" s="135"/>
      <c r="P6149" s="135"/>
      <c r="Q6149" s="135"/>
      <c r="R6149" s="135"/>
      <c r="S6149" s="135"/>
    </row>
    <row r="6150" spans="9:19">
      <c r="I6150" s="132"/>
      <c r="J6150" s="132"/>
      <c r="K6150" s="129"/>
      <c r="L6150" s="132"/>
      <c r="M6150" s="132"/>
      <c r="N6150" s="135"/>
      <c r="O6150" s="135"/>
      <c r="P6150" s="135"/>
      <c r="Q6150" s="135"/>
      <c r="R6150" s="135"/>
      <c r="S6150" s="135"/>
    </row>
    <row r="6151" spans="9:19">
      <c r="I6151" s="132"/>
      <c r="J6151" s="132"/>
      <c r="K6151" s="129"/>
      <c r="L6151" s="132"/>
      <c r="M6151" s="132"/>
      <c r="N6151" s="135"/>
      <c r="O6151" s="135"/>
      <c r="P6151" s="135"/>
      <c r="Q6151" s="135"/>
      <c r="R6151" s="135"/>
      <c r="S6151" s="135"/>
    </row>
    <row r="6152" spans="9:19">
      <c r="I6152" s="132"/>
      <c r="J6152" s="132"/>
      <c r="K6152" s="129"/>
      <c r="L6152" s="132"/>
      <c r="M6152" s="132"/>
      <c r="N6152" s="135"/>
      <c r="O6152" s="135"/>
      <c r="P6152" s="135"/>
      <c r="Q6152" s="135"/>
      <c r="R6152" s="135"/>
      <c r="S6152" s="135"/>
    </row>
    <row r="6153" spans="9:19">
      <c r="I6153" s="132"/>
      <c r="J6153" s="132"/>
      <c r="K6153" s="129"/>
      <c r="L6153" s="132"/>
      <c r="M6153" s="132"/>
      <c r="N6153" s="135"/>
      <c r="O6153" s="135"/>
      <c r="P6153" s="135"/>
      <c r="Q6153" s="135"/>
      <c r="R6153" s="135"/>
      <c r="S6153" s="135"/>
    </row>
    <row r="6154" spans="9:19">
      <c r="I6154" s="132"/>
      <c r="J6154" s="132"/>
      <c r="K6154" s="129"/>
      <c r="L6154" s="132"/>
      <c r="M6154" s="132"/>
      <c r="N6154" s="135"/>
      <c r="O6154" s="135"/>
      <c r="P6154" s="135"/>
      <c r="Q6154" s="135"/>
      <c r="R6154" s="135"/>
      <c r="S6154" s="135"/>
    </row>
    <row r="6155" spans="9:19">
      <c r="I6155" s="132"/>
      <c r="J6155" s="132"/>
      <c r="K6155" s="129"/>
      <c r="L6155" s="132"/>
      <c r="M6155" s="132"/>
      <c r="N6155" s="135"/>
      <c r="O6155" s="135"/>
      <c r="P6155" s="135"/>
      <c r="Q6155" s="135"/>
      <c r="R6155" s="135"/>
      <c r="S6155" s="135"/>
    </row>
    <row r="6156" spans="9:19">
      <c r="I6156" s="132"/>
      <c r="J6156" s="132"/>
      <c r="K6156" s="129"/>
      <c r="L6156" s="132"/>
      <c r="M6156" s="132"/>
      <c r="N6156" s="135"/>
      <c r="O6156" s="135"/>
      <c r="P6156" s="135"/>
      <c r="Q6156" s="135"/>
      <c r="R6156" s="135"/>
      <c r="S6156" s="135"/>
    </row>
    <row r="6157" spans="9:19">
      <c r="I6157" s="132"/>
      <c r="J6157" s="132"/>
      <c r="K6157" s="129"/>
      <c r="L6157" s="132"/>
      <c r="M6157" s="132"/>
      <c r="N6157" s="135"/>
      <c r="O6157" s="135"/>
      <c r="P6157" s="135"/>
      <c r="Q6157" s="135"/>
      <c r="R6157" s="135"/>
      <c r="S6157" s="135"/>
    </row>
    <row r="6158" spans="9:19">
      <c r="I6158" s="132"/>
      <c r="J6158" s="132"/>
      <c r="K6158" s="129"/>
      <c r="L6158" s="132"/>
      <c r="M6158" s="132"/>
      <c r="N6158" s="135"/>
      <c r="O6158" s="135"/>
      <c r="P6158" s="135"/>
      <c r="Q6158" s="135"/>
      <c r="R6158" s="135"/>
      <c r="S6158" s="135"/>
    </row>
    <row r="6159" spans="9:19">
      <c r="I6159" s="132"/>
      <c r="J6159" s="132"/>
      <c r="K6159" s="129"/>
      <c r="L6159" s="132"/>
      <c r="M6159" s="132"/>
      <c r="N6159" s="135"/>
      <c r="O6159" s="135"/>
      <c r="P6159" s="135"/>
      <c r="Q6159" s="135"/>
      <c r="R6159" s="135"/>
      <c r="S6159" s="135"/>
    </row>
    <row r="6160" spans="9:19">
      <c r="I6160" s="132"/>
      <c r="J6160" s="132"/>
      <c r="K6160" s="129"/>
      <c r="L6160" s="132"/>
      <c r="M6160" s="132"/>
      <c r="N6160" s="135"/>
      <c r="O6160" s="135"/>
      <c r="P6160" s="135"/>
      <c r="Q6160" s="135"/>
      <c r="R6160" s="135"/>
      <c r="S6160" s="135"/>
    </row>
    <row r="6161" spans="9:19">
      <c r="I6161" s="132"/>
      <c r="J6161" s="132"/>
      <c r="K6161" s="129"/>
      <c r="L6161" s="132"/>
      <c r="M6161" s="132"/>
      <c r="N6161" s="135"/>
      <c r="O6161" s="135"/>
      <c r="P6161" s="135"/>
      <c r="Q6161" s="135"/>
      <c r="R6161" s="135"/>
      <c r="S6161" s="135"/>
    </row>
    <row r="6162" spans="9:19">
      <c r="I6162" s="132"/>
      <c r="J6162" s="132"/>
      <c r="K6162" s="129"/>
      <c r="L6162" s="132"/>
      <c r="M6162" s="132"/>
      <c r="N6162" s="135"/>
      <c r="O6162" s="135"/>
      <c r="P6162" s="135"/>
      <c r="Q6162" s="135"/>
      <c r="R6162" s="135"/>
      <c r="S6162" s="135"/>
    </row>
    <row r="6163" spans="9:19">
      <c r="I6163" s="132"/>
      <c r="J6163" s="132"/>
      <c r="K6163" s="129"/>
      <c r="L6163" s="132"/>
      <c r="M6163" s="132"/>
      <c r="N6163" s="135"/>
      <c r="O6163" s="135"/>
      <c r="P6163" s="135"/>
      <c r="Q6163" s="135"/>
      <c r="R6163" s="135"/>
      <c r="S6163" s="135"/>
    </row>
    <row r="6164" spans="9:19">
      <c r="I6164" s="132"/>
      <c r="J6164" s="132"/>
      <c r="K6164" s="129"/>
      <c r="L6164" s="132"/>
      <c r="M6164" s="132"/>
      <c r="N6164" s="135"/>
      <c r="O6164" s="135"/>
      <c r="P6164" s="135"/>
      <c r="Q6164" s="135"/>
      <c r="R6164" s="135"/>
      <c r="S6164" s="135"/>
    </row>
    <row r="6165" spans="9:19">
      <c r="I6165" s="132"/>
      <c r="J6165" s="132"/>
      <c r="K6165" s="129"/>
      <c r="L6165" s="132"/>
      <c r="M6165" s="132"/>
      <c r="N6165" s="135"/>
      <c r="O6165" s="135"/>
      <c r="P6165" s="135"/>
      <c r="Q6165" s="135"/>
      <c r="R6165" s="135"/>
      <c r="S6165" s="135"/>
    </row>
    <row r="6166" spans="9:19">
      <c r="I6166" s="132"/>
      <c r="J6166" s="132"/>
      <c r="K6166" s="129"/>
      <c r="L6166" s="132"/>
      <c r="M6166" s="132"/>
      <c r="N6166" s="135"/>
      <c r="O6166" s="135"/>
      <c r="P6166" s="135"/>
      <c r="Q6166" s="135"/>
      <c r="R6166" s="135"/>
      <c r="S6166" s="135"/>
    </row>
    <row r="6167" spans="9:19">
      <c r="I6167" s="132"/>
      <c r="J6167" s="132"/>
      <c r="K6167" s="129"/>
      <c r="L6167" s="132"/>
      <c r="M6167" s="132"/>
      <c r="N6167" s="135"/>
      <c r="O6167" s="135"/>
      <c r="P6167" s="135"/>
      <c r="Q6167" s="135"/>
      <c r="R6167" s="135"/>
      <c r="S6167" s="135"/>
    </row>
    <row r="6168" spans="9:19">
      <c r="I6168" s="132"/>
      <c r="J6168" s="132"/>
      <c r="K6168" s="129"/>
      <c r="L6168" s="132"/>
      <c r="M6168" s="132"/>
      <c r="N6168" s="135"/>
      <c r="O6168" s="135"/>
      <c r="P6168" s="135"/>
      <c r="Q6168" s="135"/>
      <c r="R6168" s="135"/>
      <c r="S6168" s="135"/>
    </row>
    <row r="6169" spans="9:19">
      <c r="I6169" s="132"/>
      <c r="J6169" s="132"/>
      <c r="K6169" s="129"/>
      <c r="L6169" s="132"/>
      <c r="M6169" s="132"/>
      <c r="N6169" s="135"/>
      <c r="O6169" s="135"/>
      <c r="P6169" s="135"/>
      <c r="Q6169" s="135"/>
      <c r="R6169" s="135"/>
      <c r="S6169" s="135"/>
    </row>
    <row r="6170" spans="9:19">
      <c r="I6170" s="132"/>
      <c r="J6170" s="132"/>
      <c r="K6170" s="129"/>
      <c r="L6170" s="132"/>
      <c r="M6170" s="132"/>
      <c r="N6170" s="135"/>
      <c r="O6170" s="135"/>
      <c r="P6170" s="135"/>
      <c r="Q6170" s="135"/>
      <c r="R6170" s="135"/>
      <c r="S6170" s="135"/>
    </row>
    <row r="6171" spans="9:19">
      <c r="I6171" s="132"/>
      <c r="J6171" s="132"/>
      <c r="K6171" s="129"/>
      <c r="L6171" s="132"/>
      <c r="M6171" s="132"/>
      <c r="N6171" s="135"/>
      <c r="O6171" s="135"/>
      <c r="P6171" s="135"/>
      <c r="Q6171" s="135"/>
      <c r="R6171" s="135"/>
      <c r="S6171" s="135"/>
    </row>
    <row r="6172" spans="9:19">
      <c r="I6172" s="132"/>
      <c r="J6172" s="132"/>
      <c r="K6172" s="129"/>
      <c r="L6172" s="132"/>
      <c r="M6172" s="132"/>
      <c r="N6172" s="135"/>
      <c r="O6172" s="135"/>
      <c r="P6172" s="135"/>
      <c r="Q6172" s="135"/>
      <c r="R6172" s="135"/>
      <c r="S6172" s="135"/>
    </row>
    <row r="6173" spans="9:19">
      <c r="I6173" s="132"/>
      <c r="J6173" s="132"/>
      <c r="K6173" s="129"/>
      <c r="L6173" s="132"/>
      <c r="M6173" s="132"/>
      <c r="N6173" s="135"/>
      <c r="O6173" s="135"/>
      <c r="P6173" s="135"/>
      <c r="Q6173" s="135"/>
      <c r="R6173" s="135"/>
      <c r="S6173" s="135"/>
    </row>
    <row r="6174" spans="9:19">
      <c r="I6174" s="132"/>
      <c r="J6174" s="132"/>
      <c r="K6174" s="129"/>
      <c r="L6174" s="132"/>
      <c r="M6174" s="132"/>
      <c r="N6174" s="135"/>
      <c r="O6174" s="135"/>
      <c r="P6174" s="135"/>
      <c r="Q6174" s="135"/>
      <c r="R6174" s="135"/>
      <c r="S6174" s="135"/>
    </row>
    <row r="6175" spans="9:19">
      <c r="I6175" s="132"/>
      <c r="J6175" s="132"/>
      <c r="K6175" s="129"/>
      <c r="L6175" s="132"/>
      <c r="M6175" s="132"/>
      <c r="N6175" s="135"/>
      <c r="O6175" s="135"/>
      <c r="P6175" s="135"/>
      <c r="Q6175" s="135"/>
      <c r="R6175" s="135"/>
      <c r="S6175" s="135"/>
    </row>
    <row r="6176" spans="9:19">
      <c r="I6176" s="132"/>
      <c r="J6176" s="132"/>
      <c r="K6176" s="129"/>
      <c r="L6176" s="132"/>
      <c r="M6176" s="132"/>
      <c r="N6176" s="135"/>
      <c r="O6176" s="135"/>
      <c r="P6176" s="135"/>
      <c r="Q6176" s="135"/>
      <c r="R6176" s="135"/>
      <c r="S6176" s="135"/>
    </row>
    <row r="6177" spans="9:19">
      <c r="I6177" s="132"/>
      <c r="J6177" s="132"/>
      <c r="K6177" s="129"/>
      <c r="L6177" s="132"/>
      <c r="M6177" s="132"/>
      <c r="N6177" s="135"/>
      <c r="O6177" s="135"/>
      <c r="P6177" s="135"/>
      <c r="Q6177" s="135"/>
      <c r="R6177" s="135"/>
      <c r="S6177" s="135"/>
    </row>
    <row r="6178" spans="9:19">
      <c r="I6178" s="132"/>
      <c r="J6178" s="132"/>
      <c r="K6178" s="129"/>
      <c r="L6178" s="132"/>
      <c r="M6178" s="132"/>
      <c r="N6178" s="135"/>
      <c r="O6178" s="135"/>
      <c r="P6178" s="135"/>
      <c r="Q6178" s="135"/>
      <c r="R6178" s="135"/>
      <c r="S6178" s="135"/>
    </row>
    <row r="6179" spans="9:19">
      <c r="I6179" s="132"/>
      <c r="J6179" s="132"/>
      <c r="K6179" s="129"/>
      <c r="L6179" s="132"/>
      <c r="M6179" s="132"/>
      <c r="N6179" s="135"/>
      <c r="O6179" s="135"/>
      <c r="P6179" s="135"/>
      <c r="Q6179" s="135"/>
      <c r="R6179" s="135"/>
      <c r="S6179" s="135"/>
    </row>
    <row r="6180" spans="9:19">
      <c r="I6180" s="132"/>
      <c r="J6180" s="132"/>
      <c r="K6180" s="129"/>
      <c r="L6180" s="132"/>
      <c r="M6180" s="132"/>
      <c r="N6180" s="135"/>
      <c r="O6180" s="135"/>
      <c r="P6180" s="135"/>
      <c r="Q6180" s="135"/>
      <c r="R6180" s="135"/>
      <c r="S6180" s="135"/>
    </row>
    <row r="6181" spans="9:19">
      <c r="I6181" s="132"/>
      <c r="J6181" s="132"/>
      <c r="K6181" s="129"/>
      <c r="L6181" s="132"/>
      <c r="M6181" s="132"/>
      <c r="N6181" s="135"/>
      <c r="O6181" s="135"/>
      <c r="P6181" s="135"/>
      <c r="Q6181" s="135"/>
      <c r="R6181" s="135"/>
      <c r="S6181" s="135"/>
    </row>
    <row r="6182" spans="9:19">
      <c r="I6182" s="132"/>
      <c r="J6182" s="132"/>
      <c r="K6182" s="129"/>
      <c r="L6182" s="132"/>
      <c r="M6182" s="132"/>
      <c r="N6182" s="135"/>
      <c r="O6182" s="135"/>
      <c r="P6182" s="135"/>
      <c r="Q6182" s="135"/>
      <c r="R6182" s="135"/>
      <c r="S6182" s="135"/>
    </row>
    <row r="6183" spans="9:19">
      <c r="I6183" s="132"/>
      <c r="J6183" s="132"/>
      <c r="K6183" s="129"/>
      <c r="L6183" s="132"/>
      <c r="M6183" s="132"/>
      <c r="N6183" s="135"/>
      <c r="O6183" s="135"/>
      <c r="P6183" s="135"/>
      <c r="Q6183" s="135"/>
      <c r="R6183" s="135"/>
      <c r="S6183" s="135"/>
    </row>
    <row r="6184" spans="9:19">
      <c r="I6184" s="132"/>
      <c r="J6184" s="132"/>
      <c r="K6184" s="129"/>
      <c r="L6184" s="132"/>
      <c r="M6184" s="132"/>
      <c r="N6184" s="135"/>
      <c r="O6184" s="135"/>
      <c r="P6184" s="135"/>
      <c r="Q6184" s="135"/>
      <c r="R6184" s="135"/>
      <c r="S6184" s="135"/>
    </row>
    <row r="6185" spans="9:19">
      <c r="I6185" s="132"/>
      <c r="J6185" s="132"/>
      <c r="K6185" s="129"/>
      <c r="L6185" s="132"/>
      <c r="M6185" s="132"/>
      <c r="N6185" s="135"/>
      <c r="O6185" s="135"/>
      <c r="P6185" s="135"/>
      <c r="Q6185" s="135"/>
      <c r="R6185" s="135"/>
      <c r="S6185" s="135"/>
    </row>
    <row r="6186" spans="9:19">
      <c r="I6186" s="132"/>
      <c r="J6186" s="132"/>
      <c r="K6186" s="129"/>
      <c r="L6186" s="132"/>
      <c r="M6186" s="132"/>
      <c r="N6186" s="135"/>
      <c r="O6186" s="135"/>
      <c r="P6186" s="135"/>
      <c r="Q6186" s="135"/>
      <c r="R6186" s="135"/>
      <c r="S6186" s="135"/>
    </row>
    <row r="6187" spans="9:19">
      <c r="I6187" s="132"/>
      <c r="J6187" s="132"/>
      <c r="K6187" s="129"/>
      <c r="L6187" s="132"/>
      <c r="M6187" s="132"/>
      <c r="N6187" s="135"/>
      <c r="O6187" s="135"/>
      <c r="P6187" s="135"/>
      <c r="Q6187" s="135"/>
      <c r="R6187" s="135"/>
      <c r="S6187" s="135"/>
    </row>
    <row r="6188" spans="9:19">
      <c r="I6188" s="132"/>
      <c r="J6188" s="132"/>
      <c r="K6188" s="129"/>
      <c r="L6188" s="132"/>
      <c r="M6188" s="132"/>
      <c r="N6188" s="135"/>
      <c r="O6188" s="135"/>
      <c r="P6188" s="135"/>
      <c r="Q6188" s="135"/>
      <c r="R6188" s="135"/>
      <c r="S6188" s="135"/>
    </row>
    <row r="6189" spans="9:19">
      <c r="I6189" s="132"/>
      <c r="J6189" s="132"/>
      <c r="K6189" s="129"/>
      <c r="L6189" s="132"/>
      <c r="M6189" s="132"/>
      <c r="N6189" s="135"/>
      <c r="O6189" s="135"/>
      <c r="P6189" s="135"/>
      <c r="Q6189" s="135"/>
      <c r="R6189" s="135"/>
      <c r="S6189" s="135"/>
    </row>
    <row r="6190" spans="9:19">
      <c r="I6190" s="132"/>
      <c r="J6190" s="132"/>
      <c r="K6190" s="129"/>
      <c r="L6190" s="132"/>
      <c r="M6190" s="132"/>
      <c r="N6190" s="135"/>
      <c r="O6190" s="135"/>
      <c r="P6190" s="135"/>
      <c r="Q6190" s="135"/>
      <c r="R6190" s="135"/>
      <c r="S6190" s="135"/>
    </row>
    <row r="6191" spans="9:19">
      <c r="I6191" s="132"/>
      <c r="J6191" s="132"/>
      <c r="K6191" s="129"/>
      <c r="L6191" s="132"/>
      <c r="M6191" s="132"/>
      <c r="N6191" s="135"/>
      <c r="O6191" s="135"/>
      <c r="P6191" s="135"/>
      <c r="Q6191" s="135"/>
      <c r="R6191" s="135"/>
      <c r="S6191" s="135"/>
    </row>
    <row r="6192" spans="9:19">
      <c r="I6192" s="132"/>
      <c r="J6192" s="132"/>
      <c r="K6192" s="129"/>
      <c r="L6192" s="132"/>
      <c r="M6192" s="132"/>
      <c r="N6192" s="135"/>
      <c r="O6192" s="135"/>
      <c r="P6192" s="135"/>
      <c r="Q6192" s="135"/>
      <c r="R6192" s="135"/>
      <c r="S6192" s="135"/>
    </row>
    <row r="6193" spans="9:19">
      <c r="I6193" s="132"/>
      <c r="J6193" s="132"/>
      <c r="K6193" s="129"/>
      <c r="L6193" s="132"/>
      <c r="M6193" s="132"/>
      <c r="N6193" s="135"/>
      <c r="O6193" s="135"/>
      <c r="P6193" s="135"/>
      <c r="Q6193" s="135"/>
      <c r="R6193" s="135"/>
      <c r="S6193" s="135"/>
    </row>
    <row r="6194" spans="9:19">
      <c r="I6194" s="132"/>
      <c r="J6194" s="132"/>
      <c r="K6194" s="129"/>
      <c r="L6194" s="132"/>
      <c r="M6194" s="132"/>
      <c r="N6194" s="135"/>
      <c r="O6194" s="135"/>
      <c r="P6194" s="135"/>
      <c r="Q6194" s="135"/>
      <c r="R6194" s="135"/>
      <c r="S6194" s="135"/>
    </row>
    <row r="6195" spans="9:19">
      <c r="I6195" s="132"/>
      <c r="J6195" s="132"/>
      <c r="K6195" s="129"/>
      <c r="L6195" s="132"/>
      <c r="M6195" s="132"/>
      <c r="N6195" s="135"/>
      <c r="O6195" s="135"/>
      <c r="P6195" s="135"/>
      <c r="Q6195" s="135"/>
      <c r="R6195" s="135"/>
      <c r="S6195" s="135"/>
    </row>
    <row r="6196" spans="9:19">
      <c r="I6196" s="132"/>
      <c r="J6196" s="132"/>
      <c r="K6196" s="129"/>
      <c r="L6196" s="132"/>
      <c r="M6196" s="132"/>
      <c r="N6196" s="135"/>
      <c r="O6196" s="135"/>
      <c r="P6196" s="135"/>
      <c r="Q6196" s="135"/>
      <c r="R6196" s="135"/>
      <c r="S6196" s="135"/>
    </row>
    <row r="6197" spans="9:19">
      <c r="I6197" s="132"/>
      <c r="J6197" s="132"/>
      <c r="K6197" s="129"/>
      <c r="L6197" s="132"/>
      <c r="M6197" s="132"/>
      <c r="N6197" s="135"/>
      <c r="O6197" s="135"/>
      <c r="P6197" s="135"/>
      <c r="Q6197" s="135"/>
      <c r="R6197" s="135"/>
      <c r="S6197" s="135"/>
    </row>
    <row r="6198" spans="9:19">
      <c r="I6198" s="132"/>
      <c r="J6198" s="132"/>
      <c r="K6198" s="129"/>
      <c r="L6198" s="132"/>
      <c r="M6198" s="132"/>
      <c r="N6198" s="135"/>
      <c r="O6198" s="135"/>
      <c r="P6198" s="135"/>
      <c r="Q6198" s="135"/>
      <c r="R6198" s="135"/>
      <c r="S6198" s="135"/>
    </row>
    <row r="6199" spans="9:19">
      <c r="I6199" s="132"/>
      <c r="J6199" s="132"/>
      <c r="K6199" s="129"/>
      <c r="L6199" s="132"/>
      <c r="M6199" s="132"/>
      <c r="N6199" s="135"/>
      <c r="O6199" s="135"/>
      <c r="P6199" s="135"/>
      <c r="Q6199" s="135"/>
      <c r="R6199" s="135"/>
      <c r="S6199" s="135"/>
    </row>
    <row r="6200" spans="9:19">
      <c r="I6200" s="132"/>
      <c r="J6200" s="132"/>
      <c r="K6200" s="129"/>
      <c r="L6200" s="132"/>
      <c r="M6200" s="132"/>
      <c r="N6200" s="135"/>
      <c r="O6200" s="135"/>
      <c r="P6200" s="135"/>
      <c r="Q6200" s="135"/>
      <c r="R6200" s="135"/>
      <c r="S6200" s="135"/>
    </row>
    <row r="6201" spans="9:19">
      <c r="I6201" s="132"/>
      <c r="J6201" s="132"/>
      <c r="K6201" s="129"/>
      <c r="L6201" s="132"/>
      <c r="M6201" s="132"/>
      <c r="N6201" s="135"/>
      <c r="O6201" s="135"/>
      <c r="P6201" s="135"/>
      <c r="Q6201" s="135"/>
      <c r="R6201" s="135"/>
      <c r="S6201" s="135"/>
    </row>
    <row r="6202" spans="9:19">
      <c r="I6202" s="132"/>
      <c r="J6202" s="132"/>
      <c r="K6202" s="129"/>
      <c r="L6202" s="132"/>
      <c r="M6202" s="132"/>
      <c r="N6202" s="135"/>
      <c r="O6202" s="135"/>
      <c r="P6202" s="135"/>
      <c r="Q6202" s="135"/>
      <c r="R6202" s="135"/>
      <c r="S6202" s="135"/>
    </row>
    <row r="6203" spans="9:19">
      <c r="I6203" s="132"/>
      <c r="J6203" s="132"/>
      <c r="K6203" s="129"/>
      <c r="L6203" s="132"/>
      <c r="M6203" s="132"/>
      <c r="N6203" s="135"/>
      <c r="O6203" s="135"/>
      <c r="P6203" s="135"/>
      <c r="Q6203" s="135"/>
      <c r="R6203" s="135"/>
      <c r="S6203" s="135"/>
    </row>
    <row r="6204" spans="9:19">
      <c r="I6204" s="132"/>
      <c r="J6204" s="132"/>
      <c r="K6204" s="129"/>
      <c r="L6204" s="132"/>
      <c r="M6204" s="132"/>
      <c r="N6204" s="135"/>
      <c r="O6204" s="135"/>
      <c r="P6204" s="135"/>
      <c r="Q6204" s="135"/>
      <c r="R6204" s="135"/>
      <c r="S6204" s="135"/>
    </row>
    <row r="6205" spans="9:19">
      <c r="I6205" s="132"/>
      <c r="J6205" s="132"/>
      <c r="K6205" s="129"/>
      <c r="L6205" s="132"/>
      <c r="M6205" s="132"/>
      <c r="N6205" s="135"/>
      <c r="O6205" s="135"/>
      <c r="P6205" s="135"/>
      <c r="Q6205" s="135"/>
      <c r="R6205" s="135"/>
      <c r="S6205" s="135"/>
    </row>
    <row r="6206" spans="9:19">
      <c r="I6206" s="132"/>
      <c r="J6206" s="132"/>
      <c r="K6206" s="129"/>
      <c r="L6206" s="132"/>
      <c r="M6206" s="132"/>
      <c r="N6206" s="135"/>
      <c r="O6206" s="135"/>
      <c r="P6206" s="135"/>
      <c r="Q6206" s="135"/>
      <c r="R6206" s="135"/>
      <c r="S6206" s="135"/>
    </row>
    <row r="6207" spans="9:19">
      <c r="I6207" s="132"/>
      <c r="J6207" s="132"/>
      <c r="K6207" s="129"/>
      <c r="L6207" s="132"/>
      <c r="M6207" s="132"/>
      <c r="N6207" s="135"/>
      <c r="O6207" s="135"/>
      <c r="P6207" s="135"/>
      <c r="Q6207" s="135"/>
      <c r="R6207" s="135"/>
      <c r="S6207" s="135"/>
    </row>
    <row r="6208" spans="9:19">
      <c r="I6208" s="132"/>
      <c r="J6208" s="132"/>
      <c r="K6208" s="129"/>
      <c r="L6208" s="132"/>
      <c r="M6208" s="132"/>
      <c r="N6208" s="135"/>
      <c r="O6208" s="135"/>
      <c r="P6208" s="135"/>
      <c r="Q6208" s="135"/>
      <c r="R6208" s="135"/>
      <c r="S6208" s="135"/>
    </row>
    <row r="6209" spans="9:19">
      <c r="I6209" s="132"/>
      <c r="J6209" s="132"/>
      <c r="K6209" s="129"/>
      <c r="L6209" s="132"/>
      <c r="M6209" s="132"/>
      <c r="N6209" s="135"/>
      <c r="O6209" s="135"/>
      <c r="P6209" s="135"/>
      <c r="Q6209" s="135"/>
      <c r="R6209" s="135"/>
      <c r="S6209" s="135"/>
    </row>
    <row r="6210" spans="9:19">
      <c r="I6210" s="132"/>
      <c r="J6210" s="132"/>
      <c r="K6210" s="129"/>
      <c r="L6210" s="132"/>
      <c r="M6210" s="132"/>
      <c r="N6210" s="135"/>
      <c r="O6210" s="135"/>
      <c r="P6210" s="135"/>
      <c r="Q6210" s="135"/>
      <c r="R6210" s="135"/>
      <c r="S6210" s="135"/>
    </row>
    <row r="6211" spans="9:19">
      <c r="I6211" s="132"/>
      <c r="J6211" s="132"/>
      <c r="K6211" s="129"/>
      <c r="L6211" s="132"/>
      <c r="M6211" s="132"/>
      <c r="N6211" s="135"/>
      <c r="O6211" s="135"/>
      <c r="P6211" s="135"/>
      <c r="Q6211" s="135"/>
      <c r="R6211" s="135"/>
      <c r="S6211" s="135"/>
    </row>
    <row r="6212" spans="9:19">
      <c r="I6212" s="132"/>
      <c r="J6212" s="132"/>
      <c r="K6212" s="129"/>
      <c r="L6212" s="132"/>
      <c r="M6212" s="132"/>
      <c r="N6212" s="135"/>
      <c r="O6212" s="135"/>
      <c r="P6212" s="135"/>
      <c r="Q6212" s="135"/>
      <c r="R6212" s="135"/>
      <c r="S6212" s="135"/>
    </row>
    <row r="6213" spans="9:19">
      <c r="I6213" s="132"/>
      <c r="J6213" s="132"/>
      <c r="K6213" s="129"/>
      <c r="L6213" s="132"/>
      <c r="M6213" s="132"/>
      <c r="N6213" s="135"/>
      <c r="O6213" s="135"/>
      <c r="P6213" s="135"/>
      <c r="Q6213" s="135"/>
      <c r="R6213" s="135"/>
      <c r="S6213" s="135"/>
    </row>
    <row r="6214" spans="9:19">
      <c r="I6214" s="132"/>
      <c r="J6214" s="132"/>
      <c r="K6214" s="129"/>
      <c r="L6214" s="132"/>
      <c r="M6214" s="132"/>
      <c r="N6214" s="135"/>
      <c r="O6214" s="135"/>
      <c r="P6214" s="135"/>
      <c r="Q6214" s="135"/>
      <c r="R6214" s="135"/>
      <c r="S6214" s="135"/>
    </row>
    <row r="6215" spans="9:19">
      <c r="I6215" s="132"/>
      <c r="J6215" s="132"/>
      <c r="K6215" s="129"/>
      <c r="L6215" s="132"/>
      <c r="M6215" s="132"/>
      <c r="N6215" s="135"/>
      <c r="O6215" s="135"/>
      <c r="P6215" s="135"/>
      <c r="Q6215" s="135"/>
      <c r="R6215" s="135"/>
      <c r="S6215" s="135"/>
    </row>
    <row r="6216" spans="9:19">
      <c r="I6216" s="132"/>
      <c r="J6216" s="132"/>
      <c r="K6216" s="129"/>
      <c r="L6216" s="132"/>
      <c r="M6216" s="132"/>
      <c r="N6216" s="135"/>
      <c r="O6216" s="135"/>
      <c r="P6216" s="135"/>
      <c r="Q6216" s="135"/>
      <c r="R6216" s="135"/>
      <c r="S6216" s="135"/>
    </row>
    <row r="6217" spans="9:19">
      <c r="I6217" s="132"/>
      <c r="J6217" s="132"/>
      <c r="K6217" s="129"/>
      <c r="L6217" s="132"/>
      <c r="M6217" s="132"/>
      <c r="N6217" s="135"/>
      <c r="O6217" s="135"/>
      <c r="P6217" s="135"/>
      <c r="Q6217" s="135"/>
      <c r="R6217" s="135"/>
      <c r="S6217" s="135"/>
    </row>
    <row r="6218" spans="9:19">
      <c r="I6218" s="132"/>
      <c r="J6218" s="132"/>
      <c r="K6218" s="129"/>
      <c r="L6218" s="132"/>
      <c r="M6218" s="132"/>
      <c r="N6218" s="135"/>
      <c r="O6218" s="135"/>
      <c r="P6218" s="135"/>
      <c r="Q6218" s="135"/>
      <c r="R6218" s="135"/>
      <c r="S6218" s="135"/>
    </row>
    <row r="6219" spans="9:19">
      <c r="I6219" s="132"/>
      <c r="J6219" s="132"/>
      <c r="K6219" s="129"/>
      <c r="L6219" s="132"/>
      <c r="M6219" s="132"/>
      <c r="N6219" s="135"/>
      <c r="O6219" s="135"/>
      <c r="P6219" s="135"/>
      <c r="Q6219" s="135"/>
      <c r="R6219" s="135"/>
      <c r="S6219" s="135"/>
    </row>
    <row r="6220" spans="9:19">
      <c r="I6220" s="132"/>
      <c r="J6220" s="132"/>
      <c r="K6220" s="129"/>
      <c r="L6220" s="132"/>
      <c r="M6220" s="132"/>
      <c r="N6220" s="135"/>
      <c r="O6220" s="135"/>
      <c r="P6220" s="135"/>
      <c r="Q6220" s="135"/>
      <c r="R6220" s="135"/>
      <c r="S6220" s="135"/>
    </row>
    <row r="6221" spans="9:19">
      <c r="I6221" s="132"/>
      <c r="J6221" s="132"/>
      <c r="K6221" s="129"/>
      <c r="L6221" s="132"/>
      <c r="M6221" s="132"/>
      <c r="N6221" s="135"/>
      <c r="O6221" s="135"/>
      <c r="P6221" s="135"/>
      <c r="Q6221" s="135"/>
      <c r="R6221" s="135"/>
      <c r="S6221" s="135"/>
    </row>
    <row r="6222" spans="9:19">
      <c r="I6222" s="132"/>
      <c r="J6222" s="132"/>
      <c r="K6222" s="129"/>
      <c r="L6222" s="132"/>
      <c r="M6222" s="132"/>
      <c r="N6222" s="135"/>
      <c r="O6222" s="135"/>
      <c r="P6222" s="135"/>
      <c r="Q6222" s="135"/>
      <c r="R6222" s="135"/>
      <c r="S6222" s="135"/>
    </row>
    <row r="6223" spans="9:19">
      <c r="I6223" s="132"/>
      <c r="J6223" s="132"/>
      <c r="K6223" s="129"/>
      <c r="L6223" s="132"/>
      <c r="M6223" s="132"/>
      <c r="N6223" s="135"/>
      <c r="O6223" s="135"/>
      <c r="P6223" s="135"/>
      <c r="Q6223" s="135"/>
      <c r="R6223" s="135"/>
      <c r="S6223" s="135"/>
    </row>
    <row r="6224" spans="9:19">
      <c r="I6224" s="132"/>
      <c r="J6224" s="132"/>
      <c r="K6224" s="129"/>
      <c r="L6224" s="132"/>
      <c r="M6224" s="132"/>
      <c r="N6224" s="135"/>
      <c r="O6224" s="135"/>
      <c r="P6224" s="135"/>
      <c r="Q6224" s="135"/>
      <c r="R6224" s="135"/>
      <c r="S6224" s="135"/>
    </row>
    <row r="6225" spans="9:19">
      <c r="I6225" s="132"/>
      <c r="J6225" s="132"/>
      <c r="K6225" s="129"/>
      <c r="L6225" s="132"/>
      <c r="M6225" s="132"/>
      <c r="N6225" s="135"/>
      <c r="O6225" s="135"/>
      <c r="P6225" s="135"/>
      <c r="Q6225" s="135"/>
      <c r="R6225" s="135"/>
      <c r="S6225" s="135"/>
    </row>
    <row r="6226" spans="9:19">
      <c r="I6226" s="132"/>
      <c r="J6226" s="132"/>
      <c r="K6226" s="129"/>
      <c r="L6226" s="132"/>
      <c r="M6226" s="132"/>
      <c r="N6226" s="135"/>
      <c r="O6226" s="135"/>
      <c r="P6226" s="135"/>
      <c r="Q6226" s="135"/>
      <c r="R6226" s="135"/>
      <c r="S6226" s="135"/>
    </row>
    <row r="6227" spans="9:19">
      <c r="I6227" s="132"/>
      <c r="J6227" s="132"/>
      <c r="K6227" s="129"/>
      <c r="L6227" s="132"/>
      <c r="M6227" s="132"/>
      <c r="N6227" s="135"/>
      <c r="O6227" s="135"/>
      <c r="P6227" s="135"/>
      <c r="Q6227" s="135"/>
      <c r="R6227" s="135"/>
      <c r="S6227" s="135"/>
    </row>
    <row r="6228" spans="9:19">
      <c r="I6228" s="132"/>
      <c r="J6228" s="132"/>
      <c r="K6228" s="129"/>
      <c r="L6228" s="132"/>
      <c r="M6228" s="132"/>
      <c r="N6228" s="135"/>
      <c r="O6228" s="135"/>
      <c r="P6228" s="135"/>
      <c r="Q6228" s="135"/>
      <c r="R6228" s="135"/>
      <c r="S6228" s="135"/>
    </row>
    <row r="6229" spans="9:19">
      <c r="I6229" s="132"/>
      <c r="J6229" s="132"/>
      <c r="K6229" s="129"/>
      <c r="L6229" s="132"/>
      <c r="M6229" s="132"/>
      <c r="N6229" s="135"/>
      <c r="O6229" s="135"/>
      <c r="P6229" s="135"/>
      <c r="Q6229" s="135"/>
      <c r="R6229" s="135"/>
      <c r="S6229" s="135"/>
    </row>
    <row r="6230" spans="9:19">
      <c r="I6230" s="132"/>
      <c r="J6230" s="132"/>
      <c r="K6230" s="129"/>
      <c r="L6230" s="132"/>
      <c r="M6230" s="132"/>
      <c r="N6230" s="135"/>
      <c r="O6230" s="135"/>
      <c r="P6230" s="135"/>
      <c r="Q6230" s="135"/>
      <c r="R6230" s="135"/>
      <c r="S6230" s="135"/>
    </row>
    <row r="6231" spans="9:19">
      <c r="I6231" s="132"/>
      <c r="J6231" s="132"/>
      <c r="K6231" s="129"/>
      <c r="L6231" s="132"/>
      <c r="M6231" s="132"/>
      <c r="N6231" s="135"/>
      <c r="O6231" s="135"/>
      <c r="P6231" s="135"/>
      <c r="Q6231" s="135"/>
      <c r="R6231" s="135"/>
      <c r="S6231" s="135"/>
    </row>
    <row r="6232" spans="9:19">
      <c r="I6232" s="132"/>
      <c r="J6232" s="132"/>
      <c r="K6232" s="129"/>
      <c r="L6232" s="132"/>
      <c r="M6232" s="132"/>
      <c r="N6232" s="135"/>
      <c r="O6232" s="135"/>
      <c r="P6232" s="135"/>
      <c r="Q6232" s="135"/>
      <c r="R6232" s="135"/>
      <c r="S6232" s="135"/>
    </row>
    <row r="6233" spans="9:19">
      <c r="I6233" s="132"/>
      <c r="J6233" s="132"/>
      <c r="K6233" s="129"/>
      <c r="L6233" s="132"/>
      <c r="M6233" s="132"/>
      <c r="N6233" s="135"/>
      <c r="O6233" s="135"/>
      <c r="P6233" s="135"/>
      <c r="Q6233" s="135"/>
      <c r="R6233" s="135"/>
      <c r="S6233" s="135"/>
    </row>
    <row r="6234" spans="9:19">
      <c r="I6234" s="132"/>
      <c r="J6234" s="132"/>
      <c r="K6234" s="129"/>
      <c r="L6234" s="132"/>
      <c r="M6234" s="132"/>
      <c r="N6234" s="135"/>
      <c r="O6234" s="135"/>
      <c r="P6234" s="135"/>
      <c r="Q6234" s="135"/>
      <c r="R6234" s="135"/>
      <c r="S6234" s="135"/>
    </row>
    <row r="6235" spans="9:19">
      <c r="I6235" s="132"/>
      <c r="J6235" s="132"/>
      <c r="K6235" s="129"/>
      <c r="L6235" s="132"/>
      <c r="M6235" s="132"/>
      <c r="N6235" s="135"/>
      <c r="O6235" s="135"/>
      <c r="P6235" s="135"/>
      <c r="Q6235" s="135"/>
      <c r="R6235" s="135"/>
      <c r="S6235" s="135"/>
    </row>
    <row r="6236" spans="9:19">
      <c r="I6236" s="132"/>
      <c r="J6236" s="132"/>
      <c r="K6236" s="129"/>
      <c r="L6236" s="132"/>
      <c r="M6236" s="132"/>
      <c r="N6236" s="135"/>
      <c r="O6236" s="135"/>
      <c r="P6236" s="135"/>
      <c r="Q6236" s="135"/>
      <c r="R6236" s="135"/>
      <c r="S6236" s="135"/>
    </row>
    <row r="6237" spans="9:19">
      <c r="I6237" s="132"/>
      <c r="J6237" s="132"/>
      <c r="K6237" s="129"/>
      <c r="L6237" s="132"/>
      <c r="M6237" s="132"/>
      <c r="N6237" s="135"/>
      <c r="O6237" s="135"/>
      <c r="P6237" s="135"/>
      <c r="Q6237" s="135"/>
      <c r="R6237" s="135"/>
      <c r="S6237" s="135"/>
    </row>
    <row r="6238" spans="9:19">
      <c r="I6238" s="132"/>
      <c r="J6238" s="132"/>
      <c r="K6238" s="129"/>
      <c r="L6238" s="132"/>
      <c r="M6238" s="132"/>
      <c r="N6238" s="135"/>
      <c r="O6238" s="135"/>
      <c r="P6238" s="135"/>
      <c r="Q6238" s="135"/>
      <c r="R6238" s="135"/>
      <c r="S6238" s="135"/>
    </row>
    <row r="6239" spans="9:19">
      <c r="I6239" s="132"/>
      <c r="J6239" s="132"/>
      <c r="K6239" s="129"/>
      <c r="L6239" s="132"/>
      <c r="M6239" s="132"/>
      <c r="N6239" s="135"/>
      <c r="O6239" s="135"/>
      <c r="P6239" s="135"/>
      <c r="Q6239" s="135"/>
      <c r="R6239" s="135"/>
      <c r="S6239" s="135"/>
    </row>
    <row r="6240" spans="9:19">
      <c r="I6240" s="132"/>
      <c r="J6240" s="132"/>
      <c r="K6240" s="129"/>
      <c r="L6240" s="132"/>
      <c r="M6240" s="132"/>
      <c r="N6240" s="135"/>
      <c r="O6240" s="135"/>
      <c r="P6240" s="135"/>
      <c r="Q6240" s="135"/>
      <c r="R6240" s="135"/>
      <c r="S6240" s="135"/>
    </row>
    <row r="6241" spans="9:19">
      <c r="I6241" s="132"/>
      <c r="J6241" s="132"/>
      <c r="K6241" s="129"/>
      <c r="L6241" s="132"/>
      <c r="M6241" s="132"/>
      <c r="N6241" s="135"/>
      <c r="O6241" s="135"/>
      <c r="P6241" s="135"/>
      <c r="Q6241" s="135"/>
      <c r="R6241" s="135"/>
      <c r="S6241" s="135"/>
    </row>
    <row r="6242" spans="9:19">
      <c r="I6242" s="132"/>
      <c r="J6242" s="132"/>
      <c r="K6242" s="129"/>
      <c r="L6242" s="132"/>
      <c r="M6242" s="132"/>
      <c r="N6242" s="135"/>
      <c r="O6242" s="135"/>
      <c r="P6242" s="135"/>
      <c r="Q6242" s="135"/>
      <c r="R6242" s="135"/>
      <c r="S6242" s="135"/>
    </row>
    <row r="6243" spans="9:19">
      <c r="I6243" s="132"/>
      <c r="J6243" s="132"/>
      <c r="K6243" s="129"/>
      <c r="L6243" s="132"/>
      <c r="M6243" s="132"/>
      <c r="N6243" s="135"/>
      <c r="O6243" s="135"/>
      <c r="P6243" s="135"/>
      <c r="Q6243" s="135"/>
      <c r="R6243" s="135"/>
      <c r="S6243" s="135"/>
    </row>
    <row r="6244" spans="9:19">
      <c r="I6244" s="132"/>
      <c r="J6244" s="132"/>
      <c r="K6244" s="129"/>
      <c r="L6244" s="132"/>
      <c r="M6244" s="132"/>
      <c r="N6244" s="135"/>
      <c r="O6244" s="135"/>
      <c r="P6244" s="135"/>
      <c r="Q6244" s="135"/>
      <c r="R6244" s="135"/>
      <c r="S6244" s="135"/>
    </row>
    <row r="6245" spans="9:19">
      <c r="I6245" s="132"/>
      <c r="J6245" s="132"/>
      <c r="K6245" s="129"/>
      <c r="L6245" s="132"/>
      <c r="M6245" s="132"/>
      <c r="N6245" s="135"/>
      <c r="O6245" s="135"/>
      <c r="P6245" s="135"/>
      <c r="Q6245" s="135"/>
      <c r="R6245" s="135"/>
      <c r="S6245" s="135"/>
    </row>
    <row r="6246" spans="9:19">
      <c r="I6246" s="132"/>
      <c r="J6246" s="132"/>
      <c r="K6246" s="129"/>
      <c r="L6246" s="132"/>
      <c r="M6246" s="132"/>
      <c r="N6246" s="135"/>
      <c r="O6246" s="135"/>
      <c r="P6246" s="135"/>
      <c r="Q6246" s="135"/>
      <c r="R6246" s="135"/>
      <c r="S6246" s="135"/>
    </row>
    <row r="6247" spans="9:19">
      <c r="I6247" s="132"/>
      <c r="J6247" s="132"/>
      <c r="K6247" s="129"/>
      <c r="L6247" s="132"/>
      <c r="M6247" s="132"/>
      <c r="N6247" s="135"/>
      <c r="O6247" s="135"/>
      <c r="P6247" s="135"/>
      <c r="Q6247" s="135"/>
      <c r="R6247" s="135"/>
      <c r="S6247" s="135"/>
    </row>
    <row r="6248" spans="9:19">
      <c r="I6248" s="132"/>
      <c r="J6248" s="132"/>
      <c r="K6248" s="129"/>
      <c r="L6248" s="132"/>
      <c r="M6248" s="132"/>
      <c r="N6248" s="135"/>
      <c r="O6248" s="135"/>
      <c r="P6248" s="135"/>
      <c r="Q6248" s="135"/>
      <c r="R6248" s="135"/>
      <c r="S6248" s="135"/>
    </row>
    <row r="6249" spans="9:19">
      <c r="I6249" s="132"/>
      <c r="J6249" s="132"/>
      <c r="K6249" s="129"/>
      <c r="L6249" s="132"/>
      <c r="M6249" s="132"/>
      <c r="N6249" s="135"/>
      <c r="O6249" s="135"/>
      <c r="P6249" s="135"/>
      <c r="Q6249" s="135"/>
      <c r="R6249" s="135"/>
      <c r="S6249" s="135"/>
    </row>
    <row r="6250" spans="9:19">
      <c r="I6250" s="132"/>
      <c r="J6250" s="132"/>
      <c r="K6250" s="129"/>
      <c r="L6250" s="132"/>
      <c r="M6250" s="132"/>
      <c r="N6250" s="135"/>
      <c r="O6250" s="135"/>
      <c r="P6250" s="135"/>
      <c r="Q6250" s="135"/>
      <c r="R6250" s="135"/>
      <c r="S6250" s="135"/>
    </row>
    <row r="6251" spans="9:19">
      <c r="I6251" s="132"/>
      <c r="J6251" s="132"/>
      <c r="K6251" s="129"/>
      <c r="L6251" s="132"/>
      <c r="M6251" s="132"/>
      <c r="N6251" s="135"/>
      <c r="O6251" s="135"/>
      <c r="P6251" s="135"/>
      <c r="Q6251" s="135"/>
      <c r="R6251" s="135"/>
      <c r="S6251" s="135"/>
    </row>
    <row r="6252" spans="9:19">
      <c r="I6252" s="132"/>
      <c r="J6252" s="132"/>
      <c r="K6252" s="129"/>
      <c r="L6252" s="132"/>
      <c r="M6252" s="132"/>
      <c r="N6252" s="135"/>
      <c r="O6252" s="135"/>
      <c r="P6252" s="135"/>
      <c r="Q6252" s="135"/>
      <c r="R6252" s="135"/>
      <c r="S6252" s="135"/>
    </row>
    <row r="6253" spans="9:19">
      <c r="I6253" s="132"/>
      <c r="J6253" s="132"/>
      <c r="K6253" s="129"/>
      <c r="L6253" s="132"/>
      <c r="M6253" s="132"/>
      <c r="N6253" s="135"/>
      <c r="O6253" s="135"/>
      <c r="P6253" s="135"/>
      <c r="Q6253" s="135"/>
      <c r="R6253" s="135"/>
      <c r="S6253" s="135"/>
    </row>
    <row r="6254" spans="9:19">
      <c r="I6254" s="132"/>
      <c r="J6254" s="132"/>
      <c r="K6254" s="129"/>
      <c r="L6254" s="132"/>
      <c r="M6254" s="132"/>
      <c r="N6254" s="135"/>
      <c r="O6254" s="135"/>
      <c r="P6254" s="135"/>
      <c r="Q6254" s="135"/>
      <c r="R6254" s="135"/>
      <c r="S6254" s="135"/>
    </row>
    <row r="6255" spans="9:19">
      <c r="I6255" s="132"/>
      <c r="J6255" s="132"/>
      <c r="K6255" s="129"/>
      <c r="L6255" s="132"/>
      <c r="M6255" s="132"/>
      <c r="N6255" s="135"/>
      <c r="O6255" s="135"/>
      <c r="P6255" s="135"/>
      <c r="Q6255" s="135"/>
      <c r="R6255" s="135"/>
      <c r="S6255" s="135"/>
    </row>
    <row r="6256" spans="9:19">
      <c r="I6256" s="132"/>
      <c r="J6256" s="132"/>
      <c r="K6256" s="129"/>
      <c r="L6256" s="132"/>
      <c r="M6256" s="132"/>
      <c r="N6256" s="135"/>
      <c r="O6256" s="135"/>
      <c r="P6256" s="135"/>
      <c r="Q6256" s="135"/>
      <c r="R6256" s="135"/>
      <c r="S6256" s="135"/>
    </row>
    <row r="6257" spans="9:19">
      <c r="I6257" s="132"/>
      <c r="J6257" s="132"/>
      <c r="K6257" s="129"/>
      <c r="L6257" s="132"/>
      <c r="M6257" s="132"/>
      <c r="N6257" s="135"/>
      <c r="O6257" s="135"/>
      <c r="P6257" s="135"/>
      <c r="Q6257" s="135"/>
      <c r="R6257" s="135"/>
      <c r="S6257" s="135"/>
    </row>
    <row r="6258" spans="9:19">
      <c r="I6258" s="132"/>
      <c r="J6258" s="132"/>
      <c r="K6258" s="129"/>
      <c r="L6258" s="132"/>
      <c r="M6258" s="132"/>
      <c r="N6258" s="135"/>
      <c r="O6258" s="135"/>
      <c r="P6258" s="135"/>
      <c r="Q6258" s="135"/>
      <c r="R6258" s="135"/>
      <c r="S6258" s="135"/>
    </row>
    <row r="6259" spans="9:19">
      <c r="I6259" s="132"/>
      <c r="J6259" s="132"/>
      <c r="K6259" s="129"/>
      <c r="L6259" s="132"/>
      <c r="M6259" s="132"/>
      <c r="N6259" s="135"/>
      <c r="O6259" s="135"/>
      <c r="P6259" s="135"/>
      <c r="Q6259" s="135"/>
      <c r="R6259" s="135"/>
      <c r="S6259" s="135"/>
    </row>
    <row r="6260" spans="9:19">
      <c r="I6260" s="132"/>
      <c r="J6260" s="132"/>
      <c r="K6260" s="129"/>
      <c r="L6260" s="132"/>
      <c r="M6260" s="132"/>
      <c r="N6260" s="135"/>
      <c r="O6260" s="135"/>
      <c r="P6260" s="135"/>
      <c r="Q6260" s="135"/>
      <c r="R6260" s="135"/>
      <c r="S6260" s="135"/>
    </row>
    <row r="6261" spans="9:19">
      <c r="I6261" s="132"/>
      <c r="J6261" s="132"/>
      <c r="K6261" s="129"/>
      <c r="L6261" s="132"/>
      <c r="M6261" s="132"/>
      <c r="N6261" s="135"/>
      <c r="O6261" s="135"/>
      <c r="P6261" s="135"/>
      <c r="Q6261" s="135"/>
      <c r="R6261" s="135"/>
      <c r="S6261" s="135"/>
    </row>
    <row r="6262" spans="9:19">
      <c r="I6262" s="132"/>
      <c r="J6262" s="132"/>
      <c r="K6262" s="129"/>
      <c r="L6262" s="132"/>
      <c r="M6262" s="132"/>
      <c r="N6262" s="135"/>
      <c r="O6262" s="135"/>
      <c r="P6262" s="135"/>
      <c r="Q6262" s="135"/>
      <c r="R6262" s="135"/>
      <c r="S6262" s="135"/>
    </row>
    <row r="6263" spans="9:19">
      <c r="I6263" s="132"/>
      <c r="J6263" s="132"/>
      <c r="K6263" s="129"/>
      <c r="L6263" s="132"/>
      <c r="M6263" s="132"/>
      <c r="N6263" s="135"/>
      <c r="O6263" s="135"/>
      <c r="P6263" s="135"/>
      <c r="Q6263" s="135"/>
      <c r="R6263" s="135"/>
      <c r="S6263" s="135"/>
    </row>
    <row r="6264" spans="9:19">
      <c r="I6264" s="132"/>
      <c r="J6264" s="132"/>
      <c r="K6264" s="129"/>
      <c r="L6264" s="132"/>
      <c r="M6264" s="132"/>
      <c r="N6264" s="135"/>
      <c r="O6264" s="135"/>
      <c r="P6264" s="135"/>
      <c r="Q6264" s="135"/>
      <c r="R6264" s="135"/>
      <c r="S6264" s="135"/>
    </row>
    <row r="6265" spans="9:19">
      <c r="I6265" s="132"/>
      <c r="J6265" s="132"/>
      <c r="K6265" s="129"/>
      <c r="L6265" s="132"/>
      <c r="M6265" s="132"/>
      <c r="N6265" s="135"/>
      <c r="O6265" s="135"/>
      <c r="P6265" s="135"/>
      <c r="Q6265" s="135"/>
      <c r="R6265" s="135"/>
      <c r="S6265" s="135"/>
    </row>
    <row r="6266" spans="9:19">
      <c r="I6266" s="132"/>
      <c r="J6266" s="132"/>
      <c r="K6266" s="129"/>
      <c r="L6266" s="132"/>
      <c r="M6266" s="132"/>
      <c r="N6266" s="135"/>
      <c r="O6266" s="135"/>
      <c r="P6266" s="135"/>
      <c r="Q6266" s="135"/>
      <c r="R6266" s="135"/>
      <c r="S6266" s="135"/>
    </row>
    <row r="6267" spans="9:19">
      <c r="I6267" s="132"/>
      <c r="J6267" s="132"/>
      <c r="K6267" s="129"/>
      <c r="L6267" s="132"/>
      <c r="M6267" s="132"/>
      <c r="N6267" s="135"/>
      <c r="O6267" s="135"/>
      <c r="P6267" s="135"/>
      <c r="Q6267" s="135"/>
      <c r="R6267" s="135"/>
      <c r="S6267" s="135"/>
    </row>
    <row r="6268" spans="9:19">
      <c r="I6268" s="132"/>
      <c r="J6268" s="132"/>
      <c r="K6268" s="129"/>
      <c r="L6268" s="132"/>
      <c r="M6268" s="132"/>
      <c r="N6268" s="135"/>
      <c r="O6268" s="135"/>
      <c r="P6268" s="135"/>
      <c r="Q6268" s="135"/>
      <c r="R6268" s="135"/>
      <c r="S6268" s="135"/>
    </row>
    <row r="6269" spans="9:19">
      <c r="I6269" s="132"/>
      <c r="J6269" s="132"/>
      <c r="K6269" s="129"/>
      <c r="L6269" s="132"/>
      <c r="M6269" s="132"/>
      <c r="N6269" s="135"/>
      <c r="O6269" s="135"/>
      <c r="P6269" s="135"/>
      <c r="Q6269" s="135"/>
      <c r="R6269" s="135"/>
      <c r="S6269" s="135"/>
    </row>
    <row r="6270" spans="9:19">
      <c r="I6270" s="132"/>
      <c r="J6270" s="132"/>
      <c r="K6270" s="129"/>
      <c r="L6270" s="132"/>
      <c r="M6270" s="132"/>
      <c r="N6270" s="135"/>
      <c r="O6270" s="135"/>
      <c r="P6270" s="135"/>
      <c r="Q6270" s="135"/>
      <c r="R6270" s="135"/>
      <c r="S6270" s="135"/>
    </row>
    <row r="6271" spans="9:19">
      <c r="I6271" s="132"/>
      <c r="J6271" s="132"/>
      <c r="K6271" s="129"/>
      <c r="L6271" s="132"/>
      <c r="M6271" s="132"/>
      <c r="N6271" s="135"/>
      <c r="O6271" s="135"/>
      <c r="P6271" s="135"/>
      <c r="Q6271" s="135"/>
      <c r="R6271" s="135"/>
      <c r="S6271" s="135"/>
    </row>
    <row r="6272" spans="9:19">
      <c r="I6272" s="132"/>
      <c r="J6272" s="132"/>
      <c r="K6272" s="129"/>
      <c r="L6272" s="132"/>
      <c r="M6272" s="132"/>
      <c r="N6272" s="135"/>
      <c r="O6272" s="135"/>
      <c r="P6272" s="135"/>
      <c r="Q6272" s="135"/>
      <c r="R6272" s="135"/>
      <c r="S6272" s="135"/>
    </row>
    <row r="6273" spans="9:19">
      <c r="I6273" s="132"/>
      <c r="J6273" s="132"/>
      <c r="K6273" s="129"/>
      <c r="L6273" s="132"/>
      <c r="M6273" s="132"/>
      <c r="N6273" s="135"/>
      <c r="O6273" s="135"/>
      <c r="P6273" s="135"/>
      <c r="Q6273" s="135"/>
      <c r="R6273" s="135"/>
      <c r="S6273" s="135"/>
    </row>
    <row r="6274" spans="9:19">
      <c r="I6274" s="132"/>
      <c r="J6274" s="132"/>
      <c r="K6274" s="129"/>
      <c r="L6274" s="132"/>
      <c r="M6274" s="132"/>
      <c r="N6274" s="135"/>
      <c r="O6274" s="135"/>
      <c r="P6274" s="135"/>
      <c r="Q6274" s="135"/>
      <c r="R6274" s="135"/>
      <c r="S6274" s="135"/>
    </row>
    <row r="6275" spans="9:19">
      <c r="I6275" s="132"/>
      <c r="J6275" s="132"/>
      <c r="K6275" s="129"/>
      <c r="L6275" s="132"/>
      <c r="M6275" s="132"/>
      <c r="N6275" s="135"/>
      <c r="O6275" s="135"/>
      <c r="P6275" s="135"/>
      <c r="Q6275" s="135"/>
      <c r="R6275" s="135"/>
      <c r="S6275" s="135"/>
    </row>
    <row r="6276" spans="9:19">
      <c r="I6276" s="132"/>
      <c r="J6276" s="132"/>
      <c r="K6276" s="129"/>
      <c r="L6276" s="132"/>
      <c r="M6276" s="132"/>
      <c r="N6276" s="135"/>
      <c r="O6276" s="135"/>
      <c r="P6276" s="135"/>
      <c r="Q6276" s="135"/>
      <c r="R6276" s="135"/>
      <c r="S6276" s="135"/>
    </row>
    <row r="6277" spans="9:19">
      <c r="I6277" s="132"/>
      <c r="J6277" s="132"/>
      <c r="K6277" s="129"/>
      <c r="L6277" s="132"/>
      <c r="M6277" s="132"/>
      <c r="N6277" s="135"/>
      <c r="O6277" s="135"/>
      <c r="P6277" s="135"/>
      <c r="Q6277" s="135"/>
      <c r="R6277" s="135"/>
      <c r="S6277" s="135"/>
    </row>
    <row r="6278" spans="9:19">
      <c r="I6278" s="132"/>
      <c r="J6278" s="132"/>
      <c r="K6278" s="129"/>
      <c r="L6278" s="132"/>
      <c r="M6278" s="132"/>
      <c r="N6278" s="135"/>
      <c r="O6278" s="135"/>
      <c r="P6278" s="135"/>
      <c r="Q6278" s="135"/>
      <c r="R6278" s="135"/>
      <c r="S6278" s="135"/>
    </row>
    <row r="6279" spans="9:19">
      <c r="I6279" s="132"/>
      <c r="J6279" s="132"/>
      <c r="K6279" s="129"/>
      <c r="L6279" s="132"/>
      <c r="M6279" s="132"/>
      <c r="N6279" s="135"/>
      <c r="O6279" s="135"/>
      <c r="P6279" s="135"/>
      <c r="Q6279" s="135"/>
      <c r="R6279" s="135"/>
      <c r="S6279" s="135"/>
    </row>
    <row r="6280" spans="9:19">
      <c r="I6280" s="132"/>
      <c r="J6280" s="132"/>
      <c r="K6280" s="129"/>
      <c r="L6280" s="132"/>
      <c r="M6280" s="132"/>
      <c r="N6280" s="135"/>
      <c r="O6280" s="135"/>
      <c r="P6280" s="135"/>
      <c r="Q6280" s="135"/>
      <c r="R6280" s="135"/>
      <c r="S6280" s="135"/>
    </row>
    <row r="6281" spans="9:19">
      <c r="I6281" s="132"/>
      <c r="J6281" s="132"/>
      <c r="K6281" s="129"/>
      <c r="L6281" s="132"/>
      <c r="M6281" s="132"/>
      <c r="N6281" s="135"/>
      <c r="O6281" s="135"/>
      <c r="P6281" s="135"/>
      <c r="Q6281" s="135"/>
      <c r="R6281" s="135"/>
      <c r="S6281" s="135"/>
    </row>
    <row r="6282" spans="9:19">
      <c r="I6282" s="132"/>
      <c r="J6282" s="132"/>
      <c r="K6282" s="129"/>
      <c r="L6282" s="132"/>
      <c r="M6282" s="132"/>
      <c r="N6282" s="135"/>
      <c r="O6282" s="135"/>
      <c r="P6282" s="135"/>
      <c r="Q6282" s="135"/>
      <c r="R6282" s="135"/>
      <c r="S6282" s="135"/>
    </row>
    <row r="6283" spans="9:19">
      <c r="I6283" s="132"/>
      <c r="J6283" s="132"/>
      <c r="K6283" s="129"/>
      <c r="L6283" s="132"/>
      <c r="M6283" s="132"/>
      <c r="N6283" s="135"/>
      <c r="O6283" s="135"/>
      <c r="P6283" s="135"/>
      <c r="Q6283" s="135"/>
      <c r="R6283" s="135"/>
      <c r="S6283" s="135"/>
    </row>
    <row r="6284" spans="9:19">
      <c r="I6284" s="132"/>
      <c r="J6284" s="132"/>
      <c r="K6284" s="129"/>
      <c r="L6284" s="132"/>
      <c r="M6284" s="132"/>
      <c r="N6284" s="135"/>
      <c r="O6284" s="135"/>
      <c r="P6284" s="135"/>
      <c r="Q6284" s="135"/>
      <c r="R6284" s="135"/>
      <c r="S6284" s="135"/>
    </row>
    <row r="6285" spans="9:19">
      <c r="I6285" s="132"/>
      <c r="J6285" s="132"/>
      <c r="K6285" s="129"/>
      <c r="L6285" s="132"/>
      <c r="M6285" s="132"/>
      <c r="N6285" s="135"/>
      <c r="O6285" s="135"/>
      <c r="P6285" s="135"/>
      <c r="Q6285" s="135"/>
      <c r="R6285" s="135"/>
      <c r="S6285" s="135"/>
    </row>
    <row r="6286" spans="9:19">
      <c r="I6286" s="132"/>
      <c r="J6286" s="132"/>
      <c r="K6286" s="129"/>
      <c r="L6286" s="132"/>
      <c r="M6286" s="132"/>
      <c r="N6286" s="135"/>
      <c r="O6286" s="135"/>
      <c r="P6286" s="135"/>
      <c r="Q6286" s="135"/>
      <c r="R6286" s="135"/>
      <c r="S6286" s="135"/>
    </row>
    <row r="6287" spans="9:19">
      <c r="I6287" s="132"/>
      <c r="J6287" s="132"/>
      <c r="K6287" s="129"/>
      <c r="L6287" s="132"/>
      <c r="M6287" s="132"/>
      <c r="N6287" s="135"/>
      <c r="O6287" s="135"/>
      <c r="P6287" s="135"/>
      <c r="Q6287" s="135"/>
      <c r="R6287" s="135"/>
      <c r="S6287" s="135"/>
    </row>
    <row r="6288" spans="9:19">
      <c r="I6288" s="132"/>
      <c r="J6288" s="132"/>
      <c r="K6288" s="129"/>
      <c r="L6288" s="132"/>
      <c r="M6288" s="132"/>
      <c r="N6288" s="135"/>
      <c r="O6288" s="135"/>
      <c r="P6288" s="135"/>
      <c r="Q6288" s="135"/>
      <c r="R6288" s="135"/>
      <c r="S6288" s="135"/>
    </row>
    <row r="6289" spans="9:19">
      <c r="I6289" s="132"/>
      <c r="J6289" s="132"/>
      <c r="K6289" s="129"/>
      <c r="L6289" s="132"/>
      <c r="M6289" s="132"/>
      <c r="N6289" s="135"/>
      <c r="O6289" s="135"/>
      <c r="P6289" s="135"/>
      <c r="Q6289" s="135"/>
      <c r="R6289" s="135"/>
      <c r="S6289" s="135"/>
    </row>
    <row r="6290" spans="9:19">
      <c r="I6290" s="132"/>
      <c r="J6290" s="132"/>
      <c r="K6290" s="129"/>
      <c r="L6290" s="132"/>
      <c r="M6290" s="132"/>
      <c r="N6290" s="135"/>
      <c r="O6290" s="135"/>
      <c r="P6290" s="135"/>
      <c r="Q6290" s="135"/>
      <c r="R6290" s="135"/>
      <c r="S6290" s="135"/>
    </row>
    <row r="6291" spans="9:19">
      <c r="I6291" s="132"/>
      <c r="J6291" s="132"/>
      <c r="K6291" s="129"/>
      <c r="L6291" s="132"/>
      <c r="M6291" s="132"/>
      <c r="N6291" s="135"/>
      <c r="O6291" s="135"/>
      <c r="P6291" s="135"/>
      <c r="Q6291" s="135"/>
      <c r="R6291" s="135"/>
      <c r="S6291" s="135"/>
    </row>
    <row r="6292" spans="9:19">
      <c r="I6292" s="132"/>
      <c r="J6292" s="132"/>
      <c r="K6292" s="129"/>
      <c r="L6292" s="132"/>
      <c r="M6292" s="132"/>
      <c r="N6292" s="135"/>
      <c r="O6292" s="135"/>
      <c r="P6292" s="135"/>
      <c r="Q6292" s="135"/>
      <c r="R6292" s="135"/>
      <c r="S6292" s="135"/>
    </row>
    <row r="6293" spans="9:19">
      <c r="I6293" s="132"/>
      <c r="J6293" s="132"/>
      <c r="K6293" s="129"/>
      <c r="L6293" s="132"/>
      <c r="M6293" s="132"/>
      <c r="N6293" s="135"/>
      <c r="O6293" s="135"/>
      <c r="P6293" s="135"/>
      <c r="Q6293" s="135"/>
      <c r="R6293" s="135"/>
      <c r="S6293" s="135"/>
    </row>
    <row r="6294" spans="9:19">
      <c r="I6294" s="132"/>
      <c r="J6294" s="132"/>
      <c r="K6294" s="129"/>
      <c r="L6294" s="132"/>
      <c r="M6294" s="132"/>
      <c r="N6294" s="135"/>
      <c r="O6294" s="135"/>
      <c r="P6294" s="135"/>
      <c r="Q6294" s="135"/>
      <c r="R6294" s="135"/>
      <c r="S6294" s="135"/>
    </row>
    <row r="6295" spans="9:19">
      <c r="I6295" s="132"/>
      <c r="J6295" s="132"/>
      <c r="K6295" s="129"/>
      <c r="L6295" s="132"/>
      <c r="M6295" s="132"/>
      <c r="N6295" s="135"/>
      <c r="O6295" s="135"/>
      <c r="P6295" s="135"/>
      <c r="Q6295" s="135"/>
      <c r="R6295" s="135"/>
      <c r="S6295" s="135"/>
    </row>
    <row r="6296" spans="9:19">
      <c r="I6296" s="132"/>
      <c r="J6296" s="132"/>
      <c r="K6296" s="129"/>
      <c r="L6296" s="132"/>
      <c r="M6296" s="132"/>
      <c r="N6296" s="135"/>
      <c r="O6296" s="135"/>
      <c r="P6296" s="135"/>
      <c r="Q6296" s="135"/>
      <c r="R6296" s="135"/>
      <c r="S6296" s="135"/>
    </row>
    <row r="6297" spans="9:19">
      <c r="I6297" s="132"/>
      <c r="J6297" s="132"/>
      <c r="K6297" s="129"/>
      <c r="L6297" s="132"/>
      <c r="M6297" s="132"/>
      <c r="N6297" s="135"/>
      <c r="O6297" s="135"/>
      <c r="P6297" s="135"/>
      <c r="Q6297" s="135"/>
      <c r="R6297" s="135"/>
      <c r="S6297" s="135"/>
    </row>
    <row r="6298" spans="9:19">
      <c r="I6298" s="132"/>
      <c r="J6298" s="132"/>
      <c r="K6298" s="129"/>
      <c r="L6298" s="132"/>
      <c r="M6298" s="132"/>
      <c r="N6298" s="135"/>
      <c r="O6298" s="135"/>
      <c r="P6298" s="135"/>
      <c r="Q6298" s="135"/>
      <c r="R6298" s="135"/>
      <c r="S6298" s="135"/>
    </row>
    <row r="6299" spans="9:19">
      <c r="I6299" s="132"/>
      <c r="J6299" s="132"/>
      <c r="K6299" s="129"/>
      <c r="L6299" s="132"/>
      <c r="M6299" s="132"/>
      <c r="N6299" s="135"/>
      <c r="O6299" s="135"/>
      <c r="P6299" s="135"/>
      <c r="Q6299" s="135"/>
      <c r="R6299" s="135"/>
      <c r="S6299" s="135"/>
    </row>
    <row r="6300" spans="9:19">
      <c r="I6300" s="132"/>
      <c r="J6300" s="132"/>
      <c r="K6300" s="129"/>
      <c r="L6300" s="132"/>
      <c r="M6300" s="132"/>
      <c r="N6300" s="135"/>
      <c r="O6300" s="135"/>
      <c r="P6300" s="135"/>
      <c r="Q6300" s="135"/>
      <c r="R6300" s="135"/>
      <c r="S6300" s="135"/>
    </row>
    <row r="6301" spans="9:19">
      <c r="I6301" s="132"/>
      <c r="J6301" s="132"/>
      <c r="K6301" s="129"/>
      <c r="L6301" s="132"/>
      <c r="M6301" s="132"/>
      <c r="N6301" s="135"/>
      <c r="O6301" s="135"/>
      <c r="P6301" s="135"/>
      <c r="Q6301" s="135"/>
      <c r="R6301" s="135"/>
      <c r="S6301" s="135"/>
    </row>
    <row r="6302" spans="9:19">
      <c r="I6302" s="132"/>
      <c r="J6302" s="132"/>
      <c r="K6302" s="129"/>
      <c r="L6302" s="132"/>
      <c r="M6302" s="132"/>
      <c r="N6302" s="135"/>
      <c r="O6302" s="135"/>
      <c r="P6302" s="135"/>
      <c r="Q6302" s="135"/>
      <c r="R6302" s="135"/>
      <c r="S6302" s="135"/>
    </row>
    <row r="6303" spans="9:19">
      <c r="I6303" s="132"/>
      <c r="J6303" s="132"/>
      <c r="K6303" s="129"/>
      <c r="L6303" s="132"/>
      <c r="M6303" s="132"/>
      <c r="N6303" s="135"/>
      <c r="O6303" s="135"/>
      <c r="P6303" s="135"/>
      <c r="Q6303" s="135"/>
      <c r="R6303" s="135"/>
      <c r="S6303" s="135"/>
    </row>
    <row r="6304" spans="9:19">
      <c r="I6304" s="132"/>
      <c r="J6304" s="132"/>
      <c r="K6304" s="129"/>
      <c r="L6304" s="132"/>
      <c r="M6304" s="132"/>
      <c r="N6304" s="135"/>
      <c r="O6304" s="135"/>
      <c r="P6304" s="135"/>
      <c r="Q6304" s="135"/>
      <c r="R6304" s="135"/>
      <c r="S6304" s="135"/>
    </row>
    <row r="6305" spans="9:19">
      <c r="I6305" s="132"/>
      <c r="J6305" s="132"/>
      <c r="K6305" s="129"/>
      <c r="L6305" s="132"/>
      <c r="M6305" s="132"/>
      <c r="N6305" s="135"/>
      <c r="O6305" s="135"/>
      <c r="P6305" s="135"/>
      <c r="Q6305" s="135"/>
      <c r="R6305" s="135"/>
      <c r="S6305" s="135"/>
    </row>
    <row r="6306" spans="9:19">
      <c r="I6306" s="132"/>
      <c r="J6306" s="132"/>
      <c r="K6306" s="129"/>
      <c r="L6306" s="132"/>
      <c r="M6306" s="132"/>
      <c r="N6306" s="135"/>
      <c r="O6306" s="135"/>
      <c r="P6306" s="135"/>
      <c r="Q6306" s="135"/>
      <c r="R6306" s="135"/>
      <c r="S6306" s="135"/>
    </row>
    <row r="6307" spans="9:19">
      <c r="I6307" s="132"/>
      <c r="J6307" s="132"/>
      <c r="K6307" s="129"/>
      <c r="L6307" s="132"/>
      <c r="M6307" s="132"/>
      <c r="N6307" s="135"/>
      <c r="O6307" s="135"/>
      <c r="P6307" s="135"/>
      <c r="Q6307" s="135"/>
      <c r="R6307" s="135"/>
      <c r="S6307" s="135"/>
    </row>
    <row r="6308" spans="9:19">
      <c r="I6308" s="132"/>
      <c r="J6308" s="132"/>
      <c r="K6308" s="129"/>
      <c r="L6308" s="132"/>
      <c r="M6308" s="132"/>
      <c r="N6308" s="135"/>
      <c r="O6308" s="135"/>
      <c r="P6308" s="135"/>
      <c r="Q6308" s="135"/>
      <c r="R6308" s="135"/>
      <c r="S6308" s="135"/>
    </row>
    <row r="6309" spans="9:19">
      <c r="I6309" s="132"/>
      <c r="J6309" s="132"/>
      <c r="K6309" s="129"/>
      <c r="L6309" s="132"/>
      <c r="M6309" s="132"/>
      <c r="N6309" s="135"/>
      <c r="O6309" s="135"/>
      <c r="P6309" s="135"/>
      <c r="Q6309" s="135"/>
      <c r="R6309" s="135"/>
      <c r="S6309" s="135"/>
    </row>
    <row r="6310" spans="9:19">
      <c r="I6310" s="132"/>
      <c r="J6310" s="132"/>
      <c r="K6310" s="129"/>
      <c r="L6310" s="132"/>
      <c r="M6310" s="132"/>
      <c r="N6310" s="135"/>
      <c r="O6310" s="135"/>
      <c r="P6310" s="135"/>
      <c r="Q6310" s="135"/>
      <c r="R6310" s="135"/>
      <c r="S6310" s="135"/>
    </row>
    <row r="6311" spans="9:19">
      <c r="I6311" s="132"/>
      <c r="J6311" s="132"/>
      <c r="K6311" s="129"/>
      <c r="L6311" s="132"/>
      <c r="M6311" s="132"/>
      <c r="N6311" s="135"/>
      <c r="O6311" s="135"/>
      <c r="P6311" s="135"/>
      <c r="Q6311" s="135"/>
      <c r="R6311" s="135"/>
      <c r="S6311" s="135"/>
    </row>
    <row r="6312" spans="9:19">
      <c r="I6312" s="132"/>
      <c r="J6312" s="132"/>
      <c r="K6312" s="129"/>
      <c r="L6312" s="132"/>
      <c r="M6312" s="132"/>
      <c r="N6312" s="135"/>
      <c r="O6312" s="135"/>
      <c r="P6312" s="135"/>
      <c r="Q6312" s="135"/>
      <c r="R6312" s="135"/>
      <c r="S6312" s="135"/>
    </row>
    <row r="6313" spans="9:19">
      <c r="I6313" s="132"/>
      <c r="J6313" s="132"/>
      <c r="K6313" s="129"/>
      <c r="L6313" s="132"/>
      <c r="M6313" s="132"/>
      <c r="N6313" s="135"/>
      <c r="O6313" s="135"/>
      <c r="P6313" s="135"/>
      <c r="Q6313" s="135"/>
      <c r="R6313" s="135"/>
      <c r="S6313" s="135"/>
    </row>
    <row r="6314" spans="9:19">
      <c r="I6314" s="132"/>
      <c r="J6314" s="132"/>
      <c r="K6314" s="129"/>
      <c r="L6314" s="132"/>
      <c r="M6314" s="132"/>
      <c r="N6314" s="135"/>
      <c r="O6314" s="135"/>
      <c r="P6314" s="135"/>
      <c r="Q6314" s="135"/>
      <c r="R6314" s="135"/>
      <c r="S6314" s="135"/>
    </row>
    <row r="6315" spans="9:19">
      <c r="I6315" s="132"/>
      <c r="J6315" s="132"/>
      <c r="K6315" s="129"/>
      <c r="L6315" s="132"/>
      <c r="M6315" s="132"/>
      <c r="N6315" s="135"/>
      <c r="O6315" s="135"/>
      <c r="P6315" s="135"/>
      <c r="Q6315" s="135"/>
      <c r="R6315" s="135"/>
      <c r="S6315" s="135"/>
    </row>
    <row r="6316" spans="9:19">
      <c r="I6316" s="132"/>
      <c r="J6316" s="132"/>
      <c r="K6316" s="129"/>
      <c r="L6316" s="132"/>
      <c r="M6316" s="132"/>
      <c r="N6316" s="135"/>
      <c r="O6316" s="135"/>
      <c r="P6316" s="135"/>
      <c r="Q6316" s="135"/>
      <c r="R6316" s="135"/>
      <c r="S6316" s="135"/>
    </row>
    <row r="6317" spans="9:19">
      <c r="I6317" s="132"/>
      <c r="J6317" s="132"/>
      <c r="K6317" s="129"/>
      <c r="L6317" s="132"/>
      <c r="M6317" s="132"/>
      <c r="N6317" s="135"/>
      <c r="O6317" s="135"/>
      <c r="P6317" s="135"/>
      <c r="Q6317" s="135"/>
      <c r="R6317" s="135"/>
      <c r="S6317" s="135"/>
    </row>
    <row r="6318" spans="9:19">
      <c r="I6318" s="132"/>
      <c r="J6318" s="132"/>
      <c r="K6318" s="129"/>
      <c r="L6318" s="132"/>
      <c r="M6318" s="132"/>
      <c r="N6318" s="135"/>
      <c r="O6318" s="135"/>
      <c r="P6318" s="135"/>
      <c r="Q6318" s="135"/>
      <c r="R6318" s="135"/>
      <c r="S6318" s="135"/>
    </row>
    <row r="6319" spans="9:19">
      <c r="I6319" s="132"/>
      <c r="J6319" s="132"/>
      <c r="K6319" s="129"/>
      <c r="L6319" s="132"/>
      <c r="M6319" s="132"/>
      <c r="N6319" s="135"/>
      <c r="O6319" s="135"/>
      <c r="P6319" s="135"/>
      <c r="Q6319" s="135"/>
      <c r="R6319" s="135"/>
      <c r="S6319" s="135"/>
    </row>
    <row r="6320" spans="9:19">
      <c r="I6320" s="132"/>
      <c r="J6320" s="132"/>
      <c r="K6320" s="129"/>
      <c r="L6320" s="132"/>
      <c r="M6320" s="132"/>
      <c r="N6320" s="135"/>
      <c r="O6320" s="135"/>
      <c r="P6320" s="135"/>
      <c r="Q6320" s="135"/>
      <c r="R6320" s="135"/>
      <c r="S6320" s="135"/>
    </row>
    <row r="6321" spans="9:19">
      <c r="I6321" s="132"/>
      <c r="J6321" s="132"/>
      <c r="K6321" s="129"/>
      <c r="L6321" s="132"/>
      <c r="M6321" s="132"/>
      <c r="N6321" s="135"/>
      <c r="O6321" s="135"/>
      <c r="P6321" s="135"/>
      <c r="Q6321" s="135"/>
      <c r="R6321" s="135"/>
      <c r="S6321" s="135"/>
    </row>
    <row r="6322" spans="9:19">
      <c r="I6322" s="132"/>
      <c r="J6322" s="132"/>
      <c r="K6322" s="129"/>
      <c r="L6322" s="132"/>
      <c r="M6322" s="132"/>
      <c r="N6322" s="135"/>
      <c r="O6322" s="135"/>
      <c r="P6322" s="135"/>
      <c r="Q6322" s="135"/>
      <c r="R6322" s="135"/>
      <c r="S6322" s="135"/>
    </row>
    <row r="6323" spans="9:19">
      <c r="I6323" s="132"/>
      <c r="J6323" s="132"/>
      <c r="K6323" s="129"/>
      <c r="L6323" s="132"/>
      <c r="M6323" s="132"/>
      <c r="N6323" s="135"/>
      <c r="O6323" s="135"/>
      <c r="P6323" s="135"/>
      <c r="Q6323" s="135"/>
      <c r="R6323" s="135"/>
      <c r="S6323" s="135"/>
    </row>
    <row r="6324" spans="9:19">
      <c r="I6324" s="132"/>
      <c r="J6324" s="132"/>
      <c r="K6324" s="129"/>
      <c r="L6324" s="132"/>
      <c r="M6324" s="132"/>
      <c r="N6324" s="135"/>
      <c r="O6324" s="135"/>
      <c r="P6324" s="135"/>
      <c r="Q6324" s="135"/>
      <c r="R6324" s="135"/>
      <c r="S6324" s="135"/>
    </row>
    <row r="6325" spans="9:19">
      <c r="I6325" s="132"/>
      <c r="J6325" s="132"/>
      <c r="K6325" s="129"/>
      <c r="L6325" s="132"/>
      <c r="M6325" s="132"/>
      <c r="N6325" s="135"/>
      <c r="O6325" s="135"/>
      <c r="P6325" s="135"/>
      <c r="Q6325" s="135"/>
      <c r="R6325" s="135"/>
      <c r="S6325" s="135"/>
    </row>
    <row r="6326" spans="9:19">
      <c r="I6326" s="132"/>
      <c r="J6326" s="132"/>
      <c r="K6326" s="129"/>
      <c r="L6326" s="132"/>
      <c r="M6326" s="132"/>
      <c r="N6326" s="135"/>
      <c r="O6326" s="135"/>
      <c r="P6326" s="135"/>
      <c r="Q6326" s="135"/>
      <c r="R6326" s="135"/>
      <c r="S6326" s="135"/>
    </row>
    <row r="6327" spans="9:19">
      <c r="I6327" s="132"/>
      <c r="J6327" s="132"/>
      <c r="K6327" s="129"/>
      <c r="L6327" s="132"/>
      <c r="M6327" s="132"/>
      <c r="N6327" s="135"/>
      <c r="O6327" s="135"/>
      <c r="P6327" s="135"/>
      <c r="Q6327" s="135"/>
      <c r="R6327" s="135"/>
      <c r="S6327" s="135"/>
    </row>
    <row r="6328" spans="9:19">
      <c r="I6328" s="132"/>
      <c r="J6328" s="132"/>
      <c r="K6328" s="129"/>
      <c r="L6328" s="132"/>
      <c r="M6328" s="132"/>
      <c r="N6328" s="135"/>
      <c r="O6328" s="135"/>
      <c r="P6328" s="135"/>
      <c r="Q6328" s="135"/>
      <c r="R6328" s="135"/>
      <c r="S6328" s="135"/>
    </row>
    <row r="6329" spans="9:19">
      <c r="I6329" s="132"/>
      <c r="J6329" s="132"/>
      <c r="K6329" s="129"/>
      <c r="L6329" s="132"/>
      <c r="M6329" s="132"/>
      <c r="N6329" s="135"/>
      <c r="O6329" s="135"/>
      <c r="P6329" s="135"/>
      <c r="Q6329" s="135"/>
      <c r="R6329" s="135"/>
      <c r="S6329" s="135"/>
    </row>
    <row r="6330" spans="9:19">
      <c r="I6330" s="132"/>
      <c r="J6330" s="132"/>
      <c r="K6330" s="129"/>
      <c r="L6330" s="132"/>
      <c r="M6330" s="132"/>
      <c r="N6330" s="135"/>
      <c r="O6330" s="135"/>
      <c r="P6330" s="135"/>
      <c r="Q6330" s="135"/>
      <c r="R6330" s="135"/>
      <c r="S6330" s="135"/>
    </row>
    <row r="6331" spans="9:19">
      <c r="I6331" s="132"/>
      <c r="J6331" s="132"/>
      <c r="K6331" s="129"/>
      <c r="L6331" s="132"/>
      <c r="M6331" s="132"/>
      <c r="N6331" s="135"/>
      <c r="O6331" s="135"/>
      <c r="P6331" s="135"/>
      <c r="Q6331" s="135"/>
      <c r="R6331" s="135"/>
      <c r="S6331" s="135"/>
    </row>
    <row r="6332" spans="9:19">
      <c r="I6332" s="132"/>
      <c r="J6332" s="132"/>
      <c r="K6332" s="129"/>
      <c r="L6332" s="132"/>
      <c r="M6332" s="132"/>
      <c r="N6332" s="135"/>
      <c r="O6332" s="135"/>
      <c r="P6332" s="135"/>
      <c r="Q6332" s="135"/>
      <c r="R6332" s="135"/>
      <c r="S6332" s="135"/>
    </row>
    <row r="6333" spans="9:19">
      <c r="I6333" s="132"/>
      <c r="J6333" s="132"/>
      <c r="K6333" s="129"/>
      <c r="L6333" s="132"/>
      <c r="M6333" s="132"/>
      <c r="N6333" s="135"/>
      <c r="O6333" s="135"/>
      <c r="P6333" s="135"/>
      <c r="Q6333" s="135"/>
      <c r="R6333" s="135"/>
      <c r="S6333" s="135"/>
    </row>
    <row r="6334" spans="9:19">
      <c r="I6334" s="132"/>
      <c r="J6334" s="132"/>
      <c r="K6334" s="129"/>
      <c r="L6334" s="132"/>
      <c r="M6334" s="132"/>
      <c r="N6334" s="135"/>
      <c r="O6334" s="135"/>
      <c r="P6334" s="135"/>
      <c r="Q6334" s="135"/>
      <c r="R6334" s="135"/>
      <c r="S6334" s="135"/>
    </row>
    <row r="6335" spans="9:19">
      <c r="I6335" s="132"/>
      <c r="J6335" s="132"/>
      <c r="K6335" s="129"/>
      <c r="L6335" s="132"/>
      <c r="M6335" s="132"/>
      <c r="N6335" s="135"/>
      <c r="O6335" s="135"/>
      <c r="P6335" s="135"/>
      <c r="Q6335" s="135"/>
      <c r="R6335" s="135"/>
      <c r="S6335" s="135"/>
    </row>
    <row r="6336" spans="9:19">
      <c r="I6336" s="132"/>
      <c r="J6336" s="132"/>
      <c r="K6336" s="129"/>
      <c r="L6336" s="132"/>
      <c r="M6336" s="132"/>
      <c r="N6336" s="135"/>
      <c r="O6336" s="135"/>
      <c r="P6336" s="135"/>
      <c r="Q6336" s="135"/>
      <c r="R6336" s="135"/>
      <c r="S6336" s="135"/>
    </row>
    <row r="6337" spans="9:19">
      <c r="I6337" s="132"/>
      <c r="J6337" s="132"/>
      <c r="K6337" s="129"/>
      <c r="L6337" s="132"/>
      <c r="M6337" s="132"/>
      <c r="N6337" s="135"/>
      <c r="O6337" s="135"/>
      <c r="P6337" s="135"/>
      <c r="Q6337" s="135"/>
      <c r="R6337" s="135"/>
      <c r="S6337" s="135"/>
    </row>
    <row r="6338" spans="9:19">
      <c r="I6338" s="132"/>
      <c r="J6338" s="132"/>
      <c r="K6338" s="129"/>
      <c r="L6338" s="132"/>
      <c r="M6338" s="132"/>
      <c r="N6338" s="135"/>
      <c r="O6338" s="135"/>
      <c r="P6338" s="135"/>
      <c r="Q6338" s="135"/>
      <c r="R6338" s="135"/>
      <c r="S6338" s="135"/>
    </row>
    <row r="6339" spans="9:19">
      <c r="I6339" s="132"/>
      <c r="J6339" s="132"/>
      <c r="K6339" s="129"/>
      <c r="L6339" s="132"/>
      <c r="M6339" s="132"/>
      <c r="N6339" s="135"/>
      <c r="O6339" s="135"/>
      <c r="P6339" s="135"/>
      <c r="Q6339" s="135"/>
      <c r="R6339" s="135"/>
      <c r="S6339" s="135"/>
    </row>
    <row r="6340" spans="9:19">
      <c r="I6340" s="132"/>
      <c r="J6340" s="132"/>
      <c r="K6340" s="129"/>
      <c r="L6340" s="132"/>
      <c r="M6340" s="132"/>
      <c r="N6340" s="135"/>
      <c r="O6340" s="135"/>
      <c r="P6340" s="135"/>
      <c r="Q6340" s="135"/>
      <c r="R6340" s="135"/>
      <c r="S6340" s="135"/>
    </row>
    <row r="6341" spans="9:19">
      <c r="I6341" s="132"/>
      <c r="J6341" s="132"/>
      <c r="K6341" s="129"/>
      <c r="L6341" s="132"/>
      <c r="M6341" s="132"/>
      <c r="N6341" s="135"/>
      <c r="O6341" s="135"/>
      <c r="P6341" s="135"/>
      <c r="Q6341" s="135"/>
      <c r="R6341" s="135"/>
      <c r="S6341" s="135"/>
    </row>
    <row r="6342" spans="9:19">
      <c r="I6342" s="132"/>
      <c r="J6342" s="132"/>
      <c r="K6342" s="129"/>
      <c r="L6342" s="132"/>
      <c r="M6342" s="132"/>
      <c r="N6342" s="135"/>
      <c r="O6342" s="135"/>
      <c r="P6342" s="135"/>
      <c r="Q6342" s="135"/>
      <c r="R6342" s="135"/>
      <c r="S6342" s="135"/>
    </row>
    <row r="6343" spans="9:19">
      <c r="I6343" s="132"/>
      <c r="J6343" s="132"/>
      <c r="K6343" s="129"/>
      <c r="L6343" s="132"/>
      <c r="M6343" s="132"/>
      <c r="N6343" s="135"/>
      <c r="O6343" s="135"/>
      <c r="P6343" s="135"/>
      <c r="Q6343" s="135"/>
      <c r="R6343" s="135"/>
      <c r="S6343" s="135"/>
    </row>
    <row r="6344" spans="9:19">
      <c r="I6344" s="132"/>
      <c r="J6344" s="132"/>
      <c r="K6344" s="129"/>
      <c r="L6344" s="132"/>
      <c r="M6344" s="132"/>
      <c r="N6344" s="135"/>
      <c r="O6344" s="135"/>
      <c r="P6344" s="135"/>
      <c r="Q6344" s="135"/>
      <c r="R6344" s="135"/>
      <c r="S6344" s="135"/>
    </row>
    <row r="6345" spans="9:19">
      <c r="I6345" s="132"/>
      <c r="J6345" s="132"/>
      <c r="K6345" s="129"/>
      <c r="L6345" s="132"/>
      <c r="M6345" s="132"/>
      <c r="N6345" s="135"/>
      <c r="O6345" s="135"/>
      <c r="P6345" s="135"/>
      <c r="Q6345" s="135"/>
      <c r="R6345" s="135"/>
      <c r="S6345" s="135"/>
    </row>
    <row r="6346" spans="9:19">
      <c r="I6346" s="132"/>
      <c r="J6346" s="132"/>
      <c r="K6346" s="129"/>
      <c r="L6346" s="132"/>
      <c r="M6346" s="132"/>
      <c r="N6346" s="135"/>
      <c r="O6346" s="135"/>
      <c r="P6346" s="135"/>
      <c r="Q6346" s="135"/>
      <c r="R6346" s="135"/>
      <c r="S6346" s="135"/>
    </row>
    <row r="6347" spans="9:19">
      <c r="I6347" s="132"/>
      <c r="J6347" s="132"/>
      <c r="K6347" s="129"/>
      <c r="L6347" s="132"/>
      <c r="M6347" s="132"/>
      <c r="N6347" s="135"/>
      <c r="O6347" s="135"/>
      <c r="P6347" s="135"/>
      <c r="Q6347" s="135"/>
      <c r="R6347" s="135"/>
      <c r="S6347" s="135"/>
    </row>
    <row r="6348" spans="9:19">
      <c r="I6348" s="132"/>
      <c r="J6348" s="132"/>
      <c r="K6348" s="129"/>
      <c r="L6348" s="132"/>
      <c r="M6348" s="132"/>
      <c r="N6348" s="135"/>
      <c r="O6348" s="135"/>
      <c r="P6348" s="135"/>
      <c r="Q6348" s="135"/>
      <c r="R6348" s="135"/>
      <c r="S6348" s="135"/>
    </row>
    <row r="6349" spans="9:19">
      <c r="I6349" s="132"/>
      <c r="J6349" s="132"/>
      <c r="K6349" s="129"/>
      <c r="L6349" s="132"/>
      <c r="M6349" s="132"/>
      <c r="N6349" s="135"/>
      <c r="O6349" s="135"/>
      <c r="P6349" s="135"/>
      <c r="Q6349" s="135"/>
      <c r="R6349" s="135"/>
      <c r="S6349" s="135"/>
    </row>
    <row r="6350" spans="9:19">
      <c r="I6350" s="132"/>
      <c r="J6350" s="132"/>
      <c r="K6350" s="129"/>
      <c r="L6350" s="132"/>
      <c r="M6350" s="132"/>
      <c r="N6350" s="135"/>
      <c r="O6350" s="135"/>
      <c r="P6350" s="135"/>
      <c r="Q6350" s="135"/>
      <c r="R6350" s="135"/>
      <c r="S6350" s="135"/>
    </row>
    <row r="6351" spans="9:19">
      <c r="I6351" s="132"/>
      <c r="J6351" s="132"/>
      <c r="K6351" s="129"/>
      <c r="L6351" s="132"/>
      <c r="M6351" s="132"/>
      <c r="N6351" s="135"/>
      <c r="O6351" s="135"/>
      <c r="P6351" s="135"/>
      <c r="Q6351" s="135"/>
      <c r="R6351" s="135"/>
      <c r="S6351" s="135"/>
    </row>
    <row r="6352" spans="9:19">
      <c r="I6352" s="132"/>
      <c r="J6352" s="132"/>
      <c r="K6352" s="129"/>
      <c r="L6352" s="132"/>
      <c r="M6352" s="132"/>
      <c r="N6352" s="135"/>
      <c r="O6352" s="135"/>
      <c r="P6352" s="135"/>
      <c r="Q6352" s="135"/>
      <c r="R6352" s="135"/>
      <c r="S6352" s="135"/>
    </row>
    <row r="6353" spans="9:19">
      <c r="I6353" s="132"/>
      <c r="J6353" s="132"/>
      <c r="K6353" s="129"/>
      <c r="L6353" s="132"/>
      <c r="M6353" s="132"/>
      <c r="N6353" s="135"/>
      <c r="O6353" s="135"/>
      <c r="P6353" s="135"/>
      <c r="Q6353" s="135"/>
      <c r="R6353" s="135"/>
      <c r="S6353" s="135"/>
    </row>
    <row r="6354" spans="9:19">
      <c r="I6354" s="132"/>
      <c r="J6354" s="132"/>
      <c r="K6354" s="129"/>
      <c r="L6354" s="132"/>
      <c r="M6354" s="132"/>
      <c r="N6354" s="135"/>
      <c r="O6354" s="135"/>
      <c r="P6354" s="135"/>
      <c r="Q6354" s="135"/>
      <c r="R6354" s="135"/>
      <c r="S6354" s="135"/>
    </row>
    <row r="6355" spans="9:19">
      <c r="I6355" s="132"/>
      <c r="J6355" s="132"/>
      <c r="K6355" s="129"/>
      <c r="L6355" s="132"/>
      <c r="M6355" s="132"/>
      <c r="N6355" s="135"/>
      <c r="O6355" s="135"/>
      <c r="P6355" s="135"/>
      <c r="Q6355" s="135"/>
      <c r="R6355" s="135"/>
      <c r="S6355" s="135"/>
    </row>
    <row r="6356" spans="9:19">
      <c r="I6356" s="132"/>
      <c r="J6356" s="132"/>
      <c r="K6356" s="129"/>
      <c r="L6356" s="132"/>
      <c r="M6356" s="132"/>
      <c r="N6356" s="135"/>
      <c r="O6356" s="135"/>
      <c r="P6356" s="135"/>
      <c r="Q6356" s="135"/>
      <c r="R6356" s="135"/>
      <c r="S6356" s="135"/>
    </row>
    <row r="6357" spans="9:19">
      <c r="I6357" s="132"/>
      <c r="J6357" s="132"/>
      <c r="K6357" s="129"/>
      <c r="L6357" s="132"/>
      <c r="M6357" s="132"/>
      <c r="N6357" s="135"/>
      <c r="O6357" s="135"/>
      <c r="P6357" s="135"/>
      <c r="Q6357" s="135"/>
      <c r="R6357" s="135"/>
      <c r="S6357" s="135"/>
    </row>
    <row r="6358" spans="9:19">
      <c r="I6358" s="132"/>
      <c r="J6358" s="132"/>
      <c r="K6358" s="129"/>
      <c r="L6358" s="132"/>
      <c r="M6358" s="132"/>
      <c r="N6358" s="135"/>
      <c r="O6358" s="135"/>
      <c r="P6358" s="135"/>
      <c r="Q6358" s="135"/>
      <c r="R6358" s="135"/>
      <c r="S6358" s="135"/>
    </row>
    <row r="6359" spans="9:19">
      <c r="I6359" s="132"/>
      <c r="J6359" s="132"/>
      <c r="K6359" s="129"/>
      <c r="L6359" s="132"/>
      <c r="M6359" s="132"/>
      <c r="N6359" s="135"/>
      <c r="O6359" s="135"/>
      <c r="P6359" s="135"/>
      <c r="Q6359" s="135"/>
      <c r="R6359" s="135"/>
      <c r="S6359" s="135"/>
    </row>
    <row r="6360" spans="9:19">
      <c r="I6360" s="132"/>
      <c r="J6360" s="132"/>
      <c r="K6360" s="129"/>
      <c r="L6360" s="132"/>
      <c r="M6360" s="132"/>
      <c r="N6360" s="135"/>
      <c r="O6360" s="135"/>
      <c r="P6360" s="135"/>
      <c r="Q6360" s="135"/>
      <c r="R6360" s="135"/>
      <c r="S6360" s="135"/>
    </row>
    <row r="6361" spans="9:19">
      <c r="I6361" s="132"/>
      <c r="J6361" s="132"/>
      <c r="K6361" s="129"/>
      <c r="L6361" s="132"/>
      <c r="M6361" s="132"/>
      <c r="N6361" s="135"/>
      <c r="O6361" s="135"/>
      <c r="P6361" s="135"/>
      <c r="Q6361" s="135"/>
      <c r="R6361" s="135"/>
      <c r="S6361" s="135"/>
    </row>
    <row r="6362" spans="9:19">
      <c r="I6362" s="132"/>
      <c r="J6362" s="132"/>
      <c r="K6362" s="129"/>
      <c r="L6362" s="132"/>
      <c r="M6362" s="132"/>
      <c r="N6362" s="135"/>
      <c r="O6362" s="135"/>
      <c r="P6362" s="135"/>
      <c r="Q6362" s="135"/>
      <c r="R6362" s="135"/>
      <c r="S6362" s="135"/>
    </row>
    <row r="6363" spans="9:19">
      <c r="I6363" s="132"/>
      <c r="J6363" s="132"/>
      <c r="K6363" s="129"/>
      <c r="L6363" s="132"/>
      <c r="M6363" s="132"/>
      <c r="N6363" s="135"/>
      <c r="O6363" s="135"/>
      <c r="P6363" s="135"/>
      <c r="Q6363" s="135"/>
      <c r="R6363" s="135"/>
      <c r="S6363" s="135"/>
    </row>
    <row r="6364" spans="9:19">
      <c r="I6364" s="132"/>
      <c r="J6364" s="132"/>
      <c r="K6364" s="129"/>
      <c r="L6364" s="132"/>
      <c r="M6364" s="132"/>
      <c r="N6364" s="135"/>
      <c r="O6364" s="135"/>
      <c r="P6364" s="135"/>
      <c r="Q6364" s="135"/>
      <c r="R6364" s="135"/>
      <c r="S6364" s="135"/>
    </row>
    <row r="6365" spans="9:19">
      <c r="I6365" s="132"/>
      <c r="J6365" s="132"/>
      <c r="K6365" s="129"/>
      <c r="L6365" s="132"/>
      <c r="M6365" s="132"/>
      <c r="N6365" s="135"/>
      <c r="O6365" s="135"/>
      <c r="P6365" s="135"/>
      <c r="Q6365" s="135"/>
      <c r="R6365" s="135"/>
      <c r="S6365" s="135"/>
    </row>
    <row r="6366" spans="9:19">
      <c r="I6366" s="132"/>
      <c r="J6366" s="132"/>
      <c r="K6366" s="129"/>
      <c r="L6366" s="132"/>
      <c r="M6366" s="132"/>
      <c r="N6366" s="135"/>
      <c r="O6366" s="135"/>
      <c r="P6366" s="135"/>
      <c r="Q6366" s="135"/>
      <c r="R6366" s="135"/>
      <c r="S6366" s="135"/>
    </row>
    <row r="6367" spans="9:19">
      <c r="I6367" s="132"/>
      <c r="J6367" s="132"/>
      <c r="K6367" s="129"/>
      <c r="L6367" s="132"/>
      <c r="M6367" s="132"/>
      <c r="N6367" s="135"/>
      <c r="O6367" s="135"/>
      <c r="P6367" s="135"/>
      <c r="Q6367" s="135"/>
      <c r="R6367" s="135"/>
      <c r="S6367" s="135"/>
    </row>
    <row r="6368" spans="9:19">
      <c r="I6368" s="132"/>
      <c r="J6368" s="132"/>
      <c r="K6368" s="129"/>
      <c r="L6368" s="132"/>
      <c r="M6368" s="132"/>
      <c r="N6368" s="135"/>
      <c r="O6368" s="135"/>
      <c r="P6368" s="135"/>
      <c r="Q6368" s="135"/>
      <c r="R6368" s="135"/>
      <c r="S6368" s="135"/>
    </row>
    <row r="6369" spans="9:19">
      <c r="I6369" s="132"/>
      <c r="J6369" s="132"/>
      <c r="K6369" s="129"/>
      <c r="L6369" s="132"/>
      <c r="M6369" s="132"/>
      <c r="N6369" s="135"/>
      <c r="O6369" s="135"/>
      <c r="P6369" s="135"/>
      <c r="Q6369" s="135"/>
      <c r="R6369" s="135"/>
      <c r="S6369" s="135"/>
    </row>
    <row r="6370" spans="9:19">
      <c r="I6370" s="132"/>
      <c r="J6370" s="132"/>
      <c r="K6370" s="129"/>
      <c r="L6370" s="132"/>
      <c r="M6370" s="132"/>
      <c r="N6370" s="135"/>
      <c r="O6370" s="135"/>
      <c r="P6370" s="135"/>
      <c r="Q6370" s="135"/>
      <c r="R6370" s="135"/>
      <c r="S6370" s="135"/>
    </row>
    <row r="6371" spans="9:19">
      <c r="I6371" s="132"/>
      <c r="J6371" s="132"/>
      <c r="K6371" s="129"/>
      <c r="L6371" s="132"/>
      <c r="M6371" s="132"/>
      <c r="N6371" s="135"/>
      <c r="O6371" s="135"/>
      <c r="P6371" s="135"/>
      <c r="Q6371" s="135"/>
      <c r="R6371" s="135"/>
      <c r="S6371" s="135"/>
    </row>
    <row r="6372" spans="9:19">
      <c r="I6372" s="132"/>
      <c r="J6372" s="132"/>
      <c r="K6372" s="129"/>
      <c r="L6372" s="132"/>
      <c r="M6372" s="132"/>
      <c r="N6372" s="135"/>
      <c r="O6372" s="135"/>
      <c r="P6372" s="135"/>
      <c r="Q6372" s="135"/>
      <c r="R6372" s="135"/>
      <c r="S6372" s="135"/>
    </row>
    <row r="6373" spans="9:19">
      <c r="I6373" s="132"/>
      <c r="J6373" s="132"/>
      <c r="K6373" s="129"/>
      <c r="L6373" s="132"/>
      <c r="M6373" s="132"/>
      <c r="N6373" s="135"/>
      <c r="O6373" s="135"/>
      <c r="P6373" s="135"/>
      <c r="Q6373" s="135"/>
      <c r="R6373" s="135"/>
      <c r="S6373" s="135"/>
    </row>
    <row r="6374" spans="9:19">
      <c r="I6374" s="132"/>
      <c r="J6374" s="132"/>
      <c r="K6374" s="129"/>
      <c r="L6374" s="132"/>
      <c r="M6374" s="132"/>
      <c r="N6374" s="135"/>
      <c r="O6374" s="135"/>
      <c r="P6374" s="135"/>
      <c r="Q6374" s="135"/>
      <c r="R6374" s="135"/>
      <c r="S6374" s="135"/>
    </row>
    <row r="6375" spans="9:19">
      <c r="I6375" s="132"/>
      <c r="J6375" s="132"/>
      <c r="K6375" s="129"/>
      <c r="L6375" s="132"/>
      <c r="M6375" s="132"/>
      <c r="N6375" s="135"/>
      <c r="O6375" s="135"/>
      <c r="P6375" s="135"/>
      <c r="Q6375" s="135"/>
      <c r="R6375" s="135"/>
      <c r="S6375" s="135"/>
    </row>
    <row r="6376" spans="9:19">
      <c r="I6376" s="132"/>
      <c r="J6376" s="132"/>
      <c r="K6376" s="129"/>
      <c r="L6376" s="132"/>
      <c r="M6376" s="132"/>
      <c r="N6376" s="135"/>
      <c r="O6376" s="135"/>
      <c r="P6376" s="135"/>
      <c r="Q6376" s="135"/>
      <c r="R6376" s="135"/>
      <c r="S6376" s="135"/>
    </row>
    <row r="6377" spans="9:19">
      <c r="I6377" s="132"/>
      <c r="J6377" s="132"/>
      <c r="K6377" s="129"/>
      <c r="L6377" s="132"/>
      <c r="M6377" s="132"/>
      <c r="N6377" s="135"/>
      <c r="O6377" s="135"/>
      <c r="P6377" s="135"/>
      <c r="Q6377" s="135"/>
      <c r="R6377" s="135"/>
      <c r="S6377" s="135"/>
    </row>
    <row r="6378" spans="9:19">
      <c r="I6378" s="132"/>
      <c r="J6378" s="132"/>
      <c r="K6378" s="129"/>
      <c r="L6378" s="132"/>
      <c r="M6378" s="132"/>
      <c r="N6378" s="135"/>
      <c r="O6378" s="135"/>
      <c r="P6378" s="135"/>
      <c r="Q6378" s="135"/>
      <c r="R6378" s="135"/>
      <c r="S6378" s="135"/>
    </row>
    <row r="6379" spans="9:19">
      <c r="I6379" s="132"/>
      <c r="J6379" s="132"/>
      <c r="K6379" s="129"/>
      <c r="L6379" s="132"/>
      <c r="M6379" s="132"/>
      <c r="N6379" s="135"/>
      <c r="O6379" s="135"/>
      <c r="P6379" s="135"/>
      <c r="Q6379" s="135"/>
      <c r="R6379" s="135"/>
      <c r="S6379" s="135"/>
    </row>
    <row r="6380" spans="9:19">
      <c r="I6380" s="132"/>
      <c r="J6380" s="132"/>
      <c r="K6380" s="129"/>
      <c r="L6380" s="132"/>
      <c r="M6380" s="132"/>
      <c r="N6380" s="135"/>
      <c r="O6380" s="135"/>
      <c r="P6380" s="135"/>
      <c r="Q6380" s="135"/>
      <c r="R6380" s="135"/>
      <c r="S6380" s="135"/>
    </row>
    <row r="6381" spans="9:19">
      <c r="I6381" s="132"/>
      <c r="J6381" s="132"/>
      <c r="K6381" s="129"/>
      <c r="L6381" s="132"/>
      <c r="M6381" s="132"/>
      <c r="N6381" s="135"/>
      <c r="O6381" s="135"/>
      <c r="P6381" s="135"/>
      <c r="Q6381" s="135"/>
      <c r="R6381" s="135"/>
      <c r="S6381" s="135"/>
    </row>
    <row r="6382" spans="9:19">
      <c r="I6382" s="132"/>
      <c r="J6382" s="132"/>
      <c r="K6382" s="129"/>
      <c r="L6382" s="132"/>
      <c r="M6382" s="132"/>
      <c r="N6382" s="135"/>
      <c r="O6382" s="135"/>
      <c r="P6382" s="135"/>
      <c r="Q6382" s="135"/>
      <c r="R6382" s="135"/>
      <c r="S6382" s="135"/>
    </row>
    <row r="6383" spans="9:19">
      <c r="I6383" s="132"/>
      <c r="J6383" s="132"/>
      <c r="K6383" s="129"/>
      <c r="L6383" s="132"/>
      <c r="M6383" s="132"/>
      <c r="N6383" s="135"/>
      <c r="O6383" s="135"/>
      <c r="P6383" s="135"/>
      <c r="Q6383" s="135"/>
      <c r="R6383" s="135"/>
      <c r="S6383" s="135"/>
    </row>
    <row r="6384" spans="9:19">
      <c r="I6384" s="132"/>
      <c r="J6384" s="132"/>
      <c r="K6384" s="129"/>
      <c r="L6384" s="132"/>
      <c r="M6384" s="132"/>
      <c r="N6384" s="135"/>
      <c r="O6384" s="135"/>
      <c r="P6384" s="135"/>
      <c r="Q6384" s="135"/>
      <c r="R6384" s="135"/>
      <c r="S6384" s="135"/>
    </row>
    <row r="6385" spans="9:19">
      <c r="I6385" s="132"/>
      <c r="J6385" s="132"/>
      <c r="K6385" s="129"/>
      <c r="L6385" s="132"/>
      <c r="M6385" s="132"/>
      <c r="N6385" s="135"/>
      <c r="O6385" s="135"/>
      <c r="P6385" s="135"/>
      <c r="Q6385" s="135"/>
      <c r="R6385" s="135"/>
      <c r="S6385" s="135"/>
    </row>
    <row r="6386" spans="9:19">
      <c r="I6386" s="132"/>
      <c r="J6386" s="132"/>
      <c r="K6386" s="129"/>
      <c r="L6386" s="132"/>
      <c r="M6386" s="132"/>
      <c r="N6386" s="135"/>
      <c r="O6386" s="135"/>
      <c r="P6386" s="135"/>
      <c r="Q6386" s="135"/>
      <c r="R6386" s="135"/>
      <c r="S6386" s="135"/>
    </row>
    <row r="6387" spans="9:19">
      <c r="I6387" s="132"/>
      <c r="J6387" s="132"/>
      <c r="K6387" s="129"/>
      <c r="L6387" s="132"/>
      <c r="M6387" s="132"/>
      <c r="N6387" s="135"/>
      <c r="O6387" s="135"/>
      <c r="P6387" s="135"/>
      <c r="Q6387" s="135"/>
      <c r="R6387" s="135"/>
      <c r="S6387" s="135"/>
    </row>
    <row r="6388" spans="9:19">
      <c r="I6388" s="132"/>
      <c r="J6388" s="132"/>
      <c r="K6388" s="129"/>
      <c r="L6388" s="132"/>
      <c r="M6388" s="132"/>
      <c r="N6388" s="135"/>
      <c r="O6388" s="135"/>
      <c r="P6388" s="135"/>
      <c r="Q6388" s="135"/>
      <c r="R6388" s="135"/>
      <c r="S6388" s="135"/>
    </row>
    <row r="6389" spans="9:19">
      <c r="I6389" s="132"/>
      <c r="J6389" s="132"/>
      <c r="K6389" s="129"/>
      <c r="L6389" s="132"/>
      <c r="M6389" s="132"/>
      <c r="N6389" s="135"/>
      <c r="O6389" s="135"/>
      <c r="P6389" s="135"/>
      <c r="Q6389" s="135"/>
      <c r="R6389" s="135"/>
      <c r="S6389" s="135"/>
    </row>
    <row r="6390" spans="9:19">
      <c r="I6390" s="132"/>
      <c r="J6390" s="132"/>
      <c r="K6390" s="129"/>
      <c r="L6390" s="132"/>
      <c r="M6390" s="132"/>
      <c r="N6390" s="135"/>
      <c r="O6390" s="135"/>
      <c r="P6390" s="135"/>
      <c r="Q6390" s="135"/>
      <c r="R6390" s="135"/>
      <c r="S6390" s="135"/>
    </row>
    <row r="6391" spans="9:19">
      <c r="I6391" s="132"/>
      <c r="J6391" s="132"/>
      <c r="K6391" s="129"/>
      <c r="L6391" s="132"/>
      <c r="M6391" s="132"/>
      <c r="N6391" s="135"/>
      <c r="O6391" s="135"/>
      <c r="P6391" s="135"/>
      <c r="Q6391" s="135"/>
      <c r="R6391" s="135"/>
      <c r="S6391" s="135"/>
    </row>
    <row r="6392" spans="9:19">
      <c r="I6392" s="132"/>
      <c r="J6392" s="132"/>
      <c r="K6392" s="129"/>
      <c r="L6392" s="132"/>
      <c r="M6392" s="132"/>
      <c r="N6392" s="135"/>
      <c r="O6392" s="135"/>
      <c r="P6392" s="135"/>
      <c r="Q6392" s="135"/>
      <c r="R6392" s="135"/>
      <c r="S6392" s="135"/>
    </row>
    <row r="6393" spans="9:19">
      <c r="I6393" s="132"/>
      <c r="J6393" s="132"/>
      <c r="K6393" s="129"/>
      <c r="L6393" s="132"/>
      <c r="M6393" s="132"/>
      <c r="N6393" s="135"/>
      <c r="O6393" s="135"/>
      <c r="P6393" s="135"/>
      <c r="Q6393" s="135"/>
      <c r="R6393" s="135"/>
      <c r="S6393" s="135"/>
    </row>
    <row r="6394" spans="9:19">
      <c r="I6394" s="132"/>
      <c r="J6394" s="132"/>
      <c r="K6394" s="129"/>
      <c r="L6394" s="132"/>
      <c r="M6394" s="132"/>
      <c r="N6394" s="135"/>
      <c r="O6394" s="135"/>
      <c r="P6394" s="135"/>
      <c r="Q6394" s="135"/>
      <c r="R6394" s="135"/>
      <c r="S6394" s="135"/>
    </row>
    <row r="6395" spans="9:19">
      <c r="I6395" s="132"/>
      <c r="J6395" s="132"/>
      <c r="K6395" s="129"/>
      <c r="L6395" s="132"/>
      <c r="M6395" s="132"/>
      <c r="N6395" s="135"/>
      <c r="O6395" s="135"/>
      <c r="P6395" s="135"/>
      <c r="Q6395" s="135"/>
      <c r="R6395" s="135"/>
      <c r="S6395" s="135"/>
    </row>
    <row r="6396" spans="9:19">
      <c r="I6396" s="132"/>
      <c r="J6396" s="132"/>
      <c r="K6396" s="129"/>
      <c r="L6396" s="132"/>
      <c r="M6396" s="132"/>
      <c r="N6396" s="135"/>
      <c r="O6396" s="135"/>
      <c r="P6396" s="135"/>
      <c r="Q6396" s="135"/>
      <c r="R6396" s="135"/>
      <c r="S6396" s="135"/>
    </row>
    <row r="6397" spans="9:19">
      <c r="I6397" s="132"/>
      <c r="J6397" s="132"/>
      <c r="K6397" s="129"/>
      <c r="L6397" s="132"/>
      <c r="M6397" s="132"/>
      <c r="N6397" s="135"/>
      <c r="O6397" s="135"/>
      <c r="P6397" s="135"/>
      <c r="Q6397" s="135"/>
      <c r="R6397" s="135"/>
      <c r="S6397" s="135"/>
    </row>
    <row r="6398" spans="9:19">
      <c r="I6398" s="132"/>
      <c r="J6398" s="132"/>
      <c r="K6398" s="129"/>
      <c r="L6398" s="132"/>
      <c r="M6398" s="132"/>
      <c r="N6398" s="135"/>
      <c r="O6398" s="135"/>
      <c r="P6398" s="135"/>
      <c r="Q6398" s="135"/>
      <c r="R6398" s="135"/>
      <c r="S6398" s="135"/>
    </row>
    <row r="6399" spans="9:19">
      <c r="I6399" s="132"/>
      <c r="J6399" s="132"/>
      <c r="K6399" s="129"/>
      <c r="L6399" s="132"/>
      <c r="M6399" s="132"/>
      <c r="N6399" s="135"/>
      <c r="O6399" s="135"/>
      <c r="P6399" s="135"/>
      <c r="Q6399" s="135"/>
      <c r="R6399" s="135"/>
      <c r="S6399" s="135"/>
    </row>
    <row r="6400" spans="9:19">
      <c r="I6400" s="132"/>
      <c r="J6400" s="132"/>
      <c r="K6400" s="129"/>
      <c r="L6400" s="132"/>
      <c r="M6400" s="132"/>
      <c r="N6400" s="135"/>
      <c r="O6400" s="135"/>
      <c r="P6400" s="135"/>
      <c r="Q6400" s="135"/>
      <c r="R6400" s="135"/>
      <c r="S6400" s="135"/>
    </row>
    <row r="6401" spans="9:19">
      <c r="I6401" s="132"/>
      <c r="J6401" s="132"/>
      <c r="K6401" s="129"/>
      <c r="L6401" s="132"/>
      <c r="M6401" s="132"/>
      <c r="N6401" s="135"/>
      <c r="O6401" s="135"/>
      <c r="P6401" s="135"/>
      <c r="Q6401" s="135"/>
      <c r="R6401" s="135"/>
      <c r="S6401" s="135"/>
    </row>
    <row r="6402" spans="9:19">
      <c r="I6402" s="132"/>
      <c r="J6402" s="132"/>
      <c r="K6402" s="129"/>
      <c r="L6402" s="132"/>
      <c r="M6402" s="132"/>
      <c r="N6402" s="135"/>
      <c r="O6402" s="135"/>
      <c r="P6402" s="135"/>
      <c r="Q6402" s="135"/>
      <c r="R6402" s="135"/>
      <c r="S6402" s="135"/>
    </row>
    <row r="6403" spans="9:19">
      <c r="I6403" s="132"/>
      <c r="J6403" s="132"/>
      <c r="K6403" s="129"/>
      <c r="L6403" s="132"/>
      <c r="M6403" s="132"/>
      <c r="N6403" s="135"/>
      <c r="O6403" s="135"/>
      <c r="P6403" s="135"/>
      <c r="Q6403" s="135"/>
      <c r="R6403" s="135"/>
      <c r="S6403" s="135"/>
    </row>
    <row r="6404" spans="9:19">
      <c r="I6404" s="132"/>
      <c r="J6404" s="132"/>
      <c r="K6404" s="129"/>
      <c r="L6404" s="132"/>
      <c r="M6404" s="132"/>
      <c r="N6404" s="135"/>
      <c r="O6404" s="135"/>
      <c r="P6404" s="135"/>
      <c r="Q6404" s="135"/>
      <c r="R6404" s="135"/>
      <c r="S6404" s="135"/>
    </row>
    <row r="6405" spans="9:19">
      <c r="I6405" s="132"/>
      <c r="J6405" s="132"/>
      <c r="K6405" s="129"/>
      <c r="L6405" s="132"/>
      <c r="M6405" s="132"/>
      <c r="N6405" s="135"/>
      <c r="O6405" s="135"/>
      <c r="P6405" s="135"/>
      <c r="Q6405" s="135"/>
      <c r="R6405" s="135"/>
      <c r="S6405" s="135"/>
    </row>
    <row r="6406" spans="9:19">
      <c r="I6406" s="132"/>
      <c r="J6406" s="132"/>
      <c r="K6406" s="129"/>
      <c r="L6406" s="132"/>
      <c r="M6406" s="132"/>
      <c r="N6406" s="135"/>
      <c r="O6406" s="135"/>
      <c r="P6406" s="135"/>
      <c r="Q6406" s="135"/>
      <c r="R6406" s="135"/>
      <c r="S6406" s="135"/>
    </row>
    <row r="6407" spans="9:19">
      <c r="I6407" s="132"/>
      <c r="J6407" s="132"/>
      <c r="K6407" s="129"/>
      <c r="L6407" s="132"/>
      <c r="M6407" s="132"/>
      <c r="N6407" s="135"/>
      <c r="O6407" s="135"/>
      <c r="P6407" s="135"/>
      <c r="Q6407" s="135"/>
      <c r="R6407" s="135"/>
      <c r="S6407" s="135"/>
    </row>
    <row r="6408" spans="9:19">
      <c r="I6408" s="132"/>
      <c r="J6408" s="132"/>
      <c r="K6408" s="129"/>
      <c r="L6408" s="132"/>
      <c r="M6408" s="132"/>
      <c r="N6408" s="135"/>
      <c r="O6408" s="135"/>
      <c r="P6408" s="135"/>
      <c r="Q6408" s="135"/>
      <c r="R6408" s="135"/>
      <c r="S6408" s="135"/>
    </row>
    <row r="6409" spans="9:19">
      <c r="I6409" s="132"/>
      <c r="J6409" s="132"/>
      <c r="K6409" s="129"/>
      <c r="L6409" s="132"/>
      <c r="M6409" s="132"/>
      <c r="N6409" s="135"/>
      <c r="O6409" s="135"/>
      <c r="P6409" s="135"/>
      <c r="Q6409" s="135"/>
      <c r="R6409" s="135"/>
      <c r="S6409" s="135"/>
    </row>
    <row r="6410" spans="9:19">
      <c r="I6410" s="132"/>
      <c r="J6410" s="132"/>
      <c r="K6410" s="129"/>
      <c r="L6410" s="132"/>
      <c r="M6410" s="132"/>
      <c r="N6410" s="135"/>
      <c r="O6410" s="135"/>
      <c r="P6410" s="135"/>
      <c r="Q6410" s="135"/>
      <c r="R6410" s="135"/>
      <c r="S6410" s="135"/>
    </row>
    <row r="6411" spans="9:19">
      <c r="I6411" s="132"/>
      <c r="J6411" s="132"/>
      <c r="K6411" s="129"/>
      <c r="L6411" s="132"/>
      <c r="M6411" s="132"/>
      <c r="N6411" s="135"/>
      <c r="O6411" s="135"/>
      <c r="P6411" s="135"/>
      <c r="Q6411" s="135"/>
      <c r="R6411" s="135"/>
      <c r="S6411" s="135"/>
    </row>
    <row r="6412" spans="9:19">
      <c r="I6412" s="132"/>
      <c r="J6412" s="132"/>
      <c r="K6412" s="129"/>
      <c r="L6412" s="132"/>
      <c r="M6412" s="132"/>
      <c r="N6412" s="135"/>
      <c r="O6412" s="135"/>
      <c r="P6412" s="135"/>
      <c r="Q6412" s="135"/>
      <c r="R6412" s="135"/>
      <c r="S6412" s="135"/>
    </row>
    <row r="6413" spans="9:19">
      <c r="I6413" s="132"/>
      <c r="J6413" s="132"/>
      <c r="K6413" s="129"/>
      <c r="L6413" s="132"/>
      <c r="M6413" s="132"/>
      <c r="N6413" s="135"/>
      <c r="O6413" s="135"/>
      <c r="P6413" s="135"/>
      <c r="Q6413" s="135"/>
      <c r="R6413" s="135"/>
      <c r="S6413" s="135"/>
    </row>
    <row r="6414" spans="9:19">
      <c r="I6414" s="132"/>
      <c r="J6414" s="132"/>
      <c r="K6414" s="129"/>
      <c r="L6414" s="132"/>
      <c r="M6414" s="132"/>
      <c r="N6414" s="135"/>
      <c r="O6414" s="135"/>
      <c r="P6414" s="135"/>
      <c r="Q6414" s="135"/>
      <c r="R6414" s="135"/>
      <c r="S6414" s="135"/>
    </row>
    <row r="6415" spans="9:19">
      <c r="I6415" s="132"/>
      <c r="J6415" s="132"/>
      <c r="K6415" s="129"/>
      <c r="L6415" s="132"/>
      <c r="M6415" s="132"/>
      <c r="N6415" s="135"/>
      <c r="O6415" s="135"/>
      <c r="P6415" s="135"/>
      <c r="Q6415" s="135"/>
      <c r="R6415" s="135"/>
      <c r="S6415" s="135"/>
    </row>
    <row r="6416" spans="9:19">
      <c r="I6416" s="132"/>
      <c r="J6416" s="132"/>
      <c r="K6416" s="129"/>
      <c r="L6416" s="132"/>
      <c r="M6416" s="132"/>
      <c r="N6416" s="135"/>
      <c r="O6416" s="135"/>
      <c r="P6416" s="135"/>
      <c r="Q6416" s="135"/>
      <c r="R6416" s="135"/>
      <c r="S6416" s="135"/>
    </row>
    <row r="6417" spans="9:19">
      <c r="I6417" s="132"/>
      <c r="J6417" s="132"/>
      <c r="K6417" s="129"/>
      <c r="L6417" s="132"/>
      <c r="M6417" s="132"/>
      <c r="N6417" s="135"/>
      <c r="O6417" s="135"/>
      <c r="P6417" s="135"/>
      <c r="Q6417" s="135"/>
      <c r="R6417" s="135"/>
      <c r="S6417" s="135"/>
    </row>
    <row r="6418" spans="9:19">
      <c r="I6418" s="132"/>
      <c r="J6418" s="132"/>
      <c r="K6418" s="129"/>
      <c r="L6418" s="132"/>
      <c r="M6418" s="132"/>
      <c r="N6418" s="135"/>
      <c r="O6418" s="135"/>
      <c r="P6418" s="135"/>
      <c r="Q6418" s="135"/>
      <c r="R6418" s="135"/>
      <c r="S6418" s="135"/>
    </row>
    <row r="6419" spans="9:19">
      <c r="I6419" s="132"/>
      <c r="J6419" s="132"/>
      <c r="K6419" s="129"/>
      <c r="L6419" s="132"/>
      <c r="M6419" s="132"/>
      <c r="N6419" s="135"/>
      <c r="O6419" s="135"/>
      <c r="P6419" s="135"/>
      <c r="Q6419" s="135"/>
      <c r="R6419" s="135"/>
      <c r="S6419" s="135"/>
    </row>
    <row r="6420" spans="9:19">
      <c r="I6420" s="132"/>
      <c r="J6420" s="132"/>
      <c r="K6420" s="129"/>
      <c r="L6420" s="132"/>
      <c r="M6420" s="132"/>
      <c r="N6420" s="135"/>
      <c r="O6420" s="135"/>
      <c r="P6420" s="135"/>
      <c r="Q6420" s="135"/>
      <c r="R6420" s="135"/>
      <c r="S6420" s="135"/>
    </row>
    <row r="6421" spans="9:19">
      <c r="I6421" s="132"/>
      <c r="J6421" s="132"/>
      <c r="K6421" s="129"/>
      <c r="L6421" s="132"/>
      <c r="M6421" s="132"/>
      <c r="N6421" s="135"/>
      <c r="O6421" s="135"/>
      <c r="P6421" s="135"/>
      <c r="Q6421" s="135"/>
      <c r="R6421" s="135"/>
      <c r="S6421" s="135"/>
    </row>
    <row r="6422" spans="9:19">
      <c r="I6422" s="132"/>
      <c r="J6422" s="132"/>
      <c r="K6422" s="129"/>
      <c r="L6422" s="132"/>
      <c r="M6422" s="132"/>
      <c r="N6422" s="135"/>
      <c r="O6422" s="135"/>
      <c r="P6422" s="135"/>
      <c r="Q6422" s="135"/>
      <c r="R6422" s="135"/>
      <c r="S6422" s="135"/>
    </row>
    <row r="6423" spans="9:19">
      <c r="I6423" s="132"/>
      <c r="J6423" s="132"/>
      <c r="K6423" s="129"/>
      <c r="L6423" s="132"/>
      <c r="M6423" s="132"/>
      <c r="N6423" s="135"/>
      <c r="O6423" s="135"/>
      <c r="P6423" s="135"/>
      <c r="Q6423" s="135"/>
      <c r="R6423" s="135"/>
      <c r="S6423" s="135"/>
    </row>
    <row r="6424" spans="9:19">
      <c r="I6424" s="132"/>
      <c r="J6424" s="132"/>
      <c r="K6424" s="129"/>
      <c r="L6424" s="132"/>
      <c r="M6424" s="132"/>
      <c r="N6424" s="135"/>
      <c r="O6424" s="135"/>
      <c r="P6424" s="135"/>
      <c r="Q6424" s="135"/>
      <c r="R6424" s="135"/>
      <c r="S6424" s="135"/>
    </row>
    <row r="6425" spans="9:19">
      <c r="I6425" s="132"/>
      <c r="J6425" s="132"/>
      <c r="K6425" s="129"/>
      <c r="L6425" s="132"/>
      <c r="M6425" s="132"/>
      <c r="N6425" s="135"/>
      <c r="O6425" s="135"/>
      <c r="P6425" s="135"/>
      <c r="Q6425" s="135"/>
      <c r="R6425" s="135"/>
      <c r="S6425" s="135"/>
    </row>
    <row r="6426" spans="9:19">
      <c r="I6426" s="132"/>
      <c r="J6426" s="132"/>
      <c r="K6426" s="129"/>
      <c r="L6426" s="132"/>
      <c r="M6426" s="132"/>
      <c r="N6426" s="135"/>
      <c r="O6426" s="135"/>
      <c r="P6426" s="135"/>
      <c r="Q6426" s="135"/>
      <c r="R6426" s="135"/>
      <c r="S6426" s="135"/>
    </row>
    <row r="6427" spans="9:19">
      <c r="I6427" s="132"/>
      <c r="J6427" s="132"/>
      <c r="K6427" s="129"/>
      <c r="L6427" s="132"/>
      <c r="M6427" s="132"/>
      <c r="N6427" s="135"/>
      <c r="O6427" s="135"/>
      <c r="P6427" s="135"/>
      <c r="Q6427" s="135"/>
      <c r="R6427" s="135"/>
      <c r="S6427" s="135"/>
    </row>
    <row r="6428" spans="9:19">
      <c r="I6428" s="132"/>
      <c r="J6428" s="132"/>
      <c r="K6428" s="129"/>
      <c r="L6428" s="132"/>
      <c r="M6428" s="132"/>
      <c r="N6428" s="135"/>
      <c r="O6428" s="135"/>
      <c r="P6428" s="135"/>
      <c r="Q6428" s="135"/>
      <c r="R6428" s="135"/>
      <c r="S6428" s="135"/>
    </row>
    <row r="6429" spans="9:19">
      <c r="I6429" s="132"/>
      <c r="J6429" s="132"/>
      <c r="K6429" s="129"/>
      <c r="L6429" s="132"/>
      <c r="M6429" s="132"/>
      <c r="N6429" s="135"/>
      <c r="O6429" s="135"/>
      <c r="P6429" s="135"/>
      <c r="Q6429" s="135"/>
      <c r="R6429" s="135"/>
      <c r="S6429" s="135"/>
    </row>
    <row r="6430" spans="9:19">
      <c r="I6430" s="132"/>
      <c r="J6430" s="132"/>
      <c r="K6430" s="129"/>
      <c r="L6430" s="132"/>
      <c r="M6430" s="132"/>
      <c r="N6430" s="135"/>
      <c r="O6430" s="135"/>
      <c r="P6430" s="135"/>
      <c r="Q6430" s="135"/>
      <c r="R6430" s="135"/>
      <c r="S6430" s="135"/>
    </row>
    <row r="6431" spans="9:19">
      <c r="I6431" s="132"/>
      <c r="J6431" s="132"/>
      <c r="K6431" s="129"/>
      <c r="L6431" s="132"/>
      <c r="M6431" s="132"/>
      <c r="N6431" s="135"/>
      <c r="O6431" s="135"/>
      <c r="P6431" s="135"/>
      <c r="Q6431" s="135"/>
      <c r="R6431" s="135"/>
      <c r="S6431" s="135"/>
    </row>
    <row r="6432" spans="9:19">
      <c r="I6432" s="132"/>
      <c r="J6432" s="132"/>
      <c r="K6432" s="129"/>
      <c r="L6432" s="132"/>
      <c r="M6432" s="132"/>
      <c r="N6432" s="135"/>
      <c r="O6432" s="135"/>
      <c r="P6432" s="135"/>
      <c r="Q6432" s="135"/>
      <c r="R6432" s="135"/>
      <c r="S6432" s="135"/>
    </row>
    <row r="6433" spans="9:19">
      <c r="I6433" s="132"/>
      <c r="J6433" s="132"/>
      <c r="K6433" s="129"/>
      <c r="L6433" s="132"/>
      <c r="M6433" s="132"/>
      <c r="N6433" s="135"/>
      <c r="O6433" s="135"/>
      <c r="P6433" s="135"/>
      <c r="Q6433" s="135"/>
      <c r="R6433" s="135"/>
      <c r="S6433" s="135"/>
    </row>
    <row r="6434" spans="9:19">
      <c r="I6434" s="132"/>
      <c r="J6434" s="132"/>
      <c r="K6434" s="129"/>
      <c r="L6434" s="132"/>
      <c r="M6434" s="132"/>
      <c r="N6434" s="135"/>
      <c r="O6434" s="135"/>
      <c r="P6434" s="135"/>
      <c r="Q6434" s="135"/>
      <c r="R6434" s="135"/>
      <c r="S6434" s="135"/>
    </row>
    <row r="6435" spans="9:19">
      <c r="I6435" s="132"/>
      <c r="J6435" s="132"/>
      <c r="K6435" s="129"/>
      <c r="L6435" s="132"/>
      <c r="M6435" s="132"/>
      <c r="N6435" s="135"/>
      <c r="O6435" s="135"/>
      <c r="P6435" s="135"/>
      <c r="Q6435" s="135"/>
      <c r="R6435" s="135"/>
      <c r="S6435" s="135"/>
    </row>
    <row r="6436" spans="9:19">
      <c r="I6436" s="132"/>
      <c r="J6436" s="132"/>
      <c r="K6436" s="129"/>
      <c r="L6436" s="132"/>
      <c r="M6436" s="132"/>
      <c r="N6436" s="135"/>
      <c r="O6436" s="135"/>
      <c r="P6436" s="135"/>
      <c r="Q6436" s="135"/>
      <c r="R6436" s="135"/>
      <c r="S6436" s="135"/>
    </row>
    <row r="6437" spans="9:19">
      <c r="I6437" s="132"/>
      <c r="J6437" s="132"/>
      <c r="K6437" s="129"/>
      <c r="L6437" s="132"/>
      <c r="M6437" s="132"/>
      <c r="N6437" s="135"/>
      <c r="O6437" s="135"/>
      <c r="P6437" s="135"/>
      <c r="Q6437" s="135"/>
      <c r="R6437" s="135"/>
      <c r="S6437" s="135"/>
    </row>
    <row r="6438" spans="9:19">
      <c r="I6438" s="132"/>
      <c r="J6438" s="132"/>
      <c r="K6438" s="129"/>
      <c r="L6438" s="132"/>
      <c r="M6438" s="132"/>
      <c r="N6438" s="135"/>
      <c r="O6438" s="135"/>
      <c r="P6438" s="135"/>
      <c r="Q6438" s="135"/>
      <c r="R6438" s="135"/>
      <c r="S6438" s="135"/>
    </row>
    <row r="6439" spans="9:19">
      <c r="I6439" s="132"/>
      <c r="J6439" s="132"/>
      <c r="K6439" s="129"/>
      <c r="L6439" s="132"/>
      <c r="M6439" s="132"/>
      <c r="N6439" s="135"/>
      <c r="O6439" s="135"/>
      <c r="P6439" s="135"/>
      <c r="Q6439" s="135"/>
      <c r="R6439" s="135"/>
      <c r="S6439" s="135"/>
    </row>
    <row r="6440" spans="9:19">
      <c r="I6440" s="132"/>
      <c r="J6440" s="132"/>
      <c r="K6440" s="129"/>
      <c r="L6440" s="132"/>
      <c r="M6440" s="132"/>
      <c r="N6440" s="135"/>
      <c r="O6440" s="135"/>
      <c r="P6440" s="135"/>
      <c r="Q6440" s="135"/>
      <c r="R6440" s="135"/>
      <c r="S6440" s="135"/>
    </row>
    <row r="6441" spans="9:19">
      <c r="I6441" s="132"/>
      <c r="J6441" s="132"/>
      <c r="K6441" s="129"/>
      <c r="L6441" s="132"/>
      <c r="M6441" s="132"/>
      <c r="N6441" s="135"/>
      <c r="O6441" s="135"/>
      <c r="P6441" s="135"/>
      <c r="Q6441" s="135"/>
      <c r="R6441" s="135"/>
      <c r="S6441" s="135"/>
    </row>
    <row r="6442" spans="9:19">
      <c r="I6442" s="132"/>
      <c r="J6442" s="132"/>
      <c r="K6442" s="129"/>
      <c r="L6442" s="132"/>
      <c r="M6442" s="132"/>
      <c r="N6442" s="135"/>
      <c r="O6442" s="135"/>
      <c r="P6442" s="135"/>
      <c r="Q6442" s="135"/>
      <c r="R6442" s="135"/>
      <c r="S6442" s="135"/>
    </row>
    <row r="6443" spans="9:19">
      <c r="I6443" s="132"/>
      <c r="J6443" s="132"/>
      <c r="K6443" s="129"/>
      <c r="L6443" s="132"/>
      <c r="M6443" s="132"/>
      <c r="N6443" s="135"/>
      <c r="O6443" s="135"/>
      <c r="P6443" s="135"/>
      <c r="Q6443" s="135"/>
      <c r="R6443" s="135"/>
      <c r="S6443" s="135"/>
    </row>
    <row r="6444" spans="9:19">
      <c r="I6444" s="132"/>
      <c r="J6444" s="132"/>
      <c r="K6444" s="129"/>
      <c r="L6444" s="132"/>
      <c r="M6444" s="132"/>
      <c r="N6444" s="135"/>
      <c r="O6444" s="135"/>
      <c r="P6444" s="135"/>
      <c r="Q6444" s="135"/>
      <c r="R6444" s="135"/>
      <c r="S6444" s="135"/>
    </row>
    <row r="6445" spans="9:19">
      <c r="I6445" s="132"/>
      <c r="J6445" s="132"/>
      <c r="K6445" s="129"/>
      <c r="L6445" s="132"/>
      <c r="M6445" s="132"/>
      <c r="N6445" s="135"/>
      <c r="O6445" s="135"/>
      <c r="P6445" s="135"/>
      <c r="Q6445" s="135"/>
      <c r="R6445" s="135"/>
      <c r="S6445" s="135"/>
    </row>
    <row r="6446" spans="9:19">
      <c r="I6446" s="132"/>
      <c r="J6446" s="132"/>
      <c r="K6446" s="129"/>
      <c r="L6446" s="132"/>
      <c r="M6446" s="132"/>
      <c r="N6446" s="135"/>
      <c r="O6446" s="135"/>
      <c r="P6446" s="135"/>
      <c r="Q6446" s="135"/>
      <c r="R6446" s="135"/>
      <c r="S6446" s="135"/>
    </row>
    <row r="6447" spans="9:19">
      <c r="I6447" s="132"/>
      <c r="J6447" s="132"/>
      <c r="K6447" s="129"/>
      <c r="L6447" s="132"/>
      <c r="M6447" s="132"/>
      <c r="N6447" s="135"/>
      <c r="O6447" s="135"/>
      <c r="P6447" s="135"/>
      <c r="Q6447" s="135"/>
      <c r="R6447" s="135"/>
      <c r="S6447" s="135"/>
    </row>
    <row r="6448" spans="9:19">
      <c r="I6448" s="132"/>
      <c r="J6448" s="132"/>
      <c r="K6448" s="129"/>
      <c r="L6448" s="132"/>
      <c r="M6448" s="132"/>
      <c r="N6448" s="135"/>
      <c r="O6448" s="135"/>
      <c r="P6448" s="135"/>
      <c r="Q6448" s="135"/>
      <c r="R6448" s="135"/>
      <c r="S6448" s="135"/>
    </row>
    <row r="6449" spans="9:19">
      <c r="I6449" s="132"/>
      <c r="J6449" s="132"/>
      <c r="K6449" s="129"/>
      <c r="L6449" s="132"/>
      <c r="M6449" s="132"/>
      <c r="N6449" s="135"/>
      <c r="O6449" s="135"/>
      <c r="P6449" s="135"/>
      <c r="Q6449" s="135"/>
      <c r="R6449" s="135"/>
      <c r="S6449" s="135"/>
    </row>
    <row r="6450" spans="9:19">
      <c r="I6450" s="132"/>
      <c r="J6450" s="132"/>
      <c r="K6450" s="129"/>
      <c r="L6450" s="132"/>
      <c r="M6450" s="132"/>
      <c r="N6450" s="135"/>
      <c r="O6450" s="135"/>
      <c r="P6450" s="135"/>
      <c r="Q6450" s="135"/>
      <c r="R6450" s="135"/>
      <c r="S6450" s="135"/>
    </row>
    <row r="6451" spans="9:19">
      <c r="I6451" s="132"/>
      <c r="J6451" s="132"/>
      <c r="K6451" s="129"/>
      <c r="L6451" s="132"/>
      <c r="M6451" s="132"/>
      <c r="N6451" s="135"/>
      <c r="O6451" s="135"/>
      <c r="P6451" s="135"/>
      <c r="Q6451" s="135"/>
      <c r="R6451" s="135"/>
      <c r="S6451" s="135"/>
    </row>
    <row r="6452" spans="9:19">
      <c r="I6452" s="132"/>
      <c r="J6452" s="132"/>
      <c r="K6452" s="129"/>
      <c r="L6452" s="132"/>
      <c r="M6452" s="132"/>
      <c r="N6452" s="135"/>
      <c r="O6452" s="135"/>
      <c r="P6452" s="135"/>
      <c r="Q6452" s="135"/>
      <c r="R6452" s="135"/>
      <c r="S6452" s="135"/>
    </row>
    <row r="6453" spans="9:19">
      <c r="I6453" s="132"/>
      <c r="J6453" s="132"/>
      <c r="K6453" s="129"/>
      <c r="L6453" s="132"/>
      <c r="M6453" s="132"/>
      <c r="N6453" s="135"/>
      <c r="O6453" s="135"/>
      <c r="P6453" s="135"/>
      <c r="Q6453" s="135"/>
      <c r="R6453" s="135"/>
      <c r="S6453" s="135"/>
    </row>
    <row r="6454" spans="9:19">
      <c r="I6454" s="132"/>
      <c r="J6454" s="132"/>
      <c r="K6454" s="129"/>
      <c r="L6454" s="132"/>
      <c r="M6454" s="132"/>
      <c r="N6454" s="135"/>
      <c r="O6454" s="135"/>
      <c r="P6454" s="135"/>
      <c r="Q6454" s="135"/>
      <c r="R6454" s="135"/>
      <c r="S6454" s="135"/>
    </row>
    <row r="6455" spans="9:19">
      <c r="I6455" s="132"/>
      <c r="J6455" s="132"/>
      <c r="K6455" s="129"/>
      <c r="L6455" s="132"/>
      <c r="M6455" s="132"/>
      <c r="N6455" s="135"/>
      <c r="O6455" s="135"/>
      <c r="P6455" s="135"/>
      <c r="Q6455" s="135"/>
      <c r="R6455" s="135"/>
      <c r="S6455" s="135"/>
    </row>
    <row r="6456" spans="9:19">
      <c r="I6456" s="132"/>
      <c r="J6456" s="132"/>
      <c r="K6456" s="129"/>
      <c r="L6456" s="132"/>
      <c r="M6456" s="132"/>
      <c r="N6456" s="135"/>
      <c r="O6456" s="135"/>
      <c r="P6456" s="135"/>
      <c r="Q6456" s="135"/>
      <c r="R6456" s="135"/>
      <c r="S6456" s="135"/>
    </row>
    <row r="6457" spans="9:19">
      <c r="I6457" s="132"/>
      <c r="J6457" s="132"/>
      <c r="K6457" s="129"/>
      <c r="L6457" s="132"/>
      <c r="M6457" s="132"/>
      <c r="N6457" s="135"/>
      <c r="O6457" s="135"/>
      <c r="P6457" s="135"/>
      <c r="Q6457" s="135"/>
      <c r="R6457" s="135"/>
      <c r="S6457" s="135"/>
    </row>
    <row r="6458" spans="9:19">
      <c r="I6458" s="132"/>
      <c r="J6458" s="132"/>
      <c r="K6458" s="129"/>
      <c r="L6458" s="132"/>
      <c r="M6458" s="132"/>
      <c r="N6458" s="135"/>
      <c r="O6458" s="135"/>
      <c r="P6458" s="135"/>
      <c r="Q6458" s="135"/>
      <c r="R6458" s="135"/>
      <c r="S6458" s="135"/>
    </row>
    <row r="6459" spans="9:19">
      <c r="I6459" s="132"/>
      <c r="J6459" s="132"/>
      <c r="K6459" s="129"/>
      <c r="L6459" s="132"/>
      <c r="M6459" s="132"/>
      <c r="N6459" s="135"/>
      <c r="O6459" s="135"/>
      <c r="P6459" s="135"/>
      <c r="Q6459" s="135"/>
      <c r="R6459" s="135"/>
      <c r="S6459" s="135"/>
    </row>
    <row r="6460" spans="9:19">
      <c r="I6460" s="132"/>
      <c r="J6460" s="132"/>
      <c r="K6460" s="129"/>
      <c r="L6460" s="132"/>
      <c r="M6460" s="132"/>
      <c r="N6460" s="135"/>
      <c r="O6460" s="135"/>
      <c r="P6460" s="135"/>
      <c r="Q6460" s="135"/>
      <c r="R6460" s="135"/>
      <c r="S6460" s="135"/>
    </row>
    <row r="6461" spans="9:19">
      <c r="I6461" s="132"/>
      <c r="J6461" s="132"/>
      <c r="K6461" s="129"/>
      <c r="L6461" s="132"/>
      <c r="M6461" s="132"/>
      <c r="N6461" s="135"/>
      <c r="O6461" s="135"/>
      <c r="P6461" s="135"/>
      <c r="Q6461" s="135"/>
      <c r="R6461" s="135"/>
      <c r="S6461" s="135"/>
    </row>
    <row r="6462" spans="9:19">
      <c r="I6462" s="132"/>
      <c r="J6462" s="132"/>
      <c r="K6462" s="129"/>
      <c r="L6462" s="132"/>
      <c r="M6462" s="132"/>
      <c r="N6462" s="135"/>
      <c r="O6462" s="135"/>
      <c r="P6462" s="135"/>
      <c r="Q6462" s="135"/>
      <c r="R6462" s="135"/>
      <c r="S6462" s="135"/>
    </row>
    <row r="6463" spans="9:19">
      <c r="I6463" s="132"/>
      <c r="J6463" s="132"/>
      <c r="K6463" s="129"/>
      <c r="L6463" s="132"/>
      <c r="M6463" s="132"/>
      <c r="N6463" s="135"/>
      <c r="O6463" s="135"/>
      <c r="P6463" s="135"/>
      <c r="Q6463" s="135"/>
      <c r="R6463" s="135"/>
      <c r="S6463" s="135"/>
    </row>
    <row r="6464" spans="9:19">
      <c r="I6464" s="132"/>
      <c r="J6464" s="132"/>
      <c r="K6464" s="129"/>
      <c r="L6464" s="132"/>
      <c r="M6464" s="132"/>
      <c r="N6464" s="135"/>
      <c r="O6464" s="135"/>
      <c r="P6464" s="135"/>
      <c r="Q6464" s="135"/>
      <c r="R6464" s="135"/>
      <c r="S6464" s="135"/>
    </row>
    <row r="6465" spans="9:19">
      <c r="I6465" s="132"/>
      <c r="J6465" s="132"/>
      <c r="K6465" s="129"/>
      <c r="L6465" s="132"/>
      <c r="M6465" s="132"/>
      <c r="N6465" s="135"/>
      <c r="O6465" s="135"/>
      <c r="P6465" s="135"/>
      <c r="Q6465" s="135"/>
      <c r="R6465" s="135"/>
      <c r="S6465" s="135"/>
    </row>
    <row r="6466" spans="9:19">
      <c r="I6466" s="132"/>
      <c r="J6466" s="132"/>
      <c r="K6466" s="129"/>
      <c r="L6466" s="132"/>
      <c r="M6466" s="132"/>
      <c r="N6466" s="135"/>
      <c r="O6466" s="135"/>
      <c r="P6466" s="135"/>
      <c r="Q6466" s="135"/>
      <c r="R6466" s="135"/>
      <c r="S6466" s="135"/>
    </row>
    <row r="6467" spans="9:19">
      <c r="I6467" s="132"/>
      <c r="J6467" s="132"/>
      <c r="K6467" s="129"/>
      <c r="L6467" s="132"/>
      <c r="M6467" s="132"/>
      <c r="N6467" s="135"/>
      <c r="O6467" s="135"/>
      <c r="P6467" s="135"/>
      <c r="Q6467" s="135"/>
      <c r="R6467" s="135"/>
      <c r="S6467" s="135"/>
    </row>
    <row r="6468" spans="9:19">
      <c r="I6468" s="132"/>
      <c r="J6468" s="132"/>
      <c r="K6468" s="129"/>
      <c r="L6468" s="132"/>
      <c r="M6468" s="132"/>
      <c r="N6468" s="135"/>
      <c r="O6468" s="135"/>
      <c r="P6468" s="135"/>
      <c r="Q6468" s="135"/>
      <c r="R6468" s="135"/>
      <c r="S6468" s="135"/>
    </row>
    <row r="6469" spans="9:19">
      <c r="I6469" s="132"/>
      <c r="J6469" s="132"/>
      <c r="K6469" s="129"/>
      <c r="L6469" s="132"/>
      <c r="M6469" s="132"/>
      <c r="N6469" s="135"/>
      <c r="O6469" s="135"/>
      <c r="P6469" s="135"/>
      <c r="Q6469" s="135"/>
      <c r="R6469" s="135"/>
      <c r="S6469" s="135"/>
    </row>
    <row r="6470" spans="9:19">
      <c r="I6470" s="132"/>
      <c r="J6470" s="132"/>
      <c r="K6470" s="129"/>
      <c r="L6470" s="132"/>
      <c r="M6470" s="132"/>
      <c r="N6470" s="135"/>
      <c r="O6470" s="135"/>
      <c r="P6470" s="135"/>
      <c r="Q6470" s="135"/>
      <c r="R6470" s="135"/>
      <c r="S6470" s="135"/>
    </row>
    <row r="6471" spans="9:19">
      <c r="I6471" s="132"/>
      <c r="J6471" s="132"/>
      <c r="K6471" s="129"/>
      <c r="L6471" s="132"/>
      <c r="M6471" s="132"/>
      <c r="N6471" s="135"/>
      <c r="O6471" s="135"/>
      <c r="P6471" s="135"/>
      <c r="Q6471" s="135"/>
      <c r="R6471" s="135"/>
      <c r="S6471" s="135"/>
    </row>
    <row r="6472" spans="9:19">
      <c r="I6472" s="132"/>
      <c r="J6472" s="132"/>
      <c r="K6472" s="129"/>
      <c r="L6472" s="132"/>
      <c r="M6472" s="132"/>
      <c r="N6472" s="135"/>
      <c r="O6472" s="135"/>
      <c r="P6472" s="135"/>
      <c r="Q6472" s="135"/>
      <c r="R6472" s="135"/>
      <c r="S6472" s="135"/>
    </row>
    <row r="6473" spans="9:19">
      <c r="I6473" s="132"/>
      <c r="J6473" s="132"/>
      <c r="K6473" s="129"/>
      <c r="L6473" s="132"/>
      <c r="M6473" s="132"/>
      <c r="N6473" s="135"/>
      <c r="O6473" s="135"/>
      <c r="P6473" s="135"/>
      <c r="Q6473" s="135"/>
      <c r="R6473" s="135"/>
      <c r="S6473" s="135"/>
    </row>
    <row r="6474" spans="9:19">
      <c r="I6474" s="132"/>
      <c r="J6474" s="132"/>
      <c r="K6474" s="129"/>
      <c r="L6474" s="132"/>
      <c r="M6474" s="132"/>
      <c r="N6474" s="135"/>
      <c r="O6474" s="135"/>
      <c r="P6474" s="135"/>
      <c r="Q6474" s="135"/>
      <c r="R6474" s="135"/>
      <c r="S6474" s="135"/>
    </row>
    <row r="6475" spans="9:19">
      <c r="I6475" s="132"/>
      <c r="J6475" s="132"/>
      <c r="K6475" s="129"/>
      <c r="L6475" s="132"/>
      <c r="M6475" s="132"/>
      <c r="N6475" s="135"/>
      <c r="O6475" s="135"/>
      <c r="P6475" s="135"/>
      <c r="Q6475" s="135"/>
      <c r="R6475" s="135"/>
      <c r="S6475" s="135"/>
    </row>
    <row r="6476" spans="9:19">
      <c r="I6476" s="132"/>
      <c r="J6476" s="132"/>
      <c r="K6476" s="129"/>
      <c r="L6476" s="132"/>
      <c r="M6476" s="132"/>
      <c r="N6476" s="135"/>
      <c r="O6476" s="135"/>
      <c r="P6476" s="135"/>
      <c r="Q6476" s="135"/>
      <c r="R6476" s="135"/>
      <c r="S6476" s="135"/>
    </row>
    <row r="6477" spans="9:19">
      <c r="I6477" s="132"/>
      <c r="J6477" s="132"/>
      <c r="K6477" s="129"/>
      <c r="L6477" s="132"/>
      <c r="M6477" s="132"/>
      <c r="N6477" s="135"/>
      <c r="O6477" s="135"/>
      <c r="P6477" s="135"/>
      <c r="Q6477" s="135"/>
      <c r="R6477" s="135"/>
      <c r="S6477" s="135"/>
    </row>
    <row r="6478" spans="9:19">
      <c r="I6478" s="132"/>
      <c r="J6478" s="132"/>
      <c r="K6478" s="129"/>
      <c r="L6478" s="132"/>
      <c r="M6478" s="132"/>
      <c r="N6478" s="135"/>
      <c r="O6478" s="135"/>
      <c r="P6478" s="135"/>
      <c r="Q6478" s="135"/>
      <c r="R6478" s="135"/>
      <c r="S6478" s="135"/>
    </row>
    <row r="6479" spans="9:19">
      <c r="I6479" s="132"/>
      <c r="J6479" s="132"/>
      <c r="K6479" s="129"/>
      <c r="L6479" s="132"/>
      <c r="M6479" s="132"/>
      <c r="N6479" s="135"/>
      <c r="O6479" s="135"/>
      <c r="P6479" s="135"/>
      <c r="Q6479" s="135"/>
      <c r="R6479" s="135"/>
      <c r="S6479" s="135"/>
    </row>
    <row r="6480" spans="9:19">
      <c r="I6480" s="132"/>
      <c r="J6480" s="132"/>
      <c r="K6480" s="129"/>
      <c r="L6480" s="132"/>
      <c r="M6480" s="132"/>
      <c r="N6480" s="135"/>
      <c r="O6480" s="135"/>
      <c r="P6480" s="135"/>
      <c r="Q6480" s="135"/>
      <c r="R6480" s="135"/>
      <c r="S6480" s="135"/>
    </row>
    <row r="6481" spans="9:19">
      <c r="I6481" s="132"/>
      <c r="J6481" s="132"/>
      <c r="K6481" s="129"/>
      <c r="L6481" s="132"/>
      <c r="M6481" s="132"/>
      <c r="N6481" s="135"/>
      <c r="O6481" s="135"/>
      <c r="P6481" s="135"/>
      <c r="Q6481" s="135"/>
      <c r="R6481" s="135"/>
      <c r="S6481" s="135"/>
    </row>
    <row r="6482" spans="9:19">
      <c r="I6482" s="132"/>
      <c r="J6482" s="132"/>
      <c r="K6482" s="129"/>
      <c r="L6482" s="132"/>
      <c r="M6482" s="132"/>
      <c r="N6482" s="135"/>
      <c r="O6482" s="135"/>
      <c r="P6482" s="135"/>
      <c r="Q6482" s="135"/>
      <c r="R6482" s="135"/>
      <c r="S6482" s="135"/>
    </row>
    <row r="6483" spans="9:19">
      <c r="I6483" s="132"/>
      <c r="J6483" s="132"/>
      <c r="K6483" s="129"/>
      <c r="L6483" s="132"/>
      <c r="M6483" s="132"/>
      <c r="N6483" s="135"/>
      <c r="O6483" s="135"/>
      <c r="P6483" s="135"/>
      <c r="Q6483" s="135"/>
      <c r="R6483" s="135"/>
      <c r="S6483" s="135"/>
    </row>
    <row r="6484" spans="9:19">
      <c r="I6484" s="132"/>
      <c r="J6484" s="132"/>
      <c r="K6484" s="129"/>
      <c r="L6484" s="132"/>
      <c r="M6484" s="132"/>
      <c r="N6484" s="135"/>
      <c r="O6484" s="135"/>
      <c r="P6484" s="135"/>
      <c r="Q6484" s="135"/>
      <c r="R6484" s="135"/>
      <c r="S6484" s="135"/>
    </row>
    <row r="6485" spans="9:19">
      <c r="I6485" s="132"/>
      <c r="J6485" s="132"/>
      <c r="K6485" s="129"/>
      <c r="L6485" s="132"/>
      <c r="M6485" s="132"/>
      <c r="N6485" s="135"/>
      <c r="O6485" s="135"/>
      <c r="P6485" s="135"/>
      <c r="Q6485" s="135"/>
      <c r="R6485" s="135"/>
      <c r="S6485" s="135"/>
    </row>
    <row r="6486" spans="9:19">
      <c r="I6486" s="132"/>
      <c r="J6486" s="132"/>
      <c r="K6486" s="129"/>
      <c r="L6486" s="132"/>
      <c r="M6486" s="132"/>
      <c r="N6486" s="135"/>
      <c r="O6486" s="135"/>
      <c r="P6486" s="135"/>
      <c r="Q6486" s="135"/>
      <c r="R6486" s="135"/>
      <c r="S6486" s="135"/>
    </row>
    <row r="6487" spans="9:19">
      <c r="I6487" s="132"/>
      <c r="J6487" s="132"/>
      <c r="K6487" s="129"/>
      <c r="L6487" s="132"/>
      <c r="M6487" s="132"/>
      <c r="N6487" s="135"/>
      <c r="O6487" s="135"/>
      <c r="P6487" s="135"/>
      <c r="Q6487" s="135"/>
      <c r="R6487" s="135"/>
      <c r="S6487" s="135"/>
    </row>
    <row r="6488" spans="9:19">
      <c r="I6488" s="132"/>
      <c r="J6488" s="132"/>
      <c r="K6488" s="129"/>
      <c r="L6488" s="132"/>
      <c r="M6488" s="132"/>
      <c r="N6488" s="135"/>
      <c r="O6488" s="135"/>
      <c r="P6488" s="135"/>
      <c r="Q6488" s="135"/>
      <c r="R6488" s="135"/>
      <c r="S6488" s="135"/>
    </row>
    <row r="6489" spans="9:19">
      <c r="I6489" s="132"/>
      <c r="J6489" s="132"/>
      <c r="K6489" s="129"/>
      <c r="L6489" s="132"/>
      <c r="M6489" s="132"/>
      <c r="N6489" s="135"/>
      <c r="O6489" s="135"/>
      <c r="P6489" s="135"/>
      <c r="Q6489" s="135"/>
      <c r="R6489" s="135"/>
      <c r="S6489" s="135"/>
    </row>
    <row r="6490" spans="9:19">
      <c r="I6490" s="132"/>
      <c r="J6490" s="132"/>
      <c r="K6490" s="129"/>
      <c r="L6490" s="132"/>
      <c r="M6490" s="132"/>
      <c r="N6490" s="135"/>
      <c r="O6490" s="135"/>
      <c r="P6490" s="135"/>
      <c r="Q6490" s="135"/>
      <c r="R6490" s="135"/>
      <c r="S6490" s="135"/>
    </row>
    <row r="6491" spans="9:19">
      <c r="I6491" s="132"/>
      <c r="J6491" s="132"/>
      <c r="K6491" s="129"/>
      <c r="L6491" s="132"/>
      <c r="M6491" s="132"/>
      <c r="N6491" s="135"/>
      <c r="O6491" s="135"/>
      <c r="P6491" s="135"/>
      <c r="Q6491" s="135"/>
      <c r="R6491" s="135"/>
      <c r="S6491" s="135"/>
    </row>
    <row r="6492" spans="9:19">
      <c r="I6492" s="132"/>
      <c r="J6492" s="132"/>
      <c r="K6492" s="129"/>
      <c r="L6492" s="132"/>
      <c r="M6492" s="132"/>
      <c r="N6492" s="135"/>
      <c r="O6492" s="135"/>
      <c r="P6492" s="135"/>
      <c r="Q6492" s="135"/>
      <c r="R6492" s="135"/>
      <c r="S6492" s="135"/>
    </row>
    <row r="6493" spans="9:19">
      <c r="I6493" s="132"/>
      <c r="J6493" s="132"/>
      <c r="K6493" s="129"/>
      <c r="L6493" s="132"/>
      <c r="M6493" s="132"/>
      <c r="N6493" s="135"/>
      <c r="O6493" s="135"/>
      <c r="P6493" s="135"/>
      <c r="Q6493" s="135"/>
      <c r="R6493" s="135"/>
      <c r="S6493" s="135"/>
    </row>
    <row r="6494" spans="9:19">
      <c r="I6494" s="132"/>
      <c r="J6494" s="132"/>
      <c r="K6494" s="129"/>
      <c r="L6494" s="132"/>
      <c r="M6494" s="132"/>
      <c r="N6494" s="135"/>
      <c r="O6494" s="135"/>
      <c r="P6494" s="135"/>
      <c r="Q6494" s="135"/>
      <c r="R6494" s="135"/>
      <c r="S6494" s="135"/>
    </row>
    <row r="6495" spans="9:19">
      <c r="I6495" s="132"/>
      <c r="J6495" s="132"/>
      <c r="K6495" s="129"/>
      <c r="L6495" s="132"/>
      <c r="M6495" s="132"/>
      <c r="N6495" s="135"/>
      <c r="O6495" s="135"/>
      <c r="P6495" s="135"/>
      <c r="Q6495" s="135"/>
      <c r="R6495" s="135"/>
      <c r="S6495" s="135"/>
    </row>
    <row r="6496" spans="9:19">
      <c r="I6496" s="132"/>
      <c r="J6496" s="132"/>
      <c r="K6496" s="129"/>
      <c r="L6496" s="132"/>
      <c r="M6496" s="132"/>
      <c r="N6496" s="135"/>
      <c r="O6496" s="135"/>
      <c r="P6496" s="135"/>
      <c r="Q6496" s="135"/>
      <c r="R6496" s="135"/>
      <c r="S6496" s="135"/>
    </row>
    <row r="6497" spans="9:19">
      <c r="I6497" s="132"/>
      <c r="J6497" s="132"/>
      <c r="K6497" s="129"/>
      <c r="L6497" s="132"/>
      <c r="M6497" s="132"/>
      <c r="N6497" s="135"/>
      <c r="O6497" s="135"/>
      <c r="P6497" s="135"/>
      <c r="Q6497" s="135"/>
      <c r="R6497" s="135"/>
      <c r="S6497" s="135"/>
    </row>
    <row r="6498" spans="9:19">
      <c r="I6498" s="132"/>
      <c r="J6498" s="132"/>
      <c r="K6498" s="129"/>
      <c r="L6498" s="132"/>
      <c r="M6498" s="132"/>
      <c r="N6498" s="135"/>
      <c r="O6498" s="135"/>
      <c r="P6498" s="135"/>
      <c r="Q6498" s="135"/>
      <c r="R6498" s="135"/>
      <c r="S6498" s="135"/>
    </row>
    <row r="6499" spans="9:19">
      <c r="I6499" s="132"/>
      <c r="J6499" s="132"/>
      <c r="K6499" s="129"/>
      <c r="L6499" s="132"/>
      <c r="M6499" s="132"/>
      <c r="N6499" s="135"/>
      <c r="O6499" s="135"/>
      <c r="P6499" s="135"/>
      <c r="Q6499" s="135"/>
      <c r="R6499" s="135"/>
      <c r="S6499" s="135"/>
    </row>
    <row r="6500" spans="9:19">
      <c r="I6500" s="132"/>
      <c r="J6500" s="132"/>
      <c r="K6500" s="129"/>
      <c r="L6500" s="132"/>
      <c r="M6500" s="132"/>
      <c r="N6500" s="135"/>
      <c r="O6500" s="135"/>
      <c r="P6500" s="135"/>
      <c r="Q6500" s="135"/>
      <c r="R6500" s="135"/>
      <c r="S6500" s="135"/>
    </row>
    <row r="6501" spans="9:19">
      <c r="I6501" s="132"/>
      <c r="J6501" s="132"/>
      <c r="K6501" s="129"/>
      <c r="L6501" s="132"/>
      <c r="M6501" s="132"/>
      <c r="N6501" s="135"/>
      <c r="O6501" s="135"/>
      <c r="P6501" s="135"/>
      <c r="Q6501" s="135"/>
      <c r="R6501" s="135"/>
      <c r="S6501" s="135"/>
    </row>
    <row r="6502" spans="9:19">
      <c r="I6502" s="132"/>
      <c r="J6502" s="132"/>
      <c r="K6502" s="129"/>
      <c r="L6502" s="132"/>
      <c r="M6502" s="132"/>
      <c r="N6502" s="135"/>
      <c r="O6502" s="135"/>
      <c r="P6502" s="135"/>
      <c r="Q6502" s="135"/>
      <c r="R6502" s="135"/>
      <c r="S6502" s="135"/>
    </row>
    <row r="6503" spans="9:19">
      <c r="I6503" s="132"/>
      <c r="J6503" s="132"/>
      <c r="K6503" s="129"/>
      <c r="L6503" s="132"/>
      <c r="M6503" s="132"/>
      <c r="N6503" s="135"/>
      <c r="O6503" s="135"/>
      <c r="P6503" s="135"/>
      <c r="Q6503" s="135"/>
      <c r="R6503" s="135"/>
      <c r="S6503" s="135"/>
    </row>
    <row r="6504" spans="9:19">
      <c r="I6504" s="132"/>
      <c r="J6504" s="132"/>
      <c r="K6504" s="129"/>
      <c r="L6504" s="132"/>
      <c r="M6504" s="132"/>
      <c r="N6504" s="135"/>
      <c r="O6504" s="135"/>
      <c r="P6504" s="135"/>
      <c r="Q6504" s="135"/>
      <c r="R6504" s="135"/>
      <c r="S6504" s="135"/>
    </row>
    <row r="6505" spans="9:19">
      <c r="I6505" s="132"/>
      <c r="J6505" s="132"/>
      <c r="K6505" s="129"/>
      <c r="L6505" s="132"/>
      <c r="M6505" s="132"/>
      <c r="N6505" s="135"/>
      <c r="O6505" s="135"/>
      <c r="P6505" s="135"/>
      <c r="Q6505" s="135"/>
      <c r="R6505" s="135"/>
      <c r="S6505" s="135"/>
    </row>
    <row r="6506" spans="9:19">
      <c r="I6506" s="132"/>
      <c r="J6506" s="132"/>
      <c r="K6506" s="129"/>
      <c r="L6506" s="132"/>
      <c r="M6506" s="132"/>
      <c r="N6506" s="135"/>
      <c r="O6506" s="135"/>
      <c r="P6506" s="135"/>
      <c r="Q6506" s="135"/>
      <c r="R6506" s="135"/>
      <c r="S6506" s="135"/>
    </row>
    <row r="6507" spans="9:19">
      <c r="I6507" s="132"/>
      <c r="J6507" s="132"/>
      <c r="K6507" s="129"/>
      <c r="L6507" s="132"/>
      <c r="M6507" s="132"/>
      <c r="N6507" s="135"/>
      <c r="O6507" s="135"/>
      <c r="P6507" s="135"/>
      <c r="Q6507" s="135"/>
      <c r="R6507" s="135"/>
      <c r="S6507" s="135"/>
    </row>
    <row r="6508" spans="9:19">
      <c r="I6508" s="132"/>
      <c r="J6508" s="132"/>
      <c r="K6508" s="129"/>
      <c r="L6508" s="132"/>
      <c r="M6508" s="132"/>
      <c r="N6508" s="135"/>
      <c r="O6508" s="135"/>
      <c r="P6508" s="135"/>
      <c r="Q6508" s="135"/>
      <c r="R6508" s="135"/>
      <c r="S6508" s="135"/>
    </row>
    <row r="6509" spans="9:19">
      <c r="I6509" s="132"/>
      <c r="J6509" s="132"/>
      <c r="K6509" s="129"/>
      <c r="L6509" s="132"/>
      <c r="M6509" s="132"/>
      <c r="N6509" s="135"/>
      <c r="O6509" s="135"/>
      <c r="P6509" s="135"/>
      <c r="Q6509" s="135"/>
      <c r="R6509" s="135"/>
      <c r="S6509" s="135"/>
    </row>
    <row r="6510" spans="9:19">
      <c r="I6510" s="132"/>
      <c r="J6510" s="132"/>
      <c r="K6510" s="129"/>
      <c r="L6510" s="132"/>
      <c r="M6510" s="132"/>
      <c r="N6510" s="135"/>
      <c r="O6510" s="135"/>
      <c r="P6510" s="135"/>
      <c r="Q6510" s="135"/>
      <c r="R6510" s="135"/>
      <c r="S6510" s="135"/>
    </row>
    <row r="6511" spans="9:19">
      <c r="I6511" s="132"/>
      <c r="J6511" s="132"/>
      <c r="K6511" s="129"/>
      <c r="L6511" s="132"/>
      <c r="M6511" s="132"/>
      <c r="N6511" s="135"/>
      <c r="O6511" s="135"/>
      <c r="P6511" s="135"/>
      <c r="Q6511" s="135"/>
      <c r="R6511" s="135"/>
      <c r="S6511" s="135"/>
    </row>
    <row r="6512" spans="9:19">
      <c r="I6512" s="132"/>
      <c r="J6512" s="132"/>
      <c r="K6512" s="129"/>
      <c r="L6512" s="132"/>
      <c r="M6512" s="132"/>
      <c r="N6512" s="135"/>
      <c r="O6512" s="135"/>
      <c r="P6512" s="135"/>
      <c r="Q6512" s="135"/>
      <c r="R6512" s="135"/>
      <c r="S6512" s="135"/>
    </row>
    <row r="6513" spans="9:19">
      <c r="I6513" s="132"/>
      <c r="J6513" s="132"/>
      <c r="K6513" s="129"/>
      <c r="L6513" s="132"/>
      <c r="M6513" s="132"/>
      <c r="N6513" s="135"/>
      <c r="O6513" s="135"/>
      <c r="P6513" s="135"/>
      <c r="Q6513" s="135"/>
      <c r="R6513" s="135"/>
      <c r="S6513" s="135"/>
    </row>
    <row r="6514" spans="9:19">
      <c r="I6514" s="132"/>
      <c r="J6514" s="132"/>
      <c r="K6514" s="129"/>
      <c r="L6514" s="132"/>
      <c r="M6514" s="132"/>
      <c r="N6514" s="135"/>
      <c r="O6514" s="135"/>
      <c r="P6514" s="135"/>
      <c r="Q6514" s="135"/>
      <c r="R6514" s="135"/>
      <c r="S6514" s="135"/>
    </row>
    <row r="6515" spans="9:19">
      <c r="I6515" s="132"/>
      <c r="J6515" s="132"/>
      <c r="K6515" s="129"/>
      <c r="L6515" s="132"/>
      <c r="M6515" s="132"/>
      <c r="N6515" s="135"/>
      <c r="O6515" s="135"/>
      <c r="P6515" s="135"/>
      <c r="Q6515" s="135"/>
      <c r="R6515" s="135"/>
      <c r="S6515" s="135"/>
    </row>
    <row r="6516" spans="9:19">
      <c r="I6516" s="132"/>
      <c r="J6516" s="132"/>
      <c r="K6516" s="129"/>
      <c r="L6516" s="132"/>
      <c r="M6516" s="132"/>
      <c r="N6516" s="135"/>
      <c r="O6516" s="135"/>
      <c r="P6516" s="135"/>
      <c r="Q6516" s="135"/>
      <c r="R6516" s="135"/>
      <c r="S6516" s="135"/>
    </row>
    <row r="6517" spans="9:19">
      <c r="I6517" s="132"/>
      <c r="J6517" s="132"/>
      <c r="K6517" s="129"/>
      <c r="L6517" s="132"/>
      <c r="M6517" s="132"/>
      <c r="N6517" s="135"/>
      <c r="O6517" s="135"/>
      <c r="P6517" s="135"/>
      <c r="Q6517" s="135"/>
      <c r="R6517" s="135"/>
      <c r="S6517" s="135"/>
    </row>
    <row r="6518" spans="9:19">
      <c r="I6518" s="132"/>
      <c r="J6518" s="132"/>
      <c r="K6518" s="129"/>
      <c r="L6518" s="132"/>
      <c r="M6518" s="132"/>
      <c r="N6518" s="135"/>
      <c r="O6518" s="135"/>
      <c r="P6518" s="135"/>
      <c r="Q6518" s="135"/>
      <c r="R6518" s="135"/>
      <c r="S6518" s="135"/>
    </row>
    <row r="6519" spans="9:19">
      <c r="I6519" s="132"/>
      <c r="J6519" s="132"/>
      <c r="K6519" s="129"/>
      <c r="L6519" s="132"/>
      <c r="M6519" s="132"/>
      <c r="N6519" s="135"/>
      <c r="O6519" s="135"/>
      <c r="P6519" s="135"/>
      <c r="Q6519" s="135"/>
      <c r="R6519" s="135"/>
      <c r="S6519" s="135"/>
    </row>
    <row r="6520" spans="9:19">
      <c r="I6520" s="132"/>
      <c r="J6520" s="132"/>
      <c r="K6520" s="129"/>
      <c r="L6520" s="132"/>
      <c r="M6520" s="132"/>
      <c r="N6520" s="135"/>
      <c r="O6520" s="135"/>
      <c r="P6520" s="135"/>
      <c r="Q6520" s="135"/>
      <c r="R6520" s="135"/>
      <c r="S6520" s="135"/>
    </row>
    <row r="6521" spans="9:19">
      <c r="I6521" s="132"/>
      <c r="J6521" s="132"/>
      <c r="K6521" s="129"/>
      <c r="L6521" s="132"/>
      <c r="M6521" s="132"/>
      <c r="N6521" s="135"/>
      <c r="O6521" s="135"/>
      <c r="P6521" s="135"/>
      <c r="Q6521" s="135"/>
      <c r="R6521" s="135"/>
      <c r="S6521" s="135"/>
    </row>
    <row r="6522" spans="9:19">
      <c r="I6522" s="132"/>
      <c r="J6522" s="132"/>
      <c r="K6522" s="129"/>
      <c r="L6522" s="132"/>
      <c r="M6522" s="132"/>
      <c r="N6522" s="135"/>
      <c r="O6522" s="135"/>
      <c r="P6522" s="135"/>
      <c r="Q6522" s="135"/>
      <c r="R6522" s="135"/>
      <c r="S6522" s="135"/>
    </row>
    <row r="6523" spans="9:19">
      <c r="I6523" s="132"/>
      <c r="J6523" s="132"/>
      <c r="K6523" s="129"/>
      <c r="L6523" s="132"/>
      <c r="M6523" s="132"/>
      <c r="N6523" s="135"/>
      <c r="O6523" s="135"/>
      <c r="P6523" s="135"/>
      <c r="Q6523" s="135"/>
      <c r="R6523" s="135"/>
      <c r="S6523" s="135"/>
    </row>
    <row r="6524" spans="9:19">
      <c r="I6524" s="132"/>
      <c r="J6524" s="132"/>
      <c r="K6524" s="129"/>
      <c r="L6524" s="132"/>
      <c r="M6524" s="132"/>
      <c r="N6524" s="135"/>
      <c r="O6524" s="135"/>
      <c r="P6524" s="135"/>
      <c r="Q6524" s="135"/>
      <c r="R6524" s="135"/>
      <c r="S6524" s="135"/>
    </row>
    <row r="6525" spans="9:19">
      <c r="I6525" s="132"/>
      <c r="J6525" s="132"/>
      <c r="K6525" s="129"/>
      <c r="L6525" s="132"/>
      <c r="M6525" s="132"/>
      <c r="N6525" s="135"/>
      <c r="O6525" s="135"/>
      <c r="P6525" s="135"/>
      <c r="Q6525" s="135"/>
      <c r="R6525" s="135"/>
      <c r="S6525" s="135"/>
    </row>
    <row r="6526" spans="9:19">
      <c r="I6526" s="132"/>
      <c r="J6526" s="132"/>
      <c r="K6526" s="129"/>
      <c r="L6526" s="132"/>
      <c r="M6526" s="132"/>
      <c r="N6526" s="135"/>
      <c r="O6526" s="135"/>
      <c r="P6526" s="135"/>
      <c r="Q6526" s="135"/>
      <c r="R6526" s="135"/>
      <c r="S6526" s="135"/>
    </row>
    <row r="6527" spans="9:19">
      <c r="I6527" s="132"/>
      <c r="J6527" s="132"/>
      <c r="K6527" s="129"/>
      <c r="L6527" s="132"/>
      <c r="M6527" s="132"/>
      <c r="N6527" s="135"/>
      <c r="O6527" s="135"/>
      <c r="P6527" s="135"/>
      <c r="Q6527" s="135"/>
      <c r="R6527" s="135"/>
      <c r="S6527" s="135"/>
    </row>
    <row r="6528" spans="9:19">
      <c r="I6528" s="132"/>
      <c r="J6528" s="132"/>
      <c r="K6528" s="129"/>
      <c r="L6528" s="132"/>
      <c r="M6528" s="132"/>
      <c r="N6528" s="135"/>
      <c r="O6528" s="135"/>
      <c r="P6528" s="135"/>
      <c r="Q6528" s="135"/>
      <c r="R6528" s="135"/>
      <c r="S6528" s="135"/>
    </row>
    <row r="6529" spans="9:19">
      <c r="I6529" s="132"/>
      <c r="J6529" s="132"/>
      <c r="K6529" s="129"/>
      <c r="L6529" s="132"/>
      <c r="M6529" s="132"/>
      <c r="N6529" s="135"/>
      <c r="O6529" s="135"/>
      <c r="P6529" s="135"/>
      <c r="Q6529" s="135"/>
      <c r="R6529" s="135"/>
      <c r="S6529" s="135"/>
    </row>
    <row r="6530" spans="9:19">
      <c r="I6530" s="132"/>
      <c r="J6530" s="132"/>
      <c r="K6530" s="129"/>
      <c r="L6530" s="132"/>
      <c r="M6530" s="132"/>
      <c r="N6530" s="135"/>
      <c r="O6530" s="135"/>
      <c r="P6530" s="135"/>
      <c r="Q6530" s="135"/>
      <c r="R6530" s="135"/>
      <c r="S6530" s="135"/>
    </row>
    <row r="6531" spans="9:19">
      <c r="I6531" s="132"/>
      <c r="J6531" s="132"/>
      <c r="K6531" s="129"/>
      <c r="L6531" s="132"/>
      <c r="M6531" s="132"/>
      <c r="N6531" s="135"/>
      <c r="O6531" s="135"/>
      <c r="P6531" s="135"/>
      <c r="Q6531" s="135"/>
      <c r="R6531" s="135"/>
      <c r="S6531" s="135"/>
    </row>
    <row r="6532" spans="9:19">
      <c r="I6532" s="132"/>
      <c r="J6532" s="132"/>
      <c r="K6532" s="129"/>
      <c r="L6532" s="132"/>
      <c r="M6532" s="132"/>
      <c r="N6532" s="135"/>
      <c r="O6532" s="135"/>
      <c r="P6532" s="135"/>
      <c r="Q6532" s="135"/>
      <c r="R6532" s="135"/>
      <c r="S6532" s="135"/>
    </row>
    <row r="6533" spans="9:19">
      <c r="I6533" s="132"/>
      <c r="J6533" s="132"/>
      <c r="K6533" s="129"/>
      <c r="L6533" s="132"/>
      <c r="M6533" s="132"/>
      <c r="N6533" s="135"/>
      <c r="O6533" s="135"/>
      <c r="P6533" s="135"/>
      <c r="Q6533" s="135"/>
      <c r="R6533" s="135"/>
      <c r="S6533" s="135"/>
    </row>
    <row r="6534" spans="9:19">
      <c r="I6534" s="132"/>
      <c r="J6534" s="132"/>
      <c r="K6534" s="129"/>
      <c r="L6534" s="132"/>
      <c r="M6534" s="132"/>
      <c r="N6534" s="135"/>
      <c r="O6534" s="135"/>
      <c r="P6534" s="135"/>
      <c r="Q6534" s="135"/>
      <c r="R6534" s="135"/>
      <c r="S6534" s="135"/>
    </row>
    <row r="6535" spans="9:19">
      <c r="I6535" s="132"/>
      <c r="J6535" s="132"/>
      <c r="K6535" s="129"/>
      <c r="L6535" s="132"/>
      <c r="M6535" s="132"/>
      <c r="N6535" s="135"/>
      <c r="O6535" s="135"/>
      <c r="P6535" s="135"/>
      <c r="Q6535" s="135"/>
      <c r="R6535" s="135"/>
      <c r="S6535" s="135"/>
    </row>
    <row r="6536" spans="9:19">
      <c r="I6536" s="132"/>
      <c r="J6536" s="132"/>
      <c r="K6536" s="129"/>
      <c r="L6536" s="132"/>
      <c r="M6536" s="132"/>
      <c r="N6536" s="135"/>
      <c r="O6536" s="135"/>
      <c r="P6536" s="135"/>
      <c r="Q6536" s="135"/>
      <c r="R6536" s="135"/>
      <c r="S6536" s="135"/>
    </row>
    <row r="6537" spans="9:19">
      <c r="I6537" s="132"/>
      <c r="J6537" s="132"/>
      <c r="K6537" s="129"/>
      <c r="L6537" s="132"/>
      <c r="M6537" s="132"/>
      <c r="N6537" s="135"/>
      <c r="O6537" s="135"/>
      <c r="P6537" s="135"/>
      <c r="Q6537" s="135"/>
      <c r="R6537" s="135"/>
      <c r="S6537" s="135"/>
    </row>
    <row r="6538" spans="9:19">
      <c r="I6538" s="132"/>
      <c r="J6538" s="132"/>
      <c r="K6538" s="129"/>
      <c r="L6538" s="132"/>
      <c r="M6538" s="132"/>
      <c r="N6538" s="135"/>
      <c r="O6538" s="135"/>
      <c r="P6538" s="135"/>
      <c r="Q6538" s="135"/>
      <c r="R6538" s="135"/>
      <c r="S6538" s="135"/>
    </row>
    <row r="6539" spans="9:19">
      <c r="I6539" s="132"/>
      <c r="J6539" s="132"/>
      <c r="K6539" s="129"/>
      <c r="L6539" s="132"/>
      <c r="M6539" s="132"/>
      <c r="N6539" s="135"/>
      <c r="O6539" s="135"/>
      <c r="P6539" s="135"/>
      <c r="Q6539" s="135"/>
      <c r="R6539" s="135"/>
      <c r="S6539" s="135"/>
    </row>
    <row r="6540" spans="9:19">
      <c r="I6540" s="132"/>
      <c r="J6540" s="132"/>
      <c r="K6540" s="129"/>
      <c r="L6540" s="132"/>
      <c r="M6540" s="132"/>
      <c r="N6540" s="135"/>
      <c r="O6540" s="135"/>
      <c r="P6540" s="135"/>
      <c r="Q6540" s="135"/>
      <c r="R6540" s="135"/>
      <c r="S6540" s="135"/>
    </row>
    <row r="6541" spans="9:19">
      <c r="I6541" s="132"/>
      <c r="J6541" s="132"/>
      <c r="K6541" s="129"/>
      <c r="L6541" s="132"/>
      <c r="M6541" s="132"/>
      <c r="N6541" s="135"/>
      <c r="O6541" s="135"/>
      <c r="P6541" s="135"/>
      <c r="Q6541" s="135"/>
      <c r="R6541" s="135"/>
      <c r="S6541" s="135"/>
    </row>
    <row r="6542" spans="9:19">
      <c r="I6542" s="132"/>
      <c r="J6542" s="132"/>
      <c r="K6542" s="129"/>
      <c r="L6542" s="132"/>
      <c r="M6542" s="132"/>
      <c r="N6542" s="135"/>
      <c r="O6542" s="135"/>
      <c r="P6542" s="135"/>
      <c r="Q6542" s="135"/>
      <c r="R6542" s="135"/>
      <c r="S6542" s="135"/>
    </row>
    <row r="6543" spans="9:19">
      <c r="I6543" s="132"/>
      <c r="J6543" s="132"/>
      <c r="K6543" s="129"/>
      <c r="L6543" s="132"/>
      <c r="M6543" s="132"/>
      <c r="N6543" s="135"/>
      <c r="O6543" s="135"/>
      <c r="P6543" s="135"/>
      <c r="Q6543" s="135"/>
      <c r="R6543" s="135"/>
      <c r="S6543" s="135"/>
    </row>
    <row r="6544" spans="9:19">
      <c r="I6544" s="132"/>
      <c r="J6544" s="132"/>
      <c r="K6544" s="129"/>
      <c r="L6544" s="132"/>
      <c r="M6544" s="132"/>
      <c r="N6544" s="135"/>
      <c r="O6544" s="135"/>
      <c r="P6544" s="135"/>
      <c r="Q6544" s="135"/>
      <c r="R6544" s="135"/>
      <c r="S6544" s="135"/>
    </row>
    <row r="6545" spans="9:19">
      <c r="I6545" s="132"/>
      <c r="J6545" s="132"/>
      <c r="K6545" s="129"/>
      <c r="L6545" s="132"/>
      <c r="M6545" s="132"/>
      <c r="N6545" s="135"/>
      <c r="O6545" s="135"/>
      <c r="P6545" s="135"/>
      <c r="Q6545" s="135"/>
      <c r="R6545" s="135"/>
      <c r="S6545" s="135"/>
    </row>
    <row r="6546" spans="9:19">
      <c r="I6546" s="132"/>
      <c r="J6546" s="132"/>
      <c r="K6546" s="129"/>
      <c r="L6546" s="132"/>
      <c r="M6546" s="132"/>
      <c r="N6546" s="135"/>
      <c r="O6546" s="135"/>
      <c r="P6546" s="135"/>
      <c r="Q6546" s="135"/>
      <c r="R6546" s="135"/>
      <c r="S6546" s="135"/>
    </row>
    <row r="6547" spans="9:19">
      <c r="I6547" s="132"/>
      <c r="J6547" s="132"/>
      <c r="K6547" s="129"/>
      <c r="L6547" s="132"/>
      <c r="M6547" s="132"/>
      <c r="N6547" s="135"/>
      <c r="O6547" s="135"/>
      <c r="P6547" s="135"/>
      <c r="Q6547" s="135"/>
      <c r="R6547" s="135"/>
      <c r="S6547" s="135"/>
    </row>
    <row r="6548" spans="9:19">
      <c r="I6548" s="132"/>
      <c r="J6548" s="132"/>
      <c r="K6548" s="129"/>
      <c r="L6548" s="132"/>
      <c r="M6548" s="132"/>
      <c r="N6548" s="135"/>
      <c r="O6548" s="135"/>
      <c r="P6548" s="135"/>
      <c r="Q6548" s="135"/>
      <c r="R6548" s="135"/>
      <c r="S6548" s="135"/>
    </row>
    <row r="6549" spans="9:19">
      <c r="I6549" s="132"/>
      <c r="J6549" s="132"/>
      <c r="K6549" s="129"/>
      <c r="L6549" s="132"/>
      <c r="M6549" s="132"/>
      <c r="N6549" s="135"/>
      <c r="O6549" s="135"/>
      <c r="P6549" s="135"/>
      <c r="Q6549" s="135"/>
      <c r="R6549" s="135"/>
      <c r="S6549" s="135"/>
    </row>
    <row r="6550" spans="9:19">
      <c r="I6550" s="132"/>
      <c r="J6550" s="132"/>
      <c r="K6550" s="129"/>
      <c r="L6550" s="132"/>
      <c r="M6550" s="132"/>
      <c r="N6550" s="135"/>
      <c r="O6550" s="135"/>
      <c r="P6550" s="135"/>
      <c r="Q6550" s="135"/>
      <c r="R6550" s="135"/>
      <c r="S6550" s="135"/>
    </row>
    <row r="6551" spans="9:19">
      <c r="I6551" s="132"/>
      <c r="J6551" s="132"/>
      <c r="K6551" s="129"/>
      <c r="L6551" s="132"/>
      <c r="M6551" s="132"/>
      <c r="N6551" s="135"/>
      <c r="O6551" s="135"/>
      <c r="P6551" s="135"/>
      <c r="Q6551" s="135"/>
      <c r="R6551" s="135"/>
      <c r="S6551" s="135"/>
    </row>
    <row r="6552" spans="9:19">
      <c r="I6552" s="132"/>
      <c r="J6552" s="132"/>
      <c r="K6552" s="129"/>
      <c r="L6552" s="132"/>
      <c r="M6552" s="132"/>
      <c r="N6552" s="135"/>
      <c r="O6552" s="135"/>
      <c r="P6552" s="135"/>
      <c r="Q6552" s="135"/>
      <c r="R6552" s="135"/>
      <c r="S6552" s="135"/>
    </row>
    <row r="6553" spans="9:19">
      <c r="I6553" s="132"/>
      <c r="J6553" s="132"/>
      <c r="K6553" s="129"/>
      <c r="L6553" s="132"/>
      <c r="M6553" s="132"/>
      <c r="N6553" s="135"/>
      <c r="O6553" s="135"/>
      <c r="P6553" s="135"/>
      <c r="Q6553" s="135"/>
      <c r="R6553" s="135"/>
      <c r="S6553" s="135"/>
    </row>
    <row r="6554" spans="9:19">
      <c r="I6554" s="132"/>
      <c r="J6554" s="132"/>
      <c r="K6554" s="129"/>
      <c r="L6554" s="132"/>
      <c r="M6554" s="132"/>
      <c r="N6554" s="135"/>
      <c r="O6554" s="135"/>
      <c r="P6554" s="135"/>
      <c r="Q6554" s="135"/>
      <c r="R6554" s="135"/>
      <c r="S6554" s="135"/>
    </row>
    <row r="6555" spans="9:19">
      <c r="I6555" s="132"/>
      <c r="J6555" s="132"/>
      <c r="K6555" s="129"/>
      <c r="L6555" s="132"/>
      <c r="M6555" s="132"/>
      <c r="N6555" s="135"/>
      <c r="O6555" s="135"/>
      <c r="P6555" s="135"/>
      <c r="Q6555" s="135"/>
      <c r="R6555" s="135"/>
      <c r="S6555" s="135"/>
    </row>
    <row r="6556" spans="9:19">
      <c r="I6556" s="132"/>
      <c r="J6556" s="132"/>
      <c r="K6556" s="129"/>
      <c r="L6556" s="132"/>
      <c r="M6556" s="132"/>
      <c r="N6556" s="135"/>
      <c r="O6556" s="135"/>
      <c r="P6556" s="135"/>
      <c r="Q6556" s="135"/>
      <c r="R6556" s="135"/>
      <c r="S6556" s="135"/>
    </row>
    <row r="6557" spans="9:19">
      <c r="I6557" s="132"/>
      <c r="J6557" s="132"/>
      <c r="K6557" s="129"/>
      <c r="L6557" s="132"/>
      <c r="M6557" s="132"/>
      <c r="N6557" s="135"/>
      <c r="O6557" s="135"/>
      <c r="P6557" s="135"/>
      <c r="Q6557" s="135"/>
      <c r="R6557" s="135"/>
      <c r="S6557" s="135"/>
    </row>
    <row r="6558" spans="9:19">
      <c r="I6558" s="132"/>
      <c r="J6558" s="132"/>
      <c r="K6558" s="129"/>
      <c r="L6558" s="132"/>
      <c r="M6558" s="132"/>
      <c r="N6558" s="135"/>
      <c r="O6558" s="135"/>
      <c r="P6558" s="135"/>
      <c r="Q6558" s="135"/>
      <c r="R6558" s="135"/>
      <c r="S6558" s="135"/>
    </row>
    <row r="6559" spans="9:19">
      <c r="I6559" s="132"/>
      <c r="J6559" s="132"/>
      <c r="K6559" s="129"/>
      <c r="L6559" s="132"/>
      <c r="M6559" s="132"/>
      <c r="N6559" s="135"/>
      <c r="O6559" s="135"/>
      <c r="P6559" s="135"/>
      <c r="Q6559" s="135"/>
      <c r="R6559" s="135"/>
      <c r="S6559" s="135"/>
    </row>
    <row r="6560" spans="9:19">
      <c r="I6560" s="132"/>
      <c r="J6560" s="132"/>
      <c r="K6560" s="129"/>
      <c r="L6560" s="132"/>
      <c r="M6560" s="132"/>
      <c r="N6560" s="135"/>
      <c r="O6560" s="135"/>
      <c r="P6560" s="135"/>
      <c r="Q6560" s="135"/>
      <c r="R6560" s="135"/>
      <c r="S6560" s="135"/>
    </row>
    <row r="6561" spans="9:19">
      <c r="I6561" s="132"/>
      <c r="J6561" s="132"/>
      <c r="K6561" s="129"/>
      <c r="L6561" s="132"/>
      <c r="M6561" s="132"/>
      <c r="N6561" s="135"/>
      <c r="O6561" s="135"/>
      <c r="P6561" s="135"/>
      <c r="Q6561" s="135"/>
      <c r="R6561" s="135"/>
      <c r="S6561" s="135"/>
    </row>
    <row r="6562" spans="9:19">
      <c r="I6562" s="132"/>
      <c r="J6562" s="132"/>
      <c r="K6562" s="129"/>
      <c r="L6562" s="132"/>
      <c r="M6562" s="132"/>
      <c r="N6562" s="135"/>
      <c r="O6562" s="135"/>
      <c r="P6562" s="135"/>
      <c r="Q6562" s="135"/>
      <c r="R6562" s="135"/>
      <c r="S6562" s="135"/>
    </row>
    <row r="6563" spans="9:19">
      <c r="I6563" s="132"/>
      <c r="J6563" s="132"/>
      <c r="K6563" s="129"/>
      <c r="L6563" s="132"/>
      <c r="M6563" s="132"/>
      <c r="N6563" s="135"/>
      <c r="O6563" s="135"/>
      <c r="P6563" s="135"/>
      <c r="Q6563" s="135"/>
      <c r="R6563" s="135"/>
      <c r="S6563" s="135"/>
    </row>
    <row r="6564" spans="9:19">
      <c r="I6564" s="132"/>
      <c r="J6564" s="132"/>
      <c r="K6564" s="129"/>
      <c r="L6564" s="132"/>
      <c r="M6564" s="132"/>
      <c r="N6564" s="135"/>
      <c r="O6564" s="135"/>
      <c r="P6564" s="135"/>
      <c r="Q6564" s="135"/>
      <c r="R6564" s="135"/>
      <c r="S6564" s="135"/>
    </row>
    <row r="6565" spans="9:19">
      <c r="I6565" s="132"/>
      <c r="J6565" s="132"/>
      <c r="K6565" s="129"/>
      <c r="L6565" s="132"/>
      <c r="M6565" s="132"/>
      <c r="N6565" s="135"/>
      <c r="O6565" s="135"/>
      <c r="P6565" s="135"/>
      <c r="Q6565" s="135"/>
      <c r="R6565" s="135"/>
      <c r="S6565" s="135"/>
    </row>
    <row r="6566" spans="9:19">
      <c r="I6566" s="132"/>
      <c r="J6566" s="132"/>
      <c r="K6566" s="129"/>
      <c r="L6566" s="132"/>
      <c r="M6566" s="132"/>
      <c r="N6566" s="135"/>
      <c r="O6566" s="135"/>
      <c r="P6566" s="135"/>
      <c r="Q6566" s="135"/>
      <c r="R6566" s="135"/>
      <c r="S6566" s="135"/>
    </row>
    <row r="6567" spans="9:19">
      <c r="I6567" s="132"/>
      <c r="J6567" s="132"/>
      <c r="K6567" s="129"/>
      <c r="L6567" s="132"/>
      <c r="M6567" s="132"/>
      <c r="N6567" s="135"/>
      <c r="O6567" s="135"/>
      <c r="P6567" s="135"/>
      <c r="Q6567" s="135"/>
      <c r="R6567" s="135"/>
      <c r="S6567" s="135"/>
    </row>
    <row r="6568" spans="9:19">
      <c r="I6568" s="132"/>
      <c r="J6568" s="132"/>
      <c r="K6568" s="129"/>
      <c r="L6568" s="132"/>
      <c r="M6568" s="132"/>
      <c r="N6568" s="135"/>
      <c r="O6568" s="135"/>
      <c r="P6568" s="135"/>
      <c r="Q6568" s="135"/>
      <c r="R6568" s="135"/>
      <c r="S6568" s="135"/>
    </row>
    <row r="6569" spans="9:19">
      <c r="I6569" s="132"/>
      <c r="J6569" s="132"/>
      <c r="K6569" s="129"/>
      <c r="L6569" s="132"/>
      <c r="M6569" s="132"/>
      <c r="N6569" s="135"/>
      <c r="O6569" s="135"/>
      <c r="P6569" s="135"/>
      <c r="Q6569" s="135"/>
      <c r="R6569" s="135"/>
      <c r="S6569" s="135"/>
    </row>
    <row r="6570" spans="9:19">
      <c r="I6570" s="132"/>
      <c r="J6570" s="132"/>
      <c r="K6570" s="129"/>
      <c r="L6570" s="132"/>
      <c r="M6570" s="132"/>
      <c r="N6570" s="135"/>
      <c r="O6570" s="135"/>
      <c r="P6570" s="135"/>
      <c r="Q6570" s="135"/>
      <c r="R6570" s="135"/>
      <c r="S6570" s="135"/>
    </row>
    <row r="6571" spans="9:19">
      <c r="I6571" s="132"/>
      <c r="J6571" s="132"/>
      <c r="K6571" s="129"/>
      <c r="L6571" s="132"/>
      <c r="M6571" s="132"/>
      <c r="N6571" s="135"/>
      <c r="O6571" s="135"/>
      <c r="P6571" s="135"/>
      <c r="Q6571" s="135"/>
      <c r="R6571" s="135"/>
      <c r="S6571" s="135"/>
    </row>
    <row r="6572" spans="9:19">
      <c r="I6572" s="132"/>
      <c r="J6572" s="132"/>
      <c r="K6572" s="129"/>
      <c r="L6572" s="132"/>
      <c r="M6572" s="132"/>
      <c r="N6572" s="135"/>
      <c r="O6572" s="135"/>
      <c r="P6572" s="135"/>
      <c r="Q6572" s="135"/>
      <c r="R6572" s="135"/>
      <c r="S6572" s="135"/>
    </row>
    <row r="6573" spans="9:19">
      <c r="I6573" s="132"/>
      <c r="J6573" s="132"/>
      <c r="K6573" s="129"/>
      <c r="L6573" s="132"/>
      <c r="M6573" s="132"/>
      <c r="N6573" s="135"/>
      <c r="O6573" s="135"/>
      <c r="P6573" s="135"/>
      <c r="Q6573" s="135"/>
      <c r="R6573" s="135"/>
      <c r="S6573" s="135"/>
    </row>
    <row r="6574" spans="9:19">
      <c r="I6574" s="132"/>
      <c r="J6574" s="132"/>
      <c r="K6574" s="129"/>
      <c r="L6574" s="132"/>
      <c r="M6574" s="132"/>
      <c r="N6574" s="135"/>
      <c r="O6574" s="135"/>
      <c r="P6574" s="135"/>
      <c r="Q6574" s="135"/>
      <c r="R6574" s="135"/>
      <c r="S6574" s="135"/>
    </row>
    <row r="6575" spans="9:19">
      <c r="I6575" s="132"/>
      <c r="J6575" s="132"/>
      <c r="K6575" s="129"/>
      <c r="L6575" s="132"/>
      <c r="M6575" s="132"/>
      <c r="N6575" s="135"/>
      <c r="O6575" s="135"/>
      <c r="P6575" s="135"/>
      <c r="Q6575" s="135"/>
      <c r="R6575" s="135"/>
      <c r="S6575" s="135"/>
    </row>
    <row r="6576" spans="9:19">
      <c r="I6576" s="132"/>
      <c r="J6576" s="132"/>
      <c r="K6576" s="129"/>
      <c r="L6576" s="132"/>
      <c r="M6576" s="132"/>
      <c r="N6576" s="135"/>
      <c r="O6576" s="135"/>
      <c r="P6576" s="135"/>
      <c r="Q6576" s="135"/>
      <c r="R6576" s="135"/>
      <c r="S6576" s="135"/>
    </row>
    <row r="6577" spans="9:19">
      <c r="I6577" s="132"/>
      <c r="J6577" s="132"/>
      <c r="K6577" s="129"/>
      <c r="L6577" s="132"/>
      <c r="M6577" s="132"/>
      <c r="N6577" s="135"/>
      <c r="O6577" s="135"/>
      <c r="P6577" s="135"/>
      <c r="Q6577" s="135"/>
      <c r="R6577" s="135"/>
      <c r="S6577" s="135"/>
    </row>
    <row r="6578" spans="9:19">
      <c r="I6578" s="132"/>
      <c r="J6578" s="132"/>
      <c r="K6578" s="129"/>
      <c r="L6578" s="132"/>
      <c r="M6578" s="132"/>
      <c r="N6578" s="135"/>
      <c r="O6578" s="135"/>
      <c r="P6578" s="135"/>
      <c r="Q6578" s="135"/>
      <c r="R6578" s="135"/>
      <c r="S6578" s="135"/>
    </row>
    <row r="6579" spans="9:19">
      <c r="I6579" s="132"/>
      <c r="J6579" s="132"/>
      <c r="K6579" s="129"/>
      <c r="L6579" s="132"/>
      <c r="M6579" s="132"/>
      <c r="N6579" s="135"/>
      <c r="O6579" s="135"/>
      <c r="P6579" s="135"/>
      <c r="Q6579" s="135"/>
      <c r="R6579" s="135"/>
      <c r="S6579" s="135"/>
    </row>
    <row r="6580" spans="9:19">
      <c r="I6580" s="132"/>
      <c r="J6580" s="132"/>
      <c r="K6580" s="129"/>
      <c r="L6580" s="132"/>
      <c r="M6580" s="132"/>
      <c r="N6580" s="135"/>
      <c r="O6580" s="135"/>
      <c r="P6580" s="135"/>
      <c r="Q6580" s="135"/>
      <c r="R6580" s="135"/>
      <c r="S6580" s="135"/>
    </row>
    <row r="6581" spans="9:19">
      <c r="I6581" s="132"/>
      <c r="J6581" s="132"/>
      <c r="K6581" s="129"/>
      <c r="L6581" s="132"/>
      <c r="M6581" s="132"/>
      <c r="N6581" s="135"/>
      <c r="O6581" s="135"/>
      <c r="P6581" s="135"/>
      <c r="Q6581" s="135"/>
      <c r="R6581" s="135"/>
      <c r="S6581" s="135"/>
    </row>
    <row r="6582" spans="9:19">
      <c r="I6582" s="132"/>
      <c r="J6582" s="132"/>
      <c r="K6582" s="129"/>
      <c r="L6582" s="132"/>
      <c r="M6582" s="132"/>
      <c r="N6582" s="135"/>
      <c r="O6582" s="135"/>
      <c r="P6582" s="135"/>
      <c r="Q6582" s="135"/>
      <c r="R6582" s="135"/>
      <c r="S6582" s="135"/>
    </row>
    <row r="6583" spans="9:19">
      <c r="I6583" s="132"/>
      <c r="J6583" s="132"/>
      <c r="K6583" s="129"/>
      <c r="L6583" s="132"/>
      <c r="M6583" s="132"/>
      <c r="N6583" s="135"/>
      <c r="O6583" s="135"/>
      <c r="P6583" s="135"/>
      <c r="Q6583" s="135"/>
      <c r="R6583" s="135"/>
      <c r="S6583" s="135"/>
    </row>
    <row r="6584" spans="9:19">
      <c r="I6584" s="132"/>
      <c r="J6584" s="132"/>
      <c r="K6584" s="129"/>
      <c r="L6584" s="132"/>
      <c r="M6584" s="132"/>
      <c r="N6584" s="135"/>
      <c r="O6584" s="135"/>
      <c r="P6584" s="135"/>
      <c r="Q6584" s="135"/>
      <c r="R6584" s="135"/>
      <c r="S6584" s="135"/>
    </row>
    <row r="6585" spans="9:19">
      <c r="I6585" s="132"/>
      <c r="J6585" s="132"/>
      <c r="K6585" s="129"/>
      <c r="L6585" s="132"/>
      <c r="M6585" s="132"/>
      <c r="N6585" s="135"/>
      <c r="O6585" s="135"/>
      <c r="P6585" s="135"/>
      <c r="Q6585" s="135"/>
      <c r="R6585" s="135"/>
      <c r="S6585" s="135"/>
    </row>
    <row r="6586" spans="9:19">
      <c r="I6586" s="132"/>
      <c r="J6586" s="132"/>
      <c r="K6586" s="129"/>
      <c r="L6586" s="132"/>
      <c r="M6586" s="132"/>
      <c r="N6586" s="135"/>
      <c r="O6586" s="135"/>
      <c r="P6586" s="135"/>
      <c r="Q6586" s="135"/>
      <c r="R6586" s="135"/>
      <c r="S6586" s="135"/>
    </row>
    <row r="6587" spans="9:19">
      <c r="I6587" s="132"/>
      <c r="J6587" s="132"/>
      <c r="K6587" s="129"/>
      <c r="L6587" s="132"/>
      <c r="M6587" s="132"/>
      <c r="N6587" s="135"/>
      <c r="O6587" s="135"/>
      <c r="P6587" s="135"/>
      <c r="Q6587" s="135"/>
      <c r="R6587" s="135"/>
      <c r="S6587" s="135"/>
    </row>
    <row r="6588" spans="9:19">
      <c r="I6588" s="132"/>
      <c r="J6588" s="132"/>
      <c r="K6588" s="129"/>
      <c r="L6588" s="132"/>
      <c r="M6588" s="132"/>
      <c r="N6588" s="135"/>
      <c r="O6588" s="135"/>
      <c r="P6588" s="135"/>
      <c r="Q6588" s="135"/>
      <c r="R6588" s="135"/>
      <c r="S6588" s="135"/>
    </row>
    <row r="6589" spans="9:19">
      <c r="I6589" s="132"/>
      <c r="J6589" s="132"/>
      <c r="K6589" s="129"/>
      <c r="L6589" s="132"/>
      <c r="M6589" s="132"/>
      <c r="N6589" s="135"/>
      <c r="O6589" s="135"/>
      <c r="P6589" s="135"/>
      <c r="Q6589" s="135"/>
      <c r="R6589" s="135"/>
      <c r="S6589" s="135"/>
    </row>
    <row r="6590" spans="9:19">
      <c r="I6590" s="132"/>
      <c r="J6590" s="132"/>
      <c r="K6590" s="129"/>
      <c r="L6590" s="132"/>
      <c r="M6590" s="132"/>
      <c r="N6590" s="135"/>
      <c r="O6590" s="135"/>
      <c r="P6590" s="135"/>
      <c r="Q6590" s="135"/>
      <c r="R6590" s="135"/>
      <c r="S6590" s="135"/>
    </row>
    <row r="6591" spans="9:19">
      <c r="I6591" s="132"/>
      <c r="J6591" s="132"/>
      <c r="K6591" s="129"/>
      <c r="L6591" s="132"/>
      <c r="M6591" s="132"/>
      <c r="N6591" s="135"/>
      <c r="O6591" s="135"/>
      <c r="P6591" s="135"/>
      <c r="Q6591" s="135"/>
      <c r="R6591" s="135"/>
      <c r="S6591" s="135"/>
    </row>
    <row r="6592" spans="9:19">
      <c r="I6592" s="132"/>
      <c r="J6592" s="132"/>
      <c r="K6592" s="129"/>
      <c r="L6592" s="132"/>
      <c r="M6592" s="132"/>
      <c r="N6592" s="135"/>
      <c r="O6592" s="135"/>
      <c r="P6592" s="135"/>
      <c r="Q6592" s="135"/>
      <c r="R6592" s="135"/>
      <c r="S6592" s="135"/>
    </row>
    <row r="6593" spans="9:19">
      <c r="I6593" s="132"/>
      <c r="J6593" s="132"/>
      <c r="K6593" s="129"/>
      <c r="L6593" s="132"/>
      <c r="M6593" s="132"/>
      <c r="N6593" s="135"/>
      <c r="O6593" s="135"/>
      <c r="P6593" s="135"/>
      <c r="Q6593" s="135"/>
      <c r="R6593" s="135"/>
      <c r="S6593" s="135"/>
    </row>
    <row r="6594" spans="9:19">
      <c r="I6594" s="132"/>
      <c r="J6594" s="132"/>
      <c r="K6594" s="129"/>
      <c r="L6594" s="132"/>
      <c r="M6594" s="132"/>
      <c r="N6594" s="135"/>
      <c r="O6594" s="135"/>
      <c r="P6594" s="135"/>
      <c r="Q6594" s="135"/>
      <c r="R6594" s="135"/>
      <c r="S6594" s="135"/>
    </row>
    <row r="6595" spans="9:19">
      <c r="I6595" s="132"/>
      <c r="J6595" s="132"/>
      <c r="K6595" s="129"/>
      <c r="L6595" s="132"/>
      <c r="M6595" s="132"/>
      <c r="N6595" s="135"/>
      <c r="O6595" s="135"/>
      <c r="P6595" s="135"/>
      <c r="Q6595" s="135"/>
      <c r="R6595" s="135"/>
      <c r="S6595" s="135"/>
    </row>
    <row r="6596" spans="9:19">
      <c r="I6596" s="132"/>
      <c r="J6596" s="132"/>
      <c r="K6596" s="129"/>
      <c r="L6596" s="132"/>
      <c r="M6596" s="132"/>
      <c r="N6596" s="135"/>
      <c r="O6596" s="135"/>
      <c r="P6596" s="135"/>
      <c r="Q6596" s="135"/>
      <c r="R6596" s="135"/>
      <c r="S6596" s="135"/>
    </row>
    <row r="6597" spans="9:19">
      <c r="I6597" s="132"/>
      <c r="J6597" s="132"/>
      <c r="K6597" s="129"/>
      <c r="L6597" s="132"/>
      <c r="M6597" s="132"/>
      <c r="N6597" s="135"/>
      <c r="O6597" s="135"/>
      <c r="P6597" s="135"/>
      <c r="Q6597" s="135"/>
      <c r="R6597" s="135"/>
      <c r="S6597" s="135"/>
    </row>
    <row r="6598" spans="9:19">
      <c r="I6598" s="132"/>
      <c r="J6598" s="132"/>
      <c r="K6598" s="129"/>
      <c r="L6598" s="132"/>
      <c r="M6598" s="132"/>
      <c r="N6598" s="135"/>
      <c r="O6598" s="135"/>
      <c r="P6598" s="135"/>
      <c r="Q6598" s="135"/>
      <c r="R6598" s="135"/>
      <c r="S6598" s="135"/>
    </row>
    <row r="6599" spans="9:19">
      <c r="I6599" s="132"/>
      <c r="J6599" s="132"/>
      <c r="K6599" s="129"/>
      <c r="L6599" s="132"/>
      <c r="M6599" s="132"/>
      <c r="N6599" s="135"/>
      <c r="O6599" s="135"/>
      <c r="P6599" s="135"/>
      <c r="Q6599" s="135"/>
      <c r="R6599" s="135"/>
      <c r="S6599" s="135"/>
    </row>
    <row r="6600" spans="9:19">
      <c r="I6600" s="132"/>
      <c r="J6600" s="132"/>
      <c r="K6600" s="129"/>
      <c r="L6600" s="132"/>
      <c r="M6600" s="132"/>
      <c r="N6600" s="135"/>
      <c r="O6600" s="135"/>
      <c r="P6600" s="135"/>
      <c r="Q6600" s="135"/>
      <c r="R6600" s="135"/>
      <c r="S6600" s="135"/>
    </row>
    <row r="6601" spans="9:19">
      <c r="I6601" s="132"/>
      <c r="J6601" s="132"/>
      <c r="K6601" s="129"/>
      <c r="L6601" s="132"/>
      <c r="M6601" s="132"/>
      <c r="N6601" s="135"/>
      <c r="O6601" s="135"/>
      <c r="P6601" s="135"/>
      <c r="Q6601" s="135"/>
      <c r="R6601" s="135"/>
      <c r="S6601" s="135"/>
    </row>
    <row r="6602" spans="9:19">
      <c r="I6602" s="132"/>
      <c r="J6602" s="132"/>
      <c r="K6602" s="129"/>
      <c r="L6602" s="132"/>
      <c r="M6602" s="132"/>
      <c r="N6602" s="135"/>
      <c r="O6602" s="135"/>
      <c r="P6602" s="135"/>
      <c r="Q6602" s="135"/>
      <c r="R6602" s="135"/>
      <c r="S6602" s="135"/>
    </row>
    <row r="6603" spans="9:19">
      <c r="I6603" s="132"/>
      <c r="J6603" s="132"/>
      <c r="K6603" s="129"/>
      <c r="L6603" s="132"/>
      <c r="M6603" s="132"/>
      <c r="N6603" s="135"/>
      <c r="O6603" s="135"/>
      <c r="P6603" s="135"/>
      <c r="Q6603" s="135"/>
      <c r="R6603" s="135"/>
      <c r="S6603" s="135"/>
    </row>
    <row r="6604" spans="9:19">
      <c r="I6604" s="132"/>
      <c r="J6604" s="132"/>
      <c r="K6604" s="129"/>
      <c r="L6604" s="132"/>
      <c r="M6604" s="132"/>
      <c r="N6604" s="135"/>
      <c r="O6604" s="135"/>
      <c r="P6604" s="135"/>
      <c r="Q6604" s="135"/>
      <c r="R6604" s="135"/>
      <c r="S6604" s="135"/>
    </row>
    <row r="6605" spans="9:19">
      <c r="I6605" s="132"/>
      <c r="J6605" s="132"/>
      <c r="K6605" s="129"/>
      <c r="L6605" s="132"/>
      <c r="M6605" s="132"/>
      <c r="N6605" s="135"/>
      <c r="O6605" s="135"/>
      <c r="P6605" s="135"/>
      <c r="Q6605" s="135"/>
      <c r="R6605" s="135"/>
      <c r="S6605" s="135"/>
    </row>
    <row r="6606" spans="9:19">
      <c r="I6606" s="132"/>
      <c r="J6606" s="132"/>
      <c r="K6606" s="129"/>
      <c r="L6606" s="132"/>
      <c r="M6606" s="132"/>
      <c r="N6606" s="135"/>
      <c r="O6606" s="135"/>
      <c r="P6606" s="135"/>
      <c r="Q6606" s="135"/>
      <c r="R6606" s="135"/>
      <c r="S6606" s="135"/>
    </row>
    <row r="6607" spans="9:19">
      <c r="I6607" s="132"/>
      <c r="J6607" s="132"/>
      <c r="K6607" s="129"/>
      <c r="L6607" s="132"/>
      <c r="M6607" s="132"/>
      <c r="N6607" s="135"/>
      <c r="O6607" s="135"/>
      <c r="P6607" s="135"/>
      <c r="Q6607" s="135"/>
      <c r="R6607" s="135"/>
      <c r="S6607" s="135"/>
    </row>
    <row r="6608" spans="9:19">
      <c r="I6608" s="132"/>
      <c r="J6608" s="132"/>
      <c r="K6608" s="129"/>
      <c r="L6608" s="132"/>
      <c r="M6608" s="132"/>
      <c r="N6608" s="135"/>
      <c r="O6608" s="135"/>
      <c r="P6608" s="135"/>
      <c r="Q6608" s="135"/>
      <c r="R6608" s="135"/>
      <c r="S6608" s="135"/>
    </row>
    <row r="6609" spans="9:19">
      <c r="I6609" s="132"/>
      <c r="J6609" s="132"/>
      <c r="K6609" s="129"/>
      <c r="L6609" s="132"/>
      <c r="M6609" s="132"/>
      <c r="N6609" s="135"/>
      <c r="O6609" s="135"/>
      <c r="P6609" s="135"/>
      <c r="Q6609" s="135"/>
      <c r="R6609" s="135"/>
      <c r="S6609" s="135"/>
    </row>
    <row r="6610" spans="9:19">
      <c r="I6610" s="132"/>
      <c r="J6610" s="132"/>
      <c r="K6610" s="129"/>
      <c r="L6610" s="132"/>
      <c r="M6610" s="132"/>
      <c r="N6610" s="135"/>
      <c r="O6610" s="135"/>
      <c r="P6610" s="135"/>
      <c r="Q6610" s="135"/>
      <c r="R6610" s="135"/>
      <c r="S6610" s="135"/>
    </row>
    <row r="6611" spans="9:19">
      <c r="I6611" s="132"/>
      <c r="J6611" s="132"/>
      <c r="K6611" s="129"/>
      <c r="L6611" s="132"/>
      <c r="M6611" s="132"/>
      <c r="N6611" s="135"/>
      <c r="O6611" s="135"/>
      <c r="P6611" s="135"/>
      <c r="Q6611" s="135"/>
      <c r="R6611" s="135"/>
      <c r="S6611" s="135"/>
    </row>
    <row r="6612" spans="9:19">
      <c r="I6612" s="132"/>
      <c r="J6612" s="132"/>
      <c r="K6612" s="129"/>
      <c r="L6612" s="132"/>
      <c r="M6612" s="132"/>
      <c r="N6612" s="135"/>
      <c r="O6612" s="135"/>
      <c r="P6612" s="135"/>
      <c r="Q6612" s="135"/>
      <c r="R6612" s="135"/>
      <c r="S6612" s="135"/>
    </row>
    <row r="6613" spans="9:19">
      <c r="I6613" s="132"/>
      <c r="J6613" s="132"/>
      <c r="K6613" s="129"/>
      <c r="L6613" s="132"/>
      <c r="M6613" s="132"/>
      <c r="N6613" s="135"/>
      <c r="O6613" s="135"/>
      <c r="P6613" s="135"/>
      <c r="Q6613" s="135"/>
      <c r="R6613" s="135"/>
      <c r="S6613" s="135"/>
    </row>
    <row r="6614" spans="9:19">
      <c r="I6614" s="132"/>
      <c r="J6614" s="132"/>
      <c r="K6614" s="129"/>
      <c r="L6614" s="132"/>
      <c r="M6614" s="132"/>
      <c r="N6614" s="135"/>
      <c r="O6614" s="135"/>
      <c r="P6614" s="135"/>
      <c r="Q6614" s="135"/>
      <c r="R6614" s="135"/>
      <c r="S6614" s="135"/>
    </row>
    <row r="6615" spans="9:19">
      <c r="I6615" s="132"/>
      <c r="J6615" s="132"/>
      <c r="K6615" s="129"/>
      <c r="L6615" s="132"/>
      <c r="M6615" s="132"/>
      <c r="N6615" s="135"/>
      <c r="O6615" s="135"/>
      <c r="P6615" s="135"/>
      <c r="Q6615" s="135"/>
      <c r="R6615" s="135"/>
      <c r="S6615" s="135"/>
    </row>
    <row r="6616" spans="9:19">
      <c r="I6616" s="132"/>
      <c r="J6616" s="132"/>
      <c r="K6616" s="129"/>
      <c r="L6616" s="132"/>
      <c r="M6616" s="132"/>
      <c r="N6616" s="135"/>
      <c r="O6616" s="135"/>
      <c r="P6616" s="135"/>
      <c r="Q6616" s="135"/>
      <c r="R6616" s="135"/>
      <c r="S6616" s="135"/>
    </row>
    <row r="6617" spans="9:19">
      <c r="I6617" s="132"/>
      <c r="J6617" s="132"/>
      <c r="K6617" s="129"/>
      <c r="L6617" s="132"/>
      <c r="M6617" s="132"/>
      <c r="N6617" s="135"/>
      <c r="O6617" s="135"/>
      <c r="P6617" s="135"/>
      <c r="Q6617" s="135"/>
      <c r="R6617" s="135"/>
      <c r="S6617" s="135"/>
    </row>
    <row r="6618" spans="9:19">
      <c r="I6618" s="132"/>
      <c r="J6618" s="132"/>
      <c r="K6618" s="129"/>
      <c r="L6618" s="132"/>
      <c r="M6618" s="132"/>
      <c r="N6618" s="135"/>
      <c r="O6618" s="135"/>
      <c r="P6618" s="135"/>
      <c r="Q6618" s="135"/>
      <c r="R6618" s="135"/>
      <c r="S6618" s="135"/>
    </row>
    <row r="6619" spans="9:19">
      <c r="I6619" s="132"/>
      <c r="J6619" s="132"/>
      <c r="K6619" s="129"/>
      <c r="L6619" s="132"/>
      <c r="M6619" s="132"/>
      <c r="N6619" s="135"/>
      <c r="O6619" s="135"/>
      <c r="P6619" s="135"/>
      <c r="Q6619" s="135"/>
      <c r="R6619" s="135"/>
      <c r="S6619" s="135"/>
    </row>
    <row r="6620" spans="9:19">
      <c r="I6620" s="132"/>
      <c r="J6620" s="132"/>
      <c r="K6620" s="129"/>
      <c r="L6620" s="132"/>
      <c r="M6620" s="132"/>
      <c r="N6620" s="135"/>
      <c r="O6620" s="135"/>
      <c r="P6620" s="135"/>
      <c r="Q6620" s="135"/>
      <c r="R6620" s="135"/>
      <c r="S6620" s="135"/>
    </row>
    <row r="6621" spans="9:19">
      <c r="I6621" s="132"/>
      <c r="J6621" s="132"/>
      <c r="K6621" s="129"/>
      <c r="L6621" s="132"/>
      <c r="M6621" s="132"/>
      <c r="N6621" s="135"/>
      <c r="O6621" s="135"/>
      <c r="P6621" s="135"/>
      <c r="Q6621" s="135"/>
      <c r="R6621" s="135"/>
      <c r="S6621" s="135"/>
    </row>
    <row r="6622" spans="9:19">
      <c r="I6622" s="132"/>
      <c r="J6622" s="132"/>
      <c r="K6622" s="129"/>
      <c r="L6622" s="132"/>
      <c r="M6622" s="132"/>
      <c r="N6622" s="135"/>
      <c r="O6622" s="135"/>
      <c r="P6622" s="135"/>
      <c r="Q6622" s="135"/>
      <c r="R6622" s="135"/>
      <c r="S6622" s="135"/>
    </row>
    <row r="6623" spans="9:19">
      <c r="I6623" s="132"/>
      <c r="J6623" s="132"/>
      <c r="K6623" s="129"/>
      <c r="L6623" s="132"/>
      <c r="M6623" s="132"/>
      <c r="N6623" s="135"/>
      <c r="O6623" s="135"/>
      <c r="P6623" s="135"/>
      <c r="Q6623" s="135"/>
      <c r="R6623" s="135"/>
      <c r="S6623" s="135"/>
    </row>
    <row r="6624" spans="9:19">
      <c r="I6624" s="132"/>
      <c r="J6624" s="132"/>
      <c r="K6624" s="129"/>
      <c r="L6624" s="132"/>
      <c r="M6624" s="132"/>
      <c r="N6624" s="135"/>
      <c r="O6624" s="135"/>
      <c r="P6624" s="135"/>
      <c r="Q6624" s="135"/>
      <c r="R6624" s="135"/>
      <c r="S6624" s="135"/>
    </row>
    <row r="6625" spans="9:19">
      <c r="I6625" s="132"/>
      <c r="J6625" s="132"/>
      <c r="K6625" s="129"/>
      <c r="L6625" s="132"/>
      <c r="M6625" s="132"/>
      <c r="N6625" s="135"/>
      <c r="O6625" s="135"/>
      <c r="P6625" s="135"/>
      <c r="Q6625" s="135"/>
      <c r="R6625" s="135"/>
      <c r="S6625" s="135"/>
    </row>
    <row r="6626" spans="9:19">
      <c r="I6626" s="132"/>
      <c r="J6626" s="132"/>
      <c r="K6626" s="129"/>
      <c r="L6626" s="132"/>
      <c r="M6626" s="132"/>
      <c r="N6626" s="135"/>
      <c r="O6626" s="135"/>
      <c r="P6626" s="135"/>
      <c r="Q6626" s="135"/>
      <c r="R6626" s="135"/>
      <c r="S6626" s="135"/>
    </row>
    <row r="6627" spans="9:19">
      <c r="I6627" s="132"/>
      <c r="J6627" s="132"/>
      <c r="K6627" s="129"/>
      <c r="L6627" s="132"/>
      <c r="M6627" s="132"/>
      <c r="N6627" s="135"/>
      <c r="O6627" s="135"/>
      <c r="P6627" s="135"/>
      <c r="Q6627" s="135"/>
      <c r="R6627" s="135"/>
      <c r="S6627" s="135"/>
    </row>
    <row r="6628" spans="9:19">
      <c r="I6628" s="132"/>
      <c r="J6628" s="132"/>
      <c r="K6628" s="129"/>
      <c r="L6628" s="132"/>
      <c r="M6628" s="132"/>
      <c r="N6628" s="135"/>
      <c r="O6628" s="135"/>
      <c r="P6628" s="135"/>
      <c r="Q6628" s="135"/>
      <c r="R6628" s="135"/>
      <c r="S6628" s="135"/>
    </row>
    <row r="6629" spans="9:19">
      <c r="I6629" s="132"/>
      <c r="J6629" s="132"/>
      <c r="K6629" s="129"/>
      <c r="L6629" s="132"/>
      <c r="M6629" s="132"/>
      <c r="N6629" s="135"/>
      <c r="O6629" s="135"/>
      <c r="P6629" s="135"/>
      <c r="Q6629" s="135"/>
      <c r="R6629" s="135"/>
      <c r="S6629" s="135"/>
    </row>
    <row r="6630" spans="9:19">
      <c r="I6630" s="132"/>
      <c r="J6630" s="132"/>
      <c r="K6630" s="129"/>
      <c r="L6630" s="132"/>
      <c r="M6630" s="132"/>
      <c r="N6630" s="135"/>
      <c r="O6630" s="135"/>
      <c r="P6630" s="135"/>
      <c r="Q6630" s="135"/>
      <c r="R6630" s="135"/>
      <c r="S6630" s="135"/>
    </row>
    <row r="6631" spans="9:19">
      <c r="I6631" s="132"/>
      <c r="J6631" s="132"/>
      <c r="K6631" s="129"/>
      <c r="L6631" s="132"/>
      <c r="M6631" s="132"/>
      <c r="N6631" s="135"/>
      <c r="O6631" s="135"/>
      <c r="P6631" s="135"/>
      <c r="Q6631" s="135"/>
      <c r="R6631" s="135"/>
      <c r="S6631" s="135"/>
    </row>
    <row r="6632" spans="9:19">
      <c r="I6632" s="132"/>
      <c r="J6632" s="132"/>
      <c r="K6632" s="129"/>
      <c r="L6632" s="132"/>
      <c r="M6632" s="132"/>
      <c r="N6632" s="135"/>
      <c r="O6632" s="135"/>
      <c r="P6632" s="135"/>
      <c r="Q6632" s="135"/>
      <c r="R6632" s="135"/>
      <c r="S6632" s="135"/>
    </row>
    <row r="6633" spans="9:19">
      <c r="I6633" s="132"/>
      <c r="J6633" s="132"/>
      <c r="K6633" s="129"/>
      <c r="L6633" s="132"/>
      <c r="M6633" s="132"/>
      <c r="N6633" s="135"/>
      <c r="O6633" s="135"/>
      <c r="P6633" s="135"/>
      <c r="Q6633" s="135"/>
      <c r="R6633" s="135"/>
      <c r="S6633" s="135"/>
    </row>
    <row r="6634" spans="9:19">
      <c r="I6634" s="132"/>
      <c r="J6634" s="132"/>
      <c r="K6634" s="129"/>
      <c r="L6634" s="132"/>
      <c r="M6634" s="132"/>
      <c r="N6634" s="135"/>
      <c r="O6634" s="135"/>
      <c r="P6634" s="135"/>
      <c r="Q6634" s="135"/>
      <c r="R6634" s="135"/>
      <c r="S6634" s="135"/>
    </row>
    <row r="6635" spans="9:19">
      <c r="I6635" s="132"/>
      <c r="J6635" s="132"/>
      <c r="K6635" s="129"/>
      <c r="L6635" s="132"/>
      <c r="M6635" s="132"/>
      <c r="N6635" s="135"/>
      <c r="O6635" s="135"/>
      <c r="P6635" s="135"/>
      <c r="Q6635" s="135"/>
      <c r="R6635" s="135"/>
      <c r="S6635" s="135"/>
    </row>
    <row r="6636" spans="9:19">
      <c r="I6636" s="132"/>
      <c r="J6636" s="132"/>
      <c r="K6636" s="129"/>
      <c r="L6636" s="132"/>
      <c r="M6636" s="132"/>
      <c r="N6636" s="135"/>
      <c r="O6636" s="135"/>
      <c r="P6636" s="135"/>
      <c r="Q6636" s="135"/>
      <c r="R6636" s="135"/>
      <c r="S6636" s="135"/>
    </row>
    <row r="6637" spans="9:19">
      <c r="I6637" s="132"/>
      <c r="J6637" s="132"/>
      <c r="K6637" s="129"/>
      <c r="L6637" s="132"/>
      <c r="M6637" s="132"/>
      <c r="N6637" s="135"/>
      <c r="O6637" s="135"/>
      <c r="P6637" s="135"/>
      <c r="Q6637" s="135"/>
      <c r="R6637" s="135"/>
      <c r="S6637" s="135"/>
    </row>
    <row r="6638" spans="9:19">
      <c r="I6638" s="132"/>
      <c r="J6638" s="132"/>
      <c r="K6638" s="129"/>
      <c r="L6638" s="132"/>
      <c r="M6638" s="132"/>
      <c r="N6638" s="135"/>
      <c r="O6638" s="135"/>
      <c r="P6638" s="135"/>
      <c r="Q6638" s="135"/>
      <c r="R6638" s="135"/>
      <c r="S6638" s="135"/>
    </row>
    <row r="6639" spans="9:19">
      <c r="I6639" s="132"/>
      <c r="J6639" s="132"/>
      <c r="K6639" s="129"/>
      <c r="L6639" s="132"/>
      <c r="M6639" s="132"/>
      <c r="N6639" s="135"/>
      <c r="O6639" s="135"/>
      <c r="P6639" s="135"/>
      <c r="Q6639" s="135"/>
      <c r="R6639" s="135"/>
      <c r="S6639" s="135"/>
    </row>
    <row r="6640" spans="9:19">
      <c r="I6640" s="132"/>
      <c r="J6640" s="132"/>
      <c r="K6640" s="129"/>
      <c r="L6640" s="132"/>
      <c r="M6640" s="132"/>
      <c r="N6640" s="135"/>
      <c r="O6640" s="135"/>
      <c r="P6640" s="135"/>
      <c r="Q6640" s="135"/>
      <c r="R6640" s="135"/>
      <c r="S6640" s="135"/>
    </row>
    <row r="6641" spans="9:19">
      <c r="I6641" s="132"/>
      <c r="J6641" s="132"/>
      <c r="K6641" s="129"/>
      <c r="L6641" s="132"/>
      <c r="M6641" s="132"/>
      <c r="N6641" s="135"/>
      <c r="O6641" s="135"/>
      <c r="P6641" s="135"/>
      <c r="Q6641" s="135"/>
      <c r="R6641" s="135"/>
      <c r="S6641" s="135"/>
    </row>
    <row r="6642" spans="9:19">
      <c r="I6642" s="132"/>
      <c r="J6642" s="132"/>
      <c r="K6642" s="129"/>
      <c r="L6642" s="132"/>
      <c r="M6642" s="132"/>
      <c r="N6642" s="135"/>
      <c r="O6642" s="135"/>
      <c r="P6642" s="135"/>
      <c r="Q6642" s="135"/>
      <c r="R6642" s="135"/>
      <c r="S6642" s="135"/>
    </row>
    <row r="6643" spans="9:19">
      <c r="I6643" s="132"/>
      <c r="J6643" s="132"/>
      <c r="K6643" s="129"/>
      <c r="L6643" s="132"/>
      <c r="M6643" s="132"/>
      <c r="N6643" s="135"/>
      <c r="O6643" s="135"/>
      <c r="P6643" s="135"/>
      <c r="Q6643" s="135"/>
      <c r="R6643" s="135"/>
      <c r="S6643" s="135"/>
    </row>
    <row r="6644" spans="9:19">
      <c r="I6644" s="132"/>
      <c r="J6644" s="132"/>
      <c r="K6644" s="129"/>
      <c r="L6644" s="132"/>
      <c r="M6644" s="132"/>
      <c r="N6644" s="135"/>
      <c r="O6644" s="135"/>
      <c r="P6644" s="135"/>
      <c r="Q6644" s="135"/>
      <c r="R6644" s="135"/>
      <c r="S6644" s="135"/>
    </row>
    <row r="6645" spans="9:19">
      <c r="I6645" s="132"/>
      <c r="J6645" s="132"/>
      <c r="K6645" s="129"/>
      <c r="L6645" s="132"/>
      <c r="M6645" s="132"/>
      <c r="N6645" s="135"/>
      <c r="O6645" s="135"/>
      <c r="P6645" s="135"/>
      <c r="Q6645" s="135"/>
      <c r="R6645" s="135"/>
      <c r="S6645" s="135"/>
    </row>
    <row r="6646" spans="9:19">
      <c r="I6646" s="132"/>
      <c r="J6646" s="132"/>
      <c r="K6646" s="129"/>
      <c r="L6646" s="132"/>
      <c r="M6646" s="132"/>
      <c r="N6646" s="135"/>
      <c r="O6646" s="135"/>
      <c r="P6646" s="135"/>
      <c r="Q6646" s="135"/>
      <c r="R6646" s="135"/>
      <c r="S6646" s="135"/>
    </row>
    <row r="6647" spans="9:19">
      <c r="I6647" s="132"/>
      <c r="J6647" s="132"/>
      <c r="K6647" s="129"/>
      <c r="L6647" s="132"/>
      <c r="M6647" s="132"/>
      <c r="N6647" s="135"/>
      <c r="O6647" s="135"/>
      <c r="P6647" s="135"/>
      <c r="Q6647" s="135"/>
      <c r="R6647" s="135"/>
      <c r="S6647" s="135"/>
    </row>
    <row r="6648" spans="9:19">
      <c r="I6648" s="132"/>
      <c r="J6648" s="132"/>
      <c r="K6648" s="129"/>
      <c r="L6648" s="132"/>
      <c r="M6648" s="132"/>
      <c r="N6648" s="135"/>
      <c r="O6648" s="135"/>
      <c r="P6648" s="135"/>
      <c r="Q6648" s="135"/>
      <c r="R6648" s="135"/>
      <c r="S6648" s="135"/>
    </row>
    <row r="6649" spans="9:19">
      <c r="I6649" s="132"/>
      <c r="J6649" s="132"/>
      <c r="K6649" s="129"/>
      <c r="L6649" s="132"/>
      <c r="M6649" s="132"/>
      <c r="N6649" s="135"/>
      <c r="O6649" s="135"/>
      <c r="P6649" s="135"/>
      <c r="Q6649" s="135"/>
      <c r="R6649" s="135"/>
      <c r="S6649" s="135"/>
    </row>
    <row r="6650" spans="9:19">
      <c r="I6650" s="132"/>
      <c r="J6650" s="132"/>
      <c r="K6650" s="129"/>
      <c r="L6650" s="132"/>
      <c r="M6650" s="132"/>
      <c r="N6650" s="135"/>
      <c r="O6650" s="135"/>
      <c r="P6650" s="135"/>
      <c r="Q6650" s="135"/>
      <c r="R6650" s="135"/>
      <c r="S6650" s="135"/>
    </row>
    <row r="6651" spans="9:19">
      <c r="I6651" s="132"/>
      <c r="J6651" s="132"/>
      <c r="K6651" s="129"/>
      <c r="L6651" s="132"/>
      <c r="M6651" s="132"/>
      <c r="N6651" s="135"/>
      <c r="O6651" s="135"/>
      <c r="P6651" s="135"/>
      <c r="Q6651" s="135"/>
      <c r="R6651" s="135"/>
      <c r="S6651" s="135"/>
    </row>
    <row r="6652" spans="9:19">
      <c r="I6652" s="132"/>
      <c r="J6652" s="132"/>
      <c r="K6652" s="129"/>
      <c r="L6652" s="132"/>
      <c r="M6652" s="132"/>
      <c r="N6652" s="135"/>
      <c r="O6652" s="135"/>
      <c r="P6652" s="135"/>
      <c r="Q6652" s="135"/>
      <c r="R6652" s="135"/>
      <c r="S6652" s="135"/>
    </row>
    <row r="6653" spans="9:19">
      <c r="I6653" s="132"/>
      <c r="J6653" s="132"/>
      <c r="K6653" s="129"/>
      <c r="L6653" s="132"/>
      <c r="M6653" s="132"/>
      <c r="N6653" s="135"/>
      <c r="O6653" s="135"/>
      <c r="P6653" s="135"/>
      <c r="Q6653" s="135"/>
      <c r="R6653" s="135"/>
      <c r="S6653" s="135"/>
    </row>
    <row r="6654" spans="9:19">
      <c r="I6654" s="132"/>
      <c r="J6654" s="132"/>
      <c r="K6654" s="129"/>
      <c r="L6654" s="132"/>
      <c r="M6654" s="132"/>
      <c r="N6654" s="135"/>
      <c r="O6654" s="135"/>
      <c r="P6654" s="135"/>
      <c r="Q6654" s="135"/>
      <c r="R6654" s="135"/>
      <c r="S6654" s="135"/>
    </row>
    <row r="6655" spans="9:19">
      <c r="I6655" s="132"/>
      <c r="J6655" s="132"/>
      <c r="K6655" s="129"/>
      <c r="L6655" s="132"/>
      <c r="M6655" s="132"/>
      <c r="N6655" s="135"/>
      <c r="O6655" s="135"/>
      <c r="P6655" s="135"/>
      <c r="Q6655" s="135"/>
      <c r="R6655" s="135"/>
      <c r="S6655" s="135"/>
    </row>
    <row r="6656" spans="9:19">
      <c r="I6656" s="132"/>
      <c r="J6656" s="132"/>
      <c r="K6656" s="129"/>
      <c r="L6656" s="132"/>
      <c r="M6656" s="132"/>
      <c r="N6656" s="135"/>
      <c r="O6656" s="135"/>
      <c r="P6656" s="135"/>
      <c r="Q6656" s="135"/>
      <c r="R6656" s="135"/>
      <c r="S6656" s="135"/>
    </row>
    <row r="6657" spans="9:19">
      <c r="I6657" s="132"/>
      <c r="J6657" s="132"/>
      <c r="K6657" s="129"/>
      <c r="L6657" s="132"/>
      <c r="M6657" s="132"/>
      <c r="N6657" s="135"/>
      <c r="O6657" s="135"/>
      <c r="P6657" s="135"/>
      <c r="Q6657" s="135"/>
      <c r="R6657" s="135"/>
      <c r="S6657" s="135"/>
    </row>
    <row r="6658" spans="9:19">
      <c r="I6658" s="132"/>
      <c r="J6658" s="132"/>
      <c r="K6658" s="129"/>
      <c r="L6658" s="132"/>
      <c r="M6658" s="132"/>
      <c r="N6658" s="135"/>
      <c r="O6658" s="135"/>
      <c r="P6658" s="135"/>
      <c r="Q6658" s="135"/>
      <c r="R6658" s="135"/>
      <c r="S6658" s="135"/>
    </row>
    <row r="6659" spans="9:19">
      <c r="I6659" s="132"/>
      <c r="J6659" s="132"/>
      <c r="K6659" s="129"/>
      <c r="L6659" s="132"/>
      <c r="M6659" s="132"/>
      <c r="N6659" s="135"/>
      <c r="O6659" s="135"/>
      <c r="P6659" s="135"/>
      <c r="Q6659" s="135"/>
      <c r="R6659" s="135"/>
      <c r="S6659" s="135"/>
    </row>
    <row r="6660" spans="9:19">
      <c r="I6660" s="132"/>
      <c r="J6660" s="132"/>
      <c r="K6660" s="129"/>
      <c r="L6660" s="132"/>
      <c r="M6660" s="132"/>
      <c r="N6660" s="135"/>
      <c r="O6660" s="135"/>
      <c r="P6660" s="135"/>
      <c r="Q6660" s="135"/>
      <c r="R6660" s="135"/>
      <c r="S6660" s="135"/>
    </row>
    <row r="6661" spans="9:19">
      <c r="I6661" s="132"/>
      <c r="J6661" s="132"/>
      <c r="K6661" s="129"/>
      <c r="L6661" s="132"/>
      <c r="M6661" s="132"/>
      <c r="N6661" s="135"/>
      <c r="O6661" s="135"/>
      <c r="P6661" s="135"/>
      <c r="Q6661" s="135"/>
      <c r="R6661" s="135"/>
      <c r="S6661" s="135"/>
    </row>
    <row r="6662" spans="9:19">
      <c r="I6662" s="132"/>
      <c r="J6662" s="132"/>
      <c r="K6662" s="129"/>
      <c r="L6662" s="132"/>
      <c r="M6662" s="132"/>
      <c r="N6662" s="135"/>
      <c r="O6662" s="135"/>
      <c r="P6662" s="135"/>
      <c r="Q6662" s="135"/>
      <c r="R6662" s="135"/>
      <c r="S6662" s="135"/>
    </row>
    <row r="6663" spans="9:19">
      <c r="I6663" s="132"/>
      <c r="J6663" s="132"/>
      <c r="K6663" s="129"/>
      <c r="L6663" s="132"/>
      <c r="M6663" s="132"/>
      <c r="N6663" s="135"/>
      <c r="O6663" s="135"/>
      <c r="P6663" s="135"/>
      <c r="Q6663" s="135"/>
      <c r="R6663" s="135"/>
      <c r="S6663" s="135"/>
    </row>
    <row r="6664" spans="9:19">
      <c r="I6664" s="132"/>
      <c r="J6664" s="132"/>
      <c r="K6664" s="129"/>
      <c r="L6664" s="132"/>
      <c r="M6664" s="132"/>
      <c r="N6664" s="135"/>
      <c r="O6664" s="135"/>
      <c r="P6664" s="135"/>
      <c r="Q6664" s="135"/>
      <c r="R6664" s="135"/>
      <c r="S6664" s="135"/>
    </row>
    <row r="6665" spans="9:19">
      <c r="I6665" s="132"/>
      <c r="J6665" s="132"/>
      <c r="K6665" s="129"/>
      <c r="L6665" s="132"/>
      <c r="M6665" s="132"/>
      <c r="N6665" s="135"/>
      <c r="O6665" s="135"/>
      <c r="P6665" s="135"/>
      <c r="Q6665" s="135"/>
      <c r="R6665" s="135"/>
      <c r="S6665" s="135"/>
    </row>
    <row r="6666" spans="9:19">
      <c r="I6666" s="132"/>
      <c r="J6666" s="132"/>
      <c r="K6666" s="129"/>
      <c r="L6666" s="132"/>
      <c r="M6666" s="132"/>
      <c r="N6666" s="135"/>
      <c r="O6666" s="135"/>
      <c r="P6666" s="135"/>
      <c r="Q6666" s="135"/>
      <c r="R6666" s="135"/>
      <c r="S6666" s="135"/>
    </row>
    <row r="6667" spans="9:19">
      <c r="I6667" s="132"/>
      <c r="J6667" s="132"/>
      <c r="K6667" s="129"/>
      <c r="L6667" s="132"/>
      <c r="M6667" s="132"/>
      <c r="N6667" s="135"/>
      <c r="O6667" s="135"/>
      <c r="P6667" s="135"/>
      <c r="Q6667" s="135"/>
      <c r="R6667" s="135"/>
      <c r="S6667" s="135"/>
    </row>
    <row r="6668" spans="9:19">
      <c r="I6668" s="132"/>
      <c r="J6668" s="132"/>
      <c r="K6668" s="129"/>
      <c r="L6668" s="132"/>
      <c r="M6668" s="132"/>
      <c r="N6668" s="135"/>
      <c r="O6668" s="135"/>
      <c r="P6668" s="135"/>
      <c r="Q6668" s="135"/>
      <c r="R6668" s="135"/>
      <c r="S6668" s="135"/>
    </row>
    <row r="6669" spans="9:19">
      <c r="I6669" s="132"/>
      <c r="J6669" s="132"/>
      <c r="K6669" s="129"/>
      <c r="L6669" s="132"/>
      <c r="M6669" s="132"/>
      <c r="N6669" s="135"/>
      <c r="O6669" s="135"/>
      <c r="P6669" s="135"/>
      <c r="Q6669" s="135"/>
      <c r="R6669" s="135"/>
      <c r="S6669" s="135"/>
    </row>
    <row r="6670" spans="9:19">
      <c r="I6670" s="132"/>
      <c r="J6670" s="132"/>
      <c r="K6670" s="129"/>
      <c r="L6670" s="132"/>
      <c r="M6670" s="132"/>
      <c r="N6670" s="135"/>
      <c r="O6670" s="135"/>
      <c r="P6670" s="135"/>
      <c r="Q6670" s="135"/>
      <c r="R6670" s="135"/>
      <c r="S6670" s="135"/>
    </row>
    <row r="6671" spans="9:19">
      <c r="I6671" s="132"/>
      <c r="J6671" s="132"/>
      <c r="K6671" s="129"/>
      <c r="L6671" s="132"/>
      <c r="M6671" s="132"/>
      <c r="N6671" s="135"/>
      <c r="O6671" s="135"/>
      <c r="P6671" s="135"/>
      <c r="Q6671" s="135"/>
      <c r="R6671" s="135"/>
      <c r="S6671" s="135"/>
    </row>
    <row r="6672" spans="9:19">
      <c r="I6672" s="132"/>
      <c r="J6672" s="132"/>
      <c r="K6672" s="129"/>
      <c r="L6672" s="132"/>
      <c r="M6672" s="132"/>
      <c r="N6672" s="135"/>
      <c r="O6672" s="135"/>
      <c r="P6672" s="135"/>
      <c r="Q6672" s="135"/>
      <c r="R6672" s="135"/>
      <c r="S6672" s="135"/>
    </row>
    <row r="6673" spans="9:19">
      <c r="I6673" s="132"/>
      <c r="J6673" s="132"/>
      <c r="K6673" s="129"/>
      <c r="L6673" s="132"/>
      <c r="M6673" s="132"/>
      <c r="N6673" s="135"/>
      <c r="O6673" s="135"/>
      <c r="P6673" s="135"/>
      <c r="Q6673" s="135"/>
      <c r="R6673" s="135"/>
      <c r="S6673" s="135"/>
    </row>
    <row r="6674" spans="9:19">
      <c r="I6674" s="132"/>
      <c r="J6674" s="132"/>
      <c r="K6674" s="129"/>
      <c r="L6674" s="132"/>
      <c r="M6674" s="132"/>
      <c r="N6674" s="135"/>
      <c r="O6674" s="135"/>
      <c r="P6674" s="135"/>
      <c r="Q6674" s="135"/>
      <c r="R6674" s="135"/>
      <c r="S6674" s="135"/>
    </row>
    <row r="6675" spans="9:19">
      <c r="I6675" s="132"/>
      <c r="J6675" s="132"/>
      <c r="K6675" s="129"/>
      <c r="L6675" s="132"/>
      <c r="M6675" s="132"/>
      <c r="N6675" s="135"/>
      <c r="O6675" s="135"/>
      <c r="P6675" s="135"/>
      <c r="Q6675" s="135"/>
      <c r="R6675" s="135"/>
      <c r="S6675" s="135"/>
    </row>
    <row r="6676" spans="9:19">
      <c r="I6676" s="132"/>
      <c r="J6676" s="132"/>
      <c r="K6676" s="129"/>
      <c r="L6676" s="132"/>
      <c r="M6676" s="132"/>
      <c r="N6676" s="135"/>
      <c r="O6676" s="135"/>
      <c r="P6676" s="135"/>
      <c r="Q6676" s="135"/>
      <c r="R6676" s="135"/>
      <c r="S6676" s="135"/>
    </row>
    <row r="6677" spans="9:19">
      <c r="I6677" s="132"/>
      <c r="J6677" s="132"/>
      <c r="K6677" s="129"/>
      <c r="L6677" s="132"/>
      <c r="M6677" s="132"/>
      <c r="N6677" s="135"/>
      <c r="O6677" s="135"/>
      <c r="P6677" s="135"/>
      <c r="Q6677" s="135"/>
      <c r="R6677" s="135"/>
      <c r="S6677" s="135"/>
    </row>
    <row r="6678" spans="9:19">
      <c r="I6678" s="132"/>
      <c r="J6678" s="132"/>
      <c r="K6678" s="129"/>
      <c r="L6678" s="132"/>
      <c r="M6678" s="132"/>
      <c r="N6678" s="135"/>
      <c r="O6678" s="135"/>
      <c r="P6678" s="135"/>
      <c r="Q6678" s="135"/>
      <c r="R6678" s="135"/>
      <c r="S6678" s="135"/>
    </row>
    <row r="6679" spans="9:19">
      <c r="I6679" s="132"/>
      <c r="J6679" s="132"/>
      <c r="K6679" s="129"/>
      <c r="L6679" s="132"/>
      <c r="M6679" s="132"/>
      <c r="N6679" s="135"/>
      <c r="O6679" s="135"/>
      <c r="P6679" s="135"/>
      <c r="Q6679" s="135"/>
      <c r="R6679" s="135"/>
      <c r="S6679" s="135"/>
    </row>
    <row r="6680" spans="9:19">
      <c r="I6680" s="132"/>
      <c r="J6680" s="132"/>
      <c r="K6680" s="129"/>
      <c r="L6680" s="132"/>
      <c r="M6680" s="132"/>
      <c r="N6680" s="135"/>
      <c r="O6680" s="135"/>
      <c r="P6680" s="135"/>
      <c r="Q6680" s="135"/>
      <c r="R6680" s="135"/>
      <c r="S6680" s="135"/>
    </row>
    <row r="6681" spans="9:19">
      <c r="I6681" s="132"/>
      <c r="J6681" s="132"/>
      <c r="K6681" s="129"/>
      <c r="L6681" s="132"/>
      <c r="M6681" s="132"/>
      <c r="N6681" s="135"/>
      <c r="O6681" s="135"/>
      <c r="P6681" s="135"/>
      <c r="Q6681" s="135"/>
      <c r="R6681" s="135"/>
      <c r="S6681" s="135"/>
    </row>
    <row r="6682" spans="9:19">
      <c r="I6682" s="132"/>
      <c r="J6682" s="132"/>
      <c r="K6682" s="129"/>
      <c r="L6682" s="132"/>
      <c r="M6682" s="132"/>
      <c r="N6682" s="135"/>
      <c r="O6682" s="135"/>
      <c r="P6682" s="135"/>
      <c r="Q6682" s="135"/>
      <c r="R6682" s="135"/>
      <c r="S6682" s="135"/>
    </row>
    <row r="6683" spans="9:19">
      <c r="I6683" s="132"/>
      <c r="J6683" s="132"/>
      <c r="K6683" s="129"/>
      <c r="L6683" s="132"/>
      <c r="M6683" s="132"/>
      <c r="N6683" s="135"/>
      <c r="O6683" s="135"/>
      <c r="P6683" s="135"/>
      <c r="Q6683" s="135"/>
      <c r="R6683" s="135"/>
      <c r="S6683" s="135"/>
    </row>
    <row r="6684" spans="9:19">
      <c r="I6684" s="132"/>
      <c r="J6684" s="132"/>
      <c r="K6684" s="129"/>
      <c r="L6684" s="132"/>
      <c r="M6684" s="132"/>
      <c r="N6684" s="135"/>
      <c r="O6684" s="135"/>
      <c r="P6684" s="135"/>
      <c r="Q6684" s="135"/>
      <c r="R6684" s="135"/>
      <c r="S6684" s="135"/>
    </row>
    <row r="6685" spans="9:19">
      <c r="I6685" s="132"/>
      <c r="J6685" s="132"/>
      <c r="K6685" s="129"/>
      <c r="L6685" s="132"/>
      <c r="M6685" s="132"/>
      <c r="N6685" s="135"/>
      <c r="O6685" s="135"/>
      <c r="P6685" s="135"/>
      <c r="Q6685" s="135"/>
      <c r="R6685" s="135"/>
      <c r="S6685" s="135"/>
    </row>
    <row r="6686" spans="9:19">
      <c r="I6686" s="132"/>
      <c r="J6686" s="132"/>
      <c r="K6686" s="129"/>
      <c r="L6686" s="132"/>
      <c r="M6686" s="132"/>
      <c r="N6686" s="135"/>
      <c r="O6686" s="135"/>
      <c r="P6686" s="135"/>
      <c r="Q6686" s="135"/>
      <c r="R6686" s="135"/>
      <c r="S6686" s="135"/>
    </row>
    <row r="6687" spans="9:19">
      <c r="I6687" s="132"/>
      <c r="J6687" s="132"/>
      <c r="K6687" s="129"/>
      <c r="L6687" s="132"/>
      <c r="M6687" s="132"/>
      <c r="N6687" s="135"/>
      <c r="O6687" s="135"/>
      <c r="P6687" s="135"/>
      <c r="Q6687" s="135"/>
      <c r="R6687" s="135"/>
      <c r="S6687" s="135"/>
    </row>
    <row r="6688" spans="9:19">
      <c r="I6688" s="132"/>
      <c r="J6688" s="132"/>
      <c r="K6688" s="129"/>
      <c r="L6688" s="132"/>
      <c r="M6688" s="132"/>
      <c r="N6688" s="135"/>
      <c r="O6688" s="135"/>
      <c r="P6688" s="135"/>
      <c r="Q6688" s="135"/>
      <c r="R6688" s="135"/>
      <c r="S6688" s="135"/>
    </row>
    <row r="6689" spans="9:19">
      <c r="I6689" s="132"/>
      <c r="J6689" s="132"/>
      <c r="K6689" s="129"/>
      <c r="L6689" s="132"/>
      <c r="M6689" s="132"/>
      <c r="N6689" s="135"/>
      <c r="O6689" s="135"/>
      <c r="P6689" s="135"/>
      <c r="Q6689" s="135"/>
      <c r="R6689" s="135"/>
      <c r="S6689" s="135"/>
    </row>
    <row r="6690" spans="9:19">
      <c r="I6690" s="132"/>
      <c r="J6690" s="132"/>
      <c r="K6690" s="129"/>
      <c r="L6690" s="132"/>
      <c r="M6690" s="132"/>
      <c r="N6690" s="135"/>
      <c r="O6690" s="135"/>
      <c r="P6690" s="135"/>
      <c r="Q6690" s="135"/>
      <c r="R6690" s="135"/>
      <c r="S6690" s="135"/>
    </row>
    <row r="6691" spans="9:19">
      <c r="I6691" s="132"/>
      <c r="J6691" s="132"/>
      <c r="K6691" s="129"/>
      <c r="L6691" s="132"/>
      <c r="M6691" s="132"/>
      <c r="N6691" s="135"/>
      <c r="O6691" s="135"/>
      <c r="P6691" s="135"/>
      <c r="Q6691" s="135"/>
      <c r="R6691" s="135"/>
      <c r="S6691" s="135"/>
    </row>
    <row r="6692" spans="9:19">
      <c r="I6692" s="132"/>
      <c r="J6692" s="132"/>
      <c r="K6692" s="129"/>
      <c r="L6692" s="132"/>
      <c r="M6692" s="132"/>
      <c r="N6692" s="135"/>
      <c r="O6692" s="135"/>
      <c r="P6692" s="135"/>
      <c r="Q6692" s="135"/>
      <c r="R6692" s="135"/>
      <c r="S6692" s="135"/>
    </row>
    <row r="6693" spans="9:19">
      <c r="I6693" s="132"/>
      <c r="J6693" s="132"/>
      <c r="K6693" s="129"/>
      <c r="L6693" s="132"/>
      <c r="M6693" s="132"/>
      <c r="N6693" s="135"/>
      <c r="O6693" s="135"/>
      <c r="P6693" s="135"/>
      <c r="Q6693" s="135"/>
      <c r="R6693" s="135"/>
      <c r="S6693" s="135"/>
    </row>
    <row r="6694" spans="9:19">
      <c r="I6694" s="132"/>
      <c r="J6694" s="132"/>
      <c r="K6694" s="129"/>
      <c r="L6694" s="132"/>
      <c r="M6694" s="132"/>
      <c r="N6694" s="135"/>
      <c r="O6694" s="135"/>
      <c r="P6694" s="135"/>
      <c r="Q6694" s="135"/>
      <c r="R6694" s="135"/>
      <c r="S6694" s="135"/>
    </row>
    <row r="6695" spans="9:19">
      <c r="I6695" s="132"/>
      <c r="J6695" s="132"/>
      <c r="K6695" s="129"/>
      <c r="L6695" s="132"/>
      <c r="M6695" s="132"/>
      <c r="N6695" s="135"/>
      <c r="O6695" s="135"/>
      <c r="P6695" s="135"/>
      <c r="Q6695" s="135"/>
      <c r="R6695" s="135"/>
      <c r="S6695" s="135"/>
    </row>
    <row r="6696" spans="9:19">
      <c r="I6696" s="132"/>
      <c r="J6696" s="132"/>
      <c r="K6696" s="129"/>
      <c r="L6696" s="132"/>
      <c r="M6696" s="132"/>
      <c r="N6696" s="135"/>
      <c r="O6696" s="135"/>
      <c r="P6696" s="135"/>
      <c r="Q6696" s="135"/>
      <c r="R6696" s="135"/>
      <c r="S6696" s="135"/>
    </row>
    <row r="6697" spans="9:19">
      <c r="I6697" s="132"/>
      <c r="J6697" s="132"/>
      <c r="K6697" s="129"/>
      <c r="L6697" s="132"/>
      <c r="M6697" s="132"/>
      <c r="N6697" s="135"/>
      <c r="O6697" s="135"/>
      <c r="P6697" s="135"/>
      <c r="Q6697" s="135"/>
      <c r="R6697" s="135"/>
      <c r="S6697" s="135"/>
    </row>
    <row r="6698" spans="9:19">
      <c r="I6698" s="132"/>
      <c r="J6698" s="132"/>
      <c r="K6698" s="129"/>
      <c r="L6698" s="132"/>
      <c r="M6698" s="132"/>
      <c r="N6698" s="135"/>
      <c r="O6698" s="135"/>
      <c r="P6698" s="135"/>
      <c r="Q6698" s="135"/>
      <c r="R6698" s="135"/>
      <c r="S6698" s="135"/>
    </row>
    <row r="6699" spans="9:19">
      <c r="I6699" s="132"/>
      <c r="J6699" s="132"/>
      <c r="K6699" s="129"/>
      <c r="L6699" s="132"/>
      <c r="M6699" s="132"/>
      <c r="N6699" s="135"/>
      <c r="O6699" s="135"/>
      <c r="P6699" s="135"/>
      <c r="Q6699" s="135"/>
      <c r="R6699" s="135"/>
      <c r="S6699" s="135"/>
    </row>
    <row r="6700" spans="9:19">
      <c r="I6700" s="132"/>
      <c r="J6700" s="132"/>
      <c r="K6700" s="129"/>
      <c r="L6700" s="132"/>
      <c r="M6700" s="132"/>
      <c r="N6700" s="135"/>
      <c r="O6700" s="135"/>
      <c r="P6700" s="135"/>
      <c r="Q6700" s="135"/>
      <c r="R6700" s="135"/>
      <c r="S6700" s="135"/>
    </row>
    <row r="6701" spans="9:19">
      <c r="I6701" s="132"/>
      <c r="J6701" s="132"/>
      <c r="K6701" s="129"/>
      <c r="L6701" s="132"/>
      <c r="M6701" s="132"/>
      <c r="N6701" s="135"/>
      <c r="O6701" s="135"/>
      <c r="P6701" s="135"/>
      <c r="Q6701" s="135"/>
      <c r="R6701" s="135"/>
      <c r="S6701" s="135"/>
    </row>
    <row r="6702" spans="9:19">
      <c r="I6702" s="132"/>
      <c r="J6702" s="132"/>
      <c r="K6702" s="129"/>
      <c r="L6702" s="132"/>
      <c r="M6702" s="132"/>
      <c r="N6702" s="135"/>
      <c r="O6702" s="135"/>
      <c r="P6702" s="135"/>
      <c r="Q6702" s="135"/>
      <c r="R6702" s="135"/>
      <c r="S6702" s="135"/>
    </row>
    <row r="6703" spans="9:19">
      <c r="I6703" s="132"/>
      <c r="J6703" s="132"/>
      <c r="K6703" s="129"/>
      <c r="L6703" s="132"/>
      <c r="M6703" s="132"/>
      <c r="N6703" s="135"/>
      <c r="O6703" s="135"/>
      <c r="P6703" s="135"/>
      <c r="Q6703" s="135"/>
      <c r="R6703" s="135"/>
      <c r="S6703" s="135"/>
    </row>
    <row r="6704" spans="9:19">
      <c r="I6704" s="132"/>
      <c r="J6704" s="132"/>
      <c r="K6704" s="129"/>
      <c r="L6704" s="132"/>
      <c r="M6704" s="132"/>
      <c r="N6704" s="135"/>
      <c r="O6704" s="135"/>
      <c r="P6704" s="135"/>
      <c r="Q6704" s="135"/>
      <c r="R6704" s="135"/>
      <c r="S6704" s="135"/>
    </row>
    <row r="6705" spans="9:19">
      <c r="I6705" s="132"/>
      <c r="J6705" s="132"/>
      <c r="K6705" s="129"/>
      <c r="L6705" s="132"/>
      <c r="M6705" s="132"/>
      <c r="N6705" s="135"/>
      <c r="O6705" s="135"/>
      <c r="P6705" s="135"/>
      <c r="Q6705" s="135"/>
      <c r="R6705" s="135"/>
      <c r="S6705" s="135"/>
    </row>
    <row r="6706" spans="9:19">
      <c r="I6706" s="132"/>
      <c r="J6706" s="132"/>
      <c r="K6706" s="129"/>
      <c r="L6706" s="132"/>
      <c r="M6706" s="132"/>
      <c r="N6706" s="135"/>
      <c r="O6706" s="135"/>
      <c r="P6706" s="135"/>
      <c r="Q6706" s="135"/>
      <c r="R6706" s="135"/>
      <c r="S6706" s="135"/>
    </row>
    <row r="6707" spans="9:19">
      <c r="I6707" s="132"/>
      <c r="J6707" s="132"/>
      <c r="K6707" s="129"/>
      <c r="L6707" s="132"/>
      <c r="M6707" s="132"/>
      <c r="N6707" s="135"/>
      <c r="O6707" s="135"/>
      <c r="P6707" s="135"/>
      <c r="Q6707" s="135"/>
      <c r="R6707" s="135"/>
      <c r="S6707" s="135"/>
    </row>
    <row r="6708" spans="9:19">
      <c r="I6708" s="132"/>
      <c r="J6708" s="132"/>
      <c r="K6708" s="129"/>
      <c r="L6708" s="132"/>
      <c r="M6708" s="132"/>
      <c r="N6708" s="135"/>
      <c r="O6708" s="135"/>
      <c r="P6708" s="135"/>
      <c r="Q6708" s="135"/>
      <c r="R6708" s="135"/>
      <c r="S6708" s="135"/>
    </row>
    <row r="6709" spans="9:19">
      <c r="I6709" s="132"/>
      <c r="J6709" s="132"/>
      <c r="K6709" s="129"/>
      <c r="L6709" s="132"/>
      <c r="M6709" s="132"/>
      <c r="N6709" s="135"/>
      <c r="O6709" s="135"/>
      <c r="P6709" s="135"/>
      <c r="Q6709" s="135"/>
      <c r="R6709" s="135"/>
      <c r="S6709" s="135"/>
    </row>
    <row r="6710" spans="9:19">
      <c r="I6710" s="132"/>
      <c r="J6710" s="132"/>
      <c r="K6710" s="129"/>
      <c r="L6710" s="132"/>
      <c r="M6710" s="132"/>
      <c r="N6710" s="135"/>
      <c r="O6710" s="135"/>
      <c r="P6710" s="135"/>
      <c r="Q6710" s="135"/>
      <c r="R6710" s="135"/>
      <c r="S6710" s="135"/>
    </row>
    <row r="6711" spans="9:19">
      <c r="I6711" s="132"/>
      <c r="J6711" s="132"/>
      <c r="K6711" s="129"/>
      <c r="L6711" s="132"/>
      <c r="M6711" s="132"/>
      <c r="N6711" s="135"/>
      <c r="O6711" s="135"/>
      <c r="P6711" s="135"/>
      <c r="Q6711" s="135"/>
      <c r="R6711" s="135"/>
      <c r="S6711" s="135"/>
    </row>
    <row r="6712" spans="9:19">
      <c r="I6712" s="132"/>
      <c r="J6712" s="132"/>
      <c r="K6712" s="129"/>
      <c r="L6712" s="132"/>
      <c r="M6712" s="132"/>
      <c r="N6712" s="135"/>
      <c r="O6712" s="135"/>
      <c r="P6712" s="135"/>
      <c r="Q6712" s="135"/>
      <c r="R6712" s="135"/>
      <c r="S6712" s="135"/>
    </row>
    <row r="6713" spans="9:19">
      <c r="I6713" s="132"/>
      <c r="J6713" s="132"/>
      <c r="K6713" s="129"/>
      <c r="L6713" s="132"/>
      <c r="M6713" s="132"/>
      <c r="N6713" s="135"/>
      <c r="O6713" s="135"/>
      <c r="P6713" s="135"/>
      <c r="Q6713" s="135"/>
      <c r="R6713" s="135"/>
      <c r="S6713" s="135"/>
    </row>
    <row r="6714" spans="9:19">
      <c r="I6714" s="132"/>
      <c r="J6714" s="132"/>
      <c r="K6714" s="129"/>
      <c r="L6714" s="132"/>
      <c r="M6714" s="132"/>
      <c r="N6714" s="135"/>
      <c r="O6714" s="135"/>
      <c r="P6714" s="135"/>
      <c r="Q6714" s="135"/>
      <c r="R6714" s="135"/>
      <c r="S6714" s="135"/>
    </row>
    <row r="6715" spans="9:19">
      <c r="I6715" s="132"/>
      <c r="J6715" s="132"/>
      <c r="K6715" s="129"/>
      <c r="L6715" s="132"/>
      <c r="M6715" s="132"/>
      <c r="N6715" s="135"/>
      <c r="O6715" s="135"/>
      <c r="P6715" s="135"/>
      <c r="Q6715" s="135"/>
      <c r="R6715" s="135"/>
      <c r="S6715" s="135"/>
    </row>
    <row r="6716" spans="9:19">
      <c r="I6716" s="132"/>
      <c r="J6716" s="132"/>
      <c r="K6716" s="129"/>
      <c r="L6716" s="132"/>
      <c r="M6716" s="132"/>
      <c r="N6716" s="135"/>
      <c r="O6716" s="135"/>
      <c r="P6716" s="135"/>
      <c r="Q6716" s="135"/>
      <c r="R6716" s="135"/>
      <c r="S6716" s="135"/>
    </row>
    <row r="6717" spans="9:19">
      <c r="I6717" s="132"/>
      <c r="J6717" s="132"/>
      <c r="K6717" s="129"/>
      <c r="L6717" s="132"/>
      <c r="M6717" s="132"/>
      <c r="N6717" s="135"/>
      <c r="O6717" s="135"/>
      <c r="P6717" s="135"/>
      <c r="Q6717" s="135"/>
      <c r="R6717" s="135"/>
      <c r="S6717" s="135"/>
    </row>
    <row r="6718" spans="9:19">
      <c r="I6718" s="132"/>
      <c r="J6718" s="132"/>
      <c r="K6718" s="129"/>
      <c r="L6718" s="132"/>
      <c r="M6718" s="132"/>
      <c r="N6718" s="135"/>
      <c r="O6718" s="135"/>
      <c r="P6718" s="135"/>
      <c r="Q6718" s="135"/>
      <c r="R6718" s="135"/>
      <c r="S6718" s="135"/>
    </row>
    <row r="6719" spans="9:19">
      <c r="I6719" s="132"/>
      <c r="J6719" s="132"/>
      <c r="K6719" s="129"/>
      <c r="L6719" s="132"/>
      <c r="M6719" s="132"/>
      <c r="N6719" s="135"/>
      <c r="O6719" s="135"/>
      <c r="P6719" s="135"/>
      <c r="Q6719" s="135"/>
      <c r="R6719" s="135"/>
      <c r="S6719" s="135"/>
    </row>
    <row r="6720" spans="9:19">
      <c r="I6720" s="132"/>
      <c r="J6720" s="132"/>
      <c r="K6720" s="129"/>
      <c r="L6720" s="132"/>
      <c r="M6720" s="132"/>
      <c r="N6720" s="135"/>
      <c r="O6720" s="135"/>
      <c r="P6720" s="135"/>
      <c r="Q6720" s="135"/>
      <c r="R6720" s="135"/>
      <c r="S6720" s="135"/>
    </row>
    <row r="6721" spans="9:19">
      <c r="I6721" s="132"/>
      <c r="J6721" s="132"/>
      <c r="K6721" s="129"/>
      <c r="L6721" s="132"/>
      <c r="M6721" s="132"/>
      <c r="N6721" s="135"/>
      <c r="O6721" s="135"/>
      <c r="P6721" s="135"/>
      <c r="Q6721" s="135"/>
      <c r="R6721" s="135"/>
      <c r="S6721" s="135"/>
    </row>
    <row r="6722" spans="9:19">
      <c r="I6722" s="132"/>
      <c r="J6722" s="132"/>
      <c r="K6722" s="129"/>
      <c r="L6722" s="132"/>
      <c r="M6722" s="132"/>
      <c r="N6722" s="135"/>
      <c r="O6722" s="135"/>
      <c r="P6722" s="135"/>
      <c r="Q6722" s="135"/>
      <c r="R6722" s="135"/>
      <c r="S6722" s="135"/>
    </row>
    <row r="6723" spans="9:19">
      <c r="I6723" s="132"/>
      <c r="J6723" s="132"/>
      <c r="K6723" s="129"/>
      <c r="L6723" s="132"/>
      <c r="M6723" s="132"/>
      <c r="N6723" s="135"/>
      <c r="O6723" s="135"/>
      <c r="P6723" s="135"/>
      <c r="Q6723" s="135"/>
      <c r="R6723" s="135"/>
      <c r="S6723" s="135"/>
    </row>
    <row r="6724" spans="9:19">
      <c r="I6724" s="132"/>
      <c r="J6724" s="132"/>
      <c r="K6724" s="129"/>
      <c r="L6724" s="132"/>
      <c r="M6724" s="132"/>
      <c r="N6724" s="135"/>
      <c r="O6724" s="135"/>
      <c r="P6724" s="135"/>
      <c r="Q6724" s="135"/>
      <c r="R6724" s="135"/>
      <c r="S6724" s="135"/>
    </row>
    <row r="6725" spans="9:19">
      <c r="I6725" s="132"/>
      <c r="J6725" s="132"/>
      <c r="K6725" s="129"/>
      <c r="L6725" s="132"/>
      <c r="M6725" s="132"/>
      <c r="N6725" s="135"/>
      <c r="O6725" s="135"/>
      <c r="P6725" s="135"/>
      <c r="Q6725" s="135"/>
      <c r="R6725" s="135"/>
      <c r="S6725" s="135"/>
    </row>
    <row r="6726" spans="9:19">
      <c r="I6726" s="132"/>
      <c r="J6726" s="132"/>
      <c r="K6726" s="129"/>
      <c r="L6726" s="132"/>
      <c r="M6726" s="132"/>
      <c r="N6726" s="135"/>
      <c r="O6726" s="135"/>
      <c r="P6726" s="135"/>
      <c r="Q6726" s="135"/>
      <c r="R6726" s="135"/>
      <c r="S6726" s="135"/>
    </row>
    <row r="6727" spans="9:19">
      <c r="I6727" s="132"/>
      <c r="J6727" s="132"/>
      <c r="K6727" s="129"/>
      <c r="L6727" s="132"/>
      <c r="M6727" s="132"/>
      <c r="N6727" s="135"/>
      <c r="O6727" s="135"/>
      <c r="P6727" s="135"/>
      <c r="Q6727" s="135"/>
      <c r="R6727" s="135"/>
      <c r="S6727" s="135"/>
    </row>
    <row r="6728" spans="9:19">
      <c r="I6728" s="132"/>
      <c r="J6728" s="132"/>
      <c r="K6728" s="129"/>
      <c r="L6728" s="132"/>
      <c r="M6728" s="132"/>
      <c r="N6728" s="135"/>
      <c r="O6728" s="135"/>
      <c r="P6728" s="135"/>
      <c r="Q6728" s="135"/>
      <c r="R6728" s="135"/>
      <c r="S6728" s="135"/>
    </row>
    <row r="6729" spans="9:19">
      <c r="I6729" s="132"/>
      <c r="J6729" s="132"/>
      <c r="K6729" s="129"/>
      <c r="L6729" s="132"/>
      <c r="M6729" s="132"/>
      <c r="N6729" s="135"/>
      <c r="O6729" s="135"/>
      <c r="P6729" s="135"/>
      <c r="Q6729" s="135"/>
      <c r="R6729" s="135"/>
      <c r="S6729" s="135"/>
    </row>
    <row r="6730" spans="9:19">
      <c r="I6730" s="132"/>
      <c r="J6730" s="132"/>
      <c r="K6730" s="129"/>
      <c r="L6730" s="132"/>
      <c r="M6730" s="132"/>
      <c r="N6730" s="135"/>
      <c r="O6730" s="135"/>
      <c r="P6730" s="135"/>
      <c r="Q6730" s="135"/>
      <c r="R6730" s="135"/>
      <c r="S6730" s="135"/>
    </row>
    <row r="6731" spans="9:19">
      <c r="I6731" s="132"/>
      <c r="J6731" s="132"/>
      <c r="K6731" s="129"/>
      <c r="L6731" s="132"/>
      <c r="M6731" s="132"/>
      <c r="N6731" s="135"/>
      <c r="O6731" s="135"/>
      <c r="P6731" s="135"/>
      <c r="Q6731" s="135"/>
      <c r="R6731" s="135"/>
      <c r="S6731" s="135"/>
    </row>
    <row r="6732" spans="9:19">
      <c r="I6732" s="132"/>
      <c r="J6732" s="132"/>
      <c r="K6732" s="129"/>
      <c r="L6732" s="132"/>
      <c r="M6732" s="132"/>
      <c r="N6732" s="135"/>
      <c r="O6732" s="135"/>
      <c r="P6732" s="135"/>
      <c r="Q6732" s="135"/>
      <c r="R6732" s="135"/>
      <c r="S6732" s="135"/>
    </row>
    <row r="6733" spans="9:19">
      <c r="I6733" s="132"/>
      <c r="J6733" s="132"/>
      <c r="K6733" s="129"/>
      <c r="L6733" s="132"/>
      <c r="M6733" s="132"/>
      <c r="N6733" s="135"/>
      <c r="O6733" s="135"/>
      <c r="P6733" s="135"/>
      <c r="Q6733" s="135"/>
      <c r="R6733" s="135"/>
      <c r="S6733" s="135"/>
    </row>
    <row r="6734" spans="9:19">
      <c r="I6734" s="132"/>
      <c r="J6734" s="132"/>
      <c r="K6734" s="129"/>
      <c r="L6734" s="132"/>
      <c r="M6734" s="132"/>
      <c r="N6734" s="135"/>
      <c r="O6734" s="135"/>
      <c r="P6734" s="135"/>
      <c r="Q6734" s="135"/>
      <c r="R6734" s="135"/>
      <c r="S6734" s="135"/>
    </row>
    <row r="6735" spans="9:19">
      <c r="I6735" s="132"/>
      <c r="J6735" s="132"/>
      <c r="K6735" s="129"/>
      <c r="L6735" s="132"/>
      <c r="M6735" s="132"/>
      <c r="N6735" s="135"/>
      <c r="O6735" s="135"/>
      <c r="P6735" s="135"/>
      <c r="Q6735" s="135"/>
      <c r="R6735" s="135"/>
      <c r="S6735" s="135"/>
    </row>
    <row r="6736" spans="9:19">
      <c r="I6736" s="132"/>
      <c r="J6736" s="132"/>
      <c r="K6736" s="129"/>
      <c r="L6736" s="132"/>
      <c r="M6736" s="132"/>
      <c r="N6736" s="135"/>
      <c r="O6736" s="135"/>
      <c r="P6736" s="135"/>
      <c r="Q6736" s="135"/>
      <c r="R6736" s="135"/>
      <c r="S6736" s="135"/>
    </row>
    <row r="6737" spans="9:19">
      <c r="I6737" s="132"/>
      <c r="J6737" s="132"/>
      <c r="K6737" s="129"/>
      <c r="L6737" s="132"/>
      <c r="M6737" s="132"/>
      <c r="N6737" s="135"/>
      <c r="O6737" s="135"/>
      <c r="P6737" s="135"/>
      <c r="Q6737" s="135"/>
      <c r="R6737" s="135"/>
      <c r="S6737" s="135"/>
    </row>
    <row r="6738" spans="9:19">
      <c r="I6738" s="132"/>
      <c r="J6738" s="132"/>
      <c r="K6738" s="129"/>
      <c r="L6738" s="132"/>
      <c r="M6738" s="132"/>
      <c r="N6738" s="135"/>
      <c r="O6738" s="135"/>
      <c r="P6738" s="135"/>
      <c r="Q6738" s="135"/>
      <c r="R6738" s="135"/>
      <c r="S6738" s="135"/>
    </row>
    <row r="6739" spans="9:19">
      <c r="I6739" s="132"/>
      <c r="J6739" s="132"/>
      <c r="K6739" s="129"/>
      <c r="L6739" s="132"/>
      <c r="M6739" s="132"/>
      <c r="N6739" s="135"/>
      <c r="O6739" s="135"/>
      <c r="P6739" s="135"/>
      <c r="Q6739" s="135"/>
      <c r="R6739" s="135"/>
      <c r="S6739" s="135"/>
    </row>
    <row r="6740" spans="9:19">
      <c r="I6740" s="132"/>
      <c r="J6740" s="132"/>
      <c r="K6740" s="129"/>
      <c r="L6740" s="132"/>
      <c r="M6740" s="132"/>
      <c r="N6740" s="135"/>
      <c r="O6740" s="135"/>
      <c r="P6740" s="135"/>
      <c r="Q6740" s="135"/>
      <c r="R6740" s="135"/>
      <c r="S6740" s="135"/>
    </row>
    <row r="6741" spans="9:19">
      <c r="I6741" s="132"/>
      <c r="J6741" s="132"/>
      <c r="K6741" s="129"/>
      <c r="L6741" s="132"/>
      <c r="M6741" s="132"/>
      <c r="N6741" s="135"/>
      <c r="O6741" s="135"/>
      <c r="P6741" s="135"/>
      <c r="Q6741" s="135"/>
      <c r="R6741" s="135"/>
      <c r="S6741" s="135"/>
    </row>
    <row r="6742" spans="9:19">
      <c r="I6742" s="132"/>
      <c r="J6742" s="132"/>
      <c r="K6742" s="129"/>
      <c r="L6742" s="132"/>
      <c r="M6742" s="132"/>
      <c r="N6742" s="135"/>
      <c r="O6742" s="135"/>
      <c r="P6742" s="135"/>
      <c r="Q6742" s="135"/>
      <c r="R6742" s="135"/>
      <c r="S6742" s="135"/>
    </row>
    <row r="6743" spans="9:19">
      <c r="I6743" s="132"/>
      <c r="J6743" s="132"/>
      <c r="K6743" s="129"/>
      <c r="L6743" s="132"/>
      <c r="M6743" s="132"/>
      <c r="N6743" s="135"/>
      <c r="O6743" s="135"/>
      <c r="P6743" s="135"/>
      <c r="Q6743" s="135"/>
      <c r="R6743" s="135"/>
      <c r="S6743" s="135"/>
    </row>
    <row r="6744" spans="9:19">
      <c r="I6744" s="132"/>
      <c r="J6744" s="132"/>
      <c r="K6744" s="129"/>
      <c r="L6744" s="132"/>
      <c r="M6744" s="132"/>
      <c r="N6744" s="135"/>
      <c r="O6744" s="135"/>
      <c r="P6744" s="135"/>
      <c r="Q6744" s="135"/>
      <c r="R6744" s="135"/>
      <c r="S6744" s="135"/>
    </row>
    <row r="6745" spans="9:19">
      <c r="I6745" s="132"/>
      <c r="J6745" s="132"/>
      <c r="K6745" s="129"/>
      <c r="L6745" s="132"/>
      <c r="M6745" s="132"/>
      <c r="N6745" s="135"/>
      <c r="O6745" s="135"/>
      <c r="P6745" s="135"/>
      <c r="Q6745" s="135"/>
      <c r="R6745" s="135"/>
      <c r="S6745" s="135"/>
    </row>
    <row r="6746" spans="9:19">
      <c r="I6746" s="132"/>
      <c r="J6746" s="132"/>
      <c r="K6746" s="129"/>
      <c r="L6746" s="132"/>
      <c r="M6746" s="132"/>
      <c r="N6746" s="135"/>
      <c r="O6746" s="135"/>
      <c r="P6746" s="135"/>
      <c r="Q6746" s="135"/>
      <c r="R6746" s="135"/>
      <c r="S6746" s="135"/>
    </row>
    <row r="6747" spans="9:19">
      <c r="I6747" s="132"/>
      <c r="J6747" s="132"/>
      <c r="K6747" s="129"/>
      <c r="L6747" s="132"/>
      <c r="M6747" s="132"/>
      <c r="N6747" s="135"/>
      <c r="O6747" s="135"/>
      <c r="P6747" s="135"/>
      <c r="Q6747" s="135"/>
      <c r="R6747" s="135"/>
      <c r="S6747" s="135"/>
    </row>
    <row r="6748" spans="9:19">
      <c r="I6748" s="132"/>
      <c r="J6748" s="132"/>
      <c r="K6748" s="129"/>
      <c r="L6748" s="132"/>
      <c r="M6748" s="132"/>
      <c r="N6748" s="135"/>
      <c r="O6748" s="135"/>
      <c r="P6748" s="135"/>
      <c r="Q6748" s="135"/>
      <c r="R6748" s="135"/>
      <c r="S6748" s="135"/>
    </row>
    <row r="6749" spans="9:19">
      <c r="I6749" s="132"/>
      <c r="J6749" s="132"/>
      <c r="K6749" s="129"/>
      <c r="L6749" s="132"/>
      <c r="M6749" s="132"/>
      <c r="N6749" s="135"/>
      <c r="O6749" s="135"/>
      <c r="P6749" s="135"/>
      <c r="Q6749" s="135"/>
      <c r="R6749" s="135"/>
      <c r="S6749" s="135"/>
    </row>
    <row r="6750" spans="9:19">
      <c r="I6750" s="132"/>
      <c r="J6750" s="132"/>
      <c r="K6750" s="129"/>
      <c r="L6750" s="132"/>
      <c r="M6750" s="132"/>
      <c r="N6750" s="135"/>
      <c r="O6750" s="135"/>
      <c r="P6750" s="135"/>
      <c r="Q6750" s="135"/>
      <c r="R6750" s="135"/>
      <c r="S6750" s="135"/>
    </row>
    <row r="6751" spans="9:19">
      <c r="I6751" s="132"/>
      <c r="J6751" s="132"/>
      <c r="K6751" s="129"/>
      <c r="L6751" s="132"/>
      <c r="M6751" s="132"/>
      <c r="N6751" s="135"/>
      <c r="O6751" s="135"/>
      <c r="P6751" s="135"/>
      <c r="Q6751" s="135"/>
      <c r="R6751" s="135"/>
      <c r="S6751" s="135"/>
    </row>
    <row r="6752" spans="9:19">
      <c r="I6752" s="132"/>
      <c r="J6752" s="132"/>
      <c r="K6752" s="129"/>
      <c r="L6752" s="132"/>
      <c r="M6752" s="132"/>
      <c r="N6752" s="135"/>
      <c r="O6752" s="135"/>
      <c r="P6752" s="135"/>
      <c r="Q6752" s="135"/>
      <c r="R6752" s="135"/>
      <c r="S6752" s="135"/>
    </row>
    <row r="6753" spans="9:19">
      <c r="I6753" s="132"/>
      <c r="J6753" s="132"/>
      <c r="K6753" s="129"/>
      <c r="L6753" s="132"/>
      <c r="M6753" s="132"/>
      <c r="N6753" s="135"/>
      <c r="O6753" s="135"/>
      <c r="P6753" s="135"/>
      <c r="Q6753" s="135"/>
      <c r="R6753" s="135"/>
      <c r="S6753" s="135"/>
    </row>
    <row r="6754" spans="9:19">
      <c r="I6754" s="132"/>
      <c r="J6754" s="132"/>
      <c r="K6754" s="129"/>
      <c r="L6754" s="132"/>
      <c r="M6754" s="132"/>
      <c r="N6754" s="135"/>
      <c r="O6754" s="135"/>
      <c r="P6754" s="135"/>
      <c r="Q6754" s="135"/>
      <c r="R6754" s="135"/>
      <c r="S6754" s="135"/>
    </row>
    <row r="6755" spans="9:19">
      <c r="I6755" s="132"/>
      <c r="J6755" s="132"/>
      <c r="K6755" s="129"/>
      <c r="L6755" s="132"/>
      <c r="M6755" s="132"/>
      <c r="N6755" s="135"/>
      <c r="O6755" s="135"/>
      <c r="P6755" s="135"/>
      <c r="Q6755" s="135"/>
      <c r="R6755" s="135"/>
      <c r="S6755" s="135"/>
    </row>
    <row r="6756" spans="9:19">
      <c r="I6756" s="132"/>
      <c r="J6756" s="132"/>
      <c r="K6756" s="129"/>
      <c r="L6756" s="132"/>
      <c r="M6756" s="132"/>
      <c r="N6756" s="135"/>
      <c r="O6756" s="135"/>
      <c r="P6756" s="135"/>
      <c r="Q6756" s="135"/>
      <c r="R6756" s="135"/>
      <c r="S6756" s="135"/>
    </row>
    <row r="6757" spans="9:19">
      <c r="I6757" s="132"/>
      <c r="J6757" s="132"/>
      <c r="K6757" s="129"/>
      <c r="L6757" s="132"/>
      <c r="M6757" s="132"/>
      <c r="N6757" s="135"/>
      <c r="O6757" s="135"/>
      <c r="P6757" s="135"/>
      <c r="Q6757" s="135"/>
      <c r="R6757" s="135"/>
      <c r="S6757" s="135"/>
    </row>
    <row r="6758" spans="9:19">
      <c r="I6758" s="132"/>
      <c r="J6758" s="132"/>
      <c r="K6758" s="129"/>
      <c r="L6758" s="132"/>
      <c r="M6758" s="132"/>
      <c r="N6758" s="135"/>
      <c r="O6758" s="135"/>
      <c r="P6758" s="135"/>
      <c r="Q6758" s="135"/>
      <c r="R6758" s="135"/>
      <c r="S6758" s="135"/>
    </row>
    <row r="6759" spans="9:19">
      <c r="I6759" s="132"/>
      <c r="J6759" s="132"/>
      <c r="K6759" s="129"/>
      <c r="L6759" s="132"/>
      <c r="M6759" s="132"/>
      <c r="N6759" s="135"/>
      <c r="O6759" s="135"/>
      <c r="P6759" s="135"/>
      <c r="Q6759" s="135"/>
      <c r="R6759" s="135"/>
      <c r="S6759" s="135"/>
    </row>
    <row r="6760" spans="9:19">
      <c r="I6760" s="132"/>
      <c r="J6760" s="132"/>
      <c r="K6760" s="129"/>
      <c r="L6760" s="132"/>
      <c r="M6760" s="132"/>
      <c r="N6760" s="135"/>
      <c r="O6760" s="135"/>
      <c r="P6760" s="135"/>
      <c r="Q6760" s="135"/>
      <c r="R6760" s="135"/>
      <c r="S6760" s="135"/>
    </row>
    <row r="6761" spans="9:19">
      <c r="I6761" s="132"/>
      <c r="J6761" s="132"/>
      <c r="K6761" s="129"/>
      <c r="L6761" s="132"/>
      <c r="M6761" s="132"/>
      <c r="N6761" s="135"/>
      <c r="O6761" s="135"/>
      <c r="P6761" s="135"/>
      <c r="Q6761" s="135"/>
      <c r="R6761" s="135"/>
      <c r="S6761" s="135"/>
    </row>
    <row r="6762" spans="9:19">
      <c r="I6762" s="132"/>
      <c r="J6762" s="132"/>
      <c r="K6762" s="129"/>
      <c r="L6762" s="132"/>
      <c r="M6762" s="132"/>
      <c r="N6762" s="135"/>
      <c r="O6762" s="135"/>
      <c r="P6762" s="135"/>
      <c r="Q6762" s="135"/>
      <c r="R6762" s="135"/>
      <c r="S6762" s="135"/>
    </row>
    <row r="6763" spans="9:19">
      <c r="I6763" s="132"/>
      <c r="J6763" s="132"/>
      <c r="K6763" s="129"/>
      <c r="L6763" s="132"/>
      <c r="M6763" s="132"/>
      <c r="N6763" s="135"/>
      <c r="O6763" s="135"/>
      <c r="P6763" s="135"/>
      <c r="Q6763" s="135"/>
      <c r="R6763" s="135"/>
      <c r="S6763" s="135"/>
    </row>
    <row r="6764" spans="9:19">
      <c r="I6764" s="132"/>
      <c r="J6764" s="132"/>
      <c r="K6764" s="129"/>
      <c r="L6764" s="132"/>
      <c r="M6764" s="132"/>
      <c r="N6764" s="135"/>
      <c r="O6764" s="135"/>
      <c r="P6764" s="135"/>
      <c r="Q6764" s="135"/>
      <c r="R6764" s="135"/>
      <c r="S6764" s="135"/>
    </row>
    <row r="6765" spans="9:19">
      <c r="I6765" s="132"/>
      <c r="J6765" s="132"/>
      <c r="K6765" s="129"/>
      <c r="L6765" s="132"/>
      <c r="M6765" s="132"/>
      <c r="N6765" s="135"/>
      <c r="O6765" s="135"/>
      <c r="P6765" s="135"/>
      <c r="Q6765" s="135"/>
      <c r="R6765" s="135"/>
      <c r="S6765" s="135"/>
    </row>
    <row r="6766" spans="9:19">
      <c r="I6766" s="132"/>
      <c r="J6766" s="132"/>
      <c r="K6766" s="129"/>
      <c r="L6766" s="132"/>
      <c r="M6766" s="132"/>
      <c r="N6766" s="135"/>
      <c r="O6766" s="135"/>
      <c r="P6766" s="135"/>
      <c r="Q6766" s="135"/>
      <c r="R6766" s="135"/>
      <c r="S6766" s="135"/>
    </row>
    <row r="6767" spans="9:19">
      <c r="I6767" s="132"/>
      <c r="J6767" s="132"/>
      <c r="K6767" s="129"/>
      <c r="L6767" s="132"/>
      <c r="M6767" s="132"/>
      <c r="N6767" s="135"/>
      <c r="O6767" s="135"/>
      <c r="P6767" s="135"/>
      <c r="Q6767" s="135"/>
      <c r="R6767" s="135"/>
      <c r="S6767" s="135"/>
    </row>
    <row r="6768" spans="9:19">
      <c r="I6768" s="132"/>
      <c r="J6768" s="132"/>
      <c r="K6768" s="129"/>
      <c r="L6768" s="132"/>
      <c r="M6768" s="132"/>
      <c r="N6768" s="135"/>
      <c r="O6768" s="135"/>
      <c r="P6768" s="135"/>
      <c r="Q6768" s="135"/>
      <c r="R6768" s="135"/>
      <c r="S6768" s="135"/>
    </row>
    <row r="6769" spans="9:19">
      <c r="I6769" s="132"/>
      <c r="J6769" s="132"/>
      <c r="K6769" s="129"/>
      <c r="L6769" s="132"/>
      <c r="M6769" s="132"/>
      <c r="N6769" s="135"/>
      <c r="O6769" s="135"/>
      <c r="P6769" s="135"/>
      <c r="Q6769" s="135"/>
      <c r="R6769" s="135"/>
      <c r="S6769" s="135"/>
    </row>
    <row r="6770" spans="9:19">
      <c r="I6770" s="132"/>
      <c r="J6770" s="132"/>
      <c r="K6770" s="129"/>
      <c r="L6770" s="132"/>
      <c r="M6770" s="132"/>
      <c r="N6770" s="135"/>
      <c r="O6770" s="135"/>
      <c r="P6770" s="135"/>
      <c r="Q6770" s="135"/>
      <c r="R6770" s="135"/>
      <c r="S6770" s="135"/>
    </row>
    <row r="6771" spans="9:19">
      <c r="I6771" s="132"/>
      <c r="J6771" s="132"/>
      <c r="K6771" s="129"/>
      <c r="L6771" s="132"/>
      <c r="M6771" s="132"/>
      <c r="N6771" s="135"/>
      <c r="O6771" s="135"/>
      <c r="P6771" s="135"/>
      <c r="Q6771" s="135"/>
      <c r="R6771" s="135"/>
      <c r="S6771" s="135"/>
    </row>
    <row r="6772" spans="9:19">
      <c r="I6772" s="132"/>
      <c r="J6772" s="132"/>
      <c r="K6772" s="129"/>
      <c r="L6772" s="132"/>
      <c r="M6772" s="132"/>
      <c r="N6772" s="135"/>
      <c r="O6772" s="135"/>
      <c r="P6772" s="135"/>
      <c r="Q6772" s="135"/>
      <c r="R6772" s="135"/>
      <c r="S6772" s="135"/>
    </row>
    <row r="6773" spans="9:19">
      <c r="I6773" s="132"/>
      <c r="J6773" s="132"/>
      <c r="K6773" s="129"/>
      <c r="L6773" s="132"/>
      <c r="M6773" s="132"/>
      <c r="N6773" s="135"/>
      <c r="O6773" s="135"/>
      <c r="P6773" s="135"/>
      <c r="Q6773" s="135"/>
      <c r="R6773" s="135"/>
      <c r="S6773" s="135"/>
    </row>
    <row r="6774" spans="9:19">
      <c r="I6774" s="132"/>
      <c r="J6774" s="132"/>
      <c r="K6774" s="129"/>
      <c r="L6774" s="132"/>
      <c r="M6774" s="132"/>
      <c r="N6774" s="135"/>
      <c r="O6774" s="135"/>
      <c r="P6774" s="135"/>
      <c r="Q6774" s="135"/>
      <c r="R6774" s="135"/>
      <c r="S6774" s="135"/>
    </row>
    <row r="6775" spans="9:19">
      <c r="I6775" s="132"/>
      <c r="J6775" s="132"/>
      <c r="K6775" s="129"/>
      <c r="L6775" s="132"/>
      <c r="M6775" s="132"/>
      <c r="N6775" s="135"/>
      <c r="O6775" s="135"/>
      <c r="P6775" s="135"/>
      <c r="Q6775" s="135"/>
      <c r="R6775" s="135"/>
      <c r="S6775" s="135"/>
    </row>
    <row r="6776" spans="9:19">
      <c r="I6776" s="132"/>
      <c r="J6776" s="132"/>
      <c r="K6776" s="129"/>
      <c r="L6776" s="132"/>
      <c r="M6776" s="132"/>
      <c r="N6776" s="135"/>
      <c r="O6776" s="135"/>
      <c r="P6776" s="135"/>
      <c r="Q6776" s="135"/>
      <c r="R6776" s="135"/>
      <c r="S6776" s="135"/>
    </row>
    <row r="6777" spans="9:19">
      <c r="I6777" s="132"/>
      <c r="J6777" s="132"/>
      <c r="K6777" s="129"/>
      <c r="L6777" s="132"/>
      <c r="M6777" s="132"/>
      <c r="N6777" s="135"/>
      <c r="O6777" s="135"/>
      <c r="P6777" s="135"/>
      <c r="Q6777" s="135"/>
      <c r="R6777" s="135"/>
      <c r="S6777" s="135"/>
    </row>
    <row r="6778" spans="9:19">
      <c r="I6778" s="132"/>
      <c r="J6778" s="132"/>
      <c r="K6778" s="129"/>
      <c r="L6778" s="132"/>
      <c r="M6778" s="132"/>
      <c r="N6778" s="135"/>
      <c r="O6778" s="135"/>
      <c r="P6778" s="135"/>
      <c r="Q6778" s="135"/>
      <c r="R6778" s="135"/>
      <c r="S6778" s="135"/>
    </row>
    <row r="6779" spans="9:19">
      <c r="I6779" s="132"/>
      <c r="J6779" s="132"/>
      <c r="K6779" s="129"/>
      <c r="L6779" s="132"/>
      <c r="M6779" s="132"/>
      <c r="N6779" s="135"/>
      <c r="O6779" s="135"/>
      <c r="P6779" s="135"/>
      <c r="Q6779" s="135"/>
      <c r="R6779" s="135"/>
      <c r="S6779" s="135"/>
    </row>
    <row r="6780" spans="9:19">
      <c r="I6780" s="132"/>
      <c r="J6780" s="132"/>
      <c r="K6780" s="129"/>
      <c r="L6780" s="132"/>
      <c r="M6780" s="132"/>
      <c r="N6780" s="135"/>
      <c r="O6780" s="135"/>
      <c r="P6780" s="135"/>
      <c r="Q6780" s="135"/>
      <c r="R6780" s="135"/>
      <c r="S6780" s="135"/>
    </row>
    <row r="6781" spans="9:19">
      <c r="I6781" s="132"/>
      <c r="J6781" s="132"/>
      <c r="K6781" s="129"/>
      <c r="L6781" s="132"/>
      <c r="M6781" s="132"/>
      <c r="N6781" s="135"/>
      <c r="O6781" s="135"/>
      <c r="P6781" s="135"/>
      <c r="Q6781" s="135"/>
      <c r="R6781" s="135"/>
      <c r="S6781" s="135"/>
    </row>
    <row r="6782" spans="9:19">
      <c r="I6782" s="132"/>
      <c r="J6782" s="132"/>
      <c r="K6782" s="129"/>
      <c r="L6782" s="132"/>
      <c r="M6782" s="132"/>
      <c r="N6782" s="135"/>
      <c r="O6782" s="135"/>
      <c r="P6782" s="135"/>
      <c r="Q6782" s="135"/>
      <c r="R6782" s="135"/>
      <c r="S6782" s="135"/>
    </row>
    <row r="6783" spans="9:19">
      <c r="I6783" s="132"/>
      <c r="J6783" s="132"/>
      <c r="K6783" s="129"/>
      <c r="L6783" s="132"/>
      <c r="M6783" s="132"/>
      <c r="N6783" s="135"/>
      <c r="O6783" s="135"/>
      <c r="P6783" s="135"/>
      <c r="Q6783" s="135"/>
      <c r="R6783" s="135"/>
      <c r="S6783" s="135"/>
    </row>
    <row r="6784" spans="9:19">
      <c r="I6784" s="132"/>
      <c r="J6784" s="132"/>
      <c r="K6784" s="129"/>
      <c r="L6784" s="132"/>
      <c r="M6784" s="132"/>
      <c r="N6784" s="135"/>
      <c r="O6784" s="135"/>
      <c r="P6784" s="135"/>
      <c r="Q6784" s="135"/>
      <c r="R6784" s="135"/>
      <c r="S6784" s="135"/>
    </row>
    <row r="6785" spans="9:19">
      <c r="I6785" s="132"/>
      <c r="J6785" s="132"/>
      <c r="K6785" s="129"/>
      <c r="L6785" s="132"/>
      <c r="M6785" s="132"/>
      <c r="N6785" s="135"/>
      <c r="O6785" s="135"/>
      <c r="P6785" s="135"/>
      <c r="Q6785" s="135"/>
      <c r="R6785" s="135"/>
      <c r="S6785" s="135"/>
    </row>
    <row r="6786" spans="9:19">
      <c r="I6786" s="132"/>
      <c r="J6786" s="132"/>
      <c r="K6786" s="129"/>
      <c r="L6786" s="132"/>
      <c r="M6786" s="132"/>
      <c r="N6786" s="135"/>
      <c r="O6786" s="135"/>
      <c r="P6786" s="135"/>
      <c r="Q6786" s="135"/>
      <c r="R6786" s="135"/>
      <c r="S6786" s="135"/>
    </row>
    <row r="6787" spans="9:19">
      <c r="I6787" s="132"/>
      <c r="J6787" s="132"/>
      <c r="K6787" s="129"/>
      <c r="L6787" s="132"/>
      <c r="M6787" s="132"/>
      <c r="N6787" s="135"/>
      <c r="O6787" s="135"/>
      <c r="P6787" s="135"/>
      <c r="Q6787" s="135"/>
      <c r="R6787" s="135"/>
      <c r="S6787" s="135"/>
    </row>
    <row r="6788" spans="9:19">
      <c r="I6788" s="132"/>
      <c r="J6788" s="132"/>
      <c r="K6788" s="129"/>
      <c r="L6788" s="132"/>
      <c r="M6788" s="132"/>
      <c r="N6788" s="135"/>
      <c r="O6788" s="135"/>
      <c r="P6788" s="135"/>
      <c r="Q6788" s="135"/>
      <c r="R6788" s="135"/>
      <c r="S6788" s="135"/>
    </row>
    <row r="6789" spans="9:19">
      <c r="I6789" s="132"/>
      <c r="J6789" s="132"/>
      <c r="K6789" s="129"/>
      <c r="L6789" s="132"/>
      <c r="M6789" s="132"/>
      <c r="N6789" s="135"/>
      <c r="O6789" s="135"/>
      <c r="P6789" s="135"/>
      <c r="Q6789" s="135"/>
      <c r="R6789" s="135"/>
      <c r="S6789" s="135"/>
    </row>
    <row r="6790" spans="9:19">
      <c r="I6790" s="132"/>
      <c r="J6790" s="132"/>
      <c r="K6790" s="129"/>
      <c r="L6790" s="132"/>
      <c r="M6790" s="132"/>
      <c r="N6790" s="135"/>
      <c r="O6790" s="135"/>
      <c r="P6790" s="135"/>
      <c r="Q6790" s="135"/>
      <c r="R6790" s="135"/>
      <c r="S6790" s="135"/>
    </row>
    <row r="6791" spans="9:19">
      <c r="I6791" s="132"/>
      <c r="J6791" s="132"/>
      <c r="K6791" s="129"/>
      <c r="L6791" s="132"/>
      <c r="M6791" s="132"/>
      <c r="N6791" s="135"/>
      <c r="O6791" s="135"/>
      <c r="P6791" s="135"/>
      <c r="Q6791" s="135"/>
      <c r="R6791" s="135"/>
      <c r="S6791" s="135"/>
    </row>
    <row r="6792" spans="9:19">
      <c r="I6792" s="132"/>
      <c r="J6792" s="132"/>
      <c r="K6792" s="129"/>
      <c r="L6792" s="132"/>
      <c r="M6792" s="132"/>
      <c r="N6792" s="135"/>
      <c r="O6792" s="135"/>
      <c r="P6792" s="135"/>
      <c r="Q6792" s="135"/>
      <c r="R6792" s="135"/>
      <c r="S6792" s="135"/>
    </row>
    <row r="6793" spans="9:19">
      <c r="I6793" s="132"/>
      <c r="J6793" s="132"/>
      <c r="K6793" s="129"/>
      <c r="L6793" s="132"/>
      <c r="M6793" s="132"/>
      <c r="N6793" s="135"/>
      <c r="O6793" s="135"/>
      <c r="P6793" s="135"/>
      <c r="Q6793" s="135"/>
      <c r="R6793" s="135"/>
      <c r="S6793" s="135"/>
    </row>
    <row r="6794" spans="9:19">
      <c r="I6794" s="132"/>
      <c r="J6794" s="132"/>
      <c r="K6794" s="129"/>
      <c r="L6794" s="132"/>
      <c r="M6794" s="132"/>
      <c r="N6794" s="135"/>
      <c r="O6794" s="135"/>
      <c r="P6794" s="135"/>
      <c r="Q6794" s="135"/>
      <c r="R6794" s="135"/>
      <c r="S6794" s="135"/>
    </row>
    <row r="6795" spans="9:19">
      <c r="I6795" s="132"/>
      <c r="J6795" s="132"/>
      <c r="K6795" s="129"/>
      <c r="L6795" s="132"/>
      <c r="M6795" s="132"/>
      <c r="N6795" s="135"/>
      <c r="O6795" s="135"/>
      <c r="P6795" s="135"/>
      <c r="Q6795" s="135"/>
      <c r="R6795" s="135"/>
      <c r="S6795" s="135"/>
    </row>
    <row r="6796" spans="9:19">
      <c r="I6796" s="132"/>
      <c r="J6796" s="132"/>
      <c r="K6796" s="129"/>
      <c r="L6796" s="132"/>
      <c r="M6796" s="132"/>
      <c r="N6796" s="135"/>
      <c r="O6796" s="135"/>
      <c r="P6796" s="135"/>
      <c r="Q6796" s="135"/>
      <c r="R6796" s="135"/>
      <c r="S6796" s="135"/>
    </row>
    <row r="6797" spans="9:19">
      <c r="I6797" s="132"/>
      <c r="J6797" s="132"/>
      <c r="K6797" s="129"/>
      <c r="L6797" s="132"/>
      <c r="M6797" s="132"/>
      <c r="N6797" s="135"/>
      <c r="O6797" s="135"/>
      <c r="P6797" s="135"/>
      <c r="Q6797" s="135"/>
      <c r="R6797" s="135"/>
      <c r="S6797" s="135"/>
    </row>
    <row r="6798" spans="9:19">
      <c r="I6798" s="132"/>
      <c r="J6798" s="132"/>
      <c r="K6798" s="129"/>
      <c r="L6798" s="132"/>
      <c r="M6798" s="132"/>
      <c r="N6798" s="135"/>
      <c r="O6798" s="135"/>
      <c r="P6798" s="135"/>
      <c r="Q6798" s="135"/>
      <c r="R6798" s="135"/>
      <c r="S6798" s="135"/>
    </row>
    <row r="6799" spans="9:19">
      <c r="I6799" s="132"/>
      <c r="J6799" s="132"/>
      <c r="K6799" s="129"/>
      <c r="L6799" s="132"/>
      <c r="M6799" s="132"/>
      <c r="N6799" s="135"/>
      <c r="O6799" s="135"/>
      <c r="P6799" s="135"/>
      <c r="Q6799" s="135"/>
      <c r="R6799" s="135"/>
      <c r="S6799" s="135"/>
    </row>
    <row r="6800" spans="9:19">
      <c r="I6800" s="132"/>
      <c r="J6800" s="132"/>
      <c r="K6800" s="129"/>
      <c r="L6800" s="132"/>
      <c r="M6800" s="132"/>
      <c r="N6800" s="135"/>
      <c r="O6800" s="135"/>
      <c r="P6800" s="135"/>
      <c r="Q6800" s="135"/>
      <c r="R6800" s="135"/>
      <c r="S6800" s="135"/>
    </row>
    <row r="6801" spans="9:19">
      <c r="I6801" s="132"/>
      <c r="J6801" s="132"/>
      <c r="K6801" s="129"/>
      <c r="L6801" s="132"/>
      <c r="M6801" s="132"/>
      <c r="N6801" s="135"/>
      <c r="O6801" s="135"/>
      <c r="P6801" s="135"/>
      <c r="Q6801" s="135"/>
      <c r="R6801" s="135"/>
      <c r="S6801" s="135"/>
    </row>
    <row r="6802" spans="9:19">
      <c r="I6802" s="132"/>
      <c r="J6802" s="132"/>
      <c r="K6802" s="129"/>
      <c r="L6802" s="132"/>
      <c r="M6802" s="132"/>
      <c r="N6802" s="135"/>
      <c r="O6802" s="135"/>
      <c r="P6802" s="135"/>
      <c r="Q6802" s="135"/>
      <c r="R6802" s="135"/>
      <c r="S6802" s="135"/>
    </row>
    <row r="6803" spans="9:19">
      <c r="I6803" s="132"/>
      <c r="J6803" s="132"/>
      <c r="K6803" s="129"/>
      <c r="L6803" s="132"/>
      <c r="M6803" s="132"/>
      <c r="N6803" s="135"/>
      <c r="O6803" s="135"/>
      <c r="P6803" s="135"/>
      <c r="Q6803" s="135"/>
      <c r="R6803" s="135"/>
      <c r="S6803" s="135"/>
    </row>
    <row r="6804" spans="9:19">
      <c r="I6804" s="132"/>
      <c r="J6804" s="132"/>
      <c r="K6804" s="129"/>
      <c r="L6804" s="132"/>
      <c r="M6804" s="132"/>
      <c r="N6804" s="135"/>
      <c r="O6804" s="135"/>
      <c r="P6804" s="135"/>
      <c r="Q6804" s="135"/>
      <c r="R6804" s="135"/>
      <c r="S6804" s="135"/>
    </row>
    <row r="6805" spans="9:19">
      <c r="I6805" s="132"/>
      <c r="J6805" s="132"/>
      <c r="K6805" s="129"/>
      <c r="L6805" s="132"/>
      <c r="M6805" s="132"/>
      <c r="N6805" s="135"/>
      <c r="O6805" s="135"/>
      <c r="P6805" s="135"/>
      <c r="Q6805" s="135"/>
      <c r="R6805" s="135"/>
      <c r="S6805" s="135"/>
    </row>
    <row r="6806" spans="9:19">
      <c r="I6806" s="132"/>
      <c r="J6806" s="132"/>
      <c r="K6806" s="129"/>
      <c r="L6806" s="132"/>
      <c r="M6806" s="132"/>
      <c r="N6806" s="135"/>
      <c r="O6806" s="135"/>
      <c r="P6806" s="135"/>
      <c r="Q6806" s="135"/>
      <c r="R6806" s="135"/>
      <c r="S6806" s="135"/>
    </row>
    <row r="6807" spans="9:19">
      <c r="I6807" s="132"/>
      <c r="J6807" s="132"/>
      <c r="K6807" s="129"/>
      <c r="L6807" s="132"/>
      <c r="M6807" s="132"/>
      <c r="N6807" s="135"/>
      <c r="O6807" s="135"/>
      <c r="P6807" s="135"/>
      <c r="Q6807" s="135"/>
      <c r="R6807" s="135"/>
      <c r="S6807" s="135"/>
    </row>
    <row r="6808" spans="9:19">
      <c r="I6808" s="132"/>
      <c r="J6808" s="132"/>
      <c r="K6808" s="129"/>
      <c r="L6808" s="132"/>
      <c r="M6808" s="132"/>
      <c r="N6808" s="135"/>
      <c r="O6808" s="135"/>
      <c r="P6808" s="135"/>
      <c r="Q6808" s="135"/>
      <c r="R6808" s="135"/>
      <c r="S6808" s="135"/>
    </row>
    <row r="6809" spans="9:19">
      <c r="I6809" s="132"/>
      <c r="J6809" s="132"/>
      <c r="K6809" s="129"/>
      <c r="L6809" s="132"/>
      <c r="M6809" s="132"/>
      <c r="N6809" s="135"/>
      <c r="O6809" s="135"/>
      <c r="P6809" s="135"/>
      <c r="Q6809" s="135"/>
      <c r="R6809" s="135"/>
      <c r="S6809" s="135"/>
    </row>
    <row r="6810" spans="9:19">
      <c r="I6810" s="132"/>
      <c r="J6810" s="132"/>
      <c r="K6810" s="129"/>
      <c r="L6810" s="132"/>
      <c r="M6810" s="132"/>
      <c r="N6810" s="135"/>
      <c r="O6810" s="135"/>
      <c r="P6810" s="135"/>
      <c r="Q6810" s="135"/>
      <c r="R6810" s="135"/>
      <c r="S6810" s="135"/>
    </row>
    <row r="6811" spans="9:19">
      <c r="I6811" s="132"/>
      <c r="J6811" s="132"/>
      <c r="K6811" s="129"/>
      <c r="L6811" s="132"/>
      <c r="M6811" s="132"/>
      <c r="N6811" s="135"/>
      <c r="O6811" s="135"/>
      <c r="P6811" s="135"/>
      <c r="Q6811" s="135"/>
      <c r="R6811" s="135"/>
      <c r="S6811" s="135"/>
    </row>
    <row r="6812" spans="9:19">
      <c r="I6812" s="132"/>
      <c r="J6812" s="132"/>
      <c r="K6812" s="129"/>
      <c r="L6812" s="132"/>
      <c r="M6812" s="132"/>
      <c r="N6812" s="135"/>
      <c r="O6812" s="135"/>
      <c r="P6812" s="135"/>
      <c r="Q6812" s="135"/>
      <c r="R6812" s="135"/>
      <c r="S6812" s="135"/>
    </row>
    <row r="6813" spans="9:19">
      <c r="I6813" s="132"/>
      <c r="J6813" s="132"/>
      <c r="K6813" s="129"/>
      <c r="L6813" s="132"/>
      <c r="M6813" s="132"/>
      <c r="N6813" s="135"/>
      <c r="O6813" s="135"/>
      <c r="P6813" s="135"/>
      <c r="Q6813" s="135"/>
      <c r="R6813" s="135"/>
      <c r="S6813" s="135"/>
    </row>
    <row r="6814" spans="9:19">
      <c r="I6814" s="132"/>
      <c r="J6814" s="132"/>
      <c r="K6814" s="129"/>
      <c r="L6814" s="132"/>
      <c r="M6814" s="132"/>
      <c r="N6814" s="135"/>
      <c r="O6814" s="135"/>
      <c r="P6814" s="135"/>
      <c r="Q6814" s="135"/>
      <c r="R6814" s="135"/>
      <c r="S6814" s="135"/>
    </row>
    <row r="6815" spans="9:19">
      <c r="I6815" s="132"/>
      <c r="J6815" s="132"/>
      <c r="K6815" s="129"/>
      <c r="L6815" s="132"/>
      <c r="M6815" s="132"/>
      <c r="N6815" s="135"/>
      <c r="O6815" s="135"/>
      <c r="P6815" s="135"/>
      <c r="Q6815" s="135"/>
      <c r="R6815" s="135"/>
      <c r="S6815" s="135"/>
    </row>
    <row r="6816" spans="9:19">
      <c r="I6816" s="132"/>
      <c r="J6816" s="132"/>
      <c r="K6816" s="129"/>
      <c r="L6816" s="132"/>
      <c r="M6816" s="132"/>
      <c r="N6816" s="135"/>
      <c r="O6816" s="135"/>
      <c r="P6816" s="135"/>
      <c r="Q6816" s="135"/>
      <c r="R6816" s="135"/>
      <c r="S6816" s="135"/>
    </row>
    <row r="6817" spans="9:19">
      <c r="I6817" s="132"/>
      <c r="J6817" s="132"/>
      <c r="K6817" s="129"/>
      <c r="L6817" s="132"/>
      <c r="M6817" s="132"/>
      <c r="N6817" s="135"/>
      <c r="O6817" s="135"/>
      <c r="P6817" s="135"/>
      <c r="Q6817" s="135"/>
      <c r="R6817" s="135"/>
      <c r="S6817" s="135"/>
    </row>
    <row r="6818" spans="9:19">
      <c r="I6818" s="132"/>
      <c r="J6818" s="132"/>
      <c r="K6818" s="129"/>
      <c r="L6818" s="132"/>
      <c r="M6818" s="132"/>
      <c r="N6818" s="135"/>
      <c r="O6818" s="135"/>
      <c r="P6818" s="135"/>
      <c r="Q6818" s="135"/>
      <c r="R6818" s="135"/>
      <c r="S6818" s="135"/>
    </row>
    <row r="6819" spans="9:19">
      <c r="I6819" s="132"/>
      <c r="J6819" s="132"/>
      <c r="K6819" s="129"/>
      <c r="L6819" s="132"/>
      <c r="M6819" s="132"/>
      <c r="N6819" s="135"/>
      <c r="O6819" s="135"/>
      <c r="P6819" s="135"/>
      <c r="Q6819" s="135"/>
      <c r="R6819" s="135"/>
      <c r="S6819" s="135"/>
    </row>
    <row r="6820" spans="9:19">
      <c r="I6820" s="132"/>
      <c r="J6820" s="132"/>
      <c r="K6820" s="129"/>
      <c r="L6820" s="132"/>
      <c r="M6820" s="132"/>
      <c r="N6820" s="135"/>
      <c r="O6820" s="135"/>
      <c r="P6820" s="135"/>
      <c r="Q6820" s="135"/>
      <c r="R6820" s="135"/>
      <c r="S6820" s="135"/>
    </row>
    <row r="6821" spans="9:19">
      <c r="I6821" s="132"/>
      <c r="J6821" s="132"/>
      <c r="K6821" s="129"/>
      <c r="L6821" s="132"/>
      <c r="M6821" s="132"/>
      <c r="N6821" s="135"/>
      <c r="O6821" s="135"/>
      <c r="P6821" s="135"/>
      <c r="Q6821" s="135"/>
      <c r="R6821" s="135"/>
      <c r="S6821" s="135"/>
    </row>
    <row r="6822" spans="9:19">
      <c r="I6822" s="132"/>
      <c r="J6822" s="132"/>
      <c r="K6822" s="129"/>
      <c r="L6822" s="132"/>
      <c r="M6822" s="132"/>
      <c r="N6822" s="135"/>
      <c r="O6822" s="135"/>
      <c r="P6822" s="135"/>
      <c r="Q6822" s="135"/>
      <c r="R6822" s="135"/>
      <c r="S6822" s="135"/>
    </row>
    <row r="6823" spans="9:19">
      <c r="I6823" s="132"/>
      <c r="J6823" s="132"/>
      <c r="K6823" s="129"/>
      <c r="L6823" s="132"/>
      <c r="M6823" s="132"/>
      <c r="N6823" s="135"/>
      <c r="O6823" s="135"/>
      <c r="P6823" s="135"/>
      <c r="Q6823" s="135"/>
      <c r="R6823" s="135"/>
      <c r="S6823" s="135"/>
    </row>
    <row r="6824" spans="9:19">
      <c r="I6824" s="132"/>
      <c r="J6824" s="132"/>
      <c r="K6824" s="129"/>
      <c r="L6824" s="132"/>
      <c r="M6824" s="132"/>
      <c r="N6824" s="135"/>
      <c r="O6824" s="135"/>
      <c r="P6824" s="135"/>
      <c r="Q6824" s="135"/>
      <c r="R6824" s="135"/>
      <c r="S6824" s="135"/>
    </row>
    <row r="6825" spans="9:19">
      <c r="I6825" s="132"/>
      <c r="J6825" s="132"/>
      <c r="K6825" s="129"/>
      <c r="L6825" s="132"/>
      <c r="M6825" s="132"/>
      <c r="N6825" s="135"/>
      <c r="O6825" s="135"/>
      <c r="P6825" s="135"/>
      <c r="Q6825" s="135"/>
      <c r="R6825" s="135"/>
      <c r="S6825" s="135"/>
    </row>
    <row r="6826" spans="9:19">
      <c r="I6826" s="132"/>
      <c r="J6826" s="132"/>
      <c r="K6826" s="129"/>
      <c r="L6826" s="132"/>
      <c r="M6826" s="132"/>
      <c r="N6826" s="135"/>
      <c r="O6826" s="135"/>
      <c r="P6826" s="135"/>
      <c r="Q6826" s="135"/>
      <c r="R6826" s="135"/>
      <c r="S6826" s="135"/>
    </row>
    <row r="6827" spans="9:19">
      <c r="I6827" s="132"/>
      <c r="J6827" s="132"/>
      <c r="K6827" s="129"/>
      <c r="L6827" s="132"/>
      <c r="M6827" s="132"/>
      <c r="N6827" s="135"/>
      <c r="O6827" s="135"/>
      <c r="P6827" s="135"/>
      <c r="Q6827" s="135"/>
      <c r="R6827" s="135"/>
      <c r="S6827" s="135"/>
    </row>
    <row r="6828" spans="9:19">
      <c r="I6828" s="132"/>
      <c r="J6828" s="132"/>
      <c r="K6828" s="129"/>
      <c r="L6828" s="132"/>
      <c r="M6828" s="132"/>
      <c r="N6828" s="135"/>
      <c r="O6828" s="135"/>
      <c r="P6828" s="135"/>
      <c r="Q6828" s="135"/>
      <c r="R6828" s="135"/>
      <c r="S6828" s="135"/>
    </row>
    <row r="6829" spans="9:19">
      <c r="I6829" s="132"/>
      <c r="J6829" s="132"/>
      <c r="K6829" s="129"/>
      <c r="L6829" s="132"/>
      <c r="M6829" s="132"/>
      <c r="N6829" s="135"/>
      <c r="O6829" s="135"/>
      <c r="P6829" s="135"/>
      <c r="Q6829" s="135"/>
      <c r="R6829" s="135"/>
      <c r="S6829" s="135"/>
    </row>
    <row r="6830" spans="9:19">
      <c r="I6830" s="132"/>
      <c r="J6830" s="132"/>
      <c r="K6830" s="129"/>
      <c r="L6830" s="132"/>
      <c r="M6830" s="132"/>
      <c r="N6830" s="135"/>
      <c r="O6830" s="135"/>
      <c r="P6830" s="135"/>
      <c r="Q6830" s="135"/>
      <c r="R6830" s="135"/>
      <c r="S6830" s="135"/>
    </row>
    <row r="6831" spans="9:19">
      <c r="I6831" s="132"/>
      <c r="J6831" s="132"/>
      <c r="K6831" s="129"/>
      <c r="L6831" s="132"/>
      <c r="M6831" s="132"/>
      <c r="N6831" s="135"/>
      <c r="O6831" s="135"/>
      <c r="P6831" s="135"/>
      <c r="Q6831" s="135"/>
      <c r="R6831" s="135"/>
      <c r="S6831" s="135"/>
    </row>
    <row r="6832" spans="9:19">
      <c r="I6832" s="132"/>
      <c r="J6832" s="132"/>
      <c r="K6832" s="129"/>
      <c r="L6832" s="132"/>
      <c r="M6832" s="132"/>
      <c r="N6832" s="135"/>
      <c r="O6832" s="135"/>
      <c r="P6832" s="135"/>
      <c r="Q6832" s="135"/>
      <c r="R6832" s="135"/>
      <c r="S6832" s="135"/>
    </row>
    <row r="6833" spans="9:19">
      <c r="I6833" s="132"/>
      <c r="J6833" s="132"/>
      <c r="K6833" s="129"/>
      <c r="L6833" s="132"/>
      <c r="M6833" s="132"/>
      <c r="N6833" s="135"/>
      <c r="O6833" s="135"/>
      <c r="P6833" s="135"/>
      <c r="Q6833" s="135"/>
      <c r="R6833" s="135"/>
      <c r="S6833" s="135"/>
    </row>
    <row r="6834" spans="9:19">
      <c r="I6834" s="132"/>
      <c r="J6834" s="132"/>
      <c r="K6834" s="129"/>
      <c r="L6834" s="132"/>
      <c r="M6834" s="132"/>
      <c r="N6834" s="135"/>
      <c r="O6834" s="135"/>
      <c r="P6834" s="135"/>
      <c r="Q6834" s="135"/>
      <c r="R6834" s="135"/>
      <c r="S6834" s="135"/>
    </row>
    <row r="6835" spans="9:19">
      <c r="I6835" s="132"/>
      <c r="J6835" s="132"/>
      <c r="K6835" s="129"/>
      <c r="L6835" s="132"/>
      <c r="M6835" s="132"/>
      <c r="N6835" s="135"/>
      <c r="O6835" s="135"/>
      <c r="P6835" s="135"/>
      <c r="Q6835" s="135"/>
      <c r="R6835" s="135"/>
      <c r="S6835" s="135"/>
    </row>
    <row r="6836" spans="9:19">
      <c r="I6836" s="132"/>
      <c r="J6836" s="132"/>
      <c r="K6836" s="129"/>
      <c r="L6836" s="132"/>
      <c r="M6836" s="132"/>
      <c r="N6836" s="135"/>
      <c r="O6836" s="135"/>
      <c r="P6836" s="135"/>
      <c r="Q6836" s="135"/>
      <c r="R6836" s="135"/>
      <c r="S6836" s="135"/>
    </row>
    <row r="6837" spans="9:19">
      <c r="I6837" s="132"/>
      <c r="J6837" s="132"/>
      <c r="K6837" s="129"/>
      <c r="L6837" s="132"/>
      <c r="M6837" s="132"/>
      <c r="N6837" s="135"/>
      <c r="O6837" s="135"/>
      <c r="P6837" s="135"/>
      <c r="Q6837" s="135"/>
      <c r="R6837" s="135"/>
      <c r="S6837" s="135"/>
    </row>
    <row r="6838" spans="9:19">
      <c r="I6838" s="132"/>
      <c r="J6838" s="132"/>
      <c r="K6838" s="129"/>
      <c r="L6838" s="132"/>
      <c r="M6838" s="132"/>
      <c r="N6838" s="135"/>
      <c r="O6838" s="135"/>
      <c r="P6838" s="135"/>
      <c r="Q6838" s="135"/>
      <c r="R6838" s="135"/>
      <c r="S6838" s="135"/>
    </row>
    <row r="6839" spans="9:19">
      <c r="I6839" s="132"/>
      <c r="J6839" s="132"/>
      <c r="K6839" s="129"/>
      <c r="L6839" s="132"/>
      <c r="M6839" s="132"/>
      <c r="N6839" s="135"/>
      <c r="O6839" s="135"/>
      <c r="P6839" s="135"/>
      <c r="Q6839" s="135"/>
      <c r="R6839" s="135"/>
      <c r="S6839" s="135"/>
    </row>
    <row r="6840" spans="9:19">
      <c r="I6840" s="132"/>
      <c r="J6840" s="132"/>
      <c r="K6840" s="129"/>
      <c r="L6840" s="132"/>
      <c r="M6840" s="132"/>
      <c r="N6840" s="135"/>
      <c r="O6840" s="135"/>
      <c r="P6840" s="135"/>
      <c r="Q6840" s="135"/>
      <c r="R6840" s="135"/>
      <c r="S6840" s="135"/>
    </row>
    <row r="6841" spans="9:19">
      <c r="I6841" s="132"/>
      <c r="J6841" s="132"/>
      <c r="K6841" s="129"/>
      <c r="L6841" s="132"/>
      <c r="M6841" s="132"/>
      <c r="N6841" s="135"/>
      <c r="O6841" s="135"/>
      <c r="P6841" s="135"/>
      <c r="Q6841" s="135"/>
      <c r="R6841" s="135"/>
      <c r="S6841" s="135"/>
    </row>
    <row r="6842" spans="9:19">
      <c r="I6842" s="132"/>
      <c r="J6842" s="132"/>
      <c r="K6842" s="129"/>
      <c r="L6842" s="132"/>
      <c r="M6842" s="132"/>
      <c r="N6842" s="135"/>
      <c r="O6842" s="135"/>
      <c r="P6842" s="135"/>
      <c r="Q6842" s="135"/>
      <c r="R6842" s="135"/>
      <c r="S6842" s="135"/>
    </row>
    <row r="6843" spans="9:19">
      <c r="I6843" s="132"/>
      <c r="J6843" s="132"/>
      <c r="K6843" s="129"/>
      <c r="L6843" s="132"/>
      <c r="M6843" s="132"/>
      <c r="N6843" s="135"/>
      <c r="O6843" s="135"/>
      <c r="P6843" s="135"/>
      <c r="Q6843" s="135"/>
      <c r="R6843" s="135"/>
      <c r="S6843" s="135"/>
    </row>
    <row r="6844" spans="9:19">
      <c r="I6844" s="132"/>
      <c r="J6844" s="132"/>
      <c r="K6844" s="129"/>
      <c r="L6844" s="132"/>
      <c r="M6844" s="132"/>
      <c r="N6844" s="135"/>
      <c r="O6844" s="135"/>
      <c r="P6844" s="135"/>
      <c r="Q6844" s="135"/>
      <c r="R6844" s="135"/>
      <c r="S6844" s="135"/>
    </row>
    <row r="6845" spans="9:19">
      <c r="I6845" s="132"/>
      <c r="J6845" s="132"/>
      <c r="K6845" s="129"/>
      <c r="L6845" s="132"/>
      <c r="M6845" s="132"/>
      <c r="N6845" s="135"/>
      <c r="O6845" s="135"/>
      <c r="P6845" s="135"/>
      <c r="Q6845" s="135"/>
      <c r="R6845" s="135"/>
      <c r="S6845" s="135"/>
    </row>
    <row r="6846" spans="9:19">
      <c r="I6846" s="132"/>
      <c r="J6846" s="132"/>
      <c r="K6846" s="129"/>
      <c r="L6846" s="132"/>
      <c r="M6846" s="132"/>
      <c r="N6846" s="135"/>
      <c r="O6846" s="135"/>
      <c r="P6846" s="135"/>
      <c r="Q6846" s="135"/>
      <c r="R6846" s="135"/>
      <c r="S6846" s="135"/>
    </row>
    <row r="6847" spans="9:19">
      <c r="I6847" s="132"/>
      <c r="J6847" s="132"/>
      <c r="K6847" s="129"/>
      <c r="L6847" s="132"/>
      <c r="M6847" s="132"/>
      <c r="N6847" s="135"/>
      <c r="O6847" s="135"/>
      <c r="P6847" s="135"/>
      <c r="Q6847" s="135"/>
      <c r="R6847" s="135"/>
      <c r="S6847" s="135"/>
    </row>
    <row r="6848" spans="9:19">
      <c r="I6848" s="132"/>
      <c r="J6848" s="132"/>
      <c r="K6848" s="129"/>
      <c r="L6848" s="132"/>
      <c r="M6848" s="132"/>
      <c r="N6848" s="135"/>
      <c r="O6848" s="135"/>
      <c r="P6848" s="135"/>
      <c r="Q6848" s="135"/>
      <c r="R6848" s="135"/>
      <c r="S6848" s="135"/>
    </row>
    <row r="6849" spans="9:19">
      <c r="I6849" s="132"/>
      <c r="J6849" s="132"/>
      <c r="K6849" s="129"/>
      <c r="L6849" s="132"/>
      <c r="M6849" s="132"/>
      <c r="N6849" s="135"/>
      <c r="O6849" s="135"/>
      <c r="P6849" s="135"/>
      <c r="Q6849" s="135"/>
      <c r="R6849" s="135"/>
      <c r="S6849" s="135"/>
    </row>
    <row r="6850" spans="9:19">
      <c r="I6850" s="132"/>
      <c r="J6850" s="132"/>
      <c r="K6850" s="129"/>
      <c r="L6850" s="132"/>
      <c r="M6850" s="132"/>
      <c r="N6850" s="135"/>
      <c r="O6850" s="135"/>
      <c r="P6850" s="135"/>
      <c r="Q6850" s="135"/>
      <c r="R6850" s="135"/>
      <c r="S6850" s="135"/>
    </row>
    <row r="6851" spans="9:19">
      <c r="I6851" s="132"/>
      <c r="J6851" s="132"/>
      <c r="K6851" s="129"/>
      <c r="L6851" s="132"/>
      <c r="M6851" s="132"/>
      <c r="N6851" s="135"/>
      <c r="O6851" s="135"/>
      <c r="P6851" s="135"/>
      <c r="Q6851" s="135"/>
      <c r="R6851" s="135"/>
      <c r="S6851" s="135"/>
    </row>
    <row r="6852" spans="9:19">
      <c r="I6852" s="132"/>
      <c r="J6852" s="132"/>
      <c r="K6852" s="129"/>
      <c r="L6852" s="132"/>
      <c r="M6852" s="132"/>
      <c r="N6852" s="135"/>
      <c r="O6852" s="135"/>
      <c r="P6852" s="135"/>
      <c r="Q6852" s="135"/>
      <c r="R6852" s="135"/>
      <c r="S6852" s="135"/>
    </row>
    <row r="6853" spans="9:19">
      <c r="I6853" s="132"/>
      <c r="J6853" s="132"/>
      <c r="K6853" s="129"/>
      <c r="L6853" s="132"/>
      <c r="M6853" s="132"/>
      <c r="N6853" s="135"/>
      <c r="O6853" s="135"/>
      <c r="P6853" s="135"/>
      <c r="Q6853" s="135"/>
      <c r="R6853" s="135"/>
      <c r="S6853" s="135"/>
    </row>
    <row r="6854" spans="9:19">
      <c r="I6854" s="132"/>
      <c r="J6854" s="132"/>
      <c r="K6854" s="129"/>
      <c r="L6854" s="132"/>
      <c r="M6854" s="132"/>
      <c r="N6854" s="135"/>
      <c r="O6854" s="135"/>
      <c r="P6854" s="135"/>
      <c r="Q6854" s="135"/>
      <c r="R6854" s="135"/>
      <c r="S6854" s="135"/>
    </row>
    <row r="6855" spans="9:19">
      <c r="I6855" s="132"/>
      <c r="J6855" s="132"/>
      <c r="K6855" s="129"/>
      <c r="L6855" s="132"/>
      <c r="M6855" s="132"/>
      <c r="N6855" s="135"/>
      <c r="O6855" s="135"/>
      <c r="P6855" s="135"/>
      <c r="Q6855" s="135"/>
      <c r="R6855" s="135"/>
      <c r="S6855" s="135"/>
    </row>
    <row r="6856" spans="9:19">
      <c r="I6856" s="132"/>
      <c r="J6856" s="132"/>
      <c r="K6856" s="129"/>
      <c r="L6856" s="132"/>
      <c r="M6856" s="132"/>
      <c r="N6856" s="135"/>
      <c r="O6856" s="135"/>
      <c r="P6856" s="135"/>
      <c r="Q6856" s="135"/>
      <c r="R6856" s="135"/>
      <c r="S6856" s="135"/>
    </row>
    <row r="6857" spans="9:19">
      <c r="I6857" s="132"/>
      <c r="J6857" s="132"/>
      <c r="K6857" s="129"/>
      <c r="L6857" s="132"/>
      <c r="M6857" s="132"/>
      <c r="N6857" s="135"/>
      <c r="O6857" s="135"/>
      <c r="P6857" s="135"/>
      <c r="Q6857" s="135"/>
      <c r="R6857" s="135"/>
      <c r="S6857" s="135"/>
    </row>
    <row r="6858" spans="9:19">
      <c r="I6858" s="132"/>
      <c r="J6858" s="132"/>
      <c r="K6858" s="129"/>
      <c r="L6858" s="132"/>
      <c r="M6858" s="132"/>
      <c r="N6858" s="135"/>
      <c r="O6858" s="135"/>
      <c r="P6858" s="135"/>
      <c r="Q6858" s="135"/>
      <c r="R6858" s="135"/>
      <c r="S6858" s="135"/>
    </row>
    <row r="6859" spans="9:19">
      <c r="I6859" s="132"/>
      <c r="J6859" s="132"/>
      <c r="K6859" s="129"/>
      <c r="L6859" s="132"/>
      <c r="M6859" s="132"/>
      <c r="N6859" s="135"/>
      <c r="O6859" s="135"/>
      <c r="P6859" s="135"/>
      <c r="Q6859" s="135"/>
      <c r="R6859" s="135"/>
      <c r="S6859" s="135"/>
    </row>
    <row r="6860" spans="9:19">
      <c r="I6860" s="132"/>
      <c r="J6860" s="132"/>
      <c r="K6860" s="129"/>
      <c r="L6860" s="132"/>
      <c r="M6860" s="132"/>
      <c r="N6860" s="135"/>
      <c r="O6860" s="135"/>
      <c r="P6860" s="135"/>
      <c r="Q6860" s="135"/>
      <c r="R6860" s="135"/>
      <c r="S6860" s="135"/>
    </row>
    <row r="6861" spans="9:19">
      <c r="I6861" s="132"/>
      <c r="J6861" s="132"/>
      <c r="K6861" s="129"/>
      <c r="L6861" s="132"/>
      <c r="M6861" s="132"/>
      <c r="N6861" s="135"/>
      <c r="O6861" s="135"/>
      <c r="P6861" s="135"/>
      <c r="Q6861" s="135"/>
      <c r="R6861" s="135"/>
      <c r="S6861" s="135"/>
    </row>
    <row r="6862" spans="9:19">
      <c r="I6862" s="132"/>
      <c r="J6862" s="132"/>
      <c r="K6862" s="129"/>
      <c r="L6862" s="132"/>
      <c r="M6862" s="132"/>
      <c r="N6862" s="135"/>
      <c r="O6862" s="135"/>
      <c r="P6862" s="135"/>
      <c r="Q6862" s="135"/>
      <c r="R6862" s="135"/>
      <c r="S6862" s="135"/>
    </row>
    <row r="6863" spans="9:19">
      <c r="I6863" s="132"/>
      <c r="J6863" s="132"/>
      <c r="K6863" s="129"/>
      <c r="L6863" s="132"/>
      <c r="M6863" s="132"/>
      <c r="N6863" s="135"/>
      <c r="O6863" s="135"/>
      <c r="P6863" s="135"/>
      <c r="Q6863" s="135"/>
      <c r="R6863" s="135"/>
      <c r="S6863" s="135"/>
    </row>
    <row r="6864" spans="9:19">
      <c r="I6864" s="132"/>
      <c r="J6864" s="132"/>
      <c r="K6864" s="129"/>
      <c r="L6864" s="132"/>
      <c r="M6864" s="132"/>
      <c r="N6864" s="135"/>
      <c r="O6864" s="135"/>
      <c r="P6864" s="135"/>
      <c r="Q6864" s="135"/>
      <c r="R6864" s="135"/>
      <c r="S6864" s="135"/>
    </row>
    <row r="6865" spans="9:19">
      <c r="I6865" s="132"/>
      <c r="J6865" s="132"/>
      <c r="K6865" s="129"/>
      <c r="L6865" s="132"/>
      <c r="M6865" s="132"/>
      <c r="N6865" s="135"/>
      <c r="O6865" s="135"/>
      <c r="P6865" s="135"/>
      <c r="Q6865" s="135"/>
      <c r="R6865" s="135"/>
      <c r="S6865" s="135"/>
    </row>
    <row r="6866" spans="9:19">
      <c r="I6866" s="132"/>
      <c r="J6866" s="132"/>
      <c r="K6866" s="129"/>
      <c r="L6866" s="132"/>
      <c r="M6866" s="132"/>
      <c r="N6866" s="135"/>
      <c r="O6866" s="135"/>
      <c r="P6866" s="135"/>
      <c r="Q6866" s="135"/>
      <c r="R6866" s="135"/>
      <c r="S6866" s="135"/>
    </row>
    <row r="6867" spans="9:19">
      <c r="I6867" s="132"/>
      <c r="J6867" s="132"/>
      <c r="K6867" s="129"/>
      <c r="L6867" s="132"/>
      <c r="M6867" s="132"/>
      <c r="N6867" s="135"/>
      <c r="O6867" s="135"/>
      <c r="P6867" s="135"/>
      <c r="Q6867" s="135"/>
      <c r="R6867" s="135"/>
      <c r="S6867" s="135"/>
    </row>
    <row r="6868" spans="9:19">
      <c r="I6868" s="132"/>
      <c r="J6868" s="132"/>
      <c r="K6868" s="129"/>
      <c r="L6868" s="132"/>
      <c r="M6868" s="132"/>
      <c r="N6868" s="135"/>
      <c r="O6868" s="135"/>
      <c r="P6868" s="135"/>
      <c r="Q6868" s="135"/>
      <c r="R6868" s="135"/>
      <c r="S6868" s="135"/>
    </row>
    <row r="6869" spans="9:19">
      <c r="I6869" s="132"/>
      <c r="J6869" s="132"/>
      <c r="K6869" s="129"/>
      <c r="L6869" s="132"/>
      <c r="M6869" s="132"/>
      <c r="N6869" s="135"/>
      <c r="O6869" s="135"/>
      <c r="P6869" s="135"/>
      <c r="Q6869" s="135"/>
      <c r="R6869" s="135"/>
      <c r="S6869" s="135"/>
    </row>
    <row r="6870" spans="9:19">
      <c r="I6870" s="132"/>
      <c r="J6870" s="132"/>
      <c r="K6870" s="129"/>
      <c r="L6870" s="132"/>
      <c r="M6870" s="132"/>
      <c r="N6870" s="135"/>
      <c r="O6870" s="135"/>
      <c r="P6870" s="135"/>
      <c r="Q6870" s="135"/>
      <c r="R6870" s="135"/>
      <c r="S6870" s="135"/>
    </row>
    <row r="6871" spans="9:19">
      <c r="I6871" s="132"/>
      <c r="J6871" s="132"/>
      <c r="K6871" s="129"/>
      <c r="L6871" s="132"/>
      <c r="M6871" s="132"/>
      <c r="N6871" s="135"/>
      <c r="O6871" s="135"/>
      <c r="P6871" s="135"/>
      <c r="Q6871" s="135"/>
      <c r="R6871" s="135"/>
      <c r="S6871" s="135"/>
    </row>
    <row r="6872" spans="9:19">
      <c r="I6872" s="132"/>
      <c r="J6872" s="132"/>
      <c r="K6872" s="129"/>
      <c r="L6872" s="132"/>
      <c r="M6872" s="132"/>
      <c r="N6872" s="135"/>
      <c r="O6872" s="135"/>
      <c r="P6872" s="135"/>
      <c r="Q6872" s="135"/>
      <c r="R6872" s="135"/>
      <c r="S6872" s="135"/>
    </row>
    <row r="6873" spans="9:19">
      <c r="I6873" s="132"/>
      <c r="J6873" s="132"/>
      <c r="K6873" s="129"/>
      <c r="L6873" s="132"/>
      <c r="M6873" s="132"/>
      <c r="N6873" s="135"/>
      <c r="O6873" s="135"/>
      <c r="P6873" s="135"/>
      <c r="Q6873" s="135"/>
      <c r="R6873" s="135"/>
      <c r="S6873" s="135"/>
    </row>
    <row r="6874" spans="9:19">
      <c r="I6874" s="132"/>
      <c r="J6874" s="132"/>
      <c r="K6874" s="129"/>
      <c r="L6874" s="132"/>
      <c r="M6874" s="132"/>
      <c r="N6874" s="135"/>
      <c r="O6874" s="135"/>
      <c r="P6874" s="135"/>
      <c r="Q6874" s="135"/>
      <c r="R6874" s="135"/>
      <c r="S6874" s="135"/>
    </row>
    <row r="6875" spans="9:19">
      <c r="I6875" s="132"/>
      <c r="J6875" s="132"/>
      <c r="K6875" s="129"/>
      <c r="L6875" s="132"/>
      <c r="M6875" s="132"/>
      <c r="N6875" s="135"/>
      <c r="O6875" s="135"/>
      <c r="P6875" s="135"/>
      <c r="Q6875" s="135"/>
      <c r="R6875" s="135"/>
      <c r="S6875" s="135"/>
    </row>
    <row r="6876" spans="9:19">
      <c r="I6876" s="132"/>
      <c r="J6876" s="132"/>
      <c r="K6876" s="129"/>
      <c r="L6876" s="132"/>
      <c r="M6876" s="132"/>
      <c r="N6876" s="135"/>
      <c r="O6876" s="135"/>
      <c r="P6876" s="135"/>
      <c r="Q6876" s="135"/>
      <c r="R6876" s="135"/>
      <c r="S6876" s="135"/>
    </row>
    <row r="6877" spans="9:19">
      <c r="I6877" s="132"/>
      <c r="J6877" s="132"/>
      <c r="K6877" s="129"/>
      <c r="L6877" s="132"/>
      <c r="M6877" s="132"/>
      <c r="N6877" s="135"/>
      <c r="O6877" s="135"/>
      <c r="P6877" s="135"/>
      <c r="Q6877" s="135"/>
      <c r="R6877" s="135"/>
      <c r="S6877" s="135"/>
    </row>
    <row r="6878" spans="9:19">
      <c r="I6878" s="132"/>
      <c r="J6878" s="132"/>
      <c r="K6878" s="129"/>
      <c r="L6878" s="132"/>
      <c r="M6878" s="132"/>
      <c r="N6878" s="135"/>
      <c r="O6878" s="135"/>
      <c r="P6878" s="135"/>
      <c r="Q6878" s="135"/>
      <c r="R6878" s="135"/>
      <c r="S6878" s="135"/>
    </row>
    <row r="6879" spans="9:19">
      <c r="I6879" s="132"/>
      <c r="J6879" s="132"/>
      <c r="K6879" s="129"/>
      <c r="L6879" s="132"/>
      <c r="M6879" s="132"/>
      <c r="N6879" s="135"/>
      <c r="O6879" s="135"/>
      <c r="P6879" s="135"/>
      <c r="Q6879" s="135"/>
      <c r="R6879" s="135"/>
      <c r="S6879" s="135"/>
    </row>
    <row r="6880" spans="9:19">
      <c r="I6880" s="132"/>
      <c r="J6880" s="132"/>
      <c r="K6880" s="129"/>
      <c r="L6880" s="132"/>
      <c r="M6880" s="132"/>
      <c r="N6880" s="135"/>
      <c r="O6880" s="135"/>
      <c r="P6880" s="135"/>
      <c r="Q6880" s="135"/>
      <c r="R6880" s="135"/>
      <c r="S6880" s="135"/>
    </row>
    <row r="6881" spans="9:19">
      <c r="I6881" s="132"/>
      <c r="J6881" s="132"/>
      <c r="K6881" s="129"/>
      <c r="L6881" s="132"/>
      <c r="M6881" s="132"/>
      <c r="N6881" s="135"/>
      <c r="O6881" s="135"/>
      <c r="P6881" s="135"/>
      <c r="Q6881" s="135"/>
      <c r="R6881" s="135"/>
      <c r="S6881" s="135"/>
    </row>
    <row r="6882" spans="9:19">
      <c r="I6882" s="132"/>
      <c r="J6882" s="132"/>
      <c r="K6882" s="129"/>
      <c r="L6882" s="132"/>
      <c r="M6882" s="132"/>
      <c r="N6882" s="135"/>
      <c r="O6882" s="135"/>
      <c r="P6882" s="135"/>
      <c r="Q6882" s="135"/>
      <c r="R6882" s="135"/>
      <c r="S6882" s="135"/>
    </row>
    <row r="6883" spans="9:19">
      <c r="I6883" s="132"/>
      <c r="J6883" s="132"/>
      <c r="K6883" s="129"/>
      <c r="L6883" s="132"/>
      <c r="M6883" s="132"/>
      <c r="N6883" s="135"/>
      <c r="O6883" s="135"/>
      <c r="P6883" s="135"/>
      <c r="Q6883" s="135"/>
      <c r="R6883" s="135"/>
      <c r="S6883" s="135"/>
    </row>
    <row r="6884" spans="9:19">
      <c r="I6884" s="132"/>
      <c r="J6884" s="132"/>
      <c r="K6884" s="129"/>
      <c r="L6884" s="132"/>
      <c r="M6884" s="132"/>
      <c r="N6884" s="135"/>
      <c r="O6884" s="135"/>
      <c r="P6884" s="135"/>
      <c r="Q6884" s="135"/>
      <c r="R6884" s="135"/>
      <c r="S6884" s="135"/>
    </row>
    <row r="6885" spans="9:19">
      <c r="I6885" s="132"/>
      <c r="J6885" s="132"/>
      <c r="K6885" s="129"/>
      <c r="L6885" s="132"/>
      <c r="M6885" s="132"/>
      <c r="N6885" s="135"/>
      <c r="O6885" s="135"/>
      <c r="P6885" s="135"/>
      <c r="Q6885" s="135"/>
      <c r="R6885" s="135"/>
      <c r="S6885" s="135"/>
    </row>
    <row r="6886" spans="9:19">
      <c r="I6886" s="132"/>
      <c r="J6886" s="132"/>
      <c r="K6886" s="129"/>
      <c r="L6886" s="132"/>
      <c r="M6886" s="132"/>
      <c r="N6886" s="135"/>
      <c r="O6886" s="135"/>
      <c r="P6886" s="135"/>
      <c r="Q6886" s="135"/>
      <c r="R6886" s="135"/>
      <c r="S6886" s="135"/>
    </row>
    <row r="6887" spans="9:19">
      <c r="I6887" s="132"/>
      <c r="J6887" s="132"/>
      <c r="K6887" s="129"/>
      <c r="L6887" s="132"/>
      <c r="M6887" s="132"/>
      <c r="N6887" s="135"/>
      <c r="O6887" s="135"/>
      <c r="P6887" s="135"/>
      <c r="Q6887" s="135"/>
      <c r="R6887" s="135"/>
      <c r="S6887" s="135"/>
    </row>
    <row r="6888" spans="9:19">
      <c r="I6888" s="132"/>
      <c r="J6888" s="132"/>
      <c r="K6888" s="129"/>
      <c r="L6888" s="132"/>
      <c r="M6888" s="132"/>
      <c r="N6888" s="135"/>
      <c r="O6888" s="135"/>
      <c r="P6888" s="135"/>
      <c r="Q6888" s="135"/>
      <c r="R6888" s="135"/>
      <c r="S6888" s="135"/>
    </row>
    <row r="6889" spans="9:19">
      <c r="I6889" s="132"/>
      <c r="J6889" s="132"/>
      <c r="K6889" s="129"/>
      <c r="L6889" s="132"/>
      <c r="M6889" s="132"/>
      <c r="N6889" s="135"/>
      <c r="O6889" s="135"/>
      <c r="P6889" s="135"/>
      <c r="Q6889" s="135"/>
      <c r="R6889" s="135"/>
      <c r="S6889" s="135"/>
    </row>
    <row r="6890" spans="9:19">
      <c r="I6890" s="132"/>
      <c r="J6890" s="132"/>
      <c r="K6890" s="129"/>
      <c r="L6890" s="132"/>
      <c r="M6890" s="132"/>
      <c r="N6890" s="135"/>
      <c r="O6890" s="135"/>
      <c r="P6890" s="135"/>
      <c r="Q6890" s="135"/>
      <c r="R6890" s="135"/>
      <c r="S6890" s="135"/>
    </row>
    <row r="6891" spans="9:19">
      <c r="I6891" s="132"/>
      <c r="J6891" s="132"/>
      <c r="K6891" s="129"/>
      <c r="L6891" s="132"/>
      <c r="M6891" s="132"/>
      <c r="N6891" s="135"/>
      <c r="O6891" s="135"/>
      <c r="P6891" s="135"/>
      <c r="Q6891" s="135"/>
      <c r="R6891" s="135"/>
      <c r="S6891" s="135"/>
    </row>
    <row r="6892" spans="9:19">
      <c r="I6892" s="132"/>
      <c r="J6892" s="132"/>
      <c r="K6892" s="129"/>
      <c r="L6892" s="132"/>
      <c r="M6892" s="132"/>
      <c r="N6892" s="135"/>
      <c r="O6892" s="135"/>
      <c r="P6892" s="135"/>
      <c r="Q6892" s="135"/>
      <c r="R6892" s="135"/>
      <c r="S6892" s="135"/>
    </row>
    <row r="6893" spans="9:19">
      <c r="I6893" s="132"/>
      <c r="J6893" s="132"/>
      <c r="K6893" s="129"/>
      <c r="L6893" s="132"/>
      <c r="M6893" s="132"/>
      <c r="N6893" s="135"/>
      <c r="O6893" s="135"/>
      <c r="P6893" s="135"/>
      <c r="Q6893" s="135"/>
      <c r="R6893" s="135"/>
      <c r="S6893" s="135"/>
    </row>
    <row r="6894" spans="9:19">
      <c r="I6894" s="132"/>
      <c r="J6894" s="132"/>
      <c r="K6894" s="129"/>
      <c r="L6894" s="132"/>
      <c r="M6894" s="132"/>
      <c r="N6894" s="135"/>
      <c r="O6894" s="135"/>
      <c r="P6894" s="135"/>
      <c r="Q6894" s="135"/>
      <c r="R6894" s="135"/>
      <c r="S6894" s="135"/>
    </row>
    <row r="6895" spans="9:19">
      <c r="I6895" s="132"/>
      <c r="J6895" s="132"/>
      <c r="K6895" s="129"/>
      <c r="L6895" s="132"/>
      <c r="M6895" s="132"/>
      <c r="N6895" s="135"/>
      <c r="O6895" s="135"/>
      <c r="P6895" s="135"/>
      <c r="Q6895" s="135"/>
      <c r="R6895" s="135"/>
      <c r="S6895" s="135"/>
    </row>
    <row r="6896" spans="9:19">
      <c r="I6896" s="132"/>
      <c r="J6896" s="132"/>
      <c r="K6896" s="129"/>
      <c r="L6896" s="132"/>
      <c r="M6896" s="132"/>
      <c r="N6896" s="135"/>
      <c r="O6896" s="135"/>
      <c r="P6896" s="135"/>
      <c r="Q6896" s="135"/>
      <c r="R6896" s="135"/>
      <c r="S6896" s="135"/>
    </row>
    <row r="6897" spans="9:19">
      <c r="I6897" s="132"/>
      <c r="J6897" s="132"/>
      <c r="K6897" s="129"/>
      <c r="L6897" s="132"/>
      <c r="M6897" s="132"/>
      <c r="N6897" s="135"/>
      <c r="O6897" s="135"/>
      <c r="P6897" s="135"/>
      <c r="Q6897" s="135"/>
      <c r="R6897" s="135"/>
      <c r="S6897" s="135"/>
    </row>
    <row r="6898" spans="9:19">
      <c r="I6898" s="132"/>
      <c r="J6898" s="132"/>
      <c r="K6898" s="129"/>
      <c r="L6898" s="132"/>
      <c r="M6898" s="132"/>
      <c r="N6898" s="135"/>
      <c r="O6898" s="135"/>
      <c r="P6898" s="135"/>
      <c r="Q6898" s="135"/>
      <c r="R6898" s="135"/>
      <c r="S6898" s="135"/>
    </row>
    <row r="6899" spans="9:19">
      <c r="I6899" s="132"/>
      <c r="J6899" s="132"/>
      <c r="K6899" s="129"/>
      <c r="L6899" s="132"/>
      <c r="M6899" s="132"/>
      <c r="N6899" s="135"/>
      <c r="O6899" s="135"/>
      <c r="P6899" s="135"/>
      <c r="Q6899" s="135"/>
      <c r="R6899" s="135"/>
      <c r="S6899" s="135"/>
    </row>
    <row r="6900" spans="9:19">
      <c r="I6900" s="132"/>
      <c r="J6900" s="132"/>
      <c r="K6900" s="129"/>
      <c r="L6900" s="132"/>
      <c r="M6900" s="132"/>
      <c r="N6900" s="135"/>
      <c r="O6900" s="135"/>
      <c r="P6900" s="135"/>
      <c r="Q6900" s="135"/>
      <c r="R6900" s="135"/>
      <c r="S6900" s="135"/>
    </row>
    <row r="6901" spans="9:19">
      <c r="I6901" s="132"/>
      <c r="J6901" s="132"/>
      <c r="K6901" s="129"/>
      <c r="L6901" s="132"/>
      <c r="M6901" s="132"/>
      <c r="N6901" s="135"/>
      <c r="O6901" s="135"/>
      <c r="P6901" s="135"/>
      <c r="Q6901" s="135"/>
      <c r="R6901" s="135"/>
      <c r="S6901" s="135"/>
    </row>
    <row r="6902" spans="9:19">
      <c r="I6902" s="132"/>
      <c r="J6902" s="132"/>
      <c r="K6902" s="129"/>
      <c r="L6902" s="132"/>
      <c r="M6902" s="132"/>
      <c r="N6902" s="135"/>
      <c r="O6902" s="135"/>
      <c r="P6902" s="135"/>
      <c r="Q6902" s="135"/>
      <c r="R6902" s="135"/>
      <c r="S6902" s="135"/>
    </row>
    <row r="6903" spans="9:19">
      <c r="I6903" s="132"/>
      <c r="J6903" s="132"/>
      <c r="K6903" s="129"/>
      <c r="L6903" s="132"/>
      <c r="M6903" s="132"/>
      <c r="N6903" s="135"/>
      <c r="O6903" s="135"/>
      <c r="P6903" s="135"/>
      <c r="Q6903" s="135"/>
      <c r="R6903" s="135"/>
      <c r="S6903" s="135"/>
    </row>
    <row r="6904" spans="9:19">
      <c r="I6904" s="132"/>
      <c r="J6904" s="132"/>
      <c r="K6904" s="129"/>
      <c r="L6904" s="132"/>
      <c r="M6904" s="132"/>
      <c r="N6904" s="135"/>
      <c r="O6904" s="135"/>
      <c r="P6904" s="135"/>
      <c r="Q6904" s="135"/>
      <c r="R6904" s="135"/>
      <c r="S6904" s="135"/>
    </row>
    <row r="6905" spans="9:19">
      <c r="I6905" s="132"/>
      <c r="J6905" s="132"/>
      <c r="K6905" s="129"/>
      <c r="L6905" s="132"/>
      <c r="M6905" s="132"/>
      <c r="N6905" s="135"/>
      <c r="O6905" s="135"/>
      <c r="P6905" s="135"/>
      <c r="Q6905" s="135"/>
      <c r="R6905" s="135"/>
      <c r="S6905" s="135"/>
    </row>
    <row r="6906" spans="9:19">
      <c r="I6906" s="132"/>
      <c r="J6906" s="132"/>
      <c r="K6906" s="129"/>
      <c r="L6906" s="132"/>
      <c r="M6906" s="132"/>
      <c r="N6906" s="135"/>
      <c r="O6906" s="135"/>
      <c r="P6906" s="135"/>
      <c r="Q6906" s="135"/>
      <c r="R6906" s="135"/>
      <c r="S6906" s="135"/>
    </row>
    <row r="6907" spans="9:19">
      <c r="I6907" s="132"/>
      <c r="J6907" s="132"/>
      <c r="K6907" s="129"/>
      <c r="L6907" s="132"/>
      <c r="M6907" s="132"/>
      <c r="N6907" s="135"/>
      <c r="O6907" s="135"/>
      <c r="P6907" s="135"/>
      <c r="Q6907" s="135"/>
      <c r="R6907" s="135"/>
      <c r="S6907" s="135"/>
    </row>
    <row r="6908" spans="9:19">
      <c r="I6908" s="132"/>
      <c r="J6908" s="132"/>
      <c r="K6908" s="129"/>
      <c r="L6908" s="132"/>
      <c r="M6908" s="132"/>
      <c r="N6908" s="135"/>
      <c r="O6908" s="135"/>
      <c r="P6908" s="135"/>
      <c r="Q6908" s="135"/>
      <c r="R6908" s="135"/>
      <c r="S6908" s="135"/>
    </row>
    <row r="6909" spans="9:19">
      <c r="I6909" s="132"/>
      <c r="J6909" s="132"/>
      <c r="K6909" s="129"/>
      <c r="L6909" s="132"/>
      <c r="M6909" s="132"/>
      <c r="N6909" s="135"/>
      <c r="O6909" s="135"/>
      <c r="P6909" s="135"/>
      <c r="Q6909" s="135"/>
      <c r="R6909" s="135"/>
      <c r="S6909" s="135"/>
    </row>
    <row r="6910" spans="9:19">
      <c r="I6910" s="132"/>
      <c r="J6910" s="132"/>
      <c r="K6910" s="129"/>
      <c r="L6910" s="132"/>
      <c r="M6910" s="132"/>
      <c r="N6910" s="135"/>
      <c r="O6910" s="135"/>
      <c r="P6910" s="135"/>
      <c r="Q6910" s="135"/>
      <c r="R6910" s="135"/>
      <c r="S6910" s="135"/>
    </row>
    <row r="6911" spans="9:19">
      <c r="I6911" s="132"/>
      <c r="J6911" s="132"/>
      <c r="K6911" s="129"/>
      <c r="L6911" s="132"/>
      <c r="M6911" s="132"/>
      <c r="N6911" s="135"/>
      <c r="O6911" s="135"/>
      <c r="P6911" s="135"/>
      <c r="Q6911" s="135"/>
      <c r="R6911" s="135"/>
      <c r="S6911" s="135"/>
    </row>
    <row r="6912" spans="9:19">
      <c r="I6912" s="132"/>
      <c r="J6912" s="132"/>
      <c r="K6912" s="129"/>
      <c r="L6912" s="132"/>
      <c r="M6912" s="132"/>
      <c r="N6912" s="135"/>
      <c r="O6912" s="135"/>
      <c r="P6912" s="135"/>
      <c r="Q6912" s="135"/>
      <c r="R6912" s="135"/>
      <c r="S6912" s="135"/>
    </row>
    <row r="6913" spans="9:19">
      <c r="I6913" s="132"/>
      <c r="J6913" s="132"/>
      <c r="K6913" s="129"/>
      <c r="L6913" s="132"/>
      <c r="M6913" s="132"/>
      <c r="N6913" s="135"/>
      <c r="O6913" s="135"/>
      <c r="P6913" s="135"/>
      <c r="Q6913" s="135"/>
      <c r="R6913" s="135"/>
      <c r="S6913" s="135"/>
    </row>
    <row r="6914" spans="9:19">
      <c r="I6914" s="132"/>
      <c r="J6914" s="132"/>
      <c r="K6914" s="129"/>
      <c r="L6914" s="132"/>
      <c r="M6914" s="132"/>
      <c r="N6914" s="135"/>
      <c r="O6914" s="135"/>
      <c r="P6914" s="135"/>
      <c r="Q6914" s="135"/>
      <c r="R6914" s="135"/>
      <c r="S6914" s="135"/>
    </row>
    <row r="6915" spans="9:19">
      <c r="I6915" s="132"/>
      <c r="J6915" s="132"/>
      <c r="K6915" s="129"/>
      <c r="L6915" s="132"/>
      <c r="M6915" s="132"/>
      <c r="N6915" s="135"/>
      <c r="O6915" s="135"/>
      <c r="P6915" s="135"/>
      <c r="Q6915" s="135"/>
      <c r="R6915" s="135"/>
      <c r="S6915" s="135"/>
    </row>
    <row r="6916" spans="9:19">
      <c r="I6916" s="132"/>
      <c r="J6916" s="132"/>
      <c r="K6916" s="129"/>
      <c r="L6916" s="132"/>
      <c r="M6916" s="132"/>
      <c r="N6916" s="135"/>
      <c r="O6916" s="135"/>
      <c r="P6916" s="135"/>
      <c r="Q6916" s="135"/>
      <c r="R6916" s="135"/>
      <c r="S6916" s="135"/>
    </row>
    <row r="6917" spans="9:19">
      <c r="I6917" s="132"/>
      <c r="J6917" s="132"/>
      <c r="K6917" s="129"/>
      <c r="L6917" s="132"/>
      <c r="M6917" s="132"/>
      <c r="N6917" s="135"/>
      <c r="O6917" s="135"/>
      <c r="P6917" s="135"/>
      <c r="Q6917" s="135"/>
      <c r="R6917" s="135"/>
      <c r="S6917" s="135"/>
    </row>
    <row r="6918" spans="9:19">
      <c r="I6918" s="132"/>
      <c r="J6918" s="132"/>
      <c r="K6918" s="129"/>
      <c r="L6918" s="132"/>
      <c r="M6918" s="132"/>
      <c r="N6918" s="135"/>
      <c r="O6918" s="135"/>
      <c r="P6918" s="135"/>
      <c r="Q6918" s="135"/>
      <c r="R6918" s="135"/>
      <c r="S6918" s="135"/>
    </row>
    <row r="6919" spans="9:19">
      <c r="I6919" s="132"/>
      <c r="J6919" s="132"/>
      <c r="K6919" s="129"/>
      <c r="L6919" s="132"/>
      <c r="M6919" s="132"/>
      <c r="N6919" s="135"/>
      <c r="O6919" s="135"/>
      <c r="P6919" s="135"/>
      <c r="Q6919" s="135"/>
      <c r="R6919" s="135"/>
      <c r="S6919" s="135"/>
    </row>
    <row r="6920" spans="9:19">
      <c r="I6920" s="132"/>
      <c r="J6920" s="132"/>
      <c r="K6920" s="129"/>
      <c r="L6920" s="132"/>
      <c r="M6920" s="132"/>
      <c r="N6920" s="135"/>
      <c r="O6920" s="135"/>
      <c r="P6920" s="135"/>
      <c r="Q6920" s="135"/>
      <c r="R6920" s="135"/>
      <c r="S6920" s="135"/>
    </row>
    <row r="6921" spans="9:19">
      <c r="I6921" s="132"/>
      <c r="J6921" s="132"/>
      <c r="K6921" s="129"/>
      <c r="L6921" s="132"/>
      <c r="M6921" s="132"/>
      <c r="N6921" s="135"/>
      <c r="O6921" s="135"/>
      <c r="P6921" s="135"/>
      <c r="Q6921" s="135"/>
      <c r="R6921" s="135"/>
      <c r="S6921" s="135"/>
    </row>
    <row r="6922" spans="9:19">
      <c r="I6922" s="132"/>
      <c r="J6922" s="132"/>
      <c r="K6922" s="129"/>
      <c r="L6922" s="132"/>
      <c r="M6922" s="132"/>
      <c r="N6922" s="135"/>
      <c r="O6922" s="135"/>
      <c r="P6922" s="135"/>
      <c r="Q6922" s="135"/>
      <c r="R6922" s="135"/>
      <c r="S6922" s="135"/>
    </row>
    <row r="6923" spans="9:19">
      <c r="I6923" s="132"/>
      <c r="J6923" s="132"/>
      <c r="K6923" s="129"/>
      <c r="L6923" s="132"/>
      <c r="M6923" s="132"/>
      <c r="N6923" s="135"/>
      <c r="O6923" s="135"/>
      <c r="P6923" s="135"/>
      <c r="Q6923" s="135"/>
      <c r="R6923" s="135"/>
      <c r="S6923" s="135"/>
    </row>
    <row r="6924" spans="9:19">
      <c r="I6924" s="132"/>
      <c r="J6924" s="132"/>
      <c r="K6924" s="129"/>
      <c r="L6924" s="132"/>
      <c r="M6924" s="132"/>
      <c r="N6924" s="135"/>
      <c r="O6924" s="135"/>
      <c r="P6924" s="135"/>
      <c r="Q6924" s="135"/>
      <c r="R6924" s="135"/>
      <c r="S6924" s="135"/>
    </row>
    <row r="6925" spans="9:19">
      <c r="I6925" s="132"/>
      <c r="J6925" s="132"/>
      <c r="K6925" s="129"/>
      <c r="L6925" s="132"/>
      <c r="M6925" s="132"/>
      <c r="N6925" s="135"/>
      <c r="O6925" s="135"/>
      <c r="P6925" s="135"/>
      <c r="Q6925" s="135"/>
      <c r="R6925" s="135"/>
      <c r="S6925" s="135"/>
    </row>
    <row r="6926" spans="9:19">
      <c r="I6926" s="132"/>
      <c r="J6926" s="132"/>
      <c r="K6926" s="129"/>
      <c r="L6926" s="132"/>
      <c r="M6926" s="132"/>
      <c r="N6926" s="135"/>
      <c r="O6926" s="135"/>
      <c r="P6926" s="135"/>
      <c r="Q6926" s="135"/>
      <c r="R6926" s="135"/>
      <c r="S6926" s="135"/>
    </row>
    <row r="6927" spans="9:19">
      <c r="I6927" s="132"/>
      <c r="J6927" s="132"/>
      <c r="K6927" s="129"/>
      <c r="L6927" s="132"/>
      <c r="M6927" s="132"/>
      <c r="N6927" s="135"/>
      <c r="O6927" s="135"/>
      <c r="P6927" s="135"/>
      <c r="Q6927" s="135"/>
      <c r="R6927" s="135"/>
      <c r="S6927" s="135"/>
    </row>
    <row r="6928" spans="9:19">
      <c r="I6928" s="132"/>
      <c r="J6928" s="132"/>
      <c r="K6928" s="129"/>
      <c r="L6928" s="132"/>
      <c r="M6928" s="132"/>
      <c r="N6928" s="135"/>
      <c r="O6928" s="135"/>
      <c r="P6928" s="135"/>
      <c r="Q6928" s="135"/>
      <c r="R6928" s="135"/>
      <c r="S6928" s="135"/>
    </row>
    <row r="6929" spans="9:19">
      <c r="I6929" s="132"/>
      <c r="J6929" s="132"/>
      <c r="K6929" s="129"/>
      <c r="L6929" s="132"/>
      <c r="M6929" s="132"/>
      <c r="N6929" s="135"/>
      <c r="O6929" s="135"/>
      <c r="P6929" s="135"/>
      <c r="Q6929" s="135"/>
      <c r="R6929" s="135"/>
      <c r="S6929" s="135"/>
    </row>
    <row r="6930" spans="9:19">
      <c r="I6930" s="132"/>
      <c r="J6930" s="132"/>
      <c r="K6930" s="129"/>
      <c r="L6930" s="132"/>
      <c r="M6930" s="132"/>
      <c r="N6930" s="135"/>
      <c r="O6930" s="135"/>
      <c r="P6930" s="135"/>
      <c r="Q6930" s="135"/>
      <c r="R6930" s="135"/>
      <c r="S6930" s="135"/>
    </row>
    <row r="6931" spans="9:19">
      <c r="I6931" s="132"/>
      <c r="J6931" s="132"/>
      <c r="K6931" s="129"/>
      <c r="L6931" s="132"/>
      <c r="M6931" s="132"/>
      <c r="N6931" s="135"/>
      <c r="O6931" s="135"/>
      <c r="P6931" s="135"/>
      <c r="Q6931" s="135"/>
      <c r="R6931" s="135"/>
      <c r="S6931" s="135"/>
    </row>
    <row r="6932" spans="9:19">
      <c r="I6932" s="132"/>
      <c r="J6932" s="132"/>
      <c r="K6932" s="129"/>
      <c r="L6932" s="132"/>
      <c r="M6932" s="132"/>
      <c r="N6932" s="135"/>
      <c r="O6932" s="135"/>
      <c r="P6932" s="135"/>
      <c r="Q6932" s="135"/>
      <c r="R6932" s="135"/>
      <c r="S6932" s="135"/>
    </row>
    <row r="6933" spans="9:19">
      <c r="I6933" s="132"/>
      <c r="J6933" s="132"/>
      <c r="K6933" s="129"/>
      <c r="L6933" s="132"/>
      <c r="M6933" s="132"/>
      <c r="N6933" s="135"/>
      <c r="O6933" s="135"/>
      <c r="P6933" s="135"/>
      <c r="Q6933" s="135"/>
      <c r="R6933" s="135"/>
      <c r="S6933" s="135"/>
    </row>
    <row r="6934" spans="9:19">
      <c r="I6934" s="132"/>
      <c r="J6934" s="132"/>
      <c r="K6934" s="129"/>
      <c r="L6934" s="132"/>
      <c r="M6934" s="132"/>
      <c r="N6934" s="135"/>
      <c r="O6934" s="135"/>
      <c r="P6934" s="135"/>
      <c r="Q6934" s="135"/>
      <c r="R6934" s="135"/>
      <c r="S6934" s="135"/>
    </row>
    <row r="6935" spans="9:19">
      <c r="I6935" s="132"/>
      <c r="J6935" s="132"/>
      <c r="K6935" s="129"/>
      <c r="L6935" s="132"/>
      <c r="M6935" s="132"/>
      <c r="N6935" s="135"/>
      <c r="O6935" s="135"/>
      <c r="P6935" s="135"/>
      <c r="Q6935" s="135"/>
      <c r="R6935" s="135"/>
      <c r="S6935" s="135"/>
    </row>
    <row r="6936" spans="9:19">
      <c r="I6936" s="132"/>
      <c r="J6936" s="132"/>
      <c r="K6936" s="129"/>
      <c r="L6936" s="132"/>
      <c r="M6936" s="132"/>
      <c r="N6936" s="135"/>
      <c r="O6936" s="135"/>
      <c r="P6936" s="135"/>
      <c r="Q6936" s="135"/>
      <c r="R6936" s="135"/>
      <c r="S6936" s="135"/>
    </row>
    <row r="6937" spans="9:19">
      <c r="I6937" s="132"/>
      <c r="J6937" s="132"/>
      <c r="K6937" s="129"/>
      <c r="L6937" s="132"/>
      <c r="M6937" s="132"/>
      <c r="N6937" s="135"/>
      <c r="O6937" s="135"/>
      <c r="P6937" s="135"/>
      <c r="Q6937" s="135"/>
      <c r="R6937" s="135"/>
      <c r="S6937" s="135"/>
    </row>
    <row r="6938" spans="9:19">
      <c r="I6938" s="132"/>
      <c r="J6938" s="132"/>
      <c r="K6938" s="129"/>
      <c r="L6938" s="132"/>
      <c r="M6938" s="132"/>
      <c r="N6938" s="135"/>
      <c r="O6938" s="135"/>
      <c r="P6938" s="135"/>
      <c r="Q6938" s="135"/>
      <c r="R6938" s="135"/>
      <c r="S6938" s="135"/>
    </row>
    <row r="6939" spans="9:19">
      <c r="I6939" s="132"/>
      <c r="J6939" s="132"/>
      <c r="K6939" s="129"/>
      <c r="L6939" s="132"/>
      <c r="M6939" s="132"/>
      <c r="N6939" s="135"/>
      <c r="O6939" s="135"/>
      <c r="P6939" s="135"/>
      <c r="Q6939" s="135"/>
      <c r="R6939" s="135"/>
      <c r="S6939" s="135"/>
    </row>
    <row r="6940" spans="9:19">
      <c r="I6940" s="132"/>
      <c r="J6940" s="132"/>
      <c r="K6940" s="129"/>
      <c r="L6940" s="132"/>
      <c r="M6940" s="132"/>
      <c r="N6940" s="135"/>
      <c r="O6940" s="135"/>
      <c r="P6940" s="135"/>
      <c r="Q6940" s="135"/>
      <c r="R6940" s="135"/>
      <c r="S6940" s="135"/>
    </row>
    <row r="6941" spans="9:19">
      <c r="I6941" s="132"/>
      <c r="J6941" s="132"/>
      <c r="K6941" s="129"/>
      <c r="L6941" s="132"/>
      <c r="M6941" s="132"/>
      <c r="N6941" s="135"/>
      <c r="O6941" s="135"/>
      <c r="P6941" s="135"/>
      <c r="Q6941" s="135"/>
      <c r="R6941" s="135"/>
      <c r="S6941" s="135"/>
    </row>
    <row r="6942" spans="9:19">
      <c r="I6942" s="132"/>
      <c r="J6942" s="132"/>
      <c r="K6942" s="129"/>
      <c r="L6942" s="132"/>
      <c r="M6942" s="132"/>
      <c r="N6942" s="135"/>
      <c r="O6942" s="135"/>
      <c r="P6942" s="135"/>
      <c r="Q6942" s="135"/>
      <c r="R6942" s="135"/>
      <c r="S6942" s="135"/>
    </row>
    <row r="6943" spans="9:19">
      <c r="I6943" s="132"/>
      <c r="J6943" s="132"/>
      <c r="K6943" s="129"/>
      <c r="L6943" s="132"/>
      <c r="M6943" s="132"/>
      <c r="N6943" s="135"/>
      <c r="O6943" s="135"/>
      <c r="P6943" s="135"/>
      <c r="Q6943" s="135"/>
      <c r="R6943" s="135"/>
      <c r="S6943" s="135"/>
    </row>
    <row r="6944" spans="9:19">
      <c r="I6944" s="132"/>
      <c r="J6944" s="132"/>
      <c r="K6944" s="129"/>
      <c r="L6944" s="132"/>
      <c r="M6944" s="132"/>
      <c r="N6944" s="135"/>
      <c r="O6944" s="135"/>
      <c r="P6944" s="135"/>
      <c r="Q6944" s="135"/>
      <c r="R6944" s="135"/>
      <c r="S6944" s="135"/>
    </row>
    <row r="6945" spans="9:19">
      <c r="I6945" s="132"/>
      <c r="J6945" s="132"/>
      <c r="K6945" s="129"/>
      <c r="L6945" s="132"/>
      <c r="M6945" s="132"/>
      <c r="N6945" s="135"/>
      <c r="O6945" s="135"/>
      <c r="P6945" s="135"/>
      <c r="Q6945" s="135"/>
      <c r="R6945" s="135"/>
      <c r="S6945" s="135"/>
    </row>
    <row r="6946" spans="9:19">
      <c r="I6946" s="132"/>
      <c r="J6946" s="132"/>
      <c r="K6946" s="129"/>
      <c r="L6946" s="132"/>
      <c r="M6946" s="132"/>
      <c r="N6946" s="135"/>
      <c r="O6946" s="135"/>
      <c r="P6946" s="135"/>
      <c r="Q6946" s="135"/>
      <c r="R6946" s="135"/>
      <c r="S6946" s="135"/>
    </row>
    <row r="6947" spans="9:19">
      <c r="I6947" s="132"/>
      <c r="J6947" s="132"/>
      <c r="K6947" s="129"/>
      <c r="L6947" s="132"/>
      <c r="M6947" s="132"/>
      <c r="N6947" s="135"/>
      <c r="O6947" s="135"/>
      <c r="P6947" s="135"/>
      <c r="Q6947" s="135"/>
      <c r="R6947" s="135"/>
      <c r="S6947" s="135"/>
    </row>
    <row r="6948" spans="9:19">
      <c r="I6948" s="132"/>
      <c r="J6948" s="132"/>
      <c r="K6948" s="129"/>
      <c r="L6948" s="132"/>
      <c r="M6948" s="132"/>
      <c r="N6948" s="135"/>
      <c r="O6948" s="135"/>
      <c r="P6948" s="135"/>
      <c r="Q6948" s="135"/>
      <c r="R6948" s="135"/>
      <c r="S6948" s="135"/>
    </row>
    <row r="6949" spans="9:19">
      <c r="I6949" s="132"/>
      <c r="J6949" s="132"/>
      <c r="K6949" s="129"/>
      <c r="L6949" s="132"/>
      <c r="M6949" s="132"/>
      <c r="N6949" s="135"/>
      <c r="O6949" s="135"/>
      <c r="P6949" s="135"/>
      <c r="Q6949" s="135"/>
      <c r="R6949" s="135"/>
      <c r="S6949" s="135"/>
    </row>
    <row r="6950" spans="9:19">
      <c r="I6950" s="132"/>
      <c r="J6950" s="132"/>
      <c r="K6950" s="129"/>
      <c r="L6950" s="132"/>
      <c r="M6950" s="132"/>
      <c r="N6950" s="135"/>
      <c r="O6950" s="135"/>
      <c r="P6950" s="135"/>
      <c r="Q6950" s="135"/>
      <c r="R6950" s="135"/>
      <c r="S6950" s="135"/>
    </row>
    <row r="6951" spans="9:19">
      <c r="I6951" s="132"/>
      <c r="J6951" s="132"/>
      <c r="K6951" s="129"/>
      <c r="L6951" s="132"/>
      <c r="M6951" s="132"/>
      <c r="N6951" s="135"/>
      <c r="O6951" s="135"/>
      <c r="P6951" s="135"/>
      <c r="Q6951" s="135"/>
      <c r="R6951" s="135"/>
      <c r="S6951" s="135"/>
    </row>
    <row r="6952" spans="9:19">
      <c r="I6952" s="132"/>
      <c r="J6952" s="132"/>
      <c r="K6952" s="129"/>
      <c r="L6952" s="132"/>
      <c r="M6952" s="132"/>
      <c r="N6952" s="135"/>
      <c r="O6952" s="135"/>
      <c r="P6952" s="135"/>
      <c r="Q6952" s="135"/>
      <c r="R6952" s="135"/>
      <c r="S6952" s="135"/>
    </row>
    <row r="6953" spans="9:19">
      <c r="I6953" s="132"/>
      <c r="J6953" s="132"/>
      <c r="K6953" s="129"/>
      <c r="L6953" s="132"/>
      <c r="M6953" s="132"/>
      <c r="N6953" s="135"/>
      <c r="O6953" s="135"/>
      <c r="P6953" s="135"/>
      <c r="Q6953" s="135"/>
      <c r="R6953" s="135"/>
      <c r="S6953" s="135"/>
    </row>
    <row r="6954" spans="9:19">
      <c r="I6954" s="132"/>
      <c r="J6954" s="132"/>
      <c r="K6954" s="129"/>
      <c r="L6954" s="132"/>
      <c r="M6954" s="132"/>
      <c r="N6954" s="135"/>
      <c r="O6954" s="135"/>
      <c r="P6954" s="135"/>
      <c r="Q6954" s="135"/>
      <c r="R6954" s="135"/>
      <c r="S6954" s="135"/>
    </row>
    <row r="6955" spans="9:19">
      <c r="I6955" s="132"/>
      <c r="J6955" s="132"/>
      <c r="K6955" s="129"/>
      <c r="L6955" s="132"/>
      <c r="M6955" s="132"/>
      <c r="N6955" s="135"/>
      <c r="O6955" s="135"/>
      <c r="P6955" s="135"/>
      <c r="Q6955" s="135"/>
      <c r="R6955" s="135"/>
      <c r="S6955" s="135"/>
    </row>
    <row r="6956" spans="9:19">
      <c r="I6956" s="132"/>
      <c r="J6956" s="132"/>
      <c r="K6956" s="129"/>
      <c r="L6956" s="132"/>
      <c r="M6956" s="132"/>
      <c r="N6956" s="135"/>
      <c r="O6956" s="135"/>
      <c r="P6956" s="135"/>
      <c r="Q6956" s="135"/>
      <c r="R6956" s="135"/>
      <c r="S6956" s="135"/>
    </row>
    <row r="6957" spans="9:19">
      <c r="I6957" s="132"/>
      <c r="J6957" s="132"/>
      <c r="K6957" s="129"/>
      <c r="L6957" s="132"/>
      <c r="M6957" s="132"/>
      <c r="N6957" s="135"/>
      <c r="O6957" s="135"/>
      <c r="P6957" s="135"/>
      <c r="Q6957" s="135"/>
      <c r="R6957" s="135"/>
      <c r="S6957" s="135"/>
    </row>
    <row r="6958" spans="9:19">
      <c r="I6958" s="132"/>
      <c r="J6958" s="132"/>
      <c r="K6958" s="129"/>
      <c r="L6958" s="132"/>
      <c r="M6958" s="132"/>
      <c r="N6958" s="135"/>
      <c r="O6958" s="135"/>
      <c r="P6958" s="135"/>
      <c r="Q6958" s="135"/>
      <c r="R6958" s="135"/>
      <c r="S6958" s="135"/>
    </row>
    <row r="6959" spans="9:19">
      <c r="I6959" s="132"/>
      <c r="J6959" s="132"/>
      <c r="K6959" s="129"/>
      <c r="L6959" s="132"/>
      <c r="M6959" s="132"/>
      <c r="N6959" s="135"/>
      <c r="O6959" s="135"/>
      <c r="P6959" s="135"/>
      <c r="Q6959" s="135"/>
      <c r="R6959" s="135"/>
      <c r="S6959" s="135"/>
    </row>
    <row r="6960" spans="9:19">
      <c r="I6960" s="132"/>
      <c r="J6960" s="132"/>
      <c r="K6960" s="129"/>
      <c r="L6960" s="132"/>
      <c r="M6960" s="132"/>
      <c r="N6960" s="135"/>
      <c r="O6960" s="135"/>
      <c r="P6960" s="135"/>
      <c r="Q6960" s="135"/>
      <c r="R6960" s="135"/>
      <c r="S6960" s="135"/>
    </row>
    <row r="6961" spans="9:19">
      <c r="I6961" s="132"/>
      <c r="J6961" s="132"/>
      <c r="K6961" s="129"/>
      <c r="L6961" s="132"/>
      <c r="M6961" s="132"/>
      <c r="N6961" s="135"/>
      <c r="O6961" s="135"/>
      <c r="P6961" s="135"/>
      <c r="Q6961" s="135"/>
      <c r="R6961" s="135"/>
      <c r="S6961" s="135"/>
    </row>
    <row r="6962" spans="9:19">
      <c r="I6962" s="132"/>
      <c r="J6962" s="132"/>
      <c r="K6962" s="129"/>
      <c r="L6962" s="132"/>
      <c r="M6962" s="132"/>
      <c r="N6962" s="135"/>
      <c r="O6962" s="135"/>
      <c r="P6962" s="135"/>
      <c r="Q6962" s="135"/>
      <c r="R6962" s="135"/>
      <c r="S6962" s="135"/>
    </row>
    <row r="6963" spans="9:19">
      <c r="I6963" s="132"/>
      <c r="J6963" s="132"/>
      <c r="K6963" s="129"/>
      <c r="L6963" s="132"/>
      <c r="M6963" s="132"/>
      <c r="N6963" s="135"/>
      <c r="O6963" s="135"/>
      <c r="P6963" s="135"/>
      <c r="Q6963" s="135"/>
      <c r="R6963" s="135"/>
      <c r="S6963" s="135"/>
    </row>
    <row r="6964" spans="9:19">
      <c r="I6964" s="132"/>
      <c r="J6964" s="132"/>
      <c r="K6964" s="129"/>
      <c r="L6964" s="132"/>
      <c r="M6964" s="132"/>
      <c r="N6964" s="135"/>
      <c r="O6964" s="135"/>
      <c r="P6964" s="135"/>
      <c r="Q6964" s="135"/>
      <c r="R6964" s="135"/>
      <c r="S6964" s="135"/>
    </row>
    <row r="6965" spans="9:19">
      <c r="I6965" s="132"/>
      <c r="J6965" s="132"/>
      <c r="K6965" s="129"/>
      <c r="L6965" s="132"/>
      <c r="M6965" s="132"/>
      <c r="N6965" s="135"/>
      <c r="O6965" s="135"/>
      <c r="P6965" s="135"/>
      <c r="Q6965" s="135"/>
      <c r="R6965" s="135"/>
      <c r="S6965" s="135"/>
    </row>
    <row r="6966" spans="9:19">
      <c r="I6966" s="132"/>
      <c r="J6966" s="132"/>
      <c r="K6966" s="129"/>
      <c r="L6966" s="132"/>
      <c r="M6966" s="132"/>
      <c r="N6966" s="135"/>
      <c r="O6966" s="135"/>
      <c r="P6966" s="135"/>
      <c r="Q6966" s="135"/>
      <c r="R6966" s="135"/>
      <c r="S6966" s="135"/>
    </row>
    <row r="6967" spans="9:19">
      <c r="I6967" s="132"/>
      <c r="J6967" s="132"/>
      <c r="K6967" s="129"/>
      <c r="L6967" s="132"/>
      <c r="M6967" s="132"/>
      <c r="N6967" s="135"/>
      <c r="O6967" s="135"/>
      <c r="P6967" s="135"/>
      <c r="Q6967" s="135"/>
      <c r="R6967" s="135"/>
      <c r="S6967" s="135"/>
    </row>
    <row r="6968" spans="9:19">
      <c r="I6968" s="132"/>
      <c r="J6968" s="132"/>
      <c r="K6968" s="129"/>
      <c r="L6968" s="132"/>
      <c r="M6968" s="132"/>
      <c r="N6968" s="135"/>
      <c r="O6968" s="135"/>
      <c r="P6968" s="135"/>
      <c r="Q6968" s="135"/>
      <c r="R6968" s="135"/>
      <c r="S6968" s="135"/>
    </row>
    <row r="6969" spans="9:19">
      <c r="I6969" s="132"/>
      <c r="J6969" s="132"/>
      <c r="K6969" s="129"/>
      <c r="L6969" s="132"/>
      <c r="M6969" s="132"/>
      <c r="N6969" s="135"/>
      <c r="O6969" s="135"/>
      <c r="P6969" s="135"/>
      <c r="Q6969" s="135"/>
      <c r="R6969" s="135"/>
      <c r="S6969" s="135"/>
    </row>
    <row r="6970" spans="9:19">
      <c r="I6970" s="132"/>
      <c r="J6970" s="132"/>
      <c r="K6970" s="129"/>
      <c r="L6970" s="132"/>
      <c r="M6970" s="132"/>
      <c r="N6970" s="135"/>
      <c r="O6970" s="135"/>
      <c r="P6970" s="135"/>
      <c r="Q6970" s="135"/>
      <c r="R6970" s="135"/>
      <c r="S6970" s="135"/>
    </row>
    <row r="6971" spans="9:19">
      <c r="I6971" s="132"/>
      <c r="J6971" s="132"/>
      <c r="K6971" s="129"/>
      <c r="L6971" s="132"/>
      <c r="M6971" s="132"/>
      <c r="N6971" s="135"/>
      <c r="O6971" s="135"/>
      <c r="P6971" s="135"/>
      <c r="Q6971" s="135"/>
      <c r="R6971" s="135"/>
      <c r="S6971" s="135"/>
    </row>
    <row r="6972" spans="9:19">
      <c r="I6972" s="132"/>
      <c r="J6972" s="132"/>
      <c r="K6972" s="129"/>
      <c r="L6972" s="132"/>
      <c r="M6972" s="132"/>
      <c r="N6972" s="135"/>
      <c r="O6972" s="135"/>
      <c r="P6972" s="135"/>
      <c r="Q6972" s="135"/>
      <c r="R6972" s="135"/>
      <c r="S6972" s="135"/>
    </row>
    <row r="6973" spans="9:19">
      <c r="I6973" s="132"/>
      <c r="J6973" s="132"/>
      <c r="K6973" s="129"/>
      <c r="L6973" s="132"/>
      <c r="M6973" s="132"/>
      <c r="N6973" s="135"/>
      <c r="O6973" s="135"/>
      <c r="P6973" s="135"/>
      <c r="Q6973" s="135"/>
      <c r="R6973" s="135"/>
      <c r="S6973" s="135"/>
    </row>
    <row r="6974" spans="9:19">
      <c r="I6974" s="132"/>
      <c r="J6974" s="132"/>
      <c r="K6974" s="129"/>
      <c r="L6974" s="132"/>
      <c r="M6974" s="132"/>
      <c r="N6974" s="135"/>
      <c r="O6974" s="135"/>
      <c r="P6974" s="135"/>
      <c r="Q6974" s="135"/>
      <c r="R6974" s="135"/>
      <c r="S6974" s="135"/>
    </row>
    <row r="6975" spans="9:19">
      <c r="I6975" s="132"/>
      <c r="J6975" s="132"/>
      <c r="K6975" s="129"/>
      <c r="L6975" s="132"/>
      <c r="M6975" s="132"/>
      <c r="N6975" s="135"/>
      <c r="O6975" s="135"/>
      <c r="P6975" s="135"/>
      <c r="Q6975" s="135"/>
      <c r="R6975" s="135"/>
      <c r="S6975" s="135"/>
    </row>
    <row r="6976" spans="9:19">
      <c r="I6976" s="132"/>
      <c r="J6976" s="132"/>
      <c r="K6976" s="129"/>
      <c r="L6976" s="132"/>
      <c r="M6976" s="132"/>
      <c r="N6976" s="135"/>
      <c r="O6976" s="135"/>
      <c r="P6976" s="135"/>
      <c r="Q6976" s="135"/>
      <c r="R6976" s="135"/>
      <c r="S6976" s="135"/>
    </row>
    <row r="6977" spans="9:19">
      <c r="I6977" s="132"/>
      <c r="J6977" s="132"/>
      <c r="K6977" s="129"/>
      <c r="L6977" s="132"/>
      <c r="M6977" s="132"/>
      <c r="N6977" s="135"/>
      <c r="O6977" s="135"/>
      <c r="P6977" s="135"/>
      <c r="Q6977" s="135"/>
      <c r="R6977" s="135"/>
      <c r="S6977" s="135"/>
    </row>
    <row r="6978" spans="9:19">
      <c r="I6978" s="132"/>
      <c r="J6978" s="132"/>
      <c r="K6978" s="129"/>
      <c r="L6978" s="132"/>
      <c r="M6978" s="132"/>
      <c r="N6978" s="135"/>
      <c r="O6978" s="135"/>
      <c r="P6978" s="135"/>
      <c r="Q6978" s="135"/>
      <c r="R6978" s="135"/>
      <c r="S6978" s="135"/>
    </row>
    <row r="6979" spans="9:19">
      <c r="I6979" s="132"/>
      <c r="J6979" s="132"/>
      <c r="K6979" s="129"/>
      <c r="L6979" s="132"/>
      <c r="M6979" s="132"/>
      <c r="N6979" s="135"/>
      <c r="O6979" s="135"/>
      <c r="P6979" s="135"/>
      <c r="Q6979" s="135"/>
      <c r="R6979" s="135"/>
      <c r="S6979" s="135"/>
    </row>
    <row r="6980" spans="9:19">
      <c r="I6980" s="132"/>
      <c r="J6980" s="132"/>
      <c r="K6980" s="129"/>
      <c r="L6980" s="132"/>
      <c r="M6980" s="132"/>
      <c r="N6980" s="135"/>
      <c r="O6980" s="135"/>
      <c r="P6980" s="135"/>
      <c r="Q6980" s="135"/>
      <c r="R6980" s="135"/>
      <c r="S6980" s="135"/>
    </row>
    <row r="6981" spans="9:19">
      <c r="I6981" s="132"/>
      <c r="J6981" s="132"/>
      <c r="K6981" s="129"/>
      <c r="L6981" s="132"/>
      <c r="M6981" s="132"/>
      <c r="N6981" s="135"/>
      <c r="O6981" s="135"/>
      <c r="P6981" s="135"/>
      <c r="Q6981" s="135"/>
      <c r="R6981" s="135"/>
      <c r="S6981" s="135"/>
    </row>
    <row r="6982" spans="9:19">
      <c r="I6982" s="132"/>
      <c r="J6982" s="132"/>
      <c r="K6982" s="129"/>
      <c r="L6982" s="132"/>
      <c r="M6982" s="132"/>
      <c r="N6982" s="135"/>
      <c r="O6982" s="135"/>
      <c r="P6982" s="135"/>
      <c r="Q6982" s="135"/>
      <c r="R6982" s="135"/>
      <c r="S6982" s="135"/>
    </row>
    <row r="6983" spans="9:19">
      <c r="I6983" s="132"/>
      <c r="J6983" s="132"/>
      <c r="K6983" s="129"/>
      <c r="L6983" s="132"/>
      <c r="M6983" s="132"/>
      <c r="N6983" s="135"/>
      <c r="O6983" s="135"/>
      <c r="P6983" s="135"/>
      <c r="Q6983" s="135"/>
      <c r="R6983" s="135"/>
      <c r="S6983" s="135"/>
    </row>
    <row r="6984" spans="9:19">
      <c r="I6984" s="132"/>
      <c r="J6984" s="132"/>
      <c r="K6984" s="129"/>
      <c r="L6984" s="132"/>
      <c r="M6984" s="132"/>
      <c r="N6984" s="135"/>
      <c r="O6984" s="135"/>
      <c r="P6984" s="135"/>
      <c r="Q6984" s="135"/>
      <c r="R6984" s="135"/>
      <c r="S6984" s="135"/>
    </row>
    <row r="6985" spans="9:19">
      <c r="I6985" s="132"/>
      <c r="J6985" s="132"/>
      <c r="K6985" s="129"/>
      <c r="L6985" s="132"/>
      <c r="M6985" s="132"/>
      <c r="N6985" s="135"/>
      <c r="O6985" s="135"/>
      <c r="P6985" s="135"/>
      <c r="Q6985" s="135"/>
      <c r="R6985" s="135"/>
      <c r="S6985" s="135"/>
    </row>
    <row r="6986" spans="9:19">
      <c r="I6986" s="132"/>
      <c r="J6986" s="132"/>
      <c r="K6986" s="129"/>
      <c r="L6986" s="132"/>
      <c r="M6986" s="132"/>
      <c r="N6986" s="135"/>
      <c r="O6986" s="135"/>
      <c r="P6986" s="135"/>
      <c r="Q6986" s="135"/>
      <c r="R6986" s="135"/>
      <c r="S6986" s="135"/>
    </row>
    <row r="6987" spans="9:19">
      <c r="I6987" s="132"/>
      <c r="J6987" s="132"/>
      <c r="K6987" s="129"/>
      <c r="L6987" s="132"/>
      <c r="M6987" s="132"/>
      <c r="N6987" s="135"/>
      <c r="O6987" s="135"/>
      <c r="P6987" s="135"/>
      <c r="Q6987" s="135"/>
      <c r="R6987" s="135"/>
      <c r="S6987" s="135"/>
    </row>
    <row r="6988" spans="9:19">
      <c r="I6988" s="132"/>
      <c r="J6988" s="132"/>
      <c r="K6988" s="129"/>
      <c r="L6988" s="132"/>
      <c r="M6988" s="132"/>
      <c r="N6988" s="135"/>
      <c r="O6988" s="135"/>
      <c r="P6988" s="135"/>
      <c r="Q6988" s="135"/>
      <c r="R6988" s="135"/>
      <c r="S6988" s="135"/>
    </row>
    <row r="6989" spans="9:19">
      <c r="I6989" s="132"/>
      <c r="J6989" s="132"/>
      <c r="K6989" s="129"/>
      <c r="L6989" s="132"/>
      <c r="M6989" s="132"/>
      <c r="N6989" s="135"/>
      <c r="O6989" s="135"/>
      <c r="P6989" s="135"/>
      <c r="Q6989" s="135"/>
      <c r="R6989" s="135"/>
      <c r="S6989" s="135"/>
    </row>
    <row r="6990" spans="9:19">
      <c r="I6990" s="132"/>
      <c r="J6990" s="132"/>
      <c r="K6990" s="129"/>
      <c r="L6990" s="132"/>
      <c r="M6990" s="132"/>
      <c r="N6990" s="135"/>
      <c r="O6990" s="135"/>
      <c r="P6990" s="135"/>
      <c r="Q6990" s="135"/>
      <c r="R6990" s="135"/>
      <c r="S6990" s="135"/>
    </row>
    <row r="6991" spans="9:19">
      <c r="I6991" s="132"/>
      <c r="J6991" s="132"/>
      <c r="K6991" s="129"/>
      <c r="L6991" s="132"/>
      <c r="M6991" s="132"/>
      <c r="N6991" s="135"/>
      <c r="O6991" s="135"/>
      <c r="P6991" s="135"/>
      <c r="Q6991" s="135"/>
      <c r="R6991" s="135"/>
      <c r="S6991" s="135"/>
    </row>
    <row r="6992" spans="9:19">
      <c r="I6992" s="132"/>
      <c r="J6992" s="132"/>
      <c r="K6992" s="129"/>
      <c r="L6992" s="132"/>
      <c r="M6992" s="132"/>
      <c r="N6992" s="135"/>
      <c r="O6992" s="135"/>
      <c r="P6992" s="135"/>
      <c r="Q6992" s="135"/>
      <c r="R6992" s="135"/>
      <c r="S6992" s="135"/>
    </row>
    <row r="6993" spans="9:19">
      <c r="I6993" s="132"/>
      <c r="J6993" s="132"/>
      <c r="K6993" s="129"/>
      <c r="L6993" s="132"/>
      <c r="M6993" s="132"/>
      <c r="N6993" s="135"/>
      <c r="O6993" s="135"/>
      <c r="P6993" s="135"/>
      <c r="Q6993" s="135"/>
      <c r="R6993" s="135"/>
      <c r="S6993" s="135"/>
    </row>
    <row r="6994" spans="9:19">
      <c r="I6994" s="132"/>
      <c r="J6994" s="132"/>
      <c r="K6994" s="129"/>
      <c r="L6994" s="132"/>
      <c r="M6994" s="132"/>
      <c r="N6994" s="135"/>
      <c r="O6994" s="135"/>
      <c r="P6994" s="135"/>
      <c r="Q6994" s="135"/>
      <c r="R6994" s="135"/>
      <c r="S6994" s="135"/>
    </row>
    <row r="6995" spans="9:19">
      <c r="I6995" s="132"/>
      <c r="J6995" s="132"/>
      <c r="K6995" s="129"/>
      <c r="L6995" s="132"/>
      <c r="M6995" s="132"/>
      <c r="N6995" s="135"/>
      <c r="O6995" s="135"/>
      <c r="P6995" s="135"/>
      <c r="Q6995" s="135"/>
      <c r="R6995" s="135"/>
      <c r="S6995" s="135"/>
    </row>
    <row r="6996" spans="9:19">
      <c r="I6996" s="132"/>
      <c r="J6996" s="132"/>
      <c r="K6996" s="129"/>
      <c r="L6996" s="132"/>
      <c r="M6996" s="132"/>
      <c r="N6996" s="135"/>
      <c r="O6996" s="135"/>
      <c r="P6996" s="135"/>
      <c r="Q6996" s="135"/>
      <c r="R6996" s="135"/>
      <c r="S6996" s="135"/>
    </row>
    <row r="6997" spans="9:19">
      <c r="I6997" s="132"/>
      <c r="J6997" s="132"/>
      <c r="K6997" s="129"/>
      <c r="L6997" s="132"/>
      <c r="M6997" s="132"/>
      <c r="N6997" s="135"/>
      <c r="O6997" s="135"/>
      <c r="P6997" s="135"/>
      <c r="Q6997" s="135"/>
      <c r="R6997" s="135"/>
      <c r="S6997" s="135"/>
    </row>
    <row r="6998" spans="9:19">
      <c r="I6998" s="132"/>
      <c r="J6998" s="132"/>
      <c r="K6998" s="129"/>
      <c r="L6998" s="132"/>
      <c r="M6998" s="132"/>
      <c r="N6998" s="135"/>
      <c r="O6998" s="135"/>
      <c r="P6998" s="135"/>
      <c r="Q6998" s="135"/>
      <c r="R6998" s="135"/>
      <c r="S6998" s="135"/>
    </row>
    <row r="6999" spans="9:19">
      <c r="I6999" s="132"/>
      <c r="J6999" s="132"/>
      <c r="K6999" s="129"/>
      <c r="L6999" s="132"/>
      <c r="M6999" s="132"/>
      <c r="N6999" s="135"/>
      <c r="O6999" s="135"/>
      <c r="P6999" s="135"/>
      <c r="Q6999" s="135"/>
      <c r="R6999" s="135"/>
      <c r="S6999" s="135"/>
    </row>
    <row r="7000" spans="9:19">
      <c r="I7000" s="132"/>
      <c r="J7000" s="132"/>
      <c r="K7000" s="129"/>
      <c r="L7000" s="132"/>
      <c r="M7000" s="132"/>
      <c r="N7000" s="135"/>
      <c r="O7000" s="135"/>
      <c r="P7000" s="135"/>
      <c r="Q7000" s="135"/>
      <c r="R7000" s="135"/>
      <c r="S7000" s="135"/>
    </row>
    <row r="7001" spans="9:19">
      <c r="I7001" s="132"/>
      <c r="J7001" s="132"/>
      <c r="K7001" s="129"/>
      <c r="L7001" s="132"/>
      <c r="M7001" s="132"/>
      <c r="N7001" s="135"/>
      <c r="O7001" s="135"/>
      <c r="P7001" s="135"/>
      <c r="Q7001" s="135"/>
      <c r="R7001" s="135"/>
      <c r="S7001" s="135"/>
    </row>
    <row r="7002" spans="9:19">
      <c r="I7002" s="132"/>
      <c r="J7002" s="132"/>
      <c r="K7002" s="129"/>
      <c r="L7002" s="132"/>
      <c r="M7002" s="132"/>
      <c r="N7002" s="135"/>
      <c r="O7002" s="135"/>
      <c r="P7002" s="135"/>
      <c r="Q7002" s="135"/>
      <c r="R7002" s="135"/>
      <c r="S7002" s="135"/>
    </row>
    <row r="7003" spans="9:19">
      <c r="I7003" s="132"/>
      <c r="J7003" s="132"/>
      <c r="K7003" s="129"/>
      <c r="L7003" s="132"/>
      <c r="M7003" s="132"/>
      <c r="N7003" s="135"/>
      <c r="O7003" s="135"/>
      <c r="P7003" s="135"/>
      <c r="Q7003" s="135"/>
      <c r="R7003" s="135"/>
      <c r="S7003" s="135"/>
    </row>
    <row r="7004" spans="9:19">
      <c r="I7004" s="132"/>
      <c r="J7004" s="132"/>
      <c r="K7004" s="129"/>
      <c r="L7004" s="132"/>
      <c r="M7004" s="132"/>
      <c r="N7004" s="135"/>
      <c r="O7004" s="135"/>
      <c r="P7004" s="135"/>
      <c r="Q7004" s="135"/>
      <c r="R7004" s="135"/>
      <c r="S7004" s="135"/>
    </row>
    <row r="7005" spans="9:19">
      <c r="I7005" s="132"/>
      <c r="J7005" s="132"/>
      <c r="K7005" s="129"/>
      <c r="L7005" s="132"/>
      <c r="M7005" s="132"/>
      <c r="N7005" s="135"/>
      <c r="O7005" s="135"/>
      <c r="P7005" s="135"/>
      <c r="Q7005" s="135"/>
      <c r="R7005" s="135"/>
      <c r="S7005" s="135"/>
    </row>
    <row r="7006" spans="9:19">
      <c r="I7006" s="132"/>
      <c r="J7006" s="132"/>
      <c r="K7006" s="129"/>
      <c r="L7006" s="132"/>
      <c r="M7006" s="132"/>
      <c r="N7006" s="135"/>
      <c r="O7006" s="135"/>
      <c r="P7006" s="135"/>
      <c r="Q7006" s="135"/>
      <c r="R7006" s="135"/>
      <c r="S7006" s="135"/>
    </row>
    <row r="7007" spans="9:19">
      <c r="I7007" s="132"/>
      <c r="J7007" s="132"/>
      <c r="K7007" s="129"/>
      <c r="L7007" s="132"/>
      <c r="M7007" s="132"/>
      <c r="N7007" s="135"/>
      <c r="O7007" s="135"/>
      <c r="P7007" s="135"/>
      <c r="Q7007" s="135"/>
      <c r="R7007" s="135"/>
      <c r="S7007" s="135"/>
    </row>
    <row r="7008" spans="9:19">
      <c r="I7008" s="132"/>
      <c r="J7008" s="132"/>
      <c r="K7008" s="129"/>
      <c r="L7008" s="132"/>
      <c r="M7008" s="132"/>
      <c r="N7008" s="135"/>
      <c r="O7008" s="135"/>
      <c r="P7008" s="135"/>
      <c r="Q7008" s="135"/>
      <c r="R7008" s="135"/>
      <c r="S7008" s="135"/>
    </row>
    <row r="7009" spans="9:19">
      <c r="I7009" s="132"/>
      <c r="J7009" s="132"/>
      <c r="K7009" s="129"/>
      <c r="L7009" s="132"/>
      <c r="M7009" s="132"/>
      <c r="N7009" s="135"/>
      <c r="O7009" s="135"/>
      <c r="P7009" s="135"/>
      <c r="Q7009" s="135"/>
      <c r="R7009" s="135"/>
      <c r="S7009" s="135"/>
    </row>
    <row r="7010" spans="9:19">
      <c r="I7010" s="132"/>
      <c r="J7010" s="132"/>
      <c r="K7010" s="129"/>
      <c r="L7010" s="132"/>
      <c r="M7010" s="132"/>
      <c r="N7010" s="135"/>
      <c r="O7010" s="135"/>
      <c r="P7010" s="135"/>
      <c r="Q7010" s="135"/>
      <c r="R7010" s="135"/>
      <c r="S7010" s="135"/>
    </row>
    <row r="7011" spans="9:19">
      <c r="I7011" s="132"/>
      <c r="J7011" s="132"/>
      <c r="K7011" s="129"/>
      <c r="L7011" s="132"/>
      <c r="M7011" s="132"/>
      <c r="N7011" s="135"/>
      <c r="O7011" s="135"/>
      <c r="P7011" s="135"/>
      <c r="Q7011" s="135"/>
      <c r="R7011" s="135"/>
      <c r="S7011" s="135"/>
    </row>
    <row r="7012" spans="9:19">
      <c r="I7012" s="132"/>
      <c r="J7012" s="132"/>
      <c r="K7012" s="129"/>
      <c r="L7012" s="132"/>
      <c r="M7012" s="132"/>
      <c r="N7012" s="135"/>
      <c r="O7012" s="135"/>
      <c r="P7012" s="135"/>
      <c r="Q7012" s="135"/>
      <c r="R7012" s="135"/>
      <c r="S7012" s="135"/>
    </row>
    <row r="7013" spans="9:19">
      <c r="I7013" s="132"/>
      <c r="J7013" s="132"/>
      <c r="K7013" s="129"/>
      <c r="L7013" s="132"/>
      <c r="M7013" s="132"/>
      <c r="N7013" s="135"/>
      <c r="O7013" s="135"/>
      <c r="P7013" s="135"/>
      <c r="Q7013" s="135"/>
      <c r="R7013" s="135"/>
      <c r="S7013" s="135"/>
    </row>
    <row r="7014" spans="9:19">
      <c r="I7014" s="132"/>
      <c r="J7014" s="132"/>
      <c r="K7014" s="129"/>
      <c r="L7014" s="132"/>
      <c r="M7014" s="132"/>
      <c r="N7014" s="135"/>
      <c r="O7014" s="135"/>
      <c r="P7014" s="135"/>
      <c r="Q7014" s="135"/>
      <c r="R7014" s="135"/>
      <c r="S7014" s="135"/>
    </row>
    <row r="7015" spans="9:19">
      <c r="I7015" s="132"/>
      <c r="J7015" s="132"/>
      <c r="K7015" s="129"/>
      <c r="L7015" s="132"/>
      <c r="M7015" s="132"/>
      <c r="N7015" s="135"/>
      <c r="O7015" s="135"/>
      <c r="P7015" s="135"/>
      <c r="Q7015" s="135"/>
      <c r="R7015" s="135"/>
      <c r="S7015" s="135"/>
    </row>
    <row r="7016" spans="9:19">
      <c r="I7016" s="132"/>
      <c r="J7016" s="132"/>
      <c r="K7016" s="129"/>
      <c r="L7016" s="132"/>
      <c r="M7016" s="132"/>
      <c r="N7016" s="135"/>
      <c r="O7016" s="135"/>
      <c r="P7016" s="135"/>
      <c r="Q7016" s="135"/>
      <c r="R7016" s="135"/>
      <c r="S7016" s="135"/>
    </row>
    <row r="7017" spans="9:19">
      <c r="I7017" s="132"/>
      <c r="J7017" s="132"/>
      <c r="K7017" s="129"/>
      <c r="L7017" s="132"/>
      <c r="M7017" s="132"/>
      <c r="N7017" s="135"/>
      <c r="O7017" s="135"/>
      <c r="P7017" s="135"/>
      <c r="Q7017" s="135"/>
      <c r="R7017" s="135"/>
      <c r="S7017" s="135"/>
    </row>
    <row r="7018" spans="9:19">
      <c r="I7018" s="132"/>
      <c r="J7018" s="132"/>
      <c r="K7018" s="129"/>
      <c r="L7018" s="132"/>
      <c r="M7018" s="132"/>
      <c r="N7018" s="135"/>
      <c r="O7018" s="135"/>
      <c r="P7018" s="135"/>
      <c r="Q7018" s="135"/>
      <c r="R7018" s="135"/>
      <c r="S7018" s="135"/>
    </row>
    <row r="7019" spans="9:19">
      <c r="I7019" s="132"/>
      <c r="J7019" s="132"/>
      <c r="K7019" s="129"/>
      <c r="L7019" s="132"/>
      <c r="M7019" s="132"/>
      <c r="N7019" s="135"/>
      <c r="O7019" s="135"/>
      <c r="P7019" s="135"/>
      <c r="Q7019" s="135"/>
      <c r="R7019" s="135"/>
      <c r="S7019" s="135"/>
    </row>
    <row r="7020" spans="9:19">
      <c r="I7020" s="132"/>
      <c r="J7020" s="132"/>
      <c r="K7020" s="129"/>
      <c r="L7020" s="132"/>
      <c r="M7020" s="132"/>
      <c r="N7020" s="135"/>
      <c r="O7020" s="135"/>
      <c r="P7020" s="135"/>
      <c r="Q7020" s="135"/>
      <c r="R7020" s="135"/>
      <c r="S7020" s="135"/>
    </row>
    <row r="7021" spans="9:19">
      <c r="I7021" s="132"/>
      <c r="J7021" s="132"/>
      <c r="K7021" s="129"/>
      <c r="L7021" s="132"/>
      <c r="M7021" s="132"/>
      <c r="N7021" s="135"/>
      <c r="O7021" s="135"/>
      <c r="P7021" s="135"/>
      <c r="Q7021" s="135"/>
      <c r="R7021" s="135"/>
      <c r="S7021" s="135"/>
    </row>
    <row r="7022" spans="9:19">
      <c r="I7022" s="132"/>
      <c r="J7022" s="132"/>
      <c r="K7022" s="129"/>
      <c r="L7022" s="132"/>
      <c r="M7022" s="132"/>
      <c r="N7022" s="135"/>
      <c r="O7022" s="135"/>
      <c r="P7022" s="135"/>
      <c r="Q7022" s="135"/>
      <c r="R7022" s="135"/>
      <c r="S7022" s="135"/>
    </row>
    <row r="7023" spans="9:19">
      <c r="I7023" s="132"/>
      <c r="J7023" s="132"/>
      <c r="K7023" s="129"/>
      <c r="L7023" s="132"/>
      <c r="M7023" s="132"/>
      <c r="N7023" s="135"/>
      <c r="O7023" s="135"/>
      <c r="P7023" s="135"/>
      <c r="Q7023" s="135"/>
      <c r="R7023" s="135"/>
      <c r="S7023" s="135"/>
    </row>
    <row r="7024" spans="9:19">
      <c r="I7024" s="132"/>
      <c r="J7024" s="132"/>
      <c r="K7024" s="129"/>
      <c r="L7024" s="132"/>
      <c r="M7024" s="132"/>
      <c r="N7024" s="135"/>
      <c r="O7024" s="135"/>
      <c r="P7024" s="135"/>
      <c r="Q7024" s="135"/>
      <c r="R7024" s="135"/>
      <c r="S7024" s="135"/>
    </row>
    <row r="7025" spans="9:19">
      <c r="I7025" s="132"/>
      <c r="J7025" s="132"/>
      <c r="K7025" s="129"/>
      <c r="L7025" s="132"/>
      <c r="M7025" s="132"/>
      <c r="N7025" s="135"/>
      <c r="O7025" s="135"/>
      <c r="P7025" s="135"/>
      <c r="Q7025" s="135"/>
      <c r="R7025" s="135"/>
      <c r="S7025" s="135"/>
    </row>
    <row r="7026" spans="9:19">
      <c r="I7026" s="132"/>
      <c r="J7026" s="132"/>
      <c r="K7026" s="129"/>
      <c r="L7026" s="132"/>
      <c r="M7026" s="132"/>
      <c r="N7026" s="135"/>
      <c r="O7026" s="135"/>
      <c r="P7026" s="135"/>
      <c r="Q7026" s="135"/>
      <c r="R7026" s="135"/>
      <c r="S7026" s="135"/>
    </row>
    <row r="7027" spans="9:19">
      <c r="I7027" s="132"/>
      <c r="J7027" s="132"/>
      <c r="K7027" s="129"/>
      <c r="L7027" s="132"/>
      <c r="M7027" s="132"/>
      <c r="N7027" s="135"/>
      <c r="O7027" s="135"/>
      <c r="P7027" s="135"/>
      <c r="Q7027" s="135"/>
      <c r="R7027" s="135"/>
      <c r="S7027" s="135"/>
    </row>
    <row r="7028" spans="9:19">
      <c r="I7028" s="132"/>
      <c r="J7028" s="132"/>
      <c r="K7028" s="129"/>
      <c r="L7028" s="132"/>
      <c r="M7028" s="132"/>
      <c r="N7028" s="135"/>
      <c r="O7028" s="135"/>
      <c r="P7028" s="135"/>
      <c r="Q7028" s="135"/>
      <c r="R7028" s="135"/>
      <c r="S7028" s="135"/>
    </row>
    <row r="7029" spans="9:19">
      <c r="I7029" s="132"/>
      <c r="J7029" s="132"/>
      <c r="K7029" s="129"/>
      <c r="L7029" s="132"/>
      <c r="M7029" s="132"/>
      <c r="N7029" s="135"/>
      <c r="O7029" s="135"/>
      <c r="P7029" s="135"/>
      <c r="Q7029" s="135"/>
      <c r="R7029" s="135"/>
      <c r="S7029" s="135"/>
    </row>
    <row r="7030" spans="9:19">
      <c r="I7030" s="132"/>
      <c r="J7030" s="132"/>
      <c r="K7030" s="129"/>
      <c r="L7030" s="132"/>
      <c r="M7030" s="132"/>
      <c r="N7030" s="135"/>
      <c r="O7030" s="135"/>
      <c r="P7030" s="135"/>
      <c r="Q7030" s="135"/>
      <c r="R7030" s="135"/>
      <c r="S7030" s="135"/>
    </row>
    <row r="7031" spans="9:19">
      <c r="I7031" s="132"/>
      <c r="J7031" s="132"/>
      <c r="K7031" s="129"/>
      <c r="L7031" s="132"/>
      <c r="M7031" s="132"/>
      <c r="N7031" s="135"/>
      <c r="O7031" s="135"/>
      <c r="P7031" s="135"/>
      <c r="Q7031" s="135"/>
      <c r="R7031" s="135"/>
      <c r="S7031" s="135"/>
    </row>
    <row r="7032" spans="9:19">
      <c r="I7032" s="132"/>
      <c r="J7032" s="132"/>
      <c r="K7032" s="129"/>
      <c r="L7032" s="132"/>
      <c r="M7032" s="132"/>
      <c r="N7032" s="135"/>
      <c r="O7032" s="135"/>
      <c r="P7032" s="135"/>
      <c r="Q7032" s="135"/>
      <c r="R7032" s="135"/>
      <c r="S7032" s="135"/>
    </row>
    <row r="7033" spans="9:19">
      <c r="I7033" s="132"/>
      <c r="J7033" s="132"/>
      <c r="K7033" s="129"/>
      <c r="L7033" s="132"/>
      <c r="M7033" s="132"/>
      <c r="N7033" s="135"/>
      <c r="O7033" s="135"/>
      <c r="P7033" s="135"/>
      <c r="Q7033" s="135"/>
      <c r="R7033" s="135"/>
      <c r="S7033" s="135"/>
    </row>
    <row r="7034" spans="9:19">
      <c r="I7034" s="132"/>
      <c r="J7034" s="132"/>
      <c r="K7034" s="129"/>
      <c r="L7034" s="132"/>
      <c r="M7034" s="132"/>
      <c r="N7034" s="135"/>
      <c r="O7034" s="135"/>
      <c r="P7034" s="135"/>
      <c r="Q7034" s="135"/>
      <c r="R7034" s="135"/>
      <c r="S7034" s="135"/>
    </row>
    <row r="7035" spans="9:19">
      <c r="I7035" s="132"/>
      <c r="J7035" s="132"/>
      <c r="K7035" s="129"/>
      <c r="L7035" s="132"/>
      <c r="M7035" s="132"/>
      <c r="N7035" s="135"/>
      <c r="O7035" s="135"/>
      <c r="P7035" s="135"/>
      <c r="Q7035" s="135"/>
      <c r="R7035" s="135"/>
      <c r="S7035" s="135"/>
    </row>
    <row r="7036" spans="9:19">
      <c r="I7036" s="132"/>
      <c r="J7036" s="132"/>
      <c r="K7036" s="129"/>
      <c r="L7036" s="132"/>
      <c r="M7036" s="132"/>
      <c r="N7036" s="135"/>
      <c r="O7036" s="135"/>
      <c r="P7036" s="135"/>
      <c r="Q7036" s="135"/>
      <c r="R7036" s="135"/>
      <c r="S7036" s="135"/>
    </row>
    <row r="7037" spans="9:19">
      <c r="I7037" s="132"/>
      <c r="J7037" s="132"/>
      <c r="K7037" s="129"/>
      <c r="L7037" s="132"/>
      <c r="M7037" s="132"/>
      <c r="N7037" s="135"/>
      <c r="O7037" s="135"/>
      <c r="P7037" s="135"/>
      <c r="Q7037" s="135"/>
      <c r="R7037" s="135"/>
      <c r="S7037" s="135"/>
    </row>
    <row r="7038" spans="9:19">
      <c r="I7038" s="132"/>
      <c r="J7038" s="132"/>
      <c r="K7038" s="129"/>
      <c r="L7038" s="132"/>
      <c r="M7038" s="132"/>
      <c r="N7038" s="135"/>
      <c r="O7038" s="135"/>
      <c r="P7038" s="135"/>
      <c r="Q7038" s="135"/>
      <c r="R7038" s="135"/>
      <c r="S7038" s="135"/>
    </row>
    <row r="7039" spans="9:19">
      <c r="I7039" s="132"/>
      <c r="J7039" s="132"/>
      <c r="K7039" s="129"/>
      <c r="L7039" s="132"/>
      <c r="M7039" s="132"/>
      <c r="N7039" s="135"/>
      <c r="O7039" s="135"/>
      <c r="P7039" s="135"/>
      <c r="Q7039" s="135"/>
      <c r="R7039" s="135"/>
      <c r="S7039" s="135"/>
    </row>
    <row r="7040" spans="9:19">
      <c r="I7040" s="132"/>
      <c r="J7040" s="132"/>
      <c r="K7040" s="129"/>
      <c r="L7040" s="132"/>
      <c r="M7040" s="132"/>
      <c r="N7040" s="135"/>
      <c r="O7040" s="135"/>
      <c r="P7040" s="135"/>
      <c r="Q7040" s="135"/>
      <c r="R7040" s="135"/>
      <c r="S7040" s="135"/>
    </row>
    <row r="7041" spans="9:19">
      <c r="I7041" s="132"/>
      <c r="J7041" s="132"/>
      <c r="K7041" s="129"/>
      <c r="L7041" s="132"/>
      <c r="M7041" s="132"/>
      <c r="N7041" s="135"/>
      <c r="O7041" s="135"/>
      <c r="P7041" s="135"/>
      <c r="Q7041" s="135"/>
      <c r="R7041" s="135"/>
      <c r="S7041" s="135"/>
    </row>
    <row r="7042" spans="9:19">
      <c r="I7042" s="132"/>
      <c r="J7042" s="132"/>
      <c r="K7042" s="129"/>
      <c r="L7042" s="132"/>
      <c r="M7042" s="132"/>
      <c r="N7042" s="135"/>
      <c r="O7042" s="135"/>
      <c r="P7042" s="135"/>
      <c r="Q7042" s="135"/>
      <c r="R7042" s="135"/>
      <c r="S7042" s="135"/>
    </row>
    <row r="7043" spans="9:19">
      <c r="I7043" s="132"/>
      <c r="J7043" s="132"/>
      <c r="K7043" s="129"/>
      <c r="L7043" s="132"/>
      <c r="M7043" s="132"/>
      <c r="N7043" s="135"/>
      <c r="O7043" s="135"/>
      <c r="P7043" s="135"/>
      <c r="Q7043" s="135"/>
      <c r="R7043" s="135"/>
      <c r="S7043" s="135"/>
    </row>
    <row r="7044" spans="9:19">
      <c r="I7044" s="132"/>
      <c r="J7044" s="132"/>
      <c r="K7044" s="129"/>
      <c r="L7044" s="132"/>
      <c r="M7044" s="132"/>
      <c r="N7044" s="135"/>
      <c r="O7044" s="135"/>
      <c r="P7044" s="135"/>
      <c r="Q7044" s="135"/>
      <c r="R7044" s="135"/>
      <c r="S7044" s="135"/>
    </row>
    <row r="7045" spans="9:19">
      <c r="I7045" s="132"/>
      <c r="J7045" s="132"/>
      <c r="K7045" s="129"/>
      <c r="L7045" s="132"/>
      <c r="M7045" s="132"/>
      <c r="N7045" s="135"/>
      <c r="O7045" s="135"/>
      <c r="P7045" s="135"/>
      <c r="Q7045" s="135"/>
      <c r="R7045" s="135"/>
      <c r="S7045" s="135"/>
    </row>
    <row r="7046" spans="9:19">
      <c r="I7046" s="132"/>
      <c r="J7046" s="132"/>
      <c r="K7046" s="129"/>
      <c r="L7046" s="132"/>
      <c r="M7046" s="132"/>
      <c r="N7046" s="135"/>
      <c r="O7046" s="135"/>
      <c r="P7046" s="135"/>
      <c r="Q7046" s="135"/>
      <c r="R7046" s="135"/>
      <c r="S7046" s="135"/>
    </row>
    <row r="7047" spans="9:19">
      <c r="I7047" s="132"/>
      <c r="J7047" s="132"/>
      <c r="K7047" s="129"/>
      <c r="L7047" s="132"/>
      <c r="M7047" s="132"/>
      <c r="N7047" s="135"/>
      <c r="O7047" s="135"/>
      <c r="P7047" s="135"/>
      <c r="Q7047" s="135"/>
      <c r="R7047" s="135"/>
      <c r="S7047" s="135"/>
    </row>
    <row r="7048" spans="9:19">
      <c r="I7048" s="132"/>
      <c r="J7048" s="132"/>
      <c r="K7048" s="129"/>
      <c r="L7048" s="132"/>
      <c r="M7048" s="132"/>
      <c r="N7048" s="135"/>
      <c r="O7048" s="135"/>
      <c r="P7048" s="135"/>
      <c r="Q7048" s="135"/>
      <c r="R7048" s="135"/>
      <c r="S7048" s="135"/>
    </row>
    <row r="7049" spans="9:19">
      <c r="I7049" s="132"/>
      <c r="J7049" s="132"/>
      <c r="K7049" s="129"/>
      <c r="L7049" s="132"/>
      <c r="M7049" s="132"/>
      <c r="N7049" s="135"/>
      <c r="O7049" s="135"/>
      <c r="P7049" s="135"/>
      <c r="Q7049" s="135"/>
      <c r="R7049" s="135"/>
      <c r="S7049" s="135"/>
    </row>
    <row r="7050" spans="9:19">
      <c r="I7050" s="132"/>
      <c r="J7050" s="132"/>
      <c r="K7050" s="129"/>
      <c r="L7050" s="132"/>
      <c r="M7050" s="132"/>
      <c r="N7050" s="135"/>
      <c r="O7050" s="135"/>
      <c r="P7050" s="135"/>
      <c r="Q7050" s="135"/>
      <c r="R7050" s="135"/>
      <c r="S7050" s="135"/>
    </row>
    <row r="7051" spans="9:19">
      <c r="I7051" s="132"/>
      <c r="J7051" s="132"/>
      <c r="K7051" s="129"/>
      <c r="L7051" s="132"/>
      <c r="M7051" s="132"/>
      <c r="N7051" s="135"/>
      <c r="O7051" s="135"/>
      <c r="P7051" s="135"/>
      <c r="Q7051" s="135"/>
      <c r="R7051" s="135"/>
      <c r="S7051" s="135"/>
    </row>
    <row r="7052" spans="9:19">
      <c r="I7052" s="132"/>
      <c r="J7052" s="132"/>
      <c r="K7052" s="129"/>
      <c r="L7052" s="132"/>
      <c r="M7052" s="132"/>
      <c r="N7052" s="135"/>
      <c r="O7052" s="135"/>
      <c r="P7052" s="135"/>
      <c r="Q7052" s="135"/>
      <c r="R7052" s="135"/>
      <c r="S7052" s="135"/>
    </row>
    <row r="7053" spans="9:19">
      <c r="I7053" s="132"/>
      <c r="J7053" s="132"/>
      <c r="K7053" s="129"/>
      <c r="L7053" s="132"/>
      <c r="M7053" s="132"/>
      <c r="N7053" s="135"/>
      <c r="O7053" s="135"/>
      <c r="P7053" s="135"/>
      <c r="Q7053" s="135"/>
      <c r="R7053" s="135"/>
      <c r="S7053" s="135"/>
    </row>
    <row r="7054" spans="9:19">
      <c r="I7054" s="132"/>
      <c r="J7054" s="132"/>
      <c r="K7054" s="129"/>
      <c r="L7054" s="132"/>
      <c r="M7054" s="132"/>
      <c r="N7054" s="135"/>
      <c r="O7054" s="135"/>
      <c r="P7054" s="135"/>
      <c r="Q7054" s="135"/>
      <c r="R7054" s="135"/>
      <c r="S7054" s="135"/>
    </row>
    <row r="7055" spans="9:19">
      <c r="I7055" s="132"/>
      <c r="J7055" s="132"/>
      <c r="K7055" s="129"/>
      <c r="L7055" s="132"/>
      <c r="M7055" s="132"/>
      <c r="N7055" s="135"/>
      <c r="O7055" s="135"/>
      <c r="P7055" s="135"/>
      <c r="Q7055" s="135"/>
      <c r="R7055" s="135"/>
      <c r="S7055" s="135"/>
    </row>
    <row r="7056" spans="9:19">
      <c r="I7056" s="132"/>
      <c r="J7056" s="132"/>
      <c r="K7056" s="129"/>
      <c r="L7056" s="132"/>
      <c r="M7056" s="132"/>
      <c r="N7056" s="135"/>
      <c r="O7056" s="135"/>
      <c r="P7056" s="135"/>
      <c r="Q7056" s="135"/>
      <c r="R7056" s="135"/>
      <c r="S7056" s="135"/>
    </row>
    <row r="7057" spans="9:19">
      <c r="I7057" s="132"/>
      <c r="J7057" s="132"/>
      <c r="K7057" s="129"/>
      <c r="L7057" s="132"/>
      <c r="M7057" s="132"/>
      <c r="N7057" s="135"/>
      <c r="O7057" s="135"/>
      <c r="P7057" s="135"/>
      <c r="Q7057" s="135"/>
      <c r="R7057" s="135"/>
      <c r="S7057" s="135"/>
    </row>
    <row r="7058" spans="9:19">
      <c r="I7058" s="132"/>
      <c r="J7058" s="132"/>
      <c r="K7058" s="129"/>
      <c r="L7058" s="132"/>
      <c r="M7058" s="132"/>
      <c r="N7058" s="135"/>
      <c r="O7058" s="135"/>
      <c r="P7058" s="135"/>
      <c r="Q7058" s="135"/>
      <c r="R7058" s="135"/>
      <c r="S7058" s="135"/>
    </row>
    <row r="7059" spans="9:19">
      <c r="I7059" s="132"/>
      <c r="J7059" s="132"/>
      <c r="K7059" s="129"/>
      <c r="L7059" s="132"/>
      <c r="M7059" s="132"/>
      <c r="N7059" s="135"/>
      <c r="O7059" s="135"/>
      <c r="P7059" s="135"/>
      <c r="Q7059" s="135"/>
      <c r="R7059" s="135"/>
      <c r="S7059" s="135"/>
    </row>
    <row r="7060" spans="9:19">
      <c r="I7060" s="132"/>
      <c r="J7060" s="132"/>
      <c r="K7060" s="129"/>
      <c r="L7060" s="132"/>
      <c r="M7060" s="132"/>
      <c r="N7060" s="135"/>
      <c r="O7060" s="135"/>
      <c r="P7060" s="135"/>
      <c r="Q7060" s="135"/>
      <c r="R7060" s="135"/>
      <c r="S7060" s="135"/>
    </row>
    <row r="7061" spans="9:19">
      <c r="I7061" s="132"/>
      <c r="J7061" s="132"/>
      <c r="K7061" s="129"/>
      <c r="L7061" s="132"/>
      <c r="M7061" s="132"/>
      <c r="N7061" s="135"/>
      <c r="O7061" s="135"/>
      <c r="P7061" s="135"/>
      <c r="Q7061" s="135"/>
      <c r="R7061" s="135"/>
      <c r="S7061" s="135"/>
    </row>
    <row r="7062" spans="9:19">
      <c r="I7062" s="132"/>
      <c r="J7062" s="132"/>
      <c r="K7062" s="129"/>
      <c r="L7062" s="132"/>
      <c r="M7062" s="132"/>
      <c r="N7062" s="135"/>
      <c r="O7062" s="135"/>
      <c r="P7062" s="135"/>
      <c r="Q7062" s="135"/>
      <c r="R7062" s="135"/>
      <c r="S7062" s="135"/>
    </row>
    <row r="7063" spans="9:19">
      <c r="I7063" s="132"/>
      <c r="J7063" s="132"/>
      <c r="K7063" s="129"/>
      <c r="L7063" s="132"/>
      <c r="M7063" s="132"/>
      <c r="N7063" s="135"/>
      <c r="O7063" s="135"/>
      <c r="P7063" s="135"/>
      <c r="Q7063" s="135"/>
      <c r="R7063" s="135"/>
      <c r="S7063" s="135"/>
    </row>
    <row r="7064" spans="9:19">
      <c r="I7064" s="132"/>
      <c r="J7064" s="132"/>
      <c r="K7064" s="129"/>
      <c r="L7064" s="132"/>
      <c r="M7064" s="132"/>
      <c r="N7064" s="135"/>
      <c r="O7064" s="135"/>
      <c r="P7064" s="135"/>
      <c r="Q7064" s="135"/>
      <c r="R7064" s="135"/>
      <c r="S7064" s="135"/>
    </row>
    <row r="7065" spans="9:19">
      <c r="I7065" s="132"/>
      <c r="J7065" s="132"/>
      <c r="K7065" s="129"/>
      <c r="L7065" s="132"/>
      <c r="M7065" s="132"/>
      <c r="N7065" s="135"/>
      <c r="O7065" s="135"/>
      <c r="P7065" s="135"/>
      <c r="Q7065" s="135"/>
      <c r="R7065" s="135"/>
      <c r="S7065" s="135"/>
    </row>
    <row r="7066" spans="9:19">
      <c r="I7066" s="132"/>
      <c r="J7066" s="132"/>
      <c r="K7066" s="129"/>
      <c r="L7066" s="132"/>
      <c r="M7066" s="132"/>
      <c r="N7066" s="135"/>
      <c r="O7066" s="135"/>
      <c r="P7066" s="135"/>
      <c r="Q7066" s="135"/>
      <c r="R7066" s="135"/>
      <c r="S7066" s="135"/>
    </row>
    <row r="7067" spans="9:19">
      <c r="I7067" s="132"/>
      <c r="J7067" s="132"/>
      <c r="K7067" s="129"/>
      <c r="L7067" s="132"/>
      <c r="M7067" s="132"/>
      <c r="N7067" s="135"/>
      <c r="O7067" s="135"/>
      <c r="P7067" s="135"/>
      <c r="Q7067" s="135"/>
      <c r="R7067" s="135"/>
      <c r="S7067" s="135"/>
    </row>
    <row r="7068" spans="9:19">
      <c r="I7068" s="132"/>
      <c r="J7068" s="132"/>
      <c r="K7068" s="129"/>
      <c r="L7068" s="132"/>
      <c r="M7068" s="132"/>
      <c r="N7068" s="135"/>
      <c r="O7068" s="135"/>
      <c r="P7068" s="135"/>
      <c r="Q7068" s="135"/>
      <c r="R7068" s="135"/>
      <c r="S7068" s="135"/>
    </row>
    <row r="7069" spans="9:19">
      <c r="I7069" s="132"/>
      <c r="J7069" s="132"/>
      <c r="K7069" s="129"/>
      <c r="L7069" s="132"/>
      <c r="M7069" s="132"/>
      <c r="N7069" s="135"/>
      <c r="O7069" s="135"/>
      <c r="P7069" s="135"/>
      <c r="Q7069" s="135"/>
      <c r="R7069" s="135"/>
      <c r="S7069" s="135"/>
    </row>
    <row r="7070" spans="9:19">
      <c r="I7070" s="132"/>
      <c r="J7070" s="132"/>
      <c r="K7070" s="129"/>
      <c r="L7070" s="132"/>
      <c r="M7070" s="132"/>
      <c r="N7070" s="135"/>
      <c r="O7070" s="135"/>
      <c r="P7070" s="135"/>
      <c r="Q7070" s="135"/>
      <c r="R7070" s="135"/>
      <c r="S7070" s="135"/>
    </row>
    <row r="7071" spans="9:19">
      <c r="I7071" s="132"/>
      <c r="J7071" s="132"/>
      <c r="K7071" s="129"/>
      <c r="L7071" s="132"/>
      <c r="M7071" s="132"/>
      <c r="N7071" s="135"/>
      <c r="O7071" s="135"/>
      <c r="P7071" s="135"/>
      <c r="Q7071" s="135"/>
      <c r="R7071" s="135"/>
      <c r="S7071" s="135"/>
    </row>
    <row r="7072" spans="9:19">
      <c r="I7072" s="132"/>
      <c r="J7072" s="132"/>
      <c r="K7072" s="129"/>
      <c r="L7072" s="132"/>
      <c r="M7072" s="132"/>
      <c r="N7072" s="135"/>
      <c r="O7072" s="135"/>
      <c r="P7072" s="135"/>
      <c r="Q7072" s="135"/>
      <c r="R7072" s="135"/>
      <c r="S7072" s="135"/>
    </row>
    <row r="7073" spans="9:19">
      <c r="I7073" s="132"/>
      <c r="J7073" s="132"/>
      <c r="K7073" s="129"/>
      <c r="L7073" s="132"/>
      <c r="M7073" s="132"/>
      <c r="N7073" s="135"/>
      <c r="O7073" s="135"/>
      <c r="P7073" s="135"/>
      <c r="Q7073" s="135"/>
      <c r="R7073" s="135"/>
      <c r="S7073" s="135"/>
    </row>
    <row r="7074" spans="9:19">
      <c r="I7074" s="132"/>
      <c r="J7074" s="132"/>
      <c r="K7074" s="129"/>
      <c r="L7074" s="132"/>
      <c r="M7074" s="132"/>
      <c r="N7074" s="135"/>
      <c r="O7074" s="135"/>
      <c r="P7074" s="135"/>
      <c r="Q7074" s="135"/>
      <c r="R7074" s="135"/>
      <c r="S7074" s="135"/>
    </row>
    <row r="7075" spans="9:19">
      <c r="I7075" s="132"/>
      <c r="J7075" s="132"/>
      <c r="K7075" s="129"/>
      <c r="L7075" s="132"/>
      <c r="M7075" s="132"/>
      <c r="N7075" s="135"/>
      <c r="O7075" s="135"/>
      <c r="P7075" s="135"/>
      <c r="Q7075" s="135"/>
      <c r="R7075" s="135"/>
      <c r="S7075" s="135"/>
    </row>
    <row r="7076" spans="9:19">
      <c r="I7076" s="132"/>
      <c r="J7076" s="132"/>
      <c r="K7076" s="129"/>
      <c r="L7076" s="132"/>
      <c r="M7076" s="132"/>
      <c r="N7076" s="135"/>
      <c r="O7076" s="135"/>
      <c r="P7076" s="135"/>
      <c r="Q7076" s="135"/>
      <c r="R7076" s="135"/>
      <c r="S7076" s="135"/>
    </row>
    <row r="7077" spans="9:19">
      <c r="I7077" s="132"/>
      <c r="J7077" s="132"/>
      <c r="K7077" s="129"/>
      <c r="L7077" s="132"/>
      <c r="M7077" s="132"/>
      <c r="N7077" s="135"/>
      <c r="O7077" s="135"/>
      <c r="P7077" s="135"/>
      <c r="Q7077" s="135"/>
      <c r="R7077" s="135"/>
      <c r="S7077" s="135"/>
    </row>
    <row r="7078" spans="9:19">
      <c r="I7078" s="132"/>
      <c r="J7078" s="132"/>
      <c r="K7078" s="129"/>
      <c r="L7078" s="132"/>
      <c r="M7078" s="132"/>
      <c r="N7078" s="135"/>
      <c r="O7078" s="135"/>
      <c r="P7078" s="135"/>
      <c r="Q7078" s="135"/>
      <c r="R7078" s="135"/>
      <c r="S7078" s="135"/>
    </row>
    <row r="7079" spans="9:19">
      <c r="I7079" s="132"/>
      <c r="J7079" s="132"/>
      <c r="K7079" s="129"/>
      <c r="L7079" s="132"/>
      <c r="M7079" s="132"/>
      <c r="N7079" s="135"/>
      <c r="O7079" s="135"/>
      <c r="P7079" s="135"/>
      <c r="Q7079" s="135"/>
      <c r="R7079" s="135"/>
      <c r="S7079" s="135"/>
    </row>
    <row r="7080" spans="9:19">
      <c r="I7080" s="132"/>
      <c r="J7080" s="132"/>
      <c r="K7080" s="129"/>
      <c r="L7080" s="132"/>
      <c r="M7080" s="132"/>
      <c r="N7080" s="135"/>
      <c r="O7080" s="135"/>
      <c r="P7080" s="135"/>
      <c r="Q7080" s="135"/>
      <c r="R7080" s="135"/>
      <c r="S7080" s="135"/>
    </row>
    <row r="7081" spans="9:19">
      <c r="I7081" s="132"/>
      <c r="J7081" s="132"/>
      <c r="K7081" s="129"/>
      <c r="L7081" s="132"/>
      <c r="M7081" s="132"/>
      <c r="N7081" s="135"/>
      <c r="O7081" s="135"/>
      <c r="P7081" s="135"/>
      <c r="Q7081" s="135"/>
      <c r="R7081" s="135"/>
      <c r="S7081" s="135"/>
    </row>
    <row r="7082" spans="9:19">
      <c r="I7082" s="132"/>
      <c r="J7082" s="132"/>
      <c r="K7082" s="129"/>
      <c r="L7082" s="132"/>
      <c r="M7082" s="132"/>
      <c r="N7082" s="135"/>
      <c r="O7082" s="135"/>
      <c r="P7082" s="135"/>
      <c r="Q7082" s="135"/>
      <c r="R7082" s="135"/>
      <c r="S7082" s="135"/>
    </row>
    <row r="7083" spans="9:19">
      <c r="I7083" s="132"/>
      <c r="J7083" s="132"/>
      <c r="K7083" s="129"/>
      <c r="L7083" s="132"/>
      <c r="M7083" s="132"/>
      <c r="N7083" s="135"/>
      <c r="O7083" s="135"/>
      <c r="P7083" s="135"/>
      <c r="Q7083" s="135"/>
      <c r="R7083" s="135"/>
      <c r="S7083" s="135"/>
    </row>
    <row r="7084" spans="9:19">
      <c r="I7084" s="132"/>
      <c r="J7084" s="132"/>
      <c r="K7084" s="129"/>
      <c r="L7084" s="132"/>
      <c r="M7084" s="132"/>
      <c r="N7084" s="135"/>
      <c r="O7084" s="135"/>
      <c r="P7084" s="135"/>
      <c r="Q7084" s="135"/>
      <c r="R7084" s="135"/>
      <c r="S7084" s="135"/>
    </row>
    <row r="7085" spans="9:19">
      <c r="I7085" s="132"/>
      <c r="J7085" s="132"/>
      <c r="K7085" s="129"/>
      <c r="L7085" s="132"/>
      <c r="M7085" s="132"/>
      <c r="N7085" s="135"/>
      <c r="O7085" s="135"/>
      <c r="P7085" s="135"/>
      <c r="Q7085" s="135"/>
      <c r="R7085" s="135"/>
      <c r="S7085" s="135"/>
    </row>
    <row r="7086" spans="9:19">
      <c r="I7086" s="132"/>
      <c r="J7086" s="132"/>
      <c r="K7086" s="129"/>
      <c r="L7086" s="132"/>
      <c r="M7086" s="132"/>
      <c r="N7086" s="135"/>
      <c r="O7086" s="135"/>
      <c r="P7086" s="135"/>
      <c r="Q7086" s="135"/>
      <c r="R7086" s="135"/>
      <c r="S7086" s="135"/>
    </row>
    <row r="7087" spans="9:19">
      <c r="I7087" s="132"/>
      <c r="J7087" s="132"/>
      <c r="K7087" s="129"/>
      <c r="L7087" s="132"/>
      <c r="M7087" s="132"/>
      <c r="N7087" s="135"/>
      <c r="O7087" s="135"/>
      <c r="P7087" s="135"/>
      <c r="Q7087" s="135"/>
      <c r="R7087" s="135"/>
      <c r="S7087" s="135"/>
    </row>
    <row r="7088" spans="9:19">
      <c r="I7088" s="132"/>
      <c r="J7088" s="132"/>
      <c r="K7088" s="129"/>
      <c r="L7088" s="132"/>
      <c r="M7088" s="132"/>
      <c r="N7088" s="135"/>
      <c r="O7088" s="135"/>
      <c r="P7088" s="135"/>
      <c r="Q7088" s="135"/>
      <c r="R7088" s="135"/>
      <c r="S7088" s="135"/>
    </row>
    <row r="7089" spans="9:19">
      <c r="I7089" s="132"/>
      <c r="J7089" s="132"/>
      <c r="K7089" s="129"/>
      <c r="L7089" s="132"/>
      <c r="M7089" s="132"/>
      <c r="N7089" s="135"/>
      <c r="O7089" s="135"/>
      <c r="P7089" s="135"/>
      <c r="Q7089" s="135"/>
      <c r="R7089" s="135"/>
      <c r="S7089" s="135"/>
    </row>
    <row r="7090" spans="9:19">
      <c r="I7090" s="132"/>
      <c r="J7090" s="132"/>
      <c r="K7090" s="129"/>
      <c r="L7090" s="132"/>
      <c r="M7090" s="132"/>
      <c r="N7090" s="135"/>
      <c r="O7090" s="135"/>
      <c r="P7090" s="135"/>
      <c r="Q7090" s="135"/>
      <c r="R7090" s="135"/>
      <c r="S7090" s="135"/>
    </row>
    <row r="7091" spans="9:19">
      <c r="I7091" s="132"/>
      <c r="J7091" s="132"/>
      <c r="K7091" s="129"/>
      <c r="L7091" s="132"/>
      <c r="M7091" s="132"/>
      <c r="N7091" s="135"/>
      <c r="O7091" s="135"/>
      <c r="P7091" s="135"/>
      <c r="Q7091" s="135"/>
      <c r="R7091" s="135"/>
      <c r="S7091" s="135"/>
    </row>
    <row r="7092" spans="9:19">
      <c r="I7092" s="132"/>
      <c r="J7092" s="132"/>
      <c r="K7092" s="129"/>
      <c r="L7092" s="132"/>
      <c r="M7092" s="132"/>
      <c r="N7092" s="135"/>
      <c r="O7092" s="135"/>
      <c r="P7092" s="135"/>
      <c r="Q7092" s="135"/>
      <c r="R7092" s="135"/>
      <c r="S7092" s="135"/>
    </row>
    <row r="7093" spans="9:19">
      <c r="I7093" s="132"/>
      <c r="J7093" s="132"/>
      <c r="K7093" s="129"/>
      <c r="L7093" s="132"/>
      <c r="M7093" s="132"/>
      <c r="N7093" s="135"/>
      <c r="O7093" s="135"/>
      <c r="P7093" s="135"/>
      <c r="Q7093" s="135"/>
      <c r="R7093" s="135"/>
      <c r="S7093" s="135"/>
    </row>
    <row r="7094" spans="9:19">
      <c r="I7094" s="132"/>
      <c r="J7094" s="132"/>
      <c r="K7094" s="129"/>
      <c r="L7094" s="132"/>
      <c r="M7094" s="132"/>
      <c r="N7094" s="135"/>
      <c r="O7094" s="135"/>
      <c r="P7094" s="135"/>
      <c r="Q7094" s="135"/>
      <c r="R7094" s="135"/>
      <c r="S7094" s="135"/>
    </row>
    <row r="7095" spans="9:19">
      <c r="I7095" s="132"/>
      <c r="J7095" s="132"/>
      <c r="K7095" s="129"/>
      <c r="L7095" s="132"/>
      <c r="M7095" s="132"/>
      <c r="N7095" s="135"/>
      <c r="O7095" s="135"/>
      <c r="P7095" s="135"/>
      <c r="Q7095" s="135"/>
      <c r="R7095" s="135"/>
      <c r="S7095" s="135"/>
    </row>
    <row r="7096" spans="9:19">
      <c r="I7096" s="132"/>
      <c r="J7096" s="132"/>
      <c r="K7096" s="129"/>
      <c r="L7096" s="132"/>
      <c r="M7096" s="132"/>
      <c r="N7096" s="135"/>
      <c r="O7096" s="135"/>
      <c r="P7096" s="135"/>
      <c r="Q7096" s="135"/>
      <c r="R7096" s="135"/>
      <c r="S7096" s="135"/>
    </row>
    <row r="7097" spans="9:19">
      <c r="I7097" s="132"/>
      <c r="J7097" s="132"/>
      <c r="K7097" s="129"/>
      <c r="L7097" s="132"/>
      <c r="M7097" s="132"/>
      <c r="N7097" s="135"/>
      <c r="O7097" s="135"/>
      <c r="P7097" s="135"/>
      <c r="Q7097" s="135"/>
      <c r="R7097" s="135"/>
      <c r="S7097" s="135"/>
    </row>
    <row r="7098" spans="9:19">
      <c r="I7098" s="132"/>
      <c r="J7098" s="132"/>
      <c r="K7098" s="129"/>
      <c r="L7098" s="132"/>
      <c r="M7098" s="132"/>
      <c r="N7098" s="135"/>
      <c r="O7098" s="135"/>
      <c r="P7098" s="135"/>
      <c r="Q7098" s="135"/>
      <c r="R7098" s="135"/>
      <c r="S7098" s="135"/>
    </row>
    <row r="7099" spans="9:19">
      <c r="I7099" s="132"/>
      <c r="J7099" s="132"/>
      <c r="K7099" s="129"/>
      <c r="L7099" s="132"/>
      <c r="M7099" s="132"/>
      <c r="N7099" s="135"/>
      <c r="O7099" s="135"/>
      <c r="P7099" s="135"/>
      <c r="Q7099" s="135"/>
      <c r="R7099" s="135"/>
      <c r="S7099" s="135"/>
    </row>
    <row r="7100" spans="9:19">
      <c r="I7100" s="132"/>
      <c r="J7100" s="132"/>
      <c r="K7100" s="129"/>
      <c r="L7100" s="132"/>
      <c r="M7100" s="132"/>
      <c r="N7100" s="135"/>
      <c r="O7100" s="135"/>
      <c r="P7100" s="135"/>
      <c r="Q7100" s="135"/>
      <c r="R7100" s="135"/>
      <c r="S7100" s="135"/>
    </row>
    <row r="7101" spans="9:19">
      <c r="I7101" s="132"/>
      <c r="J7101" s="132"/>
      <c r="K7101" s="129"/>
      <c r="L7101" s="132"/>
      <c r="M7101" s="132"/>
      <c r="N7101" s="135"/>
      <c r="O7101" s="135"/>
      <c r="P7101" s="135"/>
      <c r="Q7101" s="135"/>
      <c r="R7101" s="135"/>
      <c r="S7101" s="135"/>
    </row>
    <row r="7102" spans="9:19">
      <c r="I7102" s="132"/>
      <c r="J7102" s="132"/>
      <c r="K7102" s="129"/>
      <c r="L7102" s="132"/>
      <c r="M7102" s="132"/>
      <c r="N7102" s="135"/>
      <c r="O7102" s="135"/>
      <c r="P7102" s="135"/>
      <c r="Q7102" s="135"/>
      <c r="R7102" s="135"/>
      <c r="S7102" s="135"/>
    </row>
    <row r="7103" spans="9:19">
      <c r="I7103" s="132"/>
      <c r="J7103" s="132"/>
      <c r="K7103" s="129"/>
      <c r="L7103" s="132"/>
      <c r="M7103" s="132"/>
      <c r="N7103" s="135"/>
      <c r="O7103" s="135"/>
      <c r="P7103" s="135"/>
      <c r="Q7103" s="135"/>
      <c r="R7103" s="135"/>
      <c r="S7103" s="135"/>
    </row>
    <row r="7104" spans="9:19">
      <c r="I7104" s="132"/>
      <c r="J7104" s="132"/>
      <c r="K7104" s="129"/>
      <c r="L7104" s="132"/>
      <c r="M7104" s="132"/>
      <c r="N7104" s="135"/>
      <c r="O7104" s="135"/>
      <c r="P7104" s="135"/>
      <c r="Q7104" s="135"/>
      <c r="R7104" s="135"/>
      <c r="S7104" s="135"/>
    </row>
    <row r="7105" spans="9:19">
      <c r="I7105" s="132"/>
      <c r="J7105" s="132"/>
      <c r="K7105" s="129"/>
      <c r="L7105" s="132"/>
      <c r="M7105" s="132"/>
      <c r="N7105" s="135"/>
      <c r="O7105" s="135"/>
      <c r="P7105" s="135"/>
      <c r="Q7105" s="135"/>
      <c r="R7105" s="135"/>
      <c r="S7105" s="135"/>
    </row>
    <row r="7106" spans="9:19">
      <c r="I7106" s="132"/>
      <c r="J7106" s="132"/>
      <c r="K7106" s="129"/>
      <c r="L7106" s="132"/>
      <c r="M7106" s="132"/>
      <c r="N7106" s="135"/>
      <c r="O7106" s="135"/>
      <c r="P7106" s="135"/>
      <c r="Q7106" s="135"/>
      <c r="R7106" s="135"/>
      <c r="S7106" s="135"/>
    </row>
    <row r="7107" spans="9:19">
      <c r="I7107" s="132"/>
      <c r="J7107" s="132"/>
      <c r="K7107" s="129"/>
      <c r="L7107" s="132"/>
      <c r="M7107" s="132"/>
      <c r="N7107" s="135"/>
      <c r="O7107" s="135"/>
      <c r="P7107" s="135"/>
      <c r="Q7107" s="135"/>
      <c r="R7107" s="135"/>
      <c r="S7107" s="135"/>
    </row>
    <row r="7108" spans="9:19">
      <c r="I7108" s="132"/>
      <c r="J7108" s="132"/>
      <c r="K7108" s="129"/>
      <c r="L7108" s="132"/>
      <c r="M7108" s="132"/>
      <c r="N7108" s="135"/>
      <c r="O7108" s="135"/>
      <c r="P7108" s="135"/>
      <c r="Q7108" s="135"/>
      <c r="R7108" s="135"/>
      <c r="S7108" s="135"/>
    </row>
    <row r="7109" spans="9:19">
      <c r="I7109" s="132"/>
      <c r="J7109" s="132"/>
      <c r="K7109" s="129"/>
      <c r="L7109" s="132"/>
      <c r="M7109" s="132"/>
      <c r="N7109" s="135"/>
      <c r="O7109" s="135"/>
      <c r="P7109" s="135"/>
      <c r="Q7109" s="135"/>
      <c r="R7109" s="135"/>
      <c r="S7109" s="135"/>
    </row>
    <row r="7110" spans="9:19">
      <c r="I7110" s="132"/>
      <c r="J7110" s="132"/>
      <c r="K7110" s="129"/>
      <c r="L7110" s="132"/>
      <c r="M7110" s="132"/>
      <c r="N7110" s="135"/>
      <c r="O7110" s="135"/>
      <c r="P7110" s="135"/>
      <c r="Q7110" s="135"/>
      <c r="R7110" s="135"/>
      <c r="S7110" s="135"/>
    </row>
    <row r="7111" spans="9:19">
      <c r="I7111" s="132"/>
      <c r="J7111" s="132"/>
      <c r="K7111" s="129"/>
      <c r="L7111" s="132"/>
      <c r="M7111" s="132"/>
      <c r="N7111" s="135"/>
      <c r="O7111" s="135"/>
      <c r="P7111" s="135"/>
      <c r="Q7111" s="135"/>
      <c r="R7111" s="135"/>
      <c r="S7111" s="135"/>
    </row>
    <row r="7112" spans="9:19">
      <c r="I7112" s="132"/>
      <c r="J7112" s="132"/>
      <c r="K7112" s="129"/>
      <c r="L7112" s="132"/>
      <c r="M7112" s="132"/>
      <c r="N7112" s="135"/>
      <c r="O7112" s="135"/>
      <c r="P7112" s="135"/>
      <c r="Q7112" s="135"/>
      <c r="R7112" s="135"/>
      <c r="S7112" s="135"/>
    </row>
    <row r="7113" spans="9:19">
      <c r="I7113" s="132"/>
      <c r="J7113" s="132"/>
      <c r="K7113" s="129"/>
      <c r="L7113" s="132"/>
      <c r="M7113" s="132"/>
      <c r="N7113" s="135"/>
      <c r="O7113" s="135"/>
      <c r="P7113" s="135"/>
      <c r="Q7113" s="135"/>
      <c r="R7113" s="135"/>
      <c r="S7113" s="135"/>
    </row>
    <row r="7114" spans="9:19">
      <c r="I7114" s="132"/>
      <c r="J7114" s="132"/>
      <c r="K7114" s="129"/>
      <c r="L7114" s="132"/>
      <c r="M7114" s="132"/>
      <c r="N7114" s="135"/>
      <c r="O7114" s="135"/>
      <c r="P7114" s="135"/>
      <c r="Q7114" s="135"/>
      <c r="R7114" s="135"/>
      <c r="S7114" s="135"/>
    </row>
    <row r="7115" spans="9:19">
      <c r="I7115" s="132"/>
      <c r="J7115" s="132"/>
      <c r="K7115" s="129"/>
      <c r="L7115" s="132"/>
      <c r="M7115" s="132"/>
      <c r="N7115" s="135"/>
      <c r="O7115" s="135"/>
      <c r="P7115" s="135"/>
      <c r="Q7115" s="135"/>
      <c r="R7115" s="135"/>
      <c r="S7115" s="135"/>
    </row>
    <row r="7116" spans="9:19">
      <c r="I7116" s="132"/>
      <c r="J7116" s="132"/>
      <c r="K7116" s="129"/>
      <c r="L7116" s="132"/>
      <c r="M7116" s="132"/>
      <c r="N7116" s="135"/>
      <c r="O7116" s="135"/>
      <c r="P7116" s="135"/>
      <c r="Q7116" s="135"/>
      <c r="R7116" s="135"/>
      <c r="S7116" s="135"/>
    </row>
    <row r="7117" spans="9:19">
      <c r="I7117" s="132"/>
      <c r="J7117" s="132"/>
      <c r="K7117" s="129"/>
      <c r="L7117" s="132"/>
      <c r="M7117" s="132"/>
      <c r="N7117" s="135"/>
      <c r="O7117" s="135"/>
      <c r="P7117" s="135"/>
      <c r="Q7117" s="135"/>
      <c r="R7117" s="135"/>
      <c r="S7117" s="135"/>
    </row>
    <row r="7118" spans="9:19">
      <c r="I7118" s="132"/>
      <c r="J7118" s="132"/>
      <c r="K7118" s="129"/>
      <c r="L7118" s="132"/>
      <c r="M7118" s="132"/>
      <c r="N7118" s="135"/>
      <c r="O7118" s="135"/>
      <c r="P7118" s="135"/>
      <c r="Q7118" s="135"/>
      <c r="R7118" s="135"/>
      <c r="S7118" s="135"/>
    </row>
    <row r="7119" spans="9:19">
      <c r="I7119" s="132"/>
      <c r="J7119" s="132"/>
      <c r="K7119" s="129"/>
      <c r="L7119" s="132"/>
      <c r="M7119" s="132"/>
      <c r="N7119" s="135"/>
      <c r="O7119" s="135"/>
      <c r="P7119" s="135"/>
      <c r="Q7119" s="135"/>
      <c r="R7119" s="135"/>
      <c r="S7119" s="135"/>
    </row>
    <row r="7120" spans="9:19">
      <c r="I7120" s="132"/>
      <c r="J7120" s="132"/>
      <c r="K7120" s="129"/>
      <c r="L7120" s="132"/>
      <c r="M7120" s="132"/>
      <c r="N7120" s="135"/>
      <c r="O7120" s="135"/>
      <c r="P7120" s="135"/>
      <c r="Q7120" s="135"/>
      <c r="R7120" s="135"/>
      <c r="S7120" s="135"/>
    </row>
    <row r="7121" spans="9:19">
      <c r="I7121" s="132"/>
      <c r="J7121" s="132"/>
      <c r="K7121" s="129"/>
      <c r="L7121" s="132"/>
      <c r="M7121" s="132"/>
      <c r="N7121" s="135"/>
      <c r="O7121" s="135"/>
      <c r="P7121" s="135"/>
      <c r="Q7121" s="135"/>
      <c r="R7121" s="135"/>
      <c r="S7121" s="135"/>
    </row>
    <row r="7122" spans="9:19">
      <c r="I7122" s="132"/>
      <c r="J7122" s="132"/>
      <c r="K7122" s="129"/>
      <c r="L7122" s="132"/>
      <c r="M7122" s="132"/>
      <c r="N7122" s="135"/>
      <c r="O7122" s="135"/>
      <c r="P7122" s="135"/>
      <c r="Q7122" s="135"/>
      <c r="R7122" s="135"/>
      <c r="S7122" s="135"/>
    </row>
    <row r="7123" spans="9:19">
      <c r="I7123" s="132"/>
      <c r="J7123" s="132"/>
      <c r="K7123" s="129"/>
      <c r="L7123" s="132"/>
      <c r="M7123" s="132"/>
      <c r="N7123" s="135"/>
      <c r="O7123" s="135"/>
      <c r="P7123" s="135"/>
      <c r="Q7123" s="135"/>
      <c r="R7123" s="135"/>
      <c r="S7123" s="135"/>
    </row>
    <row r="7124" spans="9:19">
      <c r="I7124" s="132"/>
      <c r="J7124" s="132"/>
      <c r="K7124" s="129"/>
      <c r="L7124" s="132"/>
      <c r="M7124" s="132"/>
      <c r="N7124" s="135"/>
      <c r="O7124" s="135"/>
      <c r="P7124" s="135"/>
      <c r="Q7124" s="135"/>
      <c r="R7124" s="135"/>
      <c r="S7124" s="135"/>
    </row>
    <row r="7125" spans="9:19">
      <c r="I7125" s="132"/>
      <c r="J7125" s="132"/>
      <c r="K7125" s="129"/>
      <c r="L7125" s="132"/>
      <c r="M7125" s="132"/>
      <c r="N7125" s="135"/>
      <c r="O7125" s="135"/>
      <c r="P7125" s="135"/>
      <c r="Q7125" s="135"/>
      <c r="R7125" s="135"/>
      <c r="S7125" s="135"/>
    </row>
    <row r="7126" spans="9:19">
      <c r="I7126" s="132"/>
      <c r="J7126" s="132"/>
      <c r="K7126" s="129"/>
      <c r="L7126" s="132"/>
      <c r="M7126" s="132"/>
      <c r="N7126" s="135"/>
      <c r="O7126" s="135"/>
      <c r="P7126" s="135"/>
      <c r="Q7126" s="135"/>
      <c r="R7126" s="135"/>
      <c r="S7126" s="135"/>
    </row>
    <row r="7127" spans="9:19">
      <c r="I7127" s="132"/>
      <c r="J7127" s="132"/>
      <c r="K7127" s="129"/>
      <c r="L7127" s="132"/>
      <c r="M7127" s="132"/>
      <c r="N7127" s="135"/>
      <c r="O7127" s="135"/>
      <c r="P7127" s="135"/>
      <c r="Q7127" s="135"/>
      <c r="R7127" s="135"/>
      <c r="S7127" s="135"/>
    </row>
    <row r="7128" spans="9:19">
      <c r="I7128" s="132"/>
      <c r="J7128" s="132"/>
      <c r="K7128" s="129"/>
      <c r="L7128" s="132"/>
      <c r="M7128" s="132"/>
      <c r="N7128" s="135"/>
      <c r="O7128" s="135"/>
      <c r="P7128" s="135"/>
      <c r="Q7128" s="135"/>
      <c r="R7128" s="135"/>
      <c r="S7128" s="135"/>
    </row>
    <row r="7129" spans="9:19">
      <c r="I7129" s="132"/>
      <c r="J7129" s="132"/>
      <c r="K7129" s="129"/>
      <c r="L7129" s="132"/>
      <c r="M7129" s="132"/>
      <c r="N7129" s="135"/>
      <c r="O7129" s="135"/>
      <c r="P7129" s="135"/>
      <c r="Q7129" s="135"/>
      <c r="R7129" s="135"/>
      <c r="S7129" s="135"/>
    </row>
    <row r="7130" spans="9:19">
      <c r="I7130" s="132"/>
      <c r="J7130" s="132"/>
      <c r="K7130" s="129"/>
      <c r="L7130" s="132"/>
      <c r="M7130" s="132"/>
      <c r="N7130" s="135"/>
      <c r="O7130" s="135"/>
      <c r="P7130" s="135"/>
      <c r="Q7130" s="135"/>
      <c r="R7130" s="135"/>
      <c r="S7130" s="135"/>
    </row>
    <row r="7131" spans="9:19">
      <c r="I7131" s="132"/>
      <c r="J7131" s="132"/>
      <c r="K7131" s="129"/>
      <c r="L7131" s="132"/>
      <c r="M7131" s="132"/>
      <c r="N7131" s="135"/>
      <c r="O7131" s="135"/>
      <c r="P7131" s="135"/>
      <c r="Q7131" s="135"/>
      <c r="R7131" s="135"/>
      <c r="S7131" s="135"/>
    </row>
    <row r="7132" spans="9:19">
      <c r="I7132" s="132"/>
      <c r="J7132" s="132"/>
      <c r="K7132" s="129"/>
      <c r="L7132" s="132"/>
      <c r="M7132" s="132"/>
      <c r="N7132" s="135"/>
      <c r="O7132" s="135"/>
      <c r="P7132" s="135"/>
      <c r="Q7132" s="135"/>
      <c r="R7132" s="135"/>
      <c r="S7132" s="135"/>
    </row>
    <row r="7133" spans="9:19">
      <c r="I7133" s="132"/>
      <c r="J7133" s="132"/>
      <c r="K7133" s="129"/>
      <c r="L7133" s="132"/>
      <c r="M7133" s="132"/>
      <c r="N7133" s="135"/>
      <c r="O7133" s="135"/>
      <c r="P7133" s="135"/>
      <c r="Q7133" s="135"/>
      <c r="R7133" s="135"/>
      <c r="S7133" s="135"/>
    </row>
    <row r="7134" spans="9:19">
      <c r="I7134" s="132"/>
      <c r="J7134" s="132"/>
      <c r="K7134" s="129"/>
      <c r="L7134" s="132"/>
      <c r="M7134" s="132"/>
      <c r="N7134" s="135"/>
      <c r="O7134" s="135"/>
      <c r="P7134" s="135"/>
      <c r="Q7134" s="135"/>
      <c r="R7134" s="135"/>
      <c r="S7134" s="135"/>
    </row>
    <row r="7135" spans="9:19">
      <c r="I7135" s="132"/>
      <c r="J7135" s="132"/>
      <c r="K7135" s="129"/>
      <c r="L7135" s="132"/>
      <c r="M7135" s="132"/>
      <c r="N7135" s="135"/>
      <c r="O7135" s="135"/>
      <c r="P7135" s="135"/>
      <c r="Q7135" s="135"/>
      <c r="R7135" s="135"/>
      <c r="S7135" s="135"/>
    </row>
    <row r="7136" spans="9:19">
      <c r="I7136" s="132"/>
      <c r="J7136" s="132"/>
      <c r="K7136" s="129"/>
      <c r="L7136" s="132"/>
      <c r="M7136" s="132"/>
      <c r="N7136" s="135"/>
      <c r="O7136" s="135"/>
      <c r="P7136" s="135"/>
      <c r="Q7136" s="135"/>
      <c r="R7136" s="135"/>
      <c r="S7136" s="135"/>
    </row>
    <row r="7137" spans="9:19">
      <c r="I7137" s="132"/>
      <c r="J7137" s="132"/>
      <c r="K7137" s="129"/>
      <c r="L7137" s="132"/>
      <c r="M7137" s="132"/>
      <c r="N7137" s="135"/>
      <c r="O7137" s="135"/>
      <c r="P7137" s="135"/>
      <c r="Q7137" s="135"/>
      <c r="R7137" s="135"/>
      <c r="S7137" s="135"/>
    </row>
    <row r="7138" spans="9:19">
      <c r="I7138" s="132"/>
      <c r="J7138" s="132"/>
      <c r="K7138" s="129"/>
      <c r="L7138" s="132"/>
      <c r="M7138" s="132"/>
      <c r="N7138" s="135"/>
      <c r="O7138" s="135"/>
      <c r="P7138" s="135"/>
      <c r="Q7138" s="135"/>
      <c r="R7138" s="135"/>
      <c r="S7138" s="135"/>
    </row>
    <row r="7139" spans="9:19">
      <c r="I7139" s="132"/>
      <c r="J7139" s="132"/>
      <c r="K7139" s="129"/>
      <c r="L7139" s="132"/>
      <c r="M7139" s="132"/>
      <c r="N7139" s="135"/>
      <c r="O7139" s="135"/>
      <c r="P7139" s="135"/>
      <c r="Q7139" s="135"/>
      <c r="R7139" s="135"/>
      <c r="S7139" s="135"/>
    </row>
    <row r="7140" spans="9:19">
      <c r="I7140" s="132"/>
      <c r="J7140" s="132"/>
      <c r="K7140" s="129"/>
      <c r="L7140" s="132"/>
      <c r="M7140" s="132"/>
      <c r="N7140" s="135"/>
      <c r="O7140" s="135"/>
      <c r="P7140" s="135"/>
      <c r="Q7140" s="135"/>
      <c r="R7140" s="135"/>
      <c r="S7140" s="135"/>
    </row>
    <row r="7141" spans="9:19">
      <c r="I7141" s="132"/>
      <c r="J7141" s="132"/>
      <c r="K7141" s="129"/>
      <c r="L7141" s="132"/>
      <c r="M7141" s="132"/>
      <c r="N7141" s="135"/>
      <c r="O7141" s="135"/>
      <c r="P7141" s="135"/>
      <c r="Q7141" s="135"/>
      <c r="R7141" s="135"/>
      <c r="S7141" s="135"/>
    </row>
    <row r="7142" spans="9:19">
      <c r="I7142" s="132"/>
      <c r="J7142" s="132"/>
      <c r="K7142" s="129"/>
      <c r="L7142" s="132"/>
      <c r="M7142" s="132"/>
      <c r="N7142" s="135"/>
      <c r="O7142" s="135"/>
      <c r="P7142" s="135"/>
      <c r="Q7142" s="135"/>
      <c r="R7142" s="135"/>
      <c r="S7142" s="135"/>
    </row>
    <row r="7143" spans="9:19">
      <c r="I7143" s="132"/>
      <c r="J7143" s="132"/>
      <c r="K7143" s="129"/>
      <c r="L7143" s="132"/>
      <c r="M7143" s="132"/>
      <c r="N7143" s="135"/>
      <c r="O7143" s="135"/>
      <c r="P7143" s="135"/>
      <c r="Q7143" s="135"/>
      <c r="R7143" s="135"/>
      <c r="S7143" s="135"/>
    </row>
    <row r="7144" spans="9:19">
      <c r="I7144" s="132"/>
      <c r="J7144" s="132"/>
      <c r="K7144" s="129"/>
      <c r="L7144" s="132"/>
      <c r="M7144" s="132"/>
      <c r="N7144" s="135"/>
      <c r="O7144" s="135"/>
      <c r="P7144" s="135"/>
      <c r="Q7144" s="135"/>
      <c r="R7144" s="135"/>
      <c r="S7144" s="135"/>
    </row>
    <row r="7145" spans="9:19">
      <c r="I7145" s="132"/>
      <c r="J7145" s="132"/>
      <c r="K7145" s="129"/>
      <c r="L7145" s="132"/>
      <c r="M7145" s="132"/>
      <c r="N7145" s="135"/>
      <c r="O7145" s="135"/>
      <c r="P7145" s="135"/>
      <c r="Q7145" s="135"/>
      <c r="R7145" s="135"/>
      <c r="S7145" s="135"/>
    </row>
    <row r="7146" spans="9:19">
      <c r="I7146" s="132"/>
      <c r="J7146" s="132"/>
      <c r="K7146" s="129"/>
      <c r="L7146" s="132"/>
      <c r="M7146" s="132"/>
      <c r="N7146" s="135"/>
      <c r="O7146" s="135"/>
      <c r="P7146" s="135"/>
      <c r="Q7146" s="135"/>
      <c r="R7146" s="135"/>
      <c r="S7146" s="135"/>
    </row>
    <row r="7147" spans="9:19">
      <c r="I7147" s="132"/>
      <c r="J7147" s="132"/>
      <c r="K7147" s="129"/>
      <c r="L7147" s="132"/>
      <c r="M7147" s="132"/>
      <c r="N7147" s="135"/>
      <c r="O7147" s="135"/>
      <c r="P7147" s="135"/>
      <c r="Q7147" s="135"/>
      <c r="R7147" s="135"/>
      <c r="S7147" s="135"/>
    </row>
    <row r="7148" spans="9:19">
      <c r="I7148" s="132"/>
      <c r="J7148" s="132"/>
      <c r="K7148" s="129"/>
      <c r="L7148" s="132"/>
      <c r="M7148" s="132"/>
      <c r="N7148" s="135"/>
      <c r="O7148" s="135"/>
      <c r="P7148" s="135"/>
      <c r="Q7148" s="135"/>
      <c r="R7148" s="135"/>
      <c r="S7148" s="135"/>
    </row>
    <row r="7149" spans="9:19">
      <c r="I7149" s="132"/>
      <c r="J7149" s="132"/>
      <c r="K7149" s="129"/>
      <c r="L7149" s="132"/>
      <c r="M7149" s="132"/>
      <c r="N7149" s="135"/>
      <c r="O7149" s="135"/>
      <c r="P7149" s="135"/>
      <c r="Q7149" s="135"/>
      <c r="R7149" s="135"/>
      <c r="S7149" s="135"/>
    </row>
    <row r="7150" spans="9:19">
      <c r="I7150" s="132"/>
      <c r="J7150" s="132"/>
      <c r="K7150" s="129"/>
      <c r="L7150" s="132"/>
      <c r="M7150" s="132"/>
      <c r="N7150" s="135"/>
      <c r="O7150" s="135"/>
      <c r="P7150" s="135"/>
      <c r="Q7150" s="135"/>
      <c r="R7150" s="135"/>
      <c r="S7150" s="135"/>
    </row>
    <row r="7151" spans="9:19">
      <c r="I7151" s="132"/>
      <c r="J7151" s="132"/>
      <c r="K7151" s="129"/>
      <c r="L7151" s="132"/>
      <c r="M7151" s="132"/>
      <c r="N7151" s="135"/>
      <c r="O7151" s="135"/>
      <c r="P7151" s="135"/>
      <c r="Q7151" s="135"/>
      <c r="R7151" s="135"/>
      <c r="S7151" s="135"/>
    </row>
    <row r="7152" spans="9:19">
      <c r="I7152" s="132"/>
      <c r="J7152" s="132"/>
      <c r="K7152" s="129"/>
      <c r="L7152" s="132"/>
      <c r="M7152" s="132"/>
      <c r="N7152" s="135"/>
      <c r="O7152" s="135"/>
      <c r="P7152" s="135"/>
      <c r="Q7152" s="135"/>
      <c r="R7152" s="135"/>
      <c r="S7152" s="135"/>
    </row>
    <row r="7153" spans="9:19">
      <c r="I7153" s="132"/>
      <c r="J7153" s="132"/>
      <c r="K7153" s="129"/>
      <c r="L7153" s="132"/>
      <c r="M7153" s="132"/>
      <c r="N7153" s="135"/>
      <c r="O7153" s="135"/>
      <c r="P7153" s="135"/>
      <c r="Q7153" s="135"/>
      <c r="R7153" s="135"/>
      <c r="S7153" s="135"/>
    </row>
    <row r="7154" spans="9:19">
      <c r="I7154" s="132"/>
      <c r="J7154" s="132"/>
      <c r="K7154" s="129"/>
      <c r="L7154" s="132"/>
      <c r="M7154" s="132"/>
      <c r="N7154" s="135"/>
      <c r="O7154" s="135"/>
      <c r="P7154" s="135"/>
      <c r="Q7154" s="135"/>
      <c r="R7154" s="135"/>
      <c r="S7154" s="135"/>
    </row>
    <row r="7155" spans="9:19">
      <c r="I7155" s="132"/>
      <c r="J7155" s="132"/>
      <c r="K7155" s="129"/>
      <c r="L7155" s="132"/>
      <c r="M7155" s="132"/>
      <c r="N7155" s="135"/>
      <c r="O7155" s="135"/>
      <c r="P7155" s="135"/>
      <c r="Q7155" s="135"/>
      <c r="R7155" s="135"/>
      <c r="S7155" s="135"/>
    </row>
    <row r="7156" spans="9:19">
      <c r="I7156" s="132"/>
      <c r="J7156" s="132"/>
      <c r="K7156" s="129"/>
      <c r="L7156" s="132"/>
      <c r="M7156" s="132"/>
      <c r="N7156" s="135"/>
      <c r="O7156" s="135"/>
      <c r="P7156" s="135"/>
      <c r="Q7156" s="135"/>
      <c r="R7156" s="135"/>
      <c r="S7156" s="135"/>
    </row>
    <row r="7157" spans="9:19">
      <c r="I7157" s="132"/>
      <c r="J7157" s="132"/>
      <c r="K7157" s="129"/>
      <c r="L7157" s="132"/>
      <c r="M7157" s="132"/>
      <c r="N7157" s="135"/>
      <c r="O7157" s="135"/>
      <c r="P7157" s="135"/>
      <c r="Q7157" s="135"/>
      <c r="R7157" s="135"/>
      <c r="S7157" s="135"/>
    </row>
    <row r="7158" spans="9:19">
      <c r="I7158" s="132"/>
      <c r="J7158" s="132"/>
      <c r="K7158" s="129"/>
      <c r="L7158" s="132"/>
      <c r="M7158" s="132"/>
      <c r="N7158" s="135"/>
      <c r="O7158" s="135"/>
      <c r="P7158" s="135"/>
      <c r="Q7158" s="135"/>
      <c r="R7158" s="135"/>
      <c r="S7158" s="135"/>
    </row>
    <row r="7159" spans="9:19">
      <c r="I7159" s="132"/>
      <c r="J7159" s="132"/>
      <c r="K7159" s="129"/>
      <c r="L7159" s="132"/>
      <c r="M7159" s="132"/>
      <c r="N7159" s="135"/>
      <c r="O7159" s="135"/>
      <c r="P7159" s="135"/>
      <c r="Q7159" s="135"/>
      <c r="R7159" s="135"/>
      <c r="S7159" s="135"/>
    </row>
    <row r="7160" spans="9:19">
      <c r="I7160" s="132"/>
      <c r="J7160" s="132"/>
      <c r="K7160" s="129"/>
      <c r="L7160" s="132"/>
      <c r="M7160" s="132"/>
      <c r="N7160" s="135"/>
      <c r="O7160" s="135"/>
      <c r="P7160" s="135"/>
      <c r="Q7160" s="135"/>
      <c r="R7160" s="135"/>
      <c r="S7160" s="135"/>
    </row>
    <row r="7161" spans="9:19">
      <c r="I7161" s="132"/>
      <c r="J7161" s="132"/>
      <c r="K7161" s="129"/>
      <c r="L7161" s="132"/>
      <c r="M7161" s="132"/>
      <c r="N7161" s="135"/>
      <c r="O7161" s="135"/>
      <c r="P7161" s="135"/>
      <c r="Q7161" s="135"/>
      <c r="R7161" s="135"/>
      <c r="S7161" s="135"/>
    </row>
    <row r="7162" spans="9:19">
      <c r="I7162" s="132"/>
      <c r="J7162" s="132"/>
      <c r="K7162" s="129"/>
      <c r="L7162" s="132"/>
      <c r="M7162" s="132"/>
      <c r="N7162" s="135"/>
      <c r="O7162" s="135"/>
      <c r="P7162" s="135"/>
      <c r="Q7162" s="135"/>
      <c r="R7162" s="135"/>
      <c r="S7162" s="135"/>
    </row>
    <row r="7163" spans="9:19">
      <c r="I7163" s="132"/>
      <c r="J7163" s="132"/>
      <c r="K7163" s="129"/>
      <c r="L7163" s="132"/>
      <c r="M7163" s="132"/>
      <c r="N7163" s="135"/>
      <c r="O7163" s="135"/>
      <c r="P7163" s="135"/>
      <c r="Q7163" s="135"/>
      <c r="R7163" s="135"/>
      <c r="S7163" s="135"/>
    </row>
    <row r="7164" spans="9:19">
      <c r="I7164" s="132"/>
      <c r="J7164" s="132"/>
      <c r="K7164" s="129"/>
      <c r="L7164" s="132"/>
      <c r="M7164" s="132"/>
      <c r="N7164" s="135"/>
      <c r="O7164" s="135"/>
      <c r="P7164" s="135"/>
      <c r="Q7164" s="135"/>
      <c r="R7164" s="135"/>
      <c r="S7164" s="135"/>
    </row>
    <row r="7165" spans="9:19">
      <c r="I7165" s="132"/>
      <c r="J7165" s="132"/>
      <c r="K7165" s="129"/>
      <c r="L7165" s="132"/>
      <c r="M7165" s="132"/>
      <c r="N7165" s="135"/>
      <c r="O7165" s="135"/>
      <c r="P7165" s="135"/>
      <c r="Q7165" s="135"/>
      <c r="R7165" s="135"/>
      <c r="S7165" s="135"/>
    </row>
    <row r="7166" spans="9:19">
      <c r="I7166" s="132"/>
      <c r="J7166" s="132"/>
      <c r="K7166" s="129"/>
      <c r="L7166" s="132"/>
      <c r="M7166" s="132"/>
      <c r="N7166" s="135"/>
      <c r="O7166" s="135"/>
      <c r="P7166" s="135"/>
      <c r="Q7166" s="135"/>
      <c r="R7166" s="135"/>
      <c r="S7166" s="135"/>
    </row>
    <row r="7167" spans="9:19">
      <c r="I7167" s="132"/>
      <c r="J7167" s="132"/>
      <c r="K7167" s="129"/>
      <c r="L7167" s="132"/>
      <c r="M7167" s="132"/>
      <c r="N7167" s="135"/>
      <c r="O7167" s="135"/>
      <c r="P7167" s="135"/>
      <c r="Q7167" s="135"/>
      <c r="R7167" s="135"/>
      <c r="S7167" s="135"/>
    </row>
    <row r="7168" spans="9:19">
      <c r="I7168" s="132"/>
      <c r="J7168" s="132"/>
      <c r="K7168" s="129"/>
      <c r="L7168" s="132"/>
      <c r="M7168" s="132"/>
      <c r="N7168" s="135"/>
      <c r="O7168" s="135"/>
      <c r="P7168" s="135"/>
      <c r="Q7168" s="135"/>
      <c r="R7168" s="135"/>
      <c r="S7168" s="135"/>
    </row>
    <row r="7169" spans="9:19">
      <c r="I7169" s="132"/>
      <c r="J7169" s="132"/>
      <c r="K7169" s="129"/>
      <c r="L7169" s="132"/>
      <c r="M7169" s="132"/>
      <c r="N7169" s="135"/>
      <c r="O7169" s="135"/>
      <c r="P7169" s="135"/>
      <c r="Q7169" s="135"/>
      <c r="R7169" s="135"/>
      <c r="S7169" s="135"/>
    </row>
    <row r="7170" spans="9:19">
      <c r="I7170" s="132"/>
      <c r="J7170" s="132"/>
      <c r="K7170" s="129"/>
      <c r="L7170" s="132"/>
      <c r="M7170" s="132"/>
      <c r="N7170" s="135"/>
      <c r="O7170" s="135"/>
      <c r="P7170" s="135"/>
      <c r="Q7170" s="135"/>
      <c r="R7170" s="135"/>
      <c r="S7170" s="135"/>
    </row>
    <row r="7171" spans="9:19">
      <c r="I7171" s="132"/>
      <c r="J7171" s="132"/>
      <c r="K7171" s="129"/>
      <c r="L7171" s="132"/>
      <c r="M7171" s="132"/>
      <c r="N7171" s="135"/>
      <c r="O7171" s="135"/>
      <c r="P7171" s="135"/>
      <c r="Q7171" s="135"/>
      <c r="R7171" s="135"/>
      <c r="S7171" s="135"/>
    </row>
    <row r="7172" spans="9:19">
      <c r="I7172" s="132"/>
      <c r="J7172" s="132"/>
      <c r="K7172" s="129"/>
      <c r="L7172" s="132"/>
      <c r="M7172" s="132"/>
      <c r="N7172" s="135"/>
      <c r="O7172" s="135"/>
      <c r="P7172" s="135"/>
      <c r="Q7172" s="135"/>
      <c r="R7172" s="135"/>
      <c r="S7172" s="135"/>
    </row>
    <row r="7173" spans="9:19">
      <c r="I7173" s="132"/>
      <c r="J7173" s="132"/>
      <c r="K7173" s="129"/>
      <c r="L7173" s="132"/>
      <c r="M7173" s="132"/>
      <c r="N7173" s="135"/>
      <c r="O7173" s="135"/>
      <c r="P7173" s="135"/>
      <c r="Q7173" s="135"/>
      <c r="R7173" s="135"/>
      <c r="S7173" s="135"/>
    </row>
    <row r="7174" spans="9:19">
      <c r="I7174" s="132"/>
      <c r="J7174" s="132"/>
      <c r="K7174" s="129"/>
      <c r="L7174" s="132"/>
      <c r="M7174" s="132"/>
      <c r="N7174" s="135"/>
      <c r="O7174" s="135"/>
      <c r="P7174" s="135"/>
      <c r="Q7174" s="135"/>
      <c r="R7174" s="135"/>
      <c r="S7174" s="135"/>
    </row>
    <row r="7175" spans="9:19">
      <c r="I7175" s="132"/>
      <c r="J7175" s="132"/>
      <c r="K7175" s="129"/>
      <c r="L7175" s="132"/>
      <c r="M7175" s="132"/>
      <c r="N7175" s="135"/>
      <c r="O7175" s="135"/>
      <c r="P7175" s="135"/>
      <c r="Q7175" s="135"/>
      <c r="R7175" s="135"/>
      <c r="S7175" s="135"/>
    </row>
    <row r="7176" spans="9:19">
      <c r="I7176" s="132"/>
      <c r="J7176" s="132"/>
      <c r="K7176" s="129"/>
      <c r="L7176" s="132"/>
      <c r="M7176" s="132"/>
      <c r="N7176" s="135"/>
      <c r="O7176" s="135"/>
      <c r="P7176" s="135"/>
      <c r="Q7176" s="135"/>
      <c r="R7176" s="135"/>
      <c r="S7176" s="135"/>
    </row>
    <row r="7177" spans="9:19">
      <c r="I7177" s="132"/>
      <c r="J7177" s="132"/>
      <c r="K7177" s="129"/>
      <c r="L7177" s="132"/>
      <c r="M7177" s="132"/>
      <c r="N7177" s="135"/>
      <c r="O7177" s="135"/>
      <c r="P7177" s="135"/>
      <c r="Q7177" s="135"/>
      <c r="R7177" s="135"/>
      <c r="S7177" s="135"/>
    </row>
    <row r="7178" spans="9:19">
      <c r="I7178" s="132"/>
      <c r="J7178" s="132"/>
      <c r="K7178" s="129"/>
      <c r="L7178" s="132"/>
      <c r="M7178" s="132"/>
      <c r="N7178" s="135"/>
      <c r="O7178" s="135"/>
      <c r="P7178" s="135"/>
      <c r="Q7178" s="135"/>
      <c r="R7178" s="135"/>
      <c r="S7178" s="135"/>
    </row>
    <row r="7179" spans="9:19">
      <c r="I7179" s="132"/>
      <c r="J7179" s="132"/>
      <c r="K7179" s="129"/>
      <c r="L7179" s="132"/>
      <c r="M7179" s="132"/>
      <c r="N7179" s="135"/>
      <c r="O7179" s="135"/>
      <c r="P7179" s="135"/>
      <c r="Q7179" s="135"/>
      <c r="R7179" s="135"/>
      <c r="S7179" s="135"/>
    </row>
    <row r="7180" spans="9:19">
      <c r="I7180" s="132"/>
      <c r="J7180" s="132"/>
      <c r="K7180" s="129"/>
      <c r="L7180" s="132"/>
      <c r="M7180" s="132"/>
      <c r="N7180" s="135"/>
      <c r="O7180" s="135"/>
      <c r="P7180" s="135"/>
      <c r="Q7180" s="135"/>
      <c r="R7180" s="135"/>
      <c r="S7180" s="135"/>
    </row>
    <row r="7181" spans="9:19">
      <c r="I7181" s="132"/>
      <c r="J7181" s="132"/>
      <c r="K7181" s="129"/>
      <c r="L7181" s="132"/>
      <c r="M7181" s="132"/>
      <c r="N7181" s="135"/>
      <c r="O7181" s="135"/>
      <c r="P7181" s="135"/>
      <c r="Q7181" s="135"/>
      <c r="R7181" s="135"/>
      <c r="S7181" s="135"/>
    </row>
    <row r="7182" spans="9:19">
      <c r="I7182" s="132"/>
      <c r="J7182" s="132"/>
      <c r="K7182" s="129"/>
      <c r="L7182" s="132"/>
      <c r="M7182" s="132"/>
      <c r="N7182" s="135"/>
      <c r="O7182" s="135"/>
      <c r="P7182" s="135"/>
      <c r="Q7182" s="135"/>
      <c r="R7182" s="135"/>
      <c r="S7182" s="135"/>
    </row>
    <row r="7183" spans="9:19">
      <c r="I7183" s="132"/>
      <c r="J7183" s="132"/>
      <c r="K7183" s="129"/>
      <c r="L7183" s="132"/>
      <c r="M7183" s="132"/>
      <c r="N7183" s="135"/>
      <c r="O7183" s="135"/>
      <c r="P7183" s="135"/>
      <c r="Q7183" s="135"/>
      <c r="R7183" s="135"/>
      <c r="S7183" s="135"/>
    </row>
    <row r="7184" spans="9:19">
      <c r="I7184" s="132"/>
      <c r="J7184" s="132"/>
      <c r="K7184" s="129"/>
      <c r="L7184" s="132"/>
      <c r="M7184" s="132"/>
      <c r="N7184" s="135"/>
      <c r="O7184" s="135"/>
      <c r="P7184" s="135"/>
      <c r="Q7184" s="135"/>
      <c r="R7184" s="135"/>
      <c r="S7184" s="135"/>
    </row>
    <row r="7185" spans="9:19">
      <c r="I7185" s="132"/>
      <c r="J7185" s="132"/>
      <c r="K7185" s="129"/>
      <c r="L7185" s="132"/>
      <c r="M7185" s="132"/>
      <c r="N7185" s="135"/>
      <c r="O7185" s="135"/>
      <c r="P7185" s="135"/>
      <c r="Q7185" s="135"/>
      <c r="R7185" s="135"/>
      <c r="S7185" s="135"/>
    </row>
    <row r="7186" spans="9:19">
      <c r="I7186" s="132"/>
      <c r="J7186" s="132"/>
      <c r="K7186" s="129"/>
      <c r="L7186" s="132"/>
      <c r="M7186" s="132"/>
      <c r="N7186" s="135"/>
      <c r="O7186" s="135"/>
      <c r="P7186" s="135"/>
      <c r="Q7186" s="135"/>
      <c r="R7186" s="135"/>
      <c r="S7186" s="135"/>
    </row>
    <row r="7187" spans="9:19">
      <c r="I7187" s="132"/>
      <c r="J7187" s="132"/>
      <c r="K7187" s="129"/>
      <c r="L7187" s="132"/>
      <c r="M7187" s="132"/>
      <c r="N7187" s="135"/>
      <c r="O7187" s="135"/>
      <c r="P7187" s="135"/>
      <c r="Q7187" s="135"/>
      <c r="R7187" s="135"/>
      <c r="S7187" s="135"/>
    </row>
    <row r="7188" spans="9:19">
      <c r="I7188" s="132"/>
      <c r="J7188" s="132"/>
      <c r="K7188" s="129"/>
      <c r="L7188" s="132"/>
      <c r="M7188" s="132"/>
      <c r="N7188" s="135"/>
      <c r="O7188" s="135"/>
      <c r="P7188" s="135"/>
      <c r="Q7188" s="135"/>
      <c r="R7188" s="135"/>
      <c r="S7188" s="135"/>
    </row>
    <row r="7189" spans="9:19">
      <c r="I7189" s="132"/>
      <c r="J7189" s="132"/>
      <c r="K7189" s="129"/>
      <c r="L7189" s="132"/>
      <c r="M7189" s="132"/>
      <c r="N7189" s="135"/>
      <c r="O7189" s="135"/>
      <c r="P7189" s="135"/>
      <c r="Q7189" s="135"/>
      <c r="R7189" s="135"/>
      <c r="S7189" s="135"/>
    </row>
    <row r="7190" spans="9:19">
      <c r="I7190" s="132"/>
      <c r="J7190" s="132"/>
      <c r="K7190" s="129"/>
      <c r="L7190" s="132"/>
      <c r="M7190" s="132"/>
      <c r="N7190" s="135"/>
      <c r="O7190" s="135"/>
      <c r="P7190" s="135"/>
      <c r="Q7190" s="135"/>
      <c r="R7190" s="135"/>
      <c r="S7190" s="135"/>
    </row>
    <row r="7191" spans="9:19">
      <c r="I7191" s="132"/>
      <c r="J7191" s="132"/>
      <c r="K7191" s="129"/>
      <c r="L7191" s="132"/>
      <c r="M7191" s="132"/>
      <c r="N7191" s="135"/>
      <c r="O7191" s="135"/>
      <c r="P7191" s="135"/>
      <c r="Q7191" s="135"/>
      <c r="R7191" s="135"/>
      <c r="S7191" s="135"/>
    </row>
    <row r="7192" spans="9:19">
      <c r="I7192" s="132"/>
      <c r="J7192" s="132"/>
      <c r="K7192" s="129"/>
      <c r="L7192" s="132"/>
      <c r="M7192" s="132"/>
      <c r="N7192" s="135"/>
      <c r="O7192" s="135"/>
      <c r="P7192" s="135"/>
      <c r="Q7192" s="135"/>
      <c r="R7192" s="135"/>
      <c r="S7192" s="135"/>
    </row>
    <row r="7193" spans="9:19">
      <c r="I7193" s="132"/>
      <c r="J7193" s="132"/>
      <c r="K7193" s="129"/>
      <c r="L7193" s="132"/>
      <c r="M7193" s="132"/>
      <c r="N7193" s="135"/>
      <c r="O7193" s="135"/>
      <c r="P7193" s="135"/>
      <c r="Q7193" s="135"/>
      <c r="R7193" s="135"/>
      <c r="S7193" s="135"/>
    </row>
    <row r="7194" spans="9:19">
      <c r="I7194" s="132"/>
      <c r="J7194" s="132"/>
      <c r="K7194" s="129"/>
      <c r="L7194" s="132"/>
      <c r="M7194" s="132"/>
      <c r="N7194" s="135"/>
      <c r="O7194" s="135"/>
      <c r="P7194" s="135"/>
      <c r="Q7194" s="135"/>
      <c r="R7194" s="135"/>
      <c r="S7194" s="135"/>
    </row>
    <row r="7195" spans="9:19">
      <c r="I7195" s="132"/>
      <c r="J7195" s="132"/>
      <c r="K7195" s="129"/>
      <c r="L7195" s="132"/>
      <c r="M7195" s="132"/>
      <c r="N7195" s="135"/>
      <c r="O7195" s="135"/>
      <c r="P7195" s="135"/>
      <c r="Q7195" s="135"/>
      <c r="R7195" s="135"/>
      <c r="S7195" s="135"/>
    </row>
    <row r="7196" spans="9:19">
      <c r="I7196" s="132"/>
      <c r="J7196" s="132"/>
      <c r="K7196" s="129"/>
      <c r="L7196" s="132"/>
      <c r="M7196" s="132"/>
      <c r="N7196" s="135"/>
      <c r="O7196" s="135"/>
      <c r="P7196" s="135"/>
      <c r="Q7196" s="135"/>
      <c r="R7196" s="135"/>
      <c r="S7196" s="135"/>
    </row>
    <row r="7197" spans="9:19">
      <c r="I7197" s="132"/>
      <c r="J7197" s="132"/>
      <c r="K7197" s="129"/>
      <c r="L7197" s="132"/>
      <c r="M7197" s="132"/>
      <c r="N7197" s="135"/>
      <c r="O7197" s="135"/>
      <c r="P7197" s="135"/>
      <c r="Q7197" s="135"/>
      <c r="R7197" s="135"/>
      <c r="S7197" s="135"/>
    </row>
    <row r="7198" spans="9:19">
      <c r="I7198" s="132"/>
      <c r="J7198" s="132"/>
      <c r="K7198" s="129"/>
      <c r="L7198" s="132"/>
      <c r="M7198" s="132"/>
      <c r="N7198" s="135"/>
      <c r="O7198" s="135"/>
      <c r="P7198" s="135"/>
      <c r="Q7198" s="135"/>
      <c r="R7198" s="135"/>
      <c r="S7198" s="135"/>
    </row>
    <row r="7199" spans="9:19">
      <c r="I7199" s="132"/>
      <c r="J7199" s="132"/>
      <c r="K7199" s="129"/>
      <c r="L7199" s="132"/>
      <c r="M7199" s="132"/>
      <c r="N7199" s="135"/>
      <c r="O7199" s="135"/>
      <c r="P7199" s="135"/>
      <c r="Q7199" s="135"/>
      <c r="R7199" s="135"/>
      <c r="S7199" s="135"/>
    </row>
    <row r="7200" spans="9:19">
      <c r="I7200" s="132"/>
      <c r="J7200" s="132"/>
      <c r="K7200" s="129"/>
      <c r="L7200" s="132"/>
      <c r="M7200" s="132"/>
      <c r="N7200" s="135"/>
      <c r="O7200" s="135"/>
      <c r="P7200" s="135"/>
      <c r="Q7200" s="135"/>
      <c r="R7200" s="135"/>
      <c r="S7200" s="135"/>
    </row>
    <row r="7201" spans="9:19">
      <c r="I7201" s="132"/>
      <c r="J7201" s="132"/>
      <c r="K7201" s="129"/>
      <c r="L7201" s="132"/>
      <c r="M7201" s="132"/>
      <c r="N7201" s="135"/>
      <c r="O7201" s="135"/>
      <c r="P7201" s="135"/>
      <c r="Q7201" s="135"/>
      <c r="R7201" s="135"/>
      <c r="S7201" s="135"/>
    </row>
    <row r="7202" spans="9:19">
      <c r="I7202" s="132"/>
      <c r="J7202" s="132"/>
      <c r="K7202" s="129"/>
      <c r="L7202" s="132"/>
      <c r="M7202" s="132"/>
      <c r="N7202" s="135"/>
      <c r="O7202" s="135"/>
      <c r="P7202" s="135"/>
      <c r="Q7202" s="135"/>
      <c r="R7202" s="135"/>
      <c r="S7202" s="135"/>
    </row>
    <row r="7203" spans="9:19">
      <c r="I7203" s="132"/>
      <c r="J7203" s="132"/>
      <c r="K7203" s="129"/>
      <c r="L7203" s="132"/>
      <c r="M7203" s="132"/>
      <c r="N7203" s="135"/>
      <c r="O7203" s="135"/>
      <c r="P7203" s="135"/>
      <c r="Q7203" s="135"/>
      <c r="R7203" s="135"/>
      <c r="S7203" s="135"/>
    </row>
    <row r="7204" spans="9:19">
      <c r="I7204" s="132"/>
      <c r="J7204" s="132"/>
      <c r="K7204" s="129"/>
      <c r="L7204" s="132"/>
      <c r="M7204" s="132"/>
      <c r="N7204" s="135"/>
      <c r="O7204" s="135"/>
      <c r="P7204" s="135"/>
      <c r="Q7204" s="135"/>
      <c r="R7204" s="135"/>
      <c r="S7204" s="135"/>
    </row>
    <row r="7205" spans="9:19">
      <c r="I7205" s="132"/>
      <c r="J7205" s="132"/>
      <c r="K7205" s="129"/>
      <c r="L7205" s="132"/>
      <c r="M7205" s="132"/>
      <c r="N7205" s="135"/>
      <c r="O7205" s="135"/>
      <c r="P7205" s="135"/>
      <c r="Q7205" s="135"/>
      <c r="R7205" s="135"/>
      <c r="S7205" s="135"/>
    </row>
    <row r="7206" spans="9:19">
      <c r="I7206" s="132"/>
      <c r="J7206" s="132"/>
      <c r="K7206" s="129"/>
      <c r="L7206" s="132"/>
      <c r="M7206" s="132"/>
      <c r="N7206" s="135"/>
      <c r="O7206" s="135"/>
      <c r="P7206" s="135"/>
      <c r="Q7206" s="135"/>
      <c r="R7206" s="135"/>
      <c r="S7206" s="135"/>
    </row>
    <row r="7207" spans="9:19">
      <c r="I7207" s="132"/>
      <c r="J7207" s="132"/>
      <c r="K7207" s="129"/>
      <c r="L7207" s="132"/>
      <c r="M7207" s="132"/>
      <c r="N7207" s="135"/>
      <c r="O7207" s="135"/>
      <c r="P7207" s="135"/>
      <c r="Q7207" s="135"/>
      <c r="R7207" s="135"/>
      <c r="S7207" s="135"/>
    </row>
    <row r="7208" spans="9:19">
      <c r="I7208" s="132"/>
      <c r="J7208" s="132"/>
      <c r="K7208" s="129"/>
      <c r="L7208" s="132"/>
      <c r="M7208" s="132"/>
      <c r="N7208" s="135"/>
      <c r="O7208" s="135"/>
      <c r="P7208" s="135"/>
      <c r="Q7208" s="135"/>
      <c r="R7208" s="135"/>
      <c r="S7208" s="135"/>
    </row>
    <row r="7209" spans="9:19">
      <c r="I7209" s="132"/>
      <c r="J7209" s="132"/>
      <c r="K7209" s="129"/>
      <c r="L7209" s="132"/>
      <c r="M7209" s="132"/>
      <c r="N7209" s="135"/>
      <c r="O7209" s="135"/>
      <c r="P7209" s="135"/>
      <c r="Q7209" s="135"/>
      <c r="R7209" s="135"/>
      <c r="S7209" s="135"/>
    </row>
    <row r="7210" spans="9:19">
      <c r="I7210" s="132"/>
      <c r="J7210" s="132"/>
      <c r="K7210" s="129"/>
      <c r="L7210" s="132"/>
      <c r="M7210" s="132"/>
      <c r="N7210" s="135"/>
      <c r="O7210" s="135"/>
      <c r="P7210" s="135"/>
      <c r="Q7210" s="135"/>
      <c r="R7210" s="135"/>
      <c r="S7210" s="135"/>
    </row>
    <row r="7211" spans="9:19">
      <c r="I7211" s="132"/>
      <c r="J7211" s="132"/>
      <c r="K7211" s="129"/>
      <c r="L7211" s="132"/>
      <c r="M7211" s="132"/>
      <c r="N7211" s="135"/>
      <c r="O7211" s="135"/>
      <c r="P7211" s="135"/>
      <c r="Q7211" s="135"/>
      <c r="R7211" s="135"/>
      <c r="S7211" s="135"/>
    </row>
    <row r="7212" spans="9:19">
      <c r="I7212" s="132"/>
      <c r="J7212" s="132"/>
      <c r="K7212" s="129"/>
      <c r="L7212" s="132"/>
      <c r="M7212" s="132"/>
      <c r="N7212" s="135"/>
      <c r="O7212" s="135"/>
      <c r="P7212" s="135"/>
      <c r="Q7212" s="135"/>
      <c r="R7212" s="135"/>
      <c r="S7212" s="135"/>
    </row>
    <row r="7213" spans="9:19">
      <c r="I7213" s="132"/>
      <c r="J7213" s="132"/>
      <c r="K7213" s="129"/>
      <c r="L7213" s="132"/>
      <c r="M7213" s="132"/>
      <c r="N7213" s="135"/>
      <c r="O7213" s="135"/>
      <c r="P7213" s="135"/>
      <c r="Q7213" s="135"/>
      <c r="R7213" s="135"/>
      <c r="S7213" s="135"/>
    </row>
    <row r="7214" spans="9:19">
      <c r="I7214" s="132"/>
      <c r="J7214" s="132"/>
      <c r="K7214" s="129"/>
      <c r="L7214" s="132"/>
      <c r="M7214" s="132"/>
      <c r="N7214" s="135"/>
      <c r="O7214" s="135"/>
      <c r="P7214" s="135"/>
      <c r="Q7214" s="135"/>
      <c r="R7214" s="135"/>
      <c r="S7214" s="135"/>
    </row>
    <row r="7215" spans="9:19">
      <c r="I7215" s="132"/>
      <c r="J7215" s="132"/>
      <c r="K7215" s="129"/>
      <c r="L7215" s="132"/>
      <c r="M7215" s="132"/>
      <c r="N7215" s="135"/>
      <c r="O7215" s="135"/>
      <c r="P7215" s="135"/>
      <c r="Q7215" s="135"/>
      <c r="R7215" s="135"/>
      <c r="S7215" s="135"/>
    </row>
    <row r="7216" spans="9:19">
      <c r="I7216" s="132"/>
      <c r="J7216" s="132"/>
      <c r="K7216" s="129"/>
      <c r="L7216" s="132"/>
      <c r="M7216" s="132"/>
      <c r="N7216" s="135"/>
      <c r="O7216" s="135"/>
      <c r="P7216" s="135"/>
      <c r="Q7216" s="135"/>
      <c r="R7216" s="135"/>
      <c r="S7216" s="135"/>
    </row>
    <row r="7217" spans="9:19">
      <c r="I7217" s="132"/>
      <c r="J7217" s="132"/>
      <c r="K7217" s="129"/>
      <c r="L7217" s="132"/>
      <c r="M7217" s="132"/>
      <c r="N7217" s="135"/>
      <c r="O7217" s="135"/>
      <c r="P7217" s="135"/>
      <c r="Q7217" s="135"/>
      <c r="R7217" s="135"/>
      <c r="S7217" s="135"/>
    </row>
    <row r="7218" spans="9:19">
      <c r="I7218" s="132"/>
      <c r="J7218" s="132"/>
      <c r="K7218" s="129"/>
      <c r="L7218" s="132"/>
      <c r="M7218" s="132"/>
      <c r="N7218" s="135"/>
      <c r="O7218" s="135"/>
      <c r="P7218" s="135"/>
      <c r="Q7218" s="135"/>
      <c r="R7218" s="135"/>
      <c r="S7218" s="135"/>
    </row>
    <row r="7219" spans="9:19">
      <c r="I7219" s="132"/>
      <c r="J7219" s="132"/>
      <c r="K7219" s="129"/>
      <c r="L7219" s="132"/>
      <c r="M7219" s="132"/>
      <c r="N7219" s="135"/>
      <c r="O7219" s="135"/>
      <c r="P7219" s="135"/>
      <c r="Q7219" s="135"/>
      <c r="R7219" s="135"/>
      <c r="S7219" s="135"/>
    </row>
    <row r="7220" spans="9:19">
      <c r="I7220" s="132"/>
      <c r="J7220" s="132"/>
      <c r="K7220" s="129"/>
      <c r="L7220" s="132"/>
      <c r="M7220" s="132"/>
      <c r="N7220" s="135"/>
      <c r="O7220" s="135"/>
      <c r="P7220" s="135"/>
      <c r="Q7220" s="135"/>
      <c r="R7220" s="135"/>
      <c r="S7220" s="135"/>
    </row>
    <row r="7221" spans="9:19">
      <c r="I7221" s="132"/>
      <c r="J7221" s="132"/>
      <c r="K7221" s="129"/>
      <c r="L7221" s="132"/>
      <c r="M7221" s="132"/>
      <c r="N7221" s="135"/>
      <c r="O7221" s="135"/>
      <c r="P7221" s="135"/>
      <c r="Q7221" s="135"/>
      <c r="R7221" s="135"/>
      <c r="S7221" s="135"/>
    </row>
    <row r="7222" spans="9:19">
      <c r="I7222" s="132"/>
      <c r="J7222" s="132"/>
      <c r="K7222" s="129"/>
      <c r="L7222" s="132"/>
      <c r="M7222" s="132"/>
      <c r="N7222" s="135"/>
      <c r="O7222" s="135"/>
      <c r="P7222" s="135"/>
      <c r="Q7222" s="135"/>
      <c r="R7222" s="135"/>
      <c r="S7222" s="135"/>
    </row>
    <row r="7223" spans="9:19">
      <c r="I7223" s="132"/>
      <c r="J7223" s="132"/>
      <c r="K7223" s="129"/>
      <c r="L7223" s="132"/>
      <c r="M7223" s="132"/>
      <c r="N7223" s="135"/>
      <c r="O7223" s="135"/>
      <c r="P7223" s="135"/>
      <c r="Q7223" s="135"/>
      <c r="R7223" s="135"/>
      <c r="S7223" s="135"/>
    </row>
    <row r="7224" spans="9:19">
      <c r="I7224" s="132"/>
      <c r="J7224" s="132"/>
      <c r="K7224" s="129"/>
      <c r="L7224" s="132"/>
      <c r="M7224" s="132"/>
      <c r="N7224" s="135"/>
      <c r="O7224" s="135"/>
      <c r="P7224" s="135"/>
      <c r="Q7224" s="135"/>
      <c r="R7224" s="135"/>
      <c r="S7224" s="135"/>
    </row>
    <row r="7225" spans="9:19">
      <c r="I7225" s="132"/>
      <c r="J7225" s="132"/>
      <c r="K7225" s="129"/>
      <c r="L7225" s="132"/>
      <c r="M7225" s="132"/>
      <c r="N7225" s="135"/>
      <c r="O7225" s="135"/>
      <c r="P7225" s="135"/>
      <c r="Q7225" s="135"/>
      <c r="R7225" s="135"/>
      <c r="S7225" s="135"/>
    </row>
    <row r="7226" spans="9:19">
      <c r="I7226" s="132"/>
      <c r="J7226" s="132"/>
      <c r="K7226" s="129"/>
      <c r="L7226" s="132"/>
      <c r="M7226" s="132"/>
      <c r="N7226" s="135"/>
      <c r="O7226" s="135"/>
      <c r="P7226" s="135"/>
      <c r="Q7226" s="135"/>
      <c r="R7226" s="135"/>
      <c r="S7226" s="135"/>
    </row>
    <row r="7227" spans="9:19">
      <c r="I7227" s="132"/>
      <c r="J7227" s="132"/>
      <c r="K7227" s="129"/>
      <c r="L7227" s="132"/>
      <c r="M7227" s="132"/>
      <c r="N7227" s="135"/>
      <c r="O7227" s="135"/>
      <c r="P7227" s="135"/>
      <c r="Q7227" s="135"/>
      <c r="R7227" s="135"/>
      <c r="S7227" s="135"/>
    </row>
    <row r="7228" spans="9:19">
      <c r="I7228" s="132"/>
      <c r="J7228" s="132"/>
      <c r="K7228" s="129"/>
      <c r="L7228" s="132"/>
      <c r="M7228" s="132"/>
      <c r="N7228" s="135"/>
      <c r="O7228" s="135"/>
      <c r="P7228" s="135"/>
      <c r="Q7228" s="135"/>
      <c r="R7228" s="135"/>
      <c r="S7228" s="135"/>
    </row>
    <row r="7229" spans="9:19">
      <c r="I7229" s="132"/>
      <c r="J7229" s="132"/>
      <c r="K7229" s="129"/>
      <c r="L7229" s="132"/>
      <c r="M7229" s="132"/>
      <c r="N7229" s="135"/>
      <c r="O7229" s="135"/>
      <c r="P7229" s="135"/>
      <c r="Q7229" s="135"/>
      <c r="R7229" s="135"/>
      <c r="S7229" s="135"/>
    </row>
    <row r="7230" spans="9:19">
      <c r="I7230" s="132"/>
      <c r="J7230" s="132"/>
      <c r="K7230" s="129"/>
      <c r="L7230" s="132"/>
      <c r="M7230" s="132"/>
      <c r="N7230" s="135"/>
      <c r="O7230" s="135"/>
      <c r="P7230" s="135"/>
      <c r="Q7230" s="135"/>
      <c r="R7230" s="135"/>
      <c r="S7230" s="135"/>
    </row>
    <row r="7231" spans="9:19">
      <c r="I7231" s="132"/>
      <c r="J7231" s="132"/>
      <c r="K7231" s="129"/>
      <c r="L7231" s="132"/>
      <c r="M7231" s="132"/>
      <c r="N7231" s="135"/>
      <c r="O7231" s="135"/>
      <c r="P7231" s="135"/>
      <c r="Q7231" s="135"/>
      <c r="R7231" s="135"/>
      <c r="S7231" s="135"/>
    </row>
    <row r="7232" spans="9:19">
      <c r="I7232" s="132"/>
      <c r="J7232" s="132"/>
      <c r="K7232" s="129"/>
      <c r="L7232" s="132"/>
      <c r="M7232" s="132"/>
      <c r="N7232" s="135"/>
      <c r="O7232" s="135"/>
      <c r="P7232" s="135"/>
      <c r="Q7232" s="135"/>
      <c r="R7232" s="135"/>
      <c r="S7232" s="135"/>
    </row>
    <row r="7233" spans="9:19">
      <c r="I7233" s="132"/>
      <c r="J7233" s="132"/>
      <c r="K7233" s="129"/>
      <c r="L7233" s="132"/>
      <c r="M7233" s="132"/>
      <c r="N7233" s="135"/>
      <c r="O7233" s="135"/>
      <c r="P7233" s="135"/>
      <c r="Q7233" s="135"/>
      <c r="R7233" s="135"/>
      <c r="S7233" s="135"/>
    </row>
    <row r="7234" spans="9:19">
      <c r="I7234" s="132"/>
      <c r="J7234" s="132"/>
      <c r="K7234" s="129"/>
      <c r="L7234" s="132"/>
      <c r="M7234" s="132"/>
      <c r="N7234" s="135"/>
      <c r="O7234" s="135"/>
      <c r="P7234" s="135"/>
      <c r="Q7234" s="135"/>
      <c r="R7234" s="135"/>
      <c r="S7234" s="135"/>
    </row>
    <row r="7235" spans="9:19">
      <c r="I7235" s="132"/>
      <c r="J7235" s="132"/>
      <c r="K7235" s="129"/>
      <c r="L7235" s="132"/>
      <c r="M7235" s="132"/>
      <c r="N7235" s="135"/>
      <c r="O7235" s="135"/>
      <c r="P7235" s="135"/>
      <c r="Q7235" s="135"/>
      <c r="R7235" s="135"/>
      <c r="S7235" s="135"/>
    </row>
    <row r="7236" spans="9:19">
      <c r="I7236" s="132"/>
      <c r="J7236" s="132"/>
      <c r="K7236" s="129"/>
      <c r="L7236" s="132"/>
      <c r="M7236" s="132"/>
      <c r="N7236" s="135"/>
      <c r="O7236" s="135"/>
      <c r="P7236" s="135"/>
      <c r="Q7236" s="135"/>
      <c r="R7236" s="135"/>
      <c r="S7236" s="135"/>
    </row>
    <row r="7237" spans="9:19">
      <c r="I7237" s="132"/>
      <c r="J7237" s="132"/>
      <c r="K7237" s="129"/>
      <c r="L7237" s="132"/>
      <c r="M7237" s="132"/>
      <c r="N7237" s="135"/>
      <c r="O7237" s="135"/>
      <c r="P7237" s="135"/>
      <c r="Q7237" s="135"/>
      <c r="R7237" s="135"/>
      <c r="S7237" s="135"/>
    </row>
    <row r="7238" spans="9:19">
      <c r="I7238" s="132"/>
      <c r="J7238" s="132"/>
      <c r="K7238" s="129"/>
      <c r="L7238" s="132"/>
      <c r="M7238" s="132"/>
      <c r="N7238" s="135"/>
      <c r="O7238" s="135"/>
      <c r="P7238" s="135"/>
      <c r="Q7238" s="135"/>
      <c r="R7238" s="135"/>
      <c r="S7238" s="135"/>
    </row>
    <row r="7239" spans="9:19">
      <c r="I7239" s="132"/>
      <c r="J7239" s="132"/>
      <c r="K7239" s="129"/>
      <c r="L7239" s="132"/>
      <c r="M7239" s="132"/>
      <c r="N7239" s="135"/>
      <c r="O7239" s="135"/>
      <c r="P7239" s="135"/>
      <c r="Q7239" s="135"/>
      <c r="R7239" s="135"/>
      <c r="S7239" s="135"/>
    </row>
    <row r="7240" spans="9:19">
      <c r="I7240" s="132"/>
      <c r="J7240" s="132"/>
      <c r="K7240" s="129"/>
      <c r="L7240" s="132"/>
      <c r="M7240" s="132"/>
      <c r="N7240" s="135"/>
      <c r="O7240" s="135"/>
      <c r="P7240" s="135"/>
      <c r="Q7240" s="135"/>
      <c r="R7240" s="135"/>
      <c r="S7240" s="135"/>
    </row>
    <row r="7241" spans="9:19">
      <c r="I7241" s="132"/>
      <c r="J7241" s="132"/>
      <c r="K7241" s="129"/>
      <c r="L7241" s="132"/>
      <c r="M7241" s="132"/>
      <c r="N7241" s="135"/>
      <c r="O7241" s="135"/>
      <c r="P7241" s="135"/>
      <c r="Q7241" s="135"/>
      <c r="R7241" s="135"/>
      <c r="S7241" s="135"/>
    </row>
    <row r="7242" spans="9:19">
      <c r="I7242" s="132"/>
      <c r="J7242" s="132"/>
      <c r="K7242" s="129"/>
      <c r="L7242" s="132"/>
      <c r="M7242" s="132"/>
      <c r="N7242" s="135"/>
      <c r="O7242" s="135"/>
      <c r="P7242" s="135"/>
      <c r="Q7242" s="135"/>
      <c r="R7242" s="135"/>
      <c r="S7242" s="135"/>
    </row>
    <row r="7243" spans="9:19">
      <c r="I7243" s="132"/>
      <c r="J7243" s="132"/>
      <c r="K7243" s="129"/>
      <c r="L7243" s="132"/>
      <c r="M7243" s="132"/>
      <c r="N7243" s="135"/>
      <c r="O7243" s="135"/>
      <c r="P7243" s="135"/>
      <c r="Q7243" s="135"/>
      <c r="R7243" s="135"/>
      <c r="S7243" s="135"/>
    </row>
    <row r="7244" spans="9:19">
      <c r="I7244" s="132"/>
      <c r="J7244" s="132"/>
      <c r="K7244" s="129"/>
      <c r="L7244" s="132"/>
      <c r="M7244" s="132"/>
      <c r="N7244" s="135"/>
      <c r="O7244" s="135"/>
      <c r="P7244" s="135"/>
      <c r="Q7244" s="135"/>
      <c r="R7244" s="135"/>
      <c r="S7244" s="135"/>
    </row>
    <row r="7245" spans="9:19">
      <c r="I7245" s="132"/>
      <c r="J7245" s="132"/>
      <c r="K7245" s="129"/>
      <c r="L7245" s="132"/>
      <c r="M7245" s="132"/>
      <c r="N7245" s="135"/>
      <c r="O7245" s="135"/>
      <c r="P7245" s="135"/>
      <c r="Q7245" s="135"/>
      <c r="R7245" s="135"/>
      <c r="S7245" s="135"/>
    </row>
    <row r="7246" spans="9:19">
      <c r="I7246" s="132"/>
      <c r="J7246" s="132"/>
      <c r="K7246" s="129"/>
      <c r="L7246" s="132"/>
      <c r="M7246" s="132"/>
      <c r="N7246" s="135"/>
      <c r="O7246" s="135"/>
      <c r="P7246" s="135"/>
      <c r="Q7246" s="135"/>
      <c r="R7246" s="135"/>
      <c r="S7246" s="135"/>
    </row>
    <row r="7247" spans="9:19">
      <c r="I7247" s="132"/>
      <c r="J7247" s="132"/>
      <c r="K7247" s="129"/>
      <c r="L7247" s="132"/>
      <c r="M7247" s="132"/>
      <c r="N7247" s="135"/>
      <c r="O7247" s="135"/>
      <c r="P7247" s="135"/>
      <c r="Q7247" s="135"/>
      <c r="R7247" s="135"/>
      <c r="S7247" s="135"/>
    </row>
    <row r="7248" spans="9:19">
      <c r="I7248" s="132"/>
      <c r="J7248" s="132"/>
      <c r="K7248" s="129"/>
      <c r="L7248" s="132"/>
      <c r="M7248" s="132"/>
      <c r="N7248" s="135"/>
      <c r="O7248" s="135"/>
      <c r="P7248" s="135"/>
      <c r="Q7248" s="135"/>
      <c r="R7248" s="135"/>
      <c r="S7248" s="135"/>
    </row>
    <row r="7249" spans="9:19">
      <c r="I7249" s="132"/>
      <c r="J7249" s="132"/>
      <c r="K7249" s="129"/>
      <c r="L7249" s="132"/>
      <c r="M7249" s="132"/>
      <c r="N7249" s="135"/>
      <c r="O7249" s="135"/>
      <c r="P7249" s="135"/>
      <c r="Q7249" s="135"/>
      <c r="R7249" s="135"/>
      <c r="S7249" s="135"/>
    </row>
    <row r="7250" spans="9:19">
      <c r="I7250" s="132"/>
      <c r="J7250" s="132"/>
      <c r="K7250" s="129"/>
      <c r="L7250" s="132"/>
      <c r="M7250" s="132"/>
      <c r="N7250" s="135"/>
      <c r="O7250" s="135"/>
      <c r="P7250" s="135"/>
      <c r="Q7250" s="135"/>
      <c r="R7250" s="135"/>
      <c r="S7250" s="135"/>
    </row>
    <row r="7251" spans="9:19">
      <c r="I7251" s="132"/>
      <c r="J7251" s="132"/>
      <c r="K7251" s="129"/>
      <c r="L7251" s="132"/>
      <c r="M7251" s="132"/>
      <c r="N7251" s="135"/>
      <c r="O7251" s="135"/>
      <c r="P7251" s="135"/>
      <c r="Q7251" s="135"/>
      <c r="R7251" s="135"/>
      <c r="S7251" s="135"/>
    </row>
    <row r="7252" spans="9:19">
      <c r="I7252" s="132"/>
      <c r="J7252" s="132"/>
      <c r="K7252" s="129"/>
      <c r="L7252" s="132"/>
      <c r="M7252" s="132"/>
      <c r="N7252" s="135"/>
      <c r="O7252" s="135"/>
      <c r="P7252" s="135"/>
      <c r="Q7252" s="135"/>
      <c r="R7252" s="135"/>
      <c r="S7252" s="135"/>
    </row>
    <row r="7253" spans="9:19">
      <c r="I7253" s="132"/>
      <c r="J7253" s="132"/>
      <c r="K7253" s="129"/>
      <c r="L7253" s="132"/>
      <c r="M7253" s="132"/>
      <c r="N7253" s="135"/>
      <c r="O7253" s="135"/>
      <c r="P7253" s="135"/>
      <c r="Q7253" s="135"/>
      <c r="R7253" s="135"/>
      <c r="S7253" s="135"/>
    </row>
    <row r="7254" spans="9:19">
      <c r="I7254" s="132"/>
      <c r="J7254" s="132"/>
      <c r="K7254" s="129"/>
      <c r="L7254" s="132"/>
      <c r="M7254" s="132"/>
      <c r="N7254" s="135"/>
      <c r="O7254" s="135"/>
      <c r="P7254" s="135"/>
      <c r="Q7254" s="135"/>
      <c r="R7254" s="135"/>
      <c r="S7254" s="135"/>
    </row>
    <row r="7255" spans="9:19">
      <c r="I7255" s="132"/>
      <c r="J7255" s="132"/>
      <c r="K7255" s="129"/>
      <c r="L7255" s="132"/>
      <c r="M7255" s="132"/>
      <c r="N7255" s="135"/>
      <c r="O7255" s="135"/>
      <c r="P7255" s="135"/>
      <c r="Q7255" s="135"/>
      <c r="R7255" s="135"/>
      <c r="S7255" s="135"/>
    </row>
    <row r="7256" spans="9:19">
      <c r="I7256" s="132"/>
      <c r="J7256" s="132"/>
      <c r="K7256" s="129"/>
      <c r="L7256" s="132"/>
      <c r="M7256" s="132"/>
      <c r="N7256" s="135"/>
      <c r="O7256" s="135"/>
      <c r="P7256" s="135"/>
      <c r="Q7256" s="135"/>
      <c r="R7256" s="135"/>
      <c r="S7256" s="135"/>
    </row>
    <row r="7257" spans="9:19">
      <c r="I7257" s="132"/>
      <c r="J7257" s="132"/>
      <c r="K7257" s="129"/>
      <c r="L7257" s="132"/>
      <c r="M7257" s="132"/>
      <c r="N7257" s="135"/>
      <c r="O7257" s="135"/>
      <c r="P7257" s="135"/>
      <c r="Q7257" s="135"/>
      <c r="R7257" s="135"/>
      <c r="S7257" s="135"/>
    </row>
    <row r="7258" spans="9:19">
      <c r="I7258" s="132"/>
      <c r="J7258" s="132"/>
      <c r="K7258" s="129"/>
      <c r="L7258" s="132"/>
      <c r="M7258" s="132"/>
      <c r="N7258" s="135"/>
      <c r="O7258" s="135"/>
      <c r="P7258" s="135"/>
      <c r="Q7258" s="135"/>
      <c r="R7258" s="135"/>
      <c r="S7258" s="135"/>
    </row>
    <row r="7259" spans="9:19">
      <c r="I7259" s="132"/>
      <c r="J7259" s="132"/>
      <c r="K7259" s="129"/>
      <c r="L7259" s="132"/>
      <c r="M7259" s="132"/>
      <c r="N7259" s="135"/>
      <c r="O7259" s="135"/>
      <c r="P7259" s="135"/>
      <c r="Q7259" s="135"/>
      <c r="R7259" s="135"/>
      <c r="S7259" s="135"/>
    </row>
    <row r="7260" spans="9:19">
      <c r="I7260" s="132"/>
      <c r="J7260" s="132"/>
      <c r="K7260" s="129"/>
      <c r="L7260" s="132"/>
      <c r="M7260" s="132"/>
      <c r="N7260" s="135"/>
      <c r="O7260" s="135"/>
      <c r="P7260" s="135"/>
      <c r="Q7260" s="135"/>
      <c r="R7260" s="135"/>
      <c r="S7260" s="135"/>
    </row>
    <row r="7261" spans="9:19">
      <c r="I7261" s="132"/>
      <c r="J7261" s="132"/>
      <c r="K7261" s="129"/>
      <c r="L7261" s="132"/>
      <c r="M7261" s="132"/>
      <c r="N7261" s="135"/>
      <c r="O7261" s="135"/>
      <c r="P7261" s="135"/>
      <c r="Q7261" s="135"/>
      <c r="R7261" s="135"/>
      <c r="S7261" s="135"/>
    </row>
    <row r="7262" spans="9:19">
      <c r="I7262" s="132"/>
      <c r="J7262" s="132"/>
      <c r="K7262" s="129"/>
      <c r="L7262" s="132"/>
      <c r="M7262" s="132"/>
      <c r="N7262" s="135"/>
      <c r="O7262" s="135"/>
      <c r="P7262" s="135"/>
      <c r="Q7262" s="135"/>
      <c r="R7262" s="135"/>
      <c r="S7262" s="135"/>
    </row>
    <row r="7263" spans="9:19">
      <c r="I7263" s="132"/>
      <c r="J7263" s="132"/>
      <c r="K7263" s="129"/>
      <c r="L7263" s="132"/>
      <c r="M7263" s="132"/>
      <c r="N7263" s="135"/>
      <c r="O7263" s="135"/>
      <c r="P7263" s="135"/>
      <c r="Q7263" s="135"/>
      <c r="R7263" s="135"/>
      <c r="S7263" s="135"/>
    </row>
    <row r="7264" spans="9:19">
      <c r="I7264" s="132"/>
      <c r="J7264" s="132"/>
      <c r="K7264" s="129"/>
      <c r="L7264" s="132"/>
      <c r="M7264" s="132"/>
      <c r="N7264" s="135"/>
      <c r="O7264" s="135"/>
      <c r="P7264" s="135"/>
      <c r="Q7264" s="135"/>
      <c r="R7264" s="135"/>
      <c r="S7264" s="135"/>
    </row>
    <row r="7265" spans="9:19">
      <c r="I7265" s="132"/>
      <c r="J7265" s="132"/>
      <c r="K7265" s="129"/>
      <c r="L7265" s="132"/>
      <c r="M7265" s="132"/>
      <c r="N7265" s="135"/>
      <c r="O7265" s="135"/>
      <c r="P7265" s="135"/>
      <c r="Q7265" s="135"/>
      <c r="R7265" s="135"/>
      <c r="S7265" s="135"/>
    </row>
    <row r="7266" spans="9:19">
      <c r="I7266" s="132"/>
      <c r="J7266" s="132"/>
      <c r="K7266" s="129"/>
      <c r="L7266" s="132"/>
      <c r="M7266" s="132"/>
      <c r="N7266" s="135"/>
      <c r="O7266" s="135"/>
      <c r="P7266" s="135"/>
      <c r="Q7266" s="135"/>
      <c r="R7266" s="135"/>
      <c r="S7266" s="135"/>
    </row>
    <row r="7267" spans="9:19">
      <c r="I7267" s="132"/>
      <c r="J7267" s="132"/>
      <c r="K7267" s="129"/>
      <c r="L7267" s="132"/>
      <c r="M7267" s="132"/>
      <c r="N7267" s="135"/>
      <c r="O7267" s="135"/>
      <c r="P7267" s="135"/>
      <c r="Q7267" s="135"/>
      <c r="R7267" s="135"/>
      <c r="S7267" s="135"/>
    </row>
    <row r="7268" spans="9:19">
      <c r="I7268" s="132"/>
      <c r="J7268" s="132"/>
      <c r="K7268" s="129"/>
      <c r="L7268" s="132"/>
      <c r="M7268" s="132"/>
      <c r="N7268" s="135"/>
      <c r="O7268" s="135"/>
      <c r="P7268" s="135"/>
      <c r="Q7268" s="135"/>
      <c r="R7268" s="135"/>
      <c r="S7268" s="135"/>
    </row>
    <row r="7269" spans="9:19">
      <c r="I7269" s="132"/>
      <c r="J7269" s="132"/>
      <c r="K7269" s="129"/>
      <c r="L7269" s="132"/>
      <c r="M7269" s="132"/>
      <c r="N7269" s="135"/>
      <c r="O7269" s="135"/>
      <c r="P7269" s="135"/>
      <c r="Q7269" s="135"/>
      <c r="R7269" s="135"/>
      <c r="S7269" s="135"/>
    </row>
    <row r="7270" spans="9:19">
      <c r="I7270" s="132"/>
      <c r="J7270" s="132"/>
      <c r="K7270" s="129"/>
      <c r="L7270" s="132"/>
      <c r="M7270" s="132"/>
      <c r="N7270" s="135"/>
      <c r="O7270" s="135"/>
      <c r="P7270" s="135"/>
      <c r="Q7270" s="135"/>
      <c r="R7270" s="135"/>
      <c r="S7270" s="135"/>
    </row>
    <row r="7271" spans="9:19">
      <c r="I7271" s="132"/>
      <c r="J7271" s="132"/>
      <c r="K7271" s="129"/>
      <c r="L7271" s="132"/>
      <c r="M7271" s="132"/>
      <c r="N7271" s="135"/>
      <c r="O7271" s="135"/>
      <c r="P7271" s="135"/>
      <c r="Q7271" s="135"/>
      <c r="R7271" s="135"/>
      <c r="S7271" s="135"/>
    </row>
    <row r="7272" spans="9:19">
      <c r="I7272" s="132"/>
      <c r="J7272" s="132"/>
      <c r="K7272" s="129"/>
      <c r="L7272" s="132"/>
      <c r="M7272" s="132"/>
      <c r="N7272" s="135"/>
      <c r="O7272" s="135"/>
      <c r="P7272" s="135"/>
      <c r="Q7272" s="135"/>
      <c r="R7272" s="135"/>
      <c r="S7272" s="135"/>
    </row>
    <row r="7273" spans="9:19">
      <c r="I7273" s="132"/>
      <c r="J7273" s="132"/>
      <c r="K7273" s="129"/>
      <c r="L7273" s="132"/>
      <c r="M7273" s="132"/>
      <c r="N7273" s="135"/>
      <c r="O7273" s="135"/>
      <c r="P7273" s="135"/>
      <c r="Q7273" s="135"/>
      <c r="R7273" s="135"/>
      <c r="S7273" s="135"/>
    </row>
    <row r="7274" spans="9:19">
      <c r="I7274" s="132"/>
      <c r="J7274" s="132"/>
      <c r="K7274" s="129"/>
      <c r="L7274" s="132"/>
      <c r="M7274" s="132"/>
      <c r="N7274" s="135"/>
      <c r="O7274" s="135"/>
      <c r="P7274" s="135"/>
      <c r="Q7274" s="135"/>
      <c r="R7274" s="135"/>
      <c r="S7274" s="135"/>
    </row>
    <row r="7275" spans="9:19">
      <c r="I7275" s="132"/>
      <c r="J7275" s="132"/>
      <c r="K7275" s="129"/>
      <c r="L7275" s="132"/>
      <c r="M7275" s="132"/>
      <c r="N7275" s="135"/>
      <c r="O7275" s="135"/>
      <c r="P7275" s="135"/>
      <c r="Q7275" s="135"/>
      <c r="R7275" s="135"/>
      <c r="S7275" s="135"/>
    </row>
    <row r="7276" spans="9:19">
      <c r="I7276" s="132"/>
      <c r="J7276" s="132"/>
      <c r="K7276" s="129"/>
      <c r="L7276" s="132"/>
      <c r="M7276" s="132"/>
      <c r="N7276" s="135"/>
      <c r="O7276" s="135"/>
      <c r="P7276" s="135"/>
      <c r="Q7276" s="135"/>
      <c r="R7276" s="135"/>
      <c r="S7276" s="135"/>
    </row>
    <row r="7277" spans="9:19">
      <c r="I7277" s="132"/>
      <c r="J7277" s="132"/>
      <c r="K7277" s="129"/>
      <c r="L7277" s="132"/>
      <c r="M7277" s="132"/>
      <c r="N7277" s="135"/>
      <c r="O7277" s="135"/>
      <c r="P7277" s="135"/>
      <c r="Q7277" s="135"/>
      <c r="R7277" s="135"/>
      <c r="S7277" s="135"/>
    </row>
    <row r="7278" spans="9:19">
      <c r="I7278" s="132"/>
      <c r="J7278" s="132"/>
      <c r="K7278" s="129"/>
      <c r="L7278" s="132"/>
      <c r="M7278" s="132"/>
      <c r="N7278" s="135"/>
      <c r="O7278" s="135"/>
      <c r="P7278" s="135"/>
      <c r="Q7278" s="135"/>
      <c r="R7278" s="135"/>
      <c r="S7278" s="135"/>
    </row>
    <row r="7279" spans="9:19">
      <c r="I7279" s="132"/>
      <c r="J7279" s="132"/>
      <c r="K7279" s="129"/>
      <c r="L7279" s="132"/>
      <c r="M7279" s="132"/>
      <c r="N7279" s="135"/>
      <c r="O7279" s="135"/>
      <c r="P7279" s="135"/>
      <c r="Q7279" s="135"/>
      <c r="R7279" s="135"/>
      <c r="S7279" s="135"/>
    </row>
    <row r="7280" spans="9:19">
      <c r="I7280" s="132"/>
      <c r="J7280" s="132"/>
      <c r="K7280" s="129"/>
      <c r="L7280" s="132"/>
      <c r="M7280" s="132"/>
      <c r="N7280" s="135"/>
      <c r="O7280" s="135"/>
      <c r="P7280" s="135"/>
      <c r="Q7280" s="135"/>
      <c r="R7280" s="135"/>
      <c r="S7280" s="135"/>
    </row>
    <row r="7281" spans="9:19">
      <c r="I7281" s="132"/>
      <c r="J7281" s="132"/>
      <c r="K7281" s="129"/>
      <c r="L7281" s="132"/>
      <c r="M7281" s="132"/>
      <c r="N7281" s="135"/>
      <c r="O7281" s="135"/>
      <c r="P7281" s="135"/>
      <c r="Q7281" s="135"/>
      <c r="R7281" s="135"/>
      <c r="S7281" s="135"/>
    </row>
    <row r="7282" spans="9:19">
      <c r="I7282" s="132"/>
      <c r="J7282" s="132"/>
      <c r="K7282" s="129"/>
      <c r="L7282" s="132"/>
      <c r="M7282" s="132"/>
      <c r="N7282" s="135"/>
      <c r="O7282" s="135"/>
      <c r="P7282" s="135"/>
      <c r="Q7282" s="135"/>
      <c r="R7282" s="135"/>
      <c r="S7282" s="135"/>
    </row>
    <row r="7283" spans="9:19">
      <c r="I7283" s="132"/>
      <c r="J7283" s="132"/>
      <c r="K7283" s="129"/>
      <c r="L7283" s="132"/>
      <c r="M7283" s="132"/>
      <c r="N7283" s="135"/>
      <c r="O7283" s="135"/>
      <c r="P7283" s="135"/>
      <c r="Q7283" s="135"/>
      <c r="R7283" s="135"/>
      <c r="S7283" s="135"/>
    </row>
    <row r="7284" spans="9:19">
      <c r="I7284" s="132"/>
      <c r="J7284" s="132"/>
      <c r="K7284" s="129"/>
      <c r="L7284" s="132"/>
      <c r="M7284" s="132"/>
      <c r="N7284" s="135"/>
      <c r="O7284" s="135"/>
      <c r="P7284" s="135"/>
      <c r="Q7284" s="135"/>
      <c r="R7284" s="135"/>
      <c r="S7284" s="135"/>
    </row>
    <row r="7285" spans="9:19">
      <c r="I7285" s="132"/>
      <c r="J7285" s="132"/>
      <c r="K7285" s="129"/>
      <c r="L7285" s="132"/>
      <c r="M7285" s="132"/>
      <c r="N7285" s="135"/>
      <c r="O7285" s="135"/>
      <c r="P7285" s="135"/>
      <c r="Q7285" s="135"/>
      <c r="R7285" s="135"/>
      <c r="S7285" s="135"/>
    </row>
    <row r="7286" spans="9:19">
      <c r="I7286" s="132"/>
      <c r="J7286" s="132"/>
      <c r="K7286" s="129"/>
      <c r="L7286" s="132"/>
      <c r="M7286" s="132"/>
      <c r="N7286" s="135"/>
      <c r="O7286" s="135"/>
      <c r="P7286" s="135"/>
      <c r="Q7286" s="135"/>
      <c r="R7286" s="135"/>
      <c r="S7286" s="135"/>
    </row>
    <row r="7287" spans="9:19">
      <c r="I7287" s="132"/>
      <c r="J7287" s="132"/>
      <c r="K7287" s="129"/>
      <c r="L7287" s="132"/>
      <c r="M7287" s="132"/>
      <c r="N7287" s="135"/>
      <c r="O7287" s="135"/>
      <c r="P7287" s="135"/>
      <c r="Q7287" s="135"/>
      <c r="R7287" s="135"/>
      <c r="S7287" s="135"/>
    </row>
    <row r="7288" spans="9:19">
      <c r="I7288" s="132"/>
      <c r="J7288" s="132"/>
      <c r="K7288" s="129"/>
      <c r="L7288" s="132"/>
      <c r="M7288" s="132"/>
      <c r="N7288" s="135"/>
      <c r="O7288" s="135"/>
      <c r="P7288" s="135"/>
      <c r="Q7288" s="135"/>
      <c r="R7288" s="135"/>
      <c r="S7288" s="135"/>
    </row>
    <row r="7289" spans="9:19">
      <c r="I7289" s="132"/>
      <c r="J7289" s="132"/>
      <c r="K7289" s="129"/>
      <c r="L7289" s="132"/>
      <c r="M7289" s="132"/>
      <c r="N7289" s="135"/>
      <c r="O7289" s="135"/>
      <c r="P7289" s="135"/>
      <c r="Q7289" s="135"/>
      <c r="R7289" s="135"/>
      <c r="S7289" s="135"/>
    </row>
    <row r="7290" spans="9:19">
      <c r="I7290" s="132"/>
      <c r="J7290" s="132"/>
      <c r="K7290" s="129"/>
      <c r="L7290" s="132"/>
      <c r="M7290" s="132"/>
      <c r="N7290" s="135"/>
      <c r="O7290" s="135"/>
      <c r="P7290" s="135"/>
      <c r="Q7290" s="135"/>
      <c r="R7290" s="135"/>
      <c r="S7290" s="135"/>
    </row>
    <row r="7291" spans="9:19">
      <c r="I7291" s="132"/>
      <c r="J7291" s="132"/>
      <c r="K7291" s="129"/>
      <c r="L7291" s="132"/>
      <c r="M7291" s="132"/>
      <c r="N7291" s="135"/>
      <c r="O7291" s="135"/>
      <c r="P7291" s="135"/>
      <c r="Q7291" s="135"/>
      <c r="R7291" s="135"/>
      <c r="S7291" s="135"/>
    </row>
    <row r="7292" spans="9:19">
      <c r="I7292" s="132"/>
      <c r="J7292" s="132"/>
      <c r="K7292" s="129"/>
      <c r="L7292" s="132"/>
      <c r="M7292" s="132"/>
      <c r="N7292" s="135"/>
      <c r="O7292" s="135"/>
      <c r="P7292" s="135"/>
      <c r="Q7292" s="135"/>
      <c r="R7292" s="135"/>
      <c r="S7292" s="135"/>
    </row>
    <row r="7293" spans="9:19">
      <c r="I7293" s="132"/>
      <c r="J7293" s="132"/>
      <c r="K7293" s="129"/>
      <c r="L7293" s="132"/>
      <c r="M7293" s="132"/>
      <c r="N7293" s="135"/>
      <c r="O7293" s="135"/>
      <c r="P7293" s="135"/>
      <c r="Q7293" s="135"/>
      <c r="R7293" s="135"/>
      <c r="S7293" s="135"/>
    </row>
    <row r="7294" spans="9:19">
      <c r="I7294" s="132"/>
      <c r="J7294" s="132"/>
      <c r="K7294" s="129"/>
      <c r="L7294" s="132"/>
      <c r="M7294" s="132"/>
      <c r="N7294" s="135"/>
      <c r="O7294" s="135"/>
      <c r="P7294" s="135"/>
      <c r="Q7294" s="135"/>
      <c r="R7294" s="135"/>
      <c r="S7294" s="135"/>
    </row>
    <row r="7295" spans="9:19">
      <c r="I7295" s="132"/>
      <c r="J7295" s="132"/>
      <c r="K7295" s="129"/>
      <c r="L7295" s="132"/>
      <c r="M7295" s="132"/>
      <c r="N7295" s="135"/>
      <c r="O7295" s="135"/>
      <c r="P7295" s="135"/>
      <c r="Q7295" s="135"/>
      <c r="R7295" s="135"/>
      <c r="S7295" s="135"/>
    </row>
    <row r="7296" spans="9:19">
      <c r="I7296" s="132"/>
      <c r="J7296" s="132"/>
      <c r="K7296" s="129"/>
      <c r="L7296" s="132"/>
      <c r="M7296" s="132"/>
      <c r="N7296" s="135"/>
      <c r="O7296" s="135"/>
      <c r="P7296" s="135"/>
      <c r="Q7296" s="135"/>
      <c r="R7296" s="135"/>
      <c r="S7296" s="135"/>
    </row>
    <row r="7297" spans="9:19">
      <c r="I7297" s="132"/>
      <c r="J7297" s="132"/>
      <c r="K7297" s="129"/>
      <c r="L7297" s="132"/>
      <c r="M7297" s="132"/>
      <c r="N7297" s="135"/>
      <c r="O7297" s="135"/>
      <c r="P7297" s="135"/>
      <c r="Q7297" s="135"/>
      <c r="R7297" s="135"/>
      <c r="S7297" s="135"/>
    </row>
    <row r="7298" spans="9:19">
      <c r="I7298" s="132"/>
      <c r="J7298" s="132"/>
      <c r="K7298" s="129"/>
      <c r="L7298" s="132"/>
      <c r="M7298" s="132"/>
      <c r="N7298" s="135"/>
      <c r="O7298" s="135"/>
      <c r="P7298" s="135"/>
      <c r="Q7298" s="135"/>
      <c r="R7298" s="135"/>
      <c r="S7298" s="135"/>
    </row>
    <row r="7299" spans="9:19">
      <c r="I7299" s="132"/>
      <c r="J7299" s="132"/>
      <c r="K7299" s="129"/>
      <c r="L7299" s="132"/>
      <c r="M7299" s="132"/>
      <c r="N7299" s="135"/>
      <c r="O7299" s="135"/>
      <c r="P7299" s="135"/>
      <c r="Q7299" s="135"/>
      <c r="R7299" s="135"/>
      <c r="S7299" s="135"/>
    </row>
    <row r="7300" spans="9:19">
      <c r="I7300" s="132"/>
      <c r="J7300" s="132"/>
      <c r="K7300" s="129"/>
      <c r="L7300" s="132"/>
      <c r="M7300" s="132"/>
      <c r="N7300" s="135"/>
      <c r="O7300" s="135"/>
      <c r="P7300" s="135"/>
      <c r="Q7300" s="135"/>
      <c r="R7300" s="135"/>
      <c r="S7300" s="135"/>
    </row>
    <row r="7301" spans="9:19">
      <c r="I7301" s="132"/>
      <c r="J7301" s="132"/>
      <c r="K7301" s="129"/>
      <c r="L7301" s="132"/>
      <c r="M7301" s="132"/>
      <c r="N7301" s="135"/>
      <c r="O7301" s="135"/>
      <c r="P7301" s="135"/>
      <c r="Q7301" s="135"/>
      <c r="R7301" s="135"/>
      <c r="S7301" s="135"/>
    </row>
    <row r="7302" spans="9:19">
      <c r="I7302" s="132"/>
      <c r="J7302" s="132"/>
      <c r="K7302" s="129"/>
      <c r="L7302" s="132"/>
      <c r="M7302" s="132"/>
      <c r="N7302" s="135"/>
      <c r="O7302" s="135"/>
      <c r="P7302" s="135"/>
      <c r="Q7302" s="135"/>
      <c r="R7302" s="135"/>
      <c r="S7302" s="135"/>
    </row>
    <row r="7303" spans="9:19">
      <c r="I7303" s="132"/>
      <c r="J7303" s="132"/>
      <c r="K7303" s="129"/>
      <c r="L7303" s="132"/>
      <c r="M7303" s="132"/>
      <c r="N7303" s="135"/>
      <c r="O7303" s="135"/>
      <c r="P7303" s="135"/>
      <c r="Q7303" s="135"/>
      <c r="R7303" s="135"/>
      <c r="S7303" s="135"/>
    </row>
    <row r="7304" spans="9:19">
      <c r="I7304" s="132"/>
      <c r="J7304" s="132"/>
      <c r="K7304" s="129"/>
      <c r="L7304" s="132"/>
      <c r="M7304" s="132"/>
      <c r="N7304" s="135"/>
      <c r="O7304" s="135"/>
      <c r="P7304" s="135"/>
      <c r="Q7304" s="135"/>
      <c r="R7304" s="135"/>
      <c r="S7304" s="135"/>
    </row>
    <row r="7305" spans="9:19">
      <c r="I7305" s="132"/>
      <c r="J7305" s="132"/>
      <c r="K7305" s="129"/>
      <c r="L7305" s="132"/>
      <c r="M7305" s="132"/>
      <c r="N7305" s="135"/>
      <c r="O7305" s="135"/>
      <c r="P7305" s="135"/>
      <c r="Q7305" s="135"/>
      <c r="R7305" s="135"/>
      <c r="S7305" s="135"/>
    </row>
    <row r="7306" spans="9:19">
      <c r="I7306" s="132"/>
      <c r="J7306" s="132"/>
      <c r="K7306" s="129"/>
      <c r="L7306" s="132"/>
      <c r="M7306" s="132"/>
      <c r="N7306" s="135"/>
      <c r="O7306" s="135"/>
      <c r="P7306" s="135"/>
      <c r="Q7306" s="135"/>
      <c r="R7306" s="135"/>
      <c r="S7306" s="135"/>
    </row>
    <row r="7307" spans="9:19">
      <c r="I7307" s="132"/>
      <c r="J7307" s="132"/>
      <c r="K7307" s="129"/>
      <c r="L7307" s="132"/>
      <c r="M7307" s="132"/>
      <c r="N7307" s="135"/>
      <c r="O7307" s="135"/>
      <c r="P7307" s="135"/>
      <c r="Q7307" s="135"/>
      <c r="R7307" s="135"/>
      <c r="S7307" s="135"/>
    </row>
    <row r="7308" spans="9:19">
      <c r="I7308" s="132"/>
      <c r="J7308" s="132"/>
      <c r="K7308" s="129"/>
      <c r="L7308" s="132"/>
      <c r="M7308" s="132"/>
      <c r="N7308" s="135"/>
      <c r="O7308" s="135"/>
      <c r="P7308" s="135"/>
      <c r="Q7308" s="135"/>
      <c r="R7308" s="135"/>
      <c r="S7308" s="135"/>
    </row>
    <row r="7309" spans="9:19">
      <c r="I7309" s="132"/>
      <c r="J7309" s="132"/>
      <c r="K7309" s="129"/>
      <c r="L7309" s="132"/>
      <c r="M7309" s="132"/>
      <c r="N7309" s="135"/>
      <c r="O7309" s="135"/>
      <c r="P7309" s="135"/>
      <c r="Q7309" s="135"/>
      <c r="R7309" s="135"/>
      <c r="S7309" s="135"/>
    </row>
    <row r="7310" spans="9:19">
      <c r="I7310" s="132"/>
      <c r="J7310" s="132"/>
      <c r="K7310" s="129"/>
      <c r="L7310" s="132"/>
      <c r="M7310" s="132"/>
      <c r="N7310" s="135"/>
      <c r="O7310" s="135"/>
      <c r="P7310" s="135"/>
      <c r="Q7310" s="135"/>
      <c r="R7310" s="135"/>
      <c r="S7310" s="135"/>
    </row>
    <row r="7311" spans="9:19">
      <c r="I7311" s="132"/>
      <c r="J7311" s="132"/>
      <c r="K7311" s="129"/>
      <c r="L7311" s="132"/>
      <c r="M7311" s="132"/>
      <c r="N7311" s="135"/>
      <c r="O7311" s="135"/>
      <c r="P7311" s="135"/>
      <c r="Q7311" s="135"/>
      <c r="R7311" s="135"/>
      <c r="S7311" s="135"/>
    </row>
    <row r="7312" spans="9:19">
      <c r="I7312" s="132"/>
      <c r="J7312" s="132"/>
      <c r="K7312" s="129"/>
      <c r="L7312" s="132"/>
      <c r="M7312" s="132"/>
      <c r="N7312" s="135"/>
      <c r="O7312" s="135"/>
      <c r="P7312" s="135"/>
      <c r="Q7312" s="135"/>
      <c r="R7312" s="135"/>
      <c r="S7312" s="135"/>
    </row>
    <row r="7313" spans="9:19">
      <c r="I7313" s="132"/>
      <c r="J7313" s="132"/>
      <c r="K7313" s="129"/>
      <c r="L7313" s="132"/>
      <c r="M7313" s="132"/>
      <c r="N7313" s="135"/>
      <c r="O7313" s="135"/>
      <c r="P7313" s="135"/>
      <c r="Q7313" s="135"/>
      <c r="R7313" s="135"/>
      <c r="S7313" s="135"/>
    </row>
    <row r="7314" spans="9:19">
      <c r="I7314" s="132"/>
      <c r="J7314" s="132"/>
      <c r="K7314" s="129"/>
      <c r="L7314" s="132"/>
      <c r="M7314" s="132"/>
      <c r="N7314" s="135"/>
      <c r="O7314" s="135"/>
      <c r="P7314" s="135"/>
      <c r="Q7314" s="135"/>
      <c r="R7314" s="135"/>
      <c r="S7314" s="135"/>
    </row>
    <row r="7315" spans="9:19">
      <c r="I7315" s="132"/>
      <c r="J7315" s="132"/>
      <c r="K7315" s="129"/>
      <c r="L7315" s="132"/>
      <c r="M7315" s="132"/>
      <c r="N7315" s="135"/>
      <c r="O7315" s="135"/>
      <c r="P7315" s="135"/>
      <c r="Q7315" s="135"/>
      <c r="R7315" s="135"/>
      <c r="S7315" s="135"/>
    </row>
    <row r="7316" spans="9:19">
      <c r="I7316" s="132"/>
      <c r="J7316" s="132"/>
      <c r="K7316" s="129"/>
      <c r="L7316" s="132"/>
      <c r="M7316" s="132"/>
      <c r="N7316" s="135"/>
      <c r="O7316" s="135"/>
      <c r="P7316" s="135"/>
      <c r="Q7316" s="135"/>
      <c r="R7316" s="135"/>
      <c r="S7316" s="135"/>
    </row>
    <row r="7317" spans="9:19">
      <c r="I7317" s="132"/>
      <c r="J7317" s="132"/>
      <c r="K7317" s="129"/>
      <c r="L7317" s="132"/>
      <c r="M7317" s="132"/>
      <c r="N7317" s="135"/>
      <c r="O7317" s="135"/>
      <c r="P7317" s="135"/>
      <c r="Q7317" s="135"/>
      <c r="R7317" s="135"/>
      <c r="S7317" s="135"/>
    </row>
    <row r="7318" spans="9:19">
      <c r="I7318" s="132"/>
      <c r="J7318" s="132"/>
      <c r="K7318" s="129"/>
      <c r="L7318" s="132"/>
      <c r="M7318" s="132"/>
      <c r="N7318" s="135"/>
      <c r="O7318" s="135"/>
      <c r="P7318" s="135"/>
      <c r="Q7318" s="135"/>
      <c r="R7318" s="135"/>
      <c r="S7318" s="135"/>
    </row>
    <row r="7319" spans="9:19">
      <c r="I7319" s="132"/>
      <c r="J7319" s="132"/>
      <c r="K7319" s="129"/>
      <c r="L7319" s="132"/>
      <c r="M7319" s="132"/>
      <c r="N7319" s="135"/>
      <c r="O7319" s="135"/>
      <c r="P7319" s="135"/>
      <c r="Q7319" s="135"/>
      <c r="R7319" s="135"/>
      <c r="S7319" s="135"/>
    </row>
    <row r="7320" spans="9:19">
      <c r="I7320" s="132"/>
      <c r="J7320" s="132"/>
      <c r="K7320" s="129"/>
      <c r="L7320" s="132"/>
      <c r="M7320" s="132"/>
      <c r="N7320" s="135"/>
      <c r="O7320" s="135"/>
      <c r="P7320" s="135"/>
      <c r="Q7320" s="135"/>
      <c r="R7320" s="135"/>
      <c r="S7320" s="135"/>
    </row>
    <row r="7321" spans="9:19">
      <c r="I7321" s="132"/>
      <c r="J7321" s="132"/>
      <c r="K7321" s="129"/>
      <c r="L7321" s="132"/>
      <c r="M7321" s="132"/>
      <c r="N7321" s="135"/>
      <c r="O7321" s="135"/>
      <c r="P7321" s="135"/>
      <c r="Q7321" s="135"/>
      <c r="R7321" s="135"/>
      <c r="S7321" s="135"/>
    </row>
    <row r="7322" spans="9:19">
      <c r="I7322" s="132"/>
      <c r="J7322" s="132"/>
      <c r="K7322" s="129"/>
      <c r="L7322" s="132"/>
      <c r="M7322" s="132"/>
      <c r="N7322" s="135"/>
      <c r="O7322" s="135"/>
      <c r="P7322" s="135"/>
      <c r="Q7322" s="135"/>
      <c r="R7322" s="135"/>
      <c r="S7322" s="135"/>
    </row>
    <row r="7323" spans="9:19">
      <c r="I7323" s="132"/>
      <c r="J7323" s="132"/>
      <c r="K7323" s="129"/>
      <c r="L7323" s="132"/>
      <c r="M7323" s="132"/>
      <c r="N7323" s="135"/>
      <c r="O7323" s="135"/>
      <c r="P7323" s="135"/>
      <c r="Q7323" s="135"/>
      <c r="R7323" s="135"/>
      <c r="S7323" s="135"/>
    </row>
    <row r="7324" spans="9:19">
      <c r="I7324" s="132"/>
      <c r="J7324" s="132"/>
      <c r="K7324" s="129"/>
      <c r="L7324" s="132"/>
      <c r="M7324" s="132"/>
      <c r="N7324" s="135"/>
      <c r="O7324" s="135"/>
      <c r="P7324" s="135"/>
      <c r="Q7324" s="135"/>
      <c r="R7324" s="135"/>
      <c r="S7324" s="135"/>
    </row>
    <row r="7325" spans="9:19">
      <c r="I7325" s="132"/>
      <c r="J7325" s="132"/>
      <c r="K7325" s="129"/>
      <c r="L7325" s="132"/>
      <c r="M7325" s="132"/>
      <c r="N7325" s="135"/>
      <c r="O7325" s="135"/>
      <c r="P7325" s="135"/>
      <c r="Q7325" s="135"/>
      <c r="R7325" s="135"/>
      <c r="S7325" s="135"/>
    </row>
    <row r="7326" spans="9:19">
      <c r="I7326" s="132"/>
      <c r="J7326" s="132"/>
      <c r="K7326" s="129"/>
      <c r="L7326" s="132"/>
      <c r="M7326" s="132"/>
      <c r="N7326" s="135"/>
      <c r="O7326" s="135"/>
      <c r="P7326" s="135"/>
      <c r="Q7326" s="135"/>
      <c r="R7326" s="135"/>
      <c r="S7326" s="135"/>
    </row>
    <row r="7327" spans="9:19">
      <c r="I7327" s="132"/>
      <c r="J7327" s="132"/>
      <c r="K7327" s="129"/>
      <c r="L7327" s="132"/>
      <c r="M7327" s="132"/>
      <c r="N7327" s="135"/>
      <c r="O7327" s="135"/>
      <c r="P7327" s="135"/>
      <c r="Q7327" s="135"/>
      <c r="R7327" s="135"/>
      <c r="S7327" s="135"/>
    </row>
    <row r="7328" spans="9:19">
      <c r="I7328" s="132"/>
      <c r="J7328" s="132"/>
      <c r="K7328" s="129"/>
      <c r="L7328" s="132"/>
      <c r="M7328" s="132"/>
      <c r="N7328" s="135"/>
      <c r="O7328" s="135"/>
      <c r="P7328" s="135"/>
      <c r="Q7328" s="135"/>
      <c r="R7328" s="135"/>
      <c r="S7328" s="135"/>
    </row>
    <row r="7329" spans="9:19">
      <c r="I7329" s="132"/>
      <c r="J7329" s="132"/>
      <c r="K7329" s="129"/>
      <c r="L7329" s="132"/>
      <c r="M7329" s="132"/>
      <c r="N7329" s="135"/>
      <c r="O7329" s="135"/>
      <c r="P7329" s="135"/>
      <c r="Q7329" s="135"/>
      <c r="R7329" s="135"/>
      <c r="S7329" s="135"/>
    </row>
    <row r="7330" spans="9:19">
      <c r="I7330" s="132"/>
      <c r="J7330" s="132"/>
      <c r="K7330" s="129"/>
      <c r="L7330" s="132"/>
      <c r="M7330" s="132"/>
      <c r="N7330" s="135"/>
      <c r="O7330" s="135"/>
      <c r="P7330" s="135"/>
      <c r="Q7330" s="135"/>
      <c r="R7330" s="135"/>
      <c r="S7330" s="135"/>
    </row>
    <row r="7331" spans="9:19">
      <c r="I7331" s="132"/>
      <c r="J7331" s="132"/>
      <c r="K7331" s="129"/>
      <c r="L7331" s="132"/>
      <c r="M7331" s="132"/>
      <c r="N7331" s="135"/>
      <c r="O7331" s="135"/>
      <c r="P7331" s="135"/>
      <c r="Q7331" s="135"/>
      <c r="R7331" s="135"/>
      <c r="S7331" s="135"/>
    </row>
    <row r="7332" spans="9:19">
      <c r="I7332" s="132"/>
      <c r="J7332" s="132"/>
      <c r="K7332" s="129"/>
      <c r="L7332" s="132"/>
      <c r="M7332" s="132"/>
      <c r="N7332" s="135"/>
      <c r="O7332" s="135"/>
      <c r="P7332" s="135"/>
      <c r="Q7332" s="135"/>
      <c r="R7332" s="135"/>
      <c r="S7332" s="135"/>
    </row>
    <row r="7333" spans="9:19">
      <c r="I7333" s="132"/>
      <c r="J7333" s="132"/>
      <c r="K7333" s="129"/>
      <c r="L7333" s="132"/>
      <c r="M7333" s="132"/>
      <c r="N7333" s="135"/>
      <c r="O7333" s="135"/>
      <c r="P7333" s="135"/>
      <c r="Q7333" s="135"/>
      <c r="R7333" s="135"/>
      <c r="S7333" s="135"/>
    </row>
    <row r="7334" spans="9:19">
      <c r="I7334" s="132"/>
      <c r="J7334" s="132"/>
      <c r="K7334" s="129"/>
      <c r="L7334" s="132"/>
      <c r="M7334" s="132"/>
      <c r="N7334" s="135"/>
      <c r="O7334" s="135"/>
      <c r="P7334" s="135"/>
      <c r="Q7334" s="135"/>
      <c r="R7334" s="135"/>
      <c r="S7334" s="135"/>
    </row>
    <row r="7335" spans="9:19">
      <c r="I7335" s="132"/>
      <c r="J7335" s="132"/>
      <c r="K7335" s="129"/>
      <c r="L7335" s="132"/>
      <c r="M7335" s="132"/>
      <c r="N7335" s="135"/>
      <c r="O7335" s="135"/>
      <c r="P7335" s="135"/>
      <c r="Q7335" s="135"/>
      <c r="R7335" s="135"/>
      <c r="S7335" s="135"/>
    </row>
    <row r="7336" spans="9:19">
      <c r="I7336" s="132"/>
      <c r="J7336" s="132"/>
      <c r="K7336" s="129"/>
      <c r="L7336" s="132"/>
      <c r="M7336" s="132"/>
      <c r="N7336" s="135"/>
      <c r="O7336" s="135"/>
      <c r="P7336" s="135"/>
      <c r="Q7336" s="135"/>
      <c r="R7336" s="135"/>
      <c r="S7336" s="135"/>
    </row>
    <row r="7337" spans="9:19">
      <c r="I7337" s="132"/>
      <c r="J7337" s="132"/>
      <c r="K7337" s="129"/>
      <c r="L7337" s="132"/>
      <c r="M7337" s="132"/>
      <c r="N7337" s="135"/>
      <c r="O7337" s="135"/>
      <c r="P7337" s="135"/>
      <c r="Q7337" s="135"/>
      <c r="R7337" s="135"/>
      <c r="S7337" s="135"/>
    </row>
    <row r="7338" spans="9:19">
      <c r="I7338" s="132"/>
      <c r="J7338" s="132"/>
      <c r="K7338" s="129"/>
      <c r="L7338" s="132"/>
      <c r="M7338" s="132"/>
      <c r="N7338" s="135"/>
      <c r="O7338" s="135"/>
      <c r="P7338" s="135"/>
      <c r="Q7338" s="135"/>
      <c r="R7338" s="135"/>
      <c r="S7338" s="135"/>
    </row>
    <row r="7339" spans="9:19">
      <c r="I7339" s="132"/>
      <c r="J7339" s="132"/>
      <c r="K7339" s="129"/>
      <c r="L7339" s="132"/>
      <c r="M7339" s="132"/>
      <c r="N7339" s="135"/>
      <c r="O7339" s="135"/>
      <c r="P7339" s="135"/>
      <c r="Q7339" s="135"/>
      <c r="R7339" s="135"/>
      <c r="S7339" s="135"/>
    </row>
    <row r="7340" spans="9:19">
      <c r="I7340" s="132"/>
      <c r="J7340" s="132"/>
      <c r="K7340" s="129"/>
      <c r="L7340" s="132"/>
      <c r="M7340" s="132"/>
      <c r="N7340" s="135"/>
      <c r="O7340" s="135"/>
      <c r="P7340" s="135"/>
      <c r="Q7340" s="135"/>
      <c r="R7340" s="135"/>
      <c r="S7340" s="135"/>
    </row>
    <row r="7341" spans="9:19">
      <c r="I7341" s="132"/>
      <c r="J7341" s="132"/>
      <c r="K7341" s="129"/>
      <c r="L7341" s="132"/>
      <c r="M7341" s="132"/>
      <c r="N7341" s="135"/>
      <c r="O7341" s="135"/>
      <c r="P7341" s="135"/>
      <c r="Q7341" s="135"/>
      <c r="R7341" s="135"/>
      <c r="S7341" s="135"/>
    </row>
    <row r="7342" spans="9:19">
      <c r="I7342" s="132"/>
      <c r="J7342" s="132"/>
      <c r="K7342" s="129"/>
      <c r="L7342" s="132"/>
      <c r="M7342" s="132"/>
      <c r="N7342" s="135"/>
      <c r="O7342" s="135"/>
      <c r="P7342" s="135"/>
      <c r="Q7342" s="135"/>
      <c r="R7342" s="135"/>
      <c r="S7342" s="135"/>
    </row>
    <row r="7343" spans="9:19">
      <c r="I7343" s="132"/>
      <c r="J7343" s="132"/>
      <c r="K7343" s="129"/>
      <c r="L7343" s="132"/>
      <c r="M7343" s="132"/>
      <c r="N7343" s="135"/>
      <c r="O7343" s="135"/>
      <c r="P7343" s="135"/>
      <c r="Q7343" s="135"/>
      <c r="R7343" s="135"/>
      <c r="S7343" s="135"/>
    </row>
    <row r="7344" spans="9:19">
      <c r="I7344" s="132"/>
      <c r="J7344" s="132"/>
      <c r="K7344" s="129"/>
      <c r="L7344" s="132"/>
      <c r="M7344" s="132"/>
      <c r="N7344" s="135"/>
      <c r="O7344" s="135"/>
      <c r="P7344" s="135"/>
      <c r="Q7344" s="135"/>
      <c r="R7344" s="135"/>
      <c r="S7344" s="135"/>
    </row>
    <row r="7345" spans="9:19">
      <c r="I7345" s="132"/>
      <c r="J7345" s="132"/>
      <c r="K7345" s="129"/>
      <c r="L7345" s="132"/>
      <c r="M7345" s="132"/>
      <c r="N7345" s="135"/>
      <c r="O7345" s="135"/>
      <c r="P7345" s="135"/>
      <c r="Q7345" s="135"/>
      <c r="R7345" s="135"/>
      <c r="S7345" s="135"/>
    </row>
    <row r="7346" spans="9:19">
      <c r="I7346" s="132"/>
      <c r="J7346" s="132"/>
      <c r="K7346" s="129"/>
      <c r="L7346" s="132"/>
      <c r="M7346" s="132"/>
      <c r="N7346" s="135"/>
      <c r="O7346" s="135"/>
      <c r="P7346" s="135"/>
      <c r="Q7346" s="135"/>
      <c r="R7346" s="135"/>
      <c r="S7346" s="135"/>
    </row>
    <row r="7347" spans="9:19">
      <c r="I7347" s="132"/>
      <c r="J7347" s="132"/>
      <c r="K7347" s="129"/>
      <c r="L7347" s="132"/>
      <c r="M7347" s="132"/>
      <c r="N7347" s="135"/>
      <c r="O7347" s="135"/>
      <c r="P7347" s="135"/>
      <c r="Q7347" s="135"/>
      <c r="R7347" s="135"/>
      <c r="S7347" s="135"/>
    </row>
    <row r="7348" spans="9:19">
      <c r="I7348" s="132"/>
      <c r="J7348" s="132"/>
      <c r="K7348" s="129"/>
      <c r="L7348" s="132"/>
      <c r="M7348" s="132"/>
      <c r="N7348" s="135"/>
      <c r="O7348" s="135"/>
      <c r="P7348" s="135"/>
      <c r="Q7348" s="135"/>
      <c r="R7348" s="135"/>
      <c r="S7348" s="135"/>
    </row>
    <row r="7349" spans="9:19">
      <c r="I7349" s="132"/>
      <c r="J7349" s="132"/>
      <c r="K7349" s="129"/>
      <c r="L7349" s="132"/>
      <c r="M7349" s="132"/>
      <c r="N7349" s="135"/>
      <c r="O7349" s="135"/>
      <c r="P7349" s="135"/>
      <c r="Q7349" s="135"/>
      <c r="R7349" s="135"/>
      <c r="S7349" s="135"/>
    </row>
    <row r="7350" spans="9:19">
      <c r="I7350" s="132"/>
      <c r="J7350" s="132"/>
      <c r="K7350" s="129"/>
      <c r="L7350" s="132"/>
      <c r="M7350" s="132"/>
      <c r="N7350" s="135"/>
      <c r="O7350" s="135"/>
      <c r="P7350" s="135"/>
      <c r="Q7350" s="135"/>
      <c r="R7350" s="135"/>
      <c r="S7350" s="135"/>
    </row>
    <row r="7351" spans="9:19">
      <c r="I7351" s="132"/>
      <c r="J7351" s="132"/>
      <c r="K7351" s="129"/>
      <c r="L7351" s="132"/>
      <c r="M7351" s="132"/>
      <c r="N7351" s="135"/>
      <c r="O7351" s="135"/>
      <c r="P7351" s="135"/>
      <c r="Q7351" s="135"/>
      <c r="R7351" s="135"/>
      <c r="S7351" s="135"/>
    </row>
    <row r="7352" spans="9:19">
      <c r="I7352" s="132"/>
      <c r="J7352" s="132"/>
      <c r="K7352" s="129"/>
      <c r="L7352" s="132"/>
      <c r="M7352" s="132"/>
      <c r="N7352" s="135"/>
      <c r="O7352" s="135"/>
      <c r="P7352" s="135"/>
      <c r="Q7352" s="135"/>
      <c r="R7352" s="135"/>
      <c r="S7352" s="135"/>
    </row>
    <row r="7353" spans="9:19">
      <c r="I7353" s="132"/>
      <c r="J7353" s="132"/>
      <c r="K7353" s="129"/>
      <c r="L7353" s="132"/>
      <c r="M7353" s="132"/>
      <c r="N7353" s="135"/>
      <c r="O7353" s="135"/>
      <c r="P7353" s="135"/>
      <c r="Q7353" s="135"/>
      <c r="R7353" s="135"/>
      <c r="S7353" s="135"/>
    </row>
    <row r="7354" spans="9:19">
      <c r="I7354" s="132"/>
      <c r="J7354" s="132"/>
      <c r="K7354" s="129"/>
      <c r="L7354" s="132"/>
      <c r="M7354" s="132"/>
      <c r="N7354" s="135"/>
      <c r="O7354" s="135"/>
      <c r="P7354" s="135"/>
      <c r="Q7354" s="135"/>
      <c r="R7354" s="135"/>
      <c r="S7354" s="135"/>
    </row>
    <row r="7355" spans="9:19">
      <c r="I7355" s="132"/>
      <c r="J7355" s="132"/>
      <c r="K7355" s="129"/>
      <c r="L7355" s="132"/>
      <c r="M7355" s="132"/>
      <c r="N7355" s="135"/>
      <c r="O7355" s="135"/>
      <c r="P7355" s="135"/>
      <c r="Q7355" s="135"/>
      <c r="R7355" s="135"/>
      <c r="S7355" s="135"/>
    </row>
    <row r="7356" spans="9:19">
      <c r="I7356" s="132"/>
      <c r="J7356" s="132"/>
      <c r="K7356" s="129"/>
      <c r="L7356" s="132"/>
      <c r="M7356" s="132"/>
      <c r="N7356" s="135"/>
      <c r="O7356" s="135"/>
      <c r="P7356" s="135"/>
      <c r="Q7356" s="135"/>
      <c r="R7356" s="135"/>
      <c r="S7356" s="135"/>
    </row>
    <row r="7357" spans="9:19">
      <c r="I7357" s="132"/>
      <c r="J7357" s="132"/>
      <c r="K7357" s="129"/>
      <c r="L7357" s="132"/>
      <c r="M7357" s="132"/>
      <c r="N7357" s="135"/>
      <c r="O7357" s="135"/>
      <c r="P7357" s="135"/>
      <c r="Q7357" s="135"/>
      <c r="R7357" s="135"/>
      <c r="S7357" s="135"/>
    </row>
    <row r="7358" spans="9:19">
      <c r="I7358" s="132"/>
      <c r="J7358" s="132"/>
      <c r="K7358" s="129"/>
      <c r="L7358" s="132"/>
      <c r="M7358" s="132"/>
      <c r="N7358" s="135"/>
      <c r="O7358" s="135"/>
      <c r="P7358" s="135"/>
      <c r="Q7358" s="135"/>
      <c r="R7358" s="135"/>
      <c r="S7358" s="135"/>
    </row>
    <row r="7359" spans="9:19">
      <c r="I7359" s="132"/>
      <c r="J7359" s="132"/>
      <c r="K7359" s="129"/>
      <c r="L7359" s="132"/>
      <c r="M7359" s="132"/>
      <c r="N7359" s="135"/>
      <c r="O7359" s="135"/>
      <c r="P7359" s="135"/>
      <c r="Q7359" s="135"/>
      <c r="R7359" s="135"/>
      <c r="S7359" s="135"/>
    </row>
    <row r="7360" spans="9:19">
      <c r="I7360" s="132"/>
      <c r="J7360" s="132"/>
      <c r="K7360" s="129"/>
      <c r="L7360" s="132"/>
      <c r="M7360" s="132"/>
      <c r="N7360" s="135"/>
      <c r="O7360" s="135"/>
      <c r="P7360" s="135"/>
      <c r="Q7360" s="135"/>
      <c r="R7360" s="135"/>
      <c r="S7360" s="135"/>
    </row>
    <row r="7361" spans="9:19">
      <c r="I7361" s="132"/>
      <c r="J7361" s="132"/>
      <c r="K7361" s="129"/>
      <c r="L7361" s="132"/>
      <c r="M7361" s="132"/>
      <c r="N7361" s="135"/>
      <c r="O7361" s="135"/>
      <c r="P7361" s="135"/>
      <c r="Q7361" s="135"/>
      <c r="R7361" s="135"/>
      <c r="S7361" s="135"/>
    </row>
    <row r="7362" spans="9:19">
      <c r="I7362" s="132"/>
      <c r="J7362" s="132"/>
      <c r="K7362" s="129"/>
      <c r="L7362" s="132"/>
      <c r="M7362" s="132"/>
      <c r="N7362" s="135"/>
      <c r="O7362" s="135"/>
      <c r="P7362" s="135"/>
      <c r="Q7362" s="135"/>
      <c r="R7362" s="135"/>
      <c r="S7362" s="135"/>
    </row>
    <row r="7363" spans="9:19">
      <c r="I7363" s="132"/>
      <c r="J7363" s="132"/>
      <c r="K7363" s="129"/>
      <c r="L7363" s="132"/>
      <c r="M7363" s="132"/>
      <c r="N7363" s="135"/>
      <c r="O7363" s="135"/>
      <c r="P7363" s="135"/>
      <c r="Q7363" s="135"/>
      <c r="R7363" s="135"/>
      <c r="S7363" s="135"/>
    </row>
    <row r="7364" spans="9:19">
      <c r="I7364" s="132"/>
      <c r="J7364" s="132"/>
      <c r="K7364" s="129"/>
      <c r="L7364" s="132"/>
      <c r="M7364" s="132"/>
      <c r="N7364" s="135"/>
      <c r="O7364" s="135"/>
      <c r="P7364" s="135"/>
      <c r="Q7364" s="135"/>
      <c r="R7364" s="135"/>
      <c r="S7364" s="135"/>
    </row>
    <row r="7365" spans="9:19">
      <c r="I7365" s="132"/>
      <c r="J7365" s="132"/>
      <c r="K7365" s="129"/>
      <c r="L7365" s="132"/>
      <c r="M7365" s="132"/>
      <c r="N7365" s="135"/>
      <c r="O7365" s="135"/>
      <c r="P7365" s="135"/>
      <c r="Q7365" s="135"/>
      <c r="R7365" s="135"/>
      <c r="S7365" s="135"/>
    </row>
    <row r="7366" spans="9:19">
      <c r="I7366" s="132"/>
      <c r="J7366" s="132"/>
      <c r="K7366" s="129"/>
      <c r="L7366" s="132"/>
      <c r="M7366" s="132"/>
      <c r="N7366" s="135"/>
      <c r="O7366" s="135"/>
      <c r="P7366" s="135"/>
      <c r="Q7366" s="135"/>
      <c r="R7366" s="135"/>
      <c r="S7366" s="135"/>
    </row>
    <row r="7367" spans="9:19">
      <c r="I7367" s="132"/>
      <c r="J7367" s="132"/>
      <c r="K7367" s="129"/>
      <c r="L7367" s="132"/>
      <c r="M7367" s="132"/>
      <c r="N7367" s="135"/>
      <c r="O7367" s="135"/>
      <c r="P7367" s="135"/>
      <c r="Q7367" s="135"/>
      <c r="R7367" s="135"/>
      <c r="S7367" s="135"/>
    </row>
    <row r="7368" spans="9:19">
      <c r="I7368" s="132"/>
      <c r="J7368" s="132"/>
      <c r="K7368" s="129"/>
      <c r="L7368" s="132"/>
      <c r="M7368" s="132"/>
      <c r="N7368" s="135"/>
      <c r="O7368" s="135"/>
      <c r="P7368" s="135"/>
      <c r="Q7368" s="135"/>
      <c r="R7368" s="135"/>
      <c r="S7368" s="135"/>
    </row>
    <row r="7369" spans="9:19">
      <c r="I7369" s="132"/>
      <c r="J7369" s="132"/>
      <c r="K7369" s="129"/>
      <c r="L7369" s="132"/>
      <c r="M7369" s="132"/>
      <c r="N7369" s="135"/>
      <c r="O7369" s="135"/>
      <c r="P7369" s="135"/>
      <c r="Q7369" s="135"/>
      <c r="R7369" s="135"/>
      <c r="S7369" s="135"/>
    </row>
    <row r="7370" spans="9:19">
      <c r="I7370" s="132"/>
      <c r="J7370" s="132"/>
      <c r="K7370" s="129"/>
      <c r="L7370" s="132"/>
      <c r="M7370" s="132"/>
      <c r="N7370" s="135"/>
      <c r="O7370" s="135"/>
      <c r="P7370" s="135"/>
      <c r="Q7370" s="135"/>
      <c r="R7370" s="135"/>
      <c r="S7370" s="135"/>
    </row>
    <row r="7371" spans="9:19">
      <c r="I7371" s="132"/>
      <c r="J7371" s="132"/>
      <c r="K7371" s="129"/>
      <c r="L7371" s="132"/>
      <c r="M7371" s="132"/>
      <c r="N7371" s="135"/>
      <c r="O7371" s="135"/>
      <c r="P7371" s="135"/>
      <c r="Q7371" s="135"/>
      <c r="R7371" s="135"/>
      <c r="S7371" s="135"/>
    </row>
    <row r="7372" spans="9:19">
      <c r="I7372" s="132"/>
      <c r="J7372" s="132"/>
      <c r="K7372" s="129"/>
      <c r="L7372" s="132"/>
      <c r="M7372" s="132"/>
      <c r="N7372" s="135"/>
      <c r="O7372" s="135"/>
      <c r="P7372" s="135"/>
      <c r="Q7372" s="135"/>
      <c r="R7372" s="135"/>
      <c r="S7372" s="135"/>
    </row>
    <row r="7373" spans="9:19">
      <c r="I7373" s="132"/>
      <c r="J7373" s="132"/>
      <c r="K7373" s="129"/>
      <c r="L7373" s="132"/>
      <c r="M7373" s="132"/>
      <c r="N7373" s="135"/>
      <c r="O7373" s="135"/>
      <c r="P7373" s="135"/>
      <c r="Q7373" s="135"/>
      <c r="R7373" s="135"/>
      <c r="S7373" s="135"/>
    </row>
    <row r="7374" spans="9:19">
      <c r="I7374" s="132"/>
      <c r="J7374" s="132"/>
      <c r="K7374" s="129"/>
      <c r="L7374" s="132"/>
      <c r="M7374" s="132"/>
      <c r="N7374" s="135"/>
      <c r="O7374" s="135"/>
      <c r="P7374" s="135"/>
      <c r="Q7374" s="135"/>
      <c r="R7374" s="135"/>
      <c r="S7374" s="135"/>
    </row>
    <row r="7375" spans="9:19">
      <c r="I7375" s="132"/>
      <c r="J7375" s="132"/>
      <c r="K7375" s="129"/>
      <c r="L7375" s="132"/>
      <c r="M7375" s="132"/>
      <c r="N7375" s="135"/>
      <c r="O7375" s="135"/>
      <c r="P7375" s="135"/>
      <c r="Q7375" s="135"/>
      <c r="R7375" s="135"/>
      <c r="S7375" s="135"/>
    </row>
    <row r="7376" spans="9:19">
      <c r="I7376" s="132"/>
      <c r="J7376" s="132"/>
      <c r="K7376" s="129"/>
      <c r="L7376" s="132"/>
      <c r="M7376" s="132"/>
      <c r="N7376" s="135"/>
      <c r="O7376" s="135"/>
      <c r="P7376" s="135"/>
      <c r="Q7376" s="135"/>
      <c r="R7376" s="135"/>
      <c r="S7376" s="135"/>
    </row>
    <row r="7377" spans="9:19">
      <c r="I7377" s="132"/>
      <c r="J7377" s="132"/>
      <c r="K7377" s="129"/>
      <c r="L7377" s="132"/>
      <c r="M7377" s="132"/>
      <c r="N7377" s="135"/>
      <c r="O7377" s="135"/>
      <c r="P7377" s="135"/>
      <c r="Q7377" s="135"/>
      <c r="R7377" s="135"/>
      <c r="S7377" s="135"/>
    </row>
    <row r="7378" spans="9:19">
      <c r="I7378" s="132"/>
      <c r="J7378" s="132"/>
      <c r="K7378" s="129"/>
      <c r="L7378" s="132"/>
      <c r="M7378" s="132"/>
      <c r="N7378" s="135"/>
      <c r="O7378" s="135"/>
      <c r="P7378" s="135"/>
      <c r="Q7378" s="135"/>
      <c r="R7378" s="135"/>
      <c r="S7378" s="135"/>
    </row>
    <row r="7379" spans="9:19">
      <c r="I7379" s="132"/>
      <c r="J7379" s="132"/>
      <c r="K7379" s="129"/>
      <c r="L7379" s="132"/>
      <c r="M7379" s="132"/>
      <c r="N7379" s="135"/>
      <c r="O7379" s="135"/>
      <c r="P7379" s="135"/>
      <c r="Q7379" s="135"/>
      <c r="R7379" s="135"/>
      <c r="S7379" s="135"/>
    </row>
    <row r="7380" spans="9:19">
      <c r="I7380" s="132"/>
      <c r="J7380" s="132"/>
      <c r="K7380" s="129"/>
      <c r="L7380" s="132"/>
      <c r="M7380" s="132"/>
      <c r="N7380" s="135"/>
      <c r="O7380" s="135"/>
      <c r="P7380" s="135"/>
      <c r="Q7380" s="135"/>
      <c r="R7380" s="135"/>
      <c r="S7380" s="135"/>
    </row>
    <row r="7381" spans="9:19">
      <c r="I7381" s="132"/>
      <c r="J7381" s="132"/>
      <c r="K7381" s="129"/>
      <c r="L7381" s="132"/>
      <c r="M7381" s="132"/>
      <c r="N7381" s="135"/>
      <c r="O7381" s="135"/>
      <c r="P7381" s="135"/>
      <c r="Q7381" s="135"/>
      <c r="R7381" s="135"/>
      <c r="S7381" s="135"/>
    </row>
    <row r="7382" spans="9:19">
      <c r="I7382" s="132"/>
      <c r="J7382" s="132"/>
      <c r="K7382" s="129"/>
      <c r="L7382" s="132"/>
      <c r="M7382" s="132"/>
      <c r="N7382" s="135"/>
      <c r="O7382" s="135"/>
      <c r="P7382" s="135"/>
      <c r="Q7382" s="135"/>
      <c r="R7382" s="135"/>
      <c r="S7382" s="135"/>
    </row>
    <row r="7383" spans="9:19">
      <c r="I7383" s="132"/>
      <c r="J7383" s="132"/>
      <c r="K7383" s="129"/>
      <c r="L7383" s="132"/>
      <c r="M7383" s="132"/>
      <c r="N7383" s="135"/>
      <c r="O7383" s="135"/>
      <c r="P7383" s="135"/>
      <c r="Q7383" s="135"/>
      <c r="R7383" s="135"/>
      <c r="S7383" s="135"/>
    </row>
    <row r="7384" spans="9:19">
      <c r="I7384" s="132"/>
      <c r="J7384" s="132"/>
      <c r="K7384" s="129"/>
      <c r="L7384" s="132"/>
      <c r="M7384" s="132"/>
      <c r="N7384" s="135"/>
      <c r="O7384" s="135"/>
      <c r="P7384" s="135"/>
      <c r="Q7384" s="135"/>
      <c r="R7384" s="135"/>
      <c r="S7384" s="135"/>
    </row>
    <row r="7385" spans="9:19">
      <c r="I7385" s="132"/>
      <c r="J7385" s="132"/>
      <c r="K7385" s="129"/>
      <c r="L7385" s="132"/>
      <c r="M7385" s="132"/>
      <c r="N7385" s="135"/>
      <c r="O7385" s="135"/>
      <c r="P7385" s="135"/>
      <c r="Q7385" s="135"/>
      <c r="R7385" s="135"/>
      <c r="S7385" s="135"/>
    </row>
    <row r="7386" spans="9:19">
      <c r="I7386" s="132"/>
      <c r="J7386" s="132"/>
      <c r="K7386" s="129"/>
      <c r="L7386" s="132"/>
      <c r="M7386" s="132"/>
      <c r="N7386" s="135"/>
      <c r="O7386" s="135"/>
      <c r="P7386" s="135"/>
      <c r="Q7386" s="135"/>
      <c r="R7386" s="135"/>
      <c r="S7386" s="135"/>
    </row>
    <row r="7387" spans="9:19">
      <c r="I7387" s="132"/>
      <c r="J7387" s="132"/>
      <c r="K7387" s="129"/>
      <c r="L7387" s="132"/>
      <c r="M7387" s="132"/>
      <c r="N7387" s="135"/>
      <c r="O7387" s="135"/>
      <c r="P7387" s="135"/>
      <c r="Q7387" s="135"/>
      <c r="R7387" s="135"/>
      <c r="S7387" s="135"/>
    </row>
    <row r="7388" spans="9:19">
      <c r="I7388" s="132"/>
      <c r="J7388" s="132"/>
      <c r="K7388" s="129"/>
      <c r="L7388" s="132"/>
      <c r="M7388" s="132"/>
      <c r="N7388" s="135"/>
      <c r="O7388" s="135"/>
      <c r="P7388" s="135"/>
      <c r="Q7388" s="135"/>
      <c r="R7388" s="135"/>
      <c r="S7388" s="135"/>
    </row>
    <row r="7389" spans="9:19">
      <c r="I7389" s="132"/>
      <c r="J7389" s="132"/>
      <c r="K7389" s="129"/>
      <c r="L7389" s="132"/>
      <c r="M7389" s="132"/>
      <c r="N7389" s="135"/>
      <c r="O7389" s="135"/>
      <c r="P7389" s="135"/>
      <c r="Q7389" s="135"/>
      <c r="R7389" s="135"/>
      <c r="S7389" s="135"/>
    </row>
    <row r="7390" spans="9:19">
      <c r="I7390" s="132"/>
      <c r="J7390" s="132"/>
      <c r="K7390" s="129"/>
      <c r="L7390" s="132"/>
      <c r="M7390" s="132"/>
      <c r="N7390" s="135"/>
      <c r="O7390" s="135"/>
      <c r="P7390" s="135"/>
      <c r="Q7390" s="135"/>
      <c r="R7390" s="135"/>
      <c r="S7390" s="135"/>
    </row>
    <row r="7391" spans="9:19">
      <c r="I7391" s="132"/>
      <c r="J7391" s="132"/>
      <c r="K7391" s="129"/>
      <c r="L7391" s="132"/>
      <c r="M7391" s="132"/>
      <c r="N7391" s="135"/>
      <c r="O7391" s="135"/>
      <c r="P7391" s="135"/>
      <c r="Q7391" s="135"/>
      <c r="R7391" s="135"/>
      <c r="S7391" s="135"/>
    </row>
    <row r="7392" spans="9:19">
      <c r="I7392" s="132"/>
      <c r="J7392" s="132"/>
      <c r="K7392" s="129"/>
      <c r="L7392" s="132"/>
      <c r="M7392" s="132"/>
      <c r="N7392" s="135"/>
      <c r="O7392" s="135"/>
      <c r="P7392" s="135"/>
      <c r="Q7392" s="135"/>
      <c r="R7392" s="135"/>
      <c r="S7392" s="135"/>
    </row>
    <row r="7393" spans="9:19">
      <c r="I7393" s="132"/>
      <c r="J7393" s="132"/>
      <c r="K7393" s="129"/>
      <c r="L7393" s="132"/>
      <c r="M7393" s="132"/>
      <c r="N7393" s="135"/>
      <c r="O7393" s="135"/>
      <c r="P7393" s="135"/>
      <c r="Q7393" s="135"/>
      <c r="R7393" s="135"/>
      <c r="S7393" s="135"/>
    </row>
    <row r="7394" spans="9:19">
      <c r="I7394" s="132"/>
      <c r="J7394" s="132"/>
      <c r="K7394" s="129"/>
      <c r="L7394" s="132"/>
      <c r="M7394" s="132"/>
      <c r="N7394" s="135"/>
      <c r="O7394" s="135"/>
      <c r="P7394" s="135"/>
      <c r="Q7394" s="135"/>
      <c r="R7394" s="135"/>
      <c r="S7394" s="135"/>
    </row>
    <row r="7395" spans="9:19">
      <c r="I7395" s="132"/>
      <c r="J7395" s="132"/>
      <c r="K7395" s="129"/>
      <c r="L7395" s="132"/>
      <c r="M7395" s="132"/>
      <c r="N7395" s="135"/>
      <c r="O7395" s="135"/>
      <c r="P7395" s="135"/>
      <c r="Q7395" s="135"/>
      <c r="R7395" s="135"/>
      <c r="S7395" s="135"/>
    </row>
    <row r="7396" spans="9:19">
      <c r="I7396" s="132"/>
      <c r="J7396" s="132"/>
      <c r="K7396" s="129"/>
      <c r="L7396" s="132"/>
      <c r="M7396" s="132"/>
      <c r="N7396" s="135"/>
      <c r="O7396" s="135"/>
      <c r="P7396" s="135"/>
      <c r="Q7396" s="135"/>
      <c r="R7396" s="135"/>
      <c r="S7396" s="135"/>
    </row>
    <row r="7397" spans="9:19">
      <c r="I7397" s="132"/>
      <c r="J7397" s="132"/>
      <c r="K7397" s="129"/>
      <c r="L7397" s="132"/>
      <c r="M7397" s="132"/>
      <c r="N7397" s="135"/>
      <c r="O7397" s="135"/>
      <c r="P7397" s="135"/>
      <c r="Q7397" s="135"/>
      <c r="R7397" s="135"/>
      <c r="S7397" s="135"/>
    </row>
    <row r="7398" spans="9:19">
      <c r="I7398" s="132"/>
      <c r="J7398" s="132"/>
      <c r="K7398" s="129"/>
      <c r="L7398" s="132"/>
      <c r="M7398" s="132"/>
      <c r="N7398" s="135"/>
      <c r="O7398" s="135"/>
      <c r="P7398" s="135"/>
      <c r="Q7398" s="135"/>
      <c r="R7398" s="135"/>
      <c r="S7398" s="135"/>
    </row>
    <row r="7399" spans="9:19">
      <c r="I7399" s="132"/>
      <c r="J7399" s="132"/>
      <c r="K7399" s="129"/>
      <c r="L7399" s="132"/>
      <c r="M7399" s="132"/>
      <c r="N7399" s="135"/>
      <c r="O7399" s="135"/>
      <c r="P7399" s="135"/>
      <c r="Q7399" s="135"/>
      <c r="R7399" s="135"/>
      <c r="S7399" s="135"/>
    </row>
    <row r="7400" spans="9:19">
      <c r="I7400" s="132"/>
      <c r="J7400" s="132"/>
      <c r="K7400" s="129"/>
      <c r="L7400" s="132"/>
      <c r="M7400" s="132"/>
      <c r="N7400" s="135"/>
      <c r="O7400" s="135"/>
      <c r="P7400" s="135"/>
      <c r="Q7400" s="135"/>
      <c r="R7400" s="135"/>
      <c r="S7400" s="135"/>
    </row>
    <row r="7401" spans="9:19">
      <c r="I7401" s="132"/>
      <c r="J7401" s="132"/>
      <c r="K7401" s="129"/>
      <c r="L7401" s="132"/>
      <c r="M7401" s="132"/>
      <c r="N7401" s="135"/>
      <c r="O7401" s="135"/>
      <c r="P7401" s="135"/>
      <c r="Q7401" s="135"/>
      <c r="R7401" s="135"/>
      <c r="S7401" s="135"/>
    </row>
    <row r="7402" spans="9:19">
      <c r="I7402" s="132"/>
      <c r="J7402" s="132"/>
      <c r="K7402" s="129"/>
      <c r="L7402" s="132"/>
      <c r="M7402" s="132"/>
      <c r="N7402" s="135"/>
      <c r="O7402" s="135"/>
      <c r="P7402" s="135"/>
      <c r="Q7402" s="135"/>
      <c r="R7402" s="135"/>
      <c r="S7402" s="135"/>
    </row>
    <row r="7403" spans="9:19">
      <c r="I7403" s="132"/>
      <c r="J7403" s="132"/>
      <c r="K7403" s="129"/>
      <c r="L7403" s="132"/>
      <c r="M7403" s="132"/>
      <c r="N7403" s="135"/>
      <c r="O7403" s="135"/>
      <c r="P7403" s="135"/>
      <c r="Q7403" s="135"/>
      <c r="R7403" s="135"/>
      <c r="S7403" s="135"/>
    </row>
    <row r="7404" spans="9:19">
      <c r="I7404" s="132"/>
      <c r="J7404" s="132"/>
      <c r="K7404" s="129"/>
      <c r="L7404" s="132"/>
      <c r="M7404" s="132"/>
      <c r="N7404" s="135"/>
      <c r="O7404" s="135"/>
      <c r="P7404" s="135"/>
      <c r="Q7404" s="135"/>
      <c r="R7404" s="135"/>
      <c r="S7404" s="135"/>
    </row>
    <row r="7405" spans="9:19">
      <c r="I7405" s="132"/>
      <c r="J7405" s="132"/>
      <c r="K7405" s="129"/>
      <c r="L7405" s="132"/>
      <c r="M7405" s="132"/>
      <c r="N7405" s="135"/>
      <c r="O7405" s="135"/>
      <c r="P7405" s="135"/>
      <c r="Q7405" s="135"/>
      <c r="R7405" s="135"/>
      <c r="S7405" s="135"/>
    </row>
    <row r="7406" spans="9:19">
      <c r="I7406" s="132"/>
      <c r="J7406" s="132"/>
      <c r="K7406" s="129"/>
      <c r="L7406" s="132"/>
      <c r="M7406" s="132"/>
      <c r="N7406" s="135"/>
      <c r="O7406" s="135"/>
      <c r="P7406" s="135"/>
      <c r="Q7406" s="135"/>
      <c r="R7406" s="135"/>
      <c r="S7406" s="135"/>
    </row>
    <row r="7407" spans="9:19">
      <c r="I7407" s="132"/>
      <c r="J7407" s="132"/>
      <c r="K7407" s="129"/>
      <c r="L7407" s="132"/>
      <c r="M7407" s="132"/>
      <c r="N7407" s="135"/>
      <c r="O7407" s="135"/>
      <c r="P7407" s="135"/>
      <c r="Q7407" s="135"/>
      <c r="R7407" s="135"/>
      <c r="S7407" s="135"/>
    </row>
    <row r="7408" spans="9:19">
      <c r="I7408" s="132"/>
      <c r="J7408" s="132"/>
      <c r="K7408" s="129"/>
      <c r="L7408" s="132"/>
      <c r="M7408" s="132"/>
      <c r="N7408" s="135"/>
      <c r="O7408" s="135"/>
      <c r="P7408" s="135"/>
      <c r="Q7408" s="135"/>
      <c r="R7408" s="135"/>
      <c r="S7408" s="135"/>
    </row>
    <row r="7409" spans="9:19">
      <c r="I7409" s="132"/>
      <c r="J7409" s="132"/>
      <c r="K7409" s="129"/>
      <c r="L7409" s="132"/>
      <c r="M7409" s="132"/>
      <c r="N7409" s="135"/>
      <c r="O7409" s="135"/>
      <c r="P7409" s="135"/>
      <c r="Q7409" s="135"/>
      <c r="R7409" s="135"/>
      <c r="S7409" s="135"/>
    </row>
    <row r="7410" spans="9:19">
      <c r="I7410" s="132"/>
      <c r="J7410" s="132"/>
      <c r="K7410" s="129"/>
      <c r="L7410" s="132"/>
      <c r="M7410" s="132"/>
      <c r="N7410" s="135"/>
      <c r="O7410" s="135"/>
      <c r="P7410" s="135"/>
      <c r="Q7410" s="135"/>
      <c r="R7410" s="135"/>
      <c r="S7410" s="135"/>
    </row>
    <row r="7411" spans="9:19">
      <c r="I7411" s="132"/>
      <c r="J7411" s="132"/>
      <c r="K7411" s="129"/>
      <c r="L7411" s="132"/>
      <c r="M7411" s="132"/>
      <c r="N7411" s="135"/>
      <c r="O7411" s="135"/>
      <c r="P7411" s="135"/>
      <c r="Q7411" s="135"/>
      <c r="R7411" s="135"/>
      <c r="S7411" s="135"/>
    </row>
    <row r="7412" spans="9:19">
      <c r="I7412" s="132"/>
      <c r="J7412" s="132"/>
      <c r="K7412" s="129"/>
      <c r="L7412" s="132"/>
      <c r="M7412" s="132"/>
      <c r="N7412" s="135"/>
      <c r="O7412" s="135"/>
      <c r="P7412" s="135"/>
      <c r="Q7412" s="135"/>
      <c r="R7412" s="135"/>
      <c r="S7412" s="135"/>
    </row>
    <row r="7413" spans="9:19">
      <c r="I7413" s="132"/>
      <c r="J7413" s="132"/>
      <c r="K7413" s="129"/>
      <c r="L7413" s="132"/>
      <c r="M7413" s="132"/>
      <c r="N7413" s="135"/>
      <c r="O7413" s="135"/>
      <c r="P7413" s="135"/>
      <c r="Q7413" s="135"/>
      <c r="R7413" s="135"/>
      <c r="S7413" s="135"/>
    </row>
    <row r="7414" spans="9:19">
      <c r="I7414" s="132"/>
      <c r="J7414" s="132"/>
      <c r="K7414" s="129"/>
      <c r="L7414" s="132"/>
      <c r="M7414" s="132"/>
      <c r="N7414" s="135"/>
      <c r="O7414" s="135"/>
      <c r="P7414" s="135"/>
      <c r="Q7414" s="135"/>
      <c r="R7414" s="135"/>
      <c r="S7414" s="135"/>
    </row>
    <row r="7415" spans="9:19">
      <c r="I7415" s="132"/>
      <c r="J7415" s="132"/>
      <c r="K7415" s="129"/>
      <c r="L7415" s="132"/>
      <c r="M7415" s="132"/>
      <c r="N7415" s="135"/>
      <c r="O7415" s="135"/>
      <c r="P7415" s="135"/>
      <c r="Q7415" s="135"/>
      <c r="R7415" s="135"/>
      <c r="S7415" s="135"/>
    </row>
    <row r="7416" spans="9:19">
      <c r="I7416" s="132"/>
      <c r="J7416" s="132"/>
      <c r="K7416" s="129"/>
      <c r="L7416" s="132"/>
      <c r="M7416" s="132"/>
      <c r="N7416" s="135"/>
      <c r="O7416" s="135"/>
      <c r="P7416" s="135"/>
      <c r="Q7416" s="135"/>
      <c r="R7416" s="135"/>
      <c r="S7416" s="135"/>
    </row>
    <row r="7417" spans="9:19">
      <c r="I7417" s="132"/>
      <c r="J7417" s="132"/>
      <c r="K7417" s="129"/>
      <c r="L7417" s="132"/>
      <c r="M7417" s="132"/>
      <c r="N7417" s="135"/>
      <c r="O7417" s="135"/>
      <c r="P7417" s="135"/>
      <c r="Q7417" s="135"/>
      <c r="R7417" s="135"/>
      <c r="S7417" s="135"/>
    </row>
    <row r="7418" spans="9:19">
      <c r="I7418" s="132"/>
      <c r="J7418" s="132"/>
      <c r="K7418" s="129"/>
      <c r="L7418" s="132"/>
      <c r="M7418" s="132"/>
      <c r="N7418" s="135"/>
      <c r="O7418" s="135"/>
      <c r="P7418" s="135"/>
      <c r="Q7418" s="135"/>
      <c r="R7418" s="135"/>
      <c r="S7418" s="135"/>
    </row>
    <row r="7419" spans="9:19">
      <c r="I7419" s="132"/>
      <c r="J7419" s="132"/>
      <c r="K7419" s="129"/>
      <c r="L7419" s="132"/>
      <c r="M7419" s="132"/>
      <c r="N7419" s="135"/>
      <c r="O7419" s="135"/>
      <c r="P7419" s="135"/>
      <c r="Q7419" s="135"/>
      <c r="R7419" s="135"/>
      <c r="S7419" s="135"/>
    </row>
    <row r="7420" spans="9:19">
      <c r="I7420" s="132"/>
      <c r="J7420" s="132"/>
      <c r="K7420" s="129"/>
      <c r="L7420" s="132"/>
      <c r="M7420" s="132"/>
      <c r="N7420" s="135"/>
      <c r="O7420" s="135"/>
      <c r="P7420" s="135"/>
      <c r="Q7420" s="135"/>
      <c r="R7420" s="135"/>
      <c r="S7420" s="135"/>
    </row>
    <row r="7421" spans="9:19">
      <c r="I7421" s="132"/>
      <c r="J7421" s="132"/>
      <c r="K7421" s="129"/>
      <c r="L7421" s="132"/>
      <c r="M7421" s="132"/>
      <c r="N7421" s="135"/>
      <c r="O7421" s="135"/>
      <c r="P7421" s="135"/>
      <c r="Q7421" s="135"/>
      <c r="R7421" s="135"/>
      <c r="S7421" s="135"/>
    </row>
    <row r="7422" spans="9:19">
      <c r="I7422" s="132"/>
      <c r="J7422" s="132"/>
      <c r="K7422" s="129"/>
      <c r="L7422" s="132"/>
      <c r="M7422" s="132"/>
      <c r="N7422" s="135"/>
      <c r="O7422" s="135"/>
      <c r="P7422" s="135"/>
      <c r="Q7422" s="135"/>
      <c r="R7422" s="135"/>
      <c r="S7422" s="135"/>
    </row>
    <row r="7423" spans="9:19">
      <c r="I7423" s="132"/>
      <c r="J7423" s="132"/>
      <c r="K7423" s="129"/>
      <c r="L7423" s="132"/>
      <c r="M7423" s="132"/>
      <c r="N7423" s="135"/>
      <c r="O7423" s="135"/>
      <c r="P7423" s="135"/>
      <c r="Q7423" s="135"/>
      <c r="R7423" s="135"/>
      <c r="S7423" s="135"/>
    </row>
    <row r="7424" spans="9:19">
      <c r="I7424" s="132"/>
      <c r="J7424" s="132"/>
      <c r="K7424" s="129"/>
      <c r="L7424" s="132"/>
      <c r="M7424" s="132"/>
      <c r="N7424" s="135"/>
      <c r="O7424" s="135"/>
      <c r="P7424" s="135"/>
      <c r="Q7424" s="135"/>
      <c r="R7424" s="135"/>
      <c r="S7424" s="135"/>
    </row>
    <row r="7425" spans="9:19">
      <c r="I7425" s="132"/>
      <c r="J7425" s="132"/>
      <c r="K7425" s="129"/>
      <c r="L7425" s="132"/>
      <c r="M7425" s="132"/>
      <c r="N7425" s="135"/>
      <c r="O7425" s="135"/>
      <c r="P7425" s="135"/>
      <c r="Q7425" s="135"/>
      <c r="R7425" s="135"/>
      <c r="S7425" s="135"/>
    </row>
    <row r="7426" spans="9:19">
      <c r="I7426" s="132"/>
      <c r="J7426" s="132"/>
      <c r="K7426" s="129"/>
      <c r="L7426" s="132"/>
      <c r="M7426" s="132"/>
      <c r="N7426" s="135"/>
      <c r="O7426" s="135"/>
      <c r="P7426" s="135"/>
      <c r="Q7426" s="135"/>
      <c r="R7426" s="135"/>
      <c r="S7426" s="135"/>
    </row>
    <row r="7427" spans="9:19">
      <c r="I7427" s="132"/>
      <c r="J7427" s="132"/>
      <c r="K7427" s="129"/>
      <c r="L7427" s="132"/>
      <c r="M7427" s="132"/>
      <c r="N7427" s="135"/>
      <c r="O7427" s="135"/>
      <c r="P7427" s="135"/>
      <c r="Q7427" s="135"/>
      <c r="R7427" s="135"/>
      <c r="S7427" s="135"/>
    </row>
    <row r="7428" spans="9:19">
      <c r="I7428" s="132"/>
      <c r="J7428" s="132"/>
      <c r="K7428" s="129"/>
      <c r="L7428" s="132"/>
      <c r="M7428" s="132"/>
      <c r="N7428" s="135"/>
      <c r="O7428" s="135"/>
      <c r="P7428" s="135"/>
      <c r="Q7428" s="135"/>
      <c r="R7428" s="135"/>
      <c r="S7428" s="135"/>
    </row>
    <row r="7429" spans="9:19">
      <c r="I7429" s="132"/>
      <c r="J7429" s="132"/>
      <c r="K7429" s="129"/>
      <c r="L7429" s="132"/>
      <c r="M7429" s="132"/>
      <c r="N7429" s="135"/>
      <c r="O7429" s="135"/>
      <c r="P7429" s="135"/>
      <c r="Q7429" s="135"/>
      <c r="R7429" s="135"/>
      <c r="S7429" s="135"/>
    </row>
    <row r="7430" spans="9:19">
      <c r="I7430" s="132"/>
      <c r="J7430" s="132"/>
      <c r="K7430" s="129"/>
      <c r="L7430" s="132"/>
      <c r="M7430" s="132"/>
      <c r="N7430" s="135"/>
      <c r="O7430" s="135"/>
      <c r="P7430" s="135"/>
      <c r="Q7430" s="135"/>
      <c r="R7430" s="135"/>
      <c r="S7430" s="135"/>
    </row>
    <row r="7431" spans="9:19">
      <c r="I7431" s="132"/>
      <c r="J7431" s="132"/>
      <c r="K7431" s="129"/>
      <c r="L7431" s="132"/>
      <c r="M7431" s="132"/>
      <c r="N7431" s="135"/>
      <c r="O7431" s="135"/>
      <c r="P7431" s="135"/>
      <c r="Q7431" s="135"/>
      <c r="R7431" s="135"/>
      <c r="S7431" s="135"/>
    </row>
    <row r="7432" spans="9:19">
      <c r="I7432" s="132"/>
      <c r="J7432" s="132"/>
      <c r="K7432" s="129"/>
      <c r="L7432" s="132"/>
      <c r="M7432" s="132"/>
      <c r="N7432" s="135"/>
      <c r="O7432" s="135"/>
      <c r="P7432" s="135"/>
      <c r="Q7432" s="135"/>
      <c r="R7432" s="135"/>
      <c r="S7432" s="135"/>
    </row>
    <row r="7433" spans="9:19">
      <c r="I7433" s="132"/>
      <c r="J7433" s="132"/>
      <c r="K7433" s="129"/>
      <c r="L7433" s="132"/>
      <c r="M7433" s="132"/>
      <c r="N7433" s="135"/>
      <c r="O7433" s="135"/>
      <c r="P7433" s="135"/>
      <c r="Q7433" s="135"/>
      <c r="R7433" s="135"/>
      <c r="S7433" s="135"/>
    </row>
    <row r="7434" spans="9:19">
      <c r="I7434" s="132"/>
      <c r="J7434" s="132"/>
      <c r="K7434" s="129"/>
      <c r="L7434" s="132"/>
      <c r="M7434" s="132"/>
      <c r="N7434" s="135"/>
      <c r="O7434" s="135"/>
      <c r="P7434" s="135"/>
      <c r="Q7434" s="135"/>
      <c r="R7434" s="135"/>
      <c r="S7434" s="135"/>
    </row>
    <row r="7435" spans="9:19">
      <c r="I7435" s="132"/>
      <c r="J7435" s="132"/>
      <c r="K7435" s="129"/>
      <c r="L7435" s="132"/>
      <c r="M7435" s="132"/>
      <c r="N7435" s="135"/>
      <c r="O7435" s="135"/>
      <c r="P7435" s="135"/>
      <c r="Q7435" s="135"/>
      <c r="R7435" s="135"/>
      <c r="S7435" s="135"/>
    </row>
    <row r="7436" spans="9:19">
      <c r="I7436" s="132"/>
      <c r="J7436" s="132"/>
      <c r="K7436" s="129"/>
      <c r="L7436" s="132"/>
      <c r="M7436" s="132"/>
      <c r="N7436" s="135"/>
      <c r="O7436" s="135"/>
      <c r="P7436" s="135"/>
      <c r="Q7436" s="135"/>
      <c r="R7436" s="135"/>
      <c r="S7436" s="135"/>
    </row>
    <row r="7437" spans="9:19">
      <c r="I7437" s="132"/>
      <c r="J7437" s="132"/>
      <c r="K7437" s="129"/>
      <c r="L7437" s="132"/>
      <c r="M7437" s="132"/>
      <c r="N7437" s="135"/>
      <c r="O7437" s="135"/>
      <c r="P7437" s="135"/>
      <c r="Q7437" s="135"/>
      <c r="R7437" s="135"/>
      <c r="S7437" s="135"/>
    </row>
    <row r="7438" spans="9:19">
      <c r="I7438" s="132"/>
      <c r="J7438" s="132"/>
      <c r="K7438" s="129"/>
      <c r="L7438" s="132"/>
      <c r="M7438" s="132"/>
      <c r="N7438" s="135"/>
      <c r="O7438" s="135"/>
      <c r="P7438" s="135"/>
      <c r="Q7438" s="135"/>
      <c r="R7438" s="135"/>
      <c r="S7438" s="135"/>
    </row>
    <row r="7439" spans="9:19">
      <c r="I7439" s="132"/>
      <c r="J7439" s="132"/>
      <c r="K7439" s="129"/>
      <c r="L7439" s="132"/>
      <c r="M7439" s="132"/>
      <c r="N7439" s="135"/>
      <c r="O7439" s="135"/>
      <c r="P7439" s="135"/>
      <c r="Q7439" s="135"/>
      <c r="R7439" s="135"/>
      <c r="S7439" s="135"/>
    </row>
    <row r="7440" spans="9:19">
      <c r="I7440" s="132"/>
      <c r="J7440" s="132"/>
      <c r="K7440" s="129"/>
      <c r="L7440" s="132"/>
      <c r="M7440" s="132"/>
      <c r="N7440" s="135"/>
      <c r="O7440" s="135"/>
      <c r="P7440" s="135"/>
      <c r="Q7440" s="135"/>
      <c r="R7440" s="135"/>
      <c r="S7440" s="135"/>
    </row>
    <row r="7441" spans="9:19">
      <c r="I7441" s="132"/>
      <c r="J7441" s="132"/>
      <c r="K7441" s="129"/>
      <c r="L7441" s="132"/>
      <c r="M7441" s="132"/>
      <c r="N7441" s="135"/>
      <c r="O7441" s="135"/>
      <c r="P7441" s="135"/>
      <c r="Q7441" s="135"/>
      <c r="R7441" s="135"/>
      <c r="S7441" s="135"/>
    </row>
    <row r="7442" spans="9:19">
      <c r="I7442" s="132"/>
      <c r="J7442" s="132"/>
      <c r="K7442" s="129"/>
      <c r="L7442" s="132"/>
      <c r="M7442" s="132"/>
      <c r="N7442" s="135"/>
      <c r="O7442" s="135"/>
      <c r="P7442" s="135"/>
      <c r="Q7442" s="135"/>
      <c r="R7442" s="135"/>
      <c r="S7442" s="135"/>
    </row>
    <row r="7443" spans="9:19">
      <c r="I7443" s="132"/>
      <c r="J7443" s="132"/>
      <c r="K7443" s="129"/>
      <c r="L7443" s="132"/>
      <c r="M7443" s="132"/>
      <c r="N7443" s="135"/>
      <c r="O7443" s="135"/>
      <c r="P7443" s="135"/>
      <c r="Q7443" s="135"/>
      <c r="R7443" s="135"/>
      <c r="S7443" s="135"/>
    </row>
    <row r="7444" spans="9:19">
      <c r="I7444" s="132"/>
      <c r="J7444" s="132"/>
      <c r="K7444" s="129"/>
      <c r="L7444" s="132"/>
      <c r="M7444" s="132"/>
      <c r="N7444" s="135"/>
      <c r="O7444" s="135"/>
      <c r="P7444" s="135"/>
      <c r="Q7444" s="135"/>
      <c r="R7444" s="135"/>
      <c r="S7444" s="135"/>
    </row>
    <row r="7445" spans="9:19">
      <c r="I7445" s="132"/>
      <c r="J7445" s="132"/>
      <c r="K7445" s="129"/>
      <c r="L7445" s="132"/>
      <c r="M7445" s="132"/>
      <c r="N7445" s="135"/>
      <c r="O7445" s="135"/>
      <c r="P7445" s="135"/>
      <c r="Q7445" s="135"/>
      <c r="R7445" s="135"/>
      <c r="S7445" s="135"/>
    </row>
    <row r="7446" spans="9:19">
      <c r="I7446" s="132"/>
      <c r="J7446" s="132"/>
      <c r="K7446" s="129"/>
      <c r="L7446" s="132"/>
      <c r="M7446" s="132"/>
      <c r="N7446" s="135"/>
      <c r="O7446" s="135"/>
      <c r="P7446" s="135"/>
      <c r="Q7446" s="135"/>
      <c r="R7446" s="135"/>
      <c r="S7446" s="135"/>
    </row>
    <row r="7447" spans="9:19">
      <c r="I7447" s="132"/>
      <c r="J7447" s="132"/>
      <c r="K7447" s="129"/>
      <c r="L7447" s="132"/>
      <c r="M7447" s="132"/>
      <c r="N7447" s="135"/>
      <c r="O7447" s="135"/>
      <c r="P7447" s="135"/>
      <c r="Q7447" s="135"/>
      <c r="R7447" s="135"/>
      <c r="S7447" s="135"/>
    </row>
    <row r="7448" spans="9:19">
      <c r="I7448" s="132"/>
      <c r="J7448" s="132"/>
      <c r="K7448" s="129"/>
      <c r="L7448" s="132"/>
      <c r="M7448" s="132"/>
      <c r="N7448" s="135"/>
      <c r="O7448" s="135"/>
      <c r="P7448" s="135"/>
      <c r="Q7448" s="135"/>
      <c r="R7448" s="135"/>
      <c r="S7448" s="135"/>
    </row>
    <row r="7449" spans="9:19">
      <c r="I7449" s="132"/>
      <c r="J7449" s="132"/>
      <c r="K7449" s="129"/>
      <c r="L7449" s="132"/>
      <c r="M7449" s="132"/>
      <c r="N7449" s="135"/>
      <c r="O7449" s="135"/>
      <c r="P7449" s="135"/>
      <c r="Q7449" s="135"/>
      <c r="R7449" s="135"/>
      <c r="S7449" s="135"/>
    </row>
    <row r="7450" spans="9:19">
      <c r="I7450" s="132"/>
      <c r="J7450" s="132"/>
      <c r="K7450" s="129"/>
      <c r="L7450" s="132"/>
      <c r="M7450" s="132"/>
      <c r="N7450" s="135"/>
      <c r="O7450" s="135"/>
      <c r="P7450" s="135"/>
      <c r="Q7450" s="135"/>
      <c r="R7450" s="135"/>
      <c r="S7450" s="135"/>
    </row>
    <row r="7451" spans="9:19">
      <c r="I7451" s="132"/>
      <c r="J7451" s="132"/>
      <c r="K7451" s="129"/>
      <c r="L7451" s="132"/>
      <c r="M7451" s="132"/>
      <c r="N7451" s="135"/>
      <c r="O7451" s="135"/>
      <c r="P7451" s="135"/>
      <c r="Q7451" s="135"/>
      <c r="R7451" s="135"/>
      <c r="S7451" s="135"/>
    </row>
    <row r="7452" spans="9:19">
      <c r="I7452" s="132"/>
      <c r="J7452" s="132"/>
      <c r="K7452" s="129"/>
      <c r="L7452" s="132"/>
      <c r="M7452" s="132"/>
      <c r="N7452" s="135"/>
      <c r="O7452" s="135"/>
      <c r="P7452" s="135"/>
      <c r="Q7452" s="135"/>
      <c r="R7452" s="135"/>
      <c r="S7452" s="135"/>
    </row>
    <row r="7453" spans="9:19">
      <c r="I7453" s="132"/>
      <c r="J7453" s="132"/>
      <c r="K7453" s="129"/>
      <c r="L7453" s="132"/>
      <c r="M7453" s="132"/>
      <c r="N7453" s="135"/>
      <c r="O7453" s="135"/>
      <c r="P7453" s="135"/>
      <c r="Q7453" s="135"/>
      <c r="R7453" s="135"/>
      <c r="S7453" s="135"/>
    </row>
    <row r="7454" spans="9:19">
      <c r="I7454" s="132"/>
      <c r="J7454" s="132"/>
      <c r="K7454" s="129"/>
      <c r="L7454" s="132"/>
      <c r="M7454" s="132"/>
      <c r="N7454" s="135"/>
      <c r="O7454" s="135"/>
      <c r="P7454" s="135"/>
      <c r="Q7454" s="135"/>
      <c r="R7454" s="135"/>
      <c r="S7454" s="135"/>
    </row>
    <row r="7455" spans="9:19">
      <c r="I7455" s="132"/>
      <c r="J7455" s="132"/>
      <c r="K7455" s="129"/>
      <c r="L7455" s="132"/>
      <c r="M7455" s="132"/>
      <c r="N7455" s="135"/>
      <c r="O7455" s="135"/>
      <c r="P7455" s="135"/>
      <c r="Q7455" s="135"/>
      <c r="R7455" s="135"/>
      <c r="S7455" s="135"/>
    </row>
    <row r="7456" spans="9:19">
      <c r="I7456" s="132"/>
      <c r="J7456" s="132"/>
      <c r="K7456" s="129"/>
      <c r="L7456" s="132"/>
      <c r="M7456" s="132"/>
      <c r="N7456" s="135"/>
      <c r="O7456" s="135"/>
      <c r="P7456" s="135"/>
      <c r="Q7456" s="135"/>
      <c r="R7456" s="135"/>
      <c r="S7456" s="135"/>
    </row>
    <row r="7457" spans="9:19">
      <c r="I7457" s="132"/>
      <c r="J7457" s="132"/>
      <c r="K7457" s="129"/>
      <c r="L7457" s="132"/>
      <c r="M7457" s="132"/>
      <c r="N7457" s="135"/>
      <c r="O7457" s="135"/>
      <c r="P7457" s="135"/>
      <c r="Q7457" s="135"/>
      <c r="R7457" s="135"/>
      <c r="S7457" s="135"/>
    </row>
    <row r="7458" spans="9:19">
      <c r="I7458" s="132"/>
      <c r="J7458" s="132"/>
      <c r="K7458" s="129"/>
      <c r="L7458" s="132"/>
      <c r="M7458" s="132"/>
      <c r="N7458" s="135"/>
      <c r="O7458" s="135"/>
      <c r="P7458" s="135"/>
      <c r="Q7458" s="135"/>
      <c r="R7458" s="135"/>
      <c r="S7458" s="135"/>
    </row>
    <row r="7459" spans="9:19">
      <c r="I7459" s="132"/>
      <c r="J7459" s="132"/>
      <c r="K7459" s="129"/>
      <c r="L7459" s="132"/>
      <c r="M7459" s="132"/>
      <c r="N7459" s="135"/>
      <c r="O7459" s="135"/>
      <c r="P7459" s="135"/>
      <c r="Q7459" s="135"/>
      <c r="R7459" s="135"/>
      <c r="S7459" s="135"/>
    </row>
    <row r="7460" spans="9:19">
      <c r="I7460" s="132"/>
      <c r="J7460" s="132"/>
      <c r="K7460" s="129"/>
      <c r="L7460" s="132"/>
      <c r="M7460" s="132"/>
      <c r="N7460" s="135"/>
      <c r="O7460" s="135"/>
      <c r="P7460" s="135"/>
      <c r="Q7460" s="135"/>
      <c r="R7460" s="135"/>
      <c r="S7460" s="135"/>
    </row>
    <row r="7461" spans="9:19">
      <c r="I7461" s="132"/>
      <c r="J7461" s="132"/>
      <c r="K7461" s="129"/>
      <c r="L7461" s="132"/>
      <c r="M7461" s="132"/>
      <c r="N7461" s="135"/>
      <c r="O7461" s="135"/>
      <c r="P7461" s="135"/>
      <c r="Q7461" s="135"/>
      <c r="R7461" s="135"/>
      <c r="S7461" s="135"/>
    </row>
    <row r="7462" spans="9:19">
      <c r="I7462" s="132"/>
      <c r="J7462" s="132"/>
      <c r="K7462" s="129"/>
      <c r="L7462" s="132"/>
      <c r="M7462" s="132"/>
      <c r="N7462" s="135"/>
      <c r="O7462" s="135"/>
      <c r="P7462" s="135"/>
      <c r="Q7462" s="135"/>
      <c r="R7462" s="135"/>
      <c r="S7462" s="135"/>
    </row>
    <row r="7463" spans="9:19">
      <c r="I7463" s="132"/>
      <c r="J7463" s="132"/>
      <c r="K7463" s="129"/>
      <c r="L7463" s="132"/>
      <c r="M7463" s="132"/>
      <c r="N7463" s="135"/>
      <c r="O7463" s="135"/>
      <c r="P7463" s="135"/>
      <c r="Q7463" s="135"/>
      <c r="R7463" s="135"/>
      <c r="S7463" s="135"/>
    </row>
    <row r="7464" spans="9:19">
      <c r="I7464" s="132"/>
      <c r="J7464" s="132"/>
      <c r="K7464" s="129"/>
      <c r="L7464" s="132"/>
      <c r="M7464" s="132"/>
      <c r="N7464" s="135"/>
      <c r="O7464" s="135"/>
      <c r="P7464" s="135"/>
      <c r="Q7464" s="135"/>
      <c r="R7464" s="135"/>
      <c r="S7464" s="135"/>
    </row>
    <row r="7465" spans="9:19">
      <c r="I7465" s="132"/>
      <c r="J7465" s="132"/>
      <c r="K7465" s="129"/>
      <c r="L7465" s="132"/>
      <c r="M7465" s="132"/>
      <c r="N7465" s="135"/>
      <c r="O7465" s="135"/>
      <c r="P7465" s="135"/>
      <c r="Q7465" s="135"/>
      <c r="R7465" s="135"/>
      <c r="S7465" s="135"/>
    </row>
    <row r="7466" spans="9:19">
      <c r="I7466" s="132"/>
      <c r="J7466" s="132"/>
      <c r="K7466" s="129"/>
      <c r="L7466" s="132"/>
      <c r="M7466" s="132"/>
      <c r="N7466" s="135"/>
      <c r="O7466" s="135"/>
      <c r="P7466" s="135"/>
      <c r="Q7466" s="135"/>
      <c r="R7466" s="135"/>
      <c r="S7466" s="135"/>
    </row>
    <row r="7467" spans="9:19">
      <c r="I7467" s="132"/>
      <c r="J7467" s="132"/>
      <c r="K7467" s="129"/>
      <c r="L7467" s="132"/>
      <c r="M7467" s="132"/>
      <c r="N7467" s="135"/>
      <c r="O7467" s="135"/>
      <c r="P7467" s="135"/>
      <c r="Q7467" s="135"/>
      <c r="R7467" s="135"/>
      <c r="S7467" s="135"/>
    </row>
    <row r="7468" spans="9:19">
      <c r="I7468" s="132"/>
      <c r="J7468" s="132"/>
      <c r="K7468" s="129"/>
      <c r="L7468" s="132"/>
      <c r="M7468" s="132"/>
      <c r="N7468" s="135"/>
      <c r="O7468" s="135"/>
      <c r="P7468" s="135"/>
      <c r="Q7468" s="135"/>
      <c r="R7468" s="135"/>
      <c r="S7468" s="135"/>
    </row>
    <row r="7469" spans="9:19">
      <c r="I7469" s="132"/>
      <c r="J7469" s="132"/>
      <c r="K7469" s="129"/>
      <c r="L7469" s="132"/>
      <c r="M7469" s="132"/>
      <c r="N7469" s="135"/>
      <c r="O7469" s="135"/>
      <c r="P7469" s="135"/>
      <c r="Q7469" s="135"/>
      <c r="R7469" s="135"/>
      <c r="S7469" s="135"/>
    </row>
    <row r="7470" spans="9:19">
      <c r="I7470" s="132"/>
      <c r="J7470" s="132"/>
      <c r="K7470" s="129"/>
      <c r="L7470" s="132"/>
      <c r="M7470" s="132"/>
      <c r="N7470" s="135"/>
      <c r="O7470" s="135"/>
      <c r="P7470" s="135"/>
      <c r="Q7470" s="135"/>
      <c r="R7470" s="135"/>
      <c r="S7470" s="135"/>
    </row>
    <row r="7471" spans="9:19">
      <c r="I7471" s="132"/>
      <c r="J7471" s="132"/>
      <c r="K7471" s="129"/>
      <c r="L7471" s="132"/>
      <c r="M7471" s="132"/>
      <c r="N7471" s="135"/>
      <c r="O7471" s="135"/>
      <c r="P7471" s="135"/>
      <c r="Q7471" s="135"/>
      <c r="R7471" s="135"/>
      <c r="S7471" s="135"/>
    </row>
    <row r="7472" spans="9:19">
      <c r="I7472" s="132"/>
      <c r="J7472" s="132"/>
      <c r="K7472" s="129"/>
      <c r="L7472" s="132"/>
      <c r="M7472" s="132"/>
      <c r="N7472" s="135"/>
      <c r="O7472" s="135"/>
      <c r="P7472" s="135"/>
      <c r="Q7472" s="135"/>
      <c r="R7472" s="135"/>
      <c r="S7472" s="135"/>
    </row>
    <row r="7473" spans="9:19">
      <c r="I7473" s="132"/>
      <c r="J7473" s="132"/>
      <c r="K7473" s="129"/>
      <c r="L7473" s="132"/>
      <c r="M7473" s="132"/>
      <c r="N7473" s="135"/>
      <c r="O7473" s="135"/>
      <c r="P7473" s="135"/>
      <c r="Q7473" s="135"/>
      <c r="R7473" s="135"/>
      <c r="S7473" s="135"/>
    </row>
    <row r="7474" spans="9:19">
      <c r="I7474" s="132"/>
      <c r="J7474" s="132"/>
      <c r="K7474" s="129"/>
      <c r="L7474" s="132"/>
      <c r="M7474" s="132"/>
      <c r="N7474" s="135"/>
      <c r="O7474" s="135"/>
      <c r="P7474" s="135"/>
      <c r="Q7474" s="135"/>
      <c r="R7474" s="135"/>
      <c r="S7474" s="135"/>
    </row>
    <row r="7475" spans="9:19">
      <c r="I7475" s="132"/>
      <c r="J7475" s="132"/>
      <c r="K7475" s="129"/>
      <c r="L7475" s="132"/>
      <c r="M7475" s="132"/>
      <c r="N7475" s="135"/>
      <c r="O7475" s="135"/>
      <c r="P7475" s="135"/>
      <c r="Q7475" s="135"/>
      <c r="R7475" s="135"/>
      <c r="S7475" s="135"/>
    </row>
    <row r="7476" spans="9:19">
      <c r="I7476" s="132"/>
      <c r="J7476" s="132"/>
      <c r="K7476" s="129"/>
      <c r="L7476" s="132"/>
      <c r="M7476" s="132"/>
      <c r="N7476" s="135"/>
      <c r="O7476" s="135"/>
      <c r="P7476" s="135"/>
      <c r="Q7476" s="135"/>
      <c r="R7476" s="135"/>
      <c r="S7476" s="135"/>
    </row>
    <row r="7477" spans="9:19">
      <c r="I7477" s="132"/>
      <c r="J7477" s="132"/>
      <c r="K7477" s="129"/>
      <c r="L7477" s="132"/>
      <c r="M7477" s="132"/>
      <c r="N7477" s="135"/>
      <c r="O7477" s="135"/>
      <c r="P7477" s="135"/>
      <c r="Q7477" s="135"/>
      <c r="R7477" s="135"/>
      <c r="S7477" s="135"/>
    </row>
    <row r="7478" spans="9:19">
      <c r="I7478" s="132"/>
      <c r="J7478" s="132"/>
      <c r="K7478" s="129"/>
      <c r="L7478" s="132"/>
      <c r="M7478" s="132"/>
      <c r="N7478" s="135"/>
      <c r="O7478" s="135"/>
      <c r="P7478" s="135"/>
      <c r="Q7478" s="135"/>
      <c r="R7478" s="135"/>
      <c r="S7478" s="135"/>
    </row>
    <row r="7479" spans="9:19">
      <c r="I7479" s="132"/>
      <c r="J7479" s="132"/>
      <c r="K7479" s="129"/>
      <c r="L7479" s="132"/>
      <c r="M7479" s="132"/>
      <c r="N7479" s="135"/>
      <c r="O7479" s="135"/>
      <c r="P7479" s="135"/>
      <c r="Q7479" s="135"/>
      <c r="R7479" s="135"/>
      <c r="S7479" s="135"/>
    </row>
    <row r="7480" spans="9:19">
      <c r="I7480" s="132"/>
      <c r="J7480" s="132"/>
      <c r="K7480" s="129"/>
      <c r="L7480" s="132"/>
      <c r="M7480" s="132"/>
      <c r="N7480" s="135"/>
      <c r="O7480" s="135"/>
      <c r="P7480" s="135"/>
      <c r="Q7480" s="135"/>
      <c r="R7480" s="135"/>
      <c r="S7480" s="135"/>
    </row>
    <row r="7481" spans="9:19">
      <c r="I7481" s="132"/>
      <c r="J7481" s="132"/>
      <c r="K7481" s="129"/>
      <c r="L7481" s="132"/>
      <c r="M7481" s="132"/>
      <c r="N7481" s="135"/>
      <c r="O7481" s="135"/>
      <c r="P7481" s="135"/>
      <c r="Q7481" s="135"/>
      <c r="R7481" s="135"/>
      <c r="S7481" s="135"/>
    </row>
    <row r="7482" spans="9:19">
      <c r="I7482" s="132"/>
      <c r="J7482" s="132"/>
      <c r="K7482" s="129"/>
      <c r="L7482" s="132"/>
      <c r="M7482" s="132"/>
      <c r="N7482" s="135"/>
      <c r="O7482" s="135"/>
      <c r="P7482" s="135"/>
      <c r="Q7482" s="135"/>
      <c r="R7482" s="135"/>
      <c r="S7482" s="135"/>
    </row>
    <row r="7483" spans="9:19">
      <c r="I7483" s="132"/>
      <c r="J7483" s="132"/>
      <c r="K7483" s="129"/>
      <c r="L7483" s="132"/>
      <c r="M7483" s="132"/>
      <c r="N7483" s="135"/>
      <c r="O7483" s="135"/>
      <c r="P7483" s="135"/>
      <c r="Q7483" s="135"/>
      <c r="R7483" s="135"/>
      <c r="S7483" s="135"/>
    </row>
    <row r="7484" spans="9:19">
      <c r="I7484" s="132"/>
      <c r="J7484" s="132"/>
      <c r="K7484" s="129"/>
      <c r="L7484" s="132"/>
      <c r="M7484" s="132"/>
      <c r="N7484" s="135"/>
      <c r="O7484" s="135"/>
      <c r="P7484" s="135"/>
      <c r="Q7484" s="135"/>
      <c r="R7484" s="135"/>
      <c r="S7484" s="135"/>
    </row>
    <row r="7485" spans="9:19">
      <c r="I7485" s="132"/>
      <c r="J7485" s="132"/>
      <c r="K7485" s="129"/>
      <c r="L7485" s="132"/>
      <c r="M7485" s="132"/>
      <c r="N7485" s="135"/>
      <c r="O7485" s="135"/>
      <c r="P7485" s="135"/>
      <c r="Q7485" s="135"/>
      <c r="R7485" s="135"/>
      <c r="S7485" s="135"/>
    </row>
    <row r="7486" spans="9:19">
      <c r="I7486" s="132"/>
      <c r="J7486" s="132"/>
      <c r="K7486" s="129"/>
      <c r="L7486" s="132"/>
      <c r="M7486" s="132"/>
      <c r="N7486" s="135"/>
      <c r="O7486" s="135"/>
      <c r="P7486" s="135"/>
      <c r="Q7486" s="135"/>
      <c r="R7486" s="135"/>
      <c r="S7486" s="135"/>
    </row>
    <row r="7487" spans="9:19">
      <c r="I7487" s="132"/>
      <c r="J7487" s="132"/>
      <c r="K7487" s="129"/>
      <c r="L7487" s="132"/>
      <c r="M7487" s="132"/>
      <c r="N7487" s="135"/>
      <c r="O7487" s="135"/>
      <c r="P7487" s="135"/>
      <c r="Q7487" s="135"/>
      <c r="R7487" s="135"/>
      <c r="S7487" s="135"/>
    </row>
    <row r="7488" spans="9:19">
      <c r="I7488" s="132"/>
      <c r="J7488" s="132"/>
      <c r="K7488" s="129"/>
      <c r="L7488" s="132"/>
      <c r="M7488" s="132"/>
      <c r="N7488" s="135"/>
      <c r="O7488" s="135"/>
      <c r="P7488" s="135"/>
      <c r="Q7488" s="135"/>
      <c r="R7488" s="135"/>
      <c r="S7488" s="135"/>
    </row>
    <row r="7489" spans="9:19">
      <c r="I7489" s="132"/>
      <c r="J7489" s="132"/>
      <c r="K7489" s="129"/>
      <c r="L7489" s="132"/>
      <c r="M7489" s="132"/>
      <c r="N7489" s="135"/>
      <c r="O7489" s="135"/>
      <c r="P7489" s="135"/>
      <c r="Q7489" s="135"/>
      <c r="R7489" s="135"/>
      <c r="S7489" s="135"/>
    </row>
    <row r="7490" spans="9:19">
      <c r="I7490" s="132"/>
      <c r="J7490" s="132"/>
      <c r="K7490" s="129"/>
      <c r="L7490" s="132"/>
      <c r="M7490" s="132"/>
      <c r="N7490" s="135"/>
      <c r="O7490" s="135"/>
      <c r="P7490" s="135"/>
      <c r="Q7490" s="135"/>
      <c r="R7490" s="135"/>
      <c r="S7490" s="135"/>
    </row>
    <row r="7491" spans="9:19">
      <c r="I7491" s="132"/>
      <c r="J7491" s="132"/>
      <c r="K7491" s="129"/>
      <c r="L7491" s="132"/>
      <c r="M7491" s="132"/>
      <c r="N7491" s="135"/>
      <c r="O7491" s="135"/>
      <c r="P7491" s="135"/>
      <c r="Q7491" s="135"/>
      <c r="R7491" s="135"/>
      <c r="S7491" s="135"/>
    </row>
    <row r="7492" spans="9:19">
      <c r="I7492" s="132"/>
      <c r="J7492" s="132"/>
      <c r="K7492" s="129"/>
      <c r="L7492" s="132"/>
      <c r="M7492" s="132"/>
      <c r="N7492" s="135"/>
      <c r="O7492" s="135"/>
      <c r="P7492" s="135"/>
      <c r="Q7492" s="135"/>
      <c r="R7492" s="135"/>
      <c r="S7492" s="135"/>
    </row>
    <row r="7493" spans="9:19">
      <c r="I7493" s="132"/>
      <c r="J7493" s="132"/>
      <c r="K7493" s="129"/>
      <c r="L7493" s="132"/>
      <c r="M7493" s="132"/>
      <c r="N7493" s="135"/>
      <c r="O7493" s="135"/>
      <c r="P7493" s="135"/>
      <c r="Q7493" s="135"/>
      <c r="R7493" s="135"/>
      <c r="S7493" s="135"/>
    </row>
    <row r="7494" spans="9:19">
      <c r="I7494" s="132"/>
      <c r="J7494" s="132"/>
      <c r="K7494" s="129"/>
      <c r="L7494" s="132"/>
      <c r="M7494" s="132"/>
      <c r="N7494" s="135"/>
      <c r="O7494" s="135"/>
      <c r="P7494" s="135"/>
      <c r="Q7494" s="135"/>
      <c r="R7494" s="135"/>
      <c r="S7494" s="135"/>
    </row>
    <row r="7495" spans="9:19">
      <c r="I7495" s="132"/>
      <c r="J7495" s="132"/>
      <c r="K7495" s="129"/>
      <c r="L7495" s="132"/>
      <c r="M7495" s="132"/>
      <c r="N7495" s="135"/>
      <c r="O7495" s="135"/>
      <c r="P7495" s="135"/>
      <c r="Q7495" s="135"/>
      <c r="R7495" s="135"/>
      <c r="S7495" s="135"/>
    </row>
    <row r="7496" spans="9:19">
      <c r="I7496" s="132"/>
      <c r="J7496" s="132"/>
      <c r="K7496" s="129"/>
      <c r="L7496" s="132"/>
      <c r="M7496" s="132"/>
      <c r="N7496" s="135"/>
      <c r="O7496" s="135"/>
      <c r="P7496" s="135"/>
      <c r="Q7496" s="135"/>
      <c r="R7496" s="135"/>
      <c r="S7496" s="135"/>
    </row>
    <row r="7497" spans="9:19">
      <c r="I7497" s="132"/>
      <c r="J7497" s="132"/>
      <c r="K7497" s="129"/>
      <c r="L7497" s="132"/>
      <c r="M7497" s="132"/>
      <c r="N7497" s="135"/>
      <c r="O7497" s="135"/>
      <c r="P7497" s="135"/>
      <c r="Q7497" s="135"/>
      <c r="R7497" s="135"/>
      <c r="S7497" s="135"/>
    </row>
    <row r="7498" spans="9:19">
      <c r="I7498" s="132"/>
      <c r="J7498" s="132"/>
      <c r="K7498" s="129"/>
      <c r="L7498" s="132"/>
      <c r="M7498" s="132"/>
      <c r="N7498" s="135"/>
      <c r="O7498" s="135"/>
      <c r="P7498" s="135"/>
      <c r="Q7498" s="135"/>
      <c r="R7498" s="135"/>
      <c r="S7498" s="135"/>
    </row>
    <row r="7499" spans="9:19">
      <c r="I7499" s="132"/>
      <c r="J7499" s="132"/>
      <c r="K7499" s="129"/>
      <c r="L7499" s="132"/>
      <c r="M7499" s="132"/>
      <c r="N7499" s="135"/>
      <c r="O7499" s="135"/>
      <c r="P7499" s="135"/>
      <c r="Q7499" s="135"/>
      <c r="R7499" s="135"/>
      <c r="S7499" s="135"/>
    </row>
    <row r="7500" spans="9:19">
      <c r="I7500" s="132"/>
      <c r="J7500" s="132"/>
      <c r="K7500" s="129"/>
      <c r="L7500" s="132"/>
      <c r="M7500" s="132"/>
      <c r="N7500" s="135"/>
      <c r="O7500" s="135"/>
      <c r="P7500" s="135"/>
      <c r="Q7500" s="135"/>
      <c r="R7500" s="135"/>
      <c r="S7500" s="135"/>
    </row>
    <row r="7501" spans="9:19">
      <c r="I7501" s="132"/>
      <c r="J7501" s="132"/>
      <c r="K7501" s="129"/>
      <c r="L7501" s="132"/>
      <c r="M7501" s="132"/>
      <c r="N7501" s="135"/>
      <c r="O7501" s="135"/>
      <c r="P7501" s="135"/>
      <c r="Q7501" s="135"/>
      <c r="R7501" s="135"/>
      <c r="S7501" s="135"/>
    </row>
    <row r="7502" spans="9:19">
      <c r="I7502" s="132"/>
      <c r="J7502" s="132"/>
      <c r="K7502" s="129"/>
      <c r="L7502" s="132"/>
      <c r="M7502" s="132"/>
      <c r="N7502" s="135"/>
      <c r="O7502" s="135"/>
      <c r="P7502" s="135"/>
      <c r="Q7502" s="135"/>
      <c r="R7502" s="135"/>
      <c r="S7502" s="135"/>
    </row>
    <row r="7503" spans="9:19">
      <c r="I7503" s="132"/>
      <c r="J7503" s="132"/>
      <c r="K7503" s="129"/>
      <c r="L7503" s="132"/>
      <c r="M7503" s="132"/>
      <c r="N7503" s="135"/>
      <c r="O7503" s="135"/>
      <c r="P7503" s="135"/>
      <c r="Q7503" s="135"/>
      <c r="R7503" s="135"/>
      <c r="S7503" s="135"/>
    </row>
    <row r="7504" spans="9:19">
      <c r="I7504" s="132"/>
      <c r="J7504" s="132"/>
      <c r="K7504" s="129"/>
      <c r="L7504" s="132"/>
      <c r="M7504" s="132"/>
      <c r="N7504" s="135"/>
      <c r="O7504" s="135"/>
      <c r="P7504" s="135"/>
      <c r="Q7504" s="135"/>
      <c r="R7504" s="135"/>
      <c r="S7504" s="135"/>
    </row>
    <row r="7505" spans="9:19">
      <c r="I7505" s="132"/>
      <c r="J7505" s="132"/>
      <c r="K7505" s="129"/>
      <c r="L7505" s="132"/>
      <c r="M7505" s="132"/>
      <c r="N7505" s="135"/>
      <c r="O7505" s="135"/>
      <c r="P7505" s="135"/>
      <c r="Q7505" s="135"/>
      <c r="R7505" s="135"/>
      <c r="S7505" s="135"/>
    </row>
    <row r="7506" spans="9:19">
      <c r="I7506" s="132"/>
      <c r="J7506" s="132"/>
      <c r="K7506" s="129"/>
      <c r="L7506" s="132"/>
      <c r="M7506" s="132"/>
      <c r="N7506" s="135"/>
      <c r="O7506" s="135"/>
      <c r="P7506" s="135"/>
      <c r="Q7506" s="135"/>
      <c r="R7506" s="135"/>
      <c r="S7506" s="135"/>
    </row>
    <row r="7507" spans="9:19">
      <c r="I7507" s="132"/>
      <c r="J7507" s="132"/>
      <c r="K7507" s="129"/>
      <c r="L7507" s="132"/>
      <c r="M7507" s="132"/>
      <c r="N7507" s="135"/>
      <c r="O7507" s="135"/>
      <c r="P7507" s="135"/>
      <c r="Q7507" s="135"/>
      <c r="R7507" s="135"/>
      <c r="S7507" s="135"/>
    </row>
    <row r="7508" spans="9:19">
      <c r="I7508" s="132"/>
      <c r="J7508" s="132"/>
      <c r="K7508" s="129"/>
      <c r="L7508" s="132"/>
      <c r="M7508" s="132"/>
      <c r="N7508" s="135"/>
      <c r="O7508" s="135"/>
      <c r="P7508" s="135"/>
      <c r="Q7508" s="135"/>
      <c r="R7508" s="135"/>
      <c r="S7508" s="135"/>
    </row>
    <row r="7509" spans="9:19">
      <c r="I7509" s="132"/>
      <c r="J7509" s="132"/>
      <c r="K7509" s="129"/>
      <c r="L7509" s="132"/>
      <c r="M7509" s="132"/>
      <c r="N7509" s="135"/>
      <c r="O7509" s="135"/>
      <c r="P7509" s="135"/>
      <c r="Q7509" s="135"/>
      <c r="R7509" s="135"/>
      <c r="S7509" s="135"/>
    </row>
    <row r="7510" spans="9:19">
      <c r="I7510" s="132"/>
      <c r="J7510" s="132"/>
      <c r="K7510" s="129"/>
      <c r="L7510" s="132"/>
      <c r="M7510" s="132"/>
      <c r="N7510" s="135"/>
      <c r="O7510" s="135"/>
      <c r="P7510" s="135"/>
      <c r="Q7510" s="135"/>
      <c r="R7510" s="135"/>
      <c r="S7510" s="135"/>
    </row>
    <row r="7511" spans="9:19">
      <c r="I7511" s="132"/>
      <c r="J7511" s="132"/>
      <c r="K7511" s="129"/>
      <c r="L7511" s="132"/>
      <c r="M7511" s="132"/>
      <c r="N7511" s="135"/>
      <c r="O7511" s="135"/>
      <c r="P7511" s="135"/>
      <c r="Q7511" s="135"/>
      <c r="R7511" s="135"/>
      <c r="S7511" s="135"/>
    </row>
    <row r="7512" spans="9:19">
      <c r="I7512" s="132"/>
      <c r="J7512" s="132"/>
      <c r="K7512" s="129"/>
      <c r="L7512" s="132"/>
      <c r="M7512" s="132"/>
      <c r="N7512" s="135"/>
      <c r="O7512" s="135"/>
      <c r="P7512" s="135"/>
      <c r="Q7512" s="135"/>
      <c r="R7512" s="135"/>
      <c r="S7512" s="135"/>
    </row>
    <row r="7513" spans="9:19">
      <c r="I7513" s="132"/>
      <c r="J7513" s="132"/>
      <c r="K7513" s="129"/>
      <c r="L7513" s="132"/>
      <c r="M7513" s="132"/>
      <c r="N7513" s="135"/>
      <c r="O7513" s="135"/>
      <c r="P7513" s="135"/>
      <c r="Q7513" s="135"/>
      <c r="R7513" s="135"/>
      <c r="S7513" s="135"/>
    </row>
    <row r="7514" spans="9:19">
      <c r="I7514" s="132"/>
      <c r="J7514" s="132"/>
      <c r="K7514" s="129"/>
      <c r="L7514" s="132"/>
      <c r="M7514" s="132"/>
      <c r="N7514" s="135"/>
      <c r="O7514" s="135"/>
      <c r="P7514" s="135"/>
      <c r="Q7514" s="135"/>
      <c r="R7514" s="135"/>
      <c r="S7514" s="135"/>
    </row>
    <row r="7515" spans="9:19">
      <c r="I7515" s="132"/>
      <c r="J7515" s="132"/>
      <c r="K7515" s="129"/>
      <c r="L7515" s="132"/>
      <c r="M7515" s="132"/>
      <c r="N7515" s="135"/>
      <c r="O7515" s="135"/>
      <c r="P7515" s="135"/>
      <c r="Q7515" s="135"/>
      <c r="R7515" s="135"/>
      <c r="S7515" s="135"/>
    </row>
    <row r="7516" spans="9:19">
      <c r="I7516" s="132"/>
      <c r="J7516" s="132"/>
      <c r="K7516" s="129"/>
      <c r="L7516" s="132"/>
      <c r="M7516" s="132"/>
      <c r="N7516" s="135"/>
      <c r="O7516" s="135"/>
      <c r="P7516" s="135"/>
      <c r="Q7516" s="135"/>
      <c r="R7516" s="135"/>
      <c r="S7516" s="135"/>
    </row>
    <row r="7517" spans="9:19">
      <c r="I7517" s="132"/>
      <c r="J7517" s="132"/>
      <c r="K7517" s="129"/>
      <c r="L7517" s="132"/>
      <c r="M7517" s="132"/>
      <c r="N7517" s="135"/>
      <c r="O7517" s="135"/>
      <c r="P7517" s="135"/>
      <c r="Q7517" s="135"/>
      <c r="R7517" s="135"/>
      <c r="S7517" s="135"/>
    </row>
    <row r="7518" spans="9:19">
      <c r="I7518" s="132"/>
      <c r="J7518" s="132"/>
      <c r="K7518" s="129"/>
      <c r="L7518" s="132"/>
      <c r="M7518" s="132"/>
      <c r="N7518" s="135"/>
      <c r="O7518" s="135"/>
      <c r="P7518" s="135"/>
      <c r="Q7518" s="135"/>
      <c r="R7518" s="135"/>
      <c r="S7518" s="135"/>
    </row>
    <row r="7519" spans="9:19">
      <c r="I7519" s="132"/>
      <c r="J7519" s="132"/>
      <c r="K7519" s="129"/>
      <c r="L7519" s="132"/>
      <c r="M7519" s="132"/>
      <c r="N7519" s="135"/>
      <c r="O7519" s="135"/>
      <c r="P7519" s="135"/>
      <c r="Q7519" s="135"/>
      <c r="R7519" s="135"/>
      <c r="S7519" s="135"/>
    </row>
    <row r="7520" spans="9:19">
      <c r="I7520" s="132"/>
      <c r="J7520" s="132"/>
      <c r="K7520" s="129"/>
      <c r="L7520" s="132"/>
      <c r="M7520" s="132"/>
      <c r="N7520" s="135"/>
      <c r="O7520" s="135"/>
      <c r="P7520" s="135"/>
      <c r="Q7520" s="135"/>
      <c r="R7520" s="135"/>
      <c r="S7520" s="135"/>
    </row>
    <row r="7521" spans="9:19">
      <c r="I7521" s="132"/>
      <c r="J7521" s="132"/>
      <c r="K7521" s="129"/>
      <c r="L7521" s="132"/>
      <c r="M7521" s="132"/>
      <c r="N7521" s="135"/>
      <c r="O7521" s="135"/>
      <c r="P7521" s="135"/>
      <c r="Q7521" s="135"/>
      <c r="R7521" s="135"/>
      <c r="S7521" s="135"/>
    </row>
    <row r="7522" spans="9:19">
      <c r="I7522" s="132"/>
      <c r="J7522" s="132"/>
      <c r="K7522" s="129"/>
      <c r="L7522" s="132"/>
      <c r="M7522" s="132"/>
      <c r="N7522" s="135"/>
      <c r="O7522" s="135"/>
      <c r="P7522" s="135"/>
      <c r="Q7522" s="135"/>
      <c r="R7522" s="135"/>
      <c r="S7522" s="135"/>
    </row>
    <row r="7523" spans="9:19">
      <c r="I7523" s="132"/>
      <c r="J7523" s="132"/>
      <c r="K7523" s="129"/>
      <c r="L7523" s="132"/>
      <c r="M7523" s="132"/>
      <c r="N7523" s="135"/>
      <c r="O7523" s="135"/>
      <c r="P7523" s="135"/>
      <c r="Q7523" s="135"/>
      <c r="R7523" s="135"/>
      <c r="S7523" s="135"/>
    </row>
    <row r="7524" spans="9:19">
      <c r="I7524" s="132"/>
      <c r="J7524" s="132"/>
      <c r="K7524" s="129"/>
      <c r="L7524" s="132"/>
      <c r="M7524" s="132"/>
      <c r="N7524" s="135"/>
      <c r="O7524" s="135"/>
      <c r="P7524" s="135"/>
      <c r="Q7524" s="135"/>
      <c r="R7524" s="135"/>
      <c r="S7524" s="135"/>
    </row>
    <row r="7525" spans="9:19">
      <c r="I7525" s="132"/>
      <c r="J7525" s="132"/>
      <c r="K7525" s="129"/>
      <c r="L7525" s="132"/>
      <c r="M7525" s="132"/>
      <c r="N7525" s="135"/>
      <c r="O7525" s="135"/>
      <c r="P7525" s="135"/>
      <c r="Q7525" s="135"/>
      <c r="R7525" s="135"/>
      <c r="S7525" s="135"/>
    </row>
    <row r="7526" spans="9:19">
      <c r="I7526" s="132"/>
      <c r="J7526" s="132"/>
      <c r="K7526" s="129"/>
      <c r="L7526" s="132"/>
      <c r="M7526" s="132"/>
      <c r="N7526" s="135"/>
      <c r="O7526" s="135"/>
      <c r="P7526" s="135"/>
      <c r="Q7526" s="135"/>
      <c r="R7526" s="135"/>
      <c r="S7526" s="135"/>
    </row>
    <row r="7527" spans="9:19">
      <c r="I7527" s="132"/>
      <c r="J7527" s="132"/>
      <c r="K7527" s="129"/>
      <c r="L7527" s="132"/>
      <c r="M7527" s="132"/>
      <c r="N7527" s="135"/>
      <c r="O7527" s="135"/>
      <c r="P7527" s="135"/>
      <c r="Q7527" s="135"/>
      <c r="R7527" s="135"/>
      <c r="S7527" s="135"/>
    </row>
    <row r="7528" spans="9:19">
      <c r="I7528" s="132"/>
      <c r="J7528" s="132"/>
      <c r="K7528" s="129"/>
      <c r="L7528" s="132"/>
      <c r="M7528" s="132"/>
      <c r="N7528" s="135"/>
      <c r="O7528" s="135"/>
      <c r="P7528" s="135"/>
      <c r="Q7528" s="135"/>
      <c r="R7528" s="135"/>
      <c r="S7528" s="135"/>
    </row>
    <row r="7529" spans="9:19">
      <c r="I7529" s="132"/>
      <c r="J7529" s="132"/>
      <c r="K7529" s="129"/>
      <c r="L7529" s="132"/>
      <c r="M7529" s="132"/>
      <c r="N7529" s="135"/>
      <c r="O7529" s="135"/>
      <c r="P7529" s="135"/>
      <c r="Q7529" s="135"/>
      <c r="R7529" s="135"/>
      <c r="S7529" s="135"/>
    </row>
    <row r="7530" spans="9:19">
      <c r="I7530" s="132"/>
      <c r="J7530" s="132"/>
      <c r="K7530" s="129"/>
      <c r="L7530" s="132"/>
      <c r="M7530" s="132"/>
      <c r="N7530" s="135"/>
      <c r="O7530" s="135"/>
      <c r="P7530" s="135"/>
      <c r="Q7530" s="135"/>
      <c r="R7530" s="135"/>
      <c r="S7530" s="135"/>
    </row>
    <row r="7531" spans="9:19">
      <c r="I7531" s="132"/>
      <c r="J7531" s="132"/>
      <c r="K7531" s="129"/>
      <c r="L7531" s="132"/>
      <c r="M7531" s="132"/>
      <c r="N7531" s="135"/>
      <c r="O7531" s="135"/>
      <c r="P7531" s="135"/>
      <c r="Q7531" s="135"/>
      <c r="R7531" s="135"/>
      <c r="S7531" s="135"/>
    </row>
    <row r="7532" spans="9:19">
      <c r="I7532" s="132"/>
      <c r="J7532" s="132"/>
      <c r="K7532" s="129"/>
      <c r="L7532" s="132"/>
      <c r="M7532" s="132"/>
      <c r="N7532" s="135"/>
      <c r="O7532" s="135"/>
      <c r="P7532" s="135"/>
      <c r="Q7532" s="135"/>
      <c r="R7532" s="135"/>
      <c r="S7532" s="135"/>
    </row>
    <row r="7533" spans="9:19">
      <c r="I7533" s="132"/>
      <c r="J7533" s="132"/>
      <c r="K7533" s="129"/>
      <c r="L7533" s="132"/>
      <c r="M7533" s="132"/>
      <c r="N7533" s="135"/>
      <c r="O7533" s="135"/>
      <c r="P7533" s="135"/>
      <c r="Q7533" s="135"/>
      <c r="R7533" s="135"/>
      <c r="S7533" s="135"/>
    </row>
    <row r="7534" spans="9:19">
      <c r="I7534" s="132"/>
      <c r="J7534" s="132"/>
      <c r="K7534" s="129"/>
      <c r="L7534" s="132"/>
      <c r="M7534" s="132"/>
      <c r="N7534" s="135"/>
      <c r="O7534" s="135"/>
      <c r="P7534" s="135"/>
      <c r="Q7534" s="135"/>
      <c r="R7534" s="135"/>
      <c r="S7534" s="135"/>
    </row>
    <row r="7535" spans="9:19">
      <c r="I7535" s="132"/>
      <c r="J7535" s="132"/>
      <c r="K7535" s="129"/>
      <c r="L7535" s="132"/>
      <c r="M7535" s="132"/>
      <c r="N7535" s="135"/>
      <c r="O7535" s="135"/>
      <c r="P7535" s="135"/>
      <c r="Q7535" s="135"/>
      <c r="R7535" s="135"/>
      <c r="S7535" s="135"/>
    </row>
    <row r="7536" spans="9:19">
      <c r="I7536" s="132"/>
      <c r="J7536" s="132"/>
      <c r="K7536" s="129"/>
      <c r="L7536" s="132"/>
      <c r="M7536" s="132"/>
      <c r="N7536" s="135"/>
      <c r="O7536" s="135"/>
      <c r="P7536" s="135"/>
      <c r="Q7536" s="135"/>
      <c r="R7536" s="135"/>
      <c r="S7536" s="135"/>
    </row>
    <row r="7537" spans="9:19">
      <c r="I7537" s="132"/>
      <c r="J7537" s="132"/>
      <c r="K7537" s="129"/>
      <c r="L7537" s="132"/>
      <c r="M7537" s="132"/>
      <c r="N7537" s="135"/>
      <c r="O7537" s="135"/>
      <c r="P7537" s="135"/>
      <c r="Q7537" s="135"/>
      <c r="R7537" s="135"/>
      <c r="S7537" s="135"/>
    </row>
    <row r="7538" spans="9:19">
      <c r="I7538" s="132"/>
      <c r="J7538" s="132"/>
      <c r="K7538" s="129"/>
      <c r="L7538" s="132"/>
      <c r="M7538" s="132"/>
      <c r="N7538" s="135"/>
      <c r="O7538" s="135"/>
      <c r="P7538" s="135"/>
      <c r="Q7538" s="135"/>
      <c r="R7538" s="135"/>
      <c r="S7538" s="135"/>
    </row>
    <row r="7539" spans="9:19">
      <c r="I7539" s="132"/>
      <c r="J7539" s="132"/>
      <c r="K7539" s="129"/>
      <c r="L7539" s="132"/>
      <c r="M7539" s="132"/>
      <c r="N7539" s="135"/>
      <c r="O7539" s="135"/>
      <c r="P7539" s="135"/>
      <c r="Q7539" s="135"/>
      <c r="R7539" s="135"/>
      <c r="S7539" s="135"/>
    </row>
    <row r="7540" spans="9:19">
      <c r="I7540" s="132"/>
      <c r="J7540" s="132"/>
      <c r="K7540" s="129"/>
      <c r="L7540" s="132"/>
      <c r="M7540" s="132"/>
      <c r="N7540" s="135"/>
      <c r="O7540" s="135"/>
      <c r="P7540" s="135"/>
      <c r="Q7540" s="135"/>
      <c r="R7540" s="135"/>
      <c r="S7540" s="135"/>
    </row>
    <row r="7541" spans="9:19">
      <c r="I7541" s="132"/>
      <c r="J7541" s="132"/>
      <c r="K7541" s="129"/>
      <c r="L7541" s="132"/>
      <c r="M7541" s="132"/>
      <c r="N7541" s="135"/>
      <c r="O7541" s="135"/>
      <c r="P7541" s="135"/>
      <c r="Q7541" s="135"/>
      <c r="R7541" s="135"/>
      <c r="S7541" s="135"/>
    </row>
    <row r="7542" spans="9:19">
      <c r="I7542" s="132"/>
      <c r="J7542" s="132"/>
      <c r="K7542" s="129"/>
      <c r="L7542" s="132"/>
      <c r="M7542" s="132"/>
      <c r="N7542" s="135"/>
      <c r="O7542" s="135"/>
      <c r="P7542" s="135"/>
      <c r="Q7542" s="135"/>
      <c r="R7542" s="135"/>
      <c r="S7542" s="135"/>
    </row>
    <row r="7543" spans="9:19">
      <c r="I7543" s="132"/>
      <c r="J7543" s="132"/>
      <c r="K7543" s="129"/>
      <c r="L7543" s="132"/>
      <c r="M7543" s="132"/>
      <c r="N7543" s="135"/>
      <c r="O7543" s="135"/>
      <c r="P7543" s="135"/>
      <c r="Q7543" s="135"/>
      <c r="R7543" s="135"/>
      <c r="S7543" s="135"/>
    </row>
    <row r="7544" spans="9:19">
      <c r="I7544" s="132"/>
      <c r="J7544" s="132"/>
      <c r="K7544" s="129"/>
      <c r="L7544" s="132"/>
      <c r="M7544" s="132"/>
      <c r="N7544" s="135"/>
      <c r="O7544" s="135"/>
      <c r="P7544" s="135"/>
      <c r="Q7544" s="135"/>
      <c r="R7544" s="135"/>
      <c r="S7544" s="135"/>
    </row>
    <row r="7545" spans="9:19">
      <c r="I7545" s="132"/>
      <c r="J7545" s="132"/>
      <c r="K7545" s="129"/>
      <c r="L7545" s="132"/>
      <c r="M7545" s="132"/>
      <c r="N7545" s="135"/>
      <c r="O7545" s="135"/>
      <c r="P7545" s="135"/>
      <c r="Q7545" s="135"/>
      <c r="R7545" s="135"/>
      <c r="S7545" s="135"/>
    </row>
    <row r="7546" spans="9:19">
      <c r="I7546" s="132"/>
      <c r="J7546" s="132"/>
      <c r="K7546" s="129"/>
      <c r="L7546" s="132"/>
      <c r="M7546" s="132"/>
      <c r="N7546" s="135"/>
      <c r="O7546" s="135"/>
      <c r="P7546" s="135"/>
      <c r="Q7546" s="135"/>
      <c r="R7546" s="135"/>
      <c r="S7546" s="135"/>
    </row>
    <row r="7547" spans="9:19">
      <c r="I7547" s="132"/>
      <c r="J7547" s="132"/>
      <c r="K7547" s="129"/>
      <c r="L7547" s="132"/>
      <c r="M7547" s="132"/>
      <c r="N7547" s="135"/>
      <c r="O7547" s="135"/>
      <c r="P7547" s="135"/>
      <c r="Q7547" s="135"/>
      <c r="R7547" s="135"/>
      <c r="S7547" s="135"/>
    </row>
    <row r="7548" spans="9:19">
      <c r="I7548" s="132"/>
      <c r="J7548" s="132"/>
      <c r="K7548" s="129"/>
      <c r="L7548" s="132"/>
      <c r="M7548" s="132"/>
      <c r="N7548" s="135"/>
      <c r="O7548" s="135"/>
      <c r="P7548" s="135"/>
      <c r="Q7548" s="135"/>
      <c r="R7548" s="135"/>
      <c r="S7548" s="135"/>
    </row>
    <row r="7549" spans="9:19">
      <c r="I7549" s="132"/>
      <c r="J7549" s="132"/>
      <c r="K7549" s="129"/>
      <c r="L7549" s="132"/>
      <c r="M7549" s="132"/>
      <c r="N7549" s="135"/>
      <c r="O7549" s="135"/>
      <c r="P7549" s="135"/>
      <c r="Q7549" s="135"/>
      <c r="R7549" s="135"/>
      <c r="S7549" s="135"/>
    </row>
    <row r="7550" spans="9:19">
      <c r="I7550" s="132"/>
      <c r="J7550" s="132"/>
      <c r="K7550" s="129"/>
      <c r="L7550" s="132"/>
      <c r="M7550" s="132"/>
      <c r="N7550" s="135"/>
      <c r="O7550" s="135"/>
      <c r="P7550" s="135"/>
      <c r="Q7550" s="135"/>
      <c r="R7550" s="135"/>
      <c r="S7550" s="135"/>
    </row>
    <row r="7551" spans="9:19">
      <c r="I7551" s="132"/>
      <c r="J7551" s="132"/>
      <c r="K7551" s="129"/>
      <c r="L7551" s="132"/>
      <c r="M7551" s="132"/>
      <c r="N7551" s="135"/>
      <c r="O7551" s="135"/>
      <c r="P7551" s="135"/>
      <c r="Q7551" s="135"/>
      <c r="R7551" s="135"/>
      <c r="S7551" s="135"/>
    </row>
    <row r="7552" spans="9:19">
      <c r="I7552" s="132"/>
      <c r="J7552" s="132"/>
      <c r="K7552" s="129"/>
      <c r="L7552" s="132"/>
      <c r="M7552" s="132"/>
      <c r="N7552" s="135"/>
      <c r="O7552" s="135"/>
      <c r="P7552" s="135"/>
      <c r="Q7552" s="135"/>
      <c r="R7552" s="135"/>
      <c r="S7552" s="135"/>
    </row>
    <row r="7553" spans="9:19">
      <c r="I7553" s="132"/>
      <c r="J7553" s="132"/>
      <c r="K7553" s="129"/>
      <c r="L7553" s="132"/>
      <c r="M7553" s="132"/>
      <c r="N7553" s="135"/>
      <c r="O7553" s="135"/>
      <c r="P7553" s="135"/>
      <c r="Q7553" s="135"/>
      <c r="R7553" s="135"/>
      <c r="S7553" s="135"/>
    </row>
    <row r="7554" spans="9:19">
      <c r="I7554" s="132"/>
      <c r="J7554" s="132"/>
      <c r="K7554" s="129"/>
      <c r="L7554" s="132"/>
      <c r="M7554" s="132"/>
      <c r="N7554" s="135"/>
      <c r="O7554" s="135"/>
      <c r="P7554" s="135"/>
      <c r="Q7554" s="135"/>
      <c r="R7554" s="135"/>
      <c r="S7554" s="135"/>
    </row>
    <row r="7555" spans="9:19">
      <c r="I7555" s="132"/>
      <c r="J7555" s="132"/>
      <c r="K7555" s="129"/>
      <c r="L7555" s="132"/>
      <c r="M7555" s="132"/>
      <c r="N7555" s="135"/>
      <c r="O7555" s="135"/>
      <c r="P7555" s="135"/>
      <c r="Q7555" s="135"/>
      <c r="R7555" s="135"/>
      <c r="S7555" s="135"/>
    </row>
    <row r="7556" spans="9:19">
      <c r="I7556" s="132"/>
      <c r="J7556" s="132"/>
      <c r="K7556" s="129"/>
      <c r="L7556" s="132"/>
      <c r="M7556" s="132"/>
      <c r="N7556" s="135"/>
      <c r="O7556" s="135"/>
      <c r="P7556" s="135"/>
      <c r="Q7556" s="135"/>
      <c r="R7556" s="135"/>
      <c r="S7556" s="135"/>
    </row>
    <row r="7557" spans="9:19">
      <c r="I7557" s="132"/>
      <c r="J7557" s="132"/>
      <c r="K7557" s="129"/>
      <c r="L7557" s="132"/>
      <c r="M7557" s="132"/>
      <c r="N7557" s="135"/>
      <c r="O7557" s="135"/>
      <c r="P7557" s="135"/>
      <c r="Q7557" s="135"/>
      <c r="R7557" s="135"/>
      <c r="S7557" s="135"/>
    </row>
    <row r="7558" spans="9:19">
      <c r="I7558" s="132"/>
      <c r="J7558" s="132"/>
      <c r="K7558" s="129"/>
      <c r="L7558" s="132"/>
      <c r="M7558" s="132"/>
      <c r="N7558" s="135"/>
      <c r="O7558" s="135"/>
      <c r="P7558" s="135"/>
      <c r="Q7558" s="135"/>
      <c r="R7558" s="135"/>
      <c r="S7558" s="135"/>
    </row>
    <row r="7559" spans="9:19">
      <c r="I7559" s="132"/>
      <c r="J7559" s="132"/>
      <c r="K7559" s="129"/>
      <c r="L7559" s="132"/>
      <c r="M7559" s="132"/>
      <c r="N7559" s="135"/>
      <c r="O7559" s="135"/>
      <c r="P7559" s="135"/>
      <c r="Q7559" s="135"/>
      <c r="R7559" s="135"/>
      <c r="S7559" s="135"/>
    </row>
    <row r="7560" spans="9:19">
      <c r="I7560" s="132"/>
      <c r="J7560" s="132"/>
      <c r="K7560" s="129"/>
      <c r="L7560" s="132"/>
      <c r="M7560" s="132"/>
      <c r="N7560" s="135"/>
      <c r="O7560" s="135"/>
      <c r="P7560" s="135"/>
      <c r="Q7560" s="135"/>
      <c r="R7560" s="135"/>
      <c r="S7560" s="135"/>
    </row>
    <row r="7561" spans="9:19">
      <c r="I7561" s="132"/>
      <c r="J7561" s="132"/>
      <c r="K7561" s="129"/>
      <c r="L7561" s="132"/>
      <c r="M7561" s="132"/>
      <c r="N7561" s="135"/>
      <c r="O7561" s="135"/>
      <c r="P7561" s="135"/>
      <c r="Q7561" s="135"/>
      <c r="R7561" s="135"/>
      <c r="S7561" s="135"/>
    </row>
    <row r="7562" spans="9:19">
      <c r="I7562" s="132"/>
      <c r="J7562" s="132"/>
      <c r="K7562" s="129"/>
      <c r="L7562" s="132"/>
      <c r="M7562" s="132"/>
      <c r="N7562" s="135"/>
      <c r="O7562" s="135"/>
      <c r="P7562" s="135"/>
      <c r="Q7562" s="135"/>
      <c r="R7562" s="135"/>
      <c r="S7562" s="135"/>
    </row>
    <row r="7563" spans="9:19">
      <c r="I7563" s="132"/>
      <c r="J7563" s="132"/>
      <c r="K7563" s="129"/>
      <c r="L7563" s="132"/>
      <c r="M7563" s="132"/>
      <c r="N7563" s="135"/>
      <c r="O7563" s="135"/>
      <c r="P7563" s="135"/>
      <c r="Q7563" s="135"/>
      <c r="R7563" s="135"/>
      <c r="S7563" s="135"/>
    </row>
    <row r="7564" spans="9:19">
      <c r="I7564" s="132"/>
      <c r="J7564" s="132"/>
      <c r="K7564" s="129"/>
      <c r="L7564" s="132"/>
      <c r="M7564" s="132"/>
      <c r="N7564" s="135"/>
      <c r="O7564" s="135"/>
      <c r="P7564" s="135"/>
      <c r="Q7564" s="135"/>
      <c r="R7564" s="135"/>
      <c r="S7564" s="135"/>
    </row>
    <row r="7565" spans="9:19">
      <c r="I7565" s="132"/>
      <c r="J7565" s="132"/>
      <c r="K7565" s="129"/>
      <c r="L7565" s="132"/>
      <c r="M7565" s="132"/>
      <c r="N7565" s="135"/>
      <c r="O7565" s="135"/>
      <c r="P7565" s="135"/>
      <c r="Q7565" s="135"/>
      <c r="R7565" s="135"/>
      <c r="S7565" s="135"/>
    </row>
    <row r="7566" spans="9:19">
      <c r="I7566" s="132"/>
      <c r="J7566" s="132"/>
      <c r="K7566" s="129"/>
      <c r="L7566" s="132"/>
      <c r="M7566" s="132"/>
      <c r="N7566" s="135"/>
      <c r="O7566" s="135"/>
      <c r="P7566" s="135"/>
      <c r="Q7566" s="135"/>
      <c r="R7566" s="135"/>
      <c r="S7566" s="135"/>
    </row>
    <row r="7567" spans="9:19">
      <c r="I7567" s="132"/>
      <c r="J7567" s="132"/>
      <c r="K7567" s="129"/>
      <c r="L7567" s="132"/>
      <c r="M7567" s="132"/>
      <c r="N7567" s="135"/>
      <c r="O7567" s="135"/>
      <c r="P7567" s="135"/>
      <c r="Q7567" s="135"/>
      <c r="R7567" s="135"/>
      <c r="S7567" s="135"/>
    </row>
    <row r="7568" spans="9:19">
      <c r="I7568" s="132"/>
      <c r="J7568" s="132"/>
      <c r="K7568" s="129"/>
      <c r="L7568" s="132"/>
      <c r="M7568" s="132"/>
      <c r="N7568" s="135"/>
      <c r="O7568" s="135"/>
      <c r="P7568" s="135"/>
      <c r="Q7568" s="135"/>
      <c r="R7568" s="135"/>
      <c r="S7568" s="135"/>
    </row>
    <row r="7569" spans="9:19">
      <c r="I7569" s="132"/>
      <c r="J7569" s="132"/>
      <c r="K7569" s="129"/>
      <c r="L7569" s="132"/>
      <c r="M7569" s="132"/>
      <c r="N7569" s="135"/>
      <c r="O7569" s="135"/>
      <c r="P7569" s="135"/>
      <c r="Q7569" s="135"/>
      <c r="R7569" s="135"/>
      <c r="S7569" s="135"/>
    </row>
    <row r="7570" spans="9:19">
      <c r="I7570" s="132"/>
      <c r="J7570" s="132"/>
      <c r="K7570" s="129"/>
      <c r="L7570" s="132"/>
      <c r="M7570" s="132"/>
      <c r="N7570" s="135"/>
      <c r="O7570" s="135"/>
      <c r="P7570" s="135"/>
      <c r="Q7570" s="135"/>
      <c r="R7570" s="135"/>
      <c r="S7570" s="135"/>
    </row>
    <row r="7571" spans="9:19">
      <c r="I7571" s="132"/>
      <c r="J7571" s="132"/>
      <c r="K7571" s="129"/>
      <c r="L7571" s="132"/>
      <c r="M7571" s="132"/>
      <c r="N7571" s="135"/>
      <c r="O7571" s="135"/>
      <c r="P7571" s="135"/>
      <c r="Q7571" s="135"/>
      <c r="R7571" s="135"/>
      <c r="S7571" s="135"/>
    </row>
    <row r="7572" spans="9:19">
      <c r="I7572" s="132"/>
      <c r="J7572" s="132"/>
      <c r="K7572" s="129"/>
      <c r="L7572" s="132"/>
      <c r="M7572" s="132"/>
      <c r="N7572" s="135"/>
      <c r="O7572" s="135"/>
      <c r="P7572" s="135"/>
      <c r="Q7572" s="135"/>
      <c r="R7572" s="135"/>
      <c r="S7572" s="135"/>
    </row>
    <row r="7573" spans="9:19">
      <c r="I7573" s="132"/>
      <c r="J7573" s="132"/>
      <c r="K7573" s="129"/>
      <c r="L7573" s="132"/>
      <c r="M7573" s="132"/>
      <c r="N7573" s="135"/>
      <c r="O7573" s="135"/>
      <c r="P7573" s="135"/>
      <c r="Q7573" s="135"/>
      <c r="R7573" s="135"/>
      <c r="S7573" s="135"/>
    </row>
    <row r="7574" spans="9:19">
      <c r="I7574" s="132"/>
      <c r="J7574" s="132"/>
      <c r="K7574" s="129"/>
      <c r="L7574" s="132"/>
      <c r="M7574" s="132"/>
      <c r="N7574" s="135"/>
      <c r="O7574" s="135"/>
      <c r="P7574" s="135"/>
      <c r="Q7574" s="135"/>
      <c r="R7574" s="135"/>
      <c r="S7574" s="135"/>
    </row>
    <row r="7575" spans="9:19">
      <c r="I7575" s="132"/>
      <c r="J7575" s="132"/>
      <c r="K7575" s="129"/>
      <c r="L7575" s="132"/>
      <c r="M7575" s="132"/>
      <c r="N7575" s="135"/>
      <c r="O7575" s="135"/>
      <c r="P7575" s="135"/>
      <c r="Q7575" s="135"/>
      <c r="R7575" s="135"/>
      <c r="S7575" s="135"/>
    </row>
    <row r="7576" spans="9:19">
      <c r="I7576" s="132"/>
      <c r="J7576" s="132"/>
      <c r="K7576" s="129"/>
      <c r="L7576" s="132"/>
      <c r="M7576" s="132"/>
      <c r="N7576" s="135"/>
      <c r="O7576" s="135"/>
      <c r="P7576" s="135"/>
      <c r="Q7576" s="135"/>
      <c r="R7576" s="135"/>
      <c r="S7576" s="135"/>
    </row>
    <row r="7577" spans="9:19">
      <c r="I7577" s="132"/>
      <c r="J7577" s="132"/>
      <c r="K7577" s="129"/>
      <c r="L7577" s="132"/>
      <c r="M7577" s="132"/>
      <c r="N7577" s="135"/>
      <c r="O7577" s="135"/>
      <c r="P7577" s="135"/>
      <c r="Q7577" s="135"/>
      <c r="R7577" s="135"/>
      <c r="S7577" s="135"/>
    </row>
    <row r="7578" spans="9:19">
      <c r="I7578" s="132"/>
      <c r="J7578" s="132"/>
      <c r="K7578" s="129"/>
      <c r="L7578" s="132"/>
      <c r="M7578" s="132"/>
      <c r="N7578" s="135"/>
      <c r="O7578" s="135"/>
      <c r="P7578" s="135"/>
      <c r="Q7578" s="135"/>
      <c r="R7578" s="135"/>
      <c r="S7578" s="135"/>
    </row>
    <row r="7579" spans="9:19">
      <c r="I7579" s="132"/>
      <c r="J7579" s="132"/>
      <c r="K7579" s="129"/>
      <c r="L7579" s="132"/>
      <c r="M7579" s="132"/>
      <c r="N7579" s="135"/>
      <c r="O7579" s="135"/>
      <c r="P7579" s="135"/>
      <c r="Q7579" s="135"/>
      <c r="R7579" s="135"/>
      <c r="S7579" s="135"/>
    </row>
    <row r="7580" spans="9:19">
      <c r="I7580" s="132"/>
      <c r="J7580" s="132"/>
      <c r="K7580" s="129"/>
      <c r="L7580" s="132"/>
      <c r="M7580" s="132"/>
      <c r="N7580" s="135"/>
      <c r="O7580" s="135"/>
      <c r="P7580" s="135"/>
      <c r="Q7580" s="135"/>
      <c r="R7580" s="135"/>
      <c r="S7580" s="135"/>
    </row>
    <row r="7581" spans="9:19">
      <c r="I7581" s="132"/>
      <c r="J7581" s="132"/>
      <c r="K7581" s="129"/>
      <c r="L7581" s="132"/>
      <c r="M7581" s="132"/>
      <c r="N7581" s="135"/>
      <c r="O7581" s="135"/>
      <c r="P7581" s="135"/>
      <c r="Q7581" s="135"/>
      <c r="R7581" s="135"/>
      <c r="S7581" s="135"/>
    </row>
    <row r="7582" spans="9:19">
      <c r="I7582" s="132"/>
      <c r="J7582" s="132"/>
      <c r="K7582" s="129"/>
      <c r="L7582" s="132"/>
      <c r="M7582" s="132"/>
      <c r="N7582" s="135"/>
      <c r="O7582" s="135"/>
      <c r="P7582" s="135"/>
      <c r="Q7582" s="135"/>
      <c r="R7582" s="135"/>
      <c r="S7582" s="135"/>
    </row>
    <row r="7583" spans="9:19">
      <c r="I7583" s="132"/>
      <c r="J7583" s="132"/>
      <c r="K7583" s="129"/>
      <c r="L7583" s="132"/>
      <c r="M7583" s="132"/>
      <c r="N7583" s="135"/>
      <c r="O7583" s="135"/>
      <c r="P7583" s="135"/>
      <c r="Q7583" s="135"/>
      <c r="R7583" s="135"/>
      <c r="S7583" s="135"/>
    </row>
    <row r="7584" spans="9:19">
      <c r="I7584" s="132"/>
      <c r="J7584" s="132"/>
      <c r="K7584" s="129"/>
      <c r="L7584" s="132"/>
      <c r="M7584" s="132"/>
      <c r="N7584" s="135"/>
      <c r="O7584" s="135"/>
      <c r="P7584" s="135"/>
      <c r="Q7584" s="135"/>
      <c r="R7584" s="135"/>
      <c r="S7584" s="135"/>
    </row>
    <row r="7585" spans="9:19">
      <c r="I7585" s="132"/>
      <c r="J7585" s="132"/>
      <c r="K7585" s="129"/>
      <c r="L7585" s="132"/>
      <c r="M7585" s="132"/>
      <c r="N7585" s="135"/>
      <c r="O7585" s="135"/>
      <c r="P7585" s="135"/>
      <c r="Q7585" s="135"/>
      <c r="R7585" s="135"/>
      <c r="S7585" s="135"/>
    </row>
    <row r="7586" spans="9:19">
      <c r="I7586" s="132"/>
      <c r="J7586" s="132"/>
      <c r="K7586" s="129"/>
      <c r="L7586" s="132"/>
      <c r="M7586" s="132"/>
      <c r="N7586" s="135"/>
      <c r="O7586" s="135"/>
      <c r="P7586" s="135"/>
      <c r="Q7586" s="135"/>
      <c r="R7586" s="135"/>
      <c r="S7586" s="135"/>
    </row>
    <row r="7587" spans="9:19">
      <c r="I7587" s="132"/>
      <c r="J7587" s="132"/>
      <c r="K7587" s="129"/>
      <c r="L7587" s="132"/>
      <c r="M7587" s="132"/>
      <c r="N7587" s="135"/>
      <c r="O7587" s="135"/>
      <c r="P7587" s="135"/>
      <c r="Q7587" s="135"/>
      <c r="R7587" s="135"/>
      <c r="S7587" s="135"/>
    </row>
    <row r="7588" spans="9:19">
      <c r="I7588" s="132"/>
      <c r="J7588" s="132"/>
      <c r="K7588" s="129"/>
      <c r="L7588" s="132"/>
      <c r="M7588" s="132"/>
      <c r="N7588" s="135"/>
      <c r="O7588" s="135"/>
      <c r="P7588" s="135"/>
      <c r="Q7588" s="135"/>
      <c r="R7588" s="135"/>
      <c r="S7588" s="135"/>
    </row>
    <row r="7589" spans="9:19">
      <c r="I7589" s="132"/>
      <c r="J7589" s="132"/>
      <c r="K7589" s="129"/>
      <c r="L7589" s="132"/>
      <c r="M7589" s="132"/>
      <c r="N7589" s="135"/>
      <c r="O7589" s="135"/>
      <c r="P7589" s="135"/>
      <c r="Q7589" s="135"/>
      <c r="R7589" s="135"/>
      <c r="S7589" s="135"/>
    </row>
    <row r="7590" spans="9:19">
      <c r="I7590" s="132"/>
      <c r="J7590" s="132"/>
      <c r="K7590" s="129"/>
      <c r="L7590" s="132"/>
      <c r="M7590" s="132"/>
      <c r="N7590" s="135"/>
      <c r="O7590" s="135"/>
      <c r="P7590" s="135"/>
      <c r="Q7590" s="135"/>
      <c r="R7590" s="135"/>
      <c r="S7590" s="135"/>
    </row>
    <row r="7591" spans="9:19">
      <c r="I7591" s="132"/>
      <c r="J7591" s="132"/>
      <c r="K7591" s="129"/>
      <c r="L7591" s="132"/>
      <c r="M7591" s="132"/>
      <c r="N7591" s="135"/>
      <c r="O7591" s="135"/>
      <c r="P7591" s="135"/>
      <c r="Q7591" s="135"/>
      <c r="R7591" s="135"/>
      <c r="S7591" s="135"/>
    </row>
    <row r="7592" spans="9:19">
      <c r="I7592" s="132"/>
      <c r="J7592" s="132"/>
      <c r="K7592" s="129"/>
      <c r="L7592" s="132"/>
      <c r="M7592" s="132"/>
      <c r="N7592" s="135"/>
      <c r="O7592" s="135"/>
      <c r="P7592" s="135"/>
      <c r="Q7592" s="135"/>
      <c r="R7592" s="135"/>
      <c r="S7592" s="135"/>
    </row>
    <row r="7593" spans="9:19">
      <c r="I7593" s="132"/>
      <c r="J7593" s="132"/>
      <c r="K7593" s="129"/>
      <c r="L7593" s="132"/>
      <c r="M7593" s="132"/>
      <c r="N7593" s="135"/>
      <c r="O7593" s="135"/>
      <c r="P7593" s="135"/>
      <c r="Q7593" s="135"/>
      <c r="R7593" s="135"/>
      <c r="S7593" s="135"/>
    </row>
    <row r="7594" spans="9:19">
      <c r="I7594" s="132"/>
      <c r="J7594" s="132"/>
      <c r="K7594" s="129"/>
      <c r="L7594" s="132"/>
      <c r="M7594" s="132"/>
      <c r="N7594" s="135"/>
      <c r="O7594" s="135"/>
      <c r="P7594" s="135"/>
      <c r="Q7594" s="135"/>
      <c r="R7594" s="135"/>
      <c r="S7594" s="135"/>
    </row>
    <row r="7595" spans="9:19">
      <c r="I7595" s="132"/>
      <c r="J7595" s="132"/>
      <c r="K7595" s="129"/>
      <c r="L7595" s="132"/>
      <c r="M7595" s="132"/>
      <c r="N7595" s="135"/>
      <c r="O7595" s="135"/>
      <c r="P7595" s="135"/>
      <c r="Q7595" s="135"/>
      <c r="R7595" s="135"/>
      <c r="S7595" s="135"/>
    </row>
    <row r="7596" spans="9:19">
      <c r="I7596" s="132"/>
      <c r="J7596" s="132"/>
      <c r="K7596" s="129"/>
      <c r="L7596" s="132"/>
      <c r="M7596" s="132"/>
      <c r="N7596" s="135"/>
      <c r="O7596" s="135"/>
      <c r="P7596" s="135"/>
      <c r="Q7596" s="135"/>
      <c r="R7596" s="135"/>
      <c r="S7596" s="135"/>
    </row>
    <row r="7597" spans="9:19">
      <c r="I7597" s="132"/>
      <c r="J7597" s="132"/>
      <c r="K7597" s="129"/>
      <c r="L7597" s="132"/>
      <c r="M7597" s="132"/>
      <c r="N7597" s="135"/>
      <c r="O7597" s="135"/>
      <c r="P7597" s="135"/>
      <c r="Q7597" s="135"/>
      <c r="R7597" s="135"/>
      <c r="S7597" s="135"/>
    </row>
    <row r="7598" spans="9:19">
      <c r="I7598" s="132"/>
      <c r="J7598" s="132"/>
      <c r="K7598" s="129"/>
      <c r="L7598" s="132"/>
      <c r="M7598" s="132"/>
      <c r="N7598" s="135"/>
      <c r="O7598" s="135"/>
      <c r="P7598" s="135"/>
      <c r="Q7598" s="135"/>
      <c r="R7598" s="135"/>
      <c r="S7598" s="135"/>
    </row>
    <row r="7599" spans="9:19">
      <c r="I7599" s="132"/>
      <c r="J7599" s="132"/>
      <c r="K7599" s="129"/>
      <c r="L7599" s="132"/>
      <c r="M7599" s="132"/>
      <c r="N7599" s="135"/>
      <c r="O7599" s="135"/>
      <c r="P7599" s="135"/>
      <c r="Q7599" s="135"/>
      <c r="R7599" s="135"/>
      <c r="S7599" s="135"/>
    </row>
    <row r="7600" spans="9:19">
      <c r="I7600" s="132"/>
      <c r="J7600" s="132"/>
      <c r="K7600" s="129"/>
      <c r="L7600" s="132"/>
      <c r="M7600" s="132"/>
      <c r="N7600" s="135"/>
      <c r="O7600" s="135"/>
      <c r="P7600" s="135"/>
      <c r="Q7600" s="135"/>
      <c r="R7600" s="135"/>
      <c r="S7600" s="135"/>
    </row>
    <row r="7601" spans="9:19">
      <c r="I7601" s="132"/>
      <c r="J7601" s="132"/>
      <c r="K7601" s="129"/>
      <c r="L7601" s="132"/>
      <c r="M7601" s="132"/>
      <c r="N7601" s="135"/>
      <c r="O7601" s="135"/>
      <c r="P7601" s="135"/>
      <c r="Q7601" s="135"/>
      <c r="R7601" s="135"/>
      <c r="S7601" s="135"/>
    </row>
    <row r="7602" spans="9:19">
      <c r="I7602" s="132"/>
      <c r="J7602" s="132"/>
      <c r="K7602" s="129"/>
      <c r="L7602" s="132"/>
      <c r="M7602" s="132"/>
      <c r="N7602" s="135"/>
      <c r="O7602" s="135"/>
      <c r="P7602" s="135"/>
      <c r="Q7602" s="135"/>
      <c r="R7602" s="135"/>
      <c r="S7602" s="135"/>
    </row>
    <row r="7603" spans="9:19">
      <c r="I7603" s="132"/>
      <c r="J7603" s="132"/>
      <c r="K7603" s="129"/>
      <c r="L7603" s="132"/>
      <c r="M7603" s="132"/>
      <c r="N7603" s="135"/>
      <c r="O7603" s="135"/>
      <c r="P7603" s="135"/>
      <c r="Q7603" s="135"/>
      <c r="R7603" s="135"/>
      <c r="S7603" s="135"/>
    </row>
    <row r="7604" spans="9:19">
      <c r="I7604" s="132"/>
      <c r="J7604" s="132"/>
      <c r="K7604" s="129"/>
      <c r="L7604" s="132"/>
      <c r="M7604" s="132"/>
      <c r="N7604" s="135"/>
      <c r="O7604" s="135"/>
      <c r="P7604" s="135"/>
      <c r="Q7604" s="135"/>
      <c r="R7604" s="135"/>
      <c r="S7604" s="135"/>
    </row>
    <row r="7605" spans="9:19">
      <c r="I7605" s="132"/>
      <c r="J7605" s="132"/>
      <c r="K7605" s="129"/>
      <c r="L7605" s="132"/>
      <c r="M7605" s="132"/>
      <c r="N7605" s="135"/>
      <c r="O7605" s="135"/>
      <c r="P7605" s="135"/>
      <c r="Q7605" s="135"/>
      <c r="R7605" s="135"/>
      <c r="S7605" s="135"/>
    </row>
    <row r="7606" spans="9:19">
      <c r="I7606" s="132"/>
      <c r="J7606" s="132"/>
      <c r="K7606" s="129"/>
      <c r="L7606" s="132"/>
      <c r="M7606" s="132"/>
      <c r="N7606" s="135"/>
      <c r="O7606" s="135"/>
      <c r="P7606" s="135"/>
      <c r="Q7606" s="135"/>
      <c r="R7606" s="135"/>
      <c r="S7606" s="135"/>
    </row>
    <row r="7607" spans="9:19">
      <c r="I7607" s="132"/>
      <c r="J7607" s="132"/>
      <c r="K7607" s="129"/>
      <c r="L7607" s="132"/>
      <c r="M7607" s="132"/>
      <c r="N7607" s="135"/>
      <c r="O7607" s="135"/>
      <c r="P7607" s="135"/>
      <c r="Q7607" s="135"/>
      <c r="R7607" s="135"/>
      <c r="S7607" s="135"/>
    </row>
    <row r="7608" spans="9:19">
      <c r="I7608" s="132"/>
      <c r="J7608" s="132"/>
      <c r="K7608" s="129"/>
      <c r="L7608" s="132"/>
      <c r="M7608" s="132"/>
      <c r="N7608" s="135"/>
      <c r="O7608" s="135"/>
      <c r="P7608" s="135"/>
      <c r="Q7608" s="135"/>
      <c r="R7608" s="135"/>
      <c r="S7608" s="135"/>
    </row>
    <row r="7609" spans="9:19">
      <c r="I7609" s="132"/>
      <c r="J7609" s="132"/>
      <c r="K7609" s="129"/>
      <c r="L7609" s="132"/>
      <c r="M7609" s="132"/>
      <c r="N7609" s="135"/>
      <c r="O7609" s="135"/>
      <c r="P7609" s="135"/>
      <c r="Q7609" s="135"/>
      <c r="R7609" s="135"/>
      <c r="S7609" s="135"/>
    </row>
    <row r="7610" spans="9:19">
      <c r="I7610" s="132"/>
      <c r="J7610" s="132"/>
      <c r="K7610" s="129"/>
      <c r="L7610" s="132"/>
      <c r="M7610" s="132"/>
      <c r="N7610" s="135"/>
      <c r="O7610" s="135"/>
      <c r="P7610" s="135"/>
      <c r="Q7610" s="135"/>
      <c r="R7610" s="135"/>
      <c r="S7610" s="135"/>
    </row>
    <row r="7611" spans="9:19">
      <c r="I7611" s="132"/>
      <c r="J7611" s="132"/>
      <c r="K7611" s="129"/>
      <c r="L7611" s="132"/>
      <c r="M7611" s="132"/>
      <c r="N7611" s="135"/>
      <c r="O7611" s="135"/>
      <c r="P7611" s="135"/>
      <c r="Q7611" s="135"/>
      <c r="R7611" s="135"/>
      <c r="S7611" s="135"/>
    </row>
    <row r="7612" spans="9:19">
      <c r="I7612" s="132"/>
      <c r="J7612" s="132"/>
      <c r="K7612" s="129"/>
      <c r="L7612" s="132"/>
      <c r="M7612" s="132"/>
      <c r="N7612" s="135"/>
      <c r="O7612" s="135"/>
      <c r="P7612" s="135"/>
      <c r="Q7612" s="135"/>
      <c r="R7612" s="135"/>
      <c r="S7612" s="135"/>
    </row>
    <row r="7613" spans="9:19">
      <c r="I7613" s="132"/>
      <c r="J7613" s="132"/>
      <c r="K7613" s="129"/>
      <c r="L7613" s="132"/>
      <c r="M7613" s="132"/>
      <c r="N7613" s="135"/>
      <c r="O7613" s="135"/>
      <c r="P7613" s="135"/>
      <c r="Q7613" s="135"/>
      <c r="R7613" s="135"/>
      <c r="S7613" s="135"/>
    </row>
    <row r="7614" spans="9:19">
      <c r="I7614" s="132"/>
      <c r="J7614" s="132"/>
      <c r="K7614" s="129"/>
      <c r="L7614" s="132"/>
      <c r="M7614" s="132"/>
      <c r="N7614" s="135"/>
      <c r="O7614" s="135"/>
      <c r="P7614" s="135"/>
      <c r="Q7614" s="135"/>
      <c r="R7614" s="135"/>
      <c r="S7614" s="135"/>
    </row>
    <row r="7615" spans="9:19">
      <c r="I7615" s="132"/>
      <c r="J7615" s="132"/>
      <c r="K7615" s="129"/>
      <c r="L7615" s="132"/>
      <c r="M7615" s="132"/>
      <c r="N7615" s="135"/>
      <c r="O7615" s="135"/>
      <c r="P7615" s="135"/>
      <c r="Q7615" s="135"/>
      <c r="R7615" s="135"/>
      <c r="S7615" s="135"/>
    </row>
    <row r="7616" spans="9:19">
      <c r="I7616" s="132"/>
      <c r="J7616" s="132"/>
      <c r="K7616" s="129"/>
      <c r="L7616" s="132"/>
      <c r="M7616" s="132"/>
      <c r="N7616" s="135"/>
      <c r="O7616" s="135"/>
      <c r="P7616" s="135"/>
      <c r="Q7616" s="135"/>
      <c r="R7616" s="135"/>
      <c r="S7616" s="135"/>
    </row>
    <row r="7617" spans="9:19">
      <c r="I7617" s="132"/>
      <c r="J7617" s="132"/>
      <c r="K7617" s="129"/>
      <c r="L7617" s="132"/>
      <c r="M7617" s="132"/>
      <c r="N7617" s="135"/>
      <c r="O7617" s="135"/>
      <c r="P7617" s="135"/>
      <c r="Q7617" s="135"/>
      <c r="R7617" s="135"/>
      <c r="S7617" s="135"/>
    </row>
    <row r="7618" spans="9:19">
      <c r="I7618" s="132"/>
      <c r="J7618" s="132"/>
      <c r="K7618" s="129"/>
      <c r="L7618" s="132"/>
      <c r="M7618" s="132"/>
      <c r="N7618" s="135"/>
      <c r="O7618" s="135"/>
      <c r="P7618" s="135"/>
      <c r="Q7618" s="135"/>
      <c r="R7618" s="135"/>
      <c r="S7618" s="135"/>
    </row>
    <row r="7619" spans="9:19">
      <c r="I7619" s="132"/>
      <c r="J7619" s="132"/>
      <c r="K7619" s="129"/>
      <c r="L7619" s="132"/>
      <c r="M7619" s="132"/>
      <c r="N7619" s="135"/>
      <c r="O7619" s="135"/>
      <c r="P7619" s="135"/>
      <c r="Q7619" s="135"/>
      <c r="R7619" s="135"/>
      <c r="S7619" s="135"/>
    </row>
    <row r="7620" spans="9:19">
      <c r="I7620" s="132"/>
      <c r="J7620" s="132"/>
      <c r="K7620" s="129"/>
      <c r="L7620" s="132"/>
      <c r="M7620" s="132"/>
      <c r="N7620" s="135"/>
      <c r="O7620" s="135"/>
      <c r="P7620" s="135"/>
      <c r="Q7620" s="135"/>
      <c r="R7620" s="135"/>
      <c r="S7620" s="135"/>
    </row>
    <row r="7621" spans="9:19">
      <c r="I7621" s="132"/>
      <c r="J7621" s="132"/>
      <c r="K7621" s="129"/>
      <c r="L7621" s="132"/>
      <c r="M7621" s="132"/>
      <c r="N7621" s="135"/>
      <c r="O7621" s="135"/>
      <c r="P7621" s="135"/>
      <c r="Q7621" s="135"/>
      <c r="R7621" s="135"/>
      <c r="S7621" s="135"/>
    </row>
    <row r="7622" spans="9:19">
      <c r="I7622" s="132"/>
      <c r="J7622" s="132"/>
      <c r="K7622" s="129"/>
      <c r="L7622" s="132"/>
      <c r="M7622" s="132"/>
      <c r="N7622" s="135"/>
      <c r="O7622" s="135"/>
      <c r="P7622" s="135"/>
      <c r="Q7622" s="135"/>
      <c r="R7622" s="135"/>
      <c r="S7622" s="135"/>
    </row>
    <row r="7623" spans="9:19">
      <c r="I7623" s="132"/>
      <c r="J7623" s="132"/>
      <c r="K7623" s="129"/>
      <c r="L7623" s="132"/>
      <c r="M7623" s="132"/>
      <c r="N7623" s="135"/>
      <c r="O7623" s="135"/>
      <c r="P7623" s="135"/>
      <c r="Q7623" s="135"/>
      <c r="R7623" s="135"/>
      <c r="S7623" s="135"/>
    </row>
    <row r="7624" spans="9:19">
      <c r="I7624" s="132"/>
      <c r="J7624" s="132"/>
      <c r="K7624" s="129"/>
      <c r="L7624" s="132"/>
      <c r="M7624" s="132"/>
      <c r="N7624" s="135"/>
      <c r="O7624" s="135"/>
      <c r="P7624" s="135"/>
      <c r="Q7624" s="135"/>
      <c r="R7624" s="135"/>
      <c r="S7624" s="135"/>
    </row>
    <row r="7625" spans="9:19">
      <c r="I7625" s="132"/>
      <c r="J7625" s="132"/>
      <c r="K7625" s="129"/>
      <c r="L7625" s="132"/>
      <c r="M7625" s="132"/>
      <c r="N7625" s="135"/>
      <c r="O7625" s="135"/>
      <c r="P7625" s="135"/>
      <c r="Q7625" s="135"/>
      <c r="R7625" s="135"/>
      <c r="S7625" s="135"/>
    </row>
    <row r="7626" spans="9:19">
      <c r="I7626" s="132"/>
      <c r="J7626" s="132"/>
      <c r="K7626" s="129"/>
      <c r="L7626" s="132"/>
      <c r="M7626" s="132"/>
      <c r="N7626" s="135"/>
      <c r="O7626" s="135"/>
      <c r="P7626" s="135"/>
      <c r="Q7626" s="135"/>
      <c r="R7626" s="135"/>
      <c r="S7626" s="135"/>
    </row>
    <row r="7627" spans="9:19">
      <c r="I7627" s="132"/>
      <c r="J7627" s="132"/>
      <c r="K7627" s="129"/>
      <c r="L7627" s="132"/>
      <c r="M7627" s="132"/>
      <c r="N7627" s="135"/>
      <c r="O7627" s="135"/>
      <c r="P7627" s="135"/>
      <c r="Q7627" s="135"/>
      <c r="R7627" s="135"/>
      <c r="S7627" s="135"/>
    </row>
    <row r="7628" spans="9:19">
      <c r="I7628" s="132"/>
      <c r="J7628" s="132"/>
      <c r="K7628" s="129"/>
      <c r="L7628" s="132"/>
      <c r="M7628" s="132"/>
      <c r="N7628" s="135"/>
      <c r="O7628" s="135"/>
      <c r="P7628" s="135"/>
      <c r="Q7628" s="135"/>
      <c r="R7628" s="135"/>
      <c r="S7628" s="135"/>
    </row>
    <row r="7629" spans="9:19">
      <c r="I7629" s="132"/>
      <c r="J7629" s="132"/>
      <c r="K7629" s="129"/>
      <c r="L7629" s="132"/>
      <c r="M7629" s="132"/>
      <c r="N7629" s="135"/>
      <c r="O7629" s="135"/>
      <c r="P7629" s="135"/>
      <c r="Q7629" s="135"/>
      <c r="R7629" s="135"/>
      <c r="S7629" s="135"/>
    </row>
    <row r="7630" spans="9:19">
      <c r="I7630" s="132"/>
      <c r="J7630" s="132"/>
      <c r="K7630" s="129"/>
      <c r="L7630" s="132"/>
      <c r="M7630" s="132"/>
      <c r="N7630" s="135"/>
      <c r="O7630" s="135"/>
      <c r="P7630" s="135"/>
      <c r="Q7630" s="135"/>
      <c r="R7630" s="135"/>
      <c r="S7630" s="135"/>
    </row>
    <row r="7631" spans="9:19">
      <c r="I7631" s="132"/>
      <c r="J7631" s="132"/>
      <c r="K7631" s="129"/>
      <c r="L7631" s="132"/>
      <c r="M7631" s="132"/>
      <c r="N7631" s="135"/>
      <c r="O7631" s="135"/>
      <c r="P7631" s="135"/>
      <c r="Q7631" s="135"/>
      <c r="R7631" s="135"/>
      <c r="S7631" s="135"/>
    </row>
    <row r="7632" spans="9:19">
      <c r="I7632" s="132"/>
      <c r="J7632" s="132"/>
      <c r="K7632" s="129"/>
      <c r="L7632" s="132"/>
      <c r="M7632" s="132"/>
      <c r="N7632" s="135"/>
      <c r="O7632" s="135"/>
      <c r="P7632" s="135"/>
      <c r="Q7632" s="135"/>
      <c r="R7632" s="135"/>
      <c r="S7632" s="135"/>
    </row>
    <row r="7633" spans="9:19">
      <c r="I7633" s="132"/>
      <c r="J7633" s="132"/>
      <c r="K7633" s="129"/>
      <c r="L7633" s="132"/>
      <c r="M7633" s="132"/>
      <c r="N7633" s="135"/>
      <c r="O7633" s="135"/>
      <c r="P7633" s="135"/>
      <c r="Q7633" s="135"/>
      <c r="R7633" s="135"/>
      <c r="S7633" s="135"/>
    </row>
    <row r="7634" spans="9:19">
      <c r="I7634" s="132"/>
      <c r="J7634" s="132"/>
      <c r="K7634" s="129"/>
      <c r="L7634" s="132"/>
      <c r="M7634" s="132"/>
      <c r="N7634" s="135"/>
      <c r="O7634" s="135"/>
      <c r="P7634" s="135"/>
      <c r="Q7634" s="135"/>
      <c r="R7634" s="135"/>
      <c r="S7634" s="135"/>
    </row>
    <row r="7635" spans="9:19">
      <c r="I7635" s="132"/>
      <c r="J7635" s="132"/>
      <c r="K7635" s="129"/>
      <c r="L7635" s="132"/>
      <c r="M7635" s="132"/>
      <c r="N7635" s="135"/>
      <c r="O7635" s="135"/>
      <c r="P7635" s="135"/>
      <c r="Q7635" s="135"/>
      <c r="R7635" s="135"/>
      <c r="S7635" s="135"/>
    </row>
    <row r="7636" spans="9:19">
      <c r="I7636" s="132"/>
      <c r="J7636" s="132"/>
      <c r="K7636" s="129"/>
      <c r="L7636" s="132"/>
      <c r="M7636" s="132"/>
      <c r="N7636" s="135"/>
      <c r="O7636" s="135"/>
      <c r="P7636" s="135"/>
      <c r="Q7636" s="135"/>
      <c r="R7636" s="135"/>
      <c r="S7636" s="135"/>
    </row>
    <row r="7637" spans="9:19">
      <c r="I7637" s="132"/>
      <c r="J7637" s="132"/>
      <c r="K7637" s="129"/>
      <c r="L7637" s="132"/>
      <c r="M7637" s="132"/>
      <c r="N7637" s="135"/>
      <c r="O7637" s="135"/>
      <c r="P7637" s="135"/>
      <c r="Q7637" s="135"/>
      <c r="R7637" s="135"/>
      <c r="S7637" s="135"/>
    </row>
    <row r="7638" spans="9:19">
      <c r="I7638" s="132"/>
      <c r="J7638" s="132"/>
      <c r="K7638" s="129"/>
      <c r="L7638" s="132"/>
      <c r="M7638" s="132"/>
      <c r="N7638" s="135"/>
      <c r="O7638" s="135"/>
      <c r="P7638" s="135"/>
      <c r="Q7638" s="135"/>
      <c r="R7638" s="135"/>
      <c r="S7638" s="135"/>
    </row>
    <row r="7639" spans="9:19">
      <c r="I7639" s="132"/>
      <c r="J7639" s="132"/>
      <c r="K7639" s="129"/>
      <c r="L7639" s="132"/>
      <c r="M7639" s="132"/>
      <c r="N7639" s="135"/>
      <c r="O7639" s="135"/>
      <c r="P7639" s="135"/>
      <c r="Q7639" s="135"/>
      <c r="R7639" s="135"/>
      <c r="S7639" s="135"/>
    </row>
    <row r="7640" spans="9:19">
      <c r="I7640" s="132"/>
      <c r="J7640" s="132"/>
      <c r="K7640" s="129"/>
      <c r="L7640" s="132"/>
      <c r="M7640" s="132"/>
      <c r="N7640" s="135"/>
      <c r="O7640" s="135"/>
      <c r="P7640" s="135"/>
      <c r="Q7640" s="135"/>
      <c r="R7640" s="135"/>
      <c r="S7640" s="135"/>
    </row>
    <row r="7641" spans="9:19">
      <c r="I7641" s="132"/>
      <c r="J7641" s="132"/>
      <c r="K7641" s="129"/>
      <c r="L7641" s="132"/>
      <c r="M7641" s="132"/>
      <c r="N7641" s="135"/>
      <c r="O7641" s="135"/>
      <c r="P7641" s="135"/>
      <c r="Q7641" s="135"/>
      <c r="R7641" s="135"/>
      <c r="S7641" s="135"/>
    </row>
    <row r="7642" spans="9:19">
      <c r="I7642" s="132"/>
      <c r="J7642" s="132"/>
      <c r="K7642" s="129"/>
      <c r="L7642" s="132"/>
      <c r="M7642" s="132"/>
      <c r="N7642" s="135"/>
      <c r="O7642" s="135"/>
      <c r="P7642" s="135"/>
      <c r="Q7642" s="135"/>
      <c r="R7642" s="135"/>
      <c r="S7642" s="135"/>
    </row>
    <row r="7643" spans="9:19">
      <c r="I7643" s="132"/>
      <c r="J7643" s="132"/>
      <c r="K7643" s="129"/>
      <c r="L7643" s="132"/>
      <c r="M7643" s="132"/>
      <c r="N7643" s="135"/>
      <c r="O7643" s="135"/>
      <c r="P7643" s="135"/>
      <c r="Q7643" s="135"/>
      <c r="R7643" s="135"/>
      <c r="S7643" s="135"/>
    </row>
    <row r="7644" spans="9:19">
      <c r="I7644" s="132"/>
      <c r="J7644" s="132"/>
      <c r="K7644" s="129"/>
      <c r="L7644" s="132"/>
      <c r="M7644" s="132"/>
      <c r="N7644" s="135"/>
      <c r="O7644" s="135"/>
      <c r="P7644" s="135"/>
      <c r="Q7644" s="135"/>
      <c r="R7644" s="135"/>
      <c r="S7644" s="135"/>
    </row>
    <row r="7645" spans="9:19">
      <c r="I7645" s="132"/>
      <c r="J7645" s="132"/>
      <c r="K7645" s="129"/>
      <c r="L7645" s="132"/>
      <c r="M7645" s="132"/>
      <c r="N7645" s="135"/>
      <c r="O7645" s="135"/>
      <c r="P7645" s="135"/>
      <c r="Q7645" s="135"/>
      <c r="R7645" s="135"/>
      <c r="S7645" s="135"/>
    </row>
    <row r="7646" spans="9:19">
      <c r="I7646" s="132"/>
      <c r="J7646" s="132"/>
      <c r="K7646" s="129"/>
      <c r="L7646" s="132"/>
      <c r="M7646" s="132"/>
      <c r="N7646" s="135"/>
      <c r="O7646" s="135"/>
      <c r="P7646" s="135"/>
      <c r="Q7646" s="135"/>
      <c r="R7646" s="135"/>
      <c r="S7646" s="135"/>
    </row>
    <row r="7647" spans="9:19">
      <c r="I7647" s="132"/>
      <c r="J7647" s="132"/>
      <c r="K7647" s="129"/>
      <c r="L7647" s="132"/>
      <c r="M7647" s="132"/>
      <c r="N7647" s="135"/>
      <c r="O7647" s="135"/>
      <c r="P7647" s="135"/>
      <c r="Q7647" s="135"/>
      <c r="R7647" s="135"/>
      <c r="S7647" s="135"/>
    </row>
    <row r="7648" spans="9:19">
      <c r="I7648" s="132"/>
      <c r="J7648" s="132"/>
      <c r="K7648" s="129"/>
      <c r="L7648" s="132"/>
      <c r="M7648" s="132"/>
      <c r="N7648" s="135"/>
      <c r="O7648" s="135"/>
      <c r="P7648" s="135"/>
      <c r="Q7648" s="135"/>
      <c r="R7648" s="135"/>
      <c r="S7648" s="135"/>
    </row>
    <row r="7649" spans="9:19">
      <c r="I7649" s="132"/>
      <c r="J7649" s="132"/>
      <c r="K7649" s="129"/>
      <c r="L7649" s="132"/>
      <c r="M7649" s="132"/>
      <c r="N7649" s="135"/>
      <c r="O7649" s="135"/>
      <c r="P7649" s="135"/>
      <c r="Q7649" s="135"/>
      <c r="R7649" s="135"/>
      <c r="S7649" s="135"/>
    </row>
    <row r="7650" spans="9:19">
      <c r="I7650" s="132"/>
      <c r="J7650" s="132"/>
      <c r="K7650" s="129"/>
      <c r="L7650" s="132"/>
      <c r="M7650" s="132"/>
      <c r="N7650" s="135"/>
      <c r="O7650" s="135"/>
      <c r="P7650" s="135"/>
      <c r="Q7650" s="135"/>
      <c r="R7650" s="135"/>
      <c r="S7650" s="135"/>
    </row>
    <row r="7651" spans="9:19">
      <c r="I7651" s="132"/>
      <c r="J7651" s="132"/>
      <c r="K7651" s="129"/>
      <c r="L7651" s="132"/>
      <c r="M7651" s="132"/>
      <c r="N7651" s="135"/>
      <c r="O7651" s="135"/>
      <c r="P7651" s="135"/>
      <c r="Q7651" s="135"/>
      <c r="R7651" s="135"/>
      <c r="S7651" s="135"/>
    </row>
    <row r="7652" spans="9:19">
      <c r="I7652" s="132"/>
      <c r="J7652" s="132"/>
      <c r="K7652" s="129"/>
      <c r="L7652" s="132"/>
      <c r="M7652" s="132"/>
      <c r="N7652" s="135"/>
      <c r="O7652" s="135"/>
      <c r="P7652" s="135"/>
      <c r="Q7652" s="135"/>
      <c r="R7652" s="135"/>
      <c r="S7652" s="135"/>
    </row>
    <row r="7653" spans="9:19">
      <c r="I7653" s="132"/>
      <c r="J7653" s="132"/>
      <c r="K7653" s="129"/>
      <c r="L7653" s="132"/>
      <c r="M7653" s="132"/>
      <c r="N7653" s="135"/>
      <c r="O7653" s="135"/>
      <c r="P7653" s="135"/>
      <c r="Q7653" s="135"/>
      <c r="R7653" s="135"/>
      <c r="S7653" s="135"/>
    </row>
    <row r="7654" spans="9:19">
      <c r="I7654" s="132"/>
      <c r="J7654" s="132"/>
      <c r="K7654" s="129"/>
      <c r="L7654" s="132"/>
      <c r="M7654" s="132"/>
      <c r="N7654" s="135"/>
      <c r="O7654" s="135"/>
      <c r="P7654" s="135"/>
      <c r="Q7654" s="135"/>
      <c r="R7654" s="135"/>
      <c r="S7654" s="135"/>
    </row>
    <row r="7655" spans="9:19">
      <c r="I7655" s="132"/>
      <c r="J7655" s="132"/>
      <c r="K7655" s="129"/>
      <c r="L7655" s="132"/>
      <c r="M7655" s="132"/>
      <c r="N7655" s="135"/>
      <c r="O7655" s="135"/>
      <c r="P7655" s="135"/>
      <c r="Q7655" s="135"/>
      <c r="R7655" s="135"/>
      <c r="S7655" s="135"/>
    </row>
    <row r="7656" spans="9:19">
      <c r="I7656" s="132"/>
      <c r="J7656" s="132"/>
      <c r="K7656" s="129"/>
      <c r="L7656" s="132"/>
      <c r="M7656" s="132"/>
      <c r="N7656" s="135"/>
      <c r="O7656" s="135"/>
      <c r="P7656" s="135"/>
      <c r="Q7656" s="135"/>
      <c r="R7656" s="135"/>
      <c r="S7656" s="135"/>
    </row>
    <row r="7657" spans="9:19">
      <c r="I7657" s="132"/>
      <c r="J7657" s="132"/>
      <c r="K7657" s="129"/>
      <c r="L7657" s="132"/>
      <c r="M7657" s="132"/>
      <c r="N7657" s="135"/>
      <c r="O7657" s="135"/>
      <c r="P7657" s="135"/>
      <c r="Q7657" s="135"/>
      <c r="R7657" s="135"/>
      <c r="S7657" s="135"/>
    </row>
    <row r="7658" spans="9:19">
      <c r="I7658" s="132"/>
      <c r="J7658" s="132"/>
      <c r="K7658" s="129"/>
      <c r="L7658" s="132"/>
      <c r="M7658" s="132"/>
      <c r="N7658" s="135"/>
      <c r="O7658" s="135"/>
      <c r="P7658" s="135"/>
      <c r="Q7658" s="135"/>
      <c r="R7658" s="135"/>
      <c r="S7658" s="135"/>
    </row>
    <row r="7659" spans="9:19">
      <c r="I7659" s="132"/>
      <c r="J7659" s="132"/>
      <c r="K7659" s="129"/>
      <c r="L7659" s="132"/>
      <c r="M7659" s="132"/>
      <c r="N7659" s="135"/>
      <c r="O7659" s="135"/>
      <c r="P7659" s="135"/>
      <c r="Q7659" s="135"/>
      <c r="R7659" s="135"/>
      <c r="S7659" s="135"/>
    </row>
    <row r="7660" spans="9:19">
      <c r="I7660" s="132"/>
      <c r="J7660" s="132"/>
      <c r="K7660" s="129"/>
      <c r="L7660" s="132"/>
      <c r="M7660" s="132"/>
      <c r="N7660" s="135"/>
      <c r="O7660" s="135"/>
      <c r="P7660" s="135"/>
      <c r="Q7660" s="135"/>
      <c r="R7660" s="135"/>
      <c r="S7660" s="135"/>
    </row>
    <row r="7661" spans="9:19">
      <c r="I7661" s="132"/>
      <c r="J7661" s="132"/>
      <c r="K7661" s="129"/>
      <c r="L7661" s="132"/>
      <c r="M7661" s="132"/>
      <c r="N7661" s="135"/>
      <c r="O7661" s="135"/>
      <c r="P7661" s="135"/>
      <c r="Q7661" s="135"/>
      <c r="R7661" s="135"/>
      <c r="S7661" s="135"/>
    </row>
    <row r="7662" spans="9:19">
      <c r="I7662" s="132"/>
      <c r="J7662" s="132"/>
      <c r="K7662" s="129"/>
      <c r="L7662" s="132"/>
      <c r="M7662" s="132"/>
      <c r="N7662" s="135"/>
      <c r="O7662" s="135"/>
      <c r="P7662" s="135"/>
      <c r="Q7662" s="135"/>
      <c r="R7662" s="135"/>
      <c r="S7662" s="135"/>
    </row>
    <row r="7663" spans="9:19">
      <c r="I7663" s="132"/>
      <c r="J7663" s="132"/>
      <c r="K7663" s="129"/>
      <c r="L7663" s="132"/>
      <c r="M7663" s="132"/>
      <c r="N7663" s="135"/>
      <c r="O7663" s="135"/>
      <c r="P7663" s="135"/>
      <c r="Q7663" s="135"/>
      <c r="R7663" s="135"/>
      <c r="S7663" s="135"/>
    </row>
    <row r="7664" spans="9:19">
      <c r="I7664" s="132"/>
      <c r="J7664" s="132"/>
      <c r="K7664" s="129"/>
      <c r="L7664" s="132"/>
      <c r="M7664" s="132"/>
      <c r="N7664" s="135"/>
      <c r="O7664" s="135"/>
      <c r="P7664" s="135"/>
      <c r="Q7664" s="135"/>
      <c r="R7664" s="135"/>
      <c r="S7664" s="135"/>
    </row>
    <row r="7665" spans="9:19">
      <c r="I7665" s="132"/>
      <c r="J7665" s="132"/>
      <c r="K7665" s="129"/>
      <c r="L7665" s="132"/>
      <c r="M7665" s="132"/>
      <c r="N7665" s="135"/>
      <c r="O7665" s="135"/>
      <c r="P7665" s="135"/>
      <c r="Q7665" s="135"/>
      <c r="R7665" s="135"/>
      <c r="S7665" s="135"/>
    </row>
    <row r="7666" spans="9:19">
      <c r="I7666" s="132"/>
      <c r="J7666" s="132"/>
      <c r="K7666" s="129"/>
      <c r="L7666" s="132"/>
      <c r="M7666" s="132"/>
      <c r="N7666" s="135"/>
      <c r="O7666" s="135"/>
      <c r="P7666" s="135"/>
      <c r="Q7666" s="135"/>
      <c r="R7666" s="135"/>
      <c r="S7666" s="135"/>
    </row>
    <row r="7667" spans="9:19">
      <c r="I7667" s="132"/>
      <c r="J7667" s="132"/>
      <c r="K7667" s="129"/>
      <c r="L7667" s="132"/>
      <c r="M7667" s="132"/>
      <c r="N7667" s="135"/>
      <c r="O7667" s="135"/>
      <c r="P7667" s="135"/>
      <c r="Q7667" s="135"/>
      <c r="R7667" s="135"/>
      <c r="S7667" s="135"/>
    </row>
    <row r="7668" spans="9:19">
      <c r="I7668" s="132"/>
      <c r="J7668" s="132"/>
      <c r="K7668" s="129"/>
      <c r="L7668" s="132"/>
      <c r="M7668" s="132"/>
      <c r="N7668" s="135"/>
      <c r="O7668" s="135"/>
      <c r="P7668" s="135"/>
      <c r="Q7668" s="135"/>
      <c r="R7668" s="135"/>
      <c r="S7668" s="135"/>
    </row>
    <row r="7669" spans="9:19">
      <c r="I7669" s="132"/>
      <c r="J7669" s="132"/>
      <c r="K7669" s="129"/>
      <c r="L7669" s="132"/>
      <c r="M7669" s="132"/>
      <c r="N7669" s="135"/>
      <c r="O7669" s="135"/>
      <c r="P7669" s="135"/>
      <c r="Q7669" s="135"/>
      <c r="R7669" s="135"/>
      <c r="S7669" s="135"/>
    </row>
    <row r="7670" spans="9:19">
      <c r="I7670" s="132"/>
      <c r="J7670" s="132"/>
      <c r="K7670" s="129"/>
      <c r="L7670" s="132"/>
      <c r="M7670" s="132"/>
      <c r="N7670" s="135"/>
      <c r="O7670" s="135"/>
      <c r="P7670" s="135"/>
      <c r="Q7670" s="135"/>
      <c r="R7670" s="135"/>
      <c r="S7670" s="135"/>
    </row>
    <row r="7671" spans="9:19">
      <c r="I7671" s="132"/>
      <c r="J7671" s="132"/>
      <c r="K7671" s="129"/>
      <c r="L7671" s="132"/>
      <c r="M7671" s="132"/>
      <c r="N7671" s="135"/>
      <c r="O7671" s="135"/>
      <c r="P7671" s="135"/>
      <c r="Q7671" s="135"/>
      <c r="R7671" s="135"/>
      <c r="S7671" s="135"/>
    </row>
    <row r="7672" spans="9:19">
      <c r="I7672" s="132"/>
      <c r="J7672" s="132"/>
      <c r="K7672" s="129"/>
      <c r="L7672" s="132"/>
      <c r="M7672" s="132"/>
      <c r="N7672" s="135"/>
      <c r="O7672" s="135"/>
      <c r="P7672" s="135"/>
      <c r="Q7672" s="135"/>
      <c r="R7672" s="135"/>
      <c r="S7672" s="135"/>
    </row>
    <row r="7673" spans="9:19">
      <c r="I7673" s="132"/>
      <c r="J7673" s="132"/>
      <c r="K7673" s="129"/>
      <c r="L7673" s="132"/>
      <c r="M7673" s="132"/>
      <c r="N7673" s="135"/>
      <c r="O7673" s="135"/>
      <c r="P7673" s="135"/>
      <c r="Q7673" s="135"/>
      <c r="R7673" s="135"/>
      <c r="S7673" s="135"/>
    </row>
    <row r="7674" spans="9:19">
      <c r="I7674" s="132"/>
      <c r="J7674" s="132"/>
      <c r="K7674" s="129"/>
      <c r="L7674" s="132"/>
      <c r="M7674" s="132"/>
      <c r="N7674" s="135"/>
      <c r="O7674" s="135"/>
      <c r="P7674" s="135"/>
      <c r="Q7674" s="135"/>
      <c r="R7674" s="135"/>
      <c r="S7674" s="135"/>
    </row>
    <row r="7675" spans="9:19">
      <c r="I7675" s="132"/>
      <c r="J7675" s="132"/>
      <c r="K7675" s="129"/>
      <c r="L7675" s="132"/>
      <c r="M7675" s="132"/>
      <c r="N7675" s="135"/>
      <c r="O7675" s="135"/>
      <c r="P7675" s="135"/>
      <c r="Q7675" s="135"/>
      <c r="R7675" s="135"/>
      <c r="S7675" s="135"/>
    </row>
    <row r="7676" spans="9:19">
      <c r="I7676" s="132"/>
      <c r="J7676" s="132"/>
      <c r="K7676" s="129"/>
      <c r="L7676" s="132"/>
      <c r="M7676" s="132"/>
      <c r="N7676" s="135"/>
      <c r="O7676" s="135"/>
      <c r="P7676" s="135"/>
      <c r="Q7676" s="135"/>
      <c r="R7676" s="135"/>
      <c r="S7676" s="135"/>
    </row>
    <row r="7677" spans="9:19">
      <c r="I7677" s="132"/>
      <c r="J7677" s="132"/>
      <c r="K7677" s="129"/>
      <c r="L7677" s="132"/>
      <c r="M7677" s="132"/>
      <c r="N7677" s="135"/>
      <c r="O7677" s="135"/>
      <c r="P7677" s="135"/>
      <c r="Q7677" s="135"/>
      <c r="R7677" s="135"/>
      <c r="S7677" s="135"/>
    </row>
    <row r="7678" spans="9:19">
      <c r="I7678" s="132"/>
      <c r="J7678" s="132"/>
      <c r="K7678" s="129"/>
      <c r="L7678" s="132"/>
      <c r="M7678" s="132"/>
      <c r="N7678" s="135"/>
      <c r="O7678" s="135"/>
      <c r="P7678" s="135"/>
      <c r="Q7678" s="135"/>
      <c r="R7678" s="135"/>
      <c r="S7678" s="135"/>
    </row>
    <row r="7679" spans="9:19">
      <c r="I7679" s="132"/>
      <c r="J7679" s="132"/>
      <c r="K7679" s="129"/>
      <c r="L7679" s="132"/>
      <c r="M7679" s="132"/>
      <c r="N7679" s="135"/>
      <c r="O7679" s="135"/>
      <c r="P7679" s="135"/>
      <c r="Q7679" s="135"/>
      <c r="R7679" s="135"/>
      <c r="S7679" s="135"/>
    </row>
    <row r="7680" spans="9:19">
      <c r="I7680" s="132"/>
      <c r="J7680" s="132"/>
      <c r="K7680" s="129"/>
      <c r="L7680" s="132"/>
      <c r="M7680" s="132"/>
      <c r="N7680" s="135"/>
      <c r="O7680" s="135"/>
      <c r="P7680" s="135"/>
      <c r="Q7680" s="135"/>
      <c r="R7680" s="135"/>
      <c r="S7680" s="135"/>
    </row>
    <row r="7681" spans="9:19">
      <c r="I7681" s="132"/>
      <c r="J7681" s="132"/>
      <c r="K7681" s="129"/>
      <c r="L7681" s="132"/>
      <c r="M7681" s="132"/>
      <c r="N7681" s="135"/>
      <c r="O7681" s="135"/>
      <c r="P7681" s="135"/>
      <c r="Q7681" s="135"/>
      <c r="R7681" s="135"/>
      <c r="S7681" s="135"/>
    </row>
    <row r="7682" spans="9:19">
      <c r="I7682" s="132"/>
      <c r="J7682" s="132"/>
      <c r="K7682" s="129"/>
      <c r="L7682" s="132"/>
      <c r="M7682" s="132"/>
      <c r="N7682" s="135"/>
      <c r="O7682" s="135"/>
      <c r="P7682" s="135"/>
      <c r="Q7682" s="135"/>
      <c r="R7682" s="135"/>
      <c r="S7682" s="135"/>
    </row>
    <row r="7683" spans="9:19">
      <c r="I7683" s="132"/>
      <c r="J7683" s="132"/>
      <c r="K7683" s="129"/>
      <c r="L7683" s="132"/>
      <c r="M7683" s="132"/>
      <c r="N7683" s="135"/>
      <c r="O7683" s="135"/>
      <c r="P7683" s="135"/>
      <c r="Q7683" s="135"/>
      <c r="R7683" s="135"/>
      <c r="S7683" s="135"/>
    </row>
    <row r="7684" spans="9:19">
      <c r="I7684" s="132"/>
      <c r="J7684" s="132"/>
      <c r="K7684" s="129"/>
      <c r="L7684" s="132"/>
      <c r="M7684" s="132"/>
      <c r="N7684" s="135"/>
      <c r="O7684" s="135"/>
      <c r="P7684" s="135"/>
      <c r="Q7684" s="135"/>
      <c r="R7684" s="135"/>
      <c r="S7684" s="135"/>
    </row>
    <row r="7685" spans="9:19">
      <c r="I7685" s="132"/>
      <c r="J7685" s="132"/>
      <c r="K7685" s="129"/>
      <c r="L7685" s="132"/>
      <c r="M7685" s="132"/>
      <c r="N7685" s="135"/>
      <c r="O7685" s="135"/>
      <c r="P7685" s="135"/>
      <c r="Q7685" s="135"/>
      <c r="R7685" s="135"/>
      <c r="S7685" s="135"/>
    </row>
    <row r="7686" spans="9:19">
      <c r="I7686" s="132"/>
      <c r="J7686" s="132"/>
      <c r="K7686" s="129"/>
      <c r="L7686" s="132"/>
      <c r="M7686" s="132"/>
      <c r="N7686" s="135"/>
      <c r="O7686" s="135"/>
      <c r="P7686" s="135"/>
      <c r="Q7686" s="135"/>
      <c r="R7686" s="135"/>
      <c r="S7686" s="135"/>
    </row>
    <row r="7687" spans="9:19">
      <c r="I7687" s="132"/>
      <c r="J7687" s="132"/>
      <c r="K7687" s="129"/>
      <c r="L7687" s="132"/>
      <c r="M7687" s="132"/>
      <c r="N7687" s="135"/>
      <c r="O7687" s="135"/>
      <c r="P7687" s="135"/>
      <c r="Q7687" s="135"/>
      <c r="R7687" s="135"/>
      <c r="S7687" s="135"/>
    </row>
    <row r="7688" spans="9:19">
      <c r="I7688" s="132"/>
      <c r="J7688" s="132"/>
      <c r="K7688" s="129"/>
      <c r="L7688" s="132"/>
      <c r="M7688" s="132"/>
      <c r="N7688" s="135"/>
      <c r="O7688" s="135"/>
      <c r="P7688" s="135"/>
      <c r="Q7688" s="135"/>
      <c r="R7688" s="135"/>
      <c r="S7688" s="135"/>
    </row>
    <row r="7689" spans="9:19">
      <c r="I7689" s="132"/>
      <c r="J7689" s="132"/>
      <c r="K7689" s="129"/>
      <c r="L7689" s="132"/>
      <c r="M7689" s="132"/>
      <c r="N7689" s="135"/>
      <c r="O7689" s="135"/>
      <c r="P7689" s="135"/>
      <c r="Q7689" s="135"/>
      <c r="R7689" s="135"/>
      <c r="S7689" s="135"/>
    </row>
    <row r="7690" spans="9:19">
      <c r="I7690" s="132"/>
      <c r="J7690" s="132"/>
      <c r="K7690" s="129"/>
      <c r="L7690" s="132"/>
      <c r="M7690" s="132"/>
      <c r="N7690" s="135"/>
      <c r="O7690" s="135"/>
      <c r="P7690" s="135"/>
      <c r="Q7690" s="135"/>
      <c r="R7690" s="135"/>
      <c r="S7690" s="135"/>
    </row>
    <row r="7691" spans="9:19">
      <c r="I7691" s="132"/>
      <c r="J7691" s="132"/>
      <c r="K7691" s="129"/>
      <c r="L7691" s="132"/>
      <c r="M7691" s="132"/>
      <c r="N7691" s="135"/>
      <c r="O7691" s="135"/>
      <c r="P7691" s="135"/>
      <c r="Q7691" s="135"/>
      <c r="R7691" s="135"/>
      <c r="S7691" s="135"/>
    </row>
    <row r="7692" spans="9:19">
      <c r="I7692" s="132"/>
      <c r="J7692" s="132"/>
      <c r="K7692" s="129"/>
      <c r="L7692" s="132"/>
      <c r="M7692" s="132"/>
      <c r="N7692" s="135"/>
      <c r="O7692" s="135"/>
      <c r="P7692" s="135"/>
      <c r="Q7692" s="135"/>
      <c r="R7692" s="135"/>
      <c r="S7692" s="135"/>
    </row>
    <row r="7693" spans="9:19">
      <c r="I7693" s="132"/>
      <c r="J7693" s="132"/>
      <c r="K7693" s="129"/>
      <c r="L7693" s="132"/>
      <c r="M7693" s="132"/>
      <c r="N7693" s="135"/>
      <c r="O7693" s="135"/>
      <c r="P7693" s="135"/>
      <c r="Q7693" s="135"/>
      <c r="R7693" s="135"/>
      <c r="S7693" s="135"/>
    </row>
    <row r="7694" spans="9:19">
      <c r="I7694" s="132"/>
      <c r="J7694" s="132"/>
      <c r="K7694" s="129"/>
      <c r="L7694" s="132"/>
      <c r="M7694" s="132"/>
      <c r="N7694" s="135"/>
      <c r="O7694" s="135"/>
      <c r="P7694" s="135"/>
      <c r="Q7694" s="135"/>
      <c r="R7694" s="135"/>
      <c r="S7694" s="135"/>
    </row>
    <row r="7695" spans="9:19">
      <c r="I7695" s="132"/>
      <c r="J7695" s="132"/>
      <c r="K7695" s="129"/>
      <c r="L7695" s="132"/>
      <c r="M7695" s="132"/>
      <c r="N7695" s="135"/>
      <c r="O7695" s="135"/>
      <c r="P7695" s="135"/>
      <c r="Q7695" s="135"/>
      <c r="R7695" s="135"/>
      <c r="S7695" s="135"/>
    </row>
    <row r="7696" spans="9:19">
      <c r="I7696" s="132"/>
      <c r="J7696" s="132"/>
      <c r="K7696" s="129"/>
      <c r="L7696" s="132"/>
      <c r="M7696" s="132"/>
      <c r="N7696" s="135"/>
      <c r="O7696" s="135"/>
      <c r="P7696" s="135"/>
      <c r="Q7696" s="135"/>
      <c r="R7696" s="135"/>
      <c r="S7696" s="135"/>
    </row>
    <row r="7697" spans="9:19">
      <c r="I7697" s="132"/>
      <c r="J7697" s="132"/>
      <c r="K7697" s="129"/>
      <c r="L7697" s="132"/>
      <c r="M7697" s="132"/>
      <c r="N7697" s="135"/>
      <c r="O7697" s="135"/>
      <c r="P7697" s="135"/>
      <c r="Q7697" s="135"/>
      <c r="R7697" s="135"/>
      <c r="S7697" s="135"/>
    </row>
    <row r="7698" spans="9:19">
      <c r="I7698" s="132"/>
      <c r="J7698" s="132"/>
      <c r="K7698" s="129"/>
      <c r="L7698" s="132"/>
      <c r="M7698" s="132"/>
      <c r="N7698" s="135"/>
      <c r="O7698" s="135"/>
      <c r="P7698" s="135"/>
      <c r="Q7698" s="135"/>
      <c r="R7698" s="135"/>
      <c r="S7698" s="135"/>
    </row>
    <row r="7699" spans="9:19">
      <c r="I7699" s="132"/>
      <c r="J7699" s="132"/>
      <c r="K7699" s="129"/>
      <c r="L7699" s="132"/>
      <c r="M7699" s="132"/>
      <c r="N7699" s="135"/>
      <c r="O7699" s="135"/>
      <c r="P7699" s="135"/>
      <c r="Q7699" s="135"/>
      <c r="R7699" s="135"/>
      <c r="S7699" s="135"/>
    </row>
    <row r="7700" spans="9:19">
      <c r="I7700" s="132"/>
      <c r="J7700" s="132"/>
      <c r="K7700" s="129"/>
      <c r="L7700" s="132"/>
      <c r="M7700" s="132"/>
      <c r="N7700" s="135"/>
      <c r="O7700" s="135"/>
      <c r="P7700" s="135"/>
      <c r="Q7700" s="135"/>
      <c r="R7700" s="135"/>
      <c r="S7700" s="135"/>
    </row>
    <row r="7701" spans="9:19">
      <c r="I7701" s="132"/>
      <c r="J7701" s="132"/>
      <c r="K7701" s="129"/>
      <c r="L7701" s="132"/>
      <c r="M7701" s="132"/>
      <c r="N7701" s="135"/>
      <c r="O7701" s="135"/>
      <c r="P7701" s="135"/>
      <c r="Q7701" s="135"/>
      <c r="R7701" s="135"/>
      <c r="S7701" s="135"/>
    </row>
    <row r="7702" spans="9:19">
      <c r="I7702" s="132"/>
      <c r="J7702" s="132"/>
      <c r="K7702" s="129"/>
      <c r="L7702" s="132"/>
      <c r="M7702" s="132"/>
      <c r="N7702" s="135"/>
      <c r="O7702" s="135"/>
      <c r="P7702" s="135"/>
      <c r="Q7702" s="135"/>
      <c r="R7702" s="135"/>
      <c r="S7702" s="135"/>
    </row>
    <row r="7703" spans="9:19">
      <c r="I7703" s="132"/>
      <c r="J7703" s="132"/>
      <c r="K7703" s="129"/>
      <c r="L7703" s="132"/>
      <c r="M7703" s="132"/>
      <c r="N7703" s="135"/>
      <c r="O7703" s="135"/>
      <c r="P7703" s="135"/>
      <c r="Q7703" s="135"/>
      <c r="R7703" s="135"/>
      <c r="S7703" s="135"/>
    </row>
    <row r="7704" spans="9:19">
      <c r="I7704" s="132"/>
      <c r="J7704" s="132"/>
      <c r="K7704" s="129"/>
      <c r="L7704" s="132"/>
      <c r="M7704" s="132"/>
      <c r="N7704" s="135"/>
      <c r="O7704" s="135"/>
      <c r="P7704" s="135"/>
      <c r="Q7704" s="135"/>
      <c r="R7704" s="135"/>
      <c r="S7704" s="135"/>
    </row>
    <row r="7705" spans="9:19">
      <c r="I7705" s="132"/>
      <c r="J7705" s="132"/>
      <c r="K7705" s="129"/>
      <c r="L7705" s="132"/>
      <c r="M7705" s="132"/>
      <c r="N7705" s="135"/>
      <c r="O7705" s="135"/>
      <c r="P7705" s="135"/>
      <c r="Q7705" s="135"/>
      <c r="R7705" s="135"/>
      <c r="S7705" s="135"/>
    </row>
    <row r="7706" spans="9:19">
      <c r="I7706" s="132"/>
      <c r="J7706" s="132"/>
      <c r="K7706" s="129"/>
      <c r="L7706" s="132"/>
      <c r="M7706" s="132"/>
      <c r="N7706" s="135"/>
      <c r="O7706" s="135"/>
      <c r="P7706" s="135"/>
      <c r="Q7706" s="135"/>
      <c r="R7706" s="135"/>
      <c r="S7706" s="135"/>
    </row>
    <row r="7707" spans="9:19">
      <c r="I7707" s="132"/>
      <c r="J7707" s="132"/>
      <c r="K7707" s="129"/>
      <c r="L7707" s="132"/>
      <c r="M7707" s="132"/>
      <c r="N7707" s="135"/>
      <c r="O7707" s="135"/>
      <c r="P7707" s="135"/>
      <c r="Q7707" s="135"/>
      <c r="R7707" s="135"/>
      <c r="S7707" s="135"/>
    </row>
    <row r="7708" spans="9:19">
      <c r="I7708" s="132"/>
      <c r="J7708" s="132"/>
      <c r="K7708" s="129"/>
      <c r="L7708" s="132"/>
      <c r="M7708" s="132"/>
      <c r="N7708" s="135"/>
      <c r="O7708" s="135"/>
      <c r="P7708" s="135"/>
      <c r="Q7708" s="135"/>
      <c r="R7708" s="135"/>
      <c r="S7708" s="135"/>
    </row>
    <row r="7709" spans="9:19">
      <c r="I7709" s="132"/>
      <c r="J7709" s="132"/>
      <c r="K7709" s="129"/>
      <c r="L7709" s="132"/>
      <c r="M7709" s="132"/>
      <c r="N7709" s="135"/>
      <c r="O7709" s="135"/>
      <c r="P7709" s="135"/>
      <c r="Q7709" s="135"/>
      <c r="R7709" s="135"/>
      <c r="S7709" s="135"/>
    </row>
    <row r="7710" spans="9:19">
      <c r="I7710" s="132"/>
      <c r="J7710" s="132"/>
      <c r="K7710" s="129"/>
      <c r="L7710" s="132"/>
      <c r="M7710" s="132"/>
      <c r="N7710" s="135"/>
      <c r="O7710" s="135"/>
      <c r="P7710" s="135"/>
      <c r="Q7710" s="135"/>
      <c r="R7710" s="135"/>
      <c r="S7710" s="135"/>
    </row>
    <row r="7711" spans="9:19">
      <c r="I7711" s="132"/>
      <c r="J7711" s="132"/>
      <c r="K7711" s="129"/>
      <c r="L7711" s="132"/>
      <c r="M7711" s="132"/>
      <c r="N7711" s="135"/>
      <c r="O7711" s="135"/>
      <c r="P7711" s="135"/>
      <c r="Q7711" s="135"/>
      <c r="R7711" s="135"/>
      <c r="S7711" s="135"/>
    </row>
    <row r="7712" spans="9:19">
      <c r="I7712" s="132"/>
      <c r="J7712" s="132"/>
      <c r="K7712" s="129"/>
      <c r="L7712" s="132"/>
      <c r="M7712" s="132"/>
      <c r="N7712" s="135"/>
      <c r="O7712" s="135"/>
      <c r="P7712" s="135"/>
      <c r="Q7712" s="135"/>
      <c r="R7712" s="135"/>
      <c r="S7712" s="135"/>
    </row>
    <row r="7713" spans="9:19">
      <c r="I7713" s="132"/>
      <c r="J7713" s="132"/>
      <c r="K7713" s="129"/>
      <c r="L7713" s="132"/>
      <c r="M7713" s="132"/>
      <c r="N7713" s="135"/>
      <c r="O7713" s="135"/>
      <c r="P7713" s="135"/>
      <c r="Q7713" s="135"/>
      <c r="R7713" s="135"/>
      <c r="S7713" s="135"/>
    </row>
    <row r="7714" spans="9:19">
      <c r="I7714" s="132"/>
      <c r="J7714" s="132"/>
      <c r="K7714" s="129"/>
      <c r="L7714" s="132"/>
      <c r="M7714" s="132"/>
      <c r="N7714" s="135"/>
      <c r="O7714" s="135"/>
      <c r="P7714" s="135"/>
      <c r="Q7714" s="135"/>
      <c r="R7714" s="135"/>
      <c r="S7714" s="135"/>
    </row>
    <row r="7715" spans="9:19">
      <c r="I7715" s="132"/>
      <c r="J7715" s="132"/>
      <c r="K7715" s="129"/>
      <c r="L7715" s="132"/>
      <c r="M7715" s="132"/>
      <c r="N7715" s="135"/>
      <c r="O7715" s="135"/>
      <c r="P7715" s="135"/>
      <c r="Q7715" s="135"/>
      <c r="R7715" s="135"/>
      <c r="S7715" s="135"/>
    </row>
    <row r="7716" spans="9:19">
      <c r="I7716" s="132"/>
      <c r="J7716" s="132"/>
      <c r="K7716" s="129"/>
      <c r="L7716" s="132"/>
      <c r="M7716" s="132"/>
      <c r="N7716" s="135"/>
      <c r="O7716" s="135"/>
      <c r="P7716" s="135"/>
      <c r="Q7716" s="135"/>
      <c r="R7716" s="135"/>
      <c r="S7716" s="135"/>
    </row>
    <row r="7717" spans="9:19">
      <c r="I7717" s="132"/>
      <c r="J7717" s="132"/>
      <c r="K7717" s="129"/>
      <c r="L7717" s="132"/>
      <c r="M7717" s="132"/>
      <c r="N7717" s="135"/>
      <c r="O7717" s="135"/>
      <c r="P7717" s="135"/>
      <c r="Q7717" s="135"/>
      <c r="R7717" s="135"/>
      <c r="S7717" s="135"/>
    </row>
    <row r="7718" spans="9:19">
      <c r="I7718" s="132"/>
      <c r="J7718" s="132"/>
      <c r="K7718" s="129"/>
      <c r="L7718" s="132"/>
      <c r="M7718" s="132"/>
      <c r="N7718" s="135"/>
      <c r="O7718" s="135"/>
      <c r="P7718" s="135"/>
      <c r="Q7718" s="135"/>
      <c r="R7718" s="135"/>
      <c r="S7718" s="135"/>
    </row>
    <row r="7719" spans="9:19">
      <c r="I7719" s="132"/>
      <c r="J7719" s="132"/>
      <c r="K7719" s="129"/>
      <c r="L7719" s="132"/>
      <c r="M7719" s="132"/>
      <c r="N7719" s="135"/>
      <c r="O7719" s="135"/>
      <c r="P7719" s="135"/>
      <c r="Q7719" s="135"/>
      <c r="R7719" s="135"/>
      <c r="S7719" s="135"/>
    </row>
    <row r="7720" spans="9:19">
      <c r="I7720" s="132"/>
      <c r="J7720" s="132"/>
      <c r="K7720" s="129"/>
      <c r="L7720" s="132"/>
      <c r="M7720" s="132"/>
      <c r="N7720" s="135"/>
      <c r="O7720" s="135"/>
      <c r="P7720" s="135"/>
      <c r="Q7720" s="135"/>
      <c r="R7720" s="135"/>
      <c r="S7720" s="135"/>
    </row>
    <row r="7721" spans="9:19">
      <c r="I7721" s="132"/>
      <c r="J7721" s="132"/>
      <c r="K7721" s="129"/>
      <c r="L7721" s="132"/>
      <c r="M7721" s="132"/>
      <c r="N7721" s="135"/>
      <c r="O7721" s="135"/>
      <c r="P7721" s="135"/>
      <c r="Q7721" s="135"/>
      <c r="R7721" s="135"/>
      <c r="S7721" s="135"/>
    </row>
    <row r="7722" spans="9:19">
      <c r="I7722" s="132"/>
      <c r="J7722" s="132"/>
      <c r="K7722" s="129"/>
      <c r="L7722" s="132"/>
      <c r="M7722" s="132"/>
      <c r="N7722" s="135"/>
      <c r="O7722" s="135"/>
      <c r="P7722" s="135"/>
      <c r="Q7722" s="135"/>
      <c r="R7722" s="135"/>
      <c r="S7722" s="135"/>
    </row>
    <row r="7723" spans="9:19">
      <c r="I7723" s="132"/>
      <c r="J7723" s="132"/>
      <c r="K7723" s="129"/>
      <c r="L7723" s="132"/>
      <c r="M7723" s="132"/>
      <c r="N7723" s="135"/>
      <c r="O7723" s="135"/>
      <c r="P7723" s="135"/>
      <c r="Q7723" s="135"/>
      <c r="R7723" s="135"/>
      <c r="S7723" s="135"/>
    </row>
    <row r="7724" spans="9:19">
      <c r="I7724" s="132"/>
      <c r="J7724" s="132"/>
      <c r="K7724" s="129"/>
      <c r="L7724" s="132"/>
      <c r="M7724" s="132"/>
      <c r="N7724" s="135"/>
      <c r="O7724" s="135"/>
      <c r="P7724" s="135"/>
      <c r="Q7724" s="135"/>
      <c r="R7724" s="135"/>
      <c r="S7724" s="135"/>
    </row>
    <row r="7725" spans="9:19">
      <c r="I7725" s="132"/>
      <c r="J7725" s="132"/>
      <c r="K7725" s="129"/>
      <c r="L7725" s="132"/>
      <c r="M7725" s="132"/>
      <c r="N7725" s="135"/>
      <c r="O7725" s="135"/>
      <c r="P7725" s="135"/>
      <c r="Q7725" s="135"/>
      <c r="R7725" s="135"/>
      <c r="S7725" s="135"/>
    </row>
    <row r="7726" spans="9:19">
      <c r="I7726" s="132"/>
      <c r="J7726" s="132"/>
      <c r="K7726" s="129"/>
      <c r="L7726" s="132"/>
      <c r="M7726" s="132"/>
      <c r="N7726" s="135"/>
      <c r="O7726" s="135"/>
      <c r="P7726" s="135"/>
      <c r="Q7726" s="135"/>
      <c r="R7726" s="135"/>
      <c r="S7726" s="135"/>
    </row>
    <row r="7727" spans="9:19">
      <c r="I7727" s="132"/>
      <c r="J7727" s="132"/>
      <c r="K7727" s="129"/>
      <c r="L7727" s="132"/>
      <c r="M7727" s="132"/>
      <c r="N7727" s="135"/>
      <c r="O7727" s="135"/>
      <c r="P7727" s="135"/>
      <c r="Q7727" s="135"/>
      <c r="R7727" s="135"/>
      <c r="S7727" s="135"/>
    </row>
    <row r="7728" spans="9:19">
      <c r="I7728" s="132"/>
      <c r="J7728" s="132"/>
      <c r="K7728" s="129"/>
      <c r="L7728" s="132"/>
      <c r="M7728" s="132"/>
      <c r="N7728" s="135"/>
      <c r="O7728" s="135"/>
      <c r="P7728" s="135"/>
      <c r="Q7728" s="135"/>
      <c r="R7728" s="135"/>
      <c r="S7728" s="135"/>
    </row>
    <row r="7729" spans="9:19">
      <c r="I7729" s="132"/>
      <c r="J7729" s="132"/>
      <c r="K7729" s="129"/>
      <c r="L7729" s="132"/>
      <c r="M7729" s="132"/>
      <c r="N7729" s="135"/>
      <c r="O7729" s="135"/>
      <c r="P7729" s="135"/>
      <c r="Q7729" s="135"/>
      <c r="R7729" s="135"/>
      <c r="S7729" s="135"/>
    </row>
    <row r="7730" spans="9:19">
      <c r="I7730" s="132"/>
      <c r="J7730" s="132"/>
      <c r="K7730" s="129"/>
      <c r="L7730" s="132"/>
      <c r="M7730" s="132"/>
      <c r="N7730" s="135"/>
      <c r="O7730" s="135"/>
      <c r="P7730" s="135"/>
      <c r="Q7730" s="135"/>
      <c r="R7730" s="135"/>
      <c r="S7730" s="135"/>
    </row>
    <row r="7731" spans="9:19">
      <c r="I7731" s="132"/>
      <c r="J7731" s="132"/>
      <c r="K7731" s="129"/>
      <c r="L7731" s="132"/>
      <c r="M7731" s="132"/>
      <c r="N7731" s="135"/>
      <c r="O7731" s="135"/>
      <c r="P7731" s="135"/>
      <c r="Q7731" s="135"/>
      <c r="R7731" s="135"/>
      <c r="S7731" s="135"/>
    </row>
    <row r="7732" spans="9:19">
      <c r="I7732" s="132"/>
      <c r="J7732" s="132"/>
      <c r="K7732" s="129"/>
      <c r="L7732" s="132"/>
      <c r="M7732" s="132"/>
      <c r="N7732" s="135"/>
      <c r="O7732" s="135"/>
      <c r="P7732" s="135"/>
      <c r="Q7732" s="135"/>
      <c r="R7732" s="135"/>
      <c r="S7732" s="135"/>
    </row>
    <row r="7733" spans="9:19">
      <c r="I7733" s="132"/>
      <c r="J7733" s="132"/>
      <c r="K7733" s="129"/>
      <c r="L7733" s="132"/>
      <c r="M7733" s="132"/>
      <c r="N7733" s="135"/>
      <c r="O7733" s="135"/>
      <c r="P7733" s="135"/>
      <c r="Q7733" s="135"/>
      <c r="R7733" s="135"/>
      <c r="S7733" s="135"/>
    </row>
    <row r="7734" spans="9:19">
      <c r="I7734" s="132"/>
      <c r="J7734" s="132"/>
      <c r="K7734" s="129"/>
      <c r="L7734" s="132"/>
      <c r="M7734" s="132"/>
      <c r="N7734" s="135"/>
      <c r="O7734" s="135"/>
      <c r="P7734" s="135"/>
      <c r="Q7734" s="135"/>
      <c r="R7734" s="135"/>
      <c r="S7734" s="135"/>
    </row>
    <row r="7735" spans="9:19">
      <c r="I7735" s="132"/>
      <c r="J7735" s="132"/>
      <c r="K7735" s="129"/>
      <c r="L7735" s="132"/>
      <c r="M7735" s="132"/>
      <c r="N7735" s="135"/>
      <c r="O7735" s="135"/>
      <c r="P7735" s="135"/>
      <c r="Q7735" s="135"/>
      <c r="R7735" s="135"/>
      <c r="S7735" s="135"/>
    </row>
    <row r="7736" spans="9:19">
      <c r="I7736" s="132"/>
      <c r="J7736" s="132"/>
      <c r="K7736" s="129"/>
      <c r="L7736" s="132"/>
      <c r="M7736" s="132"/>
      <c r="N7736" s="135"/>
      <c r="O7736" s="135"/>
      <c r="P7736" s="135"/>
      <c r="Q7736" s="135"/>
      <c r="R7736" s="135"/>
      <c r="S7736" s="135"/>
    </row>
    <row r="7737" spans="9:19">
      <c r="I7737" s="132"/>
      <c r="J7737" s="132"/>
      <c r="K7737" s="129"/>
      <c r="L7737" s="132"/>
      <c r="M7737" s="132"/>
      <c r="N7737" s="135"/>
      <c r="O7737" s="135"/>
      <c r="P7737" s="135"/>
      <c r="Q7737" s="135"/>
      <c r="R7737" s="135"/>
      <c r="S7737" s="135"/>
    </row>
    <row r="7738" spans="9:19">
      <c r="I7738" s="132"/>
      <c r="J7738" s="132"/>
      <c r="K7738" s="129"/>
      <c r="L7738" s="132"/>
      <c r="M7738" s="132"/>
      <c r="N7738" s="135"/>
      <c r="O7738" s="135"/>
      <c r="P7738" s="135"/>
      <c r="Q7738" s="135"/>
      <c r="R7738" s="135"/>
      <c r="S7738" s="135"/>
    </row>
    <row r="7739" spans="9:19">
      <c r="I7739" s="132"/>
      <c r="J7739" s="132"/>
      <c r="K7739" s="129"/>
      <c r="L7739" s="132"/>
      <c r="M7739" s="132"/>
      <c r="N7739" s="135"/>
      <c r="O7739" s="135"/>
      <c r="P7739" s="135"/>
      <c r="Q7739" s="135"/>
      <c r="R7739" s="135"/>
      <c r="S7739" s="135"/>
    </row>
    <row r="7740" spans="9:19">
      <c r="I7740" s="132"/>
      <c r="J7740" s="132"/>
      <c r="K7740" s="129"/>
      <c r="L7740" s="132"/>
      <c r="M7740" s="132"/>
      <c r="N7740" s="135"/>
      <c r="O7740" s="135"/>
      <c r="P7740" s="135"/>
      <c r="Q7740" s="135"/>
      <c r="R7740" s="135"/>
      <c r="S7740" s="135"/>
    </row>
    <row r="7741" spans="9:19">
      <c r="I7741" s="132"/>
      <c r="J7741" s="132"/>
      <c r="K7741" s="129"/>
      <c r="L7741" s="132"/>
      <c r="M7741" s="132"/>
      <c r="N7741" s="135"/>
      <c r="O7741" s="135"/>
      <c r="P7741" s="135"/>
      <c r="Q7741" s="135"/>
      <c r="R7741" s="135"/>
      <c r="S7741" s="135"/>
    </row>
    <row r="7742" spans="9:19">
      <c r="I7742" s="132"/>
      <c r="J7742" s="132"/>
      <c r="K7742" s="129"/>
      <c r="L7742" s="132"/>
      <c r="M7742" s="132"/>
      <c r="N7742" s="135"/>
      <c r="O7742" s="135"/>
      <c r="P7742" s="135"/>
      <c r="Q7742" s="135"/>
      <c r="R7742" s="135"/>
      <c r="S7742" s="135"/>
    </row>
    <row r="7743" spans="9:19">
      <c r="I7743" s="132"/>
      <c r="J7743" s="132"/>
      <c r="K7743" s="129"/>
      <c r="L7743" s="132"/>
      <c r="M7743" s="132"/>
      <c r="N7743" s="135"/>
      <c r="O7743" s="135"/>
      <c r="P7743" s="135"/>
      <c r="Q7743" s="135"/>
      <c r="R7743" s="135"/>
      <c r="S7743" s="135"/>
    </row>
    <row r="7744" spans="9:19">
      <c r="I7744" s="132"/>
      <c r="J7744" s="132"/>
      <c r="K7744" s="129"/>
      <c r="L7744" s="132"/>
      <c r="M7744" s="132"/>
      <c r="N7744" s="135"/>
      <c r="O7744" s="135"/>
      <c r="P7744" s="135"/>
      <c r="Q7744" s="135"/>
      <c r="R7744" s="135"/>
      <c r="S7744" s="135"/>
    </row>
    <row r="7745" spans="9:19">
      <c r="I7745" s="132"/>
      <c r="J7745" s="132"/>
      <c r="K7745" s="129"/>
      <c r="L7745" s="132"/>
      <c r="M7745" s="132"/>
      <c r="N7745" s="135"/>
      <c r="O7745" s="135"/>
      <c r="P7745" s="135"/>
      <c r="Q7745" s="135"/>
      <c r="R7745" s="135"/>
      <c r="S7745" s="135"/>
    </row>
    <row r="7746" spans="9:19">
      <c r="I7746" s="132"/>
      <c r="J7746" s="132"/>
      <c r="K7746" s="129"/>
      <c r="L7746" s="132"/>
      <c r="M7746" s="132"/>
      <c r="N7746" s="135"/>
      <c r="O7746" s="135"/>
      <c r="P7746" s="135"/>
      <c r="Q7746" s="135"/>
      <c r="R7746" s="135"/>
      <c r="S7746" s="135"/>
    </row>
    <row r="7747" spans="9:19">
      <c r="I7747" s="132"/>
      <c r="J7747" s="132"/>
      <c r="K7747" s="129"/>
      <c r="L7747" s="132"/>
      <c r="M7747" s="132"/>
      <c r="N7747" s="135"/>
      <c r="O7747" s="135"/>
      <c r="P7747" s="135"/>
      <c r="Q7747" s="135"/>
      <c r="R7747" s="135"/>
      <c r="S7747" s="135"/>
    </row>
    <row r="7748" spans="9:19">
      <c r="I7748" s="132"/>
      <c r="J7748" s="132"/>
      <c r="K7748" s="129"/>
      <c r="L7748" s="132"/>
      <c r="M7748" s="132"/>
      <c r="N7748" s="135"/>
      <c r="O7748" s="135"/>
      <c r="P7748" s="135"/>
      <c r="Q7748" s="135"/>
      <c r="R7748" s="135"/>
      <c r="S7748" s="135"/>
    </row>
    <row r="7749" spans="9:19">
      <c r="I7749" s="132"/>
      <c r="J7749" s="132"/>
      <c r="K7749" s="129"/>
      <c r="L7749" s="132"/>
      <c r="M7749" s="132"/>
      <c r="N7749" s="135"/>
      <c r="O7749" s="135"/>
      <c r="P7749" s="135"/>
      <c r="Q7749" s="135"/>
      <c r="R7749" s="135"/>
      <c r="S7749" s="135"/>
    </row>
    <row r="7750" spans="9:19">
      <c r="I7750" s="132"/>
      <c r="J7750" s="132"/>
      <c r="K7750" s="129"/>
      <c r="L7750" s="132"/>
      <c r="M7750" s="132"/>
      <c r="N7750" s="135"/>
      <c r="O7750" s="135"/>
      <c r="P7750" s="135"/>
      <c r="Q7750" s="135"/>
      <c r="R7750" s="135"/>
      <c r="S7750" s="135"/>
    </row>
    <row r="7751" spans="9:19">
      <c r="I7751" s="132"/>
      <c r="J7751" s="132"/>
      <c r="K7751" s="129"/>
      <c r="L7751" s="132"/>
      <c r="M7751" s="132"/>
      <c r="N7751" s="135"/>
      <c r="O7751" s="135"/>
      <c r="P7751" s="135"/>
      <c r="Q7751" s="135"/>
      <c r="R7751" s="135"/>
      <c r="S7751" s="135"/>
    </row>
    <row r="7752" spans="9:19">
      <c r="I7752" s="132"/>
      <c r="J7752" s="132"/>
      <c r="K7752" s="129"/>
      <c r="L7752" s="132"/>
      <c r="M7752" s="132"/>
      <c r="N7752" s="135"/>
      <c r="O7752" s="135"/>
      <c r="P7752" s="135"/>
      <c r="Q7752" s="135"/>
      <c r="R7752" s="135"/>
      <c r="S7752" s="135"/>
    </row>
    <row r="7753" spans="9:19">
      <c r="I7753" s="132"/>
      <c r="J7753" s="132"/>
      <c r="K7753" s="129"/>
      <c r="L7753" s="132"/>
      <c r="M7753" s="132"/>
      <c r="N7753" s="135"/>
      <c r="O7753" s="135"/>
      <c r="P7753" s="135"/>
      <c r="Q7753" s="135"/>
      <c r="R7753" s="135"/>
      <c r="S7753" s="135"/>
    </row>
    <row r="7754" spans="9:19">
      <c r="I7754" s="132"/>
      <c r="J7754" s="132"/>
      <c r="K7754" s="129"/>
      <c r="L7754" s="132"/>
      <c r="M7754" s="132"/>
      <c r="N7754" s="135"/>
      <c r="O7754" s="135"/>
      <c r="P7754" s="135"/>
      <c r="Q7754" s="135"/>
      <c r="R7754" s="135"/>
      <c r="S7754" s="135"/>
    </row>
    <row r="7755" spans="9:19">
      <c r="I7755" s="132"/>
      <c r="J7755" s="132"/>
      <c r="K7755" s="129"/>
      <c r="L7755" s="132"/>
      <c r="M7755" s="132"/>
      <c r="N7755" s="135"/>
      <c r="O7755" s="135"/>
      <c r="P7755" s="135"/>
      <c r="Q7755" s="135"/>
      <c r="R7755" s="135"/>
      <c r="S7755" s="135"/>
    </row>
    <row r="7756" spans="9:19">
      <c r="I7756" s="132"/>
      <c r="J7756" s="132"/>
      <c r="K7756" s="129"/>
      <c r="L7756" s="132"/>
      <c r="M7756" s="132"/>
      <c r="N7756" s="135"/>
      <c r="O7756" s="135"/>
      <c r="P7756" s="135"/>
      <c r="Q7756" s="135"/>
      <c r="R7756" s="135"/>
      <c r="S7756" s="135"/>
    </row>
    <row r="7757" spans="9:19">
      <c r="I7757" s="132"/>
      <c r="J7757" s="132"/>
      <c r="K7757" s="129"/>
      <c r="L7757" s="132"/>
      <c r="M7757" s="132"/>
      <c r="N7757" s="135"/>
      <c r="O7757" s="135"/>
      <c r="P7757" s="135"/>
      <c r="Q7757" s="135"/>
      <c r="R7757" s="135"/>
      <c r="S7757" s="135"/>
    </row>
    <row r="7758" spans="9:19">
      <c r="I7758" s="132"/>
      <c r="J7758" s="132"/>
      <c r="K7758" s="129"/>
      <c r="L7758" s="132"/>
      <c r="M7758" s="132"/>
      <c r="N7758" s="135"/>
      <c r="O7758" s="135"/>
      <c r="P7758" s="135"/>
      <c r="Q7758" s="135"/>
      <c r="R7758" s="135"/>
      <c r="S7758" s="135"/>
    </row>
    <row r="7759" spans="9:19">
      <c r="I7759" s="132"/>
      <c r="J7759" s="132"/>
      <c r="K7759" s="129"/>
      <c r="L7759" s="132"/>
      <c r="M7759" s="132"/>
      <c r="N7759" s="135"/>
      <c r="O7759" s="135"/>
      <c r="P7759" s="135"/>
      <c r="Q7759" s="135"/>
      <c r="R7759" s="135"/>
      <c r="S7759" s="135"/>
    </row>
    <row r="7760" spans="9:19">
      <c r="I7760" s="132"/>
      <c r="J7760" s="132"/>
      <c r="K7760" s="129"/>
      <c r="L7760" s="132"/>
      <c r="M7760" s="132"/>
      <c r="N7760" s="135"/>
      <c r="O7760" s="135"/>
      <c r="P7760" s="135"/>
      <c r="Q7760" s="135"/>
      <c r="R7760" s="135"/>
      <c r="S7760" s="135"/>
    </row>
    <row r="7761" spans="9:19">
      <c r="I7761" s="132"/>
      <c r="J7761" s="132"/>
      <c r="K7761" s="129"/>
      <c r="L7761" s="132"/>
      <c r="M7761" s="132"/>
      <c r="N7761" s="135"/>
      <c r="O7761" s="135"/>
      <c r="P7761" s="135"/>
      <c r="Q7761" s="135"/>
      <c r="R7761" s="135"/>
      <c r="S7761" s="135"/>
    </row>
    <row r="7762" spans="9:19">
      <c r="I7762" s="132"/>
      <c r="J7762" s="132"/>
      <c r="K7762" s="129"/>
      <c r="L7762" s="132"/>
      <c r="M7762" s="132"/>
      <c r="N7762" s="135"/>
      <c r="O7762" s="135"/>
      <c r="P7762" s="135"/>
      <c r="Q7762" s="135"/>
      <c r="R7762" s="135"/>
      <c r="S7762" s="135"/>
    </row>
    <row r="7763" spans="9:19">
      <c r="I7763" s="132"/>
      <c r="J7763" s="132"/>
      <c r="K7763" s="129"/>
      <c r="L7763" s="132"/>
      <c r="M7763" s="132"/>
      <c r="N7763" s="135"/>
      <c r="O7763" s="135"/>
      <c r="P7763" s="135"/>
      <c r="Q7763" s="135"/>
      <c r="R7763" s="135"/>
      <c r="S7763" s="135"/>
    </row>
    <row r="7764" spans="9:19">
      <c r="I7764" s="132"/>
      <c r="J7764" s="132"/>
      <c r="K7764" s="129"/>
      <c r="L7764" s="132"/>
      <c r="M7764" s="132"/>
      <c r="N7764" s="135"/>
      <c r="O7764" s="135"/>
      <c r="P7764" s="135"/>
      <c r="Q7764" s="135"/>
      <c r="R7764" s="135"/>
      <c r="S7764" s="135"/>
    </row>
    <row r="7765" spans="9:19">
      <c r="I7765" s="132"/>
      <c r="J7765" s="132"/>
      <c r="K7765" s="129"/>
      <c r="L7765" s="132"/>
      <c r="M7765" s="132"/>
      <c r="N7765" s="135"/>
      <c r="O7765" s="135"/>
      <c r="P7765" s="135"/>
      <c r="Q7765" s="135"/>
      <c r="R7765" s="135"/>
      <c r="S7765" s="135"/>
    </row>
    <row r="7766" spans="9:19">
      <c r="I7766" s="132"/>
      <c r="J7766" s="132"/>
      <c r="K7766" s="129"/>
      <c r="L7766" s="132"/>
      <c r="M7766" s="132"/>
      <c r="N7766" s="135"/>
      <c r="O7766" s="135"/>
      <c r="P7766" s="135"/>
      <c r="Q7766" s="135"/>
      <c r="R7766" s="135"/>
      <c r="S7766" s="135"/>
    </row>
    <row r="7767" spans="9:19">
      <c r="I7767" s="132"/>
      <c r="J7767" s="132"/>
      <c r="K7767" s="129"/>
      <c r="L7767" s="132"/>
      <c r="M7767" s="132"/>
      <c r="N7767" s="135"/>
      <c r="O7767" s="135"/>
      <c r="P7767" s="135"/>
      <c r="Q7767" s="135"/>
      <c r="R7767" s="135"/>
      <c r="S7767" s="135"/>
    </row>
    <row r="7768" spans="9:19">
      <c r="I7768" s="132"/>
      <c r="J7768" s="132"/>
      <c r="K7768" s="129"/>
      <c r="L7768" s="132"/>
      <c r="M7768" s="132"/>
      <c r="N7768" s="135"/>
      <c r="O7768" s="135"/>
      <c r="P7768" s="135"/>
      <c r="Q7768" s="135"/>
      <c r="R7768" s="135"/>
      <c r="S7768" s="135"/>
    </row>
    <row r="7769" spans="9:19">
      <c r="I7769" s="132"/>
      <c r="J7769" s="132"/>
      <c r="K7769" s="129"/>
      <c r="L7769" s="132"/>
      <c r="M7769" s="132"/>
      <c r="N7769" s="135"/>
      <c r="O7769" s="135"/>
      <c r="P7769" s="135"/>
      <c r="Q7769" s="135"/>
      <c r="R7769" s="135"/>
      <c r="S7769" s="135"/>
    </row>
    <row r="7770" spans="9:19">
      <c r="I7770" s="132"/>
      <c r="J7770" s="132"/>
      <c r="K7770" s="129"/>
      <c r="L7770" s="132"/>
      <c r="M7770" s="132"/>
      <c r="N7770" s="135"/>
      <c r="O7770" s="135"/>
      <c r="P7770" s="135"/>
      <c r="Q7770" s="135"/>
      <c r="R7770" s="135"/>
      <c r="S7770" s="135"/>
    </row>
    <row r="7771" spans="9:19">
      <c r="I7771" s="132"/>
      <c r="J7771" s="132"/>
      <c r="K7771" s="129"/>
      <c r="L7771" s="132"/>
      <c r="M7771" s="132"/>
      <c r="N7771" s="135"/>
      <c r="O7771" s="135"/>
      <c r="P7771" s="135"/>
      <c r="Q7771" s="135"/>
      <c r="R7771" s="135"/>
      <c r="S7771" s="135"/>
    </row>
    <row r="7772" spans="9:19">
      <c r="I7772" s="132"/>
      <c r="J7772" s="132"/>
      <c r="K7772" s="129"/>
      <c r="L7772" s="132"/>
      <c r="M7772" s="132"/>
      <c r="N7772" s="135"/>
      <c r="O7772" s="135"/>
      <c r="P7772" s="135"/>
      <c r="Q7772" s="135"/>
      <c r="R7772" s="135"/>
      <c r="S7772" s="135"/>
    </row>
    <row r="7773" spans="9:19">
      <c r="I7773" s="132"/>
      <c r="J7773" s="132"/>
      <c r="K7773" s="129"/>
      <c r="L7773" s="132"/>
      <c r="M7773" s="132"/>
      <c r="N7773" s="135"/>
      <c r="O7773" s="135"/>
      <c r="P7773" s="135"/>
      <c r="Q7773" s="135"/>
      <c r="R7773" s="135"/>
      <c r="S7773" s="135"/>
    </row>
    <row r="7774" spans="9:19">
      <c r="I7774" s="132"/>
      <c r="J7774" s="132"/>
      <c r="K7774" s="129"/>
      <c r="L7774" s="132"/>
      <c r="M7774" s="132"/>
      <c r="N7774" s="135"/>
      <c r="O7774" s="135"/>
      <c r="P7774" s="135"/>
      <c r="Q7774" s="135"/>
      <c r="R7774" s="135"/>
      <c r="S7774" s="135"/>
    </row>
    <row r="7775" spans="9:19">
      <c r="I7775" s="132"/>
      <c r="J7775" s="132"/>
      <c r="K7775" s="129"/>
      <c r="L7775" s="132"/>
      <c r="M7775" s="132"/>
      <c r="N7775" s="135"/>
      <c r="O7775" s="135"/>
      <c r="P7775" s="135"/>
      <c r="Q7775" s="135"/>
      <c r="R7775" s="135"/>
      <c r="S7775" s="135"/>
    </row>
    <row r="7776" spans="9:19">
      <c r="I7776" s="132"/>
      <c r="J7776" s="132"/>
      <c r="K7776" s="129"/>
      <c r="L7776" s="132"/>
      <c r="M7776" s="132"/>
      <c r="N7776" s="135"/>
      <c r="O7776" s="135"/>
      <c r="P7776" s="135"/>
      <c r="Q7776" s="135"/>
      <c r="R7776" s="135"/>
      <c r="S7776" s="135"/>
    </row>
    <row r="7777" spans="9:19">
      <c r="I7777" s="132"/>
      <c r="J7777" s="132"/>
      <c r="K7777" s="129"/>
      <c r="L7777" s="132"/>
      <c r="M7777" s="132"/>
      <c r="N7777" s="135"/>
      <c r="O7777" s="135"/>
      <c r="P7777" s="135"/>
      <c r="Q7777" s="135"/>
      <c r="R7777" s="135"/>
      <c r="S7777" s="135"/>
    </row>
    <row r="7778" spans="9:19">
      <c r="I7778" s="132"/>
      <c r="J7778" s="132"/>
      <c r="K7778" s="129"/>
      <c r="L7778" s="132"/>
      <c r="M7778" s="132"/>
      <c r="N7778" s="135"/>
      <c r="O7778" s="135"/>
      <c r="P7778" s="135"/>
      <c r="Q7778" s="135"/>
      <c r="R7778" s="135"/>
      <c r="S7778" s="135"/>
    </row>
    <row r="7779" spans="9:19">
      <c r="I7779" s="132"/>
      <c r="J7779" s="132"/>
      <c r="K7779" s="129"/>
      <c r="L7779" s="132"/>
      <c r="M7779" s="132"/>
      <c r="N7779" s="135"/>
      <c r="O7779" s="135"/>
      <c r="P7779" s="135"/>
      <c r="Q7779" s="135"/>
      <c r="R7779" s="135"/>
      <c r="S7779" s="135"/>
    </row>
    <row r="7780" spans="9:19">
      <c r="I7780" s="132"/>
      <c r="J7780" s="132"/>
      <c r="K7780" s="129"/>
      <c r="L7780" s="132"/>
      <c r="M7780" s="132"/>
      <c r="N7780" s="135"/>
      <c r="O7780" s="135"/>
      <c r="P7780" s="135"/>
      <c r="Q7780" s="135"/>
      <c r="R7780" s="135"/>
      <c r="S7780" s="135"/>
    </row>
    <row r="7781" spans="9:19">
      <c r="I7781" s="132"/>
      <c r="J7781" s="132"/>
      <c r="K7781" s="129"/>
      <c r="L7781" s="132"/>
      <c r="M7781" s="132"/>
      <c r="N7781" s="135"/>
      <c r="O7781" s="135"/>
      <c r="P7781" s="135"/>
      <c r="Q7781" s="135"/>
      <c r="R7781" s="135"/>
      <c r="S7781" s="135"/>
    </row>
    <row r="7782" spans="9:19">
      <c r="I7782" s="132"/>
      <c r="J7782" s="132"/>
      <c r="K7782" s="129"/>
      <c r="L7782" s="132"/>
      <c r="M7782" s="132"/>
      <c r="N7782" s="135"/>
      <c r="O7782" s="135"/>
      <c r="P7782" s="135"/>
      <c r="Q7782" s="135"/>
      <c r="R7782" s="135"/>
      <c r="S7782" s="135"/>
    </row>
    <row r="7783" spans="9:19">
      <c r="I7783" s="132"/>
      <c r="J7783" s="132"/>
      <c r="K7783" s="129"/>
      <c r="L7783" s="132"/>
      <c r="M7783" s="132"/>
      <c r="N7783" s="135"/>
      <c r="O7783" s="135"/>
      <c r="P7783" s="135"/>
      <c r="Q7783" s="135"/>
      <c r="R7783" s="135"/>
      <c r="S7783" s="135"/>
    </row>
    <row r="7784" spans="9:19">
      <c r="I7784" s="132"/>
      <c r="J7784" s="132"/>
      <c r="K7784" s="129"/>
      <c r="L7784" s="132"/>
      <c r="M7784" s="132"/>
      <c r="N7784" s="135"/>
      <c r="O7784" s="135"/>
      <c r="P7784" s="135"/>
      <c r="Q7784" s="135"/>
      <c r="R7784" s="135"/>
      <c r="S7784" s="135"/>
    </row>
    <row r="7785" spans="9:19">
      <c r="I7785" s="132"/>
      <c r="J7785" s="132"/>
      <c r="K7785" s="129"/>
      <c r="L7785" s="132"/>
      <c r="M7785" s="132"/>
      <c r="N7785" s="135"/>
      <c r="O7785" s="135"/>
      <c r="P7785" s="135"/>
      <c r="Q7785" s="135"/>
      <c r="R7785" s="135"/>
      <c r="S7785" s="135"/>
    </row>
    <row r="7786" spans="9:19">
      <c r="I7786" s="132"/>
      <c r="J7786" s="132"/>
      <c r="K7786" s="129"/>
      <c r="L7786" s="132"/>
      <c r="M7786" s="132"/>
      <c r="N7786" s="135"/>
      <c r="O7786" s="135"/>
      <c r="P7786" s="135"/>
      <c r="Q7786" s="135"/>
      <c r="R7786" s="135"/>
      <c r="S7786" s="135"/>
    </row>
    <row r="7787" spans="9:19">
      <c r="I7787" s="132"/>
      <c r="J7787" s="132"/>
      <c r="K7787" s="129"/>
      <c r="L7787" s="132"/>
      <c r="M7787" s="132"/>
      <c r="N7787" s="135"/>
      <c r="O7787" s="135"/>
      <c r="P7787" s="135"/>
      <c r="Q7787" s="135"/>
      <c r="R7787" s="135"/>
      <c r="S7787" s="135"/>
    </row>
    <row r="7788" spans="9:19">
      <c r="I7788" s="132"/>
      <c r="J7788" s="132"/>
      <c r="K7788" s="129"/>
      <c r="L7788" s="132"/>
      <c r="M7788" s="132"/>
      <c r="N7788" s="135"/>
      <c r="O7788" s="135"/>
      <c r="P7788" s="135"/>
      <c r="Q7788" s="135"/>
      <c r="R7788" s="135"/>
      <c r="S7788" s="135"/>
    </row>
    <row r="7789" spans="9:19">
      <c r="I7789" s="132"/>
      <c r="J7789" s="132"/>
      <c r="K7789" s="129"/>
      <c r="L7789" s="132"/>
      <c r="M7789" s="132"/>
      <c r="N7789" s="135"/>
      <c r="O7789" s="135"/>
      <c r="P7789" s="135"/>
      <c r="Q7789" s="135"/>
      <c r="R7789" s="135"/>
      <c r="S7789" s="135"/>
    </row>
    <row r="7790" spans="9:19">
      <c r="I7790" s="132"/>
      <c r="J7790" s="132"/>
      <c r="K7790" s="129"/>
      <c r="L7790" s="132"/>
      <c r="M7790" s="132"/>
      <c r="N7790" s="135"/>
      <c r="O7790" s="135"/>
      <c r="P7790" s="135"/>
      <c r="Q7790" s="135"/>
      <c r="R7790" s="135"/>
      <c r="S7790" s="135"/>
    </row>
    <row r="7791" spans="9:19">
      <c r="I7791" s="132"/>
      <c r="J7791" s="132"/>
      <c r="K7791" s="129"/>
      <c r="L7791" s="132"/>
      <c r="M7791" s="132"/>
      <c r="N7791" s="135"/>
      <c r="O7791" s="135"/>
      <c r="P7791" s="135"/>
      <c r="Q7791" s="135"/>
      <c r="R7791" s="135"/>
      <c r="S7791" s="135"/>
    </row>
    <row r="7792" spans="9:19">
      <c r="I7792" s="132"/>
      <c r="J7792" s="132"/>
      <c r="K7792" s="129"/>
      <c r="L7792" s="132"/>
      <c r="M7792" s="132"/>
      <c r="N7792" s="135"/>
      <c r="O7792" s="135"/>
      <c r="P7792" s="135"/>
      <c r="Q7792" s="135"/>
      <c r="R7792" s="135"/>
      <c r="S7792" s="135"/>
    </row>
    <row r="7793" spans="9:19">
      <c r="I7793" s="132"/>
      <c r="J7793" s="132"/>
      <c r="K7793" s="129"/>
      <c r="L7793" s="132"/>
      <c r="M7793" s="132"/>
      <c r="N7793" s="135"/>
      <c r="O7793" s="135"/>
      <c r="P7793" s="135"/>
      <c r="Q7793" s="135"/>
      <c r="R7793" s="135"/>
      <c r="S7793" s="135"/>
    </row>
    <row r="7794" spans="9:19">
      <c r="I7794" s="132"/>
      <c r="J7794" s="132"/>
      <c r="K7794" s="129"/>
      <c r="L7794" s="132"/>
      <c r="M7794" s="132"/>
      <c r="N7794" s="135"/>
      <c r="O7794" s="135"/>
      <c r="P7794" s="135"/>
      <c r="Q7794" s="135"/>
      <c r="R7794" s="135"/>
      <c r="S7794" s="135"/>
    </row>
    <row r="7795" spans="9:19">
      <c r="I7795" s="132"/>
      <c r="J7795" s="132"/>
      <c r="K7795" s="129"/>
      <c r="L7795" s="132"/>
      <c r="M7795" s="132"/>
      <c r="N7795" s="135"/>
      <c r="O7795" s="135"/>
      <c r="P7795" s="135"/>
      <c r="Q7795" s="135"/>
      <c r="R7795" s="135"/>
      <c r="S7795" s="135"/>
    </row>
    <row r="7796" spans="9:19">
      <c r="I7796" s="132"/>
      <c r="J7796" s="132"/>
      <c r="K7796" s="129"/>
      <c r="L7796" s="132"/>
      <c r="M7796" s="132"/>
      <c r="N7796" s="135"/>
      <c r="O7796" s="135"/>
      <c r="P7796" s="135"/>
      <c r="Q7796" s="135"/>
      <c r="R7796" s="135"/>
      <c r="S7796" s="135"/>
    </row>
    <row r="7797" spans="9:19">
      <c r="I7797" s="132"/>
      <c r="J7797" s="132"/>
      <c r="K7797" s="129"/>
      <c r="L7797" s="132"/>
      <c r="M7797" s="132"/>
      <c r="N7797" s="135"/>
      <c r="O7797" s="135"/>
      <c r="P7797" s="135"/>
      <c r="Q7797" s="135"/>
      <c r="R7797" s="135"/>
      <c r="S7797" s="135"/>
    </row>
    <row r="7798" spans="9:19">
      <c r="I7798" s="132"/>
      <c r="J7798" s="132"/>
      <c r="K7798" s="129"/>
      <c r="L7798" s="132"/>
      <c r="M7798" s="132"/>
      <c r="N7798" s="135"/>
      <c r="O7798" s="135"/>
      <c r="P7798" s="135"/>
      <c r="Q7798" s="135"/>
      <c r="R7798" s="135"/>
      <c r="S7798" s="135"/>
    </row>
    <row r="7799" spans="9:19">
      <c r="I7799" s="132"/>
      <c r="J7799" s="132"/>
      <c r="K7799" s="129"/>
      <c r="L7799" s="132"/>
      <c r="M7799" s="132"/>
      <c r="N7799" s="135"/>
      <c r="O7799" s="135"/>
      <c r="P7799" s="135"/>
      <c r="Q7799" s="135"/>
      <c r="R7799" s="135"/>
      <c r="S7799" s="135"/>
    </row>
    <row r="7800" spans="9:19">
      <c r="I7800" s="132"/>
      <c r="J7800" s="132"/>
      <c r="K7800" s="129"/>
      <c r="L7800" s="132"/>
      <c r="M7800" s="132"/>
      <c r="N7800" s="135"/>
      <c r="O7800" s="135"/>
      <c r="P7800" s="135"/>
      <c r="Q7800" s="135"/>
      <c r="R7800" s="135"/>
      <c r="S7800" s="135"/>
    </row>
    <row r="7801" spans="9:19">
      <c r="I7801" s="132"/>
      <c r="J7801" s="132"/>
      <c r="K7801" s="129"/>
      <c r="L7801" s="132"/>
      <c r="M7801" s="132"/>
      <c r="N7801" s="135"/>
      <c r="O7801" s="135"/>
      <c r="P7801" s="135"/>
      <c r="Q7801" s="135"/>
      <c r="R7801" s="135"/>
      <c r="S7801" s="135"/>
    </row>
    <row r="7802" spans="9:19">
      <c r="I7802" s="132"/>
      <c r="J7802" s="132"/>
      <c r="K7802" s="129"/>
      <c r="L7802" s="132"/>
      <c r="M7802" s="132"/>
      <c r="N7802" s="135"/>
      <c r="O7802" s="135"/>
      <c r="P7802" s="135"/>
      <c r="Q7802" s="135"/>
      <c r="R7802" s="135"/>
      <c r="S7802" s="135"/>
    </row>
    <row r="7803" spans="9:19">
      <c r="I7803" s="132"/>
      <c r="J7803" s="132"/>
      <c r="K7803" s="129"/>
      <c r="L7803" s="132"/>
      <c r="M7803" s="132"/>
      <c r="N7803" s="135"/>
      <c r="O7803" s="135"/>
      <c r="P7803" s="135"/>
      <c r="Q7803" s="135"/>
      <c r="R7803" s="135"/>
      <c r="S7803" s="135"/>
    </row>
    <row r="7804" spans="9:19">
      <c r="I7804" s="132"/>
      <c r="J7804" s="132"/>
      <c r="K7804" s="129"/>
      <c r="L7804" s="132"/>
      <c r="M7804" s="132"/>
      <c r="N7804" s="135"/>
      <c r="O7804" s="135"/>
      <c r="P7804" s="135"/>
      <c r="Q7804" s="135"/>
      <c r="R7804" s="135"/>
      <c r="S7804" s="135"/>
    </row>
    <row r="7805" spans="9:19">
      <c r="I7805" s="132"/>
      <c r="J7805" s="132"/>
      <c r="K7805" s="129"/>
      <c r="L7805" s="132"/>
      <c r="M7805" s="132"/>
      <c r="N7805" s="135"/>
      <c r="O7805" s="135"/>
      <c r="P7805" s="135"/>
      <c r="Q7805" s="135"/>
      <c r="R7805" s="135"/>
      <c r="S7805" s="135"/>
    </row>
    <row r="7806" spans="9:19">
      <c r="I7806" s="132"/>
      <c r="J7806" s="132"/>
      <c r="K7806" s="129"/>
      <c r="L7806" s="132"/>
      <c r="M7806" s="132"/>
      <c r="N7806" s="135"/>
      <c r="O7806" s="135"/>
      <c r="P7806" s="135"/>
      <c r="Q7806" s="135"/>
      <c r="R7806" s="135"/>
      <c r="S7806" s="135"/>
    </row>
    <row r="7807" spans="9:19">
      <c r="I7807" s="132"/>
      <c r="J7807" s="132"/>
      <c r="K7807" s="129"/>
      <c r="L7807" s="132"/>
      <c r="M7807" s="132"/>
      <c r="N7807" s="135"/>
      <c r="O7807" s="135"/>
      <c r="P7807" s="135"/>
      <c r="Q7807" s="135"/>
      <c r="R7807" s="135"/>
      <c r="S7807" s="135"/>
    </row>
    <row r="7808" spans="9:19">
      <c r="I7808" s="132"/>
      <c r="J7808" s="132"/>
      <c r="K7808" s="129"/>
      <c r="L7808" s="132"/>
      <c r="M7808" s="132"/>
      <c r="N7808" s="135"/>
      <c r="O7808" s="135"/>
      <c r="P7808" s="135"/>
      <c r="Q7808" s="135"/>
      <c r="R7808" s="135"/>
      <c r="S7808" s="135"/>
    </row>
    <row r="7809" spans="9:19">
      <c r="I7809" s="132"/>
      <c r="J7809" s="132"/>
      <c r="K7809" s="129"/>
      <c r="L7809" s="132"/>
      <c r="M7809" s="132"/>
      <c r="N7809" s="135"/>
      <c r="O7809" s="135"/>
      <c r="P7809" s="135"/>
      <c r="Q7809" s="135"/>
      <c r="R7809" s="135"/>
      <c r="S7809" s="135"/>
    </row>
    <row r="7810" spans="9:19">
      <c r="I7810" s="132"/>
      <c r="J7810" s="132"/>
      <c r="K7810" s="129"/>
      <c r="L7810" s="132"/>
      <c r="M7810" s="132"/>
      <c r="N7810" s="135"/>
      <c r="O7810" s="135"/>
      <c r="P7810" s="135"/>
      <c r="Q7810" s="135"/>
      <c r="R7810" s="135"/>
      <c r="S7810" s="135"/>
    </row>
    <row r="7811" spans="9:19">
      <c r="I7811" s="132"/>
      <c r="J7811" s="132"/>
      <c r="K7811" s="129"/>
      <c r="L7811" s="132"/>
      <c r="M7811" s="132"/>
      <c r="N7811" s="135"/>
      <c r="O7811" s="135"/>
      <c r="P7811" s="135"/>
      <c r="Q7811" s="135"/>
      <c r="R7811" s="135"/>
      <c r="S7811" s="135"/>
    </row>
    <row r="7812" spans="9:19">
      <c r="I7812" s="132"/>
      <c r="J7812" s="132"/>
      <c r="K7812" s="129"/>
      <c r="L7812" s="132"/>
      <c r="M7812" s="132"/>
      <c r="N7812" s="135"/>
      <c r="O7812" s="135"/>
      <c r="P7812" s="135"/>
      <c r="Q7812" s="135"/>
      <c r="R7812" s="135"/>
      <c r="S7812" s="135"/>
    </row>
    <row r="7813" spans="9:19">
      <c r="I7813" s="132"/>
      <c r="J7813" s="132"/>
      <c r="K7813" s="129"/>
      <c r="L7813" s="132"/>
      <c r="M7813" s="132"/>
      <c r="N7813" s="135"/>
      <c r="O7813" s="135"/>
      <c r="P7813" s="135"/>
      <c r="Q7813" s="135"/>
      <c r="R7813" s="135"/>
      <c r="S7813" s="135"/>
    </row>
    <row r="7814" spans="9:19">
      <c r="I7814" s="132"/>
      <c r="J7814" s="132"/>
      <c r="K7814" s="129"/>
      <c r="L7814" s="132"/>
      <c r="M7814" s="132"/>
      <c r="N7814" s="135"/>
      <c r="O7814" s="135"/>
      <c r="P7814" s="135"/>
      <c r="Q7814" s="135"/>
      <c r="R7814" s="135"/>
      <c r="S7814" s="135"/>
    </row>
    <row r="7815" spans="9:19">
      <c r="I7815" s="132"/>
      <c r="J7815" s="132"/>
      <c r="K7815" s="129"/>
      <c r="L7815" s="132"/>
      <c r="M7815" s="132"/>
      <c r="N7815" s="135"/>
      <c r="O7815" s="135"/>
      <c r="P7815" s="135"/>
      <c r="Q7815" s="135"/>
      <c r="R7815" s="135"/>
      <c r="S7815" s="135"/>
    </row>
    <row r="7816" spans="9:19">
      <c r="I7816" s="132"/>
      <c r="J7816" s="132"/>
      <c r="K7816" s="129"/>
      <c r="L7816" s="132"/>
      <c r="M7816" s="132"/>
      <c r="N7816" s="135"/>
      <c r="O7816" s="135"/>
      <c r="P7816" s="135"/>
      <c r="Q7816" s="135"/>
      <c r="R7816" s="135"/>
      <c r="S7816" s="135"/>
    </row>
    <row r="7817" spans="9:19">
      <c r="I7817" s="132"/>
      <c r="J7817" s="132"/>
      <c r="K7817" s="129"/>
      <c r="L7817" s="132"/>
      <c r="M7817" s="132"/>
      <c r="N7817" s="135"/>
      <c r="O7817" s="135"/>
      <c r="P7817" s="135"/>
      <c r="Q7817" s="135"/>
      <c r="R7817" s="135"/>
      <c r="S7817" s="135"/>
    </row>
    <row r="7818" spans="9:19">
      <c r="I7818" s="132"/>
      <c r="J7818" s="132"/>
      <c r="K7818" s="129"/>
      <c r="L7818" s="132"/>
      <c r="M7818" s="132"/>
      <c r="N7818" s="135"/>
      <c r="O7818" s="135"/>
      <c r="P7818" s="135"/>
      <c r="Q7818" s="135"/>
      <c r="R7818" s="135"/>
      <c r="S7818" s="135"/>
    </row>
    <row r="7819" spans="9:19">
      <c r="I7819" s="132"/>
      <c r="J7819" s="132"/>
      <c r="K7819" s="129"/>
      <c r="L7819" s="132"/>
      <c r="M7819" s="132"/>
      <c r="N7819" s="135"/>
      <c r="O7819" s="135"/>
      <c r="P7819" s="135"/>
      <c r="Q7819" s="135"/>
      <c r="R7819" s="135"/>
      <c r="S7819" s="135"/>
    </row>
    <row r="7820" spans="9:19">
      <c r="I7820" s="132"/>
      <c r="J7820" s="132"/>
      <c r="K7820" s="129"/>
      <c r="L7820" s="132"/>
      <c r="M7820" s="132"/>
      <c r="N7820" s="135"/>
      <c r="O7820" s="135"/>
      <c r="P7820" s="135"/>
      <c r="Q7820" s="135"/>
      <c r="R7820" s="135"/>
      <c r="S7820" s="135"/>
    </row>
    <row r="7821" spans="9:19">
      <c r="I7821" s="132"/>
      <c r="J7821" s="132"/>
      <c r="K7821" s="129"/>
      <c r="L7821" s="132"/>
      <c r="M7821" s="132"/>
      <c r="N7821" s="135"/>
      <c r="O7821" s="135"/>
      <c r="P7821" s="135"/>
      <c r="Q7821" s="135"/>
      <c r="R7821" s="135"/>
      <c r="S7821" s="135"/>
    </row>
    <row r="7822" spans="9:19">
      <c r="I7822" s="132"/>
      <c r="J7822" s="132"/>
      <c r="K7822" s="129"/>
      <c r="L7822" s="132"/>
      <c r="M7822" s="132"/>
      <c r="N7822" s="135"/>
      <c r="O7822" s="135"/>
      <c r="P7822" s="135"/>
      <c r="Q7822" s="135"/>
      <c r="R7822" s="135"/>
      <c r="S7822" s="135"/>
    </row>
    <row r="7823" spans="9:19">
      <c r="I7823" s="132"/>
      <c r="J7823" s="132"/>
      <c r="K7823" s="129"/>
      <c r="L7823" s="132"/>
      <c r="M7823" s="132"/>
      <c r="N7823" s="135"/>
      <c r="O7823" s="135"/>
      <c r="P7823" s="135"/>
      <c r="Q7823" s="135"/>
      <c r="R7823" s="135"/>
      <c r="S7823" s="135"/>
    </row>
    <row r="7824" spans="9:19">
      <c r="I7824" s="132"/>
      <c r="J7824" s="132"/>
      <c r="K7824" s="129"/>
      <c r="L7824" s="132"/>
      <c r="M7824" s="132"/>
      <c r="N7824" s="135"/>
      <c r="O7824" s="135"/>
      <c r="P7824" s="135"/>
      <c r="Q7824" s="135"/>
      <c r="R7824" s="135"/>
      <c r="S7824" s="135"/>
    </row>
    <row r="7825" spans="9:19">
      <c r="I7825" s="132"/>
      <c r="J7825" s="132"/>
      <c r="K7825" s="129"/>
      <c r="L7825" s="132"/>
      <c r="M7825" s="132"/>
      <c r="N7825" s="135"/>
      <c r="O7825" s="135"/>
      <c r="P7825" s="135"/>
      <c r="Q7825" s="135"/>
      <c r="R7825" s="135"/>
      <c r="S7825" s="135"/>
    </row>
    <row r="7826" spans="9:19">
      <c r="I7826" s="132"/>
      <c r="J7826" s="132"/>
      <c r="K7826" s="129"/>
      <c r="L7826" s="132"/>
      <c r="M7826" s="132"/>
      <c r="N7826" s="135"/>
      <c r="O7826" s="135"/>
      <c r="P7826" s="135"/>
      <c r="Q7826" s="135"/>
      <c r="R7826" s="135"/>
      <c r="S7826" s="135"/>
    </row>
    <row r="7827" spans="9:19">
      <c r="I7827" s="132"/>
      <c r="J7827" s="132"/>
      <c r="K7827" s="129"/>
      <c r="L7827" s="132"/>
      <c r="M7827" s="132"/>
      <c r="N7827" s="135"/>
      <c r="O7827" s="135"/>
      <c r="P7827" s="135"/>
      <c r="Q7827" s="135"/>
      <c r="R7827" s="135"/>
      <c r="S7827" s="135"/>
    </row>
    <row r="7828" spans="9:19">
      <c r="I7828" s="132"/>
      <c r="J7828" s="132"/>
      <c r="K7828" s="129"/>
      <c r="L7828" s="132"/>
      <c r="M7828" s="132"/>
      <c r="N7828" s="135"/>
      <c r="O7828" s="135"/>
      <c r="P7828" s="135"/>
      <c r="Q7828" s="135"/>
      <c r="R7828" s="135"/>
      <c r="S7828" s="135"/>
    </row>
    <row r="7829" spans="9:19">
      <c r="I7829" s="132"/>
      <c r="J7829" s="132"/>
      <c r="K7829" s="129"/>
      <c r="L7829" s="132"/>
      <c r="M7829" s="132"/>
      <c r="N7829" s="135"/>
      <c r="O7829" s="135"/>
      <c r="P7829" s="135"/>
      <c r="Q7829" s="135"/>
      <c r="R7829" s="135"/>
      <c r="S7829" s="135"/>
    </row>
    <row r="7830" spans="9:19">
      <c r="I7830" s="132"/>
      <c r="J7830" s="132"/>
      <c r="K7830" s="129"/>
      <c r="L7830" s="132"/>
      <c r="M7830" s="132"/>
      <c r="N7830" s="135"/>
      <c r="O7830" s="135"/>
      <c r="P7830" s="135"/>
      <c r="Q7830" s="135"/>
      <c r="R7830" s="135"/>
      <c r="S7830" s="135"/>
    </row>
    <row r="7831" spans="9:19">
      <c r="I7831" s="132"/>
      <c r="J7831" s="132"/>
      <c r="K7831" s="129"/>
      <c r="L7831" s="132"/>
      <c r="M7831" s="132"/>
      <c r="N7831" s="135"/>
      <c r="O7831" s="135"/>
      <c r="P7831" s="135"/>
      <c r="Q7831" s="135"/>
      <c r="R7831" s="135"/>
      <c r="S7831" s="135"/>
    </row>
    <row r="7832" spans="9:19">
      <c r="I7832" s="132"/>
      <c r="J7832" s="132"/>
      <c r="K7832" s="129"/>
      <c r="L7832" s="132"/>
      <c r="M7832" s="132"/>
      <c r="N7832" s="135"/>
      <c r="O7832" s="135"/>
      <c r="P7832" s="135"/>
      <c r="Q7832" s="135"/>
      <c r="R7832" s="135"/>
      <c r="S7832" s="135"/>
    </row>
    <row r="7833" spans="9:19">
      <c r="I7833" s="132"/>
      <c r="J7833" s="132"/>
      <c r="K7833" s="129"/>
      <c r="L7833" s="132"/>
      <c r="M7833" s="132"/>
      <c r="N7833" s="135"/>
      <c r="O7833" s="135"/>
      <c r="P7833" s="135"/>
      <c r="Q7833" s="135"/>
      <c r="R7833" s="135"/>
      <c r="S7833" s="135"/>
    </row>
    <row r="7834" spans="9:19">
      <c r="I7834" s="132"/>
      <c r="J7834" s="132"/>
      <c r="K7834" s="129"/>
      <c r="L7834" s="132"/>
      <c r="M7834" s="132"/>
      <c r="N7834" s="135"/>
      <c r="O7834" s="135"/>
      <c r="P7834" s="135"/>
      <c r="Q7834" s="135"/>
      <c r="R7834" s="135"/>
      <c r="S7834" s="135"/>
    </row>
    <row r="7835" spans="9:19">
      <c r="I7835" s="132"/>
      <c r="J7835" s="132"/>
      <c r="K7835" s="129"/>
      <c r="L7835" s="132"/>
      <c r="M7835" s="132"/>
      <c r="N7835" s="135"/>
      <c r="O7835" s="135"/>
      <c r="P7835" s="135"/>
      <c r="Q7835" s="135"/>
      <c r="R7835" s="135"/>
      <c r="S7835" s="135"/>
    </row>
    <row r="7836" spans="9:19">
      <c r="I7836" s="132"/>
      <c r="J7836" s="132"/>
      <c r="K7836" s="129"/>
      <c r="L7836" s="132"/>
      <c r="M7836" s="132"/>
      <c r="N7836" s="135"/>
      <c r="O7836" s="135"/>
      <c r="P7836" s="135"/>
      <c r="Q7836" s="135"/>
      <c r="R7836" s="135"/>
      <c r="S7836" s="135"/>
    </row>
    <row r="7837" spans="9:19">
      <c r="I7837" s="132"/>
      <c r="J7837" s="132"/>
      <c r="K7837" s="129"/>
      <c r="L7837" s="132"/>
      <c r="M7837" s="132"/>
      <c r="N7837" s="135"/>
      <c r="O7837" s="135"/>
      <c r="P7837" s="135"/>
      <c r="Q7837" s="135"/>
      <c r="R7837" s="135"/>
      <c r="S7837" s="135"/>
    </row>
    <row r="7838" spans="9:19">
      <c r="I7838" s="132"/>
      <c r="J7838" s="132"/>
      <c r="K7838" s="129"/>
      <c r="L7838" s="132"/>
      <c r="M7838" s="132"/>
      <c r="N7838" s="135"/>
      <c r="O7838" s="135"/>
      <c r="P7838" s="135"/>
      <c r="Q7838" s="135"/>
      <c r="R7838" s="135"/>
      <c r="S7838" s="135"/>
    </row>
    <row r="7839" spans="9:19">
      <c r="I7839" s="132"/>
      <c r="J7839" s="132"/>
      <c r="K7839" s="129"/>
      <c r="L7839" s="132"/>
      <c r="M7839" s="132"/>
      <c r="N7839" s="135"/>
      <c r="O7839" s="135"/>
      <c r="P7839" s="135"/>
      <c r="Q7839" s="135"/>
      <c r="R7839" s="135"/>
      <c r="S7839" s="135"/>
    </row>
    <row r="7840" spans="9:19">
      <c r="I7840" s="132"/>
      <c r="J7840" s="132"/>
      <c r="K7840" s="129"/>
      <c r="L7840" s="132"/>
      <c r="M7840" s="132"/>
      <c r="N7840" s="135"/>
      <c r="O7840" s="135"/>
      <c r="P7840" s="135"/>
      <c r="Q7840" s="135"/>
      <c r="R7840" s="135"/>
      <c r="S7840" s="135"/>
    </row>
    <row r="7841" spans="9:19">
      <c r="I7841" s="132"/>
      <c r="J7841" s="132"/>
      <c r="K7841" s="129"/>
      <c r="L7841" s="132"/>
      <c r="M7841" s="132"/>
      <c r="N7841" s="135"/>
      <c r="O7841" s="135"/>
      <c r="P7841" s="135"/>
      <c r="Q7841" s="135"/>
      <c r="R7841" s="135"/>
      <c r="S7841" s="135"/>
    </row>
    <row r="7842" spans="9:19">
      <c r="I7842" s="132"/>
      <c r="J7842" s="132"/>
      <c r="K7842" s="129"/>
      <c r="L7842" s="132"/>
      <c r="M7842" s="132"/>
      <c r="N7842" s="135"/>
      <c r="O7842" s="135"/>
      <c r="P7842" s="135"/>
      <c r="Q7842" s="135"/>
      <c r="R7842" s="135"/>
      <c r="S7842" s="135"/>
    </row>
    <row r="7843" spans="9:19">
      <c r="I7843" s="132"/>
      <c r="J7843" s="132"/>
      <c r="K7843" s="129"/>
      <c r="L7843" s="132"/>
      <c r="M7843" s="132"/>
      <c r="N7843" s="135"/>
      <c r="O7843" s="135"/>
      <c r="P7843" s="135"/>
      <c r="Q7843" s="135"/>
      <c r="R7843" s="135"/>
      <c r="S7843" s="135"/>
    </row>
    <row r="7844" spans="9:19">
      <c r="I7844" s="132"/>
      <c r="J7844" s="132"/>
      <c r="K7844" s="129"/>
      <c r="L7844" s="132"/>
      <c r="M7844" s="132"/>
      <c r="N7844" s="135"/>
      <c r="O7844" s="135"/>
      <c r="P7844" s="135"/>
      <c r="Q7844" s="135"/>
      <c r="R7844" s="135"/>
      <c r="S7844" s="135"/>
    </row>
    <row r="7845" spans="9:19">
      <c r="I7845" s="132"/>
      <c r="J7845" s="132"/>
      <c r="K7845" s="129"/>
      <c r="L7845" s="132"/>
      <c r="M7845" s="132"/>
      <c r="N7845" s="135"/>
      <c r="O7845" s="135"/>
      <c r="P7845" s="135"/>
      <c r="Q7845" s="135"/>
      <c r="R7845" s="135"/>
      <c r="S7845" s="135"/>
    </row>
    <row r="7846" spans="9:19">
      <c r="I7846" s="132"/>
      <c r="J7846" s="132"/>
      <c r="K7846" s="129"/>
      <c r="L7846" s="132"/>
      <c r="M7846" s="132"/>
      <c r="N7846" s="135"/>
      <c r="O7846" s="135"/>
      <c r="P7846" s="135"/>
      <c r="Q7846" s="135"/>
      <c r="R7846" s="135"/>
      <c r="S7846" s="135"/>
    </row>
    <row r="7847" spans="9:19">
      <c r="I7847" s="132"/>
      <c r="J7847" s="132"/>
      <c r="K7847" s="129"/>
      <c r="L7847" s="132"/>
      <c r="M7847" s="132"/>
      <c r="N7847" s="135"/>
      <c r="O7847" s="135"/>
      <c r="P7847" s="135"/>
      <c r="Q7847" s="135"/>
      <c r="R7847" s="135"/>
      <c r="S7847" s="135"/>
    </row>
    <row r="7848" spans="9:19">
      <c r="I7848" s="132"/>
      <c r="J7848" s="132"/>
      <c r="K7848" s="129"/>
      <c r="L7848" s="132"/>
      <c r="M7848" s="132"/>
      <c r="N7848" s="135"/>
      <c r="O7848" s="135"/>
      <c r="P7848" s="135"/>
      <c r="Q7848" s="135"/>
      <c r="R7848" s="135"/>
      <c r="S7848" s="135"/>
    </row>
    <row r="7849" spans="9:19">
      <c r="I7849" s="132"/>
      <c r="J7849" s="132"/>
      <c r="K7849" s="129"/>
      <c r="L7849" s="132"/>
      <c r="M7849" s="132"/>
      <c r="N7849" s="135"/>
      <c r="O7849" s="135"/>
      <c r="P7849" s="135"/>
      <c r="Q7849" s="135"/>
      <c r="R7849" s="135"/>
      <c r="S7849" s="135"/>
    </row>
    <row r="7850" spans="9:19">
      <c r="I7850" s="132"/>
      <c r="J7850" s="132"/>
      <c r="K7850" s="129"/>
      <c r="L7850" s="132"/>
      <c r="M7850" s="132"/>
      <c r="N7850" s="135"/>
      <c r="O7850" s="135"/>
      <c r="P7850" s="135"/>
      <c r="Q7850" s="135"/>
      <c r="R7850" s="135"/>
      <c r="S7850" s="135"/>
    </row>
    <row r="7851" spans="9:19">
      <c r="I7851" s="132"/>
      <c r="J7851" s="132"/>
      <c r="K7851" s="129"/>
      <c r="L7851" s="132"/>
      <c r="M7851" s="132"/>
      <c r="N7851" s="135"/>
      <c r="O7851" s="135"/>
      <c r="P7851" s="135"/>
      <c r="Q7851" s="135"/>
      <c r="R7851" s="135"/>
      <c r="S7851" s="135"/>
    </row>
    <row r="7852" spans="9:19">
      <c r="I7852" s="132"/>
      <c r="J7852" s="132"/>
      <c r="K7852" s="129"/>
      <c r="L7852" s="132"/>
      <c r="M7852" s="132"/>
      <c r="N7852" s="135"/>
      <c r="O7852" s="135"/>
      <c r="P7852" s="135"/>
      <c r="Q7852" s="135"/>
      <c r="R7852" s="135"/>
      <c r="S7852" s="135"/>
    </row>
    <row r="7853" spans="9:19">
      <c r="I7853" s="132"/>
      <c r="J7853" s="132"/>
      <c r="K7853" s="129"/>
      <c r="L7853" s="132"/>
      <c r="M7853" s="132"/>
      <c r="N7853" s="135"/>
      <c r="O7853" s="135"/>
      <c r="P7853" s="135"/>
      <c r="Q7853" s="135"/>
      <c r="R7853" s="135"/>
      <c r="S7853" s="135"/>
    </row>
    <row r="7854" spans="9:19">
      <c r="I7854" s="132"/>
      <c r="J7854" s="132"/>
      <c r="K7854" s="129"/>
      <c r="L7854" s="132"/>
      <c r="M7854" s="132"/>
      <c r="N7854" s="135"/>
      <c r="O7854" s="135"/>
      <c r="P7854" s="135"/>
      <c r="Q7854" s="135"/>
      <c r="R7854" s="135"/>
      <c r="S7854" s="135"/>
    </row>
    <row r="7855" spans="9:19">
      <c r="I7855" s="132"/>
      <c r="J7855" s="132"/>
      <c r="K7855" s="129"/>
      <c r="L7855" s="132"/>
      <c r="M7855" s="132"/>
      <c r="N7855" s="135"/>
      <c r="O7855" s="135"/>
      <c r="P7855" s="135"/>
      <c r="Q7855" s="135"/>
      <c r="R7855" s="135"/>
      <c r="S7855" s="135"/>
    </row>
    <row r="7856" spans="9:19">
      <c r="I7856" s="132"/>
      <c r="J7856" s="132"/>
      <c r="K7856" s="129"/>
      <c r="L7856" s="132"/>
      <c r="M7856" s="132"/>
      <c r="N7856" s="135"/>
      <c r="O7856" s="135"/>
      <c r="P7856" s="135"/>
      <c r="Q7856" s="135"/>
      <c r="R7856" s="135"/>
      <c r="S7856" s="135"/>
    </row>
    <row r="7857" spans="9:19">
      <c r="I7857" s="132"/>
      <c r="J7857" s="132"/>
      <c r="K7857" s="129"/>
      <c r="L7857" s="132"/>
      <c r="M7857" s="132"/>
      <c r="N7857" s="135"/>
      <c r="O7857" s="135"/>
      <c r="P7857" s="135"/>
      <c r="Q7857" s="135"/>
      <c r="R7857" s="135"/>
      <c r="S7857" s="135"/>
    </row>
    <row r="7858" spans="9:19">
      <c r="I7858" s="132"/>
      <c r="J7858" s="132"/>
      <c r="K7858" s="129"/>
      <c r="L7858" s="132"/>
      <c r="M7858" s="132"/>
      <c r="N7858" s="135"/>
      <c r="O7858" s="135"/>
      <c r="P7858" s="135"/>
      <c r="Q7858" s="135"/>
      <c r="R7858" s="135"/>
      <c r="S7858" s="135"/>
    </row>
    <row r="7859" spans="9:19">
      <c r="I7859" s="132"/>
      <c r="J7859" s="132"/>
      <c r="K7859" s="129"/>
      <c r="L7859" s="132"/>
      <c r="M7859" s="132"/>
      <c r="N7859" s="135"/>
      <c r="O7859" s="135"/>
      <c r="P7859" s="135"/>
      <c r="Q7859" s="135"/>
      <c r="R7859" s="135"/>
      <c r="S7859" s="135"/>
    </row>
    <row r="7860" spans="9:19">
      <c r="I7860" s="132"/>
      <c r="J7860" s="132"/>
      <c r="K7860" s="129"/>
      <c r="L7860" s="132"/>
      <c r="M7860" s="132"/>
      <c r="N7860" s="135"/>
      <c r="O7860" s="135"/>
      <c r="P7860" s="135"/>
      <c r="Q7860" s="135"/>
      <c r="R7860" s="135"/>
      <c r="S7860" s="135"/>
    </row>
    <row r="7861" spans="9:19">
      <c r="I7861" s="132"/>
      <c r="J7861" s="132"/>
      <c r="K7861" s="129"/>
      <c r="L7861" s="132"/>
      <c r="M7861" s="132"/>
      <c r="N7861" s="135"/>
      <c r="O7861" s="135"/>
      <c r="P7861" s="135"/>
      <c r="Q7861" s="135"/>
      <c r="R7861" s="135"/>
      <c r="S7861" s="135"/>
    </row>
    <row r="7862" spans="9:19">
      <c r="I7862" s="132"/>
      <c r="J7862" s="132"/>
      <c r="K7862" s="129"/>
      <c r="L7862" s="132"/>
      <c r="M7862" s="132"/>
      <c r="N7862" s="135"/>
      <c r="O7862" s="135"/>
      <c r="P7862" s="135"/>
      <c r="Q7862" s="135"/>
      <c r="R7862" s="135"/>
      <c r="S7862" s="135"/>
    </row>
    <row r="7863" spans="9:19">
      <c r="I7863" s="132"/>
      <c r="J7863" s="132"/>
      <c r="K7863" s="129"/>
      <c r="L7863" s="132"/>
      <c r="M7863" s="132"/>
      <c r="N7863" s="135"/>
      <c r="O7863" s="135"/>
      <c r="P7863" s="135"/>
      <c r="Q7863" s="135"/>
      <c r="R7863" s="135"/>
      <c r="S7863" s="135"/>
    </row>
    <row r="7864" spans="9:19">
      <c r="I7864" s="132"/>
      <c r="J7864" s="132"/>
      <c r="K7864" s="129"/>
      <c r="L7864" s="132"/>
      <c r="M7864" s="132"/>
      <c r="N7864" s="135"/>
      <c r="O7864" s="135"/>
      <c r="P7864" s="135"/>
      <c r="Q7864" s="135"/>
      <c r="R7864" s="135"/>
      <c r="S7864" s="135"/>
    </row>
    <row r="7865" spans="9:19">
      <c r="I7865" s="132"/>
      <c r="J7865" s="132"/>
      <c r="K7865" s="129"/>
      <c r="L7865" s="132"/>
      <c r="M7865" s="132"/>
      <c r="N7865" s="135"/>
      <c r="O7865" s="135"/>
      <c r="P7865" s="135"/>
      <c r="Q7865" s="135"/>
      <c r="R7865" s="135"/>
      <c r="S7865" s="135"/>
    </row>
    <row r="7866" spans="9:19">
      <c r="I7866" s="132"/>
      <c r="J7866" s="132"/>
      <c r="K7866" s="129"/>
      <c r="L7866" s="132"/>
      <c r="M7866" s="132"/>
      <c r="N7866" s="135"/>
      <c r="O7866" s="135"/>
      <c r="P7866" s="135"/>
      <c r="Q7866" s="135"/>
      <c r="R7866" s="135"/>
      <c r="S7866" s="135"/>
    </row>
    <row r="7867" spans="9:19">
      <c r="I7867" s="132"/>
      <c r="J7867" s="132"/>
      <c r="K7867" s="129"/>
      <c r="L7867" s="132"/>
      <c r="M7867" s="132"/>
      <c r="N7867" s="135"/>
      <c r="O7867" s="135"/>
      <c r="P7867" s="135"/>
      <c r="Q7867" s="135"/>
      <c r="R7867" s="135"/>
      <c r="S7867" s="135"/>
    </row>
    <row r="7868" spans="9:19">
      <c r="I7868" s="132"/>
      <c r="J7868" s="132"/>
      <c r="K7868" s="129"/>
      <c r="L7868" s="132"/>
      <c r="M7868" s="132"/>
      <c r="N7868" s="135"/>
      <c r="O7868" s="135"/>
      <c r="P7868" s="135"/>
      <c r="Q7868" s="135"/>
      <c r="R7868" s="135"/>
      <c r="S7868" s="135"/>
    </row>
    <row r="7869" spans="9:19">
      <c r="I7869" s="132"/>
      <c r="J7869" s="132"/>
      <c r="K7869" s="129"/>
      <c r="L7869" s="132"/>
      <c r="M7869" s="132"/>
      <c r="N7869" s="135"/>
      <c r="O7869" s="135"/>
      <c r="P7869" s="135"/>
      <c r="Q7869" s="135"/>
      <c r="R7869" s="135"/>
      <c r="S7869" s="135"/>
    </row>
    <row r="7870" spans="9:19">
      <c r="I7870" s="132"/>
      <c r="J7870" s="132"/>
      <c r="K7870" s="129"/>
      <c r="L7870" s="132"/>
      <c r="M7870" s="132"/>
      <c r="N7870" s="135"/>
      <c r="O7870" s="135"/>
      <c r="P7870" s="135"/>
      <c r="Q7870" s="135"/>
      <c r="R7870" s="135"/>
      <c r="S7870" s="135"/>
    </row>
    <row r="7871" spans="9:19">
      <c r="I7871" s="132"/>
      <c r="J7871" s="132"/>
      <c r="K7871" s="129"/>
      <c r="L7871" s="132"/>
      <c r="M7871" s="132"/>
      <c r="N7871" s="135"/>
      <c r="O7871" s="135"/>
      <c r="P7871" s="135"/>
      <c r="Q7871" s="135"/>
      <c r="R7871" s="135"/>
      <c r="S7871" s="135"/>
    </row>
    <row r="7872" spans="9:19">
      <c r="I7872" s="132"/>
      <c r="J7872" s="132"/>
      <c r="K7872" s="129"/>
      <c r="L7872" s="132"/>
      <c r="M7872" s="132"/>
      <c r="N7872" s="135"/>
      <c r="O7872" s="135"/>
      <c r="P7872" s="135"/>
      <c r="Q7872" s="135"/>
      <c r="R7872" s="135"/>
      <c r="S7872" s="135"/>
    </row>
    <row r="7873" spans="9:19">
      <c r="I7873" s="132"/>
      <c r="J7873" s="132"/>
      <c r="K7873" s="129"/>
      <c r="L7873" s="132"/>
      <c r="M7873" s="132"/>
      <c r="N7873" s="135"/>
      <c r="O7873" s="135"/>
      <c r="P7873" s="135"/>
      <c r="Q7873" s="135"/>
      <c r="R7873" s="135"/>
      <c r="S7873" s="135"/>
    </row>
    <row r="7874" spans="9:19">
      <c r="I7874" s="132"/>
      <c r="J7874" s="132"/>
      <c r="K7874" s="129"/>
      <c r="L7874" s="132"/>
      <c r="M7874" s="132"/>
      <c r="N7874" s="135"/>
      <c r="O7874" s="135"/>
      <c r="P7874" s="135"/>
      <c r="Q7874" s="135"/>
      <c r="R7874" s="135"/>
      <c r="S7874" s="135"/>
    </row>
    <row r="7875" spans="9:19">
      <c r="I7875" s="132"/>
      <c r="J7875" s="132"/>
      <c r="K7875" s="129"/>
      <c r="L7875" s="132"/>
      <c r="M7875" s="132"/>
      <c r="N7875" s="135"/>
      <c r="O7875" s="135"/>
      <c r="P7875" s="135"/>
      <c r="Q7875" s="135"/>
      <c r="R7875" s="135"/>
      <c r="S7875" s="135"/>
    </row>
    <row r="7876" spans="9:19">
      <c r="I7876" s="132"/>
      <c r="J7876" s="132"/>
      <c r="K7876" s="129"/>
      <c r="L7876" s="132"/>
      <c r="M7876" s="132"/>
      <c r="N7876" s="135"/>
      <c r="O7876" s="135"/>
      <c r="P7876" s="135"/>
      <c r="Q7876" s="135"/>
      <c r="R7876" s="135"/>
      <c r="S7876" s="135"/>
    </row>
    <row r="7877" spans="9:19">
      <c r="I7877" s="132"/>
      <c r="J7877" s="132"/>
      <c r="K7877" s="129"/>
      <c r="L7877" s="132"/>
      <c r="M7877" s="132"/>
      <c r="N7877" s="135"/>
      <c r="O7877" s="135"/>
      <c r="P7877" s="135"/>
      <c r="Q7877" s="135"/>
      <c r="R7877" s="135"/>
      <c r="S7877" s="135"/>
    </row>
    <row r="7878" spans="9:19">
      <c r="I7878" s="132"/>
      <c r="J7878" s="132"/>
      <c r="K7878" s="129"/>
      <c r="L7878" s="132"/>
      <c r="M7878" s="132"/>
      <c r="N7878" s="135"/>
      <c r="O7878" s="135"/>
      <c r="P7878" s="135"/>
      <c r="Q7878" s="135"/>
      <c r="R7878" s="135"/>
      <c r="S7878" s="135"/>
    </row>
    <row r="7879" spans="9:19">
      <c r="I7879" s="132"/>
      <c r="J7879" s="132"/>
      <c r="K7879" s="129"/>
      <c r="L7879" s="132"/>
      <c r="M7879" s="132"/>
      <c r="N7879" s="135"/>
      <c r="O7879" s="135"/>
      <c r="P7879" s="135"/>
      <c r="Q7879" s="135"/>
      <c r="R7879" s="135"/>
      <c r="S7879" s="135"/>
    </row>
    <row r="7880" spans="9:19">
      <c r="I7880" s="132"/>
      <c r="J7880" s="132"/>
      <c r="K7880" s="129"/>
      <c r="L7880" s="132"/>
      <c r="M7880" s="132"/>
      <c r="N7880" s="135"/>
      <c r="O7880" s="135"/>
      <c r="P7880" s="135"/>
      <c r="Q7880" s="135"/>
      <c r="R7880" s="135"/>
      <c r="S7880" s="135"/>
    </row>
    <row r="7881" spans="9:19">
      <c r="I7881" s="132"/>
      <c r="J7881" s="132"/>
      <c r="K7881" s="129"/>
      <c r="L7881" s="132"/>
      <c r="M7881" s="132"/>
      <c r="N7881" s="135"/>
      <c r="O7881" s="135"/>
      <c r="P7881" s="135"/>
      <c r="Q7881" s="135"/>
      <c r="R7881" s="135"/>
      <c r="S7881" s="135"/>
    </row>
    <row r="7882" spans="9:19">
      <c r="I7882" s="132"/>
      <c r="J7882" s="132"/>
      <c r="K7882" s="129"/>
      <c r="L7882" s="132"/>
      <c r="M7882" s="132"/>
      <c r="N7882" s="135"/>
      <c r="O7882" s="135"/>
      <c r="P7882" s="135"/>
      <c r="Q7882" s="135"/>
      <c r="R7882" s="135"/>
      <c r="S7882" s="135"/>
    </row>
    <row r="7883" spans="9:19">
      <c r="I7883" s="132"/>
      <c r="J7883" s="132"/>
      <c r="K7883" s="129"/>
      <c r="L7883" s="132"/>
      <c r="M7883" s="132"/>
      <c r="N7883" s="135"/>
      <c r="O7883" s="135"/>
      <c r="P7883" s="135"/>
      <c r="Q7883" s="135"/>
      <c r="R7883" s="135"/>
      <c r="S7883" s="135"/>
    </row>
    <row r="7884" spans="9:19">
      <c r="I7884" s="132"/>
      <c r="J7884" s="132"/>
      <c r="K7884" s="129"/>
      <c r="L7884" s="132"/>
      <c r="M7884" s="132"/>
      <c r="N7884" s="135"/>
      <c r="O7884" s="135"/>
      <c r="P7884" s="135"/>
      <c r="Q7884" s="135"/>
      <c r="R7884" s="135"/>
      <c r="S7884" s="135"/>
    </row>
    <row r="7885" spans="9:19">
      <c r="I7885" s="132"/>
      <c r="J7885" s="132"/>
      <c r="K7885" s="129"/>
      <c r="L7885" s="132"/>
      <c r="M7885" s="132"/>
      <c r="N7885" s="135"/>
      <c r="O7885" s="135"/>
      <c r="P7885" s="135"/>
      <c r="Q7885" s="135"/>
      <c r="R7885" s="135"/>
      <c r="S7885" s="135"/>
    </row>
    <row r="7886" spans="9:19">
      <c r="I7886" s="132"/>
      <c r="J7886" s="132"/>
      <c r="K7886" s="129"/>
      <c r="L7886" s="132"/>
      <c r="M7886" s="132"/>
      <c r="N7886" s="135"/>
      <c r="O7886" s="135"/>
      <c r="P7886" s="135"/>
      <c r="Q7886" s="135"/>
      <c r="R7886" s="135"/>
      <c r="S7886" s="135"/>
    </row>
    <row r="7887" spans="9:19">
      <c r="I7887" s="132"/>
      <c r="J7887" s="132"/>
      <c r="K7887" s="129"/>
      <c r="L7887" s="132"/>
      <c r="M7887" s="132"/>
      <c r="N7887" s="135"/>
      <c r="O7887" s="135"/>
      <c r="P7887" s="135"/>
      <c r="Q7887" s="135"/>
      <c r="R7887" s="135"/>
      <c r="S7887" s="135"/>
    </row>
    <row r="7888" spans="9:19">
      <c r="I7888" s="132"/>
      <c r="J7888" s="132"/>
      <c r="K7888" s="129"/>
      <c r="L7888" s="132"/>
      <c r="M7888" s="132"/>
      <c r="N7888" s="135"/>
      <c r="O7888" s="135"/>
      <c r="P7888" s="135"/>
      <c r="Q7888" s="135"/>
      <c r="R7888" s="135"/>
      <c r="S7888" s="135"/>
    </row>
    <row r="7889" spans="9:19">
      <c r="I7889" s="132"/>
      <c r="J7889" s="132"/>
      <c r="K7889" s="129"/>
      <c r="L7889" s="132"/>
      <c r="M7889" s="132"/>
      <c r="N7889" s="135"/>
      <c r="O7889" s="135"/>
      <c r="P7889" s="135"/>
      <c r="Q7889" s="135"/>
      <c r="R7889" s="135"/>
      <c r="S7889" s="135"/>
    </row>
    <row r="7890" spans="9:19">
      <c r="I7890" s="132"/>
      <c r="J7890" s="132"/>
      <c r="K7890" s="129"/>
      <c r="L7890" s="132"/>
      <c r="M7890" s="132"/>
      <c r="N7890" s="135"/>
      <c r="O7890" s="135"/>
      <c r="P7890" s="135"/>
      <c r="Q7890" s="135"/>
      <c r="R7890" s="135"/>
      <c r="S7890" s="135"/>
    </row>
    <row r="7891" spans="9:19">
      <c r="I7891" s="132"/>
      <c r="J7891" s="132"/>
      <c r="K7891" s="129"/>
      <c r="L7891" s="132"/>
      <c r="M7891" s="132"/>
      <c r="N7891" s="135"/>
      <c r="O7891" s="135"/>
      <c r="P7891" s="135"/>
      <c r="Q7891" s="135"/>
      <c r="R7891" s="135"/>
      <c r="S7891" s="135"/>
    </row>
    <row r="7892" spans="9:19">
      <c r="I7892" s="132"/>
      <c r="J7892" s="132"/>
      <c r="K7892" s="129"/>
      <c r="L7892" s="132"/>
      <c r="M7892" s="132"/>
      <c r="N7892" s="135"/>
      <c r="O7892" s="135"/>
      <c r="P7892" s="135"/>
      <c r="Q7892" s="135"/>
      <c r="R7892" s="135"/>
      <c r="S7892" s="135"/>
    </row>
    <row r="7893" spans="9:19">
      <c r="I7893" s="132"/>
      <c r="J7893" s="132"/>
      <c r="K7893" s="129"/>
      <c r="L7893" s="132"/>
      <c r="M7893" s="132"/>
      <c r="N7893" s="135"/>
      <c r="O7893" s="135"/>
      <c r="P7893" s="135"/>
      <c r="Q7893" s="135"/>
      <c r="R7893" s="135"/>
      <c r="S7893" s="135"/>
    </row>
    <row r="7894" spans="9:19">
      <c r="I7894" s="132"/>
      <c r="J7894" s="132"/>
      <c r="K7894" s="129"/>
      <c r="L7894" s="132"/>
      <c r="M7894" s="132"/>
      <c r="N7894" s="135"/>
      <c r="O7894" s="135"/>
      <c r="P7894" s="135"/>
      <c r="Q7894" s="135"/>
      <c r="R7894" s="135"/>
      <c r="S7894" s="135"/>
    </row>
    <row r="7895" spans="9:19">
      <c r="I7895" s="132"/>
      <c r="J7895" s="132"/>
      <c r="K7895" s="129"/>
      <c r="L7895" s="132"/>
      <c r="M7895" s="132"/>
      <c r="N7895" s="135"/>
      <c r="O7895" s="135"/>
      <c r="P7895" s="135"/>
      <c r="Q7895" s="135"/>
      <c r="R7895" s="135"/>
      <c r="S7895" s="135"/>
    </row>
    <row r="7896" spans="9:19">
      <c r="I7896" s="132"/>
      <c r="J7896" s="132"/>
      <c r="K7896" s="129"/>
      <c r="L7896" s="132"/>
      <c r="M7896" s="132"/>
      <c r="N7896" s="135"/>
      <c r="O7896" s="135"/>
      <c r="P7896" s="135"/>
      <c r="Q7896" s="135"/>
      <c r="R7896" s="135"/>
      <c r="S7896" s="135"/>
    </row>
    <row r="7897" spans="9:19">
      <c r="I7897" s="132"/>
      <c r="J7897" s="132"/>
      <c r="K7897" s="129"/>
      <c r="L7897" s="132"/>
      <c r="M7897" s="132"/>
      <c r="N7897" s="135"/>
      <c r="O7897" s="135"/>
      <c r="P7897" s="135"/>
      <c r="Q7897" s="135"/>
      <c r="R7897" s="135"/>
      <c r="S7897" s="135"/>
    </row>
    <row r="7898" spans="9:19">
      <c r="I7898" s="132"/>
      <c r="J7898" s="132"/>
      <c r="K7898" s="129"/>
      <c r="L7898" s="132"/>
      <c r="M7898" s="132"/>
      <c r="N7898" s="135"/>
      <c r="O7898" s="135"/>
      <c r="P7898" s="135"/>
      <c r="Q7898" s="135"/>
      <c r="R7898" s="135"/>
      <c r="S7898" s="135"/>
    </row>
    <row r="7899" spans="9:19">
      <c r="I7899" s="132"/>
      <c r="J7899" s="132"/>
      <c r="K7899" s="129"/>
      <c r="L7899" s="132"/>
      <c r="M7899" s="132"/>
      <c r="N7899" s="135"/>
      <c r="O7899" s="135"/>
      <c r="P7899" s="135"/>
      <c r="Q7899" s="135"/>
      <c r="R7899" s="135"/>
      <c r="S7899" s="135"/>
    </row>
    <row r="7900" spans="9:19">
      <c r="I7900" s="132"/>
      <c r="J7900" s="132"/>
      <c r="K7900" s="129"/>
      <c r="L7900" s="132"/>
      <c r="M7900" s="132"/>
      <c r="N7900" s="135"/>
      <c r="O7900" s="135"/>
      <c r="P7900" s="135"/>
      <c r="Q7900" s="135"/>
      <c r="R7900" s="135"/>
      <c r="S7900" s="135"/>
    </row>
    <row r="7901" spans="9:19">
      <c r="I7901" s="132"/>
      <c r="J7901" s="132"/>
      <c r="K7901" s="129"/>
      <c r="L7901" s="132"/>
      <c r="M7901" s="132"/>
      <c r="N7901" s="135"/>
      <c r="O7901" s="135"/>
      <c r="P7901" s="135"/>
      <c r="Q7901" s="135"/>
      <c r="R7901" s="135"/>
      <c r="S7901" s="135"/>
    </row>
    <row r="7902" spans="9:19">
      <c r="I7902" s="132"/>
      <c r="J7902" s="132"/>
      <c r="K7902" s="129"/>
      <c r="L7902" s="132"/>
      <c r="M7902" s="132"/>
      <c r="N7902" s="135"/>
      <c r="O7902" s="135"/>
      <c r="P7902" s="135"/>
      <c r="Q7902" s="135"/>
      <c r="R7902" s="135"/>
      <c r="S7902" s="135"/>
    </row>
    <row r="7903" spans="9:19">
      <c r="I7903" s="132"/>
      <c r="J7903" s="132"/>
      <c r="K7903" s="129"/>
      <c r="L7903" s="132"/>
      <c r="M7903" s="132"/>
      <c r="N7903" s="135"/>
      <c r="O7903" s="135"/>
      <c r="P7903" s="135"/>
      <c r="Q7903" s="135"/>
      <c r="R7903" s="135"/>
      <c r="S7903" s="135"/>
    </row>
    <row r="7904" spans="9:19">
      <c r="I7904" s="132"/>
      <c r="J7904" s="132"/>
      <c r="K7904" s="129"/>
      <c r="L7904" s="132"/>
      <c r="M7904" s="132"/>
      <c r="N7904" s="135"/>
      <c r="O7904" s="135"/>
      <c r="P7904" s="135"/>
      <c r="Q7904" s="135"/>
      <c r="R7904" s="135"/>
      <c r="S7904" s="135"/>
    </row>
    <row r="7905" spans="9:19">
      <c r="I7905" s="132"/>
      <c r="J7905" s="132"/>
      <c r="K7905" s="129"/>
      <c r="L7905" s="132"/>
      <c r="M7905" s="132"/>
      <c r="N7905" s="135"/>
      <c r="O7905" s="135"/>
      <c r="P7905" s="135"/>
      <c r="Q7905" s="135"/>
      <c r="R7905" s="135"/>
      <c r="S7905" s="135"/>
    </row>
    <row r="7906" spans="9:19">
      <c r="I7906" s="132"/>
      <c r="J7906" s="132"/>
      <c r="K7906" s="129"/>
      <c r="L7906" s="132"/>
      <c r="M7906" s="132"/>
      <c r="N7906" s="135"/>
      <c r="O7906" s="135"/>
      <c r="P7906" s="135"/>
      <c r="Q7906" s="135"/>
      <c r="R7906" s="135"/>
      <c r="S7906" s="135"/>
    </row>
    <row r="7907" spans="9:19">
      <c r="I7907" s="132"/>
      <c r="J7907" s="132"/>
      <c r="K7907" s="129"/>
      <c r="L7907" s="132"/>
      <c r="M7907" s="132"/>
      <c r="N7907" s="135"/>
      <c r="O7907" s="135"/>
      <c r="P7907" s="135"/>
      <c r="Q7907" s="135"/>
      <c r="R7907" s="135"/>
      <c r="S7907" s="135"/>
    </row>
    <row r="7908" spans="9:19">
      <c r="I7908" s="132"/>
      <c r="J7908" s="132"/>
      <c r="K7908" s="129"/>
      <c r="L7908" s="132"/>
      <c r="M7908" s="132"/>
      <c r="N7908" s="135"/>
      <c r="O7908" s="135"/>
      <c r="P7908" s="135"/>
      <c r="Q7908" s="135"/>
      <c r="R7908" s="135"/>
      <c r="S7908" s="135"/>
    </row>
    <row r="7909" spans="9:19">
      <c r="I7909" s="132"/>
      <c r="J7909" s="132"/>
      <c r="K7909" s="129"/>
      <c r="L7909" s="132"/>
      <c r="M7909" s="132"/>
      <c r="N7909" s="135"/>
      <c r="O7909" s="135"/>
      <c r="P7909" s="135"/>
      <c r="Q7909" s="135"/>
      <c r="R7909" s="135"/>
      <c r="S7909" s="135"/>
    </row>
    <row r="7910" spans="9:19">
      <c r="I7910" s="132"/>
      <c r="J7910" s="132"/>
      <c r="K7910" s="129"/>
      <c r="L7910" s="132"/>
      <c r="M7910" s="132"/>
      <c r="N7910" s="135"/>
      <c r="O7910" s="135"/>
      <c r="P7910" s="135"/>
      <c r="Q7910" s="135"/>
      <c r="R7910" s="135"/>
      <c r="S7910" s="135"/>
    </row>
    <row r="7911" spans="9:19">
      <c r="I7911" s="132"/>
      <c r="J7911" s="132"/>
      <c r="K7911" s="129"/>
      <c r="L7911" s="132"/>
      <c r="M7911" s="132"/>
      <c r="N7911" s="135"/>
      <c r="O7911" s="135"/>
      <c r="P7911" s="135"/>
      <c r="Q7911" s="135"/>
      <c r="R7911" s="135"/>
      <c r="S7911" s="135"/>
    </row>
    <row r="7912" spans="9:19">
      <c r="I7912" s="132"/>
      <c r="J7912" s="132"/>
      <c r="K7912" s="129"/>
      <c r="L7912" s="132"/>
      <c r="M7912" s="132"/>
      <c r="N7912" s="135"/>
      <c r="O7912" s="135"/>
      <c r="P7912" s="135"/>
      <c r="Q7912" s="135"/>
      <c r="R7912" s="135"/>
      <c r="S7912" s="135"/>
    </row>
    <row r="7913" spans="9:19">
      <c r="I7913" s="132"/>
      <c r="J7913" s="132"/>
      <c r="K7913" s="129"/>
      <c r="L7913" s="132"/>
      <c r="M7913" s="132"/>
      <c r="N7913" s="135"/>
      <c r="O7913" s="135"/>
      <c r="P7913" s="135"/>
      <c r="Q7913" s="135"/>
      <c r="R7913" s="135"/>
      <c r="S7913" s="135"/>
    </row>
    <row r="7914" spans="9:19">
      <c r="I7914" s="132"/>
      <c r="J7914" s="132"/>
      <c r="K7914" s="129"/>
      <c r="L7914" s="132"/>
      <c r="M7914" s="132"/>
      <c r="N7914" s="135"/>
      <c r="O7914" s="135"/>
      <c r="P7914" s="135"/>
      <c r="Q7914" s="135"/>
      <c r="R7914" s="135"/>
      <c r="S7914" s="135"/>
    </row>
    <row r="7915" spans="9:19">
      <c r="I7915" s="132"/>
      <c r="J7915" s="132"/>
      <c r="K7915" s="129"/>
      <c r="L7915" s="132"/>
      <c r="M7915" s="132"/>
      <c r="N7915" s="135"/>
      <c r="O7915" s="135"/>
      <c r="P7915" s="135"/>
      <c r="Q7915" s="135"/>
      <c r="R7915" s="135"/>
      <c r="S7915" s="135"/>
    </row>
    <row r="7916" spans="9:19">
      <c r="I7916" s="132"/>
      <c r="J7916" s="132"/>
      <c r="K7916" s="129"/>
      <c r="L7916" s="132"/>
      <c r="M7916" s="132"/>
      <c r="N7916" s="135"/>
      <c r="O7916" s="135"/>
      <c r="P7916" s="135"/>
      <c r="Q7916" s="135"/>
      <c r="R7916" s="135"/>
      <c r="S7916" s="135"/>
    </row>
    <row r="7917" spans="9:19">
      <c r="I7917" s="132"/>
      <c r="J7917" s="132"/>
      <c r="K7917" s="129"/>
      <c r="L7917" s="132"/>
      <c r="M7917" s="132"/>
      <c r="N7917" s="135"/>
      <c r="O7917" s="135"/>
      <c r="P7917" s="135"/>
      <c r="Q7917" s="135"/>
      <c r="R7917" s="135"/>
      <c r="S7917" s="135"/>
    </row>
    <row r="7918" spans="9:19">
      <c r="I7918" s="132"/>
      <c r="J7918" s="132"/>
      <c r="K7918" s="129"/>
      <c r="L7918" s="132"/>
      <c r="M7918" s="132"/>
      <c r="N7918" s="135"/>
      <c r="O7918" s="135"/>
      <c r="P7918" s="135"/>
      <c r="Q7918" s="135"/>
      <c r="R7918" s="135"/>
      <c r="S7918" s="135"/>
    </row>
    <row r="7919" spans="9:19">
      <c r="I7919" s="132"/>
      <c r="J7919" s="132"/>
      <c r="K7919" s="129"/>
      <c r="L7919" s="132"/>
      <c r="M7919" s="132"/>
      <c r="N7919" s="135"/>
      <c r="O7919" s="135"/>
      <c r="P7919" s="135"/>
      <c r="Q7919" s="135"/>
      <c r="R7919" s="135"/>
      <c r="S7919" s="135"/>
    </row>
    <row r="7920" spans="9:19">
      <c r="I7920" s="132"/>
      <c r="J7920" s="132"/>
      <c r="K7920" s="129"/>
      <c r="L7920" s="132"/>
      <c r="M7920" s="132"/>
      <c r="N7920" s="135"/>
      <c r="O7920" s="135"/>
      <c r="P7920" s="135"/>
      <c r="Q7920" s="135"/>
      <c r="R7920" s="135"/>
      <c r="S7920" s="135"/>
    </row>
    <row r="7921" spans="9:19">
      <c r="I7921" s="132"/>
      <c r="J7921" s="132"/>
      <c r="K7921" s="129"/>
      <c r="L7921" s="132"/>
      <c r="M7921" s="132"/>
      <c r="N7921" s="135"/>
      <c r="O7921" s="135"/>
      <c r="P7921" s="135"/>
      <c r="Q7921" s="135"/>
      <c r="R7921" s="135"/>
      <c r="S7921" s="135"/>
    </row>
    <row r="7922" spans="9:19">
      <c r="I7922" s="132"/>
      <c r="J7922" s="132"/>
      <c r="K7922" s="129"/>
      <c r="L7922" s="132"/>
      <c r="M7922" s="132"/>
      <c r="N7922" s="135"/>
      <c r="O7922" s="135"/>
      <c r="P7922" s="135"/>
      <c r="Q7922" s="135"/>
      <c r="R7922" s="135"/>
      <c r="S7922" s="135"/>
    </row>
    <row r="7923" spans="9:19">
      <c r="I7923" s="132"/>
      <c r="J7923" s="132"/>
      <c r="K7923" s="129"/>
      <c r="L7923" s="132"/>
      <c r="M7923" s="132"/>
      <c r="N7923" s="135"/>
      <c r="O7923" s="135"/>
      <c r="P7923" s="135"/>
      <c r="Q7923" s="135"/>
      <c r="R7923" s="135"/>
      <c r="S7923" s="135"/>
    </row>
    <row r="7924" spans="9:19">
      <c r="I7924" s="132"/>
      <c r="J7924" s="132"/>
      <c r="K7924" s="129"/>
      <c r="L7924" s="132"/>
      <c r="M7924" s="132"/>
      <c r="N7924" s="135"/>
      <c r="O7924" s="135"/>
      <c r="P7924" s="135"/>
      <c r="Q7924" s="135"/>
      <c r="R7924" s="135"/>
      <c r="S7924" s="135"/>
    </row>
    <row r="7925" spans="9:19">
      <c r="I7925" s="132"/>
      <c r="J7925" s="132"/>
      <c r="K7925" s="129"/>
      <c r="L7925" s="132"/>
      <c r="M7925" s="132"/>
      <c r="N7925" s="135"/>
      <c r="O7925" s="135"/>
      <c r="P7925" s="135"/>
      <c r="Q7925" s="135"/>
      <c r="R7925" s="135"/>
      <c r="S7925" s="135"/>
    </row>
    <row r="7926" spans="9:19">
      <c r="I7926" s="132"/>
      <c r="J7926" s="132"/>
      <c r="K7926" s="129"/>
      <c r="L7926" s="132"/>
      <c r="M7926" s="132"/>
      <c r="N7926" s="135"/>
      <c r="O7926" s="135"/>
      <c r="P7926" s="135"/>
      <c r="Q7926" s="135"/>
      <c r="R7926" s="135"/>
      <c r="S7926" s="135"/>
    </row>
    <row r="7927" spans="9:19">
      <c r="I7927" s="132"/>
      <c r="J7927" s="132"/>
      <c r="K7927" s="129"/>
      <c r="L7927" s="132"/>
      <c r="M7927" s="132"/>
      <c r="N7927" s="135"/>
      <c r="O7927" s="135"/>
      <c r="P7927" s="135"/>
      <c r="Q7927" s="135"/>
      <c r="R7927" s="135"/>
      <c r="S7927" s="135"/>
    </row>
    <row r="7928" spans="9:19">
      <c r="I7928" s="132"/>
      <c r="J7928" s="132"/>
      <c r="K7928" s="129"/>
      <c r="L7928" s="132"/>
      <c r="M7928" s="132"/>
      <c r="N7928" s="135"/>
      <c r="O7928" s="135"/>
      <c r="P7928" s="135"/>
      <c r="Q7928" s="135"/>
      <c r="R7928" s="135"/>
      <c r="S7928" s="135"/>
    </row>
    <row r="7929" spans="9:19">
      <c r="I7929" s="132"/>
      <c r="J7929" s="132"/>
      <c r="K7929" s="129"/>
      <c r="L7929" s="132"/>
      <c r="M7929" s="132"/>
      <c r="N7929" s="135"/>
      <c r="O7929" s="135"/>
      <c r="P7929" s="135"/>
      <c r="Q7929" s="135"/>
      <c r="R7929" s="135"/>
      <c r="S7929" s="135"/>
    </row>
    <row r="7930" spans="9:19">
      <c r="I7930" s="132"/>
      <c r="J7930" s="132"/>
      <c r="K7930" s="129"/>
      <c r="L7930" s="132"/>
      <c r="M7930" s="132"/>
      <c r="N7930" s="135"/>
      <c r="O7930" s="135"/>
      <c r="P7930" s="135"/>
      <c r="Q7930" s="135"/>
      <c r="R7930" s="135"/>
      <c r="S7930" s="135"/>
    </row>
    <row r="7931" spans="9:19">
      <c r="I7931" s="132"/>
      <c r="J7931" s="132"/>
      <c r="K7931" s="129"/>
      <c r="L7931" s="132"/>
      <c r="M7931" s="132"/>
      <c r="N7931" s="135"/>
      <c r="O7931" s="135"/>
      <c r="P7931" s="135"/>
      <c r="Q7931" s="135"/>
      <c r="R7931" s="135"/>
      <c r="S7931" s="135"/>
    </row>
    <row r="7932" spans="9:19">
      <c r="I7932" s="132"/>
      <c r="J7932" s="132"/>
      <c r="K7932" s="129"/>
      <c r="L7932" s="132"/>
      <c r="M7932" s="132"/>
      <c r="N7932" s="135"/>
      <c r="O7932" s="135"/>
      <c r="P7932" s="135"/>
      <c r="Q7932" s="135"/>
      <c r="R7932" s="135"/>
      <c r="S7932" s="135"/>
    </row>
    <row r="7933" spans="9:19">
      <c r="I7933" s="132"/>
      <c r="J7933" s="132"/>
      <c r="K7933" s="129"/>
      <c r="L7933" s="132"/>
      <c r="M7933" s="132"/>
      <c r="N7933" s="135"/>
      <c r="O7933" s="135"/>
      <c r="P7933" s="135"/>
      <c r="Q7933" s="135"/>
      <c r="R7933" s="135"/>
      <c r="S7933" s="135"/>
    </row>
    <row r="7934" spans="9:19">
      <c r="I7934" s="132"/>
      <c r="J7934" s="132"/>
      <c r="K7934" s="129"/>
      <c r="L7934" s="132"/>
      <c r="M7934" s="132"/>
      <c r="N7934" s="135"/>
      <c r="O7934" s="135"/>
      <c r="P7934" s="135"/>
      <c r="Q7934" s="135"/>
      <c r="R7934" s="135"/>
      <c r="S7934" s="135"/>
    </row>
    <row r="7935" spans="9:19">
      <c r="I7935" s="132"/>
      <c r="J7935" s="132"/>
      <c r="K7935" s="129"/>
      <c r="L7935" s="132"/>
      <c r="M7935" s="132"/>
      <c r="N7935" s="135"/>
      <c r="O7935" s="135"/>
      <c r="P7935" s="135"/>
      <c r="Q7935" s="135"/>
      <c r="R7935" s="135"/>
      <c r="S7935" s="135"/>
    </row>
    <row r="7936" spans="9:19">
      <c r="I7936" s="132"/>
      <c r="J7936" s="132"/>
      <c r="K7936" s="129"/>
      <c r="L7936" s="132"/>
      <c r="M7936" s="132"/>
      <c r="N7936" s="135"/>
      <c r="O7936" s="135"/>
      <c r="P7936" s="135"/>
      <c r="Q7936" s="135"/>
      <c r="R7936" s="135"/>
      <c r="S7936" s="135"/>
    </row>
    <row r="7937" spans="9:19">
      <c r="I7937" s="132"/>
      <c r="J7937" s="132"/>
      <c r="K7937" s="129"/>
      <c r="L7937" s="132"/>
      <c r="M7937" s="132"/>
      <c r="N7937" s="135"/>
      <c r="O7937" s="135"/>
      <c r="P7937" s="135"/>
      <c r="Q7937" s="135"/>
      <c r="R7937" s="135"/>
      <c r="S7937" s="135"/>
    </row>
    <row r="7938" spans="9:19">
      <c r="I7938" s="132"/>
      <c r="J7938" s="132"/>
      <c r="K7938" s="129"/>
      <c r="L7938" s="132"/>
      <c r="M7938" s="132"/>
      <c r="N7938" s="135"/>
      <c r="O7938" s="135"/>
      <c r="P7938" s="135"/>
      <c r="Q7938" s="135"/>
      <c r="R7938" s="135"/>
      <c r="S7938" s="135"/>
    </row>
    <row r="7939" spans="9:19">
      <c r="I7939" s="132"/>
      <c r="J7939" s="132"/>
      <c r="K7939" s="129"/>
      <c r="L7939" s="132"/>
      <c r="M7939" s="132"/>
      <c r="N7939" s="135"/>
      <c r="O7939" s="135"/>
      <c r="P7939" s="135"/>
      <c r="Q7939" s="135"/>
      <c r="R7939" s="135"/>
      <c r="S7939" s="135"/>
    </row>
    <row r="7940" spans="9:19">
      <c r="I7940" s="132"/>
      <c r="J7940" s="132"/>
      <c r="K7940" s="129"/>
      <c r="L7940" s="132"/>
      <c r="M7940" s="132"/>
      <c r="N7940" s="135"/>
      <c r="O7940" s="135"/>
      <c r="P7940" s="135"/>
      <c r="Q7940" s="135"/>
      <c r="R7940" s="135"/>
      <c r="S7940" s="135"/>
    </row>
    <row r="7941" spans="9:19">
      <c r="I7941" s="132"/>
      <c r="J7941" s="132"/>
      <c r="K7941" s="129"/>
      <c r="L7941" s="132"/>
      <c r="M7941" s="132"/>
      <c r="N7941" s="135"/>
      <c r="O7941" s="135"/>
      <c r="P7941" s="135"/>
      <c r="Q7941" s="135"/>
      <c r="R7941" s="135"/>
      <c r="S7941" s="135"/>
    </row>
    <row r="7942" spans="9:19">
      <c r="I7942" s="132"/>
      <c r="J7942" s="132"/>
      <c r="K7942" s="129"/>
      <c r="L7942" s="132"/>
      <c r="M7942" s="132"/>
      <c r="N7942" s="135"/>
      <c r="O7942" s="135"/>
      <c r="P7942" s="135"/>
      <c r="Q7942" s="135"/>
      <c r="R7942" s="135"/>
      <c r="S7942" s="135"/>
    </row>
    <row r="7943" spans="9:19">
      <c r="I7943" s="132"/>
      <c r="J7943" s="132"/>
      <c r="K7943" s="129"/>
      <c r="L7943" s="132"/>
      <c r="M7943" s="132"/>
      <c r="N7943" s="135"/>
      <c r="O7943" s="135"/>
      <c r="P7943" s="135"/>
      <c r="Q7943" s="135"/>
      <c r="R7943" s="135"/>
      <c r="S7943" s="135"/>
    </row>
    <row r="7944" spans="9:19">
      <c r="I7944" s="132"/>
      <c r="J7944" s="132"/>
      <c r="K7944" s="129"/>
      <c r="L7944" s="132"/>
      <c r="M7944" s="132"/>
      <c r="N7944" s="135"/>
      <c r="O7944" s="135"/>
      <c r="P7944" s="135"/>
      <c r="Q7944" s="135"/>
      <c r="R7944" s="135"/>
      <c r="S7944" s="135"/>
    </row>
    <row r="7945" spans="9:19">
      <c r="I7945" s="132"/>
      <c r="J7945" s="132"/>
      <c r="K7945" s="129"/>
      <c r="L7945" s="132"/>
      <c r="M7945" s="132"/>
      <c r="N7945" s="135"/>
      <c r="O7945" s="135"/>
      <c r="P7945" s="135"/>
      <c r="Q7945" s="135"/>
      <c r="R7945" s="135"/>
      <c r="S7945" s="135"/>
    </row>
    <row r="7946" spans="9:19">
      <c r="I7946" s="132"/>
      <c r="J7946" s="132"/>
      <c r="K7946" s="129"/>
      <c r="L7946" s="132"/>
      <c r="M7946" s="132"/>
      <c r="N7946" s="135"/>
      <c r="O7946" s="135"/>
      <c r="P7946" s="135"/>
      <c r="Q7946" s="135"/>
      <c r="R7946" s="135"/>
      <c r="S7946" s="135"/>
    </row>
    <row r="7947" spans="9:19">
      <c r="I7947" s="132"/>
      <c r="J7947" s="132"/>
      <c r="K7947" s="129"/>
      <c r="L7947" s="132"/>
      <c r="M7947" s="132"/>
      <c r="N7947" s="135"/>
      <c r="O7947" s="135"/>
      <c r="P7947" s="135"/>
      <c r="Q7947" s="135"/>
      <c r="R7947" s="135"/>
      <c r="S7947" s="135"/>
    </row>
    <row r="7948" spans="9:19">
      <c r="I7948" s="132"/>
      <c r="J7948" s="132"/>
      <c r="K7948" s="129"/>
      <c r="L7948" s="132"/>
      <c r="M7948" s="132"/>
      <c r="N7948" s="135"/>
      <c r="O7948" s="135"/>
      <c r="P7948" s="135"/>
      <c r="Q7948" s="135"/>
      <c r="R7948" s="135"/>
      <c r="S7948" s="135"/>
    </row>
    <row r="7949" spans="9:19">
      <c r="I7949" s="132"/>
      <c r="J7949" s="132"/>
      <c r="K7949" s="129"/>
      <c r="L7949" s="132"/>
      <c r="M7949" s="132"/>
      <c r="N7949" s="135"/>
      <c r="O7949" s="135"/>
      <c r="P7949" s="135"/>
      <c r="Q7949" s="135"/>
      <c r="R7949" s="135"/>
      <c r="S7949" s="135"/>
    </row>
    <row r="7950" spans="9:19">
      <c r="I7950" s="132"/>
      <c r="J7950" s="132"/>
      <c r="K7950" s="129"/>
      <c r="L7950" s="132"/>
      <c r="M7950" s="132"/>
      <c r="N7950" s="135"/>
      <c r="O7950" s="135"/>
      <c r="P7950" s="135"/>
      <c r="Q7950" s="135"/>
      <c r="R7950" s="135"/>
      <c r="S7950" s="135"/>
    </row>
    <row r="7951" spans="9:19">
      <c r="I7951" s="132"/>
      <c r="J7951" s="132"/>
      <c r="K7951" s="129"/>
      <c r="L7951" s="132"/>
      <c r="M7951" s="132"/>
      <c r="N7951" s="135"/>
      <c r="O7951" s="135"/>
      <c r="P7951" s="135"/>
      <c r="Q7951" s="135"/>
      <c r="R7951" s="135"/>
      <c r="S7951" s="135"/>
    </row>
    <row r="7952" spans="9:19">
      <c r="I7952" s="132"/>
      <c r="J7952" s="132"/>
      <c r="K7952" s="129"/>
      <c r="L7952" s="132"/>
      <c r="M7952" s="132"/>
      <c r="N7952" s="135"/>
      <c r="O7952" s="135"/>
      <c r="P7952" s="135"/>
      <c r="Q7952" s="135"/>
      <c r="R7952" s="135"/>
      <c r="S7952" s="135"/>
    </row>
    <row r="7953" spans="9:19">
      <c r="I7953" s="132"/>
      <c r="J7953" s="132"/>
      <c r="K7953" s="129"/>
      <c r="L7953" s="132"/>
      <c r="M7953" s="132"/>
      <c r="N7953" s="135"/>
      <c r="O7953" s="135"/>
      <c r="P7953" s="135"/>
      <c r="Q7953" s="135"/>
      <c r="R7953" s="135"/>
      <c r="S7953" s="135"/>
    </row>
    <row r="7954" spans="9:19">
      <c r="I7954" s="132"/>
      <c r="J7954" s="132"/>
      <c r="K7954" s="129"/>
      <c r="L7954" s="132"/>
      <c r="M7954" s="132"/>
      <c r="N7954" s="135"/>
      <c r="O7954" s="135"/>
      <c r="P7954" s="135"/>
      <c r="Q7954" s="135"/>
      <c r="R7954" s="135"/>
      <c r="S7954" s="135"/>
    </row>
    <row r="7955" spans="9:19">
      <c r="I7955" s="132"/>
      <c r="J7955" s="132"/>
      <c r="K7955" s="129"/>
      <c r="L7955" s="132"/>
      <c r="M7955" s="132"/>
      <c r="N7955" s="135"/>
      <c r="O7955" s="135"/>
      <c r="P7955" s="135"/>
      <c r="Q7955" s="135"/>
      <c r="R7955" s="135"/>
      <c r="S7955" s="135"/>
    </row>
    <row r="7956" spans="9:19">
      <c r="I7956" s="132"/>
      <c r="J7956" s="132"/>
      <c r="K7956" s="129"/>
      <c r="L7956" s="132"/>
      <c r="M7956" s="132"/>
      <c r="N7956" s="135"/>
      <c r="O7956" s="135"/>
      <c r="P7956" s="135"/>
      <c r="Q7956" s="135"/>
      <c r="R7956" s="135"/>
      <c r="S7956" s="135"/>
    </row>
    <row r="7957" spans="9:19">
      <c r="I7957" s="132"/>
      <c r="J7957" s="132"/>
      <c r="K7957" s="129"/>
      <c r="L7957" s="132"/>
      <c r="M7957" s="132"/>
      <c r="N7957" s="135"/>
      <c r="O7957" s="135"/>
      <c r="P7957" s="135"/>
      <c r="Q7957" s="135"/>
      <c r="R7957" s="135"/>
      <c r="S7957" s="135"/>
    </row>
    <row r="7958" spans="9:19">
      <c r="I7958" s="132"/>
      <c r="J7958" s="132"/>
      <c r="K7958" s="129"/>
      <c r="L7958" s="132"/>
      <c r="M7958" s="132"/>
      <c r="N7958" s="135"/>
      <c r="O7958" s="135"/>
      <c r="P7958" s="135"/>
      <c r="Q7958" s="135"/>
      <c r="R7958" s="135"/>
      <c r="S7958" s="135"/>
    </row>
    <row r="7959" spans="9:19">
      <c r="I7959" s="132"/>
      <c r="J7959" s="132"/>
      <c r="K7959" s="129"/>
      <c r="L7959" s="132"/>
      <c r="M7959" s="132"/>
      <c r="N7959" s="135"/>
      <c r="O7959" s="135"/>
      <c r="P7959" s="135"/>
      <c r="Q7959" s="135"/>
      <c r="R7959" s="135"/>
      <c r="S7959" s="135"/>
    </row>
    <row r="7960" spans="9:19">
      <c r="I7960" s="132"/>
      <c r="J7960" s="132"/>
      <c r="K7960" s="129"/>
      <c r="L7960" s="132"/>
      <c r="M7960" s="132"/>
      <c r="N7960" s="135"/>
      <c r="O7960" s="135"/>
      <c r="P7960" s="135"/>
      <c r="Q7960" s="135"/>
      <c r="R7960" s="135"/>
      <c r="S7960" s="135"/>
    </row>
    <row r="7961" spans="9:19">
      <c r="I7961" s="132"/>
      <c r="J7961" s="132"/>
      <c r="K7961" s="129"/>
      <c r="L7961" s="132"/>
      <c r="M7961" s="132"/>
      <c r="N7961" s="135"/>
      <c r="O7961" s="135"/>
      <c r="P7961" s="135"/>
      <c r="Q7961" s="135"/>
      <c r="R7961" s="135"/>
      <c r="S7961" s="135"/>
    </row>
    <row r="7962" spans="9:19">
      <c r="I7962" s="132"/>
      <c r="J7962" s="132"/>
      <c r="K7962" s="129"/>
      <c r="L7962" s="132"/>
      <c r="M7962" s="132"/>
      <c r="N7962" s="135"/>
      <c r="O7962" s="135"/>
      <c r="P7962" s="135"/>
      <c r="Q7962" s="135"/>
      <c r="R7962" s="135"/>
      <c r="S7962" s="135"/>
    </row>
    <row r="7963" spans="9:19">
      <c r="I7963" s="132"/>
      <c r="J7963" s="132"/>
      <c r="K7963" s="129"/>
      <c r="L7963" s="132"/>
      <c r="M7963" s="132"/>
      <c r="N7963" s="135"/>
      <c r="O7963" s="135"/>
      <c r="P7963" s="135"/>
      <c r="Q7963" s="135"/>
      <c r="R7963" s="135"/>
      <c r="S7963" s="135"/>
    </row>
    <row r="7964" spans="9:19">
      <c r="I7964" s="132"/>
      <c r="J7964" s="132"/>
      <c r="K7964" s="129"/>
      <c r="L7964" s="132"/>
      <c r="M7964" s="132"/>
      <c r="N7964" s="135"/>
      <c r="O7964" s="135"/>
      <c r="P7964" s="135"/>
      <c r="Q7964" s="135"/>
      <c r="R7964" s="135"/>
      <c r="S7964" s="135"/>
    </row>
    <row r="7965" spans="9:19">
      <c r="I7965" s="132"/>
      <c r="J7965" s="132"/>
      <c r="K7965" s="129"/>
      <c r="L7965" s="132"/>
      <c r="M7965" s="132"/>
      <c r="N7965" s="135"/>
      <c r="O7965" s="135"/>
      <c r="P7965" s="135"/>
      <c r="Q7965" s="135"/>
      <c r="R7965" s="135"/>
      <c r="S7965" s="135"/>
    </row>
    <row r="7966" spans="9:19">
      <c r="I7966" s="132"/>
      <c r="J7966" s="132"/>
      <c r="K7966" s="129"/>
      <c r="L7966" s="132"/>
      <c r="M7966" s="132"/>
      <c r="N7966" s="135"/>
      <c r="O7966" s="135"/>
      <c r="P7966" s="135"/>
      <c r="Q7966" s="135"/>
      <c r="R7966" s="135"/>
      <c r="S7966" s="135"/>
    </row>
    <row r="7967" spans="9:19">
      <c r="I7967" s="132"/>
      <c r="J7967" s="132"/>
      <c r="K7967" s="129"/>
      <c r="L7967" s="132"/>
      <c r="M7967" s="132"/>
      <c r="N7967" s="135"/>
      <c r="O7967" s="135"/>
      <c r="P7967" s="135"/>
      <c r="Q7967" s="135"/>
      <c r="R7967" s="135"/>
      <c r="S7967" s="135"/>
    </row>
    <row r="7968" spans="9:19">
      <c r="I7968" s="132"/>
      <c r="J7968" s="132"/>
      <c r="K7968" s="129"/>
      <c r="L7968" s="132"/>
      <c r="M7968" s="132"/>
      <c r="N7968" s="135"/>
      <c r="O7968" s="135"/>
      <c r="P7968" s="135"/>
      <c r="Q7968" s="135"/>
      <c r="R7968" s="135"/>
      <c r="S7968" s="135"/>
    </row>
    <row r="7969" spans="9:19">
      <c r="I7969" s="132"/>
      <c r="J7969" s="132"/>
      <c r="K7969" s="129"/>
      <c r="L7969" s="132"/>
      <c r="M7969" s="132"/>
      <c r="N7969" s="135"/>
      <c r="O7969" s="135"/>
      <c r="P7969" s="135"/>
      <c r="Q7969" s="135"/>
      <c r="R7969" s="135"/>
      <c r="S7969" s="135"/>
    </row>
    <row r="7970" spans="9:19">
      <c r="I7970" s="132"/>
      <c r="J7970" s="132"/>
      <c r="K7970" s="129"/>
      <c r="L7970" s="132"/>
      <c r="M7970" s="132"/>
      <c r="N7970" s="135"/>
      <c r="O7970" s="135"/>
      <c r="P7970" s="135"/>
      <c r="Q7970" s="135"/>
      <c r="R7970" s="135"/>
      <c r="S7970" s="135"/>
    </row>
    <row r="7971" spans="9:19">
      <c r="I7971" s="132"/>
      <c r="J7971" s="132"/>
      <c r="K7971" s="129"/>
      <c r="L7971" s="132"/>
      <c r="M7971" s="132"/>
      <c r="N7971" s="135"/>
      <c r="O7971" s="135"/>
      <c r="P7971" s="135"/>
      <c r="Q7971" s="135"/>
      <c r="R7971" s="135"/>
      <c r="S7971" s="135"/>
    </row>
    <row r="7972" spans="9:19">
      <c r="I7972" s="132"/>
      <c r="J7972" s="132"/>
      <c r="K7972" s="129"/>
      <c r="L7972" s="132"/>
      <c r="M7972" s="132"/>
      <c r="N7972" s="135"/>
      <c r="O7972" s="135"/>
      <c r="P7972" s="135"/>
      <c r="Q7972" s="135"/>
      <c r="R7972" s="135"/>
      <c r="S7972" s="135"/>
    </row>
    <row r="7973" spans="9:19">
      <c r="I7973" s="132"/>
      <c r="J7973" s="132"/>
      <c r="K7973" s="129"/>
      <c r="L7973" s="132"/>
      <c r="M7973" s="132"/>
      <c r="N7973" s="135"/>
      <c r="O7973" s="135"/>
      <c r="P7973" s="135"/>
      <c r="Q7973" s="135"/>
      <c r="R7973" s="135"/>
      <c r="S7973" s="135"/>
    </row>
    <row r="7974" spans="9:19">
      <c r="I7974" s="132"/>
      <c r="J7974" s="132"/>
      <c r="K7974" s="129"/>
      <c r="L7974" s="132"/>
      <c r="M7974" s="132"/>
      <c r="N7974" s="135"/>
      <c r="O7974" s="135"/>
      <c r="P7974" s="135"/>
      <c r="Q7974" s="135"/>
      <c r="R7974" s="135"/>
      <c r="S7974" s="135"/>
    </row>
    <row r="7975" spans="9:19">
      <c r="I7975" s="132"/>
      <c r="J7975" s="132"/>
      <c r="K7975" s="129"/>
      <c r="L7975" s="132"/>
      <c r="M7975" s="132"/>
      <c r="N7975" s="135"/>
      <c r="O7975" s="135"/>
      <c r="P7975" s="135"/>
      <c r="Q7975" s="135"/>
      <c r="R7975" s="135"/>
      <c r="S7975" s="135"/>
    </row>
    <row r="7976" spans="9:19">
      <c r="I7976" s="132"/>
      <c r="J7976" s="132"/>
      <c r="K7976" s="129"/>
      <c r="L7976" s="132"/>
      <c r="M7976" s="132"/>
      <c r="N7976" s="135"/>
      <c r="O7976" s="135"/>
      <c r="P7976" s="135"/>
      <c r="Q7976" s="135"/>
      <c r="R7976" s="135"/>
      <c r="S7976" s="135"/>
    </row>
    <row r="7977" spans="9:19">
      <c r="I7977" s="132"/>
      <c r="J7977" s="132"/>
      <c r="K7977" s="129"/>
      <c r="L7977" s="132"/>
      <c r="M7977" s="132"/>
      <c r="N7977" s="135"/>
      <c r="O7977" s="135"/>
      <c r="P7977" s="135"/>
      <c r="Q7977" s="135"/>
      <c r="R7977" s="135"/>
      <c r="S7977" s="135"/>
    </row>
    <row r="7978" spans="9:19">
      <c r="I7978" s="132"/>
      <c r="J7978" s="132"/>
      <c r="K7978" s="129"/>
      <c r="L7978" s="132"/>
      <c r="M7978" s="132"/>
      <c r="N7978" s="135"/>
      <c r="O7978" s="135"/>
      <c r="P7978" s="135"/>
      <c r="Q7978" s="135"/>
      <c r="R7978" s="135"/>
      <c r="S7978" s="135"/>
    </row>
    <row r="7979" spans="9:19">
      <c r="I7979" s="132"/>
      <c r="J7979" s="132"/>
      <c r="K7979" s="129"/>
      <c r="L7979" s="132"/>
      <c r="M7979" s="132"/>
      <c r="N7979" s="135"/>
      <c r="O7979" s="135"/>
      <c r="P7979" s="135"/>
      <c r="Q7979" s="135"/>
      <c r="R7979" s="135"/>
      <c r="S7979" s="135"/>
    </row>
    <row r="7980" spans="9:19">
      <c r="I7980" s="132"/>
      <c r="J7980" s="132"/>
      <c r="K7980" s="129"/>
      <c r="L7980" s="132"/>
      <c r="M7980" s="132"/>
      <c r="N7980" s="135"/>
      <c r="O7980" s="135"/>
      <c r="P7980" s="135"/>
      <c r="Q7980" s="135"/>
      <c r="R7980" s="135"/>
      <c r="S7980" s="135"/>
    </row>
    <row r="7981" spans="9:19">
      <c r="I7981" s="132"/>
      <c r="J7981" s="132"/>
      <c r="K7981" s="129"/>
      <c r="L7981" s="132"/>
      <c r="M7981" s="132"/>
      <c r="N7981" s="135"/>
      <c r="O7981" s="135"/>
      <c r="P7981" s="135"/>
      <c r="Q7981" s="135"/>
      <c r="R7981" s="135"/>
      <c r="S7981" s="135"/>
    </row>
    <row r="7982" spans="9:19">
      <c r="I7982" s="132"/>
      <c r="J7982" s="132"/>
      <c r="K7982" s="129"/>
      <c r="L7982" s="132"/>
      <c r="M7982" s="132"/>
      <c r="N7982" s="135"/>
      <c r="O7982" s="135"/>
      <c r="P7982" s="135"/>
      <c r="Q7982" s="135"/>
      <c r="R7982" s="135"/>
      <c r="S7982" s="135"/>
    </row>
    <row r="7983" spans="9:19">
      <c r="I7983" s="132"/>
      <c r="J7983" s="132"/>
      <c r="K7983" s="129"/>
      <c r="L7983" s="132"/>
      <c r="M7983" s="132"/>
      <c r="N7983" s="135"/>
      <c r="O7983" s="135"/>
      <c r="P7983" s="135"/>
      <c r="Q7983" s="135"/>
      <c r="R7983" s="135"/>
      <c r="S7983" s="135"/>
    </row>
    <row r="7984" spans="9:19">
      <c r="I7984" s="132"/>
      <c r="J7984" s="132"/>
      <c r="K7984" s="129"/>
      <c r="L7984" s="132"/>
      <c r="M7984" s="132"/>
      <c r="N7984" s="135"/>
      <c r="O7984" s="135"/>
      <c r="P7984" s="135"/>
      <c r="Q7984" s="135"/>
      <c r="R7984" s="135"/>
      <c r="S7984" s="135"/>
    </row>
    <row r="7985" spans="9:19">
      <c r="I7985" s="132"/>
      <c r="J7985" s="132"/>
      <c r="K7985" s="129"/>
      <c r="L7985" s="132"/>
      <c r="M7985" s="132"/>
      <c r="N7985" s="135"/>
      <c r="O7985" s="135"/>
      <c r="P7985" s="135"/>
      <c r="Q7985" s="135"/>
      <c r="R7985" s="135"/>
      <c r="S7985" s="135"/>
    </row>
    <row r="7986" spans="9:19">
      <c r="I7986" s="132"/>
      <c r="J7986" s="132"/>
      <c r="K7986" s="129"/>
      <c r="L7986" s="132"/>
      <c r="M7986" s="132"/>
      <c r="N7986" s="135"/>
      <c r="O7986" s="135"/>
      <c r="P7986" s="135"/>
      <c r="Q7986" s="135"/>
      <c r="R7986" s="135"/>
      <c r="S7986" s="135"/>
    </row>
    <row r="7987" spans="9:19">
      <c r="I7987" s="132"/>
      <c r="J7987" s="132"/>
      <c r="K7987" s="129"/>
      <c r="L7987" s="132"/>
      <c r="M7987" s="132"/>
      <c r="N7987" s="135"/>
      <c r="O7987" s="135"/>
      <c r="P7987" s="135"/>
      <c r="Q7987" s="135"/>
      <c r="R7987" s="135"/>
      <c r="S7987" s="135"/>
    </row>
    <row r="7988" spans="9:19">
      <c r="I7988" s="132"/>
      <c r="J7988" s="132"/>
      <c r="K7988" s="129"/>
      <c r="L7988" s="132"/>
      <c r="M7988" s="132"/>
      <c r="N7988" s="135"/>
      <c r="O7988" s="135"/>
      <c r="P7988" s="135"/>
      <c r="Q7988" s="135"/>
      <c r="R7988" s="135"/>
      <c r="S7988" s="135"/>
    </row>
    <row r="7989" spans="9:19">
      <c r="I7989" s="132"/>
      <c r="J7989" s="132"/>
      <c r="K7989" s="129"/>
      <c r="L7989" s="132"/>
      <c r="M7989" s="132"/>
      <c r="N7989" s="135"/>
      <c r="O7989" s="135"/>
      <c r="P7989" s="135"/>
      <c r="Q7989" s="135"/>
      <c r="R7989" s="135"/>
      <c r="S7989" s="135"/>
    </row>
    <row r="7990" spans="9:19">
      <c r="I7990" s="132"/>
      <c r="J7990" s="132"/>
      <c r="K7990" s="129"/>
      <c r="L7990" s="132"/>
      <c r="M7990" s="132"/>
      <c r="N7990" s="135"/>
      <c r="O7990" s="135"/>
      <c r="P7990" s="135"/>
      <c r="Q7990" s="135"/>
      <c r="R7990" s="135"/>
      <c r="S7990" s="135"/>
    </row>
    <row r="7991" spans="9:19">
      <c r="I7991" s="132"/>
      <c r="J7991" s="132"/>
      <c r="K7991" s="129"/>
      <c r="L7991" s="132"/>
      <c r="M7991" s="132"/>
      <c r="N7991" s="135"/>
      <c r="O7991" s="135"/>
      <c r="P7991" s="135"/>
      <c r="Q7991" s="135"/>
      <c r="R7991" s="135"/>
      <c r="S7991" s="135"/>
    </row>
    <row r="7992" spans="9:19">
      <c r="I7992" s="132"/>
      <c r="J7992" s="132"/>
      <c r="K7992" s="129"/>
      <c r="L7992" s="132"/>
      <c r="M7992" s="132"/>
      <c r="N7992" s="135"/>
      <c r="O7992" s="135"/>
      <c r="P7992" s="135"/>
      <c r="Q7992" s="135"/>
      <c r="R7992" s="135"/>
      <c r="S7992" s="135"/>
    </row>
    <row r="7993" spans="9:19">
      <c r="I7993" s="132"/>
      <c r="J7993" s="132"/>
      <c r="K7993" s="129"/>
      <c r="L7993" s="132"/>
      <c r="M7993" s="132"/>
      <c r="N7993" s="135"/>
      <c r="O7993" s="135"/>
      <c r="P7993" s="135"/>
      <c r="Q7993" s="135"/>
      <c r="R7993" s="135"/>
      <c r="S7993" s="135"/>
    </row>
    <row r="7994" spans="9:19">
      <c r="I7994" s="132"/>
      <c r="J7994" s="132"/>
      <c r="K7994" s="129"/>
      <c r="L7994" s="132"/>
      <c r="M7994" s="132"/>
      <c r="N7994" s="135"/>
      <c r="O7994" s="135"/>
      <c r="P7994" s="135"/>
      <c r="Q7994" s="135"/>
      <c r="R7994" s="135"/>
      <c r="S7994" s="135"/>
    </row>
    <row r="7995" spans="9:19">
      <c r="I7995" s="132"/>
      <c r="J7995" s="132"/>
      <c r="K7995" s="129"/>
      <c r="L7995" s="132"/>
      <c r="M7995" s="132"/>
      <c r="N7995" s="135"/>
      <c r="O7995" s="135"/>
      <c r="P7995" s="135"/>
      <c r="Q7995" s="135"/>
      <c r="R7995" s="135"/>
      <c r="S7995" s="135"/>
    </row>
    <row r="7996" spans="9:19">
      <c r="I7996" s="132"/>
      <c r="J7996" s="132"/>
      <c r="K7996" s="129"/>
      <c r="L7996" s="132"/>
      <c r="M7996" s="132"/>
      <c r="N7996" s="135"/>
      <c r="O7996" s="135"/>
      <c r="P7996" s="135"/>
      <c r="Q7996" s="135"/>
      <c r="R7996" s="135"/>
      <c r="S7996" s="135"/>
    </row>
    <row r="7997" spans="9:19">
      <c r="I7997" s="132"/>
      <c r="J7997" s="132"/>
      <c r="K7997" s="129"/>
      <c r="L7997" s="132"/>
      <c r="M7997" s="132"/>
      <c r="N7997" s="135"/>
      <c r="O7997" s="135"/>
      <c r="P7997" s="135"/>
      <c r="Q7997" s="135"/>
      <c r="R7997" s="135"/>
      <c r="S7997" s="135"/>
    </row>
    <row r="7998" spans="9:19">
      <c r="I7998" s="132"/>
      <c r="J7998" s="132"/>
      <c r="K7998" s="129"/>
      <c r="L7998" s="132"/>
      <c r="M7998" s="132"/>
      <c r="N7998" s="135"/>
      <c r="O7998" s="135"/>
      <c r="P7998" s="135"/>
      <c r="Q7998" s="135"/>
      <c r="R7998" s="135"/>
      <c r="S7998" s="135"/>
    </row>
    <row r="7999" spans="9:19">
      <c r="I7999" s="132"/>
      <c r="J7999" s="132"/>
      <c r="K7999" s="129"/>
      <c r="L7999" s="132"/>
      <c r="M7999" s="132"/>
      <c r="N7999" s="135"/>
      <c r="O7999" s="135"/>
      <c r="P7999" s="135"/>
      <c r="Q7999" s="135"/>
      <c r="R7999" s="135"/>
      <c r="S7999" s="135"/>
    </row>
    <row r="8000" spans="9:19">
      <c r="I8000" s="132"/>
      <c r="J8000" s="132"/>
      <c r="K8000" s="129"/>
      <c r="L8000" s="132"/>
      <c r="M8000" s="132"/>
      <c r="N8000" s="135"/>
      <c r="O8000" s="135"/>
      <c r="P8000" s="135"/>
      <c r="Q8000" s="135"/>
      <c r="R8000" s="135"/>
      <c r="S8000" s="135"/>
    </row>
    <row r="8001" spans="9:19">
      <c r="I8001" s="132"/>
      <c r="J8001" s="132"/>
      <c r="K8001" s="129"/>
      <c r="L8001" s="132"/>
      <c r="M8001" s="132"/>
      <c r="N8001" s="135"/>
      <c r="O8001" s="135"/>
      <c r="P8001" s="135"/>
      <c r="Q8001" s="135"/>
      <c r="R8001" s="135"/>
      <c r="S8001" s="135"/>
    </row>
    <row r="8002" spans="9:19">
      <c r="I8002" s="132"/>
      <c r="J8002" s="132"/>
      <c r="K8002" s="129"/>
      <c r="L8002" s="132"/>
      <c r="M8002" s="132"/>
      <c r="N8002" s="135"/>
      <c r="O8002" s="135"/>
      <c r="P8002" s="135"/>
      <c r="Q8002" s="135"/>
      <c r="R8002" s="135"/>
      <c r="S8002" s="135"/>
    </row>
    <row r="8003" spans="9:19">
      <c r="I8003" s="132"/>
      <c r="J8003" s="132"/>
      <c r="K8003" s="129"/>
      <c r="L8003" s="132"/>
      <c r="M8003" s="132"/>
      <c r="N8003" s="135"/>
      <c r="O8003" s="135"/>
      <c r="P8003" s="135"/>
      <c r="Q8003" s="135"/>
      <c r="R8003" s="135"/>
      <c r="S8003" s="135"/>
    </row>
    <row r="8004" spans="9:19">
      <c r="I8004" s="132"/>
      <c r="J8004" s="132"/>
      <c r="K8004" s="129"/>
      <c r="L8004" s="132"/>
      <c r="M8004" s="132"/>
      <c r="N8004" s="135"/>
      <c r="O8004" s="135"/>
      <c r="P8004" s="135"/>
      <c r="Q8004" s="135"/>
      <c r="R8004" s="135"/>
      <c r="S8004" s="135"/>
    </row>
    <row r="8005" spans="9:19">
      <c r="I8005" s="132"/>
      <c r="J8005" s="132"/>
      <c r="K8005" s="129"/>
      <c r="L8005" s="132"/>
      <c r="M8005" s="132"/>
      <c r="N8005" s="135"/>
      <c r="O8005" s="135"/>
      <c r="P8005" s="135"/>
      <c r="Q8005" s="135"/>
      <c r="R8005" s="135"/>
      <c r="S8005" s="135"/>
    </row>
    <row r="8006" spans="9:19">
      <c r="I8006" s="132"/>
      <c r="J8006" s="132"/>
      <c r="K8006" s="129"/>
      <c r="L8006" s="132"/>
      <c r="M8006" s="132"/>
      <c r="N8006" s="135"/>
      <c r="O8006" s="135"/>
      <c r="P8006" s="135"/>
      <c r="Q8006" s="135"/>
      <c r="R8006" s="135"/>
      <c r="S8006" s="135"/>
    </row>
    <row r="8007" spans="9:19">
      <c r="I8007" s="132"/>
      <c r="J8007" s="132"/>
      <c r="K8007" s="129"/>
      <c r="L8007" s="132"/>
      <c r="M8007" s="132"/>
      <c r="N8007" s="135"/>
      <c r="O8007" s="135"/>
      <c r="P8007" s="135"/>
      <c r="Q8007" s="135"/>
      <c r="R8007" s="135"/>
      <c r="S8007" s="135"/>
    </row>
    <row r="8008" spans="9:19">
      <c r="I8008" s="132"/>
      <c r="J8008" s="132"/>
      <c r="K8008" s="129"/>
      <c r="L8008" s="132"/>
      <c r="M8008" s="132"/>
      <c r="N8008" s="135"/>
      <c r="O8008" s="135"/>
      <c r="P8008" s="135"/>
      <c r="Q8008" s="135"/>
      <c r="R8008" s="135"/>
      <c r="S8008" s="135"/>
    </row>
    <row r="8009" spans="9:19">
      <c r="I8009" s="132"/>
      <c r="J8009" s="132"/>
      <c r="K8009" s="129"/>
      <c r="L8009" s="132"/>
      <c r="M8009" s="132"/>
      <c r="N8009" s="135"/>
      <c r="O8009" s="135"/>
      <c r="P8009" s="135"/>
      <c r="Q8009" s="135"/>
      <c r="R8009" s="135"/>
      <c r="S8009" s="135"/>
    </row>
    <row r="8010" spans="9:19">
      <c r="I8010" s="132"/>
      <c r="J8010" s="132"/>
      <c r="K8010" s="129"/>
      <c r="L8010" s="132"/>
      <c r="M8010" s="132"/>
      <c r="N8010" s="135"/>
      <c r="O8010" s="135"/>
      <c r="P8010" s="135"/>
      <c r="Q8010" s="135"/>
      <c r="R8010" s="135"/>
      <c r="S8010" s="135"/>
    </row>
  </sheetData>
  <mergeCells count="3">
    <mergeCell ref="B15:C15"/>
    <mergeCell ref="L6:M6"/>
    <mergeCell ref="B6:C6"/>
  </mergeCells>
  <conditionalFormatting sqref="K8 K10:K8010">
    <cfRule type="cellIs" dxfId="3" priority="19" operator="lessThan">
      <formula>0.0001</formula>
    </cfRule>
    <cfRule type="cellIs" dxfId="2" priority="20" operator="greaterThan">
      <formula>0.0001</formula>
    </cfRule>
  </conditionalFormatting>
  <conditionalFormatting sqref="H10">
    <cfRule type="cellIs" dxfId="1" priority="15" operator="lessThan">
      <formula>0.01</formula>
    </cfRule>
    <cfRule type="cellIs" dxfId="0" priority="16" operator="greaterThan">
      <formula>0.01</formula>
    </cfRule>
  </conditionalFormatting>
  <dataValidations count="2">
    <dataValidation type="list" allowBlank="1" showInputMessage="1" showErrorMessage="1" sqref="D55">
      <formula1>"Y,N"</formula1>
    </dataValidation>
    <dataValidation type="list" allowBlank="1" showInputMessage="1" showErrorMessage="1" sqref="D8">
      <formula1>"English,Deutsch"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_Outputs">
                <anchor moveWithCells="1" sizeWithCells="1">
                  <from>
                    <xdr:col>1</xdr:col>
                    <xdr:colOff>57150</xdr:colOff>
                    <xdr:row>21</xdr:row>
                    <xdr:rowOff>38100</xdr:rowOff>
                  </from>
                  <to>
                    <xdr:col>3</xdr:col>
                    <xdr:colOff>847725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Vary_MP_and_scen">
                <anchor moveWithCells="1" sizeWithCells="1">
                  <from>
                    <xdr:col>1</xdr:col>
                    <xdr:colOff>38100</xdr:colOff>
                    <xdr:row>33</xdr:row>
                    <xdr:rowOff>57150</xdr:rowOff>
                  </from>
                  <to>
                    <xdr:col>3</xdr:col>
                    <xdr:colOff>828675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Global_Pricing">
                <anchor moveWithCells="1" sizeWithCells="1">
                  <from>
                    <xdr:col>1</xdr:col>
                    <xdr:colOff>85725</xdr:colOff>
                    <xdr:row>47</xdr:row>
                    <xdr:rowOff>180975</xdr:rowOff>
                  </from>
                  <to>
                    <xdr:col>3</xdr:col>
                    <xdr:colOff>914400</xdr:colOff>
                    <xdr:row>49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Export_ExpectedInforce">
                <anchor moveWithCells="1" sizeWithCells="1">
                  <from>
                    <xdr:col>1</xdr:col>
                    <xdr:colOff>85725</xdr:colOff>
                    <xdr:row>65</xdr:row>
                    <xdr:rowOff>0</xdr:rowOff>
                  </from>
                  <to>
                    <xdr:col>3</xdr:col>
                    <xdr:colOff>914400</xdr:colOff>
                    <xdr:row>66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78</vt:i4>
      </vt:variant>
    </vt:vector>
  </HeadingPairs>
  <TitlesOfParts>
    <vt:vector size="85" baseType="lpstr">
      <vt:lpstr>Dev_Log</vt:lpstr>
      <vt:lpstr>AgingInforce</vt:lpstr>
      <vt:lpstr>Inforce</vt:lpstr>
      <vt:lpstr>Contract Assumptions</vt:lpstr>
      <vt:lpstr>Payoff</vt:lpstr>
      <vt:lpstr>Debug</vt:lpstr>
      <vt:lpstr>AUDIT</vt:lpstr>
      <vt:lpstr>AV0</vt:lpstr>
      <vt:lpstr>AV0_AFTER_BEF</vt:lpstr>
      <vt:lpstr>AV0_BEF_BEF</vt:lpstr>
      <vt:lpstr>Base_lapse_p_m</vt:lpstr>
      <vt:lpstr>BK0</vt:lpstr>
      <vt:lpstr>Bonus_rate</vt:lpstr>
      <vt:lpstr>CapVolReturns</vt:lpstr>
      <vt:lpstr>Contract_period</vt:lpstr>
      <vt:lpstr>coupon_by_freq</vt:lpstr>
      <vt:lpstr>Curency</vt:lpstr>
      <vt:lpstr>Def_period_duration</vt:lpstr>
      <vt:lpstr>DF</vt:lpstr>
      <vt:lpstr>Duration</vt:lpstr>
      <vt:lpstr>Dyn_lapse_Y_N?</vt:lpstr>
      <vt:lpstr>EHC</vt:lpstr>
      <vt:lpstr>End_MP</vt:lpstr>
      <vt:lpstr>excelLanguage</vt:lpstr>
      <vt:lpstr>expInforce_filename</vt:lpstr>
      <vt:lpstr>expInforce_lastClm</vt:lpstr>
      <vt:lpstr>expInforce_path</vt:lpstr>
      <vt:lpstr>Feq_coupon</vt:lpstr>
      <vt:lpstr>First_MP</vt:lpstr>
      <vt:lpstr>Fixed_fee</vt:lpstr>
      <vt:lpstr>fund_fees_p_m</vt:lpstr>
      <vt:lpstr>fut_lastProj</vt:lpstr>
      <vt:lpstr>fut_proj</vt:lpstr>
      <vt:lpstr>Inforce_data</vt:lpstr>
      <vt:lpstr>Initial_Def_period_duration</vt:lpstr>
      <vt:lpstr>Iteration</vt:lpstr>
      <vt:lpstr>Lapse_Y_N</vt:lpstr>
      <vt:lpstr>last_bonus_payment</vt:lpstr>
      <vt:lpstr>last_bonus_valuation</vt:lpstr>
      <vt:lpstr>letterClm</vt:lpstr>
      <vt:lpstr>letterRow</vt:lpstr>
      <vt:lpstr>manual_return</vt:lpstr>
      <vt:lpstr>manual_return_NB</vt:lpstr>
      <vt:lpstr>manual_return_Y_N?</vt:lpstr>
      <vt:lpstr>Max_bonus_amount_by_freq</vt:lpstr>
      <vt:lpstr>Mod_Def_period_duration</vt:lpstr>
      <vt:lpstr>moneyness_table</vt:lpstr>
      <vt:lpstr>MP</vt:lpstr>
      <vt:lpstr>mp_end</vt:lpstr>
      <vt:lpstr>mp_end_expinf</vt:lpstr>
      <vt:lpstr>mp_start</vt:lpstr>
      <vt:lpstr>mp_start_expinf</vt:lpstr>
      <vt:lpstr>Nb_Coupons</vt:lpstr>
      <vt:lpstr>NB_Y_N?</vt:lpstr>
      <vt:lpstr>Net_premium</vt:lpstr>
      <vt:lpstr>output_path</vt:lpstr>
      <vt:lpstr>output_run</vt:lpstr>
      <vt:lpstr>Perf_Bonus_Y_N?</vt:lpstr>
      <vt:lpstr>Perf_by_freq</vt:lpstr>
      <vt:lpstr>Perf_Level</vt:lpstr>
      <vt:lpstr>Premium_Paid</vt:lpstr>
      <vt:lpstr>Prod_Code</vt:lpstr>
      <vt:lpstr>prorata</vt:lpstr>
      <vt:lpstr>pv_av</vt:lpstr>
      <vt:lpstr>pv_fixed_charge</vt:lpstr>
      <vt:lpstr>pv_fund_charge</vt:lpstr>
      <vt:lpstr>pv_gc</vt:lpstr>
      <vt:lpstr>pv_wb_claims</vt:lpstr>
      <vt:lpstr>ratchet_Y_N?</vt:lpstr>
      <vt:lpstr>remaning_months</vt:lpstr>
      <vt:lpstr>RRC</vt:lpstr>
      <vt:lpstr>RRC_p_m</vt:lpstr>
      <vt:lpstr>scen_directory</vt:lpstr>
      <vt:lpstr>Scen_File</vt:lpstr>
      <vt:lpstr>scn_end</vt:lpstr>
      <vt:lpstr>scn_start</vt:lpstr>
      <vt:lpstr>snc</vt:lpstr>
      <vt:lpstr>Switch</vt:lpstr>
      <vt:lpstr>Valn_Date</vt:lpstr>
      <vt:lpstr>wb_rate</vt:lpstr>
      <vt:lpstr>x_1</vt:lpstr>
      <vt:lpstr>x_2</vt:lpstr>
      <vt:lpstr>x_3</vt:lpstr>
      <vt:lpstr>x_4</vt:lpstr>
      <vt:lpstr>yearly_coupon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Zouiten</dc:creator>
  <cp:lastModifiedBy>B029735</cp:lastModifiedBy>
  <dcterms:created xsi:type="dcterms:W3CDTF">2011-07-05T20:54:15Z</dcterms:created>
  <dcterms:modified xsi:type="dcterms:W3CDTF">2015-02-25T10:34:42Z</dcterms:modified>
</cp:coreProperties>
</file>